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omments26.xml" ContentType="application/vnd.openxmlformats-officedocument.spreadsheetml.comments+xml"/>
  <Override PartName="/xl/drawings/drawing27.xml" ContentType="application/vnd.openxmlformats-officedocument.drawing+xml"/>
  <Override PartName="/xl/comments27.xml" ContentType="application/vnd.openxmlformats-officedocument.spreadsheetml.comments+xml"/>
  <Override PartName="/xl/drawings/drawing28.xml" ContentType="application/vnd.openxmlformats-officedocument.drawing+xml"/>
  <Override PartName="/xl/comments28.xml" ContentType="application/vnd.openxmlformats-officedocument.spreadsheetml.comments+xml"/>
  <Override PartName="/xl/drawings/drawing29.xml" ContentType="application/vnd.openxmlformats-officedocument.drawing+xml"/>
  <Override PartName="/xl/comments29.xml" ContentType="application/vnd.openxmlformats-officedocument.spreadsheetml.comments+xml"/>
  <Override PartName="/xl/drawings/drawing30.xml" ContentType="application/vnd.openxmlformats-officedocument.drawing+xml"/>
  <Override PartName="/xl/comments30.xml" ContentType="application/vnd.openxmlformats-officedocument.spreadsheetml.comments+xml"/>
  <Override PartName="/xl/drawings/drawing31.xml" ContentType="application/vnd.openxmlformats-officedocument.drawing+xml"/>
  <Override PartName="/xl/comments31.xml" ContentType="application/vnd.openxmlformats-officedocument.spreadsheetml.comments+xml"/>
  <Override PartName="/xl/drawings/drawing32.xml" ContentType="application/vnd.openxmlformats-officedocument.drawing+xml"/>
  <Override PartName="/xl/comments32.xml" ContentType="application/vnd.openxmlformats-officedocument.spreadsheetml.comments+xml"/>
  <Override PartName="/xl/drawings/drawing33.xml" ContentType="application/vnd.openxmlformats-officedocument.drawing+xml"/>
  <Override PartName="/xl/comments33.xml" ContentType="application/vnd.openxmlformats-officedocument.spreadsheetml.comments+xml"/>
  <Override PartName="/xl/drawings/drawing34.xml" ContentType="application/vnd.openxmlformats-officedocument.drawing+xml"/>
  <Override PartName="/xl/comments34.xml" ContentType="application/vnd.openxmlformats-officedocument.spreadsheetml.comments+xml"/>
  <Override PartName="/xl/drawings/drawing35.xml" ContentType="application/vnd.openxmlformats-officedocument.drawing+xml"/>
  <Override PartName="/xl/comments35.xml" ContentType="application/vnd.openxmlformats-officedocument.spreadsheetml.comments+xml"/>
  <Override PartName="/xl/drawings/drawing36.xml" ContentType="application/vnd.openxmlformats-officedocument.drawing+xml"/>
  <Override PartName="/xl/comments36.xml" ContentType="application/vnd.openxmlformats-officedocument.spreadsheetml.comments+xml"/>
  <Override PartName="/xl/drawings/drawing37.xml" ContentType="application/vnd.openxmlformats-officedocument.drawing+xml"/>
  <Override PartName="/xl/comments37.xml" ContentType="application/vnd.openxmlformats-officedocument.spreadsheetml.comments+xml"/>
  <Override PartName="/xl/drawings/drawing38.xml" ContentType="application/vnd.openxmlformats-officedocument.drawing+xml"/>
  <Override PartName="/xl/comments38.xml" ContentType="application/vnd.openxmlformats-officedocument.spreadsheetml.comments+xml"/>
  <Override PartName="/xl/drawings/drawing39.xml" ContentType="application/vnd.openxmlformats-officedocument.drawing+xml"/>
  <Override PartName="/xl/comments39.xml" ContentType="application/vnd.openxmlformats-officedocument.spreadsheetml.comments+xml"/>
  <Override PartName="/xl/drawings/drawing40.xml" ContentType="application/vnd.openxmlformats-officedocument.drawing+xml"/>
  <Override PartName="/xl/comments40.xml" ContentType="application/vnd.openxmlformats-officedocument.spreadsheetml.comments+xml"/>
  <Override PartName="/xl/drawings/drawing41.xml" ContentType="application/vnd.openxmlformats-officedocument.drawing+xml"/>
  <Override PartName="/xl/comments41.xml" ContentType="application/vnd.openxmlformats-officedocument.spreadsheetml.comments+xml"/>
  <Override PartName="/xl/drawings/drawing42.xml" ContentType="application/vnd.openxmlformats-officedocument.drawing+xml"/>
  <Override PartName="/xl/comments42.xml" ContentType="application/vnd.openxmlformats-officedocument.spreadsheetml.comments+xml"/>
  <Override PartName="/xl/drawings/drawing43.xml" ContentType="application/vnd.openxmlformats-officedocument.drawing+xml"/>
  <Override PartName="/xl/comments43.xml" ContentType="application/vnd.openxmlformats-officedocument.spreadsheetml.comments+xml"/>
  <Override PartName="/xl/drawings/drawing44.xml" ContentType="application/vnd.openxmlformats-officedocument.drawing+xml"/>
  <Override PartName="/xl/comments44.xml" ContentType="application/vnd.openxmlformats-officedocument.spreadsheetml.comments+xml"/>
  <Override PartName="/xl/drawings/drawing45.xml" ContentType="application/vnd.openxmlformats-officedocument.drawing+xml"/>
  <Override PartName="/xl/comments45.xml" ContentType="application/vnd.openxmlformats-officedocument.spreadsheetml.comments+xml"/>
  <Override PartName="/xl/drawings/drawing46.xml" ContentType="application/vnd.openxmlformats-officedocument.drawing+xml"/>
  <Override PartName="/xl/comments46.xml" ContentType="application/vnd.openxmlformats-officedocument.spreadsheetml.comments+xml"/>
  <Override PartName="/xl/drawings/drawing47.xml" ContentType="application/vnd.openxmlformats-officedocument.drawing+xml"/>
  <Override PartName="/xl/comments47.xml" ContentType="application/vnd.openxmlformats-officedocument.spreadsheetml.comments+xml"/>
  <Override PartName="/xl/drawings/drawing48.xml" ContentType="application/vnd.openxmlformats-officedocument.drawing+xml"/>
  <Override PartName="/xl/comments4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C:\Users\grace.souza\Documents\LAI DEZEMBRO 2024\"/>
    </mc:Choice>
  </mc:AlternateContent>
  <xr:revisionPtr revIDLastSave="0" documentId="8_{760C5543-8E43-48CD-A64F-4718A81D2C0D}" xr6:coauthVersionLast="47" xr6:coauthVersionMax="47" xr10:uidLastSave="{00000000-0000-0000-0000-000000000000}"/>
  <bookViews>
    <workbookView xWindow="-110" yWindow="-110" windowWidth="19420" windowHeight="10420" firstSheet="44" activeTab="47" xr2:uid="{00000000-000D-0000-FFFF-FFFF00000000}"/>
  </bookViews>
  <sheets>
    <sheet name="JAN 2021" sheetId="1" r:id="rId1"/>
    <sheet name="FEV 2021" sheetId="2" r:id="rId2"/>
    <sheet name="MAR 2021" sheetId="3" r:id="rId3"/>
    <sheet name="ABR 2021" sheetId="4" r:id="rId4"/>
    <sheet name="MAI 2021" sheetId="5" r:id="rId5"/>
    <sheet name="JUN 2021" sheetId="6" r:id="rId6"/>
    <sheet name=" JUL 2021" sheetId="7" r:id="rId7"/>
    <sheet name="AGO 2021" sheetId="8" r:id="rId8"/>
    <sheet name="SET 2021" sheetId="9" r:id="rId9"/>
    <sheet name="OUT 2021" sheetId="10" r:id="rId10"/>
    <sheet name="NOV 2021" sheetId="11" r:id="rId11"/>
    <sheet name="DEZ 2021" sheetId="12" r:id="rId12"/>
    <sheet name="JAN 2022" sheetId="13" r:id="rId13"/>
    <sheet name="FEV 2022" sheetId="14" r:id="rId14"/>
    <sheet name="MAR 2022" sheetId="15" r:id="rId15"/>
    <sheet name="ABRIL 2022" sheetId="16" r:id="rId16"/>
    <sheet name="MAIO 2022" sheetId="17" r:id="rId17"/>
    <sheet name="JUNHO 2022" sheetId="18" r:id="rId18"/>
    <sheet name="JULHO 2022" sheetId="19" r:id="rId19"/>
    <sheet name="AGOSTO 2022" sheetId="20" r:id="rId20"/>
    <sheet name="SETEMBRO 2022" sheetId="21" r:id="rId21"/>
    <sheet name="OUTUBRO 2022" sheetId="22" r:id="rId22"/>
    <sheet name="NOVEMBRO 2022" sheetId="23" r:id="rId23"/>
    <sheet name="DEZEMBRO 2022" sheetId="24" r:id="rId24"/>
    <sheet name="JANEIRO 2023" sheetId="25" r:id="rId25"/>
    <sheet name="FEVEREIRO 2023" sheetId="26" r:id="rId26"/>
    <sheet name="MARÇO 2023" sheetId="27" r:id="rId27"/>
    <sheet name="ABRIL 2023" sheetId="28" r:id="rId28"/>
    <sheet name="MAIO 2023" sheetId="29" r:id="rId29"/>
    <sheet name="JUNHO 2023" sheetId="30" r:id="rId30"/>
    <sheet name="JULHO 2023" sheetId="31" r:id="rId31"/>
    <sheet name="AGOSTO 2023" sheetId="32" r:id="rId32"/>
    <sheet name="SETEMBRO 2023" sheetId="33" r:id="rId33"/>
    <sheet name="OUTUBRO 2023" sheetId="34" r:id="rId34"/>
    <sheet name="NOVEMBRO 2023" sheetId="35" r:id="rId35"/>
    <sheet name="DEZEMBRO 2023" sheetId="36" r:id="rId36"/>
    <sheet name="JANEIRO 2024" sheetId="37" r:id="rId37"/>
    <sheet name="FEVEREIRO 2024" sheetId="38" r:id="rId38"/>
    <sheet name="MARÇO 2024" sheetId="39" r:id="rId39"/>
    <sheet name="ABRIL 2024" sheetId="40" r:id="rId40"/>
    <sheet name="MAIO 2024" sheetId="41" r:id="rId41"/>
    <sheet name="JUNHO 2024" sheetId="42" r:id="rId42"/>
    <sheet name="JULHO 2024" sheetId="43" r:id="rId43"/>
    <sheet name="AGOSTO 2024" sheetId="44" r:id="rId44"/>
    <sheet name="SETEMBRO 2024" sheetId="45" r:id="rId45"/>
    <sheet name="OUTUBRO 2024" sheetId="46" r:id="rId46"/>
    <sheet name="NOVEMBRO 2024" sheetId="47" r:id="rId47"/>
    <sheet name="DEZEMBRO 2024" sheetId="48" r:id="rId48"/>
  </sheets>
  <definedNames>
    <definedName name="_xlnm._FilterDatabase" localSheetId="11" hidden="1">'DEZ 2021'!$A$1:$J$188</definedName>
    <definedName name="_xlnm._FilterDatabase" localSheetId="25" hidden="1">'FEVEREIRO 2023'!$A$6:$AD$188</definedName>
    <definedName name="_xlnm._FilterDatabase" localSheetId="0" hidden="1">'JAN 2021'!$A$6:$AD$188</definedName>
    <definedName name="_xlnm._FilterDatabase" localSheetId="17" hidden="1">'JUNHO 2022'!$B$1:$B$1038</definedName>
    <definedName name="_xlnm._FilterDatabase" localSheetId="28" hidden="1">'MAIO 2023'!$A$1:$J$188</definedName>
    <definedName name="_xlnm._FilterDatabase" localSheetId="26" hidden="1">'MARÇO 2023'!$F$6:$G$188</definedName>
    <definedName name="_xlnm._FilterDatabase" localSheetId="34" hidden="1">'NOVEMBRO 2023'!$A$1:$J$188</definedName>
    <definedName name="_xlnm._FilterDatabase" localSheetId="33" hidden="1">'OUTUBRO 2023'!$A$6:$AD$188</definedName>
    <definedName name="_xlnm._FilterDatabase" localSheetId="44" hidden="1">'SETEMBRO 2024'!$A$6:$AD$188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74" i="48" l="1"/>
  <c r="J173" i="48"/>
  <c r="J172" i="48"/>
  <c r="J171" i="48"/>
  <c r="J170" i="48"/>
  <c r="J169" i="48"/>
  <c r="J168" i="48"/>
  <c r="J167" i="48"/>
  <c r="J166" i="48"/>
  <c r="J177" i="48" s="1"/>
  <c r="J165" i="48"/>
  <c r="J164" i="48"/>
  <c r="J163" i="48"/>
  <c r="J162" i="48"/>
  <c r="J161" i="48"/>
  <c r="J160" i="48"/>
  <c r="J159" i="48"/>
  <c r="J158" i="48"/>
  <c r="J157" i="48"/>
  <c r="J156" i="48"/>
  <c r="J155" i="48"/>
  <c r="J154" i="48"/>
  <c r="J153" i="48"/>
  <c r="J152" i="48"/>
  <c r="J151" i="48"/>
  <c r="J150" i="48"/>
  <c r="J149" i="48"/>
  <c r="J148" i="48"/>
  <c r="J147" i="48"/>
  <c r="J146" i="48"/>
  <c r="J145" i="48"/>
  <c r="J144" i="48"/>
  <c r="J143" i="48"/>
  <c r="J142" i="48"/>
  <c r="J141" i="48"/>
  <c r="J140" i="48"/>
  <c r="J139" i="48"/>
  <c r="J186" i="48" s="1"/>
  <c r="J138" i="48"/>
  <c r="J137" i="48"/>
  <c r="J136" i="48"/>
  <c r="J135" i="48"/>
  <c r="J134" i="48"/>
  <c r="J133" i="48"/>
  <c r="J132" i="48"/>
  <c r="J131" i="48"/>
  <c r="J130" i="48"/>
  <c r="J129" i="48"/>
  <c r="J128" i="48"/>
  <c r="J127" i="48"/>
  <c r="J126" i="48"/>
  <c r="J125" i="48"/>
  <c r="J124" i="48"/>
  <c r="J123" i="48"/>
  <c r="J122" i="48"/>
  <c r="J121" i="48"/>
  <c r="J120" i="48"/>
  <c r="J119" i="48"/>
  <c r="J118" i="48"/>
  <c r="J117" i="48"/>
  <c r="J116" i="48"/>
  <c r="J115" i="48"/>
  <c r="J114" i="48"/>
  <c r="J113" i="48"/>
  <c r="J112" i="48"/>
  <c r="J111" i="48"/>
  <c r="J110" i="48"/>
  <c r="J176" i="48" s="1"/>
  <c r="J109" i="48"/>
  <c r="J108" i="48"/>
  <c r="J107" i="48"/>
  <c r="J106" i="48"/>
  <c r="J105" i="48"/>
  <c r="J104" i="48"/>
  <c r="J103" i="48"/>
  <c r="J102" i="48"/>
  <c r="J101" i="48"/>
  <c r="J100" i="48"/>
  <c r="J99" i="48"/>
  <c r="J98" i="48"/>
  <c r="J97" i="48"/>
  <c r="J96" i="48"/>
  <c r="J95" i="48"/>
  <c r="J94" i="48"/>
  <c r="J93" i="48"/>
  <c r="J92" i="48"/>
  <c r="J91" i="48"/>
  <c r="J90" i="48"/>
  <c r="J89" i="48"/>
  <c r="J88" i="48"/>
  <c r="J87" i="48"/>
  <c r="J86" i="48"/>
  <c r="J85" i="48"/>
  <c r="J84" i="48"/>
  <c r="J83" i="48"/>
  <c r="J82" i="48"/>
  <c r="J81" i="48"/>
  <c r="J80" i="48"/>
  <c r="J178" i="48" s="1"/>
  <c r="J79" i="48"/>
  <c r="J78" i="48"/>
  <c r="J77" i="48"/>
  <c r="J76" i="48"/>
  <c r="J75" i="48"/>
  <c r="J74" i="48"/>
  <c r="J73" i="48"/>
  <c r="J72" i="48"/>
  <c r="J71" i="48"/>
  <c r="J70" i="48"/>
  <c r="J69" i="48"/>
  <c r="J68" i="48"/>
  <c r="J67" i="48"/>
  <c r="J66" i="48"/>
  <c r="J65" i="48"/>
  <c r="J64" i="48"/>
  <c r="J63" i="48"/>
  <c r="J62" i="48"/>
  <c r="J61" i="48"/>
  <c r="J60" i="48"/>
  <c r="J59" i="48"/>
  <c r="J58" i="48"/>
  <c r="J57" i="48"/>
  <c r="J56" i="48"/>
  <c r="J55" i="48"/>
  <c r="J54" i="48"/>
  <c r="J53" i="48"/>
  <c r="J52" i="48"/>
  <c r="J51" i="48"/>
  <c r="J50" i="48"/>
  <c r="J49" i="48"/>
  <c r="J48" i="48"/>
  <c r="J47" i="48"/>
  <c r="J46" i="48"/>
  <c r="J183" i="48" s="1"/>
  <c r="J45" i="48"/>
  <c r="J44" i="48"/>
  <c r="J43" i="48"/>
  <c r="J179" i="48" s="1"/>
  <c r="J42" i="48"/>
  <c r="J41" i="48"/>
  <c r="J40" i="48"/>
  <c r="J39" i="48"/>
  <c r="J38" i="48"/>
  <c r="J37" i="48"/>
  <c r="J36" i="48"/>
  <c r="J35" i="48"/>
  <c r="J34" i="48"/>
  <c r="J33" i="48"/>
  <c r="J32" i="48"/>
  <c r="J31" i="48"/>
  <c r="J30" i="48"/>
  <c r="J29" i="48"/>
  <c r="J28" i="48"/>
  <c r="J27" i="48"/>
  <c r="J26" i="48"/>
  <c r="J25" i="48"/>
  <c r="J184" i="48" s="1"/>
  <c r="J24" i="48"/>
  <c r="J23" i="48"/>
  <c r="J22" i="48"/>
  <c r="J21" i="48"/>
  <c r="J20" i="48"/>
  <c r="J19" i="48"/>
  <c r="J18" i="48"/>
  <c r="J17" i="48"/>
  <c r="J16" i="48"/>
  <c r="J15" i="48"/>
  <c r="J14" i="48"/>
  <c r="J13" i="48"/>
  <c r="J182" i="48" s="1"/>
  <c r="J12" i="48"/>
  <c r="J11" i="48"/>
  <c r="J187" i="48" s="1"/>
  <c r="J10" i="48"/>
  <c r="J9" i="48"/>
  <c r="J8" i="48"/>
  <c r="J180" i="48" s="1"/>
  <c r="J7" i="48"/>
  <c r="J185" i="48" s="1"/>
  <c r="I312" i="48"/>
  <c r="H312" i="48"/>
  <c r="G312" i="48"/>
  <c r="D312" i="48"/>
  <c r="C312" i="48"/>
  <c r="I311" i="48"/>
  <c r="H311" i="48"/>
  <c r="G311" i="48"/>
  <c r="D311" i="48"/>
  <c r="C311" i="48"/>
  <c r="E311" i="48" s="1"/>
  <c r="I310" i="48"/>
  <c r="H310" i="48"/>
  <c r="G310" i="48"/>
  <c r="D310" i="48"/>
  <c r="C310" i="48"/>
  <c r="I309" i="48"/>
  <c r="H309" i="48"/>
  <c r="G309" i="48"/>
  <c r="D309" i="48"/>
  <c r="C309" i="48"/>
  <c r="E309" i="48" s="1"/>
  <c r="H308" i="48"/>
  <c r="G308" i="48"/>
  <c r="E308" i="48"/>
  <c r="H307" i="48"/>
  <c r="H313" i="48" s="1"/>
  <c r="G307" i="48"/>
  <c r="D307" i="48"/>
  <c r="E307" i="48" s="1"/>
  <c r="I305" i="48"/>
  <c r="I304" i="48"/>
  <c r="I303" i="48"/>
  <c r="I302" i="48"/>
  <c r="I301" i="48"/>
  <c r="I300" i="48"/>
  <c r="I299" i="48"/>
  <c r="I298" i="48"/>
  <c r="I297" i="48"/>
  <c r="I296" i="48"/>
  <c r="I295" i="48"/>
  <c r="I294" i="48"/>
  <c r="I293" i="48"/>
  <c r="I292" i="48"/>
  <c r="I291" i="48"/>
  <c r="I290" i="48"/>
  <c r="I289" i="48"/>
  <c r="I288" i="48"/>
  <c r="I308" i="48" s="1"/>
  <c r="I287" i="48"/>
  <c r="I286" i="48"/>
  <c r="I285" i="48"/>
  <c r="I284" i="48"/>
  <c r="I283" i="48"/>
  <c r="I282" i="48"/>
  <c r="I281" i="48"/>
  <c r="I280" i="48"/>
  <c r="I279" i="48"/>
  <c r="I278" i="48"/>
  <c r="I277" i="48"/>
  <c r="I276" i="48"/>
  <c r="I307" i="48" s="1"/>
  <c r="I275" i="48"/>
  <c r="I270" i="48"/>
  <c r="H270" i="48"/>
  <c r="G270" i="48"/>
  <c r="D270" i="48"/>
  <c r="C270" i="48"/>
  <c r="E270" i="48" s="1"/>
  <c r="H269" i="48"/>
  <c r="I269" i="48" s="1"/>
  <c r="I271" i="48" s="1"/>
  <c r="G269" i="48"/>
  <c r="G271" i="48" s="1"/>
  <c r="D269" i="48"/>
  <c r="D271" i="48" s="1"/>
  <c r="C269" i="48"/>
  <c r="E269" i="48" s="1"/>
  <c r="E271" i="48" s="1"/>
  <c r="I267" i="48"/>
  <c r="I266" i="48"/>
  <c r="I265" i="48"/>
  <c r="H259" i="48"/>
  <c r="I259" i="48" s="1"/>
  <c r="G259" i="48"/>
  <c r="E259" i="48"/>
  <c r="D259" i="48"/>
  <c r="C259" i="48"/>
  <c r="H258" i="48"/>
  <c r="H260" i="48" s="1"/>
  <c r="G258" i="48"/>
  <c r="G260" i="48" s="1"/>
  <c r="D258" i="48"/>
  <c r="D260" i="48" s="1"/>
  <c r="C258" i="48"/>
  <c r="E258" i="48" s="1"/>
  <c r="E260" i="48" s="1"/>
  <c r="I256" i="48"/>
  <c r="I255" i="48"/>
  <c r="I254" i="48"/>
  <c r="D249" i="48"/>
  <c r="C249" i="48"/>
  <c r="H248" i="48"/>
  <c r="I248" i="48" s="1"/>
  <c r="G248" i="48"/>
  <c r="E248" i="48"/>
  <c r="H247" i="48"/>
  <c r="I247" i="48" s="1"/>
  <c r="G247" i="48"/>
  <c r="G249" i="48" s="1"/>
  <c r="D247" i="48"/>
  <c r="C247" i="48"/>
  <c r="E247" i="48" s="1"/>
  <c r="E249" i="48" s="1"/>
  <c r="I245" i="48"/>
  <c r="I244" i="48"/>
  <c r="I243" i="48"/>
  <c r="I242" i="48"/>
  <c r="I241" i="48"/>
  <c r="I240" i="48"/>
  <c r="I239" i="48"/>
  <c r="I238" i="48"/>
  <c r="H232" i="48"/>
  <c r="I232" i="48" s="1"/>
  <c r="G232" i="48"/>
  <c r="D232" i="48"/>
  <c r="C232" i="48"/>
  <c r="E232" i="48" s="1"/>
  <c r="I231" i="48"/>
  <c r="H231" i="48"/>
  <c r="G231" i="48"/>
  <c r="D231" i="48"/>
  <c r="C231" i="48"/>
  <c r="E231" i="48" s="1"/>
  <c r="H230" i="48"/>
  <c r="I230" i="48" s="1"/>
  <c r="G230" i="48"/>
  <c r="D230" i="48"/>
  <c r="C230" i="48"/>
  <c r="E230" i="48" s="1"/>
  <c r="I229" i="48"/>
  <c r="H229" i="48"/>
  <c r="G229" i="48"/>
  <c r="D229" i="48"/>
  <c r="C229" i="48"/>
  <c r="E229" i="48" s="1"/>
  <c r="H228" i="48"/>
  <c r="I228" i="48" s="1"/>
  <c r="G228" i="48"/>
  <c r="D228" i="48"/>
  <c r="C228" i="48"/>
  <c r="E228" i="48" s="1"/>
  <c r="I227" i="48"/>
  <c r="H227" i="48"/>
  <c r="H233" i="48" s="1"/>
  <c r="G227" i="48"/>
  <c r="G233" i="48" s="1"/>
  <c r="D227" i="48"/>
  <c r="D233" i="48" s="1"/>
  <c r="C227" i="48"/>
  <c r="E227" i="48" s="1"/>
  <c r="I225" i="48"/>
  <c r="I224" i="48"/>
  <c r="I223" i="48"/>
  <c r="I222" i="48"/>
  <c r="I221" i="48"/>
  <c r="I217" i="48"/>
  <c r="I216" i="48"/>
  <c r="I215" i="48"/>
  <c r="I214" i="48"/>
  <c r="I213" i="48"/>
  <c r="I209" i="48"/>
  <c r="I208" i="48"/>
  <c r="I207" i="48"/>
  <c r="I206" i="48"/>
  <c r="I205" i="48"/>
  <c r="I199" i="48"/>
  <c r="H199" i="48"/>
  <c r="G199" i="48"/>
  <c r="D199" i="48"/>
  <c r="C199" i="48"/>
  <c r="E199" i="48" s="1"/>
  <c r="I198" i="48"/>
  <c r="H198" i="48"/>
  <c r="G198" i="48"/>
  <c r="E198" i="48"/>
  <c r="D198" i="48"/>
  <c r="C198" i="48"/>
  <c r="I197" i="48"/>
  <c r="H197" i="48"/>
  <c r="G197" i="48"/>
  <c r="D197" i="48"/>
  <c r="C197" i="48"/>
  <c r="E197" i="48" s="1"/>
  <c r="I196" i="48"/>
  <c r="H196" i="48"/>
  <c r="G196" i="48"/>
  <c r="E196" i="48"/>
  <c r="D196" i="48"/>
  <c r="D200" i="48" s="1"/>
  <c r="C196" i="48"/>
  <c r="C200" i="48" s="1"/>
  <c r="I195" i="48"/>
  <c r="I200" i="48" s="1"/>
  <c r="H195" i="48"/>
  <c r="H200" i="48" s="1"/>
  <c r="G195" i="48"/>
  <c r="G200" i="48" s="1"/>
  <c r="D195" i="48"/>
  <c r="C195" i="48"/>
  <c r="E195" i="48" s="1"/>
  <c r="I193" i="48"/>
  <c r="I192" i="48"/>
  <c r="I187" i="48"/>
  <c r="H187" i="48"/>
  <c r="G187" i="48"/>
  <c r="D187" i="48"/>
  <c r="C187" i="48"/>
  <c r="E187" i="48" s="1"/>
  <c r="I186" i="48"/>
  <c r="H186" i="48"/>
  <c r="G186" i="48"/>
  <c r="E186" i="48"/>
  <c r="I185" i="48"/>
  <c r="H185" i="48"/>
  <c r="G185" i="48"/>
  <c r="E185" i="48"/>
  <c r="I184" i="48"/>
  <c r="H184" i="48"/>
  <c r="G184" i="48"/>
  <c r="E184" i="48"/>
  <c r="I183" i="48"/>
  <c r="H183" i="48"/>
  <c r="G183" i="48"/>
  <c r="E183" i="48"/>
  <c r="I182" i="48"/>
  <c r="H182" i="48"/>
  <c r="G182" i="48"/>
  <c r="E182" i="48"/>
  <c r="I181" i="48"/>
  <c r="H181" i="48"/>
  <c r="G181" i="48"/>
  <c r="E181" i="48"/>
  <c r="I180" i="48"/>
  <c r="H180" i="48"/>
  <c r="G180" i="48"/>
  <c r="E180" i="48"/>
  <c r="I179" i="48"/>
  <c r="H179" i="48"/>
  <c r="G179" i="48"/>
  <c r="D179" i="48"/>
  <c r="C179" i="48"/>
  <c r="C188" i="48" s="1"/>
  <c r="I178" i="48"/>
  <c r="H178" i="48"/>
  <c r="G178" i="48"/>
  <c r="E178" i="48"/>
  <c r="I177" i="48"/>
  <c r="H177" i="48"/>
  <c r="G177" i="48"/>
  <c r="E177" i="48"/>
  <c r="I176" i="48"/>
  <c r="H176" i="48"/>
  <c r="G176" i="48"/>
  <c r="E176" i="48"/>
  <c r="J181" i="48"/>
  <c r="D188" i="47"/>
  <c r="I313" i="48" l="1"/>
  <c r="E312" i="48"/>
  <c r="E310" i="48"/>
  <c r="E313" i="48" s="1"/>
  <c r="G313" i="48"/>
  <c r="G188" i="48"/>
  <c r="H188" i="48"/>
  <c r="D188" i="48"/>
  <c r="I188" i="48"/>
  <c r="E233" i="48"/>
  <c r="G316" i="48"/>
  <c r="E200" i="48"/>
  <c r="I249" i="48"/>
  <c r="J188" i="48"/>
  <c r="I233" i="48"/>
  <c r="I258" i="48"/>
  <c r="I260" i="48" s="1"/>
  <c r="H249" i="48"/>
  <c r="C313" i="48"/>
  <c r="C316" i="48" s="1"/>
  <c r="D313" i="48"/>
  <c r="C271" i="48"/>
  <c r="C233" i="48"/>
  <c r="E179" i="48"/>
  <c r="E188" i="48" s="1"/>
  <c r="H271" i="48"/>
  <c r="C260" i="48"/>
  <c r="J174" i="47"/>
  <c r="J173" i="47"/>
  <c r="J172" i="47"/>
  <c r="J171" i="47"/>
  <c r="J170" i="47"/>
  <c r="J169" i="47"/>
  <c r="J168" i="47"/>
  <c r="J167" i="47"/>
  <c r="J166" i="47"/>
  <c r="J165" i="47"/>
  <c r="J164" i="47"/>
  <c r="J163" i="47"/>
  <c r="J162" i="47"/>
  <c r="J161" i="47"/>
  <c r="J160" i="47"/>
  <c r="J159" i="47"/>
  <c r="J158" i="47"/>
  <c r="J157" i="47"/>
  <c r="J156" i="47"/>
  <c r="J155" i="47"/>
  <c r="J154" i="47"/>
  <c r="J153" i="47"/>
  <c r="J152" i="47"/>
  <c r="J151" i="47"/>
  <c r="J150" i="47"/>
  <c r="J149" i="47"/>
  <c r="J148" i="47"/>
  <c r="J147" i="47"/>
  <c r="J146" i="47"/>
  <c r="J145" i="47"/>
  <c r="J144" i="47"/>
  <c r="J143" i="47"/>
  <c r="J142" i="47"/>
  <c r="J141" i="47"/>
  <c r="J140" i="47"/>
  <c r="J139" i="47"/>
  <c r="J138" i="47"/>
  <c r="J137" i="47"/>
  <c r="J136" i="47"/>
  <c r="J135" i="47"/>
  <c r="J134" i="47"/>
  <c r="J133" i="47"/>
  <c r="J132" i="47"/>
  <c r="J131" i="47"/>
  <c r="J130" i="47"/>
  <c r="J129" i="47"/>
  <c r="J128" i="47"/>
  <c r="J127" i="47"/>
  <c r="J126" i="47"/>
  <c r="J125" i="47"/>
  <c r="J124" i="47"/>
  <c r="J123" i="47"/>
  <c r="J122" i="47"/>
  <c r="J121" i="47"/>
  <c r="J120" i="47"/>
  <c r="J119" i="47"/>
  <c r="J118" i="47"/>
  <c r="J117" i="47"/>
  <c r="J116" i="47"/>
  <c r="J115" i="47"/>
  <c r="J114" i="47"/>
  <c r="J113" i="47"/>
  <c r="J112" i="47"/>
  <c r="J111" i="47"/>
  <c r="J110" i="47"/>
  <c r="J109" i="47"/>
  <c r="J108" i="47"/>
  <c r="J107" i="47"/>
  <c r="J106" i="47"/>
  <c r="J105" i="47"/>
  <c r="J104" i="47"/>
  <c r="J103" i="47"/>
  <c r="J102" i="47"/>
  <c r="J101" i="47"/>
  <c r="J100" i="47"/>
  <c r="J99" i="47"/>
  <c r="J98" i="47"/>
  <c r="J97" i="47"/>
  <c r="J96" i="47"/>
  <c r="J95" i="47"/>
  <c r="J94" i="47"/>
  <c r="J93" i="47"/>
  <c r="J92" i="47"/>
  <c r="J91" i="47"/>
  <c r="J90" i="47"/>
  <c r="J89" i="47"/>
  <c r="J88" i="47"/>
  <c r="J87" i="47"/>
  <c r="J86" i="47"/>
  <c r="J85" i="47"/>
  <c r="J84" i="47"/>
  <c r="J83" i="47"/>
  <c r="J82" i="47"/>
  <c r="J81" i="47"/>
  <c r="J80" i="47"/>
  <c r="J79" i="47"/>
  <c r="J78" i="47"/>
  <c r="J77" i="47"/>
  <c r="J76" i="47"/>
  <c r="J75" i="47"/>
  <c r="J74" i="47"/>
  <c r="J73" i="47"/>
  <c r="J72" i="47"/>
  <c r="J71" i="47"/>
  <c r="J70" i="47"/>
  <c r="J69" i="47"/>
  <c r="J68" i="47"/>
  <c r="J67" i="47"/>
  <c r="J66" i="47"/>
  <c r="J65" i="47"/>
  <c r="J64" i="47"/>
  <c r="J63" i="47"/>
  <c r="J62" i="47"/>
  <c r="J61" i="47"/>
  <c r="J60" i="47"/>
  <c r="J59" i="47"/>
  <c r="J58" i="47"/>
  <c r="J57" i="47"/>
  <c r="J56" i="47"/>
  <c r="J55" i="47"/>
  <c r="J54" i="47"/>
  <c r="J53" i="47"/>
  <c r="J52" i="47"/>
  <c r="J51" i="47"/>
  <c r="J50" i="47"/>
  <c r="J49" i="47"/>
  <c r="J48" i="47"/>
  <c r="J47" i="47"/>
  <c r="J46" i="47"/>
  <c r="J45" i="47"/>
  <c r="J44" i="47"/>
  <c r="J43" i="47"/>
  <c r="J42" i="47"/>
  <c r="J41" i="47"/>
  <c r="J40" i="47"/>
  <c r="J39" i="47"/>
  <c r="J38" i="47"/>
  <c r="J37" i="47"/>
  <c r="J36" i="47"/>
  <c r="J35" i="47"/>
  <c r="J34" i="47"/>
  <c r="J33" i="47"/>
  <c r="J32" i="47"/>
  <c r="J31" i="47"/>
  <c r="J30" i="47"/>
  <c r="J29" i="47"/>
  <c r="J28" i="47"/>
  <c r="J27" i="47"/>
  <c r="J26" i="47"/>
  <c r="J25" i="47"/>
  <c r="J24" i="47"/>
  <c r="J23" i="47"/>
  <c r="J22" i="47"/>
  <c r="J21" i="47"/>
  <c r="J20" i="47"/>
  <c r="J19" i="47"/>
  <c r="J18" i="47"/>
  <c r="J17" i="47"/>
  <c r="J16" i="47"/>
  <c r="J15" i="47"/>
  <c r="J14" i="47"/>
  <c r="J13" i="47"/>
  <c r="J12" i="47"/>
  <c r="J11" i="47"/>
  <c r="J10" i="47"/>
  <c r="J9" i="47"/>
  <c r="J8" i="47"/>
  <c r="J7" i="47"/>
  <c r="E316" i="48" l="1"/>
  <c r="D316" i="48"/>
  <c r="H316" i="48"/>
  <c r="I316" i="48"/>
  <c r="I312" i="47"/>
  <c r="H312" i="47"/>
  <c r="G312" i="47"/>
  <c r="D312" i="47"/>
  <c r="C312" i="47"/>
  <c r="E312" i="47" s="1"/>
  <c r="I311" i="47"/>
  <c r="H311" i="47"/>
  <c r="G311" i="47"/>
  <c r="D311" i="47"/>
  <c r="C311" i="47"/>
  <c r="E311" i="47" s="1"/>
  <c r="I310" i="47"/>
  <c r="H310" i="47"/>
  <c r="G310" i="47"/>
  <c r="D310" i="47"/>
  <c r="C310" i="47"/>
  <c r="E310" i="47" s="1"/>
  <c r="I309" i="47"/>
  <c r="H309" i="47"/>
  <c r="G309" i="47"/>
  <c r="D309" i="47"/>
  <c r="C309" i="47"/>
  <c r="E309" i="47" s="1"/>
  <c r="H308" i="47"/>
  <c r="G308" i="47"/>
  <c r="E308" i="47"/>
  <c r="H307" i="47"/>
  <c r="H313" i="47" s="1"/>
  <c r="G307" i="47"/>
  <c r="G313" i="47" s="1"/>
  <c r="D307" i="47"/>
  <c r="E307" i="47" s="1"/>
  <c r="I305" i="47"/>
  <c r="I304" i="47"/>
  <c r="I303" i="47"/>
  <c r="I302" i="47"/>
  <c r="I301" i="47"/>
  <c r="I300" i="47"/>
  <c r="I299" i="47"/>
  <c r="I298" i="47"/>
  <c r="I297" i="47"/>
  <c r="I296" i="47"/>
  <c r="I295" i="47"/>
  <c r="I294" i="47"/>
  <c r="I293" i="47"/>
  <c r="I292" i="47"/>
  <c r="I291" i="47"/>
  <c r="I290" i="47"/>
  <c r="I289" i="47"/>
  <c r="I308" i="47" s="1"/>
  <c r="I288" i="47"/>
  <c r="I287" i="47"/>
  <c r="I286" i="47"/>
  <c r="I285" i="47"/>
  <c r="I284" i="47"/>
  <c r="I283" i="47"/>
  <c r="I282" i="47"/>
  <c r="I281" i="47"/>
  <c r="I280" i="47"/>
  <c r="I279" i="47"/>
  <c r="I278" i="47"/>
  <c r="I277" i="47"/>
  <c r="I276" i="47"/>
  <c r="I307" i="47" s="1"/>
  <c r="I313" i="47" s="1"/>
  <c r="I275" i="47"/>
  <c r="H270" i="47"/>
  <c r="G270" i="47"/>
  <c r="I270" i="47" s="1"/>
  <c r="E270" i="47"/>
  <c r="D270" i="47"/>
  <c r="C270" i="47"/>
  <c r="H269" i="47"/>
  <c r="I269" i="47" s="1"/>
  <c r="G269" i="47"/>
  <c r="G271" i="47" s="1"/>
  <c r="D269" i="47"/>
  <c r="E269" i="47" s="1"/>
  <c r="E271" i="47" s="1"/>
  <c r="C269" i="47"/>
  <c r="C271" i="47" s="1"/>
  <c r="I267" i="47"/>
  <c r="I266" i="47"/>
  <c r="I265" i="47"/>
  <c r="H259" i="47"/>
  <c r="I259" i="47" s="1"/>
  <c r="G259" i="47"/>
  <c r="D259" i="47"/>
  <c r="C259" i="47"/>
  <c r="E259" i="47" s="1"/>
  <c r="I258" i="47"/>
  <c r="H258" i="47"/>
  <c r="H260" i="47" s="1"/>
  <c r="G258" i="47"/>
  <c r="G260" i="47" s="1"/>
  <c r="D258" i="47"/>
  <c r="D260" i="47" s="1"/>
  <c r="C258" i="47"/>
  <c r="E258" i="47" s="1"/>
  <c r="I256" i="47"/>
  <c r="I255" i="47"/>
  <c r="I254" i="47"/>
  <c r="G249" i="47"/>
  <c r="H248" i="47"/>
  <c r="I248" i="47" s="1"/>
  <c r="G248" i="47"/>
  <c r="E248" i="47"/>
  <c r="H247" i="47"/>
  <c r="G247" i="47"/>
  <c r="I247" i="47" s="1"/>
  <c r="D247" i="47"/>
  <c r="D249" i="47" s="1"/>
  <c r="C247" i="47"/>
  <c r="C249" i="47" s="1"/>
  <c r="I245" i="47"/>
  <c r="I244" i="47"/>
  <c r="I243" i="47"/>
  <c r="I242" i="47"/>
  <c r="I241" i="47"/>
  <c r="I240" i="47"/>
  <c r="I239" i="47"/>
  <c r="I238" i="47"/>
  <c r="H232" i="47"/>
  <c r="I232" i="47" s="1"/>
  <c r="G232" i="47"/>
  <c r="D232" i="47"/>
  <c r="E232" i="47" s="1"/>
  <c r="C232" i="47"/>
  <c r="H231" i="47"/>
  <c r="G231" i="47"/>
  <c r="I231" i="47" s="1"/>
  <c r="E231" i="47"/>
  <c r="D231" i="47"/>
  <c r="C231" i="47"/>
  <c r="H230" i="47"/>
  <c r="I230" i="47" s="1"/>
  <c r="G230" i="47"/>
  <c r="D230" i="47"/>
  <c r="E230" i="47" s="1"/>
  <c r="C230" i="47"/>
  <c r="H229" i="47"/>
  <c r="G229" i="47"/>
  <c r="I229" i="47" s="1"/>
  <c r="E229" i="47"/>
  <c r="D229" i="47"/>
  <c r="C229" i="47"/>
  <c r="H228" i="47"/>
  <c r="I228" i="47" s="1"/>
  <c r="G228" i="47"/>
  <c r="D228" i="47"/>
  <c r="E228" i="47" s="1"/>
  <c r="C228" i="47"/>
  <c r="H227" i="47"/>
  <c r="H233" i="47" s="1"/>
  <c r="G227" i="47"/>
  <c r="G233" i="47" s="1"/>
  <c r="E227" i="47"/>
  <c r="D227" i="47"/>
  <c r="D233" i="47" s="1"/>
  <c r="C227" i="47"/>
  <c r="C233" i="47" s="1"/>
  <c r="I225" i="47"/>
  <c r="I224" i="47"/>
  <c r="I223" i="47"/>
  <c r="I222" i="47"/>
  <c r="I221" i="47"/>
  <c r="I217" i="47"/>
  <c r="I216" i="47"/>
  <c r="I215" i="47"/>
  <c r="I214" i="47"/>
  <c r="I213" i="47"/>
  <c r="I209" i="47"/>
  <c r="I208" i="47"/>
  <c r="I207" i="47"/>
  <c r="I206" i="47"/>
  <c r="I205" i="47"/>
  <c r="I199" i="47"/>
  <c r="H199" i="47"/>
  <c r="G199" i="47"/>
  <c r="D199" i="47"/>
  <c r="C199" i="47"/>
  <c r="E199" i="47" s="1"/>
  <c r="I198" i="47"/>
  <c r="H198" i="47"/>
  <c r="G198" i="47"/>
  <c r="D198" i="47"/>
  <c r="C198" i="47"/>
  <c r="E198" i="47" s="1"/>
  <c r="I197" i="47"/>
  <c r="H197" i="47"/>
  <c r="G197" i="47"/>
  <c r="D197" i="47"/>
  <c r="C197" i="47"/>
  <c r="E197" i="47" s="1"/>
  <c r="I196" i="47"/>
  <c r="H196" i="47"/>
  <c r="G196" i="47"/>
  <c r="D196" i="47"/>
  <c r="D200" i="47" s="1"/>
  <c r="C196" i="47"/>
  <c r="C200" i="47" s="1"/>
  <c r="I195" i="47"/>
  <c r="I200" i="47" s="1"/>
  <c r="H195" i="47"/>
  <c r="H200" i="47" s="1"/>
  <c r="G195" i="47"/>
  <c r="G200" i="47" s="1"/>
  <c r="D195" i="47"/>
  <c r="C195" i="47"/>
  <c r="E195" i="47" s="1"/>
  <c r="I193" i="47"/>
  <c r="I192" i="47"/>
  <c r="I187" i="47"/>
  <c r="H187" i="47"/>
  <c r="G187" i="47"/>
  <c r="D187" i="47"/>
  <c r="C187" i="47"/>
  <c r="I186" i="47"/>
  <c r="H186" i="47"/>
  <c r="G186" i="47"/>
  <c r="E186" i="47"/>
  <c r="I185" i="47"/>
  <c r="H185" i="47"/>
  <c r="G185" i="47"/>
  <c r="E185" i="47"/>
  <c r="I184" i="47"/>
  <c r="H184" i="47"/>
  <c r="G184" i="47"/>
  <c r="E184" i="47"/>
  <c r="I183" i="47"/>
  <c r="H183" i="47"/>
  <c r="G183" i="47"/>
  <c r="E183" i="47"/>
  <c r="I182" i="47"/>
  <c r="H182" i="47"/>
  <c r="G182" i="47"/>
  <c r="E182" i="47"/>
  <c r="I181" i="47"/>
  <c r="H181" i="47"/>
  <c r="G181" i="47"/>
  <c r="E181" i="47"/>
  <c r="I180" i="47"/>
  <c r="H180" i="47"/>
  <c r="G180" i="47"/>
  <c r="E180" i="47"/>
  <c r="I179" i="47"/>
  <c r="H179" i="47"/>
  <c r="G179" i="47"/>
  <c r="D179" i="47"/>
  <c r="C179" i="47"/>
  <c r="C188" i="47" s="1"/>
  <c r="I178" i="47"/>
  <c r="H178" i="47"/>
  <c r="G178" i="47"/>
  <c r="E178" i="47"/>
  <c r="J177" i="47"/>
  <c r="I177" i="47"/>
  <c r="H177" i="47"/>
  <c r="G177" i="47"/>
  <c r="E177" i="47"/>
  <c r="I176" i="47"/>
  <c r="H176" i="47"/>
  <c r="G176" i="47"/>
  <c r="G188" i="47" s="1"/>
  <c r="E176" i="47"/>
  <c r="J176" i="47"/>
  <c r="J178" i="47"/>
  <c r="J186" i="47"/>
  <c r="J183" i="47"/>
  <c r="J184" i="47"/>
  <c r="J179" i="47"/>
  <c r="J181" i="47"/>
  <c r="J182" i="47"/>
  <c r="J187" i="47"/>
  <c r="J180" i="47"/>
  <c r="J185" i="47"/>
  <c r="J174" i="46"/>
  <c r="J173" i="46"/>
  <c r="J172" i="46"/>
  <c r="J171" i="46"/>
  <c r="J170" i="46"/>
  <c r="J169" i="46"/>
  <c r="J168" i="46"/>
  <c r="J167" i="46"/>
  <c r="J166" i="46"/>
  <c r="J165" i="46"/>
  <c r="J164" i="46"/>
  <c r="J163" i="46"/>
  <c r="J162" i="46"/>
  <c r="J161" i="46"/>
  <c r="J160" i="46"/>
  <c r="J159" i="46"/>
  <c r="J158" i="46"/>
  <c r="J157" i="46"/>
  <c r="J156" i="46"/>
  <c r="J155" i="46"/>
  <c r="J154" i="46"/>
  <c r="J153" i="46"/>
  <c r="J152" i="46"/>
  <c r="J151" i="46"/>
  <c r="J150" i="46"/>
  <c r="J149" i="46"/>
  <c r="J148" i="46"/>
  <c r="J147" i="46"/>
  <c r="J146" i="46"/>
  <c r="J145" i="46"/>
  <c r="J144" i="46"/>
  <c r="J143" i="46"/>
  <c r="J142" i="46"/>
  <c r="J141" i="46"/>
  <c r="J140" i="46"/>
  <c r="J139" i="46"/>
  <c r="J138" i="46"/>
  <c r="J137" i="46"/>
  <c r="J136" i="46"/>
  <c r="J135" i="46"/>
  <c r="J134" i="46"/>
  <c r="J133" i="46"/>
  <c r="J132" i="46"/>
  <c r="J131" i="46"/>
  <c r="J130" i="46"/>
  <c r="J129" i="46"/>
  <c r="J128" i="46"/>
  <c r="J127" i="46"/>
  <c r="J126" i="46"/>
  <c r="J125" i="46"/>
  <c r="J124" i="46"/>
  <c r="J123" i="46"/>
  <c r="J122" i="46"/>
  <c r="J121" i="46"/>
  <c r="J120" i="46"/>
  <c r="J119" i="46"/>
  <c r="J118" i="46"/>
  <c r="J117" i="46"/>
  <c r="J116" i="46"/>
  <c r="J115" i="46"/>
  <c r="J114" i="46"/>
  <c r="J113" i="46"/>
  <c r="J112" i="46"/>
  <c r="J111" i="46"/>
  <c r="J110" i="46"/>
  <c r="J109" i="46"/>
  <c r="J108" i="46"/>
  <c r="J107" i="46"/>
  <c r="J106" i="46"/>
  <c r="J105" i="46"/>
  <c r="J104" i="46"/>
  <c r="J187" i="46" s="1"/>
  <c r="J103" i="46"/>
  <c r="J102" i="46"/>
  <c r="J101" i="46"/>
  <c r="J100" i="46"/>
  <c r="J99" i="46"/>
  <c r="J98" i="46"/>
  <c r="J97" i="46"/>
  <c r="J96" i="46"/>
  <c r="J95" i="46"/>
  <c r="J94" i="46"/>
  <c r="J93" i="46"/>
  <c r="J92" i="46"/>
  <c r="J91" i="46"/>
  <c r="J90" i="46"/>
  <c r="J89" i="46"/>
  <c r="J88" i="46"/>
  <c r="J87" i="46"/>
  <c r="J86" i="46"/>
  <c r="J85" i="46"/>
  <c r="J178" i="46" s="1"/>
  <c r="J84" i="46"/>
  <c r="J83" i="46"/>
  <c r="J82" i="46"/>
  <c r="J81" i="46"/>
  <c r="J80" i="46"/>
  <c r="J79" i="46"/>
  <c r="J78" i="46"/>
  <c r="J77" i="46"/>
  <c r="J76" i="46"/>
  <c r="J75" i="46"/>
  <c r="J74" i="46"/>
  <c r="J73" i="46"/>
  <c r="J72" i="46"/>
  <c r="J71" i="46"/>
  <c r="J70" i="46"/>
  <c r="J69" i="46"/>
  <c r="J68" i="46"/>
  <c r="J67" i="46"/>
  <c r="J66" i="46"/>
  <c r="J65" i="46"/>
  <c r="J64" i="46"/>
  <c r="J63" i="46"/>
  <c r="J62" i="46"/>
  <c r="J61" i="46"/>
  <c r="J60" i="46"/>
  <c r="J59" i="46"/>
  <c r="J58" i="46"/>
  <c r="J57" i="46"/>
  <c r="J56" i="46"/>
  <c r="J55" i="46"/>
  <c r="J54" i="46"/>
  <c r="J53" i="46"/>
  <c r="J52" i="46"/>
  <c r="J51" i="46"/>
  <c r="J50" i="46"/>
  <c r="J49" i="46"/>
  <c r="J48" i="46"/>
  <c r="J47" i="46"/>
  <c r="J46" i="46"/>
  <c r="J45" i="46"/>
  <c r="J44" i="46"/>
  <c r="J43" i="46"/>
  <c r="J42" i="46"/>
  <c r="J41" i="46"/>
  <c r="J40" i="46"/>
  <c r="J39" i="46"/>
  <c r="J38" i="46"/>
  <c r="J37" i="46"/>
  <c r="J179" i="46" s="1"/>
  <c r="J36" i="46"/>
  <c r="J35" i="46"/>
  <c r="J34" i="46"/>
  <c r="J33" i="46"/>
  <c r="J32" i="46"/>
  <c r="J31" i="46"/>
  <c r="J30" i="46"/>
  <c r="J29" i="46"/>
  <c r="J28" i="46"/>
  <c r="J27" i="46"/>
  <c r="J26" i="46"/>
  <c r="J184" i="46" s="1"/>
  <c r="J25" i="46"/>
  <c r="J181" i="46" s="1"/>
  <c r="J24" i="46"/>
  <c r="J23" i="46"/>
  <c r="J22" i="46"/>
  <c r="J21" i="46"/>
  <c r="J20" i="46"/>
  <c r="J19" i="46"/>
  <c r="J18" i="46"/>
  <c r="J17" i="46"/>
  <c r="J16" i="46"/>
  <c r="J15" i="46"/>
  <c r="J14" i="46"/>
  <c r="J13" i="46"/>
  <c r="J12" i="46"/>
  <c r="J11" i="46"/>
  <c r="J10" i="46"/>
  <c r="J9" i="46"/>
  <c r="J177" i="46" s="1"/>
  <c r="J8" i="46"/>
  <c r="J180" i="46" s="1"/>
  <c r="J7" i="46"/>
  <c r="J185" i="46" s="1"/>
  <c r="I312" i="46"/>
  <c r="H312" i="46"/>
  <c r="G312" i="46"/>
  <c r="D312" i="46"/>
  <c r="C312" i="46"/>
  <c r="E312" i="46" s="1"/>
  <c r="I311" i="46"/>
  <c r="H311" i="46"/>
  <c r="G311" i="46"/>
  <c r="D311" i="46"/>
  <c r="C311" i="46"/>
  <c r="E311" i="46" s="1"/>
  <c r="I310" i="46"/>
  <c r="H310" i="46"/>
  <c r="G310" i="46"/>
  <c r="D310" i="46"/>
  <c r="C310" i="46"/>
  <c r="E310" i="46" s="1"/>
  <c r="I309" i="46"/>
  <c r="H309" i="46"/>
  <c r="G309" i="46"/>
  <c r="D309" i="46"/>
  <c r="C309" i="46"/>
  <c r="E309" i="46" s="1"/>
  <c r="H308" i="46"/>
  <c r="G308" i="46"/>
  <c r="E308" i="46"/>
  <c r="H307" i="46"/>
  <c r="H313" i="46" s="1"/>
  <c r="G307" i="46"/>
  <c r="G313" i="46" s="1"/>
  <c r="D307" i="46"/>
  <c r="E307" i="46" s="1"/>
  <c r="I305" i="46"/>
  <c r="I304" i="46"/>
  <c r="I303" i="46"/>
  <c r="I302" i="46"/>
  <c r="I301" i="46"/>
  <c r="I300" i="46"/>
  <c r="I299" i="46"/>
  <c r="I298" i="46"/>
  <c r="I297" i="46"/>
  <c r="I296" i="46"/>
  <c r="I295" i="46"/>
  <c r="I294" i="46"/>
  <c r="I308" i="46" s="1"/>
  <c r="I293" i="46"/>
  <c r="I292" i="46"/>
  <c r="I291" i="46"/>
  <c r="I290" i="46"/>
  <c r="I289" i="46"/>
  <c r="I288" i="46"/>
  <c r="I287" i="46"/>
  <c r="I286" i="46"/>
  <c r="I285" i="46"/>
  <c r="I284" i="46"/>
  <c r="I283" i="46"/>
  <c r="I282" i="46"/>
  <c r="I281" i="46"/>
  <c r="I280" i="46"/>
  <c r="I279" i="46"/>
  <c r="I278" i="46"/>
  <c r="I277" i="46"/>
  <c r="I276" i="46"/>
  <c r="I307" i="46" s="1"/>
  <c r="I313" i="46" s="1"/>
  <c r="I275" i="46"/>
  <c r="H270" i="46"/>
  <c r="G270" i="46"/>
  <c r="I270" i="46" s="1"/>
  <c r="D270" i="46"/>
  <c r="E270" i="46" s="1"/>
  <c r="C270" i="46"/>
  <c r="H269" i="46"/>
  <c r="I269" i="46" s="1"/>
  <c r="G269" i="46"/>
  <c r="G271" i="46" s="1"/>
  <c r="D269" i="46"/>
  <c r="E269" i="46" s="1"/>
  <c r="E271" i="46" s="1"/>
  <c r="C269" i="46"/>
  <c r="C271" i="46" s="1"/>
  <c r="I267" i="46"/>
  <c r="I266" i="46"/>
  <c r="I265" i="46"/>
  <c r="H259" i="46"/>
  <c r="I259" i="46" s="1"/>
  <c r="G259" i="46"/>
  <c r="D259" i="46"/>
  <c r="C259" i="46"/>
  <c r="E259" i="46" s="1"/>
  <c r="H258" i="46"/>
  <c r="I258" i="46" s="1"/>
  <c r="G258" i="46"/>
  <c r="G260" i="46" s="1"/>
  <c r="D258" i="46"/>
  <c r="D260" i="46" s="1"/>
  <c r="C258" i="46"/>
  <c r="E258" i="46" s="1"/>
  <c r="E260" i="46" s="1"/>
  <c r="I256" i="46"/>
  <c r="I255" i="46"/>
  <c r="I254" i="46"/>
  <c r="G249" i="46"/>
  <c r="H248" i="46"/>
  <c r="I248" i="46" s="1"/>
  <c r="G248" i="46"/>
  <c r="E248" i="46"/>
  <c r="I247" i="46"/>
  <c r="H247" i="46"/>
  <c r="G247" i="46"/>
  <c r="D247" i="46"/>
  <c r="D249" i="46" s="1"/>
  <c r="C247" i="46"/>
  <c r="C249" i="46" s="1"/>
  <c r="I245" i="46"/>
  <c r="I244" i="46"/>
  <c r="I243" i="46"/>
  <c r="I242" i="46"/>
  <c r="I241" i="46"/>
  <c r="I240" i="46"/>
  <c r="I239" i="46"/>
  <c r="I238" i="46"/>
  <c r="H232" i="46"/>
  <c r="I232" i="46" s="1"/>
  <c r="G232" i="46"/>
  <c r="D232" i="46"/>
  <c r="E232" i="46" s="1"/>
  <c r="C232" i="46"/>
  <c r="H231" i="46"/>
  <c r="I231" i="46" s="1"/>
  <c r="G231" i="46"/>
  <c r="D231" i="46"/>
  <c r="C231" i="46"/>
  <c r="H230" i="46"/>
  <c r="I230" i="46" s="1"/>
  <c r="G230" i="46"/>
  <c r="D230" i="46"/>
  <c r="E230" i="46" s="1"/>
  <c r="C230" i="46"/>
  <c r="H229" i="46"/>
  <c r="I229" i="46" s="1"/>
  <c r="G229" i="46"/>
  <c r="D229" i="46"/>
  <c r="C229" i="46"/>
  <c r="H228" i="46"/>
  <c r="I228" i="46" s="1"/>
  <c r="G228" i="46"/>
  <c r="D228" i="46"/>
  <c r="E228" i="46" s="1"/>
  <c r="C228" i="46"/>
  <c r="H227" i="46"/>
  <c r="I227" i="46" s="1"/>
  <c r="G227" i="46"/>
  <c r="G233" i="46" s="1"/>
  <c r="D227" i="46"/>
  <c r="E227" i="46" s="1"/>
  <c r="C227" i="46"/>
  <c r="I225" i="46"/>
  <c r="I224" i="46"/>
  <c r="I223" i="46"/>
  <c r="I222" i="46"/>
  <c r="I221" i="46"/>
  <c r="I217" i="46"/>
  <c r="I216" i="46"/>
  <c r="I215" i="46"/>
  <c r="I214" i="46"/>
  <c r="I213" i="46"/>
  <c r="I209" i="46"/>
  <c r="I208" i="46"/>
  <c r="I207" i="46"/>
  <c r="I206" i="46"/>
  <c r="I205" i="46"/>
  <c r="I199" i="46"/>
  <c r="H199" i="46"/>
  <c r="G199" i="46"/>
  <c r="D199" i="46"/>
  <c r="C199" i="46"/>
  <c r="E199" i="46" s="1"/>
  <c r="I198" i="46"/>
  <c r="H198" i="46"/>
  <c r="G198" i="46"/>
  <c r="D198" i="46"/>
  <c r="C198" i="46"/>
  <c r="E198" i="46" s="1"/>
  <c r="I197" i="46"/>
  <c r="H197" i="46"/>
  <c r="G197" i="46"/>
  <c r="D197" i="46"/>
  <c r="C197" i="46"/>
  <c r="E197" i="46" s="1"/>
  <c r="I196" i="46"/>
  <c r="I200" i="46" s="1"/>
  <c r="H196" i="46"/>
  <c r="H200" i="46" s="1"/>
  <c r="G196" i="46"/>
  <c r="D196" i="46"/>
  <c r="D200" i="46" s="1"/>
  <c r="C196" i="46"/>
  <c r="C200" i="46" s="1"/>
  <c r="I195" i="46"/>
  <c r="H195" i="46"/>
  <c r="G195" i="46"/>
  <c r="G200" i="46" s="1"/>
  <c r="D195" i="46"/>
  <c r="C195" i="46"/>
  <c r="E195" i="46" s="1"/>
  <c r="I193" i="46"/>
  <c r="I192" i="46"/>
  <c r="I187" i="46"/>
  <c r="H187" i="46"/>
  <c r="G187" i="46"/>
  <c r="D187" i="46"/>
  <c r="C187" i="46"/>
  <c r="E187" i="46" s="1"/>
  <c r="I186" i="46"/>
  <c r="H186" i="46"/>
  <c r="G186" i="46"/>
  <c r="E186" i="46"/>
  <c r="I185" i="46"/>
  <c r="H185" i="46"/>
  <c r="G185" i="46"/>
  <c r="E185" i="46"/>
  <c r="I184" i="46"/>
  <c r="H184" i="46"/>
  <c r="G184" i="46"/>
  <c r="E184" i="46"/>
  <c r="I183" i="46"/>
  <c r="H183" i="46"/>
  <c r="G183" i="46"/>
  <c r="E183" i="46"/>
  <c r="I182" i="46"/>
  <c r="H182" i="46"/>
  <c r="G182" i="46"/>
  <c r="E182" i="46"/>
  <c r="I181" i="46"/>
  <c r="H181" i="46"/>
  <c r="G181" i="46"/>
  <c r="E181" i="46"/>
  <c r="I180" i="46"/>
  <c r="H180" i="46"/>
  <c r="G180" i="46"/>
  <c r="E180" i="46"/>
  <c r="I179" i="46"/>
  <c r="H179" i="46"/>
  <c r="G179" i="46"/>
  <c r="D179" i="46"/>
  <c r="C179" i="46"/>
  <c r="E179" i="46" s="1"/>
  <c r="I178" i="46"/>
  <c r="H178" i="46"/>
  <c r="G178" i="46"/>
  <c r="E178" i="46"/>
  <c r="I177" i="46"/>
  <c r="H177" i="46"/>
  <c r="G177" i="46"/>
  <c r="E177" i="46"/>
  <c r="I176" i="46"/>
  <c r="H176" i="46"/>
  <c r="G176" i="46"/>
  <c r="E176" i="46"/>
  <c r="J176" i="46"/>
  <c r="J182" i="46"/>
  <c r="J186" i="46"/>
  <c r="J183" i="46"/>
  <c r="J174" i="45"/>
  <c r="J173" i="45"/>
  <c r="J172" i="45"/>
  <c r="J171" i="45"/>
  <c r="J170" i="45"/>
  <c r="J169" i="45"/>
  <c r="J168" i="45"/>
  <c r="J167" i="45"/>
  <c r="J166" i="45"/>
  <c r="J165" i="45"/>
  <c r="J164" i="45"/>
  <c r="J163" i="45"/>
  <c r="J162" i="45"/>
  <c r="J161" i="45"/>
  <c r="J160" i="45"/>
  <c r="J159" i="45"/>
  <c r="J158" i="45"/>
  <c r="J157" i="45"/>
  <c r="J156" i="45"/>
  <c r="J155" i="45"/>
  <c r="J154" i="45"/>
  <c r="J153" i="45"/>
  <c r="J152" i="45"/>
  <c r="J151" i="45"/>
  <c r="J150" i="45"/>
  <c r="J149" i="45"/>
  <c r="J148" i="45"/>
  <c r="J147" i="45"/>
  <c r="J146" i="45"/>
  <c r="J145" i="45"/>
  <c r="J144" i="45"/>
  <c r="J143" i="45"/>
  <c r="J142" i="45"/>
  <c r="J141" i="45"/>
  <c r="J140" i="45"/>
  <c r="J139" i="45"/>
  <c r="J138" i="45"/>
  <c r="J137" i="45"/>
  <c r="J136" i="45"/>
  <c r="J135" i="45"/>
  <c r="J134" i="45"/>
  <c r="J133" i="45"/>
  <c r="J132" i="45"/>
  <c r="J131" i="45"/>
  <c r="J130" i="45"/>
  <c r="J129" i="45"/>
  <c r="J128" i="45"/>
  <c r="J127" i="45"/>
  <c r="J126" i="45"/>
  <c r="J125" i="45"/>
  <c r="J124" i="45"/>
  <c r="J123" i="45"/>
  <c r="J122" i="45"/>
  <c r="J121" i="45"/>
  <c r="J120" i="45"/>
  <c r="J119" i="45"/>
  <c r="J118" i="45"/>
  <c r="J117" i="45"/>
  <c r="J116" i="45"/>
  <c r="J115" i="45"/>
  <c r="J114" i="45"/>
  <c r="J113" i="45"/>
  <c r="J112" i="45"/>
  <c r="J111" i="45"/>
  <c r="J110" i="45"/>
  <c r="J109" i="45"/>
  <c r="J108" i="45"/>
  <c r="J107" i="45"/>
  <c r="J106" i="45"/>
  <c r="J105" i="45"/>
  <c r="J104" i="45"/>
  <c r="J103" i="45"/>
  <c r="J102" i="45"/>
  <c r="J101" i="45"/>
  <c r="J100" i="45"/>
  <c r="J99" i="45"/>
  <c r="J98" i="45"/>
  <c r="J97" i="45"/>
  <c r="J96" i="45"/>
  <c r="J95" i="45"/>
  <c r="J94" i="45"/>
  <c r="J93" i="45"/>
  <c r="J92" i="45"/>
  <c r="J91" i="45"/>
  <c r="J90" i="45"/>
  <c r="J89" i="45"/>
  <c r="J88" i="45"/>
  <c r="J87" i="45"/>
  <c r="J86" i="45"/>
  <c r="J85" i="45"/>
  <c r="J84" i="45"/>
  <c r="J83" i="45"/>
  <c r="J82" i="45"/>
  <c r="J81" i="45"/>
  <c r="J80" i="45"/>
  <c r="J79" i="45"/>
  <c r="J78" i="45"/>
  <c r="J77" i="45"/>
  <c r="J76" i="45"/>
  <c r="J75" i="45"/>
  <c r="J74" i="45"/>
  <c r="J73" i="45"/>
  <c r="J72" i="45"/>
  <c r="J71" i="45"/>
  <c r="J70" i="45"/>
  <c r="J69" i="45"/>
  <c r="J68" i="45"/>
  <c r="J67" i="45"/>
  <c r="J66" i="45"/>
  <c r="J65" i="45"/>
  <c r="J64" i="45"/>
  <c r="J63" i="45"/>
  <c r="J62" i="45"/>
  <c r="J61" i="45"/>
  <c r="J60" i="45"/>
  <c r="J59" i="45"/>
  <c r="J58" i="45"/>
  <c r="J57" i="45"/>
  <c r="J56" i="45"/>
  <c r="J55" i="45"/>
  <c r="J54" i="45"/>
  <c r="J53" i="45"/>
  <c r="J52" i="45"/>
  <c r="J51" i="45"/>
  <c r="J50" i="45"/>
  <c r="J49" i="45"/>
  <c r="J48" i="45"/>
  <c r="J47" i="45"/>
  <c r="J46" i="45"/>
  <c r="J45" i="45"/>
  <c r="J44" i="45"/>
  <c r="J43" i="45"/>
  <c r="J42" i="45"/>
  <c r="J41" i="45"/>
  <c r="J40" i="45"/>
  <c r="J39" i="45"/>
  <c r="J38" i="45"/>
  <c r="J37" i="45"/>
  <c r="J36" i="45"/>
  <c r="J35" i="45"/>
  <c r="J34" i="45"/>
  <c r="J33" i="45"/>
  <c r="J32" i="45"/>
  <c r="J31" i="45"/>
  <c r="J30" i="45"/>
  <c r="J29" i="45"/>
  <c r="J28" i="45"/>
  <c r="J27" i="45"/>
  <c r="J26" i="45"/>
  <c r="J25" i="45"/>
  <c r="J24" i="45"/>
  <c r="J23" i="45"/>
  <c r="J22" i="45"/>
  <c r="J21" i="45"/>
  <c r="J20" i="45"/>
  <c r="J19" i="45"/>
  <c r="J18" i="45"/>
  <c r="J17" i="45"/>
  <c r="J16" i="45"/>
  <c r="J15" i="45"/>
  <c r="J14" i="45"/>
  <c r="J13" i="45"/>
  <c r="J12" i="45"/>
  <c r="J11" i="45"/>
  <c r="J10" i="45"/>
  <c r="J9" i="45"/>
  <c r="J8" i="45"/>
  <c r="J7" i="45"/>
  <c r="I188" i="47" l="1"/>
  <c r="E179" i="47"/>
  <c r="H188" i="47"/>
  <c r="G316" i="47" s="1"/>
  <c r="E187" i="47"/>
  <c r="E188" i="47" s="1"/>
  <c r="E260" i="47"/>
  <c r="I249" i="47"/>
  <c r="I271" i="47"/>
  <c r="J188" i="47"/>
  <c r="E233" i="47"/>
  <c r="I260" i="47"/>
  <c r="E313" i="47"/>
  <c r="C316" i="47"/>
  <c r="E247" i="47"/>
  <c r="E249" i="47" s="1"/>
  <c r="H249" i="47"/>
  <c r="H316" i="47" s="1"/>
  <c r="C313" i="47"/>
  <c r="E196" i="47"/>
  <c r="E200" i="47" s="1"/>
  <c r="I227" i="47"/>
  <c r="I233" i="47" s="1"/>
  <c r="D313" i="47"/>
  <c r="D271" i="47"/>
  <c r="D316" i="47" s="1"/>
  <c r="C260" i="47"/>
  <c r="H271" i="47"/>
  <c r="E231" i="46"/>
  <c r="E229" i="46"/>
  <c r="C233" i="46"/>
  <c r="G188" i="46"/>
  <c r="E188" i="46"/>
  <c r="D188" i="46"/>
  <c r="H188" i="46"/>
  <c r="J188" i="46"/>
  <c r="C188" i="46"/>
  <c r="I188" i="46"/>
  <c r="I249" i="46"/>
  <c r="I233" i="46"/>
  <c r="I316" i="46" s="1"/>
  <c r="G316" i="46"/>
  <c r="E313" i="46"/>
  <c r="I271" i="46"/>
  <c r="I260" i="46"/>
  <c r="H233" i="46"/>
  <c r="E247" i="46"/>
  <c r="E249" i="46" s="1"/>
  <c r="H249" i="46"/>
  <c r="C313" i="46"/>
  <c r="E196" i="46"/>
  <c r="E200" i="46" s="1"/>
  <c r="D313" i="46"/>
  <c r="C260" i="46"/>
  <c r="D271" i="46"/>
  <c r="H271" i="46"/>
  <c r="D233" i="46"/>
  <c r="H260" i="46"/>
  <c r="I312" i="45"/>
  <c r="H312" i="45"/>
  <c r="G312" i="45"/>
  <c r="D312" i="45"/>
  <c r="C312" i="45"/>
  <c r="E312" i="45" s="1"/>
  <c r="I311" i="45"/>
  <c r="H311" i="45"/>
  <c r="G311" i="45"/>
  <c r="D311" i="45"/>
  <c r="C311" i="45"/>
  <c r="E311" i="45" s="1"/>
  <c r="I310" i="45"/>
  <c r="H310" i="45"/>
  <c r="G310" i="45"/>
  <c r="D310" i="45"/>
  <c r="C310" i="45"/>
  <c r="E310" i="45" s="1"/>
  <c r="I309" i="45"/>
  <c r="H309" i="45"/>
  <c r="G309" i="45"/>
  <c r="D309" i="45"/>
  <c r="C309" i="45"/>
  <c r="E309" i="45" s="1"/>
  <c r="H308" i="45"/>
  <c r="G308" i="45"/>
  <c r="E308" i="45"/>
  <c r="H307" i="45"/>
  <c r="H313" i="45" s="1"/>
  <c r="G307" i="45"/>
  <c r="G313" i="45" s="1"/>
  <c r="D307" i="45"/>
  <c r="E307" i="45" s="1"/>
  <c r="I305" i="45"/>
  <c r="I304" i="45"/>
  <c r="I303" i="45"/>
  <c r="I302" i="45"/>
  <c r="I301" i="45"/>
  <c r="I300" i="45"/>
  <c r="I299" i="45"/>
  <c r="I298" i="45"/>
  <c r="I297" i="45"/>
  <c r="I296" i="45"/>
  <c r="I295" i="45"/>
  <c r="I294" i="45"/>
  <c r="I293" i="45"/>
  <c r="I292" i="45"/>
  <c r="I291" i="45"/>
  <c r="I290" i="45"/>
  <c r="I289" i="45"/>
  <c r="I288" i="45"/>
  <c r="I308" i="45" s="1"/>
  <c r="I287" i="45"/>
  <c r="I286" i="45"/>
  <c r="I307" i="45" s="1"/>
  <c r="I313" i="45" s="1"/>
  <c r="I285" i="45"/>
  <c r="I284" i="45"/>
  <c r="I283" i="45"/>
  <c r="I282" i="45"/>
  <c r="I281" i="45"/>
  <c r="I280" i="45"/>
  <c r="I279" i="45"/>
  <c r="I278" i="45"/>
  <c r="I277" i="45"/>
  <c r="I276" i="45"/>
  <c r="I275" i="45"/>
  <c r="H270" i="45"/>
  <c r="G270" i="45"/>
  <c r="I270" i="45" s="1"/>
  <c r="D270" i="45"/>
  <c r="C270" i="45"/>
  <c r="E270" i="45" s="1"/>
  <c r="I269" i="45"/>
  <c r="H269" i="45"/>
  <c r="H271" i="45" s="1"/>
  <c r="G269" i="45"/>
  <c r="G271" i="45" s="1"/>
  <c r="D269" i="45"/>
  <c r="D271" i="45" s="1"/>
  <c r="C269" i="45"/>
  <c r="E269" i="45" s="1"/>
  <c r="E271" i="45" s="1"/>
  <c r="I267" i="45"/>
  <c r="I266" i="45"/>
  <c r="I265" i="45"/>
  <c r="H259" i="45"/>
  <c r="I259" i="45" s="1"/>
  <c r="G259" i="45"/>
  <c r="D259" i="45"/>
  <c r="C259" i="45"/>
  <c r="E259" i="45" s="1"/>
  <c r="H258" i="45"/>
  <c r="H260" i="45" s="1"/>
  <c r="G258" i="45"/>
  <c r="G260" i="45" s="1"/>
  <c r="E258" i="45"/>
  <c r="E260" i="45" s="1"/>
  <c r="D258" i="45"/>
  <c r="D260" i="45" s="1"/>
  <c r="C258" i="45"/>
  <c r="C260" i="45" s="1"/>
  <c r="I256" i="45"/>
  <c r="I255" i="45"/>
  <c r="I254" i="45"/>
  <c r="D249" i="45"/>
  <c r="C249" i="45"/>
  <c r="I248" i="45"/>
  <c r="H248" i="45"/>
  <c r="G248" i="45"/>
  <c r="G249" i="45" s="1"/>
  <c r="E248" i="45"/>
  <c r="I247" i="45"/>
  <c r="I249" i="45" s="1"/>
  <c r="H247" i="45"/>
  <c r="H249" i="45" s="1"/>
  <c r="G247" i="45"/>
  <c r="D247" i="45"/>
  <c r="C247" i="45"/>
  <c r="E247" i="45" s="1"/>
  <c r="E249" i="45" s="1"/>
  <c r="I245" i="45"/>
  <c r="I244" i="45"/>
  <c r="I243" i="45"/>
  <c r="I242" i="45"/>
  <c r="I241" i="45"/>
  <c r="I240" i="45"/>
  <c r="I239" i="45"/>
  <c r="I238" i="45"/>
  <c r="I232" i="45"/>
  <c r="H232" i="45"/>
  <c r="G232" i="45"/>
  <c r="D232" i="45"/>
  <c r="C232" i="45"/>
  <c r="E232" i="45" s="1"/>
  <c r="H231" i="45"/>
  <c r="G231" i="45"/>
  <c r="I231" i="45" s="1"/>
  <c r="D231" i="45"/>
  <c r="C231" i="45"/>
  <c r="E231" i="45" s="1"/>
  <c r="I230" i="45"/>
  <c r="H230" i="45"/>
  <c r="G230" i="45"/>
  <c r="D230" i="45"/>
  <c r="C230" i="45"/>
  <c r="E230" i="45" s="1"/>
  <c r="H229" i="45"/>
  <c r="G229" i="45"/>
  <c r="I229" i="45" s="1"/>
  <c r="D229" i="45"/>
  <c r="C229" i="45"/>
  <c r="E229" i="45" s="1"/>
  <c r="I228" i="45"/>
  <c r="H228" i="45"/>
  <c r="G228" i="45"/>
  <c r="D228" i="45"/>
  <c r="C228" i="45"/>
  <c r="E228" i="45" s="1"/>
  <c r="H227" i="45"/>
  <c r="I227" i="45" s="1"/>
  <c r="G227" i="45"/>
  <c r="G233" i="45" s="1"/>
  <c r="D227" i="45"/>
  <c r="D233" i="45" s="1"/>
  <c r="C227" i="45"/>
  <c r="C233" i="45" s="1"/>
  <c r="I225" i="45"/>
  <c r="I224" i="45"/>
  <c r="I223" i="45"/>
  <c r="I222" i="45"/>
  <c r="I221" i="45"/>
  <c r="I217" i="45"/>
  <c r="I216" i="45"/>
  <c r="I215" i="45"/>
  <c r="I214" i="45"/>
  <c r="I213" i="45"/>
  <c r="I209" i="45"/>
  <c r="I208" i="45"/>
  <c r="I207" i="45"/>
  <c r="I206" i="45"/>
  <c r="I205" i="45"/>
  <c r="I199" i="45"/>
  <c r="H199" i="45"/>
  <c r="G199" i="45"/>
  <c r="E199" i="45"/>
  <c r="D199" i="45"/>
  <c r="C199" i="45"/>
  <c r="I198" i="45"/>
  <c r="H198" i="45"/>
  <c r="G198" i="45"/>
  <c r="D198" i="45"/>
  <c r="C198" i="45"/>
  <c r="E198" i="45" s="1"/>
  <c r="I197" i="45"/>
  <c r="H197" i="45"/>
  <c r="G197" i="45"/>
  <c r="E197" i="45"/>
  <c r="D197" i="45"/>
  <c r="C197" i="45"/>
  <c r="I196" i="45"/>
  <c r="H196" i="45"/>
  <c r="G196" i="45"/>
  <c r="D196" i="45"/>
  <c r="D200" i="45" s="1"/>
  <c r="C196" i="45"/>
  <c r="C200" i="45" s="1"/>
  <c r="I195" i="45"/>
  <c r="I200" i="45" s="1"/>
  <c r="H195" i="45"/>
  <c r="H200" i="45" s="1"/>
  <c r="G195" i="45"/>
  <c r="G200" i="45" s="1"/>
  <c r="E195" i="45"/>
  <c r="D195" i="45"/>
  <c r="C195" i="45"/>
  <c r="I193" i="45"/>
  <c r="I192" i="45"/>
  <c r="I187" i="45"/>
  <c r="H187" i="45"/>
  <c r="G187" i="45"/>
  <c r="D187" i="45"/>
  <c r="C187" i="45"/>
  <c r="I186" i="45"/>
  <c r="H186" i="45"/>
  <c r="G186" i="45"/>
  <c r="E186" i="45"/>
  <c r="I185" i="45"/>
  <c r="H185" i="45"/>
  <c r="G185" i="45"/>
  <c r="E185" i="45"/>
  <c r="I184" i="45"/>
  <c r="H184" i="45"/>
  <c r="G184" i="45"/>
  <c r="E184" i="45"/>
  <c r="I183" i="45"/>
  <c r="H183" i="45"/>
  <c r="G183" i="45"/>
  <c r="E183" i="45"/>
  <c r="I182" i="45"/>
  <c r="H182" i="45"/>
  <c r="G182" i="45"/>
  <c r="E182" i="45"/>
  <c r="I181" i="45"/>
  <c r="H181" i="45"/>
  <c r="G181" i="45"/>
  <c r="E181" i="45"/>
  <c r="I180" i="45"/>
  <c r="H180" i="45"/>
  <c r="G180" i="45"/>
  <c r="E180" i="45"/>
  <c r="I179" i="45"/>
  <c r="H179" i="45"/>
  <c r="G179" i="45"/>
  <c r="D179" i="45"/>
  <c r="C179" i="45"/>
  <c r="E179" i="45" s="1"/>
  <c r="I178" i="45"/>
  <c r="H178" i="45"/>
  <c r="G178" i="45"/>
  <c r="E178" i="45"/>
  <c r="I177" i="45"/>
  <c r="H177" i="45"/>
  <c r="G177" i="45"/>
  <c r="E177" i="45"/>
  <c r="J176" i="45"/>
  <c r="I176" i="45"/>
  <c r="H176" i="45"/>
  <c r="G176" i="45"/>
  <c r="E176" i="45"/>
  <c r="J187" i="45"/>
  <c r="J174" i="44"/>
  <c r="J173" i="44"/>
  <c r="J172" i="44"/>
  <c r="J171" i="44"/>
  <c r="J170" i="44"/>
  <c r="J169" i="44"/>
  <c r="J168" i="44"/>
  <c r="J167" i="44"/>
  <c r="J166" i="44"/>
  <c r="J165" i="44"/>
  <c r="J164" i="44"/>
  <c r="J163" i="44"/>
  <c r="J162" i="44"/>
  <c r="J161" i="44"/>
  <c r="J160" i="44"/>
  <c r="J159" i="44"/>
  <c r="J158" i="44"/>
  <c r="J157" i="44"/>
  <c r="J156" i="44"/>
  <c r="J155" i="44"/>
  <c r="J154" i="44"/>
  <c r="J153" i="44"/>
  <c r="J152" i="44"/>
  <c r="J151" i="44"/>
  <c r="J150" i="44"/>
  <c r="J149" i="44"/>
  <c r="J148" i="44"/>
  <c r="J147" i="44"/>
  <c r="J146" i="44"/>
  <c r="J145" i="44"/>
  <c r="J144" i="44"/>
  <c r="J143" i="44"/>
  <c r="J142" i="44"/>
  <c r="J141" i="44"/>
  <c r="J140" i="44"/>
  <c r="J139" i="44"/>
  <c r="J138" i="44"/>
  <c r="J137" i="44"/>
  <c r="J136" i="44"/>
  <c r="J135" i="44"/>
  <c r="J134" i="44"/>
  <c r="J133" i="44"/>
  <c r="J132" i="44"/>
  <c r="J131" i="44"/>
  <c r="J130" i="44"/>
  <c r="J129" i="44"/>
  <c r="J128" i="44"/>
  <c r="J127" i="44"/>
  <c r="J126" i="44"/>
  <c r="J125" i="44"/>
  <c r="J124" i="44"/>
  <c r="J123" i="44"/>
  <c r="J122" i="44"/>
  <c r="J121" i="44"/>
  <c r="J120" i="44"/>
  <c r="J119" i="44"/>
  <c r="J118" i="44"/>
  <c r="J117" i="44"/>
  <c r="J116" i="44"/>
  <c r="J115" i="44"/>
  <c r="J114" i="44"/>
  <c r="J113" i="44"/>
  <c r="J112" i="44"/>
  <c r="J111" i="44"/>
  <c r="J110" i="44"/>
  <c r="J109" i="44"/>
  <c r="J108" i="44"/>
  <c r="J107" i="44"/>
  <c r="J106" i="44"/>
  <c r="J105" i="44"/>
  <c r="J104" i="44"/>
  <c r="J103" i="44"/>
  <c r="J102" i="44"/>
  <c r="J101" i="44"/>
  <c r="J100" i="44"/>
  <c r="J99" i="44"/>
  <c r="J98" i="44"/>
  <c r="J97" i="44"/>
  <c r="J96" i="44"/>
  <c r="J95" i="44"/>
  <c r="J94" i="44"/>
  <c r="J93" i="44"/>
  <c r="J92" i="44"/>
  <c r="J91" i="44"/>
  <c r="J90" i="44"/>
  <c r="J89" i="44"/>
  <c r="J88" i="44"/>
  <c r="J87" i="44"/>
  <c r="J86" i="44"/>
  <c r="J85" i="44"/>
  <c r="J84" i="44"/>
  <c r="J83" i="44"/>
  <c r="J82" i="44"/>
  <c r="J81" i="44"/>
  <c r="J80" i="44"/>
  <c r="J79" i="44"/>
  <c r="J78" i="44"/>
  <c r="J77" i="44"/>
  <c r="J76" i="44"/>
  <c r="J75" i="44"/>
  <c r="J74" i="44"/>
  <c r="J73" i="44"/>
  <c r="J72" i="44"/>
  <c r="J71" i="44"/>
  <c r="J70" i="44"/>
  <c r="J69" i="44"/>
  <c r="J68" i="44"/>
  <c r="J67" i="44"/>
  <c r="J66" i="44"/>
  <c r="J65" i="44"/>
  <c r="J64" i="44"/>
  <c r="J63" i="44"/>
  <c r="J62" i="44"/>
  <c r="J61" i="44"/>
  <c r="J60" i="44"/>
  <c r="J59" i="44"/>
  <c r="J58" i="44"/>
  <c r="J57" i="44"/>
  <c r="J56" i="44"/>
  <c r="J55" i="44"/>
  <c r="J54" i="44"/>
  <c r="J53" i="44"/>
  <c r="J52" i="44"/>
  <c r="J51" i="44"/>
  <c r="J50" i="44"/>
  <c r="J49" i="44"/>
  <c r="J48" i="44"/>
  <c r="J47" i="44"/>
  <c r="J46" i="44"/>
  <c r="J45" i="44"/>
  <c r="J44" i="44"/>
  <c r="J43" i="44"/>
  <c r="J42" i="44"/>
  <c r="J41" i="44"/>
  <c r="J40" i="44"/>
  <c r="J39" i="44"/>
  <c r="J38" i="44"/>
  <c r="J37" i="44"/>
  <c r="J36" i="44"/>
  <c r="J35" i="44"/>
  <c r="J34" i="44"/>
  <c r="J33" i="44"/>
  <c r="J32" i="44"/>
  <c r="J31" i="44"/>
  <c r="J30" i="44"/>
  <c r="J29" i="44"/>
  <c r="J28" i="44"/>
  <c r="J27" i="44"/>
  <c r="J26" i="44"/>
  <c r="J25" i="44"/>
  <c r="J24" i="44"/>
  <c r="J23" i="44"/>
  <c r="J22" i="44"/>
  <c r="J21" i="44"/>
  <c r="J20" i="44"/>
  <c r="J19" i="44"/>
  <c r="J18" i="44"/>
  <c r="J17" i="44"/>
  <c r="J16" i="44"/>
  <c r="J15" i="44"/>
  <c r="J14" i="44"/>
  <c r="J13" i="44"/>
  <c r="J12" i="44"/>
  <c r="J11" i="44"/>
  <c r="J10" i="44"/>
  <c r="J9" i="44"/>
  <c r="J8" i="44"/>
  <c r="J7" i="44"/>
  <c r="E316" i="47" l="1"/>
  <c r="I316" i="47"/>
  <c r="E233" i="46"/>
  <c r="E316" i="46" s="1"/>
  <c r="D316" i="46"/>
  <c r="C316" i="46"/>
  <c r="H316" i="46"/>
  <c r="E187" i="45"/>
  <c r="J184" i="45"/>
  <c r="J180" i="45"/>
  <c r="J181" i="45"/>
  <c r="J179" i="45"/>
  <c r="J182" i="45"/>
  <c r="J186" i="45"/>
  <c r="J177" i="45"/>
  <c r="G188" i="45"/>
  <c r="H188" i="45"/>
  <c r="G316" i="45" s="1"/>
  <c r="D188" i="45"/>
  <c r="I188" i="45"/>
  <c r="J185" i="45"/>
  <c r="J178" i="45"/>
  <c r="J183" i="45"/>
  <c r="I233" i="45"/>
  <c r="E188" i="45"/>
  <c r="I271" i="45"/>
  <c r="E313" i="45"/>
  <c r="H233" i="45"/>
  <c r="C313" i="45"/>
  <c r="C188" i="45"/>
  <c r="C316" i="45" s="1"/>
  <c r="E227" i="45"/>
  <c r="E233" i="45" s="1"/>
  <c r="I258" i="45"/>
  <c r="I260" i="45" s="1"/>
  <c r="E196" i="45"/>
  <c r="E200" i="45" s="1"/>
  <c r="D313" i="45"/>
  <c r="C271" i="45"/>
  <c r="H313" i="44"/>
  <c r="I312" i="44"/>
  <c r="H312" i="44"/>
  <c r="G312" i="44"/>
  <c r="E312" i="44"/>
  <c r="D312" i="44"/>
  <c r="C312" i="44"/>
  <c r="I311" i="44"/>
  <c r="H311" i="44"/>
  <c r="G311" i="44"/>
  <c r="D311" i="44"/>
  <c r="C311" i="44"/>
  <c r="E311" i="44" s="1"/>
  <c r="I310" i="44"/>
  <c r="H310" i="44"/>
  <c r="G310" i="44"/>
  <c r="E310" i="44"/>
  <c r="D310" i="44"/>
  <c r="C310" i="44"/>
  <c r="I309" i="44"/>
  <c r="H309" i="44"/>
  <c r="G309" i="44"/>
  <c r="D309" i="44"/>
  <c r="C309" i="44"/>
  <c r="E309" i="44" s="1"/>
  <c r="H308" i="44"/>
  <c r="G308" i="44"/>
  <c r="E308" i="44"/>
  <c r="H307" i="44"/>
  <c r="G307" i="44"/>
  <c r="G313" i="44" s="1"/>
  <c r="E307" i="44"/>
  <c r="D307" i="44"/>
  <c r="D313" i="44" s="1"/>
  <c r="I305" i="44"/>
  <c r="I304" i="44"/>
  <c r="I303" i="44"/>
  <c r="I302" i="44"/>
  <c r="I301" i="44"/>
  <c r="I300" i="44"/>
  <c r="I299" i="44"/>
  <c r="I298" i="44"/>
  <c r="I297" i="44"/>
  <c r="I296" i="44"/>
  <c r="I295" i="44"/>
  <c r="I294" i="44"/>
  <c r="I293" i="44"/>
  <c r="I292" i="44"/>
  <c r="I291" i="44"/>
  <c r="I290" i="44"/>
  <c r="I289" i="44"/>
  <c r="I288" i="44"/>
  <c r="I308" i="44" s="1"/>
  <c r="I287" i="44"/>
  <c r="I286" i="44"/>
  <c r="I285" i="44"/>
  <c r="I284" i="44"/>
  <c r="I283" i="44"/>
  <c r="I282" i="44"/>
  <c r="I281" i="44"/>
  <c r="I280" i="44"/>
  <c r="I279" i="44"/>
  <c r="I278" i="44"/>
  <c r="I277" i="44"/>
  <c r="I276" i="44"/>
  <c r="I275" i="44"/>
  <c r="I307" i="44" s="1"/>
  <c r="H270" i="44"/>
  <c r="I270" i="44" s="1"/>
  <c r="G270" i="44"/>
  <c r="D270" i="44"/>
  <c r="C270" i="44"/>
  <c r="E270" i="44" s="1"/>
  <c r="H269" i="44"/>
  <c r="I269" i="44" s="1"/>
  <c r="I271" i="44" s="1"/>
  <c r="G269" i="44"/>
  <c r="G271" i="44" s="1"/>
  <c r="E269" i="44"/>
  <c r="E271" i="44" s="1"/>
  <c r="D269" i="44"/>
  <c r="D271" i="44" s="1"/>
  <c r="C269" i="44"/>
  <c r="C271" i="44" s="1"/>
  <c r="I267" i="44"/>
  <c r="I266" i="44"/>
  <c r="I265" i="44"/>
  <c r="I259" i="44"/>
  <c r="H259" i="44"/>
  <c r="G259" i="44"/>
  <c r="D259" i="44"/>
  <c r="C259" i="44"/>
  <c r="E259" i="44" s="1"/>
  <c r="H258" i="44"/>
  <c r="H260" i="44" s="1"/>
  <c r="G258" i="44"/>
  <c r="I258" i="44" s="1"/>
  <c r="I260" i="44" s="1"/>
  <c r="D258" i="44"/>
  <c r="E258" i="44" s="1"/>
  <c r="E260" i="44" s="1"/>
  <c r="C258" i="44"/>
  <c r="C260" i="44" s="1"/>
  <c r="I256" i="44"/>
  <c r="I255" i="44"/>
  <c r="I254" i="44"/>
  <c r="H249" i="44"/>
  <c r="C249" i="44"/>
  <c r="H248" i="44"/>
  <c r="I248" i="44" s="1"/>
  <c r="G248" i="44"/>
  <c r="E248" i="44"/>
  <c r="H247" i="44"/>
  <c r="I247" i="44" s="1"/>
  <c r="G247" i="44"/>
  <c r="G249" i="44" s="1"/>
  <c r="E247" i="44"/>
  <c r="E249" i="44" s="1"/>
  <c r="D247" i="44"/>
  <c r="D249" i="44" s="1"/>
  <c r="C247" i="44"/>
  <c r="I245" i="44"/>
  <c r="I244" i="44"/>
  <c r="I243" i="44"/>
  <c r="I242" i="44"/>
  <c r="I241" i="44"/>
  <c r="I240" i="44"/>
  <c r="I239" i="44"/>
  <c r="I238" i="44"/>
  <c r="H232" i="44"/>
  <c r="I232" i="44" s="1"/>
  <c r="G232" i="44"/>
  <c r="E232" i="44"/>
  <c r="D232" i="44"/>
  <c r="C232" i="44"/>
  <c r="H231" i="44"/>
  <c r="I231" i="44" s="1"/>
  <c r="G231" i="44"/>
  <c r="D231" i="44"/>
  <c r="C231" i="44"/>
  <c r="E231" i="44" s="1"/>
  <c r="H230" i="44"/>
  <c r="I230" i="44" s="1"/>
  <c r="G230" i="44"/>
  <c r="E230" i="44"/>
  <c r="D230" i="44"/>
  <c r="C230" i="44"/>
  <c r="H229" i="44"/>
  <c r="I229" i="44" s="1"/>
  <c r="G229" i="44"/>
  <c r="D229" i="44"/>
  <c r="C229" i="44"/>
  <c r="E229" i="44" s="1"/>
  <c r="H228" i="44"/>
  <c r="I228" i="44" s="1"/>
  <c r="G228" i="44"/>
  <c r="E228" i="44"/>
  <c r="D228" i="44"/>
  <c r="C228" i="44"/>
  <c r="H227" i="44"/>
  <c r="I227" i="44" s="1"/>
  <c r="G227" i="44"/>
  <c r="G233" i="44" s="1"/>
  <c r="D227" i="44"/>
  <c r="D233" i="44" s="1"/>
  <c r="C227" i="44"/>
  <c r="E227" i="44" s="1"/>
  <c r="I225" i="44"/>
  <c r="I224" i="44"/>
  <c r="I223" i="44"/>
  <c r="I222" i="44"/>
  <c r="I221" i="44"/>
  <c r="I217" i="44"/>
  <c r="I216" i="44"/>
  <c r="I215" i="44"/>
  <c r="I214" i="44"/>
  <c r="I213" i="44"/>
  <c r="I209" i="44"/>
  <c r="I208" i="44"/>
  <c r="I207" i="44"/>
  <c r="I206" i="44"/>
  <c r="I205" i="44"/>
  <c r="I199" i="44"/>
  <c r="H199" i="44"/>
  <c r="G199" i="44"/>
  <c r="D199" i="44"/>
  <c r="E199" i="44" s="1"/>
  <c r="C199" i="44"/>
  <c r="I198" i="44"/>
  <c r="H198" i="44"/>
  <c r="G198" i="44"/>
  <c r="D198" i="44"/>
  <c r="C198" i="44"/>
  <c r="E198" i="44" s="1"/>
  <c r="I197" i="44"/>
  <c r="H197" i="44"/>
  <c r="G197" i="44"/>
  <c r="D197" i="44"/>
  <c r="E197" i="44" s="1"/>
  <c r="C197" i="44"/>
  <c r="I196" i="44"/>
  <c r="I200" i="44" s="1"/>
  <c r="H196" i="44"/>
  <c r="G196" i="44"/>
  <c r="D196" i="44"/>
  <c r="D200" i="44" s="1"/>
  <c r="C196" i="44"/>
  <c r="C200" i="44" s="1"/>
  <c r="I195" i="44"/>
  <c r="H195" i="44"/>
  <c r="H200" i="44" s="1"/>
  <c r="G195" i="44"/>
  <c r="G200" i="44" s="1"/>
  <c r="D195" i="44"/>
  <c r="E195" i="44" s="1"/>
  <c r="C195" i="44"/>
  <c r="I193" i="44"/>
  <c r="I192" i="44"/>
  <c r="I187" i="44"/>
  <c r="H187" i="44"/>
  <c r="G187" i="44"/>
  <c r="D187" i="44"/>
  <c r="C187" i="44"/>
  <c r="I186" i="44"/>
  <c r="H186" i="44"/>
  <c r="G186" i="44"/>
  <c r="E186" i="44"/>
  <c r="I185" i="44"/>
  <c r="H185" i="44"/>
  <c r="G185" i="44"/>
  <c r="E185" i="44"/>
  <c r="I184" i="44"/>
  <c r="H184" i="44"/>
  <c r="G184" i="44"/>
  <c r="E184" i="44"/>
  <c r="I183" i="44"/>
  <c r="H183" i="44"/>
  <c r="G183" i="44"/>
  <c r="E183" i="44"/>
  <c r="I182" i="44"/>
  <c r="H182" i="44"/>
  <c r="G182" i="44"/>
  <c r="E182" i="44"/>
  <c r="I181" i="44"/>
  <c r="H181" i="44"/>
  <c r="G181" i="44"/>
  <c r="E181" i="44"/>
  <c r="I180" i="44"/>
  <c r="H180" i="44"/>
  <c r="G180" i="44"/>
  <c r="E180" i="44"/>
  <c r="I179" i="44"/>
  <c r="H179" i="44"/>
  <c r="G179" i="44"/>
  <c r="D179" i="44"/>
  <c r="C179" i="44"/>
  <c r="E179" i="44" s="1"/>
  <c r="I178" i="44"/>
  <c r="H178" i="44"/>
  <c r="G178" i="44"/>
  <c r="E178" i="44"/>
  <c r="I177" i="44"/>
  <c r="H177" i="44"/>
  <c r="G177" i="44"/>
  <c r="E177" i="44"/>
  <c r="J176" i="44"/>
  <c r="I176" i="44"/>
  <c r="H176" i="44"/>
  <c r="G176" i="44"/>
  <c r="E176" i="44"/>
  <c r="J186" i="44"/>
  <c r="J178" i="44"/>
  <c r="J184" i="44"/>
  <c r="J182" i="44"/>
  <c r="J179" i="44"/>
  <c r="J181" i="44"/>
  <c r="J183" i="44"/>
  <c r="J187" i="44"/>
  <c r="J185" i="44"/>
  <c r="J177" i="44"/>
  <c r="J180" i="44"/>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46" i="43"/>
  <c r="J145" i="43"/>
  <c r="J144" i="43"/>
  <c r="J143" i="43"/>
  <c r="J142" i="43"/>
  <c r="J141" i="43"/>
  <c r="J140" i="43"/>
  <c r="J139" i="43"/>
  <c r="J138" i="43"/>
  <c r="J13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103" i="43"/>
  <c r="J102" i="43"/>
  <c r="J101" i="43"/>
  <c r="J100" i="43"/>
  <c r="J99" i="43"/>
  <c r="J98" i="43"/>
  <c r="J97" i="43"/>
  <c r="J96" i="43"/>
  <c r="J95" i="43"/>
  <c r="J9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60" i="43"/>
  <c r="J59" i="43"/>
  <c r="J58" i="43"/>
  <c r="J57" i="43"/>
  <c r="J180" i="43" s="1"/>
  <c r="J56" i="43"/>
  <c r="J55" i="43"/>
  <c r="J54" i="43"/>
  <c r="J53" i="43"/>
  <c r="J186" i="43" s="1"/>
  <c r="J52" i="43"/>
  <c r="J51" i="43"/>
  <c r="J50" i="43"/>
  <c r="J49" i="43"/>
  <c r="J48" i="43"/>
  <c r="J184" i="43" s="1"/>
  <c r="J47" i="43"/>
  <c r="J46" i="43"/>
  <c r="J45" i="43"/>
  <c r="J44" i="43"/>
  <c r="J43" i="43"/>
  <c r="J42" i="43"/>
  <c r="J41" i="43"/>
  <c r="J40" i="43"/>
  <c r="J39" i="43"/>
  <c r="J38" i="43"/>
  <c r="J37" i="43"/>
  <c r="J36" i="43"/>
  <c r="J35" i="43"/>
  <c r="J34" i="43"/>
  <c r="J33" i="43"/>
  <c r="J32" i="43"/>
  <c r="J31" i="43"/>
  <c r="J30" i="43"/>
  <c r="J29" i="43"/>
  <c r="J28" i="43"/>
  <c r="J178" i="43" s="1"/>
  <c r="J27" i="43"/>
  <c r="J26" i="43"/>
  <c r="J25" i="43"/>
  <c r="J24" i="43"/>
  <c r="J23" i="43"/>
  <c r="J22" i="43"/>
  <c r="J21" i="43"/>
  <c r="J20" i="43"/>
  <c r="J179" i="43" s="1"/>
  <c r="J19" i="43"/>
  <c r="J18" i="43"/>
  <c r="J17" i="43"/>
  <c r="J16" i="43"/>
  <c r="J182" i="43" s="1"/>
  <c r="J15" i="43"/>
  <c r="J14" i="43"/>
  <c r="J13" i="43"/>
  <c r="J12" i="43"/>
  <c r="J183" i="43" s="1"/>
  <c r="J11" i="43"/>
  <c r="J10" i="43"/>
  <c r="J9" i="43"/>
  <c r="J8" i="43"/>
  <c r="J177" i="43" s="1"/>
  <c r="J7" i="43"/>
  <c r="I312" i="43"/>
  <c r="H312" i="43"/>
  <c r="G312" i="43"/>
  <c r="D312" i="43"/>
  <c r="C312" i="43"/>
  <c r="E312" i="43" s="1"/>
  <c r="I311" i="43"/>
  <c r="H311" i="43"/>
  <c r="G311" i="43"/>
  <c r="D311" i="43"/>
  <c r="C311" i="43"/>
  <c r="E311" i="43" s="1"/>
  <c r="I310" i="43"/>
  <c r="H310" i="43"/>
  <c r="G310" i="43"/>
  <c r="D310" i="43"/>
  <c r="E310" i="43" s="1"/>
  <c r="C310" i="43"/>
  <c r="I309" i="43"/>
  <c r="H309" i="43"/>
  <c r="G309" i="43"/>
  <c r="G313" i="43" s="1"/>
  <c r="D309" i="43"/>
  <c r="C309" i="43"/>
  <c r="E309" i="43" s="1"/>
  <c r="H308" i="43"/>
  <c r="G308" i="43"/>
  <c r="E308" i="43"/>
  <c r="H307" i="43"/>
  <c r="H313" i="43" s="1"/>
  <c r="G307" i="43"/>
  <c r="D307" i="43"/>
  <c r="D313" i="43" s="1"/>
  <c r="I305" i="43"/>
  <c r="I304" i="43"/>
  <c r="I303" i="43"/>
  <c r="I302" i="43"/>
  <c r="I301" i="43"/>
  <c r="I300" i="43"/>
  <c r="I299" i="43"/>
  <c r="I298" i="43"/>
  <c r="I297" i="43"/>
  <c r="I296" i="43"/>
  <c r="I295" i="43"/>
  <c r="I294" i="43"/>
  <c r="I293" i="43"/>
  <c r="I292" i="43"/>
  <c r="I291" i="43"/>
  <c r="I290" i="43"/>
  <c r="I308" i="43" s="1"/>
  <c r="I289" i="43"/>
  <c r="I288" i="43"/>
  <c r="I287" i="43"/>
  <c r="I286" i="43"/>
  <c r="I285" i="43"/>
  <c r="I284" i="43"/>
  <c r="I283" i="43"/>
  <c r="I282" i="43"/>
  <c r="I281" i="43"/>
  <c r="I280" i="43"/>
  <c r="I279" i="43"/>
  <c r="I278" i="43"/>
  <c r="I307" i="43" s="1"/>
  <c r="I313" i="43" s="1"/>
  <c r="I277" i="43"/>
  <c r="I276" i="43"/>
  <c r="I275" i="43"/>
  <c r="H270" i="43"/>
  <c r="G270" i="43"/>
  <c r="I270" i="43" s="1"/>
  <c r="D270" i="43"/>
  <c r="C270" i="43"/>
  <c r="E270" i="43" s="1"/>
  <c r="I269" i="43"/>
  <c r="H269" i="43"/>
  <c r="H271" i="43" s="1"/>
  <c r="G269" i="43"/>
  <c r="G271" i="43" s="1"/>
  <c r="D269" i="43"/>
  <c r="E269" i="43" s="1"/>
  <c r="E271" i="43" s="1"/>
  <c r="C269" i="43"/>
  <c r="C271" i="43" s="1"/>
  <c r="I267" i="43"/>
  <c r="I266" i="43"/>
  <c r="I265" i="43"/>
  <c r="H259" i="43"/>
  <c r="I259" i="43" s="1"/>
  <c r="G259" i="43"/>
  <c r="D259" i="43"/>
  <c r="C259" i="43"/>
  <c r="E259" i="43" s="1"/>
  <c r="H258" i="43"/>
  <c r="I258" i="43" s="1"/>
  <c r="I260" i="43" s="1"/>
  <c r="G258" i="43"/>
  <c r="G260" i="43" s="1"/>
  <c r="E258" i="43"/>
  <c r="E260" i="43" s="1"/>
  <c r="D258" i="43"/>
  <c r="D260" i="43" s="1"/>
  <c r="C258" i="43"/>
  <c r="C260" i="43" s="1"/>
  <c r="I256" i="43"/>
  <c r="I255" i="43"/>
  <c r="I254" i="43"/>
  <c r="H249" i="43"/>
  <c r="G249" i="43"/>
  <c r="C249" i="43"/>
  <c r="I248" i="43"/>
  <c r="H248" i="43"/>
  <c r="G248" i="43"/>
  <c r="E248" i="43"/>
  <c r="I247" i="43"/>
  <c r="I249" i="43" s="1"/>
  <c r="H247" i="43"/>
  <c r="G247" i="43"/>
  <c r="D247" i="43"/>
  <c r="D249" i="43" s="1"/>
  <c r="C247" i="43"/>
  <c r="I245" i="43"/>
  <c r="I244" i="43"/>
  <c r="I243" i="43"/>
  <c r="I242" i="43"/>
  <c r="I241" i="43"/>
  <c r="I240" i="43"/>
  <c r="I239" i="43"/>
  <c r="I238" i="43"/>
  <c r="I232" i="43"/>
  <c r="H232" i="43"/>
  <c r="G232" i="43"/>
  <c r="D232" i="43"/>
  <c r="E232" i="43" s="1"/>
  <c r="C232" i="43"/>
  <c r="H231" i="43"/>
  <c r="G231" i="43"/>
  <c r="I231" i="43" s="1"/>
  <c r="D231" i="43"/>
  <c r="C231" i="43"/>
  <c r="E231" i="43" s="1"/>
  <c r="I230" i="43"/>
  <c r="H230" i="43"/>
  <c r="G230" i="43"/>
  <c r="D230" i="43"/>
  <c r="E230" i="43" s="1"/>
  <c r="C230" i="43"/>
  <c r="H229" i="43"/>
  <c r="G229" i="43"/>
  <c r="I229" i="43" s="1"/>
  <c r="D229" i="43"/>
  <c r="C229" i="43"/>
  <c r="E229" i="43" s="1"/>
  <c r="I228" i="43"/>
  <c r="H228" i="43"/>
  <c r="G228" i="43"/>
  <c r="D228" i="43"/>
  <c r="E228" i="43" s="1"/>
  <c r="C228" i="43"/>
  <c r="H227" i="43"/>
  <c r="H233" i="43" s="1"/>
  <c r="G227" i="43"/>
  <c r="I227" i="43" s="1"/>
  <c r="D227" i="43"/>
  <c r="D233" i="43" s="1"/>
  <c r="C227" i="43"/>
  <c r="E227" i="43" s="1"/>
  <c r="E233" i="43" s="1"/>
  <c r="I225" i="43"/>
  <c r="I224" i="43"/>
  <c r="I223" i="43"/>
  <c r="I222" i="43"/>
  <c r="I221" i="43"/>
  <c r="I217" i="43"/>
  <c r="I216" i="43"/>
  <c r="I215" i="43"/>
  <c r="I214" i="43"/>
  <c r="I213" i="43"/>
  <c r="I209" i="43"/>
  <c r="I208" i="43"/>
  <c r="I207" i="43"/>
  <c r="I206" i="43"/>
  <c r="I205" i="43"/>
  <c r="I199" i="43"/>
  <c r="H199" i="43"/>
  <c r="G199" i="43"/>
  <c r="E199" i="43"/>
  <c r="D199" i="43"/>
  <c r="C199" i="43"/>
  <c r="I198" i="43"/>
  <c r="H198" i="43"/>
  <c r="G198" i="43"/>
  <c r="D198" i="43"/>
  <c r="C198" i="43"/>
  <c r="E198" i="43" s="1"/>
  <c r="I197" i="43"/>
  <c r="H197" i="43"/>
  <c r="G197" i="43"/>
  <c r="E197" i="43"/>
  <c r="D197" i="43"/>
  <c r="C197" i="43"/>
  <c r="I196" i="43"/>
  <c r="I200" i="43" s="1"/>
  <c r="H196" i="43"/>
  <c r="H200" i="43" s="1"/>
  <c r="G196" i="43"/>
  <c r="D196" i="43"/>
  <c r="D200" i="43" s="1"/>
  <c r="C196" i="43"/>
  <c r="E196" i="43" s="1"/>
  <c r="E200" i="43" s="1"/>
  <c r="I195" i="43"/>
  <c r="H195" i="43"/>
  <c r="G195" i="43"/>
  <c r="G200" i="43" s="1"/>
  <c r="E195" i="43"/>
  <c r="D195" i="43"/>
  <c r="C195" i="43"/>
  <c r="I193" i="43"/>
  <c r="I192" i="43"/>
  <c r="I187" i="43"/>
  <c r="H187" i="43"/>
  <c r="G187" i="43"/>
  <c r="D187" i="43"/>
  <c r="D188" i="43" s="1"/>
  <c r="C187" i="43"/>
  <c r="I186" i="43"/>
  <c r="H186" i="43"/>
  <c r="G186" i="43"/>
  <c r="E186" i="43"/>
  <c r="I185" i="43"/>
  <c r="H185" i="43"/>
  <c r="G185" i="43"/>
  <c r="E185" i="43"/>
  <c r="I184" i="43"/>
  <c r="H184" i="43"/>
  <c r="G184" i="43"/>
  <c r="E184" i="43"/>
  <c r="I183" i="43"/>
  <c r="H183" i="43"/>
  <c r="G183" i="43"/>
  <c r="E183" i="43"/>
  <c r="I182" i="43"/>
  <c r="H182" i="43"/>
  <c r="G182" i="43"/>
  <c r="E182" i="43"/>
  <c r="I181" i="43"/>
  <c r="H181" i="43"/>
  <c r="G181" i="43"/>
  <c r="E181" i="43"/>
  <c r="I180" i="43"/>
  <c r="H180" i="43"/>
  <c r="G180" i="43"/>
  <c r="E180" i="43"/>
  <c r="I179" i="43"/>
  <c r="H179" i="43"/>
  <c r="G179" i="43"/>
  <c r="D179" i="43"/>
  <c r="C179" i="43"/>
  <c r="E179" i="43" s="1"/>
  <c r="I178" i="43"/>
  <c r="H178" i="43"/>
  <c r="G178" i="43"/>
  <c r="E178" i="43"/>
  <c r="I177" i="43"/>
  <c r="H177" i="43"/>
  <c r="G177" i="43"/>
  <c r="E177" i="43"/>
  <c r="I176" i="43"/>
  <c r="H176" i="43"/>
  <c r="H188" i="43" s="1"/>
  <c r="G176" i="43"/>
  <c r="E176" i="43"/>
  <c r="J176" i="43"/>
  <c r="J181" i="43"/>
  <c r="J185" i="43"/>
  <c r="J187" i="43"/>
  <c r="D316" i="45" l="1"/>
  <c r="J188" i="45"/>
  <c r="H316" i="45"/>
  <c r="E316" i="45"/>
  <c r="I316" i="45"/>
  <c r="I188" i="44"/>
  <c r="H188" i="44"/>
  <c r="C188" i="44"/>
  <c r="G188" i="44"/>
  <c r="D188" i="44"/>
  <c r="E187" i="44"/>
  <c r="E188" i="44" s="1"/>
  <c r="J188" i="44"/>
  <c r="I233" i="44"/>
  <c r="I249" i="44"/>
  <c r="E233" i="44"/>
  <c r="I313" i="44"/>
  <c r="E313" i="44"/>
  <c r="H233" i="44"/>
  <c r="H316" i="44" s="1"/>
  <c r="C313" i="44"/>
  <c r="E196" i="44"/>
  <c r="E200" i="44" s="1"/>
  <c r="C233" i="44"/>
  <c r="G260" i="44"/>
  <c r="D260" i="44"/>
  <c r="D316" i="44" s="1"/>
  <c r="H271" i="44"/>
  <c r="I188" i="43"/>
  <c r="E187" i="43"/>
  <c r="E188" i="43"/>
  <c r="E316" i="43" s="1"/>
  <c r="G188" i="43"/>
  <c r="J188" i="43"/>
  <c r="D316" i="43"/>
  <c r="I233" i="43"/>
  <c r="I271" i="43"/>
  <c r="G316" i="43"/>
  <c r="C200" i="43"/>
  <c r="G233" i="43"/>
  <c r="D271" i="43"/>
  <c r="C188" i="43"/>
  <c r="C233" i="43"/>
  <c r="E247" i="43"/>
  <c r="E249" i="43" s="1"/>
  <c r="E307" i="43"/>
  <c r="E313" i="43" s="1"/>
  <c r="C313" i="43"/>
  <c r="H260" i="43"/>
  <c r="H316" i="43" s="1"/>
  <c r="C316" i="44" l="1"/>
  <c r="G316" i="44"/>
  <c r="E316" i="44"/>
  <c r="I316" i="44"/>
  <c r="C316" i="43"/>
  <c r="I316" i="43"/>
  <c r="J174" i="42" l="1"/>
  <c r="J173" i="42"/>
  <c r="J172" i="42"/>
  <c r="J171" i="42"/>
  <c r="J170" i="42"/>
  <c r="J169" i="42"/>
  <c r="J168" i="42"/>
  <c r="J167" i="42"/>
  <c r="J166" i="42"/>
  <c r="J165" i="42"/>
  <c r="J164" i="42"/>
  <c r="J163" i="42"/>
  <c r="J162" i="42"/>
  <c r="J161" i="42"/>
  <c r="J160" i="42"/>
  <c r="J159" i="42"/>
  <c r="J158" i="42"/>
  <c r="J157" i="42"/>
  <c r="J156" i="42"/>
  <c r="J155" i="42"/>
  <c r="J154" i="42"/>
  <c r="J153" i="42"/>
  <c r="J152" i="42"/>
  <c r="J151" i="42"/>
  <c r="J150" i="42"/>
  <c r="J149" i="42"/>
  <c r="J148" i="42"/>
  <c r="J147" i="42"/>
  <c r="J146" i="42"/>
  <c r="J145" i="42"/>
  <c r="J144" i="42"/>
  <c r="J143" i="42"/>
  <c r="J142" i="42"/>
  <c r="J141" i="42"/>
  <c r="J140" i="42"/>
  <c r="J139" i="42"/>
  <c r="J138" i="42"/>
  <c r="J137" i="42"/>
  <c r="J136" i="42"/>
  <c r="J135" i="42"/>
  <c r="J134" i="42"/>
  <c r="J133" i="42"/>
  <c r="J132" i="42"/>
  <c r="J131" i="42"/>
  <c r="J130" i="42"/>
  <c r="J129" i="42"/>
  <c r="J128" i="42"/>
  <c r="J127" i="42"/>
  <c r="J126" i="42"/>
  <c r="J125" i="42"/>
  <c r="J124" i="42"/>
  <c r="J123" i="42"/>
  <c r="J122" i="42"/>
  <c r="J121" i="42"/>
  <c r="J120" i="42"/>
  <c r="J119" i="42"/>
  <c r="J118" i="42"/>
  <c r="J117" i="42"/>
  <c r="J116" i="42"/>
  <c r="J115" i="42"/>
  <c r="J114" i="42"/>
  <c r="J113" i="42"/>
  <c r="J112" i="42"/>
  <c r="J111" i="42"/>
  <c r="J110" i="42"/>
  <c r="J109" i="42"/>
  <c r="J108" i="42"/>
  <c r="J107" i="42"/>
  <c r="J106" i="42"/>
  <c r="J105" i="42"/>
  <c r="J104" i="42"/>
  <c r="J103" i="42"/>
  <c r="J102" i="42"/>
  <c r="J101" i="42"/>
  <c r="J100" i="42"/>
  <c r="J99" i="42"/>
  <c r="J98" i="42"/>
  <c r="J97" i="42"/>
  <c r="J96" i="42"/>
  <c r="J95" i="42"/>
  <c r="J94" i="42"/>
  <c r="J93" i="42"/>
  <c r="J92" i="42"/>
  <c r="J91" i="42"/>
  <c r="J90" i="42"/>
  <c r="J89" i="42"/>
  <c r="J88" i="42"/>
  <c r="J87" i="42"/>
  <c r="J86" i="42"/>
  <c r="J85" i="42"/>
  <c r="J84" i="42"/>
  <c r="J83" i="42"/>
  <c r="J82" i="42"/>
  <c r="J81" i="42"/>
  <c r="J80" i="42"/>
  <c r="J79" i="42"/>
  <c r="J78" i="42"/>
  <c r="J77" i="42"/>
  <c r="J76" i="42"/>
  <c r="J75" i="42"/>
  <c r="J74" i="42"/>
  <c r="J73" i="42"/>
  <c r="J72" i="42"/>
  <c r="J71" i="42"/>
  <c r="J70" i="42"/>
  <c r="J69" i="42"/>
  <c r="J68" i="42"/>
  <c r="J67" i="42"/>
  <c r="J66" i="42"/>
  <c r="J65" i="42"/>
  <c r="J64" i="42"/>
  <c r="J63" i="42"/>
  <c r="J62" i="42"/>
  <c r="J61" i="42"/>
  <c r="J60" i="42"/>
  <c r="J59" i="42"/>
  <c r="J58" i="42"/>
  <c r="J57" i="42"/>
  <c r="J56" i="42"/>
  <c r="J55" i="42"/>
  <c r="J54" i="42"/>
  <c r="J53" i="42"/>
  <c r="J52" i="42"/>
  <c r="J51" i="42"/>
  <c r="J50" i="42"/>
  <c r="J49" i="42"/>
  <c r="J48" i="42"/>
  <c r="J47" i="42"/>
  <c r="J46" i="42"/>
  <c r="J45" i="42"/>
  <c r="J44" i="42"/>
  <c r="J43" i="42"/>
  <c r="J42" i="42"/>
  <c r="J41" i="42"/>
  <c r="J40" i="42"/>
  <c r="J39" i="42"/>
  <c r="J38" i="42"/>
  <c r="J37" i="42"/>
  <c r="J36" i="42"/>
  <c r="J35" i="42"/>
  <c r="J34" i="42"/>
  <c r="J33" i="42"/>
  <c r="J32" i="42"/>
  <c r="J31" i="42"/>
  <c r="J30" i="42"/>
  <c r="J29" i="42"/>
  <c r="J28" i="42"/>
  <c r="J27" i="42"/>
  <c r="J26" i="42"/>
  <c r="J25" i="42"/>
  <c r="J24" i="42"/>
  <c r="J23" i="42"/>
  <c r="J22" i="42"/>
  <c r="J21" i="42"/>
  <c r="J20" i="42"/>
  <c r="J19" i="42"/>
  <c r="J18" i="42"/>
  <c r="J17" i="42"/>
  <c r="J16" i="42"/>
  <c r="J15" i="42"/>
  <c r="J14" i="42"/>
  <c r="J13" i="42"/>
  <c r="J12" i="42"/>
  <c r="J11" i="42"/>
  <c r="J10" i="42"/>
  <c r="J9" i="42"/>
  <c r="J8" i="42"/>
  <c r="J7" i="42"/>
  <c r="I312" i="42"/>
  <c r="H312" i="42"/>
  <c r="G312" i="42"/>
  <c r="D312" i="42"/>
  <c r="C312" i="42"/>
  <c r="E312" i="42" s="1"/>
  <c r="I311" i="42"/>
  <c r="H311" i="42"/>
  <c r="G311" i="42"/>
  <c r="E311" i="42"/>
  <c r="D311" i="42"/>
  <c r="C311" i="42"/>
  <c r="I310" i="42"/>
  <c r="H310" i="42"/>
  <c r="G310" i="42"/>
  <c r="D310" i="42"/>
  <c r="C310" i="42"/>
  <c r="E310" i="42" s="1"/>
  <c r="I309" i="42"/>
  <c r="H309" i="42"/>
  <c r="G309" i="42"/>
  <c r="E309" i="42"/>
  <c r="D309" i="42"/>
  <c r="C309" i="42"/>
  <c r="C313" i="42" s="1"/>
  <c r="H308" i="42"/>
  <c r="G308" i="42"/>
  <c r="E308" i="42"/>
  <c r="H307" i="42"/>
  <c r="H313" i="42" s="1"/>
  <c r="G307" i="42"/>
  <c r="G313" i="42" s="1"/>
  <c r="D307" i="42"/>
  <c r="D313" i="42" s="1"/>
  <c r="I305" i="42"/>
  <c r="I304" i="42"/>
  <c r="I303" i="42"/>
  <c r="I302" i="42"/>
  <c r="I301" i="42"/>
  <c r="I300" i="42"/>
  <c r="I299" i="42"/>
  <c r="I298" i="42"/>
  <c r="I297" i="42"/>
  <c r="I296" i="42"/>
  <c r="I295" i="42"/>
  <c r="I294" i="42"/>
  <c r="I293" i="42"/>
  <c r="I292" i="42"/>
  <c r="I291" i="42"/>
  <c r="I290" i="42"/>
  <c r="I289" i="42"/>
  <c r="I308" i="42" s="1"/>
  <c r="I288" i="42"/>
  <c r="I287" i="42"/>
  <c r="I286" i="42"/>
  <c r="I285" i="42"/>
  <c r="I284" i="42"/>
  <c r="I283" i="42"/>
  <c r="I282" i="42"/>
  <c r="I281" i="42"/>
  <c r="I280" i="42"/>
  <c r="I279" i="42"/>
  <c r="I278" i="42"/>
  <c r="I277" i="42"/>
  <c r="I307" i="42" s="1"/>
  <c r="I313" i="42" s="1"/>
  <c r="I276" i="42"/>
  <c r="I275" i="42"/>
  <c r="H270" i="42"/>
  <c r="I270" i="42" s="1"/>
  <c r="G270" i="42"/>
  <c r="E270" i="42"/>
  <c r="D270" i="42"/>
  <c r="C270" i="42"/>
  <c r="H269" i="42"/>
  <c r="I269" i="42" s="1"/>
  <c r="I271" i="42" s="1"/>
  <c r="G269" i="42"/>
  <c r="G271" i="42" s="1"/>
  <c r="D269" i="42"/>
  <c r="D271" i="42" s="1"/>
  <c r="C269" i="42"/>
  <c r="E269" i="42" s="1"/>
  <c r="E271" i="42" s="1"/>
  <c r="I267" i="42"/>
  <c r="I266" i="42"/>
  <c r="I265" i="42"/>
  <c r="H259" i="42"/>
  <c r="I259" i="42" s="1"/>
  <c r="G259" i="42"/>
  <c r="D259" i="42"/>
  <c r="C259" i="42"/>
  <c r="E259" i="42" s="1"/>
  <c r="I258" i="42"/>
  <c r="I260" i="42" s="1"/>
  <c r="H258" i="42"/>
  <c r="H260" i="42" s="1"/>
  <c r="G258" i="42"/>
  <c r="G260" i="42" s="1"/>
  <c r="D258" i="42"/>
  <c r="E258" i="42" s="1"/>
  <c r="E260" i="42" s="1"/>
  <c r="C258" i="42"/>
  <c r="C260" i="42" s="1"/>
  <c r="I256" i="42"/>
  <c r="I255" i="42"/>
  <c r="I254" i="42"/>
  <c r="G249" i="42"/>
  <c r="H248" i="42"/>
  <c r="I248" i="42" s="1"/>
  <c r="G248" i="42"/>
  <c r="E248" i="42"/>
  <c r="H247" i="42"/>
  <c r="H249" i="42" s="1"/>
  <c r="G247" i="42"/>
  <c r="D247" i="42"/>
  <c r="D249" i="42" s="1"/>
  <c r="C247" i="42"/>
  <c r="C249" i="42" s="1"/>
  <c r="I245" i="42"/>
  <c r="I244" i="42"/>
  <c r="I243" i="42"/>
  <c r="I242" i="42"/>
  <c r="I241" i="42"/>
  <c r="I240" i="42"/>
  <c r="I239" i="42"/>
  <c r="I238" i="42"/>
  <c r="H232" i="42"/>
  <c r="I232" i="42" s="1"/>
  <c r="G232" i="42"/>
  <c r="D232" i="42"/>
  <c r="C232" i="42"/>
  <c r="E232" i="42" s="1"/>
  <c r="H231" i="42"/>
  <c r="I231" i="42" s="1"/>
  <c r="G231" i="42"/>
  <c r="E231" i="42"/>
  <c r="D231" i="42"/>
  <c r="C231" i="42"/>
  <c r="H230" i="42"/>
  <c r="I230" i="42" s="1"/>
  <c r="G230" i="42"/>
  <c r="D230" i="42"/>
  <c r="C230" i="42"/>
  <c r="E230" i="42" s="1"/>
  <c r="H229" i="42"/>
  <c r="I229" i="42" s="1"/>
  <c r="G229" i="42"/>
  <c r="E229" i="42"/>
  <c r="D229" i="42"/>
  <c r="C229" i="42"/>
  <c r="H228" i="42"/>
  <c r="I228" i="42" s="1"/>
  <c r="G228" i="42"/>
  <c r="D228" i="42"/>
  <c r="C228" i="42"/>
  <c r="E228" i="42" s="1"/>
  <c r="H227" i="42"/>
  <c r="I227" i="42" s="1"/>
  <c r="I233" i="42" s="1"/>
  <c r="G227" i="42"/>
  <c r="G233" i="42" s="1"/>
  <c r="E227" i="42"/>
  <c r="D227" i="42"/>
  <c r="D233" i="42" s="1"/>
  <c r="C227" i="42"/>
  <c r="C233" i="42" s="1"/>
  <c r="I225" i="42"/>
  <c r="I224" i="42"/>
  <c r="I223" i="42"/>
  <c r="I222" i="42"/>
  <c r="I221" i="42"/>
  <c r="I217" i="42"/>
  <c r="I216" i="42"/>
  <c r="I215" i="42"/>
  <c r="I214" i="42"/>
  <c r="I213" i="42"/>
  <c r="I209" i="42"/>
  <c r="I208" i="42"/>
  <c r="I207" i="42"/>
  <c r="I206" i="42"/>
  <c r="I205" i="42"/>
  <c r="I199" i="42"/>
  <c r="H199" i="42"/>
  <c r="G199" i="42"/>
  <c r="D199" i="42"/>
  <c r="E199" i="42" s="1"/>
  <c r="C199" i="42"/>
  <c r="I198" i="42"/>
  <c r="H198" i="42"/>
  <c r="G198" i="42"/>
  <c r="D198" i="42"/>
  <c r="C198" i="42"/>
  <c r="E198" i="42" s="1"/>
  <c r="I197" i="42"/>
  <c r="H197" i="42"/>
  <c r="G197" i="42"/>
  <c r="D197" i="42"/>
  <c r="E197" i="42" s="1"/>
  <c r="C197" i="42"/>
  <c r="I196" i="42"/>
  <c r="H196" i="42"/>
  <c r="H200" i="42" s="1"/>
  <c r="G196" i="42"/>
  <c r="G200" i="42" s="1"/>
  <c r="D196" i="42"/>
  <c r="D200" i="42" s="1"/>
  <c r="C196" i="42"/>
  <c r="E196" i="42" s="1"/>
  <c r="E200" i="42" s="1"/>
  <c r="I195" i="42"/>
  <c r="I200" i="42" s="1"/>
  <c r="H195" i="42"/>
  <c r="G195" i="42"/>
  <c r="D195" i="42"/>
  <c r="E195" i="42" s="1"/>
  <c r="C195" i="42"/>
  <c r="I193" i="42"/>
  <c r="I192" i="42"/>
  <c r="I187" i="42"/>
  <c r="H187" i="42"/>
  <c r="G187" i="42"/>
  <c r="D187" i="42"/>
  <c r="E187" i="42" s="1"/>
  <c r="C187" i="42"/>
  <c r="I186" i="42"/>
  <c r="H186" i="42"/>
  <c r="G186" i="42"/>
  <c r="E186" i="42"/>
  <c r="I185" i="42"/>
  <c r="H185" i="42"/>
  <c r="G185" i="42"/>
  <c r="E185" i="42"/>
  <c r="I184" i="42"/>
  <c r="H184" i="42"/>
  <c r="G184" i="42"/>
  <c r="E184" i="42"/>
  <c r="I183" i="42"/>
  <c r="H183" i="42"/>
  <c r="G183" i="42"/>
  <c r="E183" i="42"/>
  <c r="I182" i="42"/>
  <c r="H182" i="42"/>
  <c r="G182" i="42"/>
  <c r="E182" i="42"/>
  <c r="I181" i="42"/>
  <c r="H181" i="42"/>
  <c r="G181" i="42"/>
  <c r="E181" i="42"/>
  <c r="I180" i="42"/>
  <c r="H180" i="42"/>
  <c r="G180" i="42"/>
  <c r="E180" i="42"/>
  <c r="I179" i="42"/>
  <c r="H179" i="42"/>
  <c r="G179" i="42"/>
  <c r="D179" i="42"/>
  <c r="C179" i="42"/>
  <c r="E179" i="42" s="1"/>
  <c r="I178" i="42"/>
  <c r="H178" i="42"/>
  <c r="G178" i="42"/>
  <c r="E178" i="42"/>
  <c r="I177" i="42"/>
  <c r="H177" i="42"/>
  <c r="G177" i="42"/>
  <c r="E177" i="42"/>
  <c r="J176" i="42"/>
  <c r="I176" i="42"/>
  <c r="I188" i="42" s="1"/>
  <c r="H176" i="42"/>
  <c r="G176" i="42"/>
  <c r="E176" i="42"/>
  <c r="J180" i="42"/>
  <c r="J178" i="42"/>
  <c r="J186" i="42"/>
  <c r="J184" i="42"/>
  <c r="J182" i="42"/>
  <c r="J179" i="42"/>
  <c r="J181" i="42"/>
  <c r="J183" i="42"/>
  <c r="J187" i="42"/>
  <c r="J185" i="42"/>
  <c r="J177" i="42"/>
  <c r="J174" i="41"/>
  <c r="J173" i="41"/>
  <c r="J172" i="41"/>
  <c r="J171" i="41"/>
  <c r="J170" i="41"/>
  <c r="J169" i="41"/>
  <c r="J168" i="41"/>
  <c r="J167" i="41"/>
  <c r="J166" i="41"/>
  <c r="J165" i="41"/>
  <c r="J164" i="41"/>
  <c r="J163" i="41"/>
  <c r="J162" i="41"/>
  <c r="J161" i="41"/>
  <c r="J160" i="41"/>
  <c r="J159" i="41"/>
  <c r="J158" i="41"/>
  <c r="J157" i="41"/>
  <c r="J156" i="41"/>
  <c r="J155" i="41"/>
  <c r="J154" i="41"/>
  <c r="J153" i="41"/>
  <c r="J152" i="41"/>
  <c r="J151" i="41"/>
  <c r="J150" i="41"/>
  <c r="J149" i="41"/>
  <c r="J148" i="41"/>
  <c r="J147" i="41"/>
  <c r="J146" i="41"/>
  <c r="J145" i="41"/>
  <c r="J144" i="41"/>
  <c r="J143" i="41"/>
  <c r="J142" i="41"/>
  <c r="J141" i="41"/>
  <c r="J140" i="41"/>
  <c r="J139" i="41"/>
  <c r="J138" i="41"/>
  <c r="J137" i="41"/>
  <c r="J136" i="41"/>
  <c r="J135" i="41"/>
  <c r="J134" i="41"/>
  <c r="J133" i="41"/>
  <c r="J132" i="41"/>
  <c r="J131" i="41"/>
  <c r="J130" i="41"/>
  <c r="J129" i="41"/>
  <c r="J128" i="41"/>
  <c r="J127" i="41"/>
  <c r="J126" i="41"/>
  <c r="J125" i="41"/>
  <c r="J124" i="41"/>
  <c r="J123" i="41"/>
  <c r="J122" i="41"/>
  <c r="J121" i="41"/>
  <c r="J120" i="41"/>
  <c r="J119" i="41"/>
  <c r="J118" i="41"/>
  <c r="J117" i="41"/>
  <c r="J116" i="41"/>
  <c r="J115" i="41"/>
  <c r="J114" i="41"/>
  <c r="J113" i="41"/>
  <c r="J112" i="41"/>
  <c r="J111" i="41"/>
  <c r="J110" i="41"/>
  <c r="J109" i="41"/>
  <c r="J108" i="41"/>
  <c r="J107" i="41"/>
  <c r="J106" i="41"/>
  <c r="J105" i="41"/>
  <c r="J104" i="41"/>
  <c r="J103" i="41"/>
  <c r="J102" i="41"/>
  <c r="J101" i="41"/>
  <c r="J100" i="41"/>
  <c r="J99" i="41"/>
  <c r="J98" i="41"/>
  <c r="J97" i="41"/>
  <c r="J96" i="41"/>
  <c r="J95" i="41"/>
  <c r="J94" i="41"/>
  <c r="J93" i="41"/>
  <c r="J92" i="41"/>
  <c r="J91" i="41"/>
  <c r="J90" i="41"/>
  <c r="J89" i="41"/>
  <c r="J88" i="41"/>
  <c r="J87" i="41"/>
  <c r="J86" i="41"/>
  <c r="J85" i="41"/>
  <c r="J84" i="41"/>
  <c r="J83" i="41"/>
  <c r="J82" i="41"/>
  <c r="J81" i="41"/>
  <c r="J80" i="41"/>
  <c r="J79" i="41"/>
  <c r="J78" i="41"/>
  <c r="J77" i="41"/>
  <c r="J76" i="41"/>
  <c r="J75" i="41"/>
  <c r="J74" i="41"/>
  <c r="J73" i="41"/>
  <c r="J72" i="41"/>
  <c r="J71" i="41"/>
  <c r="J70" i="41"/>
  <c r="J69" i="41"/>
  <c r="J68" i="41"/>
  <c r="J67" i="41"/>
  <c r="J66" i="41"/>
  <c r="J65" i="41"/>
  <c r="J64" i="41"/>
  <c r="J63" i="41"/>
  <c r="J62" i="41"/>
  <c r="J61" i="41"/>
  <c r="J60" i="41"/>
  <c r="J59" i="41"/>
  <c r="J58" i="41"/>
  <c r="J57" i="41"/>
  <c r="J56" i="41"/>
  <c r="J55" i="41"/>
  <c r="J54" i="41"/>
  <c r="J53" i="41"/>
  <c r="J52" i="41"/>
  <c r="J51" i="41"/>
  <c r="J50" i="41"/>
  <c r="J49" i="41"/>
  <c r="J48" i="41"/>
  <c r="J47" i="41"/>
  <c r="J46" i="41"/>
  <c r="J45" i="41"/>
  <c r="J44" i="41"/>
  <c r="J43" i="41"/>
  <c r="J42" i="41"/>
  <c r="J41" i="41"/>
  <c r="J40" i="41"/>
  <c r="J39" i="41"/>
  <c r="J38" i="41"/>
  <c r="J37" i="41"/>
  <c r="J36" i="41"/>
  <c r="J35" i="41"/>
  <c r="J34" i="41"/>
  <c r="J33" i="41"/>
  <c r="J32" i="41"/>
  <c r="J31" i="41"/>
  <c r="J30" i="41"/>
  <c r="J29" i="41"/>
  <c r="J28" i="41"/>
  <c r="J27" i="41"/>
  <c r="J26" i="41"/>
  <c r="J25" i="41"/>
  <c r="J24" i="41"/>
  <c r="J23" i="41"/>
  <c r="J22" i="41"/>
  <c r="J21" i="41"/>
  <c r="J20" i="41"/>
  <c r="J19" i="41"/>
  <c r="J18" i="41"/>
  <c r="J17" i="41"/>
  <c r="J16" i="41"/>
  <c r="J15" i="41"/>
  <c r="J14" i="41"/>
  <c r="J13" i="41"/>
  <c r="J12" i="41"/>
  <c r="J11" i="41"/>
  <c r="J10" i="41"/>
  <c r="J9" i="41"/>
  <c r="J8" i="41"/>
  <c r="J7" i="41"/>
  <c r="J188" i="42" l="1"/>
  <c r="I316" i="42" s="1"/>
  <c r="E188" i="42"/>
  <c r="H188" i="42"/>
  <c r="G316" i="42" s="1"/>
  <c r="G188" i="42"/>
  <c r="D188" i="42"/>
  <c r="D316" i="42" s="1"/>
  <c r="E233" i="42"/>
  <c r="D260" i="42"/>
  <c r="C271" i="42"/>
  <c r="H271" i="42"/>
  <c r="C200" i="42"/>
  <c r="I247" i="42"/>
  <c r="I249" i="42" s="1"/>
  <c r="C188" i="42"/>
  <c r="C316" i="42" s="1"/>
  <c r="H233" i="42"/>
  <c r="H316" i="42" s="1"/>
  <c r="E247" i="42"/>
  <c r="E249" i="42" s="1"/>
  <c r="E307" i="42"/>
  <c r="E313" i="42" s="1"/>
  <c r="I312" i="41"/>
  <c r="H312" i="41"/>
  <c r="G312" i="41"/>
  <c r="D312" i="41"/>
  <c r="C312" i="41"/>
  <c r="I311" i="41"/>
  <c r="H311" i="41"/>
  <c r="G311" i="41"/>
  <c r="D311" i="41"/>
  <c r="C311" i="41"/>
  <c r="E311" i="41" s="1"/>
  <c r="I310" i="41"/>
  <c r="H310" i="41"/>
  <c r="G310" i="41"/>
  <c r="D310" i="41"/>
  <c r="C310" i="41"/>
  <c r="E310" i="41" s="1"/>
  <c r="I309" i="41"/>
  <c r="H309" i="41"/>
  <c r="G309" i="41"/>
  <c r="D309" i="41"/>
  <c r="E309" i="41" s="1"/>
  <c r="C309" i="41"/>
  <c r="H308" i="41"/>
  <c r="G308" i="41"/>
  <c r="E308" i="41"/>
  <c r="H307" i="41"/>
  <c r="G307" i="41"/>
  <c r="D307" i="41"/>
  <c r="I305" i="41"/>
  <c r="I304" i="41"/>
  <c r="I303" i="41"/>
  <c r="I302" i="41"/>
  <c r="I301" i="41"/>
  <c r="I300" i="41"/>
  <c r="I299" i="41"/>
  <c r="I298" i="41"/>
  <c r="I297" i="41"/>
  <c r="I296" i="41"/>
  <c r="I295" i="41"/>
  <c r="I294" i="41"/>
  <c r="I293" i="41"/>
  <c r="I292" i="41"/>
  <c r="I291" i="41"/>
  <c r="I290" i="41"/>
  <c r="I289" i="41"/>
  <c r="I288" i="41"/>
  <c r="I308" i="41" s="1"/>
  <c r="I287" i="41"/>
  <c r="I286" i="41"/>
  <c r="I285" i="41"/>
  <c r="I284" i="41"/>
  <c r="I283" i="41"/>
  <c r="I282" i="41"/>
  <c r="I281" i="41"/>
  <c r="I280" i="41"/>
  <c r="I279" i="41"/>
  <c r="I278" i="41"/>
  <c r="I277" i="41"/>
  <c r="I276" i="41"/>
  <c r="I307" i="41" s="1"/>
  <c r="I275" i="41"/>
  <c r="H270" i="41"/>
  <c r="G270" i="41"/>
  <c r="I270" i="41" s="1"/>
  <c r="E270" i="41"/>
  <c r="D270" i="41"/>
  <c r="C270" i="41"/>
  <c r="H269" i="41"/>
  <c r="I269" i="41" s="1"/>
  <c r="I271" i="41" s="1"/>
  <c r="G269" i="41"/>
  <c r="G271" i="41" s="1"/>
  <c r="D269" i="41"/>
  <c r="D271" i="41" s="1"/>
  <c r="C269" i="41"/>
  <c r="C271" i="41" s="1"/>
  <c r="I267" i="41"/>
  <c r="I266" i="41"/>
  <c r="I265" i="41"/>
  <c r="H259" i="41"/>
  <c r="I259" i="41" s="1"/>
  <c r="G259" i="41"/>
  <c r="D259" i="41"/>
  <c r="C259" i="41"/>
  <c r="E259" i="41" s="1"/>
  <c r="I258" i="41"/>
  <c r="H258" i="41"/>
  <c r="H260" i="41" s="1"/>
  <c r="G258" i="41"/>
  <c r="G260" i="41" s="1"/>
  <c r="D258" i="41"/>
  <c r="E258" i="41" s="1"/>
  <c r="E260" i="41" s="1"/>
  <c r="C258" i="41"/>
  <c r="C260" i="41" s="1"/>
  <c r="I256" i="41"/>
  <c r="I255" i="41"/>
  <c r="I254" i="41"/>
  <c r="H248" i="41"/>
  <c r="I248" i="41" s="1"/>
  <c r="G248" i="41"/>
  <c r="E248" i="41"/>
  <c r="H247" i="41"/>
  <c r="I247" i="41" s="1"/>
  <c r="G247" i="41"/>
  <c r="G249" i="41" s="1"/>
  <c r="D247" i="41"/>
  <c r="D249" i="41" s="1"/>
  <c r="C247" i="41"/>
  <c r="C249" i="41" s="1"/>
  <c r="I245" i="41"/>
  <c r="I244" i="41"/>
  <c r="I243" i="41"/>
  <c r="I242" i="41"/>
  <c r="I241" i="41"/>
  <c r="I240" i="41"/>
  <c r="I239" i="41"/>
  <c r="I238" i="41"/>
  <c r="H232" i="41"/>
  <c r="I232" i="41" s="1"/>
  <c r="G232" i="41"/>
  <c r="D232" i="41"/>
  <c r="C232" i="41"/>
  <c r="H231" i="41"/>
  <c r="G231" i="41"/>
  <c r="I231" i="41" s="1"/>
  <c r="D231" i="41"/>
  <c r="C231" i="41"/>
  <c r="E231" i="41" s="1"/>
  <c r="H230" i="41"/>
  <c r="I230" i="41" s="1"/>
  <c r="G230" i="41"/>
  <c r="D230" i="41"/>
  <c r="C230" i="41"/>
  <c r="H229" i="41"/>
  <c r="G229" i="41"/>
  <c r="I229" i="41" s="1"/>
  <c r="D229" i="41"/>
  <c r="C229" i="41"/>
  <c r="H228" i="41"/>
  <c r="I228" i="41" s="1"/>
  <c r="G228" i="41"/>
  <c r="D228" i="41"/>
  <c r="C228" i="41"/>
  <c r="E228" i="41" s="1"/>
  <c r="H227" i="41"/>
  <c r="H233" i="41" s="1"/>
  <c r="G227" i="41"/>
  <c r="G233" i="41" s="1"/>
  <c r="E227" i="41"/>
  <c r="D227" i="41"/>
  <c r="C227" i="41"/>
  <c r="I225" i="41"/>
  <c r="I224" i="41"/>
  <c r="I223" i="41"/>
  <c r="I222" i="41"/>
  <c r="I221" i="41"/>
  <c r="I217" i="41"/>
  <c r="I216" i="41"/>
  <c r="I215" i="41"/>
  <c r="I214" i="41"/>
  <c r="I213" i="41"/>
  <c r="I209" i="41"/>
  <c r="I208" i="41"/>
  <c r="I207" i="41"/>
  <c r="I206" i="41"/>
  <c r="I205" i="41"/>
  <c r="I199" i="41"/>
  <c r="H199" i="41"/>
  <c r="G199" i="41"/>
  <c r="D199" i="41"/>
  <c r="C199" i="41"/>
  <c r="E199" i="41" s="1"/>
  <c r="I198" i="41"/>
  <c r="H198" i="41"/>
  <c r="G198" i="41"/>
  <c r="D198" i="41"/>
  <c r="C198" i="41"/>
  <c r="E198" i="41" s="1"/>
  <c r="I197" i="41"/>
  <c r="H197" i="41"/>
  <c r="G197" i="41"/>
  <c r="D197" i="41"/>
  <c r="C197" i="41"/>
  <c r="E197" i="41" s="1"/>
  <c r="I196" i="41"/>
  <c r="H196" i="41"/>
  <c r="G196" i="41"/>
  <c r="G200" i="41" s="1"/>
  <c r="E196" i="41"/>
  <c r="D196" i="41"/>
  <c r="D200" i="41" s="1"/>
  <c r="C196" i="41"/>
  <c r="C200" i="41" s="1"/>
  <c r="I195" i="41"/>
  <c r="I200" i="41" s="1"/>
  <c r="H195" i="41"/>
  <c r="H200" i="41" s="1"/>
  <c r="G195" i="41"/>
  <c r="D195" i="41"/>
  <c r="C195" i="41"/>
  <c r="E195" i="41" s="1"/>
  <c r="I193" i="41"/>
  <c r="I192" i="41"/>
  <c r="I187" i="41"/>
  <c r="H187" i="41"/>
  <c r="G187" i="41"/>
  <c r="D187" i="41"/>
  <c r="C187" i="41"/>
  <c r="E187" i="41" s="1"/>
  <c r="I186" i="41"/>
  <c r="H186" i="41"/>
  <c r="G186" i="41"/>
  <c r="E186" i="41"/>
  <c r="I185" i="41"/>
  <c r="H185" i="41"/>
  <c r="G185" i="41"/>
  <c r="E185" i="41"/>
  <c r="I184" i="41"/>
  <c r="H184" i="41"/>
  <c r="G184" i="41"/>
  <c r="E184" i="41"/>
  <c r="I183" i="41"/>
  <c r="H183" i="41"/>
  <c r="G183" i="41"/>
  <c r="E183" i="41"/>
  <c r="I182" i="41"/>
  <c r="H182" i="41"/>
  <c r="G182" i="41"/>
  <c r="E182" i="41"/>
  <c r="I181" i="41"/>
  <c r="H181" i="41"/>
  <c r="G181" i="41"/>
  <c r="E181" i="41"/>
  <c r="I180" i="41"/>
  <c r="H180" i="41"/>
  <c r="G180" i="41"/>
  <c r="E180" i="41"/>
  <c r="I179" i="41"/>
  <c r="H179" i="41"/>
  <c r="G179" i="41"/>
  <c r="D179" i="41"/>
  <c r="C179" i="41"/>
  <c r="I178" i="41"/>
  <c r="H178" i="41"/>
  <c r="G178" i="41"/>
  <c r="E178" i="41"/>
  <c r="I177" i="41"/>
  <c r="H177" i="41"/>
  <c r="G177" i="41"/>
  <c r="E177" i="41"/>
  <c r="J176" i="41"/>
  <c r="I176" i="41"/>
  <c r="H176" i="41"/>
  <c r="G176" i="41"/>
  <c r="E176" i="41"/>
  <c r="J174" i="40"/>
  <c r="J173" i="40"/>
  <c r="J172" i="40"/>
  <c r="J171" i="40"/>
  <c r="J170" i="40"/>
  <c r="J169" i="40"/>
  <c r="J168" i="40"/>
  <c r="J167" i="40"/>
  <c r="J166" i="40"/>
  <c r="J165" i="40"/>
  <c r="J164" i="40"/>
  <c r="J163" i="40"/>
  <c r="J162" i="40"/>
  <c r="J161" i="40"/>
  <c r="J160" i="40"/>
  <c r="J159" i="40"/>
  <c r="J158" i="40"/>
  <c r="J157" i="40"/>
  <c r="J156" i="40"/>
  <c r="J155" i="40"/>
  <c r="J154" i="40"/>
  <c r="J153" i="40"/>
  <c r="J152" i="40"/>
  <c r="J151" i="40"/>
  <c r="J150" i="40"/>
  <c r="J149" i="40"/>
  <c r="J148" i="40"/>
  <c r="J147" i="40"/>
  <c r="J146" i="40"/>
  <c r="J145" i="40"/>
  <c r="J144" i="40"/>
  <c r="J143" i="40"/>
  <c r="J142" i="40"/>
  <c r="J141" i="40"/>
  <c r="J140" i="40"/>
  <c r="J139" i="40"/>
  <c r="J138" i="40"/>
  <c r="J137" i="40"/>
  <c r="J136" i="40"/>
  <c r="J135" i="40"/>
  <c r="J134" i="40"/>
  <c r="J133" i="40"/>
  <c r="J132" i="40"/>
  <c r="J131" i="40"/>
  <c r="J130" i="40"/>
  <c r="J129" i="40"/>
  <c r="J128" i="40"/>
  <c r="J127" i="40"/>
  <c r="J126" i="40"/>
  <c r="J125" i="40"/>
  <c r="J124" i="40"/>
  <c r="J123" i="40"/>
  <c r="J122" i="40"/>
  <c r="J121" i="40"/>
  <c r="J120" i="40"/>
  <c r="J119" i="40"/>
  <c r="J118" i="40"/>
  <c r="J117" i="40"/>
  <c r="J116" i="40"/>
  <c r="J115" i="40"/>
  <c r="J114" i="40"/>
  <c r="J113" i="40"/>
  <c r="J112" i="40"/>
  <c r="J111" i="40"/>
  <c r="J110" i="40"/>
  <c r="J109" i="40"/>
  <c r="J108" i="40"/>
  <c r="J107" i="40"/>
  <c r="J106" i="40"/>
  <c r="J105" i="40"/>
  <c r="J104" i="40"/>
  <c r="J103" i="40"/>
  <c r="J102" i="40"/>
  <c r="J101" i="40"/>
  <c r="J100" i="40"/>
  <c r="J99" i="40"/>
  <c r="J98" i="40"/>
  <c r="J97" i="40"/>
  <c r="J96" i="40"/>
  <c r="J95" i="40"/>
  <c r="J94" i="40"/>
  <c r="J93" i="40"/>
  <c r="J92" i="40"/>
  <c r="J91" i="40"/>
  <c r="J90" i="40"/>
  <c r="J89" i="40"/>
  <c r="J88" i="40"/>
  <c r="J87" i="40"/>
  <c r="J86" i="40"/>
  <c r="J85" i="40"/>
  <c r="J84" i="40"/>
  <c r="J83" i="40"/>
  <c r="J82" i="40"/>
  <c r="J81" i="40"/>
  <c r="J80" i="40"/>
  <c r="J79" i="40"/>
  <c r="J78" i="40"/>
  <c r="J77" i="40"/>
  <c r="J76" i="40"/>
  <c r="J75" i="40"/>
  <c r="J74" i="40"/>
  <c r="J73" i="40"/>
  <c r="J72" i="40"/>
  <c r="J71" i="40"/>
  <c r="J70" i="40"/>
  <c r="J69" i="40"/>
  <c r="J68" i="40"/>
  <c r="J67" i="40"/>
  <c r="J66" i="40"/>
  <c r="J65" i="40"/>
  <c r="J64" i="40"/>
  <c r="J63" i="40"/>
  <c r="J62" i="40"/>
  <c r="J61" i="40"/>
  <c r="J60" i="40"/>
  <c r="J59" i="40"/>
  <c r="J58" i="40"/>
  <c r="J57" i="40"/>
  <c r="J56" i="40"/>
  <c r="J55" i="40"/>
  <c r="J54" i="40"/>
  <c r="J53" i="40"/>
  <c r="J52" i="40"/>
  <c r="J51" i="40"/>
  <c r="J50" i="40"/>
  <c r="J49" i="40"/>
  <c r="J48" i="40"/>
  <c r="J47" i="40"/>
  <c r="J46" i="40"/>
  <c r="J45" i="40"/>
  <c r="J44" i="40"/>
  <c r="J43" i="40"/>
  <c r="J42" i="40"/>
  <c r="J41" i="40"/>
  <c r="J40" i="40"/>
  <c r="J39" i="40"/>
  <c r="J38" i="40"/>
  <c r="J37" i="40"/>
  <c r="J36" i="40"/>
  <c r="J35" i="40"/>
  <c r="J34" i="40"/>
  <c r="J33" i="40"/>
  <c r="J32" i="40"/>
  <c r="J31" i="40"/>
  <c r="J30" i="40"/>
  <c r="J29" i="40"/>
  <c r="J28" i="40"/>
  <c r="J27" i="40"/>
  <c r="J26" i="40"/>
  <c r="J25" i="40"/>
  <c r="J24" i="40"/>
  <c r="J23" i="40"/>
  <c r="J22" i="40"/>
  <c r="J21" i="40"/>
  <c r="J20" i="40"/>
  <c r="J19" i="40"/>
  <c r="J18" i="40"/>
  <c r="J17" i="40"/>
  <c r="J16" i="40"/>
  <c r="J15" i="40"/>
  <c r="J14" i="40"/>
  <c r="J13" i="40"/>
  <c r="J12" i="40"/>
  <c r="J11" i="40"/>
  <c r="J10" i="40"/>
  <c r="J9" i="40"/>
  <c r="J8" i="40"/>
  <c r="J7" i="40"/>
  <c r="I312" i="40"/>
  <c r="H312" i="40"/>
  <c r="G312" i="40"/>
  <c r="E312" i="40"/>
  <c r="D312" i="40"/>
  <c r="C312" i="40"/>
  <c r="I311" i="40"/>
  <c r="H311" i="40"/>
  <c r="G311" i="40"/>
  <c r="D311" i="40"/>
  <c r="C311" i="40"/>
  <c r="E311" i="40" s="1"/>
  <c r="I310" i="40"/>
  <c r="H310" i="40"/>
  <c r="G310" i="40"/>
  <c r="E310" i="40"/>
  <c r="D310" i="40"/>
  <c r="C310" i="40"/>
  <c r="I309" i="40"/>
  <c r="H309" i="40"/>
  <c r="H313" i="40" s="1"/>
  <c r="G309" i="40"/>
  <c r="D309" i="40"/>
  <c r="D313" i="40" s="1"/>
  <c r="C309" i="40"/>
  <c r="E309" i="40" s="1"/>
  <c r="H308" i="40"/>
  <c r="G308" i="40"/>
  <c r="E308" i="40"/>
  <c r="H307" i="40"/>
  <c r="G307" i="40"/>
  <c r="G313" i="40" s="1"/>
  <c r="E307" i="40"/>
  <c r="E313" i="40" s="1"/>
  <c r="D307" i="40"/>
  <c r="I305" i="40"/>
  <c r="I304" i="40"/>
  <c r="I303" i="40"/>
  <c r="I302" i="40"/>
  <c r="I301" i="40"/>
  <c r="I300" i="40"/>
  <c r="I299" i="40"/>
  <c r="I298" i="40"/>
  <c r="I297" i="40"/>
  <c r="I296" i="40"/>
  <c r="I295" i="40"/>
  <c r="I294" i="40"/>
  <c r="I293" i="40"/>
  <c r="I292" i="40"/>
  <c r="I291" i="40"/>
  <c r="I290" i="40"/>
  <c r="I289" i="40"/>
  <c r="I288" i="40"/>
  <c r="I308" i="40" s="1"/>
  <c r="I287" i="40"/>
  <c r="I286" i="40"/>
  <c r="I285" i="40"/>
  <c r="I284" i="40"/>
  <c r="I283" i="40"/>
  <c r="I282" i="40"/>
  <c r="I281" i="40"/>
  <c r="I280" i="40"/>
  <c r="I279" i="40"/>
  <c r="I278" i="40"/>
  <c r="I277" i="40"/>
  <c r="I276" i="40"/>
  <c r="I275" i="40"/>
  <c r="I307" i="40" s="1"/>
  <c r="I313" i="40" s="1"/>
  <c r="H270" i="40"/>
  <c r="I270" i="40" s="1"/>
  <c r="G270" i="40"/>
  <c r="D270" i="40"/>
  <c r="C270" i="40"/>
  <c r="E270" i="40" s="1"/>
  <c r="H269" i="40"/>
  <c r="I269" i="40" s="1"/>
  <c r="I271" i="40" s="1"/>
  <c r="G269" i="40"/>
  <c r="G271" i="40" s="1"/>
  <c r="E269" i="40"/>
  <c r="D269" i="40"/>
  <c r="D271" i="40" s="1"/>
  <c r="C269" i="40"/>
  <c r="C271" i="40" s="1"/>
  <c r="I267" i="40"/>
  <c r="I266" i="40"/>
  <c r="I265" i="40"/>
  <c r="I259" i="40"/>
  <c r="H259" i="40"/>
  <c r="G259" i="40"/>
  <c r="D259" i="40"/>
  <c r="E259" i="40" s="1"/>
  <c r="C259" i="40"/>
  <c r="H258" i="40"/>
  <c r="I258" i="40" s="1"/>
  <c r="I260" i="40" s="1"/>
  <c r="G258" i="40"/>
  <c r="G260" i="40" s="1"/>
  <c r="D258" i="40"/>
  <c r="D260" i="40" s="1"/>
  <c r="C258" i="40"/>
  <c r="E258" i="40" s="1"/>
  <c r="I256" i="40"/>
  <c r="I255" i="40"/>
  <c r="I254" i="40"/>
  <c r="H249" i="40"/>
  <c r="D249" i="40"/>
  <c r="C249" i="40"/>
  <c r="H248" i="40"/>
  <c r="I248" i="40" s="1"/>
  <c r="G248" i="40"/>
  <c r="E248" i="40"/>
  <c r="H247" i="40"/>
  <c r="I247" i="40" s="1"/>
  <c r="G247" i="40"/>
  <c r="G249" i="40" s="1"/>
  <c r="E247" i="40"/>
  <c r="E249" i="40" s="1"/>
  <c r="D247" i="40"/>
  <c r="C247" i="40"/>
  <c r="I245" i="40"/>
  <c r="I244" i="40"/>
  <c r="I243" i="40"/>
  <c r="I242" i="40"/>
  <c r="I241" i="40"/>
  <c r="I240" i="40"/>
  <c r="I239" i="40"/>
  <c r="I238" i="40"/>
  <c r="H232" i="40"/>
  <c r="I232" i="40" s="1"/>
  <c r="G232" i="40"/>
  <c r="E232" i="40"/>
  <c r="D232" i="40"/>
  <c r="C232" i="40"/>
  <c r="H231" i="40"/>
  <c r="I231" i="40" s="1"/>
  <c r="G231" i="40"/>
  <c r="D231" i="40"/>
  <c r="C231" i="40"/>
  <c r="E231" i="40" s="1"/>
  <c r="H230" i="40"/>
  <c r="I230" i="40" s="1"/>
  <c r="G230" i="40"/>
  <c r="E230" i="40"/>
  <c r="D230" i="40"/>
  <c r="C230" i="40"/>
  <c r="H229" i="40"/>
  <c r="I229" i="40" s="1"/>
  <c r="G229" i="40"/>
  <c r="D229" i="40"/>
  <c r="C229" i="40"/>
  <c r="E229" i="40" s="1"/>
  <c r="H228" i="40"/>
  <c r="I228" i="40" s="1"/>
  <c r="G228" i="40"/>
  <c r="E228" i="40"/>
  <c r="D228" i="40"/>
  <c r="C228" i="40"/>
  <c r="H227" i="40"/>
  <c r="I227" i="40" s="1"/>
  <c r="G227" i="40"/>
  <c r="G233" i="40" s="1"/>
  <c r="D227" i="40"/>
  <c r="D233" i="40" s="1"/>
  <c r="C227" i="40"/>
  <c r="E227" i="40" s="1"/>
  <c r="I225" i="40"/>
  <c r="I224" i="40"/>
  <c r="I223" i="40"/>
  <c r="I222" i="40"/>
  <c r="I221" i="40"/>
  <c r="I217" i="40"/>
  <c r="I216" i="40"/>
  <c r="I215" i="40"/>
  <c r="I214" i="40"/>
  <c r="I213" i="40"/>
  <c r="I209" i="40"/>
  <c r="I208" i="40"/>
  <c r="I207" i="40"/>
  <c r="I206" i="40"/>
  <c r="I205" i="40"/>
  <c r="I199" i="40"/>
  <c r="H199" i="40"/>
  <c r="G199" i="40"/>
  <c r="D199" i="40"/>
  <c r="C199" i="40"/>
  <c r="E199" i="40" s="1"/>
  <c r="I198" i="40"/>
  <c r="H198" i="40"/>
  <c r="G198" i="40"/>
  <c r="D198" i="40"/>
  <c r="E198" i="40" s="1"/>
  <c r="C198" i="40"/>
  <c r="I197" i="40"/>
  <c r="H197" i="40"/>
  <c r="G197" i="40"/>
  <c r="D197" i="40"/>
  <c r="C197" i="40"/>
  <c r="E197" i="40" s="1"/>
  <c r="I196" i="40"/>
  <c r="I200" i="40" s="1"/>
  <c r="H196" i="40"/>
  <c r="G196" i="40"/>
  <c r="D196" i="40"/>
  <c r="E196" i="40" s="1"/>
  <c r="E200" i="40" s="1"/>
  <c r="C196" i="40"/>
  <c r="C200" i="40" s="1"/>
  <c r="I195" i="40"/>
  <c r="H195" i="40"/>
  <c r="H200" i="40" s="1"/>
  <c r="G195" i="40"/>
  <c r="G200" i="40" s="1"/>
  <c r="D195" i="40"/>
  <c r="C195" i="40"/>
  <c r="E195" i="40" s="1"/>
  <c r="I193" i="40"/>
  <c r="I192" i="40"/>
  <c r="I187" i="40"/>
  <c r="H187" i="40"/>
  <c r="G187" i="40"/>
  <c r="D187" i="40"/>
  <c r="C187" i="40"/>
  <c r="I186" i="40"/>
  <c r="H186" i="40"/>
  <c r="G186" i="40"/>
  <c r="E186" i="40"/>
  <c r="I185" i="40"/>
  <c r="H185" i="40"/>
  <c r="G185" i="40"/>
  <c r="E185" i="40"/>
  <c r="I184" i="40"/>
  <c r="H184" i="40"/>
  <c r="G184" i="40"/>
  <c r="E184" i="40"/>
  <c r="I183" i="40"/>
  <c r="H183" i="40"/>
  <c r="G183" i="40"/>
  <c r="E183" i="40"/>
  <c r="I182" i="40"/>
  <c r="H182" i="40"/>
  <c r="G182" i="40"/>
  <c r="E182" i="40"/>
  <c r="I181" i="40"/>
  <c r="H181" i="40"/>
  <c r="G181" i="40"/>
  <c r="E181" i="40"/>
  <c r="I180" i="40"/>
  <c r="H180" i="40"/>
  <c r="G180" i="40"/>
  <c r="E180" i="40"/>
  <c r="I179" i="40"/>
  <c r="H179" i="40"/>
  <c r="G179" i="40"/>
  <c r="D179" i="40"/>
  <c r="C179" i="40"/>
  <c r="C188" i="40" s="1"/>
  <c r="I178" i="40"/>
  <c r="H178" i="40"/>
  <c r="G178" i="40"/>
  <c r="E178" i="40"/>
  <c r="I177" i="40"/>
  <c r="H177" i="40"/>
  <c r="G177" i="40"/>
  <c r="E177" i="40"/>
  <c r="J176" i="40"/>
  <c r="I176" i="40"/>
  <c r="H176" i="40"/>
  <c r="G176" i="40"/>
  <c r="E176" i="40"/>
  <c r="J186" i="40"/>
  <c r="J178" i="40"/>
  <c r="J184" i="40"/>
  <c r="J182" i="40"/>
  <c r="J179" i="40"/>
  <c r="J181" i="40"/>
  <c r="J183" i="40"/>
  <c r="J187" i="40"/>
  <c r="J185" i="40"/>
  <c r="J177" i="40"/>
  <c r="J180" i="40"/>
  <c r="C249" i="39"/>
  <c r="I312" i="39"/>
  <c r="H312" i="39"/>
  <c r="G312" i="39"/>
  <c r="D312" i="39"/>
  <c r="C312" i="39"/>
  <c r="E312" i="39" s="1"/>
  <c r="I311" i="39"/>
  <c r="H311" i="39"/>
  <c r="G311" i="39"/>
  <c r="D311" i="39"/>
  <c r="C311" i="39"/>
  <c r="E311" i="39" s="1"/>
  <c r="I310" i="39"/>
  <c r="H310" i="39"/>
  <c r="G310" i="39"/>
  <c r="E310" i="39"/>
  <c r="D310" i="39"/>
  <c r="C310" i="39"/>
  <c r="I309" i="39"/>
  <c r="H309" i="39"/>
  <c r="G309" i="39"/>
  <c r="D309" i="39"/>
  <c r="C309" i="39"/>
  <c r="E309" i="39" s="1"/>
  <c r="H308" i="39"/>
  <c r="G308" i="39"/>
  <c r="E308" i="39"/>
  <c r="H307" i="39"/>
  <c r="H313" i="39" s="1"/>
  <c r="G307" i="39"/>
  <c r="G313" i="39" s="1"/>
  <c r="E307" i="39"/>
  <c r="E313" i="39" s="1"/>
  <c r="D307" i="39"/>
  <c r="D313" i="39" s="1"/>
  <c r="I305" i="39"/>
  <c r="I304" i="39"/>
  <c r="I303" i="39"/>
  <c r="I302" i="39"/>
  <c r="I301" i="39"/>
  <c r="I300" i="39"/>
  <c r="I299" i="39"/>
  <c r="I298" i="39"/>
  <c r="I297" i="39"/>
  <c r="I296" i="39"/>
  <c r="I295" i="39"/>
  <c r="I294" i="39"/>
  <c r="I293" i="39"/>
  <c r="I292" i="39"/>
  <c r="I291" i="39"/>
  <c r="I290" i="39"/>
  <c r="I289" i="39"/>
  <c r="I288" i="39"/>
  <c r="I308" i="39" s="1"/>
  <c r="I287" i="39"/>
  <c r="I286" i="39"/>
  <c r="I285" i="39"/>
  <c r="I284" i="39"/>
  <c r="I283" i="39"/>
  <c r="I282" i="39"/>
  <c r="I281" i="39"/>
  <c r="I280" i="39"/>
  <c r="I279" i="39"/>
  <c r="I278" i="39"/>
  <c r="I277" i="39"/>
  <c r="I276" i="39"/>
  <c r="I275" i="39"/>
  <c r="I307" i="39" s="1"/>
  <c r="I313" i="39" s="1"/>
  <c r="H270" i="39"/>
  <c r="I270" i="39" s="1"/>
  <c r="G270" i="39"/>
  <c r="D270" i="39"/>
  <c r="C270" i="39"/>
  <c r="E270" i="39" s="1"/>
  <c r="H269" i="39"/>
  <c r="I269" i="39" s="1"/>
  <c r="I271" i="39" s="1"/>
  <c r="G269" i="39"/>
  <c r="G271" i="39" s="1"/>
  <c r="E269" i="39"/>
  <c r="D269" i="39"/>
  <c r="D271" i="39" s="1"/>
  <c r="C269" i="39"/>
  <c r="C271" i="39" s="1"/>
  <c r="I267" i="39"/>
  <c r="I266" i="39"/>
  <c r="I265" i="39"/>
  <c r="I259" i="39"/>
  <c r="H259" i="39"/>
  <c r="G259" i="39"/>
  <c r="D259" i="39"/>
  <c r="E259" i="39" s="1"/>
  <c r="C259" i="39"/>
  <c r="H258" i="39"/>
  <c r="H260" i="39" s="1"/>
  <c r="G258" i="39"/>
  <c r="I258" i="39" s="1"/>
  <c r="I260" i="39" s="1"/>
  <c r="D258" i="39"/>
  <c r="D260" i="39" s="1"/>
  <c r="C258" i="39"/>
  <c r="E258" i="39" s="1"/>
  <c r="E260" i="39" s="1"/>
  <c r="I256" i="39"/>
  <c r="I255" i="39"/>
  <c r="I254" i="39"/>
  <c r="H249" i="39"/>
  <c r="D249" i="39"/>
  <c r="H248" i="39"/>
  <c r="I248" i="39" s="1"/>
  <c r="G248" i="39"/>
  <c r="E248" i="39"/>
  <c r="H247" i="39"/>
  <c r="I247" i="39" s="1"/>
  <c r="G247" i="39"/>
  <c r="G249" i="39" s="1"/>
  <c r="E247" i="39"/>
  <c r="D247" i="39"/>
  <c r="C247" i="39"/>
  <c r="I245" i="39"/>
  <c r="I244" i="39"/>
  <c r="I243" i="39"/>
  <c r="I242" i="39"/>
  <c r="I241" i="39"/>
  <c r="I240" i="39"/>
  <c r="I239" i="39"/>
  <c r="I238" i="39"/>
  <c r="H232" i="39"/>
  <c r="I232" i="39" s="1"/>
  <c r="G232" i="39"/>
  <c r="E232" i="39"/>
  <c r="D232" i="39"/>
  <c r="C232" i="39"/>
  <c r="H231" i="39"/>
  <c r="I231" i="39" s="1"/>
  <c r="G231" i="39"/>
  <c r="D231" i="39"/>
  <c r="C231" i="39"/>
  <c r="E231" i="39" s="1"/>
  <c r="H230" i="39"/>
  <c r="I230" i="39" s="1"/>
  <c r="G230" i="39"/>
  <c r="E230" i="39"/>
  <c r="D230" i="39"/>
  <c r="C230" i="39"/>
  <c r="H229" i="39"/>
  <c r="I229" i="39" s="1"/>
  <c r="G229" i="39"/>
  <c r="D229" i="39"/>
  <c r="C229" i="39"/>
  <c r="E229" i="39" s="1"/>
  <c r="H228" i="39"/>
  <c r="I228" i="39" s="1"/>
  <c r="G228" i="39"/>
  <c r="E228" i="39"/>
  <c r="D228" i="39"/>
  <c r="C228" i="39"/>
  <c r="H227" i="39"/>
  <c r="I227" i="39" s="1"/>
  <c r="G227" i="39"/>
  <c r="G233" i="39" s="1"/>
  <c r="D227" i="39"/>
  <c r="D233" i="39" s="1"/>
  <c r="C227" i="39"/>
  <c r="E227" i="39" s="1"/>
  <c r="I225" i="39"/>
  <c r="I224" i="39"/>
  <c r="I223" i="39"/>
  <c r="I222" i="39"/>
  <c r="I221" i="39"/>
  <c r="I217" i="39"/>
  <c r="I216" i="39"/>
  <c r="I215" i="39"/>
  <c r="I214" i="39"/>
  <c r="I213" i="39"/>
  <c r="I209" i="39"/>
  <c r="I208" i="39"/>
  <c r="I207" i="39"/>
  <c r="I206" i="39"/>
  <c r="I205" i="39"/>
  <c r="I199" i="39"/>
  <c r="H199" i="39"/>
  <c r="G199" i="39"/>
  <c r="D199" i="39"/>
  <c r="C199" i="39"/>
  <c r="E199" i="39" s="1"/>
  <c r="I198" i="39"/>
  <c r="H198" i="39"/>
  <c r="G198" i="39"/>
  <c r="D198" i="39"/>
  <c r="E198" i="39" s="1"/>
  <c r="C198" i="39"/>
  <c r="I197" i="39"/>
  <c r="H197" i="39"/>
  <c r="G197" i="39"/>
  <c r="D197" i="39"/>
  <c r="C197" i="39"/>
  <c r="E197" i="39" s="1"/>
  <c r="I196" i="39"/>
  <c r="I200" i="39" s="1"/>
  <c r="H196" i="39"/>
  <c r="G196" i="39"/>
  <c r="D196" i="39"/>
  <c r="E196" i="39" s="1"/>
  <c r="E200" i="39" s="1"/>
  <c r="C196" i="39"/>
  <c r="C200" i="39" s="1"/>
  <c r="I195" i="39"/>
  <c r="H195" i="39"/>
  <c r="H200" i="39" s="1"/>
  <c r="G195" i="39"/>
  <c r="G200" i="39" s="1"/>
  <c r="D195" i="39"/>
  <c r="C195" i="39"/>
  <c r="E195" i="39" s="1"/>
  <c r="I193" i="39"/>
  <c r="I192" i="39"/>
  <c r="C188" i="39"/>
  <c r="I187" i="39"/>
  <c r="H187" i="39"/>
  <c r="G187" i="39"/>
  <c r="D187" i="39"/>
  <c r="C187" i="39"/>
  <c r="E187" i="39" s="1"/>
  <c r="I186" i="39"/>
  <c r="H186" i="39"/>
  <c r="G186" i="39"/>
  <c r="E186" i="39"/>
  <c r="I185" i="39"/>
  <c r="H185" i="39"/>
  <c r="G185" i="39"/>
  <c r="E185" i="39"/>
  <c r="I184" i="39"/>
  <c r="H184" i="39"/>
  <c r="G184" i="39"/>
  <c r="E184" i="39"/>
  <c r="I183" i="39"/>
  <c r="H183" i="39"/>
  <c r="G183" i="39"/>
  <c r="E183" i="39"/>
  <c r="I182" i="39"/>
  <c r="H182" i="39"/>
  <c r="G182" i="39"/>
  <c r="E182" i="39"/>
  <c r="I181" i="39"/>
  <c r="H181" i="39"/>
  <c r="G181" i="39"/>
  <c r="E181" i="39"/>
  <c r="I180" i="39"/>
  <c r="H180" i="39"/>
  <c r="G180" i="39"/>
  <c r="E180" i="39"/>
  <c r="I179" i="39"/>
  <c r="H179" i="39"/>
  <c r="G179" i="39"/>
  <c r="D179" i="39"/>
  <c r="D188" i="39" s="1"/>
  <c r="C179" i="39"/>
  <c r="I178" i="39"/>
  <c r="H178" i="39"/>
  <c r="G178" i="39"/>
  <c r="E178" i="39"/>
  <c r="I177" i="39"/>
  <c r="H177" i="39"/>
  <c r="G177" i="39"/>
  <c r="E177" i="39"/>
  <c r="J176" i="39"/>
  <c r="I176" i="39"/>
  <c r="I188" i="39" s="1"/>
  <c r="H176" i="39"/>
  <c r="H188" i="39" s="1"/>
  <c r="G176" i="39"/>
  <c r="G188" i="39" s="1"/>
  <c r="E176" i="39"/>
  <c r="J174" i="39"/>
  <c r="J173" i="39"/>
  <c r="J172" i="39"/>
  <c r="J171" i="39"/>
  <c r="J170" i="39"/>
  <c r="J169" i="39"/>
  <c r="J168" i="39"/>
  <c r="J167" i="39"/>
  <c r="J166" i="39"/>
  <c r="J165" i="39"/>
  <c r="J164" i="39"/>
  <c r="J163" i="39"/>
  <c r="J162" i="39"/>
  <c r="J161" i="39"/>
  <c r="J160" i="39"/>
  <c r="J159" i="39"/>
  <c r="J158" i="39"/>
  <c r="J157" i="39"/>
  <c r="J156" i="39"/>
  <c r="J155" i="39"/>
  <c r="J154" i="39"/>
  <c r="J153" i="39"/>
  <c r="J152" i="39"/>
  <c r="J151" i="39"/>
  <c r="J150" i="39"/>
  <c r="J149" i="39"/>
  <c r="J148" i="39"/>
  <c r="J147" i="39"/>
  <c r="J146" i="39"/>
  <c r="J145" i="39"/>
  <c r="J144" i="39"/>
  <c r="J143" i="39"/>
  <c r="J142" i="39"/>
  <c r="J141" i="39"/>
  <c r="J140" i="39"/>
  <c r="J139" i="39"/>
  <c r="J138" i="39"/>
  <c r="J137" i="39"/>
  <c r="J136" i="39"/>
  <c r="J135" i="39"/>
  <c r="J134" i="39"/>
  <c r="J133" i="39"/>
  <c r="J132" i="39"/>
  <c r="J131" i="39"/>
  <c r="J130" i="39"/>
  <c r="J129" i="39"/>
  <c r="J128" i="39"/>
  <c r="J127" i="39"/>
  <c r="J126" i="39"/>
  <c r="J125" i="39"/>
  <c r="J124" i="39"/>
  <c r="J123" i="39"/>
  <c r="J122" i="39"/>
  <c r="J121" i="39"/>
  <c r="J120" i="39"/>
  <c r="J119" i="39"/>
  <c r="J118" i="39"/>
  <c r="J117" i="39"/>
  <c r="J116" i="39"/>
  <c r="J115" i="39"/>
  <c r="J114" i="39"/>
  <c r="J113" i="39"/>
  <c r="J112" i="39"/>
  <c r="J111" i="39"/>
  <c r="J110" i="39"/>
  <c r="J109" i="39"/>
  <c r="J108" i="39"/>
  <c r="J107" i="39"/>
  <c r="J106" i="39"/>
  <c r="J105" i="39"/>
  <c r="J186" i="39" s="1"/>
  <c r="J104" i="39"/>
  <c r="J103" i="39"/>
  <c r="J102" i="39"/>
  <c r="J101" i="39"/>
  <c r="J100" i="39"/>
  <c r="J99" i="39"/>
  <c r="J98" i="39"/>
  <c r="J97" i="39"/>
  <c r="J96" i="39"/>
  <c r="J95" i="39"/>
  <c r="J94" i="39"/>
  <c r="J93" i="39"/>
  <c r="J92" i="39"/>
  <c r="J91" i="39"/>
  <c r="J90" i="39"/>
  <c r="J89" i="39"/>
  <c r="J88" i="39"/>
  <c r="J87" i="39"/>
  <c r="J86" i="39"/>
  <c r="J85" i="39"/>
  <c r="J84" i="39"/>
  <c r="J83" i="39"/>
  <c r="J82" i="39"/>
  <c r="J81" i="39"/>
  <c r="J80" i="39"/>
  <c r="J79" i="39"/>
  <c r="J78" i="39"/>
  <c r="J77" i="39"/>
  <c r="J76" i="39"/>
  <c r="J75" i="39"/>
  <c r="J74" i="39"/>
  <c r="J73" i="39"/>
  <c r="J72" i="39"/>
  <c r="J71" i="39"/>
  <c r="J70" i="39"/>
  <c r="J69" i="39"/>
  <c r="J68" i="39"/>
  <c r="J67" i="39"/>
  <c r="J66" i="39"/>
  <c r="J65" i="39"/>
  <c r="J64" i="39"/>
  <c r="J63" i="39"/>
  <c r="J62" i="39"/>
  <c r="J61" i="39"/>
  <c r="J60" i="39"/>
  <c r="J59" i="39"/>
  <c r="J178" i="39" s="1"/>
  <c r="J58" i="39"/>
  <c r="J57" i="39"/>
  <c r="J56" i="39"/>
  <c r="J55" i="39"/>
  <c r="J54" i="39"/>
  <c r="J53" i="39"/>
  <c r="J52" i="39"/>
  <c r="J51" i="39"/>
  <c r="J50" i="39"/>
  <c r="J49" i="39"/>
  <c r="J48" i="39"/>
  <c r="J47" i="39"/>
  <c r="J46" i="39"/>
  <c r="J45" i="39"/>
  <c r="J44" i="39"/>
  <c r="J43" i="39"/>
  <c r="J42" i="39"/>
  <c r="J41" i="39"/>
  <c r="J40" i="39"/>
  <c r="J39" i="39"/>
  <c r="J38" i="39"/>
  <c r="J37" i="39"/>
  <c r="J36" i="39"/>
  <c r="J35" i="39"/>
  <c r="J34" i="39"/>
  <c r="J33" i="39"/>
  <c r="J32" i="39"/>
  <c r="J31" i="39"/>
  <c r="J30" i="39"/>
  <c r="J29" i="39"/>
  <c r="J28" i="39"/>
  <c r="J27" i="39"/>
  <c r="J184" i="39" s="1"/>
  <c r="J26" i="39"/>
  <c r="J25" i="39"/>
  <c r="J24" i="39"/>
  <c r="J23" i="39"/>
  <c r="J22" i="39"/>
  <c r="J21" i="39"/>
  <c r="J20" i="39"/>
  <c r="J19" i="39"/>
  <c r="J182" i="39" s="1"/>
  <c r="J18" i="39"/>
  <c r="J17" i="39"/>
  <c r="J16" i="39"/>
  <c r="J15" i="39"/>
  <c r="J179" i="39" s="1"/>
  <c r="J14" i="39"/>
  <c r="J13" i="39"/>
  <c r="J181" i="39" s="1"/>
  <c r="J12" i="39"/>
  <c r="J183" i="39" s="1"/>
  <c r="J11" i="39"/>
  <c r="J10" i="39"/>
  <c r="J187" i="39" s="1"/>
  <c r="J9" i="39"/>
  <c r="J185" i="39" s="1"/>
  <c r="J8" i="39"/>
  <c r="J177" i="39" s="1"/>
  <c r="J7" i="39"/>
  <c r="J180" i="39" s="1"/>
  <c r="J174" i="38"/>
  <c r="J173" i="38"/>
  <c r="J172" i="38"/>
  <c r="J171" i="38"/>
  <c r="J170" i="38"/>
  <c r="J169" i="38"/>
  <c r="J168" i="38"/>
  <c r="J167" i="38"/>
  <c r="J166" i="38"/>
  <c r="J165" i="38"/>
  <c r="J164" i="38"/>
  <c r="J163" i="38"/>
  <c r="J162" i="38"/>
  <c r="J161" i="38"/>
  <c r="J160" i="38"/>
  <c r="J159" i="38"/>
  <c r="J158" i="38"/>
  <c r="J157" i="38"/>
  <c r="J156" i="38"/>
  <c r="J155" i="38"/>
  <c r="J154" i="38"/>
  <c r="J153" i="38"/>
  <c r="J152" i="38"/>
  <c r="J151" i="38"/>
  <c r="J150" i="38"/>
  <c r="J149" i="38"/>
  <c r="J148" i="38"/>
  <c r="J147" i="38"/>
  <c r="J146" i="38"/>
  <c r="J145" i="38"/>
  <c r="J144" i="38"/>
  <c r="J143" i="38"/>
  <c r="J142" i="38"/>
  <c r="J141" i="38"/>
  <c r="J140" i="38"/>
  <c r="J139" i="38"/>
  <c r="J138" i="38"/>
  <c r="J137" i="38"/>
  <c r="J136" i="38"/>
  <c r="J135" i="38"/>
  <c r="J134" i="38"/>
  <c r="J133" i="38"/>
  <c r="J132" i="38"/>
  <c r="J131" i="38"/>
  <c r="J130" i="38"/>
  <c r="J129" i="38"/>
  <c r="J128" i="38"/>
  <c r="J127" i="38"/>
  <c r="J126" i="38"/>
  <c r="J125" i="38"/>
  <c r="J124" i="38"/>
  <c r="J123" i="38"/>
  <c r="J122" i="38"/>
  <c r="J121" i="38"/>
  <c r="J120" i="38"/>
  <c r="J119" i="38"/>
  <c r="J118" i="38"/>
  <c r="J117" i="38"/>
  <c r="J116" i="38"/>
  <c r="J115" i="38"/>
  <c r="J114" i="38"/>
  <c r="J113" i="38"/>
  <c r="J112" i="38"/>
  <c r="J111" i="38"/>
  <c r="J110" i="38"/>
  <c r="J109" i="38"/>
  <c r="J108" i="38"/>
  <c r="J107" i="38"/>
  <c r="J106" i="38"/>
  <c r="J105" i="38"/>
  <c r="J104" i="38"/>
  <c r="J103" i="38"/>
  <c r="J102" i="38"/>
  <c r="J101" i="38"/>
  <c r="J100" i="38"/>
  <c r="J99" i="38"/>
  <c r="J98" i="38"/>
  <c r="J97" i="38"/>
  <c r="J96" i="38"/>
  <c r="J95" i="38"/>
  <c r="J94" i="38"/>
  <c r="J93" i="38"/>
  <c r="J92" i="38"/>
  <c r="J91" i="38"/>
  <c r="J90" i="38"/>
  <c r="J89" i="38"/>
  <c r="J88" i="38"/>
  <c r="J87" i="38"/>
  <c r="J86" i="38"/>
  <c r="J85" i="38"/>
  <c r="J84" i="38"/>
  <c r="J83" i="38"/>
  <c r="J82" i="38"/>
  <c r="J81" i="38"/>
  <c r="J80" i="38"/>
  <c r="J79" i="38"/>
  <c r="J78" i="38"/>
  <c r="J77" i="38"/>
  <c r="J76" i="38"/>
  <c r="J75" i="38"/>
  <c r="J74" i="38"/>
  <c r="J73" i="38"/>
  <c r="J72" i="38"/>
  <c r="J71" i="38"/>
  <c r="J70" i="38"/>
  <c r="J69" i="38"/>
  <c r="J68" i="38"/>
  <c r="J67" i="38"/>
  <c r="J66" i="38"/>
  <c r="J65" i="38"/>
  <c r="J64" i="38"/>
  <c r="J63" i="38"/>
  <c r="J62" i="38"/>
  <c r="J61" i="38"/>
  <c r="J60" i="38"/>
  <c r="J59" i="38"/>
  <c r="J58" i="38"/>
  <c r="J57" i="38"/>
  <c r="J56" i="38"/>
  <c r="J55" i="38"/>
  <c r="J54" i="38"/>
  <c r="J53" i="38"/>
  <c r="J52" i="38"/>
  <c r="J51" i="38"/>
  <c r="J50" i="38"/>
  <c r="J49" i="38"/>
  <c r="J48" i="38"/>
  <c r="J47" i="38"/>
  <c r="J46" i="38"/>
  <c r="J45" i="38"/>
  <c r="J44" i="38"/>
  <c r="J43" i="38"/>
  <c r="J42" i="38"/>
  <c r="J41" i="38"/>
  <c r="J40" i="38"/>
  <c r="J39" i="38"/>
  <c r="J38" i="38"/>
  <c r="J37" i="38"/>
  <c r="J36" i="38"/>
  <c r="J35" i="38"/>
  <c r="J34" i="38"/>
  <c r="J33" i="38"/>
  <c r="J32" i="38"/>
  <c r="J31" i="38"/>
  <c r="J30" i="38"/>
  <c r="J29" i="38"/>
  <c r="J28" i="38"/>
  <c r="J27" i="38"/>
  <c r="J26" i="38"/>
  <c r="J25" i="38"/>
  <c r="J24" i="38"/>
  <c r="J23" i="38"/>
  <c r="J22" i="38"/>
  <c r="J21" i="38"/>
  <c r="J20" i="38"/>
  <c r="J19" i="38"/>
  <c r="J18" i="38"/>
  <c r="J17" i="38"/>
  <c r="J16" i="38"/>
  <c r="J15" i="38"/>
  <c r="J14" i="38"/>
  <c r="J13" i="38"/>
  <c r="J12" i="38"/>
  <c r="J11" i="38"/>
  <c r="J10" i="38"/>
  <c r="J9" i="38"/>
  <c r="J8" i="38"/>
  <c r="J7" i="38"/>
  <c r="E316" i="42" l="1"/>
  <c r="E312" i="41"/>
  <c r="D313" i="41"/>
  <c r="G313" i="41"/>
  <c r="I313" i="41"/>
  <c r="H313" i="41"/>
  <c r="C313" i="41"/>
  <c r="E229" i="41"/>
  <c r="E230" i="41"/>
  <c r="C233" i="41"/>
  <c r="D233" i="41"/>
  <c r="E232" i="41"/>
  <c r="J187" i="41"/>
  <c r="J184" i="41"/>
  <c r="J183" i="41"/>
  <c r="J179" i="41"/>
  <c r="J177" i="41"/>
  <c r="J182" i="41"/>
  <c r="J185" i="41"/>
  <c r="J181" i="41"/>
  <c r="J180" i="41"/>
  <c r="J186" i="41"/>
  <c r="J178" i="41"/>
  <c r="G188" i="41"/>
  <c r="C188" i="41"/>
  <c r="H188" i="41"/>
  <c r="G316" i="41" s="1"/>
  <c r="D188" i="41"/>
  <c r="I188" i="41"/>
  <c r="E179" i="41"/>
  <c r="E188" i="41" s="1"/>
  <c r="E200" i="41"/>
  <c r="I249" i="41"/>
  <c r="I260" i="41"/>
  <c r="E247" i="41"/>
  <c r="E249" i="41" s="1"/>
  <c r="H249" i="41"/>
  <c r="E269" i="41"/>
  <c r="E271" i="41" s="1"/>
  <c r="E307" i="41"/>
  <c r="E313" i="41" s="1"/>
  <c r="I227" i="41"/>
  <c r="I233" i="41" s="1"/>
  <c r="D260" i="41"/>
  <c r="H271" i="41"/>
  <c r="H188" i="40"/>
  <c r="I188" i="40"/>
  <c r="G188" i="40"/>
  <c r="E179" i="40"/>
  <c r="E188" i="40" s="1"/>
  <c r="E187" i="40"/>
  <c r="J188" i="40"/>
  <c r="E233" i="40"/>
  <c r="H316" i="40"/>
  <c r="I233" i="40"/>
  <c r="I249" i="40"/>
  <c r="E271" i="40"/>
  <c r="G316" i="40"/>
  <c r="E260" i="40"/>
  <c r="C233" i="40"/>
  <c r="C316" i="40" s="1"/>
  <c r="D188" i="40"/>
  <c r="D316" i="40" s="1"/>
  <c r="D200" i="40"/>
  <c r="H233" i="40"/>
  <c r="C313" i="40"/>
  <c r="C260" i="40"/>
  <c r="H260" i="40"/>
  <c r="H271" i="40"/>
  <c r="E249" i="39"/>
  <c r="E188" i="39"/>
  <c r="J188" i="39"/>
  <c r="I233" i="39"/>
  <c r="I249" i="39"/>
  <c r="E271" i="39"/>
  <c r="G316" i="39"/>
  <c r="D316" i="39"/>
  <c r="E233" i="39"/>
  <c r="C313" i="39"/>
  <c r="D200" i="39"/>
  <c r="C233" i="39"/>
  <c r="C316" i="39" s="1"/>
  <c r="H233" i="39"/>
  <c r="H316" i="39" s="1"/>
  <c r="G260" i="39"/>
  <c r="E179" i="39"/>
  <c r="C260" i="39"/>
  <c r="H271" i="39"/>
  <c r="I312" i="38"/>
  <c r="H312" i="38"/>
  <c r="G312" i="38"/>
  <c r="D312" i="38"/>
  <c r="C312" i="38"/>
  <c r="I311" i="38"/>
  <c r="H311" i="38"/>
  <c r="G311" i="38"/>
  <c r="D311" i="38"/>
  <c r="C311" i="38"/>
  <c r="I310" i="38"/>
  <c r="H310" i="38"/>
  <c r="G310" i="38"/>
  <c r="D310" i="38"/>
  <c r="C310" i="38"/>
  <c r="E310" i="38" s="1"/>
  <c r="I309" i="38"/>
  <c r="H309" i="38"/>
  <c r="G309" i="38"/>
  <c r="D309" i="38"/>
  <c r="C309" i="38"/>
  <c r="C313" i="38" s="1"/>
  <c r="H308" i="38"/>
  <c r="G308" i="38"/>
  <c r="E308" i="38"/>
  <c r="H307" i="38"/>
  <c r="H313" i="38" s="1"/>
  <c r="G307" i="38"/>
  <c r="D307" i="38"/>
  <c r="I305" i="38"/>
  <c r="I304" i="38"/>
  <c r="I303" i="38"/>
  <c r="I302" i="38"/>
  <c r="I301" i="38"/>
  <c r="I300" i="38"/>
  <c r="I299" i="38"/>
  <c r="I298" i="38"/>
  <c r="I297" i="38"/>
  <c r="I296" i="38"/>
  <c r="I295" i="38"/>
  <c r="I294" i="38"/>
  <c r="I293" i="38"/>
  <c r="I292" i="38"/>
  <c r="I291" i="38"/>
  <c r="I290" i="38"/>
  <c r="I289" i="38"/>
  <c r="I288" i="38"/>
  <c r="I308" i="38" s="1"/>
  <c r="I287" i="38"/>
  <c r="I286" i="38"/>
  <c r="I285" i="38"/>
  <c r="I284" i="38"/>
  <c r="I283" i="38"/>
  <c r="I282" i="38"/>
  <c r="I281" i="38"/>
  <c r="I280" i="38"/>
  <c r="I279" i="38"/>
  <c r="I278" i="38"/>
  <c r="I277" i="38"/>
  <c r="I276" i="38"/>
  <c r="I307" i="38" s="1"/>
  <c r="I313" i="38" s="1"/>
  <c r="I275" i="38"/>
  <c r="I270" i="38"/>
  <c r="H270" i="38"/>
  <c r="G270" i="38"/>
  <c r="D270" i="38"/>
  <c r="E270" i="38" s="1"/>
  <c r="C270" i="38"/>
  <c r="H269" i="38"/>
  <c r="H271" i="38" s="1"/>
  <c r="G269" i="38"/>
  <c r="I269" i="38" s="1"/>
  <c r="I271" i="38" s="1"/>
  <c r="D269" i="38"/>
  <c r="D271" i="38" s="1"/>
  <c r="C269" i="38"/>
  <c r="C271" i="38" s="1"/>
  <c r="I267" i="38"/>
  <c r="I266" i="38"/>
  <c r="I265" i="38"/>
  <c r="H259" i="38"/>
  <c r="I259" i="38" s="1"/>
  <c r="G259" i="38"/>
  <c r="E259" i="38"/>
  <c r="D259" i="38"/>
  <c r="C259" i="38"/>
  <c r="H258" i="38"/>
  <c r="I258" i="38" s="1"/>
  <c r="I260" i="38" s="1"/>
  <c r="G258" i="38"/>
  <c r="G260" i="38" s="1"/>
  <c r="D258" i="38"/>
  <c r="D260" i="38" s="1"/>
  <c r="C258" i="38"/>
  <c r="E258" i="38" s="1"/>
  <c r="E260" i="38" s="1"/>
  <c r="I256" i="38"/>
  <c r="I255" i="38"/>
  <c r="I254" i="38"/>
  <c r="D249" i="38"/>
  <c r="H248" i="38"/>
  <c r="I248" i="38" s="1"/>
  <c r="G248" i="38"/>
  <c r="E248" i="38"/>
  <c r="H247" i="38"/>
  <c r="I247" i="38" s="1"/>
  <c r="G247" i="38"/>
  <c r="G249" i="38" s="1"/>
  <c r="D247" i="38"/>
  <c r="C247" i="38"/>
  <c r="C249" i="38" s="1"/>
  <c r="I245" i="38"/>
  <c r="I244" i="38"/>
  <c r="I243" i="38"/>
  <c r="I242" i="38"/>
  <c r="I241" i="38"/>
  <c r="I240" i="38"/>
  <c r="I239" i="38"/>
  <c r="I238" i="38"/>
  <c r="H232" i="38"/>
  <c r="I232" i="38" s="1"/>
  <c r="G232" i="38"/>
  <c r="D232" i="38"/>
  <c r="C232" i="38"/>
  <c r="E232" i="38" s="1"/>
  <c r="I231" i="38"/>
  <c r="H231" i="38"/>
  <c r="G231" i="38"/>
  <c r="D231" i="38"/>
  <c r="E231" i="38" s="1"/>
  <c r="C231" i="38"/>
  <c r="H230" i="38"/>
  <c r="I230" i="38" s="1"/>
  <c r="G230" i="38"/>
  <c r="D230" i="38"/>
  <c r="C230" i="38"/>
  <c r="E230" i="38" s="1"/>
  <c r="I229" i="38"/>
  <c r="H229" i="38"/>
  <c r="G229" i="38"/>
  <c r="D229" i="38"/>
  <c r="E229" i="38" s="1"/>
  <c r="C229" i="38"/>
  <c r="H228" i="38"/>
  <c r="I228" i="38" s="1"/>
  <c r="G228" i="38"/>
  <c r="D228" i="38"/>
  <c r="C228" i="38"/>
  <c r="E228" i="38" s="1"/>
  <c r="I227" i="38"/>
  <c r="H227" i="38"/>
  <c r="H233" i="38" s="1"/>
  <c r="G227" i="38"/>
  <c r="G233" i="38" s="1"/>
  <c r="D227" i="38"/>
  <c r="E227" i="38" s="1"/>
  <c r="E233" i="38" s="1"/>
  <c r="C227" i="38"/>
  <c r="C233" i="38" s="1"/>
  <c r="I225" i="38"/>
  <c r="I224" i="38"/>
  <c r="I223" i="38"/>
  <c r="I222" i="38"/>
  <c r="I221" i="38"/>
  <c r="I217" i="38"/>
  <c r="I216" i="38"/>
  <c r="I215" i="38"/>
  <c r="I214" i="38"/>
  <c r="I213" i="38"/>
  <c r="I209" i="38"/>
  <c r="I208" i="38"/>
  <c r="I207" i="38"/>
  <c r="I206" i="38"/>
  <c r="I205" i="38"/>
  <c r="I199" i="38"/>
  <c r="H199" i="38"/>
  <c r="G199" i="38"/>
  <c r="D199" i="38"/>
  <c r="C199" i="38"/>
  <c r="E199" i="38" s="1"/>
  <c r="I198" i="38"/>
  <c r="H198" i="38"/>
  <c r="G198" i="38"/>
  <c r="E198" i="38"/>
  <c r="D198" i="38"/>
  <c r="C198" i="38"/>
  <c r="I197" i="38"/>
  <c r="H197" i="38"/>
  <c r="G197" i="38"/>
  <c r="D197" i="38"/>
  <c r="C197" i="38"/>
  <c r="E197" i="38" s="1"/>
  <c r="I196" i="38"/>
  <c r="H196" i="38"/>
  <c r="G196" i="38"/>
  <c r="G200" i="38" s="1"/>
  <c r="E196" i="38"/>
  <c r="E200" i="38" s="1"/>
  <c r="D196" i="38"/>
  <c r="D200" i="38" s="1"/>
  <c r="C196" i="38"/>
  <c r="C200" i="38" s="1"/>
  <c r="I195" i="38"/>
  <c r="I200" i="38" s="1"/>
  <c r="H195" i="38"/>
  <c r="H200" i="38" s="1"/>
  <c r="G195" i="38"/>
  <c r="D195" i="38"/>
  <c r="C195" i="38"/>
  <c r="E195" i="38" s="1"/>
  <c r="I193" i="38"/>
  <c r="I192" i="38"/>
  <c r="I187" i="38"/>
  <c r="H187" i="38"/>
  <c r="G187" i="38"/>
  <c r="D187" i="38"/>
  <c r="C187" i="38"/>
  <c r="I186" i="38"/>
  <c r="H186" i="38"/>
  <c r="G186" i="38"/>
  <c r="E186" i="38"/>
  <c r="I185" i="38"/>
  <c r="H185" i="38"/>
  <c r="G185" i="38"/>
  <c r="E185" i="38"/>
  <c r="I184" i="38"/>
  <c r="H184" i="38"/>
  <c r="G184" i="38"/>
  <c r="E184" i="38"/>
  <c r="I183" i="38"/>
  <c r="H183" i="38"/>
  <c r="G183" i="38"/>
  <c r="E183" i="38"/>
  <c r="I182" i="38"/>
  <c r="H182" i="38"/>
  <c r="G182" i="38"/>
  <c r="E182" i="38"/>
  <c r="I181" i="38"/>
  <c r="H181" i="38"/>
  <c r="G181" i="38"/>
  <c r="E181" i="38"/>
  <c r="I180" i="38"/>
  <c r="H180" i="38"/>
  <c r="G180" i="38"/>
  <c r="E180" i="38"/>
  <c r="I179" i="38"/>
  <c r="H179" i="38"/>
  <c r="G179" i="38"/>
  <c r="D179" i="38"/>
  <c r="D188" i="38" s="1"/>
  <c r="C179" i="38"/>
  <c r="C188" i="38" s="1"/>
  <c r="I178" i="38"/>
  <c r="H178" i="38"/>
  <c r="G178" i="38"/>
  <c r="E178" i="38"/>
  <c r="I177" i="38"/>
  <c r="H177" i="38"/>
  <c r="G177" i="38"/>
  <c r="E177" i="38"/>
  <c r="I176" i="38"/>
  <c r="I188" i="38" s="1"/>
  <c r="H176" i="38"/>
  <c r="G176" i="38"/>
  <c r="E176" i="38"/>
  <c r="J176" i="38"/>
  <c r="J186" i="38"/>
  <c r="J183" i="38"/>
  <c r="J178" i="38"/>
  <c r="J177" i="38"/>
  <c r="J184" i="38"/>
  <c r="J180" i="38"/>
  <c r="J179" i="38"/>
  <c r="J182" i="38"/>
  <c r="J181" i="38"/>
  <c r="J187" i="38"/>
  <c r="J185" i="38"/>
  <c r="I312" i="37"/>
  <c r="H312" i="37"/>
  <c r="G312" i="37"/>
  <c r="D312" i="37"/>
  <c r="C312" i="37"/>
  <c r="E312" i="37" s="1"/>
  <c r="I311" i="37"/>
  <c r="H311" i="37"/>
  <c r="G311" i="37"/>
  <c r="D311" i="37"/>
  <c r="C311" i="37"/>
  <c r="E311" i="37" s="1"/>
  <c r="I310" i="37"/>
  <c r="H310" i="37"/>
  <c r="G310" i="37"/>
  <c r="E310" i="37"/>
  <c r="D310" i="37"/>
  <c r="C310" i="37"/>
  <c r="I309" i="37"/>
  <c r="H309" i="37"/>
  <c r="G309" i="37"/>
  <c r="D309" i="37"/>
  <c r="C309" i="37"/>
  <c r="E309" i="37" s="1"/>
  <c r="H308" i="37"/>
  <c r="G308" i="37"/>
  <c r="E308" i="37"/>
  <c r="H307" i="37"/>
  <c r="H313" i="37" s="1"/>
  <c r="G307" i="37"/>
  <c r="G313" i="37" s="1"/>
  <c r="E307" i="37"/>
  <c r="D307" i="37"/>
  <c r="D313" i="37" s="1"/>
  <c r="I305" i="37"/>
  <c r="I304" i="37"/>
  <c r="I303" i="37"/>
  <c r="I302" i="37"/>
  <c r="I301" i="37"/>
  <c r="I300" i="37"/>
  <c r="I299" i="37"/>
  <c r="I298" i="37"/>
  <c r="I297" i="37"/>
  <c r="I296" i="37"/>
  <c r="I295" i="37"/>
  <c r="I294" i="37"/>
  <c r="I293" i="37"/>
  <c r="I292" i="37"/>
  <c r="I291" i="37"/>
  <c r="I290" i="37"/>
  <c r="I289" i="37"/>
  <c r="I288" i="37"/>
  <c r="I308" i="37" s="1"/>
  <c r="I287" i="37"/>
  <c r="I286" i="37"/>
  <c r="I285" i="37"/>
  <c r="I284" i="37"/>
  <c r="I283" i="37"/>
  <c r="I282" i="37"/>
  <c r="I281" i="37"/>
  <c r="I280" i="37"/>
  <c r="I279" i="37"/>
  <c r="I278" i="37"/>
  <c r="I277" i="37"/>
  <c r="I276" i="37"/>
  <c r="I275" i="37"/>
  <c r="I307" i="37" s="1"/>
  <c r="H270" i="37"/>
  <c r="I270" i="37" s="1"/>
  <c r="G270" i="37"/>
  <c r="D270" i="37"/>
  <c r="C270" i="37"/>
  <c r="E270" i="37" s="1"/>
  <c r="H269" i="37"/>
  <c r="I269" i="37" s="1"/>
  <c r="I271" i="37" s="1"/>
  <c r="G269" i="37"/>
  <c r="G271" i="37" s="1"/>
  <c r="E269" i="37"/>
  <c r="E271" i="37" s="1"/>
  <c r="D269" i="37"/>
  <c r="D271" i="37" s="1"/>
  <c r="C269" i="37"/>
  <c r="C271" i="37" s="1"/>
  <c r="I267" i="37"/>
  <c r="I266" i="37"/>
  <c r="I265" i="37"/>
  <c r="I259" i="37"/>
  <c r="H259" i="37"/>
  <c r="G259" i="37"/>
  <c r="D259" i="37"/>
  <c r="E259" i="37" s="1"/>
  <c r="C259" i="37"/>
  <c r="H258" i="37"/>
  <c r="I258" i="37" s="1"/>
  <c r="I260" i="37" s="1"/>
  <c r="G258" i="37"/>
  <c r="G260" i="37" s="1"/>
  <c r="D258" i="37"/>
  <c r="D260" i="37" s="1"/>
  <c r="C258" i="37"/>
  <c r="E258" i="37" s="1"/>
  <c r="I256" i="37"/>
  <c r="I255" i="37"/>
  <c r="I254" i="37"/>
  <c r="H249" i="37"/>
  <c r="D249" i="37"/>
  <c r="C249" i="37"/>
  <c r="H248" i="37"/>
  <c r="I248" i="37" s="1"/>
  <c r="G248" i="37"/>
  <c r="E248" i="37"/>
  <c r="H247" i="37"/>
  <c r="I247" i="37" s="1"/>
  <c r="I249" i="37" s="1"/>
  <c r="G247" i="37"/>
  <c r="G249" i="37" s="1"/>
  <c r="E247" i="37"/>
  <c r="E249" i="37" s="1"/>
  <c r="D247" i="37"/>
  <c r="C247" i="37"/>
  <c r="I245" i="37"/>
  <c r="I244" i="37"/>
  <c r="I243" i="37"/>
  <c r="I242" i="37"/>
  <c r="I241" i="37"/>
  <c r="I240" i="37"/>
  <c r="I239" i="37"/>
  <c r="I238" i="37"/>
  <c r="H232" i="37"/>
  <c r="I232" i="37" s="1"/>
  <c r="G232" i="37"/>
  <c r="E232" i="37"/>
  <c r="D232" i="37"/>
  <c r="C232" i="37"/>
  <c r="H231" i="37"/>
  <c r="I231" i="37" s="1"/>
  <c r="G231" i="37"/>
  <c r="D231" i="37"/>
  <c r="C231" i="37"/>
  <c r="E231" i="37" s="1"/>
  <c r="H230" i="37"/>
  <c r="I230" i="37" s="1"/>
  <c r="G230" i="37"/>
  <c r="E230" i="37"/>
  <c r="D230" i="37"/>
  <c r="C230" i="37"/>
  <c r="H229" i="37"/>
  <c r="I229" i="37" s="1"/>
  <c r="G229" i="37"/>
  <c r="D229" i="37"/>
  <c r="C229" i="37"/>
  <c r="E229" i="37" s="1"/>
  <c r="H228" i="37"/>
  <c r="I228" i="37" s="1"/>
  <c r="G228" i="37"/>
  <c r="E228" i="37"/>
  <c r="D228" i="37"/>
  <c r="C228" i="37"/>
  <c r="H227" i="37"/>
  <c r="I227" i="37" s="1"/>
  <c r="I233" i="37" s="1"/>
  <c r="G227" i="37"/>
  <c r="G233" i="37" s="1"/>
  <c r="D227" i="37"/>
  <c r="D233" i="37" s="1"/>
  <c r="C227" i="37"/>
  <c r="E227" i="37" s="1"/>
  <c r="E233" i="37" s="1"/>
  <c r="I225" i="37"/>
  <c r="I224" i="37"/>
  <c r="I223" i="37"/>
  <c r="I222" i="37"/>
  <c r="I221" i="37"/>
  <c r="I217" i="37"/>
  <c r="I216" i="37"/>
  <c r="I215" i="37"/>
  <c r="I214" i="37"/>
  <c r="I213" i="37"/>
  <c r="I209" i="37"/>
  <c r="I208" i="37"/>
  <c r="I207" i="37"/>
  <c r="I206" i="37"/>
  <c r="I205" i="37"/>
  <c r="I199" i="37"/>
  <c r="H199" i="37"/>
  <c r="G199" i="37"/>
  <c r="D199" i="37"/>
  <c r="C199" i="37"/>
  <c r="E199" i="37" s="1"/>
  <c r="I198" i="37"/>
  <c r="H198" i="37"/>
  <c r="G198" i="37"/>
  <c r="D198" i="37"/>
  <c r="E198" i="37" s="1"/>
  <c r="C198" i="37"/>
  <c r="I197" i="37"/>
  <c r="H197" i="37"/>
  <c r="G197" i="37"/>
  <c r="D197" i="37"/>
  <c r="C197" i="37"/>
  <c r="E197" i="37" s="1"/>
  <c r="I196" i="37"/>
  <c r="I200" i="37" s="1"/>
  <c r="H196" i="37"/>
  <c r="G196" i="37"/>
  <c r="D196" i="37"/>
  <c r="E196" i="37" s="1"/>
  <c r="C196" i="37"/>
  <c r="C200" i="37" s="1"/>
  <c r="I195" i="37"/>
  <c r="H195" i="37"/>
  <c r="H200" i="37" s="1"/>
  <c r="G195" i="37"/>
  <c r="G200" i="37" s="1"/>
  <c r="D195" i="37"/>
  <c r="C195" i="37"/>
  <c r="E195" i="37" s="1"/>
  <c r="I193" i="37"/>
  <c r="I192" i="37"/>
  <c r="C188" i="37"/>
  <c r="I187" i="37"/>
  <c r="H187" i="37"/>
  <c r="G187" i="37"/>
  <c r="D187" i="37"/>
  <c r="C187" i="37"/>
  <c r="E187" i="37" s="1"/>
  <c r="I186" i="37"/>
  <c r="H186" i="37"/>
  <c r="G186" i="37"/>
  <c r="E186" i="37"/>
  <c r="I185" i="37"/>
  <c r="H185" i="37"/>
  <c r="G185" i="37"/>
  <c r="E185" i="37"/>
  <c r="I184" i="37"/>
  <c r="H184" i="37"/>
  <c r="G184" i="37"/>
  <c r="E184" i="37"/>
  <c r="I183" i="37"/>
  <c r="H183" i="37"/>
  <c r="G183" i="37"/>
  <c r="E183" i="37"/>
  <c r="I182" i="37"/>
  <c r="H182" i="37"/>
  <c r="G182" i="37"/>
  <c r="E182" i="37"/>
  <c r="I181" i="37"/>
  <c r="H181" i="37"/>
  <c r="G181" i="37"/>
  <c r="E181" i="37"/>
  <c r="I180" i="37"/>
  <c r="H180" i="37"/>
  <c r="G180" i="37"/>
  <c r="E180" i="37"/>
  <c r="I179" i="37"/>
  <c r="H179" i="37"/>
  <c r="G179" i="37"/>
  <c r="D179" i="37"/>
  <c r="D188" i="37" s="1"/>
  <c r="C179" i="37"/>
  <c r="I178" i="37"/>
  <c r="H178" i="37"/>
  <c r="H188" i="37" s="1"/>
  <c r="G178" i="37"/>
  <c r="E178" i="37"/>
  <c r="I177" i="37"/>
  <c r="I188" i="37" s="1"/>
  <c r="H177" i="37"/>
  <c r="G177" i="37"/>
  <c r="E177" i="37"/>
  <c r="J176" i="37"/>
  <c r="I176" i="37"/>
  <c r="H176" i="37"/>
  <c r="G176" i="37"/>
  <c r="G188" i="37" s="1"/>
  <c r="E176" i="37"/>
  <c r="J174" i="37"/>
  <c r="J173" i="37"/>
  <c r="J172" i="37"/>
  <c r="J171" i="37"/>
  <c r="J170" i="37"/>
  <c r="J169" i="37"/>
  <c r="J168" i="37"/>
  <c r="J167" i="37"/>
  <c r="J166" i="37"/>
  <c r="J165" i="37"/>
  <c r="J164" i="37"/>
  <c r="J163" i="37"/>
  <c r="J162" i="37"/>
  <c r="J161" i="37"/>
  <c r="J160" i="37"/>
  <c r="J159" i="37"/>
  <c r="J158" i="37"/>
  <c r="J157" i="37"/>
  <c r="J156" i="37"/>
  <c r="J155" i="37"/>
  <c r="J154" i="37"/>
  <c r="J153" i="37"/>
  <c r="J152" i="37"/>
  <c r="J151" i="37"/>
  <c r="J150" i="37"/>
  <c r="J149" i="37"/>
  <c r="J148" i="37"/>
  <c r="J147" i="37"/>
  <c r="J146" i="37"/>
  <c r="J145" i="37"/>
  <c r="J144" i="37"/>
  <c r="J143" i="37"/>
  <c r="J142" i="37"/>
  <c r="J141" i="37"/>
  <c r="J140" i="37"/>
  <c r="J139" i="37"/>
  <c r="J138" i="37"/>
  <c r="J137" i="37"/>
  <c r="J136" i="37"/>
  <c r="J135" i="37"/>
  <c r="J134" i="37"/>
  <c r="J133" i="37"/>
  <c r="J132" i="37"/>
  <c r="J131" i="37"/>
  <c r="J130" i="37"/>
  <c r="J129" i="37"/>
  <c r="J128" i="37"/>
  <c r="J127" i="37"/>
  <c r="J126" i="37"/>
  <c r="J125" i="37"/>
  <c r="J124" i="37"/>
  <c r="J123" i="37"/>
  <c r="J122" i="37"/>
  <c r="J121" i="37"/>
  <c r="J120" i="37"/>
  <c r="J119" i="37"/>
  <c r="J118" i="37"/>
  <c r="J117" i="37"/>
  <c r="J116" i="37"/>
  <c r="J115" i="37"/>
  <c r="J114" i="37"/>
  <c r="J113" i="37"/>
  <c r="J112" i="37"/>
  <c r="J111" i="37"/>
  <c r="J110" i="37"/>
  <c r="J109" i="37"/>
  <c r="J108" i="37"/>
  <c r="J107" i="37"/>
  <c r="J106" i="37"/>
  <c r="J105" i="37"/>
  <c r="J104" i="37"/>
  <c r="J103" i="37"/>
  <c r="J102" i="37"/>
  <c r="J101" i="37"/>
  <c r="J100" i="37"/>
  <c r="J99" i="37"/>
  <c r="J98" i="37"/>
  <c r="J97" i="37"/>
  <c r="J96" i="37"/>
  <c r="J95" i="37"/>
  <c r="J94" i="37"/>
  <c r="J93" i="37"/>
  <c r="J92" i="37"/>
  <c r="J91" i="37"/>
  <c r="J186" i="37" s="1"/>
  <c r="J90" i="37"/>
  <c r="J89" i="37"/>
  <c r="J88" i="37"/>
  <c r="J87" i="37"/>
  <c r="J86" i="37"/>
  <c r="J85" i="37"/>
  <c r="J84" i="37"/>
  <c r="J83" i="37"/>
  <c r="J82" i="37"/>
  <c r="J81" i="37"/>
  <c r="J80" i="37"/>
  <c r="J79" i="37"/>
  <c r="J78" i="37"/>
  <c r="J77" i="37"/>
  <c r="J76" i="37"/>
  <c r="J75" i="37"/>
  <c r="J74" i="37"/>
  <c r="J73" i="37"/>
  <c r="J72" i="37"/>
  <c r="J71" i="37"/>
  <c r="J70" i="37"/>
  <c r="J69" i="37"/>
  <c r="J68" i="37"/>
  <c r="J67" i="37"/>
  <c r="J66" i="37"/>
  <c r="J65" i="37"/>
  <c r="J64" i="37"/>
  <c r="J63" i="37"/>
  <c r="J62" i="37"/>
  <c r="J61" i="37"/>
  <c r="J60" i="37"/>
  <c r="J59" i="37"/>
  <c r="J58" i="37"/>
  <c r="J57" i="37"/>
  <c r="J56" i="37"/>
  <c r="J55" i="37"/>
  <c r="J54" i="37"/>
  <c r="J53" i="37"/>
  <c r="J52" i="37"/>
  <c r="J51" i="37"/>
  <c r="J50" i="37"/>
  <c r="J49" i="37"/>
  <c r="J48" i="37"/>
  <c r="J47" i="37"/>
  <c r="J46" i="37"/>
  <c r="J45" i="37"/>
  <c r="J44" i="37"/>
  <c r="J43" i="37"/>
  <c r="J42" i="37"/>
  <c r="J41" i="37"/>
  <c r="J40" i="37"/>
  <c r="J39" i="37"/>
  <c r="J38" i="37"/>
  <c r="J37" i="37"/>
  <c r="J36" i="37"/>
  <c r="J35" i="37"/>
  <c r="J34" i="37"/>
  <c r="J33" i="37"/>
  <c r="J32" i="37"/>
  <c r="J31" i="37"/>
  <c r="J30" i="37"/>
  <c r="J29" i="37"/>
  <c r="J28" i="37"/>
  <c r="J27" i="37"/>
  <c r="J178" i="37" s="1"/>
  <c r="J26" i="37"/>
  <c r="J25" i="37"/>
  <c r="J184" i="37" s="1"/>
  <c r="J24" i="37"/>
  <c r="J23" i="37"/>
  <c r="J22" i="37"/>
  <c r="J21" i="37"/>
  <c r="J180" i="37" s="1"/>
  <c r="J20" i="37"/>
  <c r="J19" i="37"/>
  <c r="J179" i="37" s="1"/>
  <c r="J18" i="37"/>
  <c r="J17" i="37"/>
  <c r="J16" i="37"/>
  <c r="J15" i="37"/>
  <c r="J182" i="37" s="1"/>
  <c r="J14" i="37"/>
  <c r="J13" i="37"/>
  <c r="J12" i="37"/>
  <c r="J181" i="37" s="1"/>
  <c r="J11" i="37"/>
  <c r="J183" i="37" s="1"/>
  <c r="J10" i="37"/>
  <c r="J9" i="37"/>
  <c r="J187" i="37" s="1"/>
  <c r="J8" i="37"/>
  <c r="J185" i="37" s="1"/>
  <c r="J7" i="37"/>
  <c r="J177" i="37" s="1"/>
  <c r="J174" i="36"/>
  <c r="J173" i="36"/>
  <c r="J172" i="36"/>
  <c r="J171" i="36"/>
  <c r="J170" i="36"/>
  <c r="J169" i="36"/>
  <c r="J168" i="36"/>
  <c r="J167" i="36"/>
  <c r="J166" i="36"/>
  <c r="J165" i="36"/>
  <c r="J164" i="36"/>
  <c r="J163" i="36"/>
  <c r="J162" i="36"/>
  <c r="J161" i="36"/>
  <c r="J160" i="36"/>
  <c r="J159" i="36"/>
  <c r="J158" i="36"/>
  <c r="J157" i="36"/>
  <c r="J156" i="36"/>
  <c r="J155" i="36"/>
  <c r="J154" i="36"/>
  <c r="J153" i="36"/>
  <c r="J152" i="36"/>
  <c r="J151" i="36"/>
  <c r="J150" i="36"/>
  <c r="J149" i="36"/>
  <c r="J148" i="36"/>
  <c r="J147" i="36"/>
  <c r="J146" i="36"/>
  <c r="J145" i="36"/>
  <c r="J144" i="36"/>
  <c r="J143" i="36"/>
  <c r="J142" i="36"/>
  <c r="J141" i="36"/>
  <c r="J140" i="36"/>
  <c r="J139" i="36"/>
  <c r="J138" i="36"/>
  <c r="J137" i="36"/>
  <c r="J136" i="36"/>
  <c r="J135" i="36"/>
  <c r="J134" i="36"/>
  <c r="J133" i="36"/>
  <c r="J132" i="36"/>
  <c r="J131" i="36"/>
  <c r="J130" i="36"/>
  <c r="J129" i="36"/>
  <c r="J128" i="36"/>
  <c r="J127" i="36"/>
  <c r="J126" i="36"/>
  <c r="J125" i="36"/>
  <c r="J124" i="36"/>
  <c r="J123" i="36"/>
  <c r="J122" i="36"/>
  <c r="J121" i="36"/>
  <c r="J120" i="36"/>
  <c r="J119" i="36"/>
  <c r="J118" i="36"/>
  <c r="J117" i="36"/>
  <c r="J116" i="36"/>
  <c r="J115" i="36"/>
  <c r="J114" i="36"/>
  <c r="J113" i="36"/>
  <c r="J112" i="36"/>
  <c r="J111" i="36"/>
  <c r="J110" i="36"/>
  <c r="J109" i="36"/>
  <c r="J108" i="36"/>
  <c r="J107" i="36"/>
  <c r="J106" i="36"/>
  <c r="J105" i="36"/>
  <c r="J104" i="36"/>
  <c r="J103" i="36"/>
  <c r="J102" i="36"/>
  <c r="J101" i="36"/>
  <c r="J100" i="36"/>
  <c r="J99" i="36"/>
  <c r="J98" i="36"/>
  <c r="J97" i="36"/>
  <c r="J96" i="36"/>
  <c r="J95" i="36"/>
  <c r="J94" i="36"/>
  <c r="J93" i="36"/>
  <c r="J92" i="36"/>
  <c r="J91" i="36"/>
  <c r="J186" i="36" s="1"/>
  <c r="J90" i="36"/>
  <c r="J89" i="36"/>
  <c r="J88" i="36"/>
  <c r="J87" i="36"/>
  <c r="J86" i="36"/>
  <c r="J85" i="36"/>
  <c r="J84" i="36"/>
  <c r="J83" i="36"/>
  <c r="J82" i="36"/>
  <c r="J81" i="36"/>
  <c r="J80" i="36"/>
  <c r="J79" i="36"/>
  <c r="J78" i="36"/>
  <c r="J77" i="36"/>
  <c r="J76" i="36"/>
  <c r="J75" i="36"/>
  <c r="J74" i="36"/>
  <c r="J73" i="36"/>
  <c r="J72" i="36"/>
  <c r="J71" i="36"/>
  <c r="J70" i="36"/>
  <c r="J69" i="36"/>
  <c r="J68" i="36"/>
  <c r="J67" i="36"/>
  <c r="J66" i="36"/>
  <c r="J65" i="36"/>
  <c r="J64" i="36"/>
  <c r="J63" i="36"/>
  <c r="J62" i="36"/>
  <c r="J61" i="36"/>
  <c r="J60" i="36"/>
  <c r="J59" i="36"/>
  <c r="J181" i="36" s="1"/>
  <c r="J58" i="36"/>
  <c r="J57" i="36"/>
  <c r="J56" i="36"/>
  <c r="J55" i="36"/>
  <c r="J54" i="36"/>
  <c r="J53" i="36"/>
  <c r="J52" i="36"/>
  <c r="J51" i="36"/>
  <c r="J50" i="36"/>
  <c r="J49" i="36"/>
  <c r="J48" i="36"/>
  <c r="J47" i="36"/>
  <c r="J46" i="36"/>
  <c r="J45" i="36"/>
  <c r="J44" i="36"/>
  <c r="J43" i="36"/>
  <c r="J42" i="36"/>
  <c r="J41" i="36"/>
  <c r="J40" i="36"/>
  <c r="J39" i="36"/>
  <c r="J38" i="36"/>
  <c r="J37" i="36"/>
  <c r="J36" i="36"/>
  <c r="J35" i="36"/>
  <c r="J34" i="36"/>
  <c r="J33" i="36"/>
  <c r="J32" i="36"/>
  <c r="J31" i="36"/>
  <c r="J184" i="36" s="1"/>
  <c r="J30" i="36"/>
  <c r="J29" i="36"/>
  <c r="J28" i="36"/>
  <c r="J27" i="36"/>
  <c r="J178" i="36" s="1"/>
  <c r="J26" i="36"/>
  <c r="J25" i="36"/>
  <c r="J24" i="36"/>
  <c r="J23" i="36"/>
  <c r="J22" i="36"/>
  <c r="J21" i="36"/>
  <c r="J20" i="36"/>
  <c r="J19" i="36"/>
  <c r="J18" i="36"/>
  <c r="J17" i="36"/>
  <c r="J16" i="36"/>
  <c r="J15" i="36"/>
  <c r="J14" i="36"/>
  <c r="J13" i="36"/>
  <c r="J12" i="36"/>
  <c r="J11" i="36"/>
  <c r="J10" i="36"/>
  <c r="J9" i="36"/>
  <c r="J8" i="36"/>
  <c r="J7" i="36"/>
  <c r="I312" i="36"/>
  <c r="H312" i="36"/>
  <c r="G312" i="36"/>
  <c r="D312" i="36"/>
  <c r="C312" i="36"/>
  <c r="I311" i="36"/>
  <c r="H311" i="36"/>
  <c r="G311" i="36"/>
  <c r="D311" i="36"/>
  <c r="E311" i="36" s="1"/>
  <c r="C311" i="36"/>
  <c r="I310" i="36"/>
  <c r="H310" i="36"/>
  <c r="G310" i="36"/>
  <c r="D310" i="36"/>
  <c r="C310" i="36"/>
  <c r="I309" i="36"/>
  <c r="H309" i="36"/>
  <c r="G309" i="36"/>
  <c r="G313" i="36" s="1"/>
  <c r="D309" i="36"/>
  <c r="C309" i="36"/>
  <c r="C313" i="36" s="1"/>
  <c r="H308" i="36"/>
  <c r="G308" i="36"/>
  <c r="E308" i="36"/>
  <c r="H307" i="36"/>
  <c r="H313" i="36" s="1"/>
  <c r="G307" i="36"/>
  <c r="D307" i="36"/>
  <c r="I305" i="36"/>
  <c r="I304" i="36"/>
  <c r="I303" i="36"/>
  <c r="I302" i="36"/>
  <c r="I301" i="36"/>
  <c r="I300" i="36"/>
  <c r="I299" i="36"/>
  <c r="I298" i="36"/>
  <c r="I297" i="36"/>
  <c r="I296" i="36"/>
  <c r="I295" i="36"/>
  <c r="I294" i="36"/>
  <c r="I293" i="36"/>
  <c r="I292" i="36"/>
  <c r="I291" i="36"/>
  <c r="I290" i="36"/>
  <c r="I308" i="36" s="1"/>
  <c r="I289" i="36"/>
  <c r="I288" i="36"/>
  <c r="I287" i="36"/>
  <c r="I286" i="36"/>
  <c r="I285" i="36"/>
  <c r="I284" i="36"/>
  <c r="I283" i="36"/>
  <c r="I282" i="36"/>
  <c r="I281" i="36"/>
  <c r="I280" i="36"/>
  <c r="I279" i="36"/>
  <c r="I278" i="36"/>
  <c r="I307" i="36" s="1"/>
  <c r="I313" i="36" s="1"/>
  <c r="I277" i="36"/>
  <c r="I276" i="36"/>
  <c r="I275" i="36"/>
  <c r="D271" i="36"/>
  <c r="H270" i="36"/>
  <c r="G270" i="36"/>
  <c r="I270" i="36" s="1"/>
  <c r="D270" i="36"/>
  <c r="E270" i="36" s="1"/>
  <c r="C270" i="36"/>
  <c r="I269" i="36"/>
  <c r="H269" i="36"/>
  <c r="H271" i="36" s="1"/>
  <c r="G269" i="36"/>
  <c r="G271" i="36" s="1"/>
  <c r="D269" i="36"/>
  <c r="C269" i="36"/>
  <c r="C271" i="36" s="1"/>
  <c r="I267" i="36"/>
  <c r="I266" i="36"/>
  <c r="I265" i="36"/>
  <c r="H259" i="36"/>
  <c r="I259" i="36" s="1"/>
  <c r="G259" i="36"/>
  <c r="D259" i="36"/>
  <c r="C259" i="36"/>
  <c r="E259" i="36" s="1"/>
  <c r="H258" i="36"/>
  <c r="I258" i="36" s="1"/>
  <c r="I260" i="36" s="1"/>
  <c r="G258" i="36"/>
  <c r="G260" i="36" s="1"/>
  <c r="E258" i="36"/>
  <c r="D258" i="36"/>
  <c r="D260" i="36" s="1"/>
  <c r="C258" i="36"/>
  <c r="C260" i="36" s="1"/>
  <c r="I256" i="36"/>
  <c r="I255" i="36"/>
  <c r="I254" i="36"/>
  <c r="I248" i="36"/>
  <c r="H248" i="36"/>
  <c r="G248" i="36"/>
  <c r="E248" i="36"/>
  <c r="H247" i="36"/>
  <c r="H249" i="36" s="1"/>
  <c r="G247" i="36"/>
  <c r="I247" i="36" s="1"/>
  <c r="I249" i="36" s="1"/>
  <c r="D247" i="36"/>
  <c r="E247" i="36" s="1"/>
  <c r="C247" i="36"/>
  <c r="C249" i="36" s="1"/>
  <c r="I245" i="36"/>
  <c r="I244" i="36"/>
  <c r="I243" i="36"/>
  <c r="I242" i="36"/>
  <c r="I241" i="36"/>
  <c r="I240" i="36"/>
  <c r="I239" i="36"/>
  <c r="I238" i="36"/>
  <c r="H232" i="36"/>
  <c r="G232" i="36"/>
  <c r="I232" i="36" s="1"/>
  <c r="D232" i="36"/>
  <c r="E232" i="36" s="1"/>
  <c r="C232" i="36"/>
  <c r="H231" i="36"/>
  <c r="I231" i="36" s="1"/>
  <c r="G231" i="36"/>
  <c r="D231" i="36"/>
  <c r="C231" i="36"/>
  <c r="E231" i="36" s="1"/>
  <c r="H230" i="36"/>
  <c r="G230" i="36"/>
  <c r="D230" i="36"/>
  <c r="E230" i="36" s="1"/>
  <c r="C230" i="36"/>
  <c r="H229" i="36"/>
  <c r="G229" i="36"/>
  <c r="D229" i="36"/>
  <c r="C229" i="36"/>
  <c r="E229" i="36" s="1"/>
  <c r="H228" i="36"/>
  <c r="G228" i="36"/>
  <c r="D228" i="36"/>
  <c r="E228" i="36" s="1"/>
  <c r="C228" i="36"/>
  <c r="H227" i="36"/>
  <c r="G227" i="36"/>
  <c r="D227" i="36"/>
  <c r="D233" i="36" s="1"/>
  <c r="C227" i="36"/>
  <c r="C233" i="36" s="1"/>
  <c r="I225" i="36"/>
  <c r="I224" i="36"/>
  <c r="I223" i="36"/>
  <c r="I222" i="36"/>
  <c r="I221" i="36"/>
  <c r="I217" i="36"/>
  <c r="I216" i="36"/>
  <c r="I215" i="36"/>
  <c r="I214" i="36"/>
  <c r="I213" i="36"/>
  <c r="I209" i="36"/>
  <c r="I208" i="36"/>
  <c r="I207" i="36"/>
  <c r="I206" i="36"/>
  <c r="I205" i="36"/>
  <c r="I199" i="36"/>
  <c r="H199" i="36"/>
  <c r="G199" i="36"/>
  <c r="D199" i="36"/>
  <c r="C199" i="36"/>
  <c r="E199" i="36" s="1"/>
  <c r="I198" i="36"/>
  <c r="H198" i="36"/>
  <c r="G198" i="36"/>
  <c r="E198" i="36"/>
  <c r="D198" i="36"/>
  <c r="C198" i="36"/>
  <c r="I197" i="36"/>
  <c r="H197" i="36"/>
  <c r="G197" i="36"/>
  <c r="D197" i="36"/>
  <c r="C197" i="36"/>
  <c r="E197" i="36" s="1"/>
  <c r="I196" i="36"/>
  <c r="I200" i="36" s="1"/>
  <c r="H196" i="36"/>
  <c r="G196" i="36"/>
  <c r="E196" i="36"/>
  <c r="D196" i="36"/>
  <c r="D200" i="36" s="1"/>
  <c r="C196" i="36"/>
  <c r="C200" i="36" s="1"/>
  <c r="I195" i="36"/>
  <c r="H195" i="36"/>
  <c r="H200" i="36" s="1"/>
  <c r="G195" i="36"/>
  <c r="G200" i="36" s="1"/>
  <c r="D195" i="36"/>
  <c r="C195" i="36"/>
  <c r="E195" i="36" s="1"/>
  <c r="I193" i="36"/>
  <c r="I192" i="36"/>
  <c r="I187" i="36"/>
  <c r="H187" i="36"/>
  <c r="G187" i="36"/>
  <c r="D187" i="36"/>
  <c r="C187" i="36"/>
  <c r="E187" i="36" s="1"/>
  <c r="I186" i="36"/>
  <c r="H186" i="36"/>
  <c r="G186" i="36"/>
  <c r="E186" i="36"/>
  <c r="I185" i="36"/>
  <c r="H185" i="36"/>
  <c r="G185" i="36"/>
  <c r="E185" i="36"/>
  <c r="I184" i="36"/>
  <c r="H184" i="36"/>
  <c r="G184" i="36"/>
  <c r="E184" i="36"/>
  <c r="I183" i="36"/>
  <c r="H183" i="36"/>
  <c r="G183" i="36"/>
  <c r="E183" i="36"/>
  <c r="I182" i="36"/>
  <c r="H182" i="36"/>
  <c r="G182" i="36"/>
  <c r="E182" i="36"/>
  <c r="I181" i="36"/>
  <c r="H181" i="36"/>
  <c r="G181" i="36"/>
  <c r="E181" i="36"/>
  <c r="I180" i="36"/>
  <c r="H180" i="36"/>
  <c r="G180" i="36"/>
  <c r="E180" i="36"/>
  <c r="I179" i="36"/>
  <c r="H179" i="36"/>
  <c r="G179" i="36"/>
  <c r="D179" i="36"/>
  <c r="C179" i="36"/>
  <c r="E179" i="36" s="1"/>
  <c r="I178" i="36"/>
  <c r="H178" i="36"/>
  <c r="G178" i="36"/>
  <c r="E178" i="36"/>
  <c r="I177" i="36"/>
  <c r="H177" i="36"/>
  <c r="G177" i="36"/>
  <c r="E177" i="36"/>
  <c r="I176" i="36"/>
  <c r="H176" i="36"/>
  <c r="G176" i="36"/>
  <c r="G188" i="36" s="1"/>
  <c r="E176" i="36"/>
  <c r="J176" i="36"/>
  <c r="J183" i="36"/>
  <c r="J177" i="36"/>
  <c r="J180" i="36"/>
  <c r="J179" i="36"/>
  <c r="J182" i="36"/>
  <c r="J187" i="36"/>
  <c r="J185" i="36"/>
  <c r="D188" i="35"/>
  <c r="J174" i="35"/>
  <c r="J173" i="35"/>
  <c r="J172" i="35"/>
  <c r="J171" i="35"/>
  <c r="J170" i="35"/>
  <c r="J169" i="35"/>
  <c r="J168" i="35"/>
  <c r="J167" i="35"/>
  <c r="J166" i="35"/>
  <c r="J165" i="35"/>
  <c r="J164" i="35"/>
  <c r="J163" i="35"/>
  <c r="J162" i="35"/>
  <c r="J161" i="35"/>
  <c r="J160" i="35"/>
  <c r="J159" i="35"/>
  <c r="J158" i="35"/>
  <c r="J157" i="35"/>
  <c r="J156" i="35"/>
  <c r="J155" i="35"/>
  <c r="J154" i="35"/>
  <c r="J153" i="35"/>
  <c r="J152" i="35"/>
  <c r="J151" i="35"/>
  <c r="J150" i="35"/>
  <c r="J149" i="35"/>
  <c r="J148" i="35"/>
  <c r="J147" i="35"/>
  <c r="J146" i="35"/>
  <c r="J145" i="35"/>
  <c r="J144" i="35"/>
  <c r="J143" i="35"/>
  <c r="J142" i="35"/>
  <c r="J141" i="35"/>
  <c r="J140" i="35"/>
  <c r="J139" i="35"/>
  <c r="J138" i="35"/>
  <c r="J137" i="35"/>
  <c r="J136" i="35"/>
  <c r="J135" i="35"/>
  <c r="J134" i="35"/>
  <c r="J133" i="35"/>
  <c r="J132" i="35"/>
  <c r="J131" i="35"/>
  <c r="J130" i="35"/>
  <c r="J129" i="35"/>
  <c r="J128" i="35"/>
  <c r="J127" i="35"/>
  <c r="J126" i="35"/>
  <c r="J125" i="35"/>
  <c r="J124" i="35"/>
  <c r="J123" i="35"/>
  <c r="J122" i="35"/>
  <c r="J121" i="35"/>
  <c r="J120" i="35"/>
  <c r="J119" i="35"/>
  <c r="J118" i="35"/>
  <c r="J117" i="35"/>
  <c r="J116" i="35"/>
  <c r="J115" i="35"/>
  <c r="J114" i="35"/>
  <c r="J113" i="35"/>
  <c r="J112" i="35"/>
  <c r="J111" i="35"/>
  <c r="J110" i="35"/>
  <c r="J109" i="35"/>
  <c r="J108" i="35"/>
  <c r="J107" i="35"/>
  <c r="J106" i="35"/>
  <c r="J105" i="35"/>
  <c r="J104" i="35"/>
  <c r="J103" i="35"/>
  <c r="J102" i="35"/>
  <c r="J101" i="35"/>
  <c r="J100" i="35"/>
  <c r="J99" i="35"/>
  <c r="J98" i="35"/>
  <c r="J97" i="35"/>
  <c r="J96" i="35"/>
  <c r="J95" i="35"/>
  <c r="J94" i="35"/>
  <c r="J93" i="35"/>
  <c r="J92" i="35"/>
  <c r="J91" i="35"/>
  <c r="J90" i="35"/>
  <c r="J89" i="35"/>
  <c r="J88" i="35"/>
  <c r="J87" i="35"/>
  <c r="J86" i="35"/>
  <c r="J85" i="35"/>
  <c r="J84" i="35"/>
  <c r="J83" i="35"/>
  <c r="J82" i="35"/>
  <c r="J81" i="35"/>
  <c r="J80" i="35"/>
  <c r="J79" i="35"/>
  <c r="J78" i="35"/>
  <c r="J77" i="35"/>
  <c r="J76" i="35"/>
  <c r="J75" i="35"/>
  <c r="J74" i="35"/>
  <c r="J73" i="35"/>
  <c r="J72" i="35"/>
  <c r="J71" i="35"/>
  <c r="J70" i="35"/>
  <c r="J69" i="35"/>
  <c r="J68" i="35"/>
  <c r="J67" i="35"/>
  <c r="J66" i="35"/>
  <c r="J65" i="35"/>
  <c r="J64" i="35"/>
  <c r="J63" i="35"/>
  <c r="J62" i="35"/>
  <c r="J61" i="35"/>
  <c r="J60" i="35"/>
  <c r="J59" i="35"/>
  <c r="J58" i="35"/>
  <c r="J57" i="35"/>
  <c r="J56" i="35"/>
  <c r="J55" i="35"/>
  <c r="J54" i="35"/>
  <c r="J53" i="35"/>
  <c r="J52" i="35"/>
  <c r="J51" i="35"/>
  <c r="J50" i="35"/>
  <c r="J49" i="35"/>
  <c r="J48" i="35"/>
  <c r="J47" i="35"/>
  <c r="J46" i="35"/>
  <c r="J45" i="35"/>
  <c r="J44" i="35"/>
  <c r="J43" i="35"/>
  <c r="J42" i="35"/>
  <c r="J41" i="35"/>
  <c r="J40" i="35"/>
  <c r="J39" i="35"/>
  <c r="J38" i="35"/>
  <c r="J37" i="35"/>
  <c r="J36" i="35"/>
  <c r="J35" i="35"/>
  <c r="J34" i="35"/>
  <c r="J33" i="35"/>
  <c r="J32" i="35"/>
  <c r="J31" i="35"/>
  <c r="J30" i="35"/>
  <c r="J29" i="35"/>
  <c r="J28" i="35"/>
  <c r="J27" i="35"/>
  <c r="J26" i="35"/>
  <c r="J25" i="35"/>
  <c r="J24" i="35"/>
  <c r="J23" i="35"/>
  <c r="J22" i="35"/>
  <c r="J21" i="35"/>
  <c r="J20" i="35"/>
  <c r="J19" i="35"/>
  <c r="J18" i="35"/>
  <c r="J17" i="35"/>
  <c r="J16" i="35"/>
  <c r="J15" i="35"/>
  <c r="J14" i="35"/>
  <c r="J13" i="35"/>
  <c r="J12" i="35"/>
  <c r="J11" i="35"/>
  <c r="J10" i="35"/>
  <c r="J9" i="35"/>
  <c r="J8" i="35"/>
  <c r="J7" i="35"/>
  <c r="I312" i="35"/>
  <c r="H312" i="35"/>
  <c r="G312" i="35"/>
  <c r="D312" i="35"/>
  <c r="C312" i="35"/>
  <c r="I311" i="35"/>
  <c r="H311" i="35"/>
  <c r="G311" i="35"/>
  <c r="D311" i="35"/>
  <c r="C311" i="35"/>
  <c r="E311" i="35" s="1"/>
  <c r="I310" i="35"/>
  <c r="H310" i="35"/>
  <c r="G310" i="35"/>
  <c r="D310" i="35"/>
  <c r="E310" i="35" s="1"/>
  <c r="C310" i="35"/>
  <c r="I309" i="35"/>
  <c r="H309" i="35"/>
  <c r="G309" i="35"/>
  <c r="D309" i="35"/>
  <c r="C309" i="35"/>
  <c r="E309" i="35" s="1"/>
  <c r="H308" i="35"/>
  <c r="G308" i="35"/>
  <c r="E308" i="35"/>
  <c r="H307" i="35"/>
  <c r="H313" i="35" s="1"/>
  <c r="G307" i="35"/>
  <c r="G313" i="35" s="1"/>
  <c r="E307" i="35"/>
  <c r="D307" i="35"/>
  <c r="I305" i="35"/>
  <c r="I304" i="35"/>
  <c r="I303" i="35"/>
  <c r="I302" i="35"/>
  <c r="I301" i="35"/>
  <c r="I300" i="35"/>
  <c r="I299" i="35"/>
  <c r="I298" i="35"/>
  <c r="I297" i="35"/>
  <c r="I296" i="35"/>
  <c r="I295" i="35"/>
  <c r="I294" i="35"/>
  <c r="I293" i="35"/>
  <c r="I292" i="35"/>
  <c r="I291" i="35"/>
  <c r="I290" i="35"/>
  <c r="I289" i="35"/>
  <c r="I288" i="35"/>
  <c r="I308" i="35" s="1"/>
  <c r="I287" i="35"/>
  <c r="I286" i="35"/>
  <c r="I285" i="35"/>
  <c r="I284" i="35"/>
  <c r="I283" i="35"/>
  <c r="I282" i="35"/>
  <c r="I281" i="35"/>
  <c r="I280" i="35"/>
  <c r="I279" i="35"/>
  <c r="I278" i="35"/>
  <c r="I277" i="35"/>
  <c r="I276" i="35"/>
  <c r="I275" i="35"/>
  <c r="I307" i="35" s="1"/>
  <c r="I313" i="35" s="1"/>
  <c r="H270" i="35"/>
  <c r="I270" i="35" s="1"/>
  <c r="G270" i="35"/>
  <c r="D270" i="35"/>
  <c r="C270" i="35"/>
  <c r="E270" i="35" s="1"/>
  <c r="H269" i="35"/>
  <c r="H271" i="35" s="1"/>
  <c r="G269" i="35"/>
  <c r="I269" i="35" s="1"/>
  <c r="E269" i="35"/>
  <c r="D269" i="35"/>
  <c r="D271" i="35" s="1"/>
  <c r="C269" i="35"/>
  <c r="C271" i="35" s="1"/>
  <c r="I267" i="35"/>
  <c r="I266" i="35"/>
  <c r="I265" i="35"/>
  <c r="I259" i="35"/>
  <c r="H259" i="35"/>
  <c r="G259" i="35"/>
  <c r="D259" i="35"/>
  <c r="C259" i="35"/>
  <c r="E259" i="35" s="1"/>
  <c r="H258" i="35"/>
  <c r="I258" i="35" s="1"/>
  <c r="I260" i="35" s="1"/>
  <c r="G258" i="35"/>
  <c r="G260" i="35" s="1"/>
  <c r="D258" i="35"/>
  <c r="D260" i="35" s="1"/>
  <c r="C258" i="35"/>
  <c r="E258" i="35" s="1"/>
  <c r="E260" i="35" s="1"/>
  <c r="I256" i="35"/>
  <c r="I255" i="35"/>
  <c r="I254" i="35"/>
  <c r="H248" i="35"/>
  <c r="I248" i="35" s="1"/>
  <c r="G248" i="35"/>
  <c r="E248" i="35"/>
  <c r="D248" i="35"/>
  <c r="C248" i="35"/>
  <c r="H247" i="35"/>
  <c r="H249" i="35" s="1"/>
  <c r="G247" i="35"/>
  <c r="G249" i="35" s="1"/>
  <c r="D247" i="35"/>
  <c r="D249" i="35" s="1"/>
  <c r="C247" i="35"/>
  <c r="E247" i="35" s="1"/>
  <c r="E249" i="35" s="1"/>
  <c r="I245" i="35"/>
  <c r="I244" i="35"/>
  <c r="I243" i="35"/>
  <c r="I242" i="35"/>
  <c r="I241" i="35"/>
  <c r="I240" i="35"/>
  <c r="I239" i="35"/>
  <c r="I238" i="35"/>
  <c r="H232" i="35"/>
  <c r="I232" i="35" s="1"/>
  <c r="G232" i="35"/>
  <c r="D232" i="35"/>
  <c r="C232" i="35"/>
  <c r="H231" i="35"/>
  <c r="I231" i="35" s="1"/>
  <c r="G231" i="35"/>
  <c r="E231" i="35"/>
  <c r="D231" i="35"/>
  <c r="C231" i="35"/>
  <c r="H230" i="35"/>
  <c r="I230" i="35" s="1"/>
  <c r="G230" i="35"/>
  <c r="D230" i="35"/>
  <c r="C230" i="35"/>
  <c r="E230" i="35" s="1"/>
  <c r="H229" i="35"/>
  <c r="I229" i="35" s="1"/>
  <c r="G229" i="35"/>
  <c r="D229" i="35"/>
  <c r="C229" i="35"/>
  <c r="H228" i="35"/>
  <c r="I228" i="35" s="1"/>
  <c r="G228" i="35"/>
  <c r="D228" i="35"/>
  <c r="C228" i="35"/>
  <c r="E228" i="35" s="1"/>
  <c r="H227" i="35"/>
  <c r="I227" i="35" s="1"/>
  <c r="I233" i="35" s="1"/>
  <c r="G227" i="35"/>
  <c r="G233" i="35" s="1"/>
  <c r="D227" i="35"/>
  <c r="C227" i="35"/>
  <c r="I225" i="35"/>
  <c r="I224" i="35"/>
  <c r="I223" i="35"/>
  <c r="I222" i="35"/>
  <c r="I221" i="35"/>
  <c r="I217" i="35"/>
  <c r="I216" i="35"/>
  <c r="I215" i="35"/>
  <c r="I214" i="35"/>
  <c r="I213" i="35"/>
  <c r="I209" i="35"/>
  <c r="I208" i="35"/>
  <c r="I207" i="35"/>
  <c r="I206" i="35"/>
  <c r="I205" i="35"/>
  <c r="I199" i="35"/>
  <c r="H199" i="35"/>
  <c r="G199" i="35"/>
  <c r="D199" i="35"/>
  <c r="C199" i="35"/>
  <c r="E199" i="35" s="1"/>
  <c r="I198" i="35"/>
  <c r="H198" i="35"/>
  <c r="G198" i="35"/>
  <c r="D198" i="35"/>
  <c r="C198" i="35"/>
  <c r="E198" i="35" s="1"/>
  <c r="I197" i="35"/>
  <c r="H197" i="35"/>
  <c r="G197" i="35"/>
  <c r="D197" i="35"/>
  <c r="C197" i="35"/>
  <c r="E197" i="35" s="1"/>
  <c r="I196" i="35"/>
  <c r="H196" i="35"/>
  <c r="G196" i="35"/>
  <c r="G200" i="35" s="1"/>
  <c r="D196" i="35"/>
  <c r="D200" i="35" s="1"/>
  <c r="C196" i="35"/>
  <c r="E196" i="35" s="1"/>
  <c r="I195" i="35"/>
  <c r="I200" i="35" s="1"/>
  <c r="H195" i="35"/>
  <c r="H200" i="35" s="1"/>
  <c r="G195" i="35"/>
  <c r="D195" i="35"/>
  <c r="C195" i="35"/>
  <c r="E195" i="35" s="1"/>
  <c r="I193" i="35"/>
  <c r="I192" i="35"/>
  <c r="I187" i="35"/>
  <c r="H187" i="35"/>
  <c r="G187" i="35"/>
  <c r="D187" i="35"/>
  <c r="C187" i="35"/>
  <c r="I186" i="35"/>
  <c r="H186" i="35"/>
  <c r="G186" i="35"/>
  <c r="E186" i="35"/>
  <c r="I185" i="35"/>
  <c r="H185" i="35"/>
  <c r="G185" i="35"/>
  <c r="E185" i="35"/>
  <c r="I184" i="35"/>
  <c r="H184" i="35"/>
  <c r="G184" i="35"/>
  <c r="E184" i="35"/>
  <c r="I183" i="35"/>
  <c r="H183" i="35"/>
  <c r="G183" i="35"/>
  <c r="E183" i="35"/>
  <c r="I182" i="35"/>
  <c r="H182" i="35"/>
  <c r="G182" i="35"/>
  <c r="E182" i="35"/>
  <c r="I181" i="35"/>
  <c r="H181" i="35"/>
  <c r="G181" i="35"/>
  <c r="E181" i="35"/>
  <c r="I180" i="35"/>
  <c r="H180" i="35"/>
  <c r="G180" i="35"/>
  <c r="E180" i="35"/>
  <c r="I179" i="35"/>
  <c r="H179" i="35"/>
  <c r="G179" i="35"/>
  <c r="D179" i="35"/>
  <c r="C179" i="35"/>
  <c r="I178" i="35"/>
  <c r="H178" i="35"/>
  <c r="G178" i="35"/>
  <c r="E178" i="35"/>
  <c r="I177" i="35"/>
  <c r="H177" i="35"/>
  <c r="G177" i="35"/>
  <c r="E177" i="35"/>
  <c r="J176" i="35"/>
  <c r="I176" i="35"/>
  <c r="H176" i="35"/>
  <c r="G176" i="35"/>
  <c r="G188" i="35" s="1"/>
  <c r="E176" i="35"/>
  <c r="J187" i="35"/>
  <c r="J186" i="35"/>
  <c r="J184" i="35"/>
  <c r="J178" i="35"/>
  <c r="J180" i="35"/>
  <c r="J179" i="35"/>
  <c r="J181" i="35"/>
  <c r="J183" i="35"/>
  <c r="J185" i="35"/>
  <c r="J177" i="35"/>
  <c r="J182" i="35"/>
  <c r="J174" i="34"/>
  <c r="J173" i="34"/>
  <c r="J172" i="34"/>
  <c r="J171" i="34"/>
  <c r="J170" i="34"/>
  <c r="J169" i="34"/>
  <c r="J168" i="34"/>
  <c r="J167" i="34"/>
  <c r="J166" i="34"/>
  <c r="J165" i="34"/>
  <c r="J164" i="34"/>
  <c r="J163" i="34"/>
  <c r="J162" i="34"/>
  <c r="J161" i="34"/>
  <c r="J160" i="34"/>
  <c r="J159" i="34"/>
  <c r="J158" i="34"/>
  <c r="J157" i="34"/>
  <c r="J156" i="34"/>
  <c r="J155" i="34"/>
  <c r="J154" i="34"/>
  <c r="J153" i="34"/>
  <c r="J152" i="34"/>
  <c r="J151" i="34"/>
  <c r="J150" i="34"/>
  <c r="J149" i="34"/>
  <c r="J148" i="34"/>
  <c r="J147" i="34"/>
  <c r="J146" i="34"/>
  <c r="J145" i="34"/>
  <c r="J144" i="34"/>
  <c r="J143" i="34"/>
  <c r="J142" i="34"/>
  <c r="J141" i="34"/>
  <c r="J140" i="34"/>
  <c r="J139" i="34"/>
  <c r="J138" i="34"/>
  <c r="J137" i="34"/>
  <c r="J136" i="34"/>
  <c r="J135" i="34"/>
  <c r="J134" i="34"/>
  <c r="J133" i="34"/>
  <c r="J132" i="34"/>
  <c r="J131" i="34"/>
  <c r="J130" i="34"/>
  <c r="J129" i="34"/>
  <c r="J128" i="34"/>
  <c r="J127" i="34"/>
  <c r="J126" i="34"/>
  <c r="J125" i="34"/>
  <c r="J124" i="34"/>
  <c r="J123" i="34"/>
  <c r="J122" i="34"/>
  <c r="J121" i="34"/>
  <c r="J120" i="34"/>
  <c r="J119" i="34"/>
  <c r="J118" i="34"/>
  <c r="J117" i="34"/>
  <c r="J116" i="34"/>
  <c r="J115" i="34"/>
  <c r="J114" i="34"/>
  <c r="J113" i="34"/>
  <c r="J112" i="34"/>
  <c r="J111" i="34"/>
  <c r="J110" i="34"/>
  <c r="J109" i="34"/>
  <c r="J108" i="34"/>
  <c r="J107" i="34"/>
  <c r="J106" i="34"/>
  <c r="J105" i="34"/>
  <c r="J104" i="34"/>
  <c r="J103" i="34"/>
  <c r="J102" i="34"/>
  <c r="J101" i="34"/>
  <c r="J100" i="34"/>
  <c r="J99" i="34"/>
  <c r="J98" i="34"/>
  <c r="J97" i="34"/>
  <c r="J96" i="34"/>
  <c r="J95" i="34"/>
  <c r="J94" i="34"/>
  <c r="J93" i="34"/>
  <c r="J92" i="34"/>
  <c r="J91" i="34"/>
  <c r="J90" i="34"/>
  <c r="J89" i="34"/>
  <c r="J88" i="34"/>
  <c r="J87" i="34"/>
  <c r="J86" i="34"/>
  <c r="J85" i="34"/>
  <c r="J84" i="34"/>
  <c r="J83" i="34"/>
  <c r="J82" i="34"/>
  <c r="J81" i="34"/>
  <c r="J80" i="34"/>
  <c r="J79" i="34"/>
  <c r="J78" i="34"/>
  <c r="J77" i="34"/>
  <c r="J76" i="34"/>
  <c r="J75" i="34"/>
  <c r="J74" i="34"/>
  <c r="J73" i="34"/>
  <c r="J72" i="34"/>
  <c r="J71" i="34"/>
  <c r="J70" i="34"/>
  <c r="J69" i="34"/>
  <c r="J68" i="34"/>
  <c r="J67" i="34"/>
  <c r="J66" i="34"/>
  <c r="J65" i="34"/>
  <c r="J64" i="34"/>
  <c r="J63" i="34"/>
  <c r="J62" i="34"/>
  <c r="J61" i="34"/>
  <c r="J60" i="34"/>
  <c r="J59" i="34"/>
  <c r="J58" i="34"/>
  <c r="J57" i="34"/>
  <c r="J56" i="34"/>
  <c r="J55" i="34"/>
  <c r="J54" i="34"/>
  <c r="J53" i="34"/>
  <c r="J52" i="34"/>
  <c r="J51" i="34"/>
  <c r="J50" i="34"/>
  <c r="J49" i="34"/>
  <c r="J48" i="34"/>
  <c r="J47" i="34"/>
  <c r="J46" i="34"/>
  <c r="J45" i="34"/>
  <c r="J44" i="34"/>
  <c r="J43" i="34"/>
  <c r="J42" i="34"/>
  <c r="J41" i="34"/>
  <c r="J40" i="34"/>
  <c r="J39" i="34"/>
  <c r="J38" i="34"/>
  <c r="J37" i="34"/>
  <c r="J36" i="34"/>
  <c r="J35" i="34"/>
  <c r="J34" i="34"/>
  <c r="J33" i="34"/>
  <c r="J32" i="34"/>
  <c r="J31" i="34"/>
  <c r="J30" i="34"/>
  <c r="J29" i="34"/>
  <c r="J28" i="34"/>
  <c r="J27" i="34"/>
  <c r="J26" i="34"/>
  <c r="J25" i="34"/>
  <c r="J24" i="34"/>
  <c r="J23" i="34"/>
  <c r="J22" i="34"/>
  <c r="J21" i="34"/>
  <c r="J20" i="34"/>
  <c r="J19" i="34"/>
  <c r="J18" i="34"/>
  <c r="J17" i="34"/>
  <c r="J16" i="34"/>
  <c r="J15" i="34"/>
  <c r="J14" i="34"/>
  <c r="J13" i="34"/>
  <c r="J12" i="34"/>
  <c r="J11" i="34"/>
  <c r="J10" i="34"/>
  <c r="J9" i="34"/>
  <c r="J8" i="34"/>
  <c r="J7" i="34"/>
  <c r="I312" i="34"/>
  <c r="H312" i="34"/>
  <c r="G312" i="34"/>
  <c r="E312" i="34"/>
  <c r="D312" i="34"/>
  <c r="C312" i="34"/>
  <c r="I311" i="34"/>
  <c r="H311" i="34"/>
  <c r="G311" i="34"/>
  <c r="D311" i="34"/>
  <c r="C311" i="34"/>
  <c r="I310" i="34"/>
  <c r="H310" i="34"/>
  <c r="G310" i="34"/>
  <c r="D310" i="34"/>
  <c r="E310" i="34" s="1"/>
  <c r="C310" i="34"/>
  <c r="I309" i="34"/>
  <c r="H309" i="34"/>
  <c r="G309" i="34"/>
  <c r="D309" i="34"/>
  <c r="C309" i="34"/>
  <c r="E309" i="34" s="1"/>
  <c r="H308" i="34"/>
  <c r="G308" i="34"/>
  <c r="E308" i="34"/>
  <c r="H307" i="34"/>
  <c r="G307" i="34"/>
  <c r="E307" i="34"/>
  <c r="D307" i="34"/>
  <c r="I305" i="34"/>
  <c r="I304" i="34"/>
  <c r="I303" i="34"/>
  <c r="I302" i="34"/>
  <c r="I301" i="34"/>
  <c r="I300" i="34"/>
  <c r="I299" i="34"/>
  <c r="I298" i="34"/>
  <c r="I297" i="34"/>
  <c r="I296" i="34"/>
  <c r="I295" i="34"/>
  <c r="I294" i="34"/>
  <c r="I293" i="34"/>
  <c r="I292" i="34"/>
  <c r="I291" i="34"/>
  <c r="I290" i="34"/>
  <c r="I289" i="34"/>
  <c r="I288" i="34"/>
  <c r="I287" i="34"/>
  <c r="I286" i="34"/>
  <c r="I285" i="34"/>
  <c r="I284" i="34"/>
  <c r="I283" i="34"/>
  <c r="I282" i="34"/>
  <c r="I281" i="34"/>
  <c r="I280" i="34"/>
  <c r="I279" i="34"/>
  <c r="I278" i="34"/>
  <c r="I277" i="34"/>
  <c r="I276" i="34"/>
  <c r="I275" i="34"/>
  <c r="I307" i="34" s="1"/>
  <c r="H270" i="34"/>
  <c r="G270" i="34"/>
  <c r="D270" i="34"/>
  <c r="C270" i="34"/>
  <c r="E270" i="34" s="1"/>
  <c r="H269" i="34"/>
  <c r="H271" i="34" s="1"/>
  <c r="G269" i="34"/>
  <c r="G271" i="34" s="1"/>
  <c r="E269" i="34"/>
  <c r="D269" i="34"/>
  <c r="C269" i="34"/>
  <c r="I267" i="34"/>
  <c r="I266" i="34"/>
  <c r="I265" i="34"/>
  <c r="H259" i="34"/>
  <c r="I259" i="34" s="1"/>
  <c r="G259" i="34"/>
  <c r="D259" i="34"/>
  <c r="C259" i="34"/>
  <c r="E259" i="34" s="1"/>
  <c r="H258" i="34"/>
  <c r="G258" i="34"/>
  <c r="G260" i="34" s="1"/>
  <c r="D258" i="34"/>
  <c r="D260" i="34" s="1"/>
  <c r="C258" i="34"/>
  <c r="C260" i="34" s="1"/>
  <c r="I256" i="34"/>
  <c r="I255" i="34"/>
  <c r="I254" i="34"/>
  <c r="H248" i="34"/>
  <c r="I248" i="34" s="1"/>
  <c r="G248" i="34"/>
  <c r="D248" i="34"/>
  <c r="C248" i="34"/>
  <c r="E248" i="34" s="1"/>
  <c r="H247" i="34"/>
  <c r="G247" i="34"/>
  <c r="G249" i="34" s="1"/>
  <c r="D247" i="34"/>
  <c r="D249" i="34" s="1"/>
  <c r="C247" i="34"/>
  <c r="E247" i="34" s="1"/>
  <c r="I245" i="34"/>
  <c r="I244" i="34"/>
  <c r="I243" i="34"/>
  <c r="I242" i="34"/>
  <c r="I241" i="34"/>
  <c r="I240" i="34"/>
  <c r="I239" i="34"/>
  <c r="I238" i="34"/>
  <c r="H232" i="34"/>
  <c r="G232" i="34"/>
  <c r="D232" i="34"/>
  <c r="C232" i="34"/>
  <c r="E232" i="34" s="1"/>
  <c r="H231" i="34"/>
  <c r="G231" i="34"/>
  <c r="I231" i="34" s="1"/>
  <c r="D231" i="34"/>
  <c r="E231" i="34" s="1"/>
  <c r="C231" i="34"/>
  <c r="H230" i="34"/>
  <c r="G230" i="34"/>
  <c r="D230" i="34"/>
  <c r="C230" i="34"/>
  <c r="H229" i="34"/>
  <c r="G229" i="34"/>
  <c r="I229" i="34" s="1"/>
  <c r="E229" i="34"/>
  <c r="D229" i="34"/>
  <c r="C229" i="34"/>
  <c r="H228" i="34"/>
  <c r="G228" i="34"/>
  <c r="D228" i="34"/>
  <c r="C228" i="34"/>
  <c r="E228" i="34" s="1"/>
  <c r="H227" i="34"/>
  <c r="H233" i="34" s="1"/>
  <c r="G227" i="34"/>
  <c r="D227" i="34"/>
  <c r="C227" i="34"/>
  <c r="C233" i="34" s="1"/>
  <c r="I225" i="34"/>
  <c r="I224" i="34"/>
  <c r="I223" i="34"/>
  <c r="I222" i="34"/>
  <c r="I221" i="34"/>
  <c r="I217" i="34"/>
  <c r="I216" i="34"/>
  <c r="I215" i="34"/>
  <c r="I214" i="34"/>
  <c r="I213" i="34"/>
  <c r="I209" i="34"/>
  <c r="I208" i="34"/>
  <c r="I207" i="34"/>
  <c r="I206" i="34"/>
  <c r="I205" i="34"/>
  <c r="I199" i="34"/>
  <c r="H199" i="34"/>
  <c r="G199" i="34"/>
  <c r="D199" i="34"/>
  <c r="C199" i="34"/>
  <c r="E199" i="34" s="1"/>
  <c r="I198" i="34"/>
  <c r="H198" i="34"/>
  <c r="G198" i="34"/>
  <c r="E198" i="34"/>
  <c r="D198" i="34"/>
  <c r="C198" i="34"/>
  <c r="I197" i="34"/>
  <c r="H197" i="34"/>
  <c r="G197" i="34"/>
  <c r="D197" i="34"/>
  <c r="C197" i="34"/>
  <c r="E197" i="34" s="1"/>
  <c r="I196" i="34"/>
  <c r="H196" i="34"/>
  <c r="G196" i="34"/>
  <c r="D196" i="34"/>
  <c r="D200" i="34" s="1"/>
  <c r="C196" i="34"/>
  <c r="I195" i="34"/>
  <c r="H195" i="34"/>
  <c r="G195" i="34"/>
  <c r="D195" i="34"/>
  <c r="C195" i="34"/>
  <c r="E195" i="34" s="1"/>
  <c r="I193" i="34"/>
  <c r="I192" i="34"/>
  <c r="I187" i="34"/>
  <c r="H187" i="34"/>
  <c r="G187" i="34"/>
  <c r="D187" i="34"/>
  <c r="C187" i="34"/>
  <c r="I186" i="34"/>
  <c r="H186" i="34"/>
  <c r="G186" i="34"/>
  <c r="E186" i="34"/>
  <c r="I185" i="34"/>
  <c r="H185" i="34"/>
  <c r="G185" i="34"/>
  <c r="E185" i="34"/>
  <c r="I184" i="34"/>
  <c r="H184" i="34"/>
  <c r="G184" i="34"/>
  <c r="E184" i="34"/>
  <c r="I183" i="34"/>
  <c r="H183" i="34"/>
  <c r="G183" i="34"/>
  <c r="D183" i="34"/>
  <c r="C183" i="34"/>
  <c r="E183" i="34" s="1"/>
  <c r="I182" i="34"/>
  <c r="H182" i="34"/>
  <c r="G182" i="34"/>
  <c r="E182" i="34"/>
  <c r="I181" i="34"/>
  <c r="H181" i="34"/>
  <c r="G181" i="34"/>
  <c r="E181" i="34"/>
  <c r="I180" i="34"/>
  <c r="H180" i="34"/>
  <c r="G180" i="34"/>
  <c r="E180" i="34"/>
  <c r="I179" i="34"/>
  <c r="H179" i="34"/>
  <c r="G179" i="34"/>
  <c r="D179" i="34"/>
  <c r="C179" i="34"/>
  <c r="I178" i="34"/>
  <c r="H178" i="34"/>
  <c r="G178" i="34"/>
  <c r="E178" i="34"/>
  <c r="I177" i="34"/>
  <c r="H177" i="34"/>
  <c r="G177" i="34"/>
  <c r="E177" i="34"/>
  <c r="I176" i="34"/>
  <c r="H176" i="34"/>
  <c r="G176" i="34"/>
  <c r="E176" i="34"/>
  <c r="J176" i="34"/>
  <c r="J174" i="33"/>
  <c r="J173" i="33"/>
  <c r="J172" i="33"/>
  <c r="J171" i="33"/>
  <c r="J170" i="33"/>
  <c r="J169" i="33"/>
  <c r="J168" i="33"/>
  <c r="J167" i="33"/>
  <c r="J166" i="33"/>
  <c r="J165" i="33"/>
  <c r="J164" i="33"/>
  <c r="J163" i="33"/>
  <c r="J162" i="33"/>
  <c r="J161" i="33"/>
  <c r="J160" i="33"/>
  <c r="J159" i="33"/>
  <c r="J158" i="33"/>
  <c r="J157" i="33"/>
  <c r="J156" i="33"/>
  <c r="J155" i="33"/>
  <c r="J154" i="33"/>
  <c r="J153" i="33"/>
  <c r="J152" i="33"/>
  <c r="J151" i="33"/>
  <c r="J150" i="33"/>
  <c r="J149" i="33"/>
  <c r="J148" i="33"/>
  <c r="J147" i="33"/>
  <c r="J146" i="33"/>
  <c r="J145" i="33"/>
  <c r="J144" i="33"/>
  <c r="J143" i="33"/>
  <c r="J142" i="33"/>
  <c r="J141" i="33"/>
  <c r="J140" i="33"/>
  <c r="J139" i="33"/>
  <c r="J138" i="33"/>
  <c r="J137" i="33"/>
  <c r="J136" i="33"/>
  <c r="J135" i="33"/>
  <c r="J134" i="33"/>
  <c r="J133" i="33"/>
  <c r="J132" i="33"/>
  <c r="J131" i="33"/>
  <c r="J130" i="33"/>
  <c r="J129" i="33"/>
  <c r="J128" i="33"/>
  <c r="J127" i="33"/>
  <c r="J126" i="33"/>
  <c r="J125" i="33"/>
  <c r="J124" i="33"/>
  <c r="J123" i="33"/>
  <c r="J177" i="33" s="1"/>
  <c r="J122" i="33"/>
  <c r="J121" i="33"/>
  <c r="J120" i="33"/>
  <c r="J119" i="33"/>
  <c r="J118" i="33"/>
  <c r="J117" i="33"/>
  <c r="J116" i="33"/>
  <c r="J115" i="33"/>
  <c r="J114" i="33"/>
  <c r="J113" i="33"/>
  <c r="J112" i="33"/>
  <c r="J111" i="33"/>
  <c r="J110"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J83" i="33"/>
  <c r="J82" i="33"/>
  <c r="J81" i="33"/>
  <c r="J80" i="33"/>
  <c r="J79" i="33"/>
  <c r="J78" i="33"/>
  <c r="J77" i="33"/>
  <c r="J76" i="33"/>
  <c r="J75" i="33"/>
  <c r="J74" i="33"/>
  <c r="J73" i="33"/>
  <c r="J72" i="33"/>
  <c r="J71" i="33"/>
  <c r="J70" i="33"/>
  <c r="J69" i="33"/>
  <c r="J68" i="33"/>
  <c r="J67" i="33"/>
  <c r="J66" i="33"/>
  <c r="J65" i="33"/>
  <c r="J64" i="33"/>
  <c r="J63" i="33"/>
  <c r="J62" i="33"/>
  <c r="J61" i="33"/>
  <c r="J60" i="33"/>
  <c r="J59" i="33"/>
  <c r="J58" i="33"/>
  <c r="J57" i="33"/>
  <c r="J56" i="33"/>
  <c r="J55" i="33"/>
  <c r="J54" i="33"/>
  <c r="J53" i="33"/>
  <c r="J52" i="33"/>
  <c r="J51" i="33"/>
  <c r="J183" i="33" s="1"/>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I312" i="33"/>
  <c r="H312" i="33"/>
  <c r="G312" i="33"/>
  <c r="E312" i="33"/>
  <c r="D312" i="33"/>
  <c r="C312" i="33"/>
  <c r="I311" i="33"/>
  <c r="H311" i="33"/>
  <c r="G311" i="33"/>
  <c r="D311" i="33"/>
  <c r="C311" i="33"/>
  <c r="E311" i="33" s="1"/>
  <c r="I310" i="33"/>
  <c r="H310" i="33"/>
  <c r="G310" i="33"/>
  <c r="E310" i="33"/>
  <c r="D310" i="33"/>
  <c r="C310" i="33"/>
  <c r="I309" i="33"/>
  <c r="H309" i="33"/>
  <c r="H313" i="33" s="1"/>
  <c r="G309" i="33"/>
  <c r="D309" i="33"/>
  <c r="D313" i="33" s="1"/>
  <c r="C309" i="33"/>
  <c r="E309" i="33" s="1"/>
  <c r="H308" i="33"/>
  <c r="G308" i="33"/>
  <c r="E308" i="33"/>
  <c r="H307" i="33"/>
  <c r="G307" i="33"/>
  <c r="G313" i="33" s="1"/>
  <c r="E307" i="33"/>
  <c r="E313" i="33" s="1"/>
  <c r="D307" i="33"/>
  <c r="I305" i="33"/>
  <c r="I304" i="33"/>
  <c r="I303" i="33"/>
  <c r="I302" i="33"/>
  <c r="I301" i="33"/>
  <c r="I300" i="33"/>
  <c r="I299" i="33"/>
  <c r="I298" i="33"/>
  <c r="I297" i="33"/>
  <c r="I296" i="33"/>
  <c r="I295" i="33"/>
  <c r="I294" i="33"/>
  <c r="I293" i="33"/>
  <c r="I292" i="33"/>
  <c r="I291" i="33"/>
  <c r="I290" i="33"/>
  <c r="I289" i="33"/>
  <c r="I288" i="33"/>
  <c r="I308" i="33" s="1"/>
  <c r="I287" i="33"/>
  <c r="I286" i="33"/>
  <c r="I285" i="33"/>
  <c r="I284" i="33"/>
  <c r="I283" i="33"/>
  <c r="I282" i="33"/>
  <c r="I281" i="33"/>
  <c r="I280" i="33"/>
  <c r="I279" i="33"/>
  <c r="I278" i="33"/>
  <c r="I277" i="33"/>
  <c r="I276" i="33"/>
  <c r="I275" i="33"/>
  <c r="I307" i="33" s="1"/>
  <c r="I313" i="33" s="1"/>
  <c r="H270" i="33"/>
  <c r="I270" i="33" s="1"/>
  <c r="G270" i="33"/>
  <c r="D270" i="33"/>
  <c r="C270" i="33"/>
  <c r="E270" i="33" s="1"/>
  <c r="H269" i="33"/>
  <c r="I269" i="33" s="1"/>
  <c r="I271" i="33" s="1"/>
  <c r="G269" i="33"/>
  <c r="G271" i="33" s="1"/>
  <c r="E269" i="33"/>
  <c r="D269" i="33"/>
  <c r="D271" i="33" s="1"/>
  <c r="C269" i="33"/>
  <c r="C271" i="33" s="1"/>
  <c r="I267" i="33"/>
  <c r="I266" i="33"/>
  <c r="I265" i="33"/>
  <c r="I259" i="33"/>
  <c r="H259" i="33"/>
  <c r="G259" i="33"/>
  <c r="D259" i="33"/>
  <c r="E259" i="33" s="1"/>
  <c r="C259" i="33"/>
  <c r="H258" i="33"/>
  <c r="I258" i="33" s="1"/>
  <c r="I260" i="33" s="1"/>
  <c r="G258" i="33"/>
  <c r="G260" i="33" s="1"/>
  <c r="D258" i="33"/>
  <c r="D260" i="33" s="1"/>
  <c r="C258" i="33"/>
  <c r="E258" i="33" s="1"/>
  <c r="I256" i="33"/>
  <c r="I255" i="33"/>
  <c r="I254" i="33"/>
  <c r="H248" i="33"/>
  <c r="I248" i="33" s="1"/>
  <c r="G248" i="33"/>
  <c r="E248" i="33"/>
  <c r="D248" i="33"/>
  <c r="C248" i="33"/>
  <c r="H247" i="33"/>
  <c r="I247" i="33" s="1"/>
  <c r="I249" i="33" s="1"/>
  <c r="G247" i="33"/>
  <c r="G249" i="33" s="1"/>
  <c r="D247" i="33"/>
  <c r="D249" i="33" s="1"/>
  <c r="C247" i="33"/>
  <c r="E247" i="33" s="1"/>
  <c r="E249" i="33" s="1"/>
  <c r="I245" i="33"/>
  <c r="I244" i="33"/>
  <c r="I243" i="33"/>
  <c r="I242" i="33"/>
  <c r="I241" i="33"/>
  <c r="I240" i="33"/>
  <c r="I239" i="33"/>
  <c r="I238" i="33"/>
  <c r="H232" i="33"/>
  <c r="I232" i="33" s="1"/>
  <c r="G232" i="33"/>
  <c r="D232" i="33"/>
  <c r="C232" i="33"/>
  <c r="E232" i="33" s="1"/>
  <c r="H231" i="33"/>
  <c r="I231" i="33" s="1"/>
  <c r="G231" i="33"/>
  <c r="E231" i="33"/>
  <c r="D231" i="33"/>
  <c r="C231" i="33"/>
  <c r="H230" i="33"/>
  <c r="I230" i="33" s="1"/>
  <c r="G230" i="33"/>
  <c r="D230" i="33"/>
  <c r="C230" i="33"/>
  <c r="E230" i="33" s="1"/>
  <c r="H229" i="33"/>
  <c r="I229" i="33" s="1"/>
  <c r="G229" i="33"/>
  <c r="E229" i="33"/>
  <c r="D229" i="33"/>
  <c r="C229" i="33"/>
  <c r="H228" i="33"/>
  <c r="I228" i="33" s="1"/>
  <c r="G228" i="33"/>
  <c r="D228" i="33"/>
  <c r="C228" i="33"/>
  <c r="E228" i="33" s="1"/>
  <c r="H227" i="33"/>
  <c r="I227" i="33" s="1"/>
  <c r="I233" i="33" s="1"/>
  <c r="G227" i="33"/>
  <c r="G233" i="33" s="1"/>
  <c r="E227" i="33"/>
  <c r="D227" i="33"/>
  <c r="D233" i="33" s="1"/>
  <c r="C227" i="33"/>
  <c r="C233" i="33" s="1"/>
  <c r="I225" i="33"/>
  <c r="I224" i="33"/>
  <c r="I223" i="33"/>
  <c r="I222" i="33"/>
  <c r="I221" i="33"/>
  <c r="I217" i="33"/>
  <c r="I216" i="33"/>
  <c r="I215" i="33"/>
  <c r="I214" i="33"/>
  <c r="I213" i="33"/>
  <c r="I209" i="33"/>
  <c r="I208" i="33"/>
  <c r="I207" i="33"/>
  <c r="I206" i="33"/>
  <c r="I205" i="33"/>
  <c r="I199" i="33"/>
  <c r="H199" i="33"/>
  <c r="G199" i="33"/>
  <c r="D199" i="33"/>
  <c r="E199" i="33" s="1"/>
  <c r="C199" i="33"/>
  <c r="I198" i="33"/>
  <c r="H198" i="33"/>
  <c r="G198" i="33"/>
  <c r="G200" i="33" s="1"/>
  <c r="D198" i="33"/>
  <c r="C198" i="33"/>
  <c r="E198" i="33" s="1"/>
  <c r="I197" i="33"/>
  <c r="H197" i="33"/>
  <c r="G197" i="33"/>
  <c r="D197" i="33"/>
  <c r="E197" i="33" s="1"/>
  <c r="C197" i="33"/>
  <c r="I196" i="33"/>
  <c r="H196" i="33"/>
  <c r="H200" i="33" s="1"/>
  <c r="G196" i="33"/>
  <c r="D196" i="33"/>
  <c r="C196" i="33"/>
  <c r="E196" i="33" s="1"/>
  <c r="E200" i="33" s="1"/>
  <c r="I195" i="33"/>
  <c r="H195" i="33"/>
  <c r="G195" i="33"/>
  <c r="D195" i="33"/>
  <c r="E195" i="33" s="1"/>
  <c r="C195" i="33"/>
  <c r="I193" i="33"/>
  <c r="I192" i="33"/>
  <c r="I187" i="33"/>
  <c r="H187" i="33"/>
  <c r="G187" i="33"/>
  <c r="D187" i="33"/>
  <c r="C187" i="33"/>
  <c r="I186" i="33"/>
  <c r="H186" i="33"/>
  <c r="G186" i="33"/>
  <c r="E186" i="33"/>
  <c r="I185" i="33"/>
  <c r="H185" i="33"/>
  <c r="G185" i="33"/>
  <c r="E185" i="33"/>
  <c r="I184" i="33"/>
  <c r="H184" i="33"/>
  <c r="G184" i="33"/>
  <c r="E184" i="33"/>
  <c r="I183" i="33"/>
  <c r="H183" i="33"/>
  <c r="G183" i="33"/>
  <c r="D183" i="33"/>
  <c r="C183" i="33"/>
  <c r="E183" i="33" s="1"/>
  <c r="I182" i="33"/>
  <c r="H182" i="33"/>
  <c r="G182" i="33"/>
  <c r="E182" i="33"/>
  <c r="I181" i="33"/>
  <c r="H181" i="33"/>
  <c r="G181" i="33"/>
  <c r="E181" i="33"/>
  <c r="I180" i="33"/>
  <c r="H180" i="33"/>
  <c r="G180" i="33"/>
  <c r="E180" i="33"/>
  <c r="I179" i="33"/>
  <c r="H179" i="33"/>
  <c r="G179" i="33"/>
  <c r="D179" i="33"/>
  <c r="C179" i="33"/>
  <c r="I178" i="33"/>
  <c r="H178" i="33"/>
  <c r="G178" i="33"/>
  <c r="E178" i="33"/>
  <c r="I177" i="33"/>
  <c r="H177" i="33"/>
  <c r="G177" i="33"/>
  <c r="E177" i="33"/>
  <c r="J176" i="33"/>
  <c r="I176" i="33"/>
  <c r="H176" i="33"/>
  <c r="G176" i="33"/>
  <c r="E176" i="33"/>
  <c r="J179" i="33"/>
  <c r="J185" i="33"/>
  <c r="J184" i="33"/>
  <c r="J182" i="33"/>
  <c r="J174" i="32"/>
  <c r="J173" i="32"/>
  <c r="J172" i="32"/>
  <c r="J171" i="32"/>
  <c r="J170" i="32"/>
  <c r="J169" i="32"/>
  <c r="J168" i="32"/>
  <c r="J167" i="32"/>
  <c r="J166" i="32"/>
  <c r="J165" i="32"/>
  <c r="J164" i="32"/>
  <c r="J163" i="32"/>
  <c r="J162" i="32"/>
  <c r="J161" i="32"/>
  <c r="J160" i="32"/>
  <c r="J159" i="32"/>
  <c r="J158" i="32"/>
  <c r="J157" i="32"/>
  <c r="J156" i="32"/>
  <c r="J155" i="32"/>
  <c r="J154" i="32"/>
  <c r="J153" i="32"/>
  <c r="J152" i="32"/>
  <c r="J151" i="32"/>
  <c r="J150" i="32"/>
  <c r="J149" i="32"/>
  <c r="J148" i="32"/>
  <c r="J147" i="32"/>
  <c r="J146" i="32"/>
  <c r="J145" i="32"/>
  <c r="J144" i="32"/>
  <c r="J143" i="32"/>
  <c r="J142" i="32"/>
  <c r="J141" i="32"/>
  <c r="J140" i="32"/>
  <c r="J139" i="32"/>
  <c r="J138" i="32"/>
  <c r="J137" i="32"/>
  <c r="J136" i="32"/>
  <c r="J135" i="32"/>
  <c r="J134" i="32"/>
  <c r="J133" i="32"/>
  <c r="J132" i="32"/>
  <c r="J131" i="32"/>
  <c r="J130" i="32"/>
  <c r="J129" i="32"/>
  <c r="J128" i="32"/>
  <c r="J127" i="32"/>
  <c r="J126" i="32"/>
  <c r="J125" i="32"/>
  <c r="J124" i="32"/>
  <c r="J123" i="32"/>
  <c r="J122" i="32"/>
  <c r="J121" i="32"/>
  <c r="J120" i="32"/>
  <c r="J119" i="32"/>
  <c r="J118" i="32"/>
  <c r="J117" i="32"/>
  <c r="J116" i="32"/>
  <c r="J115" i="32"/>
  <c r="J114" i="32"/>
  <c r="J113" i="32"/>
  <c r="J112" i="32"/>
  <c r="J111" i="32"/>
  <c r="J110" i="32"/>
  <c r="J109" i="32"/>
  <c r="J108" i="32"/>
  <c r="J107" i="32"/>
  <c r="J106" i="32"/>
  <c r="J105" i="32"/>
  <c r="J104" i="32"/>
  <c r="J103" i="32"/>
  <c r="J102" i="32"/>
  <c r="J101" i="32"/>
  <c r="J100" i="32"/>
  <c r="J99" i="32"/>
  <c r="J98" i="32"/>
  <c r="J97" i="32"/>
  <c r="J96" i="32"/>
  <c r="J95" i="32"/>
  <c r="J94" i="32"/>
  <c r="J93" i="32"/>
  <c r="J92" i="32"/>
  <c r="J91" i="32"/>
  <c r="J90" i="32"/>
  <c r="J89" i="32"/>
  <c r="J88" i="32"/>
  <c r="J87" i="32"/>
  <c r="J86" i="32"/>
  <c r="J85" i="32"/>
  <c r="J84" i="32"/>
  <c r="J83" i="32"/>
  <c r="J82" i="32"/>
  <c r="J81" i="32"/>
  <c r="J80" i="32"/>
  <c r="J79" i="32"/>
  <c r="J78" i="32"/>
  <c r="J77" i="32"/>
  <c r="J76" i="32"/>
  <c r="J75" i="32"/>
  <c r="J74" i="32"/>
  <c r="J73" i="32"/>
  <c r="J72" i="32"/>
  <c r="J71" i="32"/>
  <c r="J70" i="32"/>
  <c r="J69" i="32"/>
  <c r="J68" i="32"/>
  <c r="J67" i="32"/>
  <c r="J66" i="32"/>
  <c r="J65" i="32"/>
  <c r="J64" i="32"/>
  <c r="J63" i="32"/>
  <c r="J62" i="32"/>
  <c r="J61" i="32"/>
  <c r="J60" i="32"/>
  <c r="J59" i="32"/>
  <c r="J58" i="32"/>
  <c r="J57" i="32"/>
  <c r="J56" i="32"/>
  <c r="J55" i="32"/>
  <c r="J54" i="32"/>
  <c r="J53" i="32"/>
  <c r="J52" i="32"/>
  <c r="J51" i="32"/>
  <c r="J50" i="32"/>
  <c r="J49" i="32"/>
  <c r="J48" i="32"/>
  <c r="J47" i="32"/>
  <c r="J46" i="32"/>
  <c r="J45" i="32"/>
  <c r="J44" i="32"/>
  <c r="J43" i="32"/>
  <c r="J42" i="32"/>
  <c r="J41" i="32"/>
  <c r="J40" i="32"/>
  <c r="J39" i="32"/>
  <c r="J38" i="32"/>
  <c r="J37" i="32"/>
  <c r="J36" i="32"/>
  <c r="J35" i="32"/>
  <c r="J34" i="32"/>
  <c r="J33" i="32"/>
  <c r="J32" i="32"/>
  <c r="J31" i="32"/>
  <c r="J30" i="32"/>
  <c r="J29" i="32"/>
  <c r="J28" i="32"/>
  <c r="J27" i="32"/>
  <c r="J26" i="32"/>
  <c r="J25" i="32"/>
  <c r="J24" i="32"/>
  <c r="J23" i="32"/>
  <c r="J22" i="32"/>
  <c r="J21" i="32"/>
  <c r="J20" i="32"/>
  <c r="J19" i="32"/>
  <c r="J18" i="32"/>
  <c r="J17" i="32"/>
  <c r="J16" i="32"/>
  <c r="J15" i="32"/>
  <c r="J14" i="32"/>
  <c r="J13" i="32"/>
  <c r="J12" i="32"/>
  <c r="J11" i="32"/>
  <c r="J10" i="32"/>
  <c r="J9" i="32"/>
  <c r="J8" i="32"/>
  <c r="J7" i="32"/>
  <c r="E233" i="41" l="1"/>
  <c r="C316" i="41"/>
  <c r="J188" i="41"/>
  <c r="I316" i="41" s="1"/>
  <c r="H316" i="41"/>
  <c r="E316" i="41"/>
  <c r="D316" i="41"/>
  <c r="E316" i="40"/>
  <c r="I316" i="40"/>
  <c r="E316" i="39"/>
  <c r="I316" i="39"/>
  <c r="E309" i="38"/>
  <c r="D313" i="38"/>
  <c r="D316" i="38" s="1"/>
  <c r="E311" i="38"/>
  <c r="G313" i="38"/>
  <c r="E312" i="38"/>
  <c r="G188" i="38"/>
  <c r="H188" i="38"/>
  <c r="E179" i="38"/>
  <c r="E188" i="38" s="1"/>
  <c r="E187" i="38"/>
  <c r="I233" i="38"/>
  <c r="J188" i="38"/>
  <c r="I316" i="38" s="1"/>
  <c r="I249" i="38"/>
  <c r="E247" i="38"/>
  <c r="E249" i="38" s="1"/>
  <c r="H249" i="38"/>
  <c r="H316" i="38" s="1"/>
  <c r="E269" i="38"/>
  <c r="E271" i="38" s="1"/>
  <c r="E307" i="38"/>
  <c r="D233" i="38"/>
  <c r="C260" i="38"/>
  <c r="C316" i="38" s="1"/>
  <c r="H260" i="38"/>
  <c r="G271" i="38"/>
  <c r="G316" i="37"/>
  <c r="E260" i="37"/>
  <c r="J188" i="37"/>
  <c r="E200" i="37"/>
  <c r="I313" i="37"/>
  <c r="E313" i="37"/>
  <c r="C313" i="37"/>
  <c r="D200" i="37"/>
  <c r="D316" i="37" s="1"/>
  <c r="C233" i="37"/>
  <c r="C316" i="37" s="1"/>
  <c r="H233" i="37"/>
  <c r="H316" i="37" s="1"/>
  <c r="E179" i="37"/>
  <c r="E188" i="37" s="1"/>
  <c r="E316" i="37" s="1"/>
  <c r="C260" i="37"/>
  <c r="H260" i="37"/>
  <c r="H271" i="37"/>
  <c r="G233" i="36"/>
  <c r="I229" i="36"/>
  <c r="H233" i="36"/>
  <c r="I230" i="36"/>
  <c r="I228" i="36"/>
  <c r="I227" i="36"/>
  <c r="D188" i="36"/>
  <c r="D316" i="36" s="1"/>
  <c r="E249" i="36"/>
  <c r="E309" i="36"/>
  <c r="E310" i="36"/>
  <c r="D313" i="36"/>
  <c r="E312" i="36"/>
  <c r="I188" i="36"/>
  <c r="C188" i="36"/>
  <c r="C316" i="36" s="1"/>
  <c r="H188" i="36"/>
  <c r="I271" i="36"/>
  <c r="E188" i="36"/>
  <c r="J188" i="36"/>
  <c r="E200" i="36"/>
  <c r="E260" i="36"/>
  <c r="G249" i="36"/>
  <c r="G316" i="36" s="1"/>
  <c r="E227" i="36"/>
  <c r="E233" i="36" s="1"/>
  <c r="E269" i="36"/>
  <c r="E271" i="36" s="1"/>
  <c r="E307" i="36"/>
  <c r="D249" i="36"/>
  <c r="H260" i="36"/>
  <c r="E312" i="35"/>
  <c r="E313" i="35" s="1"/>
  <c r="D313" i="35"/>
  <c r="D233" i="35"/>
  <c r="E232" i="35"/>
  <c r="E229" i="35"/>
  <c r="E233" i="35" s="1"/>
  <c r="C233" i="35"/>
  <c r="E227" i="35"/>
  <c r="E187" i="35"/>
  <c r="C188" i="35"/>
  <c r="H188" i="35"/>
  <c r="D316" i="35"/>
  <c r="I188" i="35"/>
  <c r="J188" i="35"/>
  <c r="I316" i="35" s="1"/>
  <c r="E200" i="35"/>
  <c r="E271" i="35"/>
  <c r="I271" i="35"/>
  <c r="C313" i="35"/>
  <c r="C249" i="35"/>
  <c r="E179" i="35"/>
  <c r="E188" i="35" s="1"/>
  <c r="C200" i="35"/>
  <c r="I247" i="35"/>
  <c r="I249" i="35" s="1"/>
  <c r="C260" i="35"/>
  <c r="H260" i="35"/>
  <c r="G271" i="35"/>
  <c r="G316" i="35" s="1"/>
  <c r="H233" i="35"/>
  <c r="H200" i="34"/>
  <c r="E196" i="34"/>
  <c r="D233" i="34"/>
  <c r="I227" i="34"/>
  <c r="I233" i="34" s="1"/>
  <c r="I228" i="34"/>
  <c r="I258" i="34"/>
  <c r="I260" i="34" s="1"/>
  <c r="I308" i="34"/>
  <c r="G313" i="34"/>
  <c r="H313" i="34"/>
  <c r="E311" i="34"/>
  <c r="E313" i="34" s="1"/>
  <c r="E249" i="34"/>
  <c r="I313" i="34"/>
  <c r="I200" i="34"/>
  <c r="G200" i="34"/>
  <c r="E227" i="34"/>
  <c r="I230" i="34"/>
  <c r="C271" i="34"/>
  <c r="C200" i="34"/>
  <c r="G233" i="34"/>
  <c r="E230" i="34"/>
  <c r="I232" i="34"/>
  <c r="I247" i="34"/>
  <c r="I249" i="34" s="1"/>
  <c r="E258" i="34"/>
  <c r="E260" i="34" s="1"/>
  <c r="D271" i="34"/>
  <c r="I269" i="34"/>
  <c r="I270" i="34"/>
  <c r="D313" i="34"/>
  <c r="J183" i="34"/>
  <c r="J177" i="34"/>
  <c r="J180" i="34"/>
  <c r="J181" i="34"/>
  <c r="G188" i="34"/>
  <c r="J186" i="34"/>
  <c r="I188" i="34"/>
  <c r="J182" i="34"/>
  <c r="J184" i="34"/>
  <c r="C188" i="34"/>
  <c r="J185" i="34"/>
  <c r="J179" i="34"/>
  <c r="J178" i="34"/>
  <c r="J187" i="34"/>
  <c r="H188" i="34"/>
  <c r="D188" i="34"/>
  <c r="D316" i="34" s="1"/>
  <c r="E187" i="34"/>
  <c r="E271" i="34"/>
  <c r="E200" i="34"/>
  <c r="E233" i="34"/>
  <c r="C249" i="34"/>
  <c r="H249" i="34"/>
  <c r="C313" i="34"/>
  <c r="E179" i="34"/>
  <c r="H260" i="34"/>
  <c r="E187" i="33"/>
  <c r="I188" i="33"/>
  <c r="D200" i="33"/>
  <c r="E271" i="33"/>
  <c r="J181" i="33"/>
  <c r="J180" i="33"/>
  <c r="J187" i="33"/>
  <c r="G188" i="33"/>
  <c r="E233" i="33"/>
  <c r="J178" i="33"/>
  <c r="J186" i="33"/>
  <c r="H188" i="33"/>
  <c r="G316" i="33" s="1"/>
  <c r="D188" i="33"/>
  <c r="E179" i="33"/>
  <c r="I200" i="33"/>
  <c r="E260" i="33"/>
  <c r="C249" i="33"/>
  <c r="H249" i="33"/>
  <c r="C313" i="33"/>
  <c r="C200" i="33"/>
  <c r="C260" i="33"/>
  <c r="H260" i="33"/>
  <c r="C188" i="33"/>
  <c r="H233" i="33"/>
  <c r="H271" i="33"/>
  <c r="I312" i="32"/>
  <c r="H312" i="32"/>
  <c r="G312" i="32"/>
  <c r="D312" i="32"/>
  <c r="C312" i="32"/>
  <c r="E312" i="32" s="1"/>
  <c r="I311" i="32"/>
  <c r="H311" i="32"/>
  <c r="G311" i="32"/>
  <c r="D311" i="32"/>
  <c r="C311" i="32"/>
  <c r="E311" i="32" s="1"/>
  <c r="I310" i="32"/>
  <c r="H310" i="32"/>
  <c r="G310" i="32"/>
  <c r="E310" i="32"/>
  <c r="D310" i="32"/>
  <c r="C310" i="32"/>
  <c r="I309" i="32"/>
  <c r="H309" i="32"/>
  <c r="G309" i="32"/>
  <c r="D309" i="32"/>
  <c r="C309" i="32"/>
  <c r="E309" i="32" s="1"/>
  <c r="H308" i="32"/>
  <c r="G308" i="32"/>
  <c r="E308" i="32"/>
  <c r="H307" i="32"/>
  <c r="H313" i="32" s="1"/>
  <c r="G307" i="32"/>
  <c r="G313" i="32" s="1"/>
  <c r="E307" i="32"/>
  <c r="D307" i="32"/>
  <c r="D313" i="32" s="1"/>
  <c r="I305" i="32"/>
  <c r="I304" i="32"/>
  <c r="I303" i="32"/>
  <c r="I302" i="32"/>
  <c r="I301" i="32"/>
  <c r="I300" i="32"/>
  <c r="I299" i="32"/>
  <c r="I298" i="32"/>
  <c r="I297" i="32"/>
  <c r="I296" i="32"/>
  <c r="I295" i="32"/>
  <c r="I294" i="32"/>
  <c r="I293" i="32"/>
  <c r="I292" i="32"/>
  <c r="I291" i="32"/>
  <c r="I290" i="32"/>
  <c r="I289" i="32"/>
  <c r="I288" i="32"/>
  <c r="I308" i="32" s="1"/>
  <c r="I287" i="32"/>
  <c r="I286" i="32"/>
  <c r="I285" i="32"/>
  <c r="I284" i="32"/>
  <c r="I283" i="32"/>
  <c r="I282" i="32"/>
  <c r="I281" i="32"/>
  <c r="I280" i="32"/>
  <c r="I279" i="32"/>
  <c r="I278" i="32"/>
  <c r="I277" i="32"/>
  <c r="I276" i="32"/>
  <c r="I275" i="32"/>
  <c r="I307" i="32" s="1"/>
  <c r="I313" i="32" s="1"/>
  <c r="H270" i="32"/>
  <c r="I270" i="32" s="1"/>
  <c r="G270" i="32"/>
  <c r="D270" i="32"/>
  <c r="C270" i="32"/>
  <c r="E270" i="32" s="1"/>
  <c r="H269" i="32"/>
  <c r="I269" i="32" s="1"/>
  <c r="I271" i="32" s="1"/>
  <c r="G269" i="32"/>
  <c r="G271" i="32" s="1"/>
  <c r="E269" i="32"/>
  <c r="D269" i="32"/>
  <c r="D271" i="32" s="1"/>
  <c r="C269" i="32"/>
  <c r="C271" i="32" s="1"/>
  <c r="I267" i="32"/>
  <c r="I266" i="32"/>
  <c r="I265" i="32"/>
  <c r="I259" i="32"/>
  <c r="H259" i="32"/>
  <c r="G259" i="32"/>
  <c r="D259" i="32"/>
  <c r="E259" i="32" s="1"/>
  <c r="C259" i="32"/>
  <c r="H258" i="32"/>
  <c r="I258" i="32" s="1"/>
  <c r="I260" i="32" s="1"/>
  <c r="G258" i="32"/>
  <c r="G260" i="32" s="1"/>
  <c r="D258" i="32"/>
  <c r="D260" i="32" s="1"/>
  <c r="C258" i="32"/>
  <c r="E258" i="32" s="1"/>
  <c r="I256" i="32"/>
  <c r="I255" i="32"/>
  <c r="I254" i="32"/>
  <c r="H248" i="32"/>
  <c r="I248" i="32" s="1"/>
  <c r="G248" i="32"/>
  <c r="E248" i="32"/>
  <c r="D248" i="32"/>
  <c r="C248" i="32"/>
  <c r="H247" i="32"/>
  <c r="I247" i="32" s="1"/>
  <c r="G247" i="32"/>
  <c r="G249" i="32" s="1"/>
  <c r="D247" i="32"/>
  <c r="D249" i="32" s="1"/>
  <c r="C247" i="32"/>
  <c r="E247" i="32" s="1"/>
  <c r="E249" i="32" s="1"/>
  <c r="I245" i="32"/>
  <c r="I244" i="32"/>
  <c r="I243" i="32"/>
  <c r="I242" i="32"/>
  <c r="I241" i="32"/>
  <c r="I240" i="32"/>
  <c r="I239" i="32"/>
  <c r="I238" i="32"/>
  <c r="H232" i="32"/>
  <c r="I232" i="32" s="1"/>
  <c r="G232" i="32"/>
  <c r="D232" i="32"/>
  <c r="C232" i="32"/>
  <c r="E232" i="32" s="1"/>
  <c r="H231" i="32"/>
  <c r="I231" i="32" s="1"/>
  <c r="G231" i="32"/>
  <c r="E231" i="32"/>
  <c r="D231" i="32"/>
  <c r="C231" i="32"/>
  <c r="H230" i="32"/>
  <c r="I230" i="32" s="1"/>
  <c r="G230" i="32"/>
  <c r="D230" i="32"/>
  <c r="C230" i="32"/>
  <c r="E230" i="32" s="1"/>
  <c r="H229" i="32"/>
  <c r="I229" i="32" s="1"/>
  <c r="G229" i="32"/>
  <c r="E229" i="32"/>
  <c r="D229" i="32"/>
  <c r="C229" i="32"/>
  <c r="H228" i="32"/>
  <c r="I228" i="32" s="1"/>
  <c r="G228" i="32"/>
  <c r="D228" i="32"/>
  <c r="C228" i="32"/>
  <c r="E228" i="32" s="1"/>
  <c r="H227" i="32"/>
  <c r="I227" i="32" s="1"/>
  <c r="I233" i="32" s="1"/>
  <c r="G227" i="32"/>
  <c r="G233" i="32" s="1"/>
  <c r="E227" i="32"/>
  <c r="D227" i="32"/>
  <c r="D233" i="32" s="1"/>
  <c r="C227" i="32"/>
  <c r="C233" i="32" s="1"/>
  <c r="I225" i="32"/>
  <c r="I224" i="32"/>
  <c r="I223" i="32"/>
  <c r="I222" i="32"/>
  <c r="I221" i="32"/>
  <c r="I217" i="32"/>
  <c r="I216" i="32"/>
  <c r="I215" i="32"/>
  <c r="I214" i="32"/>
  <c r="I213" i="32"/>
  <c r="I209" i="32"/>
  <c r="I208" i="32"/>
  <c r="I207" i="32"/>
  <c r="I206" i="32"/>
  <c r="I205" i="32"/>
  <c r="I199" i="32"/>
  <c r="H199" i="32"/>
  <c r="G199" i="32"/>
  <c r="D199" i="32"/>
  <c r="E199" i="32" s="1"/>
  <c r="C199" i="32"/>
  <c r="I198" i="32"/>
  <c r="H198" i="32"/>
  <c r="G198" i="32"/>
  <c r="D198" i="32"/>
  <c r="C198" i="32"/>
  <c r="E198" i="32" s="1"/>
  <c r="I197" i="32"/>
  <c r="H197" i="32"/>
  <c r="G197" i="32"/>
  <c r="D197" i="32"/>
  <c r="E197" i="32" s="1"/>
  <c r="C197" i="32"/>
  <c r="I196" i="32"/>
  <c r="H196" i="32"/>
  <c r="H200" i="32" s="1"/>
  <c r="G196" i="32"/>
  <c r="G200" i="32" s="1"/>
  <c r="D196" i="32"/>
  <c r="D200" i="32" s="1"/>
  <c r="C196" i="32"/>
  <c r="E196" i="32" s="1"/>
  <c r="E200" i="32" s="1"/>
  <c r="I195" i="32"/>
  <c r="I200" i="32" s="1"/>
  <c r="H195" i="32"/>
  <c r="G195" i="32"/>
  <c r="D195" i="32"/>
  <c r="E195" i="32" s="1"/>
  <c r="C195" i="32"/>
  <c r="I193" i="32"/>
  <c r="I192" i="32"/>
  <c r="I187" i="32"/>
  <c r="H187" i="32"/>
  <c r="G187" i="32"/>
  <c r="D187" i="32"/>
  <c r="C187" i="32"/>
  <c r="I186" i="32"/>
  <c r="H186" i="32"/>
  <c r="G186" i="32"/>
  <c r="E186" i="32"/>
  <c r="I185" i="32"/>
  <c r="H185" i="32"/>
  <c r="G185" i="32"/>
  <c r="E185" i="32"/>
  <c r="I184" i="32"/>
  <c r="H184" i="32"/>
  <c r="G184" i="32"/>
  <c r="E184" i="32"/>
  <c r="I183" i="32"/>
  <c r="H183" i="32"/>
  <c r="G183" i="32"/>
  <c r="D183" i="32"/>
  <c r="C183" i="32"/>
  <c r="E183" i="32" s="1"/>
  <c r="I182" i="32"/>
  <c r="H182" i="32"/>
  <c r="G182" i="32"/>
  <c r="E182" i="32"/>
  <c r="I181" i="32"/>
  <c r="H181" i="32"/>
  <c r="G181" i="32"/>
  <c r="E181" i="32"/>
  <c r="I180" i="32"/>
  <c r="H180" i="32"/>
  <c r="G180" i="32"/>
  <c r="E180" i="32"/>
  <c r="I179" i="32"/>
  <c r="H179" i="32"/>
  <c r="G179" i="32"/>
  <c r="D179" i="32"/>
  <c r="D188" i="32" s="1"/>
  <c r="D316" i="32" s="1"/>
  <c r="C179" i="32"/>
  <c r="I178" i="32"/>
  <c r="H178" i="32"/>
  <c r="G178" i="32"/>
  <c r="E178" i="32"/>
  <c r="I177" i="32"/>
  <c r="H177" i="32"/>
  <c r="G177" i="32"/>
  <c r="E177" i="32"/>
  <c r="J176" i="32"/>
  <c r="I176" i="32"/>
  <c r="H176" i="32"/>
  <c r="G176" i="32"/>
  <c r="E176" i="32"/>
  <c r="J187" i="32"/>
  <c r="J186" i="32"/>
  <c r="J183" i="32"/>
  <c r="J178" i="32"/>
  <c r="J180" i="32"/>
  <c r="J179" i="32"/>
  <c r="J185" i="32"/>
  <c r="J181" i="32"/>
  <c r="J184" i="32"/>
  <c r="J177" i="32"/>
  <c r="J182" i="32"/>
  <c r="J174" i="31"/>
  <c r="J173" i="31"/>
  <c r="J172" i="31"/>
  <c r="J171" i="31"/>
  <c r="J170" i="31"/>
  <c r="J169" i="31"/>
  <c r="J168" i="31"/>
  <c r="J167" i="31"/>
  <c r="J166" i="31"/>
  <c r="J165" i="31"/>
  <c r="J164" i="31"/>
  <c r="J163" i="31"/>
  <c r="J187" i="31" s="1"/>
  <c r="J162" i="31"/>
  <c r="J161" i="31"/>
  <c r="J160" i="31"/>
  <c r="J159" i="31"/>
  <c r="J158" i="31"/>
  <c r="J157" i="31"/>
  <c r="J156" i="31"/>
  <c r="J155" i="31"/>
  <c r="J154" i="31"/>
  <c r="J153" i="31"/>
  <c r="J152" i="31"/>
  <c r="J151" i="31"/>
  <c r="J150" i="31"/>
  <c r="J149" i="31"/>
  <c r="J148" i="31"/>
  <c r="J147" i="31"/>
  <c r="J186" i="31" s="1"/>
  <c r="J146" i="31"/>
  <c r="J145" i="31"/>
  <c r="J144" i="31"/>
  <c r="J143" i="31"/>
  <c r="J142" i="31"/>
  <c r="J141" i="31"/>
  <c r="J140" i="31"/>
  <c r="J139" i="31"/>
  <c r="J138" i="31"/>
  <c r="J137" i="31"/>
  <c r="J136" i="31"/>
  <c r="J135" i="31"/>
  <c r="J177" i="31" s="1"/>
  <c r="J134" i="31"/>
  <c r="J133" i="31"/>
  <c r="J132" i="31"/>
  <c r="J131" i="31"/>
  <c r="J130" i="31"/>
  <c r="J129" i="31"/>
  <c r="J128" i="31"/>
  <c r="J127" i="31"/>
  <c r="J126" i="31"/>
  <c r="J125" i="31"/>
  <c r="J124" i="31"/>
  <c r="J123" i="31"/>
  <c r="J122" i="31"/>
  <c r="J121" i="31"/>
  <c r="J120" i="31"/>
  <c r="J119" i="31"/>
  <c r="J118" i="31"/>
  <c r="J117" i="31"/>
  <c r="J116" i="31"/>
  <c r="J115" i="31"/>
  <c r="J114" i="31"/>
  <c r="J113" i="31"/>
  <c r="J112" i="31"/>
  <c r="J111" i="31"/>
  <c r="J110" i="31"/>
  <c r="J109" i="31"/>
  <c r="J108" i="31"/>
  <c r="J107" i="31"/>
  <c r="J106" i="31"/>
  <c r="J105" i="31"/>
  <c r="J104" i="31"/>
  <c r="J103" i="31"/>
  <c r="J102" i="31"/>
  <c r="J101" i="31"/>
  <c r="J100" i="31"/>
  <c r="J99" i="31"/>
  <c r="J98" i="31"/>
  <c r="J97" i="31"/>
  <c r="J96" i="31"/>
  <c r="J95" i="31"/>
  <c r="J94" i="31"/>
  <c r="J93" i="31"/>
  <c r="J92" i="31"/>
  <c r="J91" i="31"/>
  <c r="J90" i="31"/>
  <c r="J89" i="31"/>
  <c r="J88" i="31"/>
  <c r="J87" i="31"/>
  <c r="J86" i="31"/>
  <c r="J85" i="31"/>
  <c r="J84" i="31"/>
  <c r="J83" i="31"/>
  <c r="J82" i="31"/>
  <c r="J81" i="31"/>
  <c r="J80" i="31"/>
  <c r="J79" i="31"/>
  <c r="J78" i="31"/>
  <c r="J77" i="31"/>
  <c r="J76" i="31"/>
  <c r="J75" i="31"/>
  <c r="J74" i="31"/>
  <c r="J73" i="31"/>
  <c r="J72" i="31"/>
  <c r="J71" i="31"/>
  <c r="J70" i="31"/>
  <c r="J69" i="31"/>
  <c r="J68" i="31"/>
  <c r="J67" i="31"/>
  <c r="J66" i="31"/>
  <c r="J65" i="31"/>
  <c r="J64" i="31"/>
  <c r="J63" i="31"/>
  <c r="J62" i="31"/>
  <c r="J61" i="31"/>
  <c r="J60" i="31"/>
  <c r="J59" i="31"/>
  <c r="J58" i="31"/>
  <c r="J57" i="31"/>
  <c r="J56" i="31"/>
  <c r="J55" i="31"/>
  <c r="J54" i="31"/>
  <c r="J53" i="31"/>
  <c r="J52" i="31"/>
  <c r="J51" i="31"/>
  <c r="J50" i="31"/>
  <c r="J49" i="31"/>
  <c r="J48" i="31"/>
  <c r="J47" i="31"/>
  <c r="J46" i="31"/>
  <c r="J45" i="31"/>
  <c r="J44" i="31"/>
  <c r="J43" i="31"/>
  <c r="J42" i="31"/>
  <c r="J41" i="31"/>
  <c r="J40" i="31"/>
  <c r="J39" i="31"/>
  <c r="J38" i="31"/>
  <c r="J37" i="31"/>
  <c r="J36" i="31"/>
  <c r="J35" i="31"/>
  <c r="J181" i="31" s="1"/>
  <c r="J34" i="31"/>
  <c r="J33" i="31"/>
  <c r="J32" i="31"/>
  <c r="J31" i="31"/>
  <c r="J178" i="31" s="1"/>
  <c r="J30" i="31"/>
  <c r="J29" i="31"/>
  <c r="J28" i="31"/>
  <c r="J27" i="31"/>
  <c r="J26" i="31"/>
  <c r="J25" i="31"/>
  <c r="J24" i="31"/>
  <c r="J23" i="31"/>
  <c r="J22" i="31"/>
  <c r="J21" i="31"/>
  <c r="J20" i="31"/>
  <c r="J180" i="31" s="1"/>
  <c r="J19" i="31"/>
  <c r="J179" i="31" s="1"/>
  <c r="J18" i="31"/>
  <c r="J17" i="31"/>
  <c r="J16" i="31"/>
  <c r="J15" i="31"/>
  <c r="J14" i="31"/>
  <c r="J13" i="31"/>
  <c r="J12" i="31"/>
  <c r="J11" i="31"/>
  <c r="J184" i="31" s="1"/>
  <c r="J10" i="31"/>
  <c r="J9" i="31"/>
  <c r="J8" i="31"/>
  <c r="J7" i="31"/>
  <c r="I312" i="31"/>
  <c r="H312" i="31"/>
  <c r="G312" i="31"/>
  <c r="D312" i="31"/>
  <c r="C312" i="31"/>
  <c r="E312" i="31" s="1"/>
  <c r="I311" i="31"/>
  <c r="H311" i="31"/>
  <c r="G311" i="31"/>
  <c r="D311" i="31"/>
  <c r="C311" i="31"/>
  <c r="E311" i="31" s="1"/>
  <c r="I310" i="31"/>
  <c r="H310" i="31"/>
  <c r="G310" i="31"/>
  <c r="E310" i="31"/>
  <c r="D310" i="31"/>
  <c r="C310" i="31"/>
  <c r="I309" i="31"/>
  <c r="H309" i="31"/>
  <c r="G309" i="31"/>
  <c r="D309" i="31"/>
  <c r="C309" i="31"/>
  <c r="E309" i="31" s="1"/>
  <c r="H308" i="31"/>
  <c r="G308" i="31"/>
  <c r="E308" i="31"/>
  <c r="H307" i="31"/>
  <c r="H313" i="31" s="1"/>
  <c r="G307" i="31"/>
  <c r="G313" i="31" s="1"/>
  <c r="E307" i="31"/>
  <c r="D307" i="31"/>
  <c r="D313" i="31" s="1"/>
  <c r="I305" i="31"/>
  <c r="I304" i="31"/>
  <c r="I303" i="31"/>
  <c r="I302" i="31"/>
  <c r="I301" i="31"/>
  <c r="I300" i="31"/>
  <c r="I299" i="31"/>
  <c r="I298" i="31"/>
  <c r="I297" i="31"/>
  <c r="I296" i="31"/>
  <c r="I295" i="31"/>
  <c r="I294" i="31"/>
  <c r="I293" i="31"/>
  <c r="I292" i="31"/>
  <c r="I291" i="31"/>
  <c r="I290" i="31"/>
  <c r="I289" i="31"/>
  <c r="I288" i="31"/>
  <c r="I308" i="31" s="1"/>
  <c r="I287" i="31"/>
  <c r="I286" i="31"/>
  <c r="I285" i="31"/>
  <c r="I284" i="31"/>
  <c r="I283" i="31"/>
  <c r="I282" i="31"/>
  <c r="I281" i="31"/>
  <c r="I280" i="31"/>
  <c r="I279" i="31"/>
  <c r="I278" i="31"/>
  <c r="I277" i="31"/>
  <c r="I276" i="31"/>
  <c r="I275" i="31"/>
  <c r="I307" i="31" s="1"/>
  <c r="I313" i="31" s="1"/>
  <c r="H270" i="31"/>
  <c r="I270" i="31" s="1"/>
  <c r="G270" i="31"/>
  <c r="D270" i="31"/>
  <c r="C270" i="31"/>
  <c r="E270" i="31" s="1"/>
  <c r="H269" i="31"/>
  <c r="I269" i="31" s="1"/>
  <c r="I271" i="31" s="1"/>
  <c r="G269" i="31"/>
  <c r="G271" i="31" s="1"/>
  <c r="E269" i="31"/>
  <c r="D269" i="31"/>
  <c r="D271" i="31" s="1"/>
  <c r="C269" i="31"/>
  <c r="C271" i="31" s="1"/>
  <c r="I267" i="31"/>
  <c r="I266" i="31"/>
  <c r="I265" i="31"/>
  <c r="I259" i="31"/>
  <c r="H259" i="31"/>
  <c r="G259" i="31"/>
  <c r="D259" i="31"/>
  <c r="E259" i="31" s="1"/>
  <c r="C259" i="31"/>
  <c r="H258" i="31"/>
  <c r="I258" i="31" s="1"/>
  <c r="I260" i="31" s="1"/>
  <c r="G258" i="31"/>
  <c r="G260" i="31" s="1"/>
  <c r="D258" i="31"/>
  <c r="D260" i="31" s="1"/>
  <c r="C258" i="31"/>
  <c r="E258" i="31" s="1"/>
  <c r="I256" i="31"/>
  <c r="I255" i="31"/>
  <c r="I254" i="31"/>
  <c r="H248" i="31"/>
  <c r="I248" i="31" s="1"/>
  <c r="G248" i="31"/>
  <c r="E248" i="31"/>
  <c r="D248" i="31"/>
  <c r="C248" i="31"/>
  <c r="H247" i="31"/>
  <c r="I247" i="31" s="1"/>
  <c r="G247" i="31"/>
  <c r="G249" i="31" s="1"/>
  <c r="D247" i="31"/>
  <c r="D249" i="31" s="1"/>
  <c r="C247" i="31"/>
  <c r="E247" i="31" s="1"/>
  <c r="E249" i="31" s="1"/>
  <c r="I245" i="31"/>
  <c r="I244" i="31"/>
  <c r="I243" i="31"/>
  <c r="I242" i="31"/>
  <c r="I241" i="31"/>
  <c r="I240" i="31"/>
  <c r="I239" i="31"/>
  <c r="I238" i="31"/>
  <c r="H232" i="31"/>
  <c r="I232" i="31" s="1"/>
  <c r="G232" i="31"/>
  <c r="D232" i="31"/>
  <c r="C232" i="31"/>
  <c r="E232" i="31" s="1"/>
  <c r="H231" i="31"/>
  <c r="I231" i="31" s="1"/>
  <c r="G231" i="31"/>
  <c r="E231" i="31"/>
  <c r="D231" i="31"/>
  <c r="C231" i="31"/>
  <c r="H230" i="31"/>
  <c r="I230" i="31" s="1"/>
  <c r="G230" i="31"/>
  <c r="D230" i="31"/>
  <c r="C230" i="31"/>
  <c r="E230" i="31" s="1"/>
  <c r="H229" i="31"/>
  <c r="I229" i="31" s="1"/>
  <c r="G229" i="31"/>
  <c r="E229" i="31"/>
  <c r="D229" i="31"/>
  <c r="C229" i="31"/>
  <c r="H228" i="31"/>
  <c r="I228" i="31" s="1"/>
  <c r="G228" i="31"/>
  <c r="D228" i="31"/>
  <c r="C228" i="31"/>
  <c r="E228" i="31" s="1"/>
  <c r="H227" i="31"/>
  <c r="I227" i="31" s="1"/>
  <c r="I233" i="31" s="1"/>
  <c r="G227" i="31"/>
  <c r="G233" i="31" s="1"/>
  <c r="E227" i="31"/>
  <c r="D227" i="31"/>
  <c r="D233" i="31" s="1"/>
  <c r="C227" i="31"/>
  <c r="C233" i="31" s="1"/>
  <c r="I225" i="31"/>
  <c r="I224" i="31"/>
  <c r="I223" i="31"/>
  <c r="I222" i="31"/>
  <c r="I221" i="31"/>
  <c r="I217" i="31"/>
  <c r="I216" i="31"/>
  <c r="I215" i="31"/>
  <c r="I214" i="31"/>
  <c r="I213" i="31"/>
  <c r="I209" i="31"/>
  <c r="I208" i="31"/>
  <c r="I207" i="31"/>
  <c r="I206" i="31"/>
  <c r="I205" i="31"/>
  <c r="I199" i="31"/>
  <c r="H199" i="31"/>
  <c r="G199" i="31"/>
  <c r="D199" i="31"/>
  <c r="E199" i="31" s="1"/>
  <c r="C199" i="31"/>
  <c r="I198" i="31"/>
  <c r="H198" i="31"/>
  <c r="G198" i="31"/>
  <c r="D198" i="31"/>
  <c r="C198" i="31"/>
  <c r="E198" i="31" s="1"/>
  <c r="I197" i="31"/>
  <c r="H197" i="31"/>
  <c r="G197" i="31"/>
  <c r="D197" i="31"/>
  <c r="E197" i="31" s="1"/>
  <c r="C197" i="31"/>
  <c r="I196" i="31"/>
  <c r="H196" i="31"/>
  <c r="H200" i="31" s="1"/>
  <c r="G196" i="31"/>
  <c r="G200" i="31" s="1"/>
  <c r="D196" i="31"/>
  <c r="D200" i="31" s="1"/>
  <c r="C196" i="31"/>
  <c r="E196" i="31" s="1"/>
  <c r="E200" i="31" s="1"/>
  <c r="I195" i="31"/>
  <c r="I200" i="31" s="1"/>
  <c r="H195" i="31"/>
  <c r="G195" i="31"/>
  <c r="D195" i="31"/>
  <c r="E195" i="31" s="1"/>
  <c r="C195" i="31"/>
  <c r="I193" i="31"/>
  <c r="I192" i="31"/>
  <c r="I187" i="31"/>
  <c r="H187" i="31"/>
  <c r="G187" i="31"/>
  <c r="D187" i="31"/>
  <c r="C187" i="31"/>
  <c r="I186" i="31"/>
  <c r="H186" i="31"/>
  <c r="G186" i="31"/>
  <c r="E186" i="31"/>
  <c r="I185" i="31"/>
  <c r="H185" i="31"/>
  <c r="G185" i="31"/>
  <c r="E185" i="31"/>
  <c r="I184" i="31"/>
  <c r="H184" i="31"/>
  <c r="G184" i="31"/>
  <c r="E184" i="31"/>
  <c r="I183" i="31"/>
  <c r="H183" i="31"/>
  <c r="G183" i="31"/>
  <c r="D183" i="31"/>
  <c r="C183" i="31"/>
  <c r="E183" i="31" s="1"/>
  <c r="I182" i="31"/>
  <c r="H182" i="31"/>
  <c r="G182" i="31"/>
  <c r="E182" i="31"/>
  <c r="I181" i="31"/>
  <c r="H181" i="31"/>
  <c r="G181" i="31"/>
  <c r="E181" i="31"/>
  <c r="I180" i="31"/>
  <c r="H180" i="31"/>
  <c r="G180" i="31"/>
  <c r="E180" i="31"/>
  <c r="I179" i="31"/>
  <c r="H179" i="31"/>
  <c r="G179" i="31"/>
  <c r="D179" i="31"/>
  <c r="D188" i="31" s="1"/>
  <c r="D316" i="31" s="1"/>
  <c r="C179" i="31"/>
  <c r="I178" i="31"/>
  <c r="H178" i="31"/>
  <c r="G178" i="31"/>
  <c r="E178" i="31"/>
  <c r="I177" i="31"/>
  <c r="H177" i="31"/>
  <c r="G177" i="31"/>
  <c r="E177" i="31"/>
  <c r="I176" i="31"/>
  <c r="H176" i="31"/>
  <c r="G176" i="31"/>
  <c r="E176" i="31"/>
  <c r="J176" i="31"/>
  <c r="J183" i="31"/>
  <c r="J185" i="31"/>
  <c r="J182" i="31"/>
  <c r="J174" i="30"/>
  <c r="J173" i="30"/>
  <c r="J172" i="30"/>
  <c r="J171" i="30"/>
  <c r="J170" i="30"/>
  <c r="J169" i="30"/>
  <c r="J168" i="30"/>
  <c r="J167" i="30"/>
  <c r="J166" i="30"/>
  <c r="J165" i="30"/>
  <c r="J164" i="30"/>
  <c r="J163" i="30"/>
  <c r="J162" i="30"/>
  <c r="J161" i="30"/>
  <c r="J160" i="30"/>
  <c r="J159" i="30"/>
  <c r="J158" i="30"/>
  <c r="J157" i="30"/>
  <c r="J156" i="30"/>
  <c r="J155" i="30"/>
  <c r="J154" i="30"/>
  <c r="J153" i="30"/>
  <c r="J152" i="30"/>
  <c r="J151" i="30"/>
  <c r="J150" i="30"/>
  <c r="J149" i="30"/>
  <c r="J148" i="30"/>
  <c r="J147" i="30"/>
  <c r="J146" i="30"/>
  <c r="J145" i="30"/>
  <c r="J144" i="30"/>
  <c r="J143" i="30"/>
  <c r="J142" i="30"/>
  <c r="J141" i="30"/>
  <c r="J140" i="30"/>
  <c r="J139" i="30"/>
  <c r="J138" i="30"/>
  <c r="J137" i="30"/>
  <c r="J136" i="30"/>
  <c r="J135" i="30"/>
  <c r="J134" i="30"/>
  <c r="J133" i="30"/>
  <c r="J132" i="30"/>
  <c r="J131" i="30"/>
  <c r="J187" i="30" s="1"/>
  <c r="J130" i="30"/>
  <c r="J129" i="30"/>
  <c r="J128" i="30"/>
  <c r="J127" i="30"/>
  <c r="J126" i="30"/>
  <c r="J125" i="30"/>
  <c r="J124" i="30"/>
  <c r="J123" i="30"/>
  <c r="J122" i="30"/>
  <c r="J121" i="30"/>
  <c r="J120" i="30"/>
  <c r="J119" i="30"/>
  <c r="J118" i="30"/>
  <c r="J117" i="30"/>
  <c r="J116" i="30"/>
  <c r="J115" i="30"/>
  <c r="J114" i="30"/>
  <c r="J113" i="30"/>
  <c r="J112" i="30"/>
  <c r="J111" i="30"/>
  <c r="J110" i="30"/>
  <c r="J109" i="30"/>
  <c r="J108" i="30"/>
  <c r="J107" i="30"/>
  <c r="J106" i="30"/>
  <c r="J105" i="30"/>
  <c r="J104" i="30"/>
  <c r="J103" i="30"/>
  <c r="J102" i="30"/>
  <c r="J101" i="30"/>
  <c r="J100" i="30"/>
  <c r="J99" i="30"/>
  <c r="J176" i="30" s="1"/>
  <c r="J98" i="30"/>
  <c r="J97" i="30"/>
  <c r="J96" i="30"/>
  <c r="J95" i="30"/>
  <c r="J94" i="30"/>
  <c r="J93" i="30"/>
  <c r="J92" i="30"/>
  <c r="J91" i="30"/>
  <c r="J90" i="30"/>
  <c r="J89" i="30"/>
  <c r="J88" i="30"/>
  <c r="J87" i="30"/>
  <c r="J86" i="30"/>
  <c r="J85" i="30"/>
  <c r="J84" i="30"/>
  <c r="J83" i="30"/>
  <c r="J178" i="30" s="1"/>
  <c r="J82" i="30"/>
  <c r="J81" i="30"/>
  <c r="J80" i="30"/>
  <c r="J79" i="30"/>
  <c r="J78" i="30"/>
  <c r="J77" i="30"/>
  <c r="J76" i="30"/>
  <c r="J75" i="30"/>
  <c r="J74" i="30"/>
  <c r="J73" i="30"/>
  <c r="J72" i="30"/>
  <c r="J71" i="30"/>
  <c r="J70" i="30"/>
  <c r="J69" i="30"/>
  <c r="J68" i="30"/>
  <c r="J67" i="30"/>
  <c r="J66" i="30"/>
  <c r="J65" i="30"/>
  <c r="J64" i="30"/>
  <c r="J63" i="30"/>
  <c r="J183" i="30" s="1"/>
  <c r="J62" i="30"/>
  <c r="J61" i="30"/>
  <c r="J60" i="30"/>
  <c r="J59" i="30"/>
  <c r="J181" i="30" s="1"/>
  <c r="J58" i="30"/>
  <c r="J57" i="30"/>
  <c r="J56" i="30"/>
  <c r="J55" i="30"/>
  <c r="J180" i="30" s="1"/>
  <c r="J54" i="30"/>
  <c r="J53" i="30"/>
  <c r="J52" i="30"/>
  <c r="J51" i="30"/>
  <c r="J50" i="30"/>
  <c r="J49" i="30"/>
  <c r="J48" i="30"/>
  <c r="J47" i="30"/>
  <c r="J46" i="30"/>
  <c r="J45" i="30"/>
  <c r="J44" i="30"/>
  <c r="J43" i="30"/>
  <c r="J42" i="30"/>
  <c r="J41" i="30"/>
  <c r="J40" i="30"/>
  <c r="J39" i="30"/>
  <c r="J38" i="30"/>
  <c r="J37" i="30"/>
  <c r="J36" i="30"/>
  <c r="J35" i="30"/>
  <c r="J34" i="30"/>
  <c r="J33" i="30"/>
  <c r="J32" i="30"/>
  <c r="J31" i="30"/>
  <c r="J30" i="30"/>
  <c r="J29" i="30"/>
  <c r="J28" i="30"/>
  <c r="J27" i="30"/>
  <c r="J26" i="30"/>
  <c r="J25" i="30"/>
  <c r="J24" i="30"/>
  <c r="J23" i="30"/>
  <c r="J22" i="30"/>
  <c r="J21" i="30"/>
  <c r="J20" i="30"/>
  <c r="J19" i="30"/>
  <c r="J18" i="30"/>
  <c r="J17" i="30"/>
  <c r="J16" i="30"/>
  <c r="J15" i="30"/>
  <c r="J185" i="30" s="1"/>
  <c r="J14" i="30"/>
  <c r="J13" i="30"/>
  <c r="J12" i="30"/>
  <c r="J11" i="30"/>
  <c r="J184" i="30" s="1"/>
  <c r="J10" i="30"/>
  <c r="J9" i="30"/>
  <c r="J8" i="30"/>
  <c r="J7" i="30"/>
  <c r="J182" i="30" s="1"/>
  <c r="I312" i="30"/>
  <c r="H312" i="30"/>
  <c r="G312" i="30"/>
  <c r="D312" i="30"/>
  <c r="C312" i="30"/>
  <c r="E312" i="30" s="1"/>
  <c r="I311" i="30"/>
  <c r="H311" i="30"/>
  <c r="G311" i="30"/>
  <c r="D311" i="30"/>
  <c r="E311" i="30" s="1"/>
  <c r="C311" i="30"/>
  <c r="I310" i="30"/>
  <c r="H310" i="30"/>
  <c r="G310" i="30"/>
  <c r="D310" i="30"/>
  <c r="C310" i="30"/>
  <c r="E310" i="30" s="1"/>
  <c r="I309" i="30"/>
  <c r="H309" i="30"/>
  <c r="G309" i="30"/>
  <c r="D309" i="30"/>
  <c r="E309" i="30" s="1"/>
  <c r="C309" i="30"/>
  <c r="C313" i="30" s="1"/>
  <c r="H308" i="30"/>
  <c r="G308" i="30"/>
  <c r="E308" i="30"/>
  <c r="H307" i="30"/>
  <c r="H313" i="30" s="1"/>
  <c r="G307" i="30"/>
  <c r="G313" i="30" s="1"/>
  <c r="D307" i="30"/>
  <c r="D313" i="30" s="1"/>
  <c r="I305" i="30"/>
  <c r="I304" i="30"/>
  <c r="I303" i="30"/>
  <c r="I302" i="30"/>
  <c r="I301" i="30"/>
  <c r="I300" i="30"/>
  <c r="I299" i="30"/>
  <c r="I298" i="30"/>
  <c r="I297" i="30"/>
  <c r="I296" i="30"/>
  <c r="I295" i="30"/>
  <c r="I294" i="30"/>
  <c r="I293" i="30"/>
  <c r="I292" i="30"/>
  <c r="I291" i="30"/>
  <c r="I290" i="30"/>
  <c r="I289" i="30"/>
  <c r="I288" i="30"/>
  <c r="I308" i="30" s="1"/>
  <c r="I287" i="30"/>
  <c r="I286" i="30"/>
  <c r="I285" i="30"/>
  <c r="I284" i="30"/>
  <c r="I283" i="30"/>
  <c r="I282" i="30"/>
  <c r="I281" i="30"/>
  <c r="I280" i="30"/>
  <c r="I279" i="30"/>
  <c r="I278" i="30"/>
  <c r="I277" i="30"/>
  <c r="I276" i="30"/>
  <c r="I307" i="30" s="1"/>
  <c r="I313" i="30" s="1"/>
  <c r="I275" i="30"/>
  <c r="I270" i="30"/>
  <c r="H270" i="30"/>
  <c r="G270" i="30"/>
  <c r="D270" i="30"/>
  <c r="E270" i="30" s="1"/>
  <c r="C270" i="30"/>
  <c r="H269" i="30"/>
  <c r="I269" i="30" s="1"/>
  <c r="I271" i="30" s="1"/>
  <c r="G269" i="30"/>
  <c r="G271" i="30" s="1"/>
  <c r="D269" i="30"/>
  <c r="D271" i="30" s="1"/>
  <c r="C269" i="30"/>
  <c r="E269" i="30" s="1"/>
  <c r="E271" i="30" s="1"/>
  <c r="I267" i="30"/>
  <c r="I266" i="30"/>
  <c r="I265" i="30"/>
  <c r="H259" i="30"/>
  <c r="I259" i="30" s="1"/>
  <c r="G259" i="30"/>
  <c r="E259" i="30"/>
  <c r="D259" i="30"/>
  <c r="C259" i="30"/>
  <c r="H258" i="30"/>
  <c r="I258" i="30" s="1"/>
  <c r="G258" i="30"/>
  <c r="G260" i="30" s="1"/>
  <c r="D258" i="30"/>
  <c r="D260" i="30" s="1"/>
  <c r="C258" i="30"/>
  <c r="E258" i="30" s="1"/>
  <c r="E260" i="30" s="1"/>
  <c r="I256" i="30"/>
  <c r="I255" i="30"/>
  <c r="I254" i="30"/>
  <c r="H248" i="30"/>
  <c r="I248" i="30" s="1"/>
  <c r="G248" i="30"/>
  <c r="D248" i="30"/>
  <c r="C248" i="30"/>
  <c r="E248" i="30" s="1"/>
  <c r="I247" i="30"/>
  <c r="I249" i="30" s="1"/>
  <c r="H247" i="30"/>
  <c r="H249" i="30" s="1"/>
  <c r="G247" i="30"/>
  <c r="G249" i="30" s="1"/>
  <c r="D247" i="30"/>
  <c r="E247" i="30" s="1"/>
  <c r="E249" i="30" s="1"/>
  <c r="C247" i="30"/>
  <c r="C249" i="30" s="1"/>
  <c r="I245" i="30"/>
  <c r="I244" i="30"/>
  <c r="I243" i="30"/>
  <c r="I242" i="30"/>
  <c r="I241" i="30"/>
  <c r="I240" i="30"/>
  <c r="I239" i="30"/>
  <c r="I238" i="30"/>
  <c r="I232" i="30"/>
  <c r="H232" i="30"/>
  <c r="G232" i="30"/>
  <c r="D232" i="30"/>
  <c r="E232" i="30" s="1"/>
  <c r="C232" i="30"/>
  <c r="H231" i="30"/>
  <c r="I231" i="30" s="1"/>
  <c r="G231" i="30"/>
  <c r="D231" i="30"/>
  <c r="C231" i="30"/>
  <c r="E231" i="30" s="1"/>
  <c r="I230" i="30"/>
  <c r="H230" i="30"/>
  <c r="G230" i="30"/>
  <c r="D230" i="30"/>
  <c r="E230" i="30" s="1"/>
  <c r="C230" i="30"/>
  <c r="H229" i="30"/>
  <c r="I229" i="30" s="1"/>
  <c r="G229" i="30"/>
  <c r="D229" i="30"/>
  <c r="C229" i="30"/>
  <c r="E229" i="30" s="1"/>
  <c r="I228" i="30"/>
  <c r="H228" i="30"/>
  <c r="G228" i="30"/>
  <c r="D228" i="30"/>
  <c r="E228" i="30" s="1"/>
  <c r="C228" i="30"/>
  <c r="H227" i="30"/>
  <c r="I227" i="30" s="1"/>
  <c r="G227" i="30"/>
  <c r="G233" i="30" s="1"/>
  <c r="D227" i="30"/>
  <c r="D233" i="30" s="1"/>
  <c r="C227" i="30"/>
  <c r="E227" i="30" s="1"/>
  <c r="I225" i="30"/>
  <c r="I224" i="30"/>
  <c r="I223" i="30"/>
  <c r="I222" i="30"/>
  <c r="I221" i="30"/>
  <c r="I217" i="30"/>
  <c r="I216" i="30"/>
  <c r="I215" i="30"/>
  <c r="I214" i="30"/>
  <c r="I213" i="30"/>
  <c r="I209" i="30"/>
  <c r="I208" i="30"/>
  <c r="I207" i="30"/>
  <c r="I206" i="30"/>
  <c r="I205" i="30"/>
  <c r="I199" i="30"/>
  <c r="H199" i="30"/>
  <c r="G199" i="30"/>
  <c r="E199" i="30"/>
  <c r="D199" i="30"/>
  <c r="C199" i="30"/>
  <c r="I198" i="30"/>
  <c r="H198" i="30"/>
  <c r="G198" i="30"/>
  <c r="D198" i="30"/>
  <c r="C198" i="30"/>
  <c r="E198" i="30" s="1"/>
  <c r="I197" i="30"/>
  <c r="H197" i="30"/>
  <c r="G197" i="30"/>
  <c r="E197" i="30"/>
  <c r="D197" i="30"/>
  <c r="C197" i="30"/>
  <c r="I196" i="30"/>
  <c r="I200" i="30" s="1"/>
  <c r="H196" i="30"/>
  <c r="H200" i="30" s="1"/>
  <c r="G196" i="30"/>
  <c r="D196" i="30"/>
  <c r="D200" i="30" s="1"/>
  <c r="C196" i="30"/>
  <c r="E196" i="30" s="1"/>
  <c r="E200" i="30" s="1"/>
  <c r="I195" i="30"/>
  <c r="H195" i="30"/>
  <c r="G195" i="30"/>
  <c r="G200" i="30" s="1"/>
  <c r="E195" i="30"/>
  <c r="D195" i="30"/>
  <c r="C195" i="30"/>
  <c r="I193" i="30"/>
  <c r="I192" i="30"/>
  <c r="I187" i="30"/>
  <c r="H187" i="30"/>
  <c r="G187" i="30"/>
  <c r="D187" i="30"/>
  <c r="C187" i="30"/>
  <c r="I186" i="30"/>
  <c r="H186" i="30"/>
  <c r="G186" i="30"/>
  <c r="E186" i="30"/>
  <c r="I185" i="30"/>
  <c r="H185" i="30"/>
  <c r="G185" i="30"/>
  <c r="E185" i="30"/>
  <c r="I184" i="30"/>
  <c r="H184" i="30"/>
  <c r="G184" i="30"/>
  <c r="E184" i="30"/>
  <c r="I183" i="30"/>
  <c r="H183" i="30"/>
  <c r="G183" i="30"/>
  <c r="D183" i="30"/>
  <c r="C183" i="30"/>
  <c r="I182" i="30"/>
  <c r="H182" i="30"/>
  <c r="G182" i="30"/>
  <c r="E182" i="30"/>
  <c r="I181" i="30"/>
  <c r="H181" i="30"/>
  <c r="G181" i="30"/>
  <c r="E181" i="30"/>
  <c r="I180" i="30"/>
  <c r="H180" i="30"/>
  <c r="G180" i="30"/>
  <c r="E180" i="30"/>
  <c r="I179" i="30"/>
  <c r="H179" i="30"/>
  <c r="G179" i="30"/>
  <c r="D179" i="30"/>
  <c r="C179" i="30"/>
  <c r="I178" i="30"/>
  <c r="H178" i="30"/>
  <c r="G178" i="30"/>
  <c r="E178" i="30"/>
  <c r="I177" i="30"/>
  <c r="H177" i="30"/>
  <c r="G177" i="30"/>
  <c r="E177" i="30"/>
  <c r="I176" i="30"/>
  <c r="H176" i="30"/>
  <c r="G176" i="30"/>
  <c r="E176" i="30"/>
  <c r="J186" i="30"/>
  <c r="J179" i="30"/>
  <c r="J177" i="30"/>
  <c r="J174" i="29"/>
  <c r="J173" i="29"/>
  <c r="J172" i="29"/>
  <c r="J171" i="29"/>
  <c r="J170" i="29"/>
  <c r="J169" i="29"/>
  <c r="J168" i="29"/>
  <c r="J167" i="29"/>
  <c r="J166" i="29"/>
  <c r="J165" i="29"/>
  <c r="J164" i="29"/>
  <c r="J163" i="29"/>
  <c r="J162" i="29"/>
  <c r="J161" i="29"/>
  <c r="J160" i="29"/>
  <c r="J159" i="29"/>
  <c r="J158" i="29"/>
  <c r="J157" i="29"/>
  <c r="J156" i="29"/>
  <c r="J155" i="29"/>
  <c r="J154" i="29"/>
  <c r="J153" i="29"/>
  <c r="J152" i="29"/>
  <c r="J151" i="29"/>
  <c r="J150" i="29"/>
  <c r="J149" i="29"/>
  <c r="J148" i="29"/>
  <c r="J147" i="29"/>
  <c r="J146" i="29"/>
  <c r="J145" i="29"/>
  <c r="J144" i="29"/>
  <c r="J143" i="29"/>
  <c r="J142" i="29"/>
  <c r="J141" i="29"/>
  <c r="J140" i="29"/>
  <c r="J139" i="29"/>
  <c r="J138" i="29"/>
  <c r="J137" i="29"/>
  <c r="J136" i="29"/>
  <c r="J135" i="29"/>
  <c r="J134" i="29"/>
  <c r="J133" i="29"/>
  <c r="J132" i="29"/>
  <c r="J131" i="29"/>
  <c r="J130" i="29"/>
  <c r="J129" i="29"/>
  <c r="J128" i="29"/>
  <c r="J127" i="29"/>
  <c r="J126" i="29"/>
  <c r="J125" i="29"/>
  <c r="J124" i="29"/>
  <c r="J123" i="29"/>
  <c r="J122" i="29"/>
  <c r="J121" i="29"/>
  <c r="J120" i="29"/>
  <c r="J119" i="29"/>
  <c r="J118" i="29"/>
  <c r="J117" i="29"/>
  <c r="J116" i="29"/>
  <c r="J115" i="29"/>
  <c r="J114" i="29"/>
  <c r="J113" i="29"/>
  <c r="J112" i="29"/>
  <c r="J111" i="29"/>
  <c r="J110" i="29"/>
  <c r="J109" i="29"/>
  <c r="J108" i="29"/>
  <c r="J107" i="29"/>
  <c r="J106" i="29"/>
  <c r="J105" i="29"/>
  <c r="J104" i="29"/>
  <c r="J103" i="29"/>
  <c r="J102" i="29"/>
  <c r="J101" i="29"/>
  <c r="J100" i="29"/>
  <c r="J99" i="29"/>
  <c r="J98" i="29"/>
  <c r="J97" i="29"/>
  <c r="J96" i="29"/>
  <c r="J95" i="29"/>
  <c r="J94" i="29"/>
  <c r="J93" i="29"/>
  <c r="J92" i="29"/>
  <c r="J91" i="29"/>
  <c r="J90" i="29"/>
  <c r="J89" i="29"/>
  <c r="J88" i="29"/>
  <c r="J87" i="29"/>
  <c r="J86" i="29"/>
  <c r="J85" i="29"/>
  <c r="J84" i="29"/>
  <c r="J83" i="29"/>
  <c r="J82" i="29"/>
  <c r="J81" i="29"/>
  <c r="J80" i="29"/>
  <c r="J79" i="29"/>
  <c r="J78" i="29"/>
  <c r="J77" i="29"/>
  <c r="J76" i="29"/>
  <c r="J75" i="29"/>
  <c r="J74" i="29"/>
  <c r="J73" i="29"/>
  <c r="J72" i="29"/>
  <c r="J71" i="29"/>
  <c r="J70" i="29"/>
  <c r="J69" i="29"/>
  <c r="J68" i="29"/>
  <c r="J67" i="29"/>
  <c r="J66" i="29"/>
  <c r="J65" i="29"/>
  <c r="J64" i="29"/>
  <c r="J63" i="29"/>
  <c r="J62" i="29"/>
  <c r="J61" i="29"/>
  <c r="J60" i="29"/>
  <c r="J59" i="29"/>
  <c r="J58" i="29"/>
  <c r="J57" i="29"/>
  <c r="J56" i="29"/>
  <c r="J55" i="29"/>
  <c r="J54" i="29"/>
  <c r="J53" i="29"/>
  <c r="J52" i="29"/>
  <c r="J51" i="29"/>
  <c r="J50" i="29"/>
  <c r="J49" i="29"/>
  <c r="J48" i="29"/>
  <c r="J47" i="29"/>
  <c r="J46" i="29"/>
  <c r="J45" i="29"/>
  <c r="J44" i="29"/>
  <c r="J43" i="29"/>
  <c r="J42" i="29"/>
  <c r="J41" i="29"/>
  <c r="J40" i="29"/>
  <c r="J39" i="29"/>
  <c r="J38" i="29"/>
  <c r="J37" i="29"/>
  <c r="J36" i="29"/>
  <c r="J35" i="29"/>
  <c r="J34" i="29"/>
  <c r="J33" i="29"/>
  <c r="J32" i="29"/>
  <c r="J31" i="29"/>
  <c r="J30" i="29"/>
  <c r="J29" i="29"/>
  <c r="J28" i="29"/>
  <c r="J27" i="29"/>
  <c r="J26" i="29"/>
  <c r="J25" i="29"/>
  <c r="J24" i="29"/>
  <c r="J23" i="29"/>
  <c r="J22" i="29"/>
  <c r="J21" i="29"/>
  <c r="J20" i="29"/>
  <c r="J19" i="29"/>
  <c r="J18" i="29"/>
  <c r="J17" i="29"/>
  <c r="J16" i="29"/>
  <c r="J15" i="29"/>
  <c r="J14" i="29"/>
  <c r="J13" i="29"/>
  <c r="J12" i="29"/>
  <c r="J11" i="29"/>
  <c r="J10" i="29"/>
  <c r="J9" i="29"/>
  <c r="J8" i="29"/>
  <c r="J7" i="29"/>
  <c r="G316" i="38" l="1"/>
  <c r="E313" i="38"/>
  <c r="E316" i="38" s="1"/>
  <c r="I316" i="37"/>
  <c r="I233" i="36"/>
  <c r="E313" i="36"/>
  <c r="H316" i="36"/>
  <c r="I316" i="36"/>
  <c r="E316" i="36"/>
  <c r="E316" i="35"/>
  <c r="C316" i="35"/>
  <c r="H316" i="35"/>
  <c r="G316" i="34"/>
  <c r="I271" i="34"/>
  <c r="H316" i="34"/>
  <c r="C316" i="34"/>
  <c r="J188" i="34"/>
  <c r="E188" i="34"/>
  <c r="E316" i="34" s="1"/>
  <c r="H316" i="33"/>
  <c r="E188" i="33"/>
  <c r="E316" i="33" s="1"/>
  <c r="C316" i="33"/>
  <c r="J188" i="33"/>
  <c r="I316" i="33" s="1"/>
  <c r="D316" i="33"/>
  <c r="G188" i="32"/>
  <c r="I188" i="32"/>
  <c r="H188" i="32"/>
  <c r="G316" i="32" s="1"/>
  <c r="E187" i="32"/>
  <c r="E260" i="32"/>
  <c r="E313" i="32"/>
  <c r="E271" i="32"/>
  <c r="J188" i="32"/>
  <c r="E233" i="32"/>
  <c r="I249" i="32"/>
  <c r="C313" i="32"/>
  <c r="C249" i="32"/>
  <c r="H249" i="32"/>
  <c r="E179" i="32"/>
  <c r="C200" i="32"/>
  <c r="C260" i="32"/>
  <c r="H260" i="32"/>
  <c r="C188" i="32"/>
  <c r="C316" i="32" s="1"/>
  <c r="H233" i="32"/>
  <c r="H271" i="32"/>
  <c r="G188" i="31"/>
  <c r="I188" i="31"/>
  <c r="H188" i="31"/>
  <c r="G316" i="31" s="1"/>
  <c r="E187" i="31"/>
  <c r="J188" i="31"/>
  <c r="E260" i="31"/>
  <c r="E313" i="31"/>
  <c r="E271" i="31"/>
  <c r="E233" i="31"/>
  <c r="I249" i="31"/>
  <c r="C313" i="31"/>
  <c r="C249" i="31"/>
  <c r="H249" i="31"/>
  <c r="E179" i="31"/>
  <c r="C200" i="31"/>
  <c r="C260" i="31"/>
  <c r="H260" i="31"/>
  <c r="C188" i="31"/>
  <c r="C316" i="31" s="1"/>
  <c r="H233" i="31"/>
  <c r="H271" i="31"/>
  <c r="G188" i="30"/>
  <c r="E179" i="30"/>
  <c r="E187" i="30"/>
  <c r="E183" i="30"/>
  <c r="I188" i="30"/>
  <c r="D188" i="30"/>
  <c r="H188" i="30"/>
  <c r="G316" i="30" s="1"/>
  <c r="J188" i="30"/>
  <c r="I316" i="30" s="1"/>
  <c r="I260" i="30"/>
  <c r="I233" i="30"/>
  <c r="E233" i="30"/>
  <c r="C200" i="30"/>
  <c r="D249" i="30"/>
  <c r="C260" i="30"/>
  <c r="H260" i="30"/>
  <c r="C188" i="30"/>
  <c r="C233" i="30"/>
  <c r="H233" i="30"/>
  <c r="C271" i="30"/>
  <c r="H271" i="30"/>
  <c r="E307" i="30"/>
  <c r="E313" i="30" s="1"/>
  <c r="I312" i="29"/>
  <c r="H312" i="29"/>
  <c r="G312" i="29"/>
  <c r="D312" i="29"/>
  <c r="C312" i="29"/>
  <c r="E312" i="29" s="1"/>
  <c r="I311" i="29"/>
  <c r="H311" i="29"/>
  <c r="G311" i="29"/>
  <c r="D311" i="29"/>
  <c r="E311" i="29" s="1"/>
  <c r="C311" i="29"/>
  <c r="I310" i="29"/>
  <c r="H310" i="29"/>
  <c r="G310" i="29"/>
  <c r="D310" i="29"/>
  <c r="C310" i="29"/>
  <c r="E310" i="29" s="1"/>
  <c r="I309" i="29"/>
  <c r="H309" i="29"/>
  <c r="G309" i="29"/>
  <c r="D309" i="29"/>
  <c r="E309" i="29" s="1"/>
  <c r="C309" i="29"/>
  <c r="C313" i="29" s="1"/>
  <c r="H308" i="29"/>
  <c r="G308" i="29"/>
  <c r="E308" i="29"/>
  <c r="H307" i="29"/>
  <c r="H313" i="29" s="1"/>
  <c r="G307" i="29"/>
  <c r="G313" i="29" s="1"/>
  <c r="D307" i="29"/>
  <c r="D313" i="29" s="1"/>
  <c r="I305" i="29"/>
  <c r="I304" i="29"/>
  <c r="I303" i="29"/>
  <c r="I302" i="29"/>
  <c r="I301" i="29"/>
  <c r="I300" i="29"/>
  <c r="I299" i="29"/>
  <c r="I298" i="29"/>
  <c r="I297" i="29"/>
  <c r="I296" i="29"/>
  <c r="I295" i="29"/>
  <c r="I294" i="29"/>
  <c r="I293" i="29"/>
  <c r="I292" i="29"/>
  <c r="I291" i="29"/>
  <c r="I290" i="29"/>
  <c r="I289" i="29"/>
  <c r="I288" i="29"/>
  <c r="I308" i="29" s="1"/>
  <c r="I287" i="29"/>
  <c r="I286" i="29"/>
  <c r="I285" i="29"/>
  <c r="I284" i="29"/>
  <c r="I283" i="29"/>
  <c r="I282" i="29"/>
  <c r="I281" i="29"/>
  <c r="I280" i="29"/>
  <c r="I279" i="29"/>
  <c r="I278" i="29"/>
  <c r="I277" i="29"/>
  <c r="I276" i="29"/>
  <c r="I307" i="29" s="1"/>
  <c r="I313" i="29" s="1"/>
  <c r="I275" i="29"/>
  <c r="H270" i="29"/>
  <c r="I270" i="29" s="1"/>
  <c r="G270" i="29"/>
  <c r="D270" i="29"/>
  <c r="C270" i="29"/>
  <c r="E270" i="29" s="1"/>
  <c r="I269" i="29"/>
  <c r="I271" i="29" s="1"/>
  <c r="H269" i="29"/>
  <c r="H271" i="29" s="1"/>
  <c r="G269" i="29"/>
  <c r="G271" i="29" s="1"/>
  <c r="E269" i="29"/>
  <c r="E271" i="29" s="1"/>
  <c r="D269" i="29"/>
  <c r="D271" i="29" s="1"/>
  <c r="C269" i="29"/>
  <c r="C271" i="29" s="1"/>
  <c r="I267" i="29"/>
  <c r="I266" i="29"/>
  <c r="I265" i="29"/>
  <c r="I259" i="29"/>
  <c r="H259" i="29"/>
  <c r="G259" i="29"/>
  <c r="D259" i="29"/>
  <c r="C259" i="29"/>
  <c r="E259" i="29" s="1"/>
  <c r="H258" i="29"/>
  <c r="H260" i="29" s="1"/>
  <c r="G258" i="29"/>
  <c r="I258" i="29" s="1"/>
  <c r="I260" i="29" s="1"/>
  <c r="E258" i="29"/>
  <c r="E260" i="29" s="1"/>
  <c r="D258" i="29"/>
  <c r="D260" i="29" s="1"/>
  <c r="C258" i="29"/>
  <c r="C260" i="29" s="1"/>
  <c r="I256" i="29"/>
  <c r="I255" i="29"/>
  <c r="I254" i="29"/>
  <c r="I248" i="29"/>
  <c r="H248" i="29"/>
  <c r="G248" i="29"/>
  <c r="E248" i="29"/>
  <c r="D248" i="29"/>
  <c r="C248" i="29"/>
  <c r="H247" i="29"/>
  <c r="I247" i="29" s="1"/>
  <c r="I249" i="29" s="1"/>
  <c r="G247" i="29"/>
  <c r="G249" i="29" s="1"/>
  <c r="D247" i="29"/>
  <c r="D249" i="29" s="1"/>
  <c r="C247" i="29"/>
  <c r="E247" i="29" s="1"/>
  <c r="E249" i="29" s="1"/>
  <c r="I245" i="29"/>
  <c r="I244" i="29"/>
  <c r="I243" i="29"/>
  <c r="I242" i="29"/>
  <c r="I241" i="29"/>
  <c r="I240" i="29"/>
  <c r="I239" i="29"/>
  <c r="I238" i="29"/>
  <c r="H232" i="29"/>
  <c r="I232" i="29" s="1"/>
  <c r="G232" i="29"/>
  <c r="D232" i="29"/>
  <c r="C232" i="29"/>
  <c r="E232" i="29" s="1"/>
  <c r="I231" i="29"/>
  <c r="H231" i="29"/>
  <c r="G231" i="29"/>
  <c r="E231" i="29"/>
  <c r="D231" i="29"/>
  <c r="C231" i="29"/>
  <c r="H230" i="29"/>
  <c r="I230" i="29" s="1"/>
  <c r="G230" i="29"/>
  <c r="D230" i="29"/>
  <c r="C230" i="29"/>
  <c r="E230" i="29" s="1"/>
  <c r="I229" i="29"/>
  <c r="H229" i="29"/>
  <c r="G229" i="29"/>
  <c r="E229" i="29"/>
  <c r="D229" i="29"/>
  <c r="C229" i="29"/>
  <c r="H228" i="29"/>
  <c r="I228" i="29" s="1"/>
  <c r="G228" i="29"/>
  <c r="D228" i="29"/>
  <c r="C228" i="29"/>
  <c r="E228" i="29" s="1"/>
  <c r="I227" i="29"/>
  <c r="H227" i="29"/>
  <c r="H233" i="29" s="1"/>
  <c r="G227" i="29"/>
  <c r="G233" i="29" s="1"/>
  <c r="E227" i="29"/>
  <c r="E233" i="29" s="1"/>
  <c r="D227" i="29"/>
  <c r="D233" i="29" s="1"/>
  <c r="C227" i="29"/>
  <c r="C233" i="29" s="1"/>
  <c r="I225" i="29"/>
  <c r="I224" i="29"/>
  <c r="I223" i="29"/>
  <c r="I222" i="29"/>
  <c r="I221" i="29"/>
  <c r="I217" i="29"/>
  <c r="I216" i="29"/>
  <c r="I215" i="29"/>
  <c r="I214" i="29"/>
  <c r="I213" i="29"/>
  <c r="I209" i="29"/>
  <c r="I208" i="29"/>
  <c r="I207" i="29"/>
  <c r="I206" i="29"/>
  <c r="I205" i="29"/>
  <c r="I199" i="29"/>
  <c r="H199" i="29"/>
  <c r="G199" i="29"/>
  <c r="D199" i="29"/>
  <c r="C199" i="29"/>
  <c r="E199" i="29" s="1"/>
  <c r="I198" i="29"/>
  <c r="H198" i="29"/>
  <c r="G198" i="29"/>
  <c r="E198" i="29"/>
  <c r="D198" i="29"/>
  <c r="C198" i="29"/>
  <c r="I197" i="29"/>
  <c r="H197" i="29"/>
  <c r="G197" i="29"/>
  <c r="D197" i="29"/>
  <c r="C197" i="29"/>
  <c r="E197" i="29" s="1"/>
  <c r="I196" i="29"/>
  <c r="H196" i="29"/>
  <c r="G196" i="29"/>
  <c r="G200" i="29" s="1"/>
  <c r="E196" i="29"/>
  <c r="E200" i="29" s="1"/>
  <c r="D196" i="29"/>
  <c r="D200" i="29" s="1"/>
  <c r="C196" i="29"/>
  <c r="C200" i="29" s="1"/>
  <c r="I195" i="29"/>
  <c r="I200" i="29" s="1"/>
  <c r="H195" i="29"/>
  <c r="H200" i="29" s="1"/>
  <c r="G195" i="29"/>
  <c r="D195" i="29"/>
  <c r="C195" i="29"/>
  <c r="E195" i="29" s="1"/>
  <c r="I193" i="29"/>
  <c r="I192" i="29"/>
  <c r="I187" i="29"/>
  <c r="H187" i="29"/>
  <c r="G187" i="29"/>
  <c r="D187" i="29"/>
  <c r="C187" i="29"/>
  <c r="I186" i="29"/>
  <c r="H186" i="29"/>
  <c r="G186" i="29"/>
  <c r="E186" i="29"/>
  <c r="I185" i="29"/>
  <c r="H185" i="29"/>
  <c r="G185" i="29"/>
  <c r="E185" i="29"/>
  <c r="I184" i="29"/>
  <c r="H184" i="29"/>
  <c r="G184" i="29"/>
  <c r="E184" i="29"/>
  <c r="I183" i="29"/>
  <c r="H183" i="29"/>
  <c r="G183" i="29"/>
  <c r="D183" i="29"/>
  <c r="C183" i="29"/>
  <c r="I182" i="29"/>
  <c r="H182" i="29"/>
  <c r="G182" i="29"/>
  <c r="E182" i="29"/>
  <c r="I181" i="29"/>
  <c r="H181" i="29"/>
  <c r="G181" i="29"/>
  <c r="E181" i="29"/>
  <c r="I180" i="29"/>
  <c r="H180" i="29"/>
  <c r="G180" i="29"/>
  <c r="E180" i="29"/>
  <c r="I179" i="29"/>
  <c r="H179" i="29"/>
  <c r="G179" i="29"/>
  <c r="D179" i="29"/>
  <c r="C179" i="29"/>
  <c r="I178" i="29"/>
  <c r="H178" i="29"/>
  <c r="G178" i="29"/>
  <c r="I177" i="29"/>
  <c r="H177" i="29"/>
  <c r="G177" i="29"/>
  <c r="E177" i="29"/>
  <c r="I176" i="29"/>
  <c r="H176" i="29"/>
  <c r="G176" i="29"/>
  <c r="G188" i="29" s="1"/>
  <c r="E176" i="29"/>
  <c r="J187" i="29"/>
  <c r="J176" i="29"/>
  <c r="J183" i="29"/>
  <c r="J182" i="29"/>
  <c r="J180" i="29"/>
  <c r="J186" i="29"/>
  <c r="J184" i="29"/>
  <c r="J179" i="29"/>
  <c r="J181" i="29"/>
  <c r="J185" i="29"/>
  <c r="J177" i="29"/>
  <c r="J174" i="28"/>
  <c r="J173" i="28"/>
  <c r="J172" i="28"/>
  <c r="J171" i="28"/>
  <c r="J170" i="28"/>
  <c r="J169" i="28"/>
  <c r="J168" i="28"/>
  <c r="J167" i="28"/>
  <c r="J166" i="28"/>
  <c r="J165" i="28"/>
  <c r="J164" i="28"/>
  <c r="J163" i="28"/>
  <c r="J162" i="28"/>
  <c r="J161" i="28"/>
  <c r="J160" i="28"/>
  <c r="J159" i="28"/>
  <c r="J158" i="28"/>
  <c r="J157" i="28"/>
  <c r="J156" i="28"/>
  <c r="J155" i="28"/>
  <c r="J154" i="28"/>
  <c r="J153" i="28"/>
  <c r="J152" i="28"/>
  <c r="J151" i="28"/>
  <c r="J150" i="28"/>
  <c r="J149" i="28"/>
  <c r="J148" i="28"/>
  <c r="J147" i="28"/>
  <c r="J146" i="28"/>
  <c r="J145" i="28"/>
  <c r="J144" i="28"/>
  <c r="J143" i="28"/>
  <c r="J142" i="28"/>
  <c r="J141" i="28"/>
  <c r="J140" i="28"/>
  <c r="J139" i="28"/>
  <c r="J138" i="28"/>
  <c r="J137" i="28"/>
  <c r="J136" i="28"/>
  <c r="J135" i="28"/>
  <c r="J134" i="28"/>
  <c r="J133" i="28"/>
  <c r="J132" i="28"/>
  <c r="J131" i="28"/>
  <c r="J130" i="28"/>
  <c r="J129" i="28"/>
  <c r="J128" i="28"/>
  <c r="J127" i="28"/>
  <c r="J126" i="28"/>
  <c r="J125" i="28"/>
  <c r="J124" i="28"/>
  <c r="J187" i="28" s="1"/>
  <c r="J123" i="28"/>
  <c r="J122" i="28"/>
  <c r="J121" i="28"/>
  <c r="J120" i="28"/>
  <c r="J119" i="28"/>
  <c r="J118" i="28"/>
  <c r="J117" i="28"/>
  <c r="J116" i="28"/>
  <c r="J115" i="28"/>
  <c r="J114" i="28"/>
  <c r="J113" i="28"/>
  <c r="J112" i="28"/>
  <c r="J111" i="28"/>
  <c r="J110" i="28"/>
  <c r="J109" i="28"/>
  <c r="J108" i="28"/>
  <c r="J107" i="28"/>
  <c r="J106" i="28"/>
  <c r="J105" i="28"/>
  <c r="J104" i="28"/>
  <c r="J103" i="28"/>
  <c r="J102" i="28"/>
  <c r="J101" i="28"/>
  <c r="J100" i="28"/>
  <c r="J99" i="28"/>
  <c r="J98" i="28"/>
  <c r="J97" i="28"/>
  <c r="J96" i="28"/>
  <c r="J95" i="28"/>
  <c r="J94" i="28"/>
  <c r="J93" i="28"/>
  <c r="J92" i="28"/>
  <c r="J91" i="28"/>
  <c r="J90" i="28"/>
  <c r="J89" i="28"/>
  <c r="J88" i="28"/>
  <c r="J87" i="28"/>
  <c r="J86" i="28"/>
  <c r="J85" i="28"/>
  <c r="J84" i="28"/>
  <c r="J83" i="28"/>
  <c r="J82" i="28"/>
  <c r="J81" i="28"/>
  <c r="J80" i="28"/>
  <c r="J79" i="28"/>
  <c r="J78" i="28"/>
  <c r="J77" i="28"/>
  <c r="J76" i="28"/>
  <c r="J75" i="28"/>
  <c r="J74" i="28"/>
  <c r="J73" i="28"/>
  <c r="J72" i="28"/>
  <c r="J71" i="28"/>
  <c r="J70" i="28"/>
  <c r="J69" i="28"/>
  <c r="J68" i="28"/>
  <c r="J67" i="28"/>
  <c r="J66" i="28"/>
  <c r="J65" i="28"/>
  <c r="J64" i="28"/>
  <c r="J63" i="28"/>
  <c r="J62" i="28"/>
  <c r="J61" i="28"/>
  <c r="J60" i="28"/>
  <c r="J59" i="28"/>
  <c r="J58" i="28"/>
  <c r="J57" i="28"/>
  <c r="J56" i="28"/>
  <c r="J55" i="28"/>
  <c r="J54" i="28"/>
  <c r="J53" i="28"/>
  <c r="J52" i="28"/>
  <c r="J51" i="28"/>
  <c r="J50" i="28"/>
  <c r="J49" i="28"/>
  <c r="J48" i="28"/>
  <c r="J47" i="28"/>
  <c r="J183" i="28" s="1"/>
  <c r="J46" i="28"/>
  <c r="J45" i="28"/>
  <c r="J44" i="28"/>
  <c r="J43" i="28"/>
  <c r="J42" i="28"/>
  <c r="J41" i="28"/>
  <c r="J40" i="28"/>
  <c r="J180" i="28" s="1"/>
  <c r="J39" i="28"/>
  <c r="J38" i="28"/>
  <c r="J37" i="28"/>
  <c r="J36" i="28"/>
  <c r="J35" i="28"/>
  <c r="J34" i="28"/>
  <c r="J33" i="28"/>
  <c r="J32" i="28"/>
  <c r="J31" i="28"/>
  <c r="J30" i="28"/>
  <c r="J29" i="28"/>
  <c r="J28" i="28"/>
  <c r="J27" i="28"/>
  <c r="J26" i="28"/>
  <c r="J25" i="28"/>
  <c r="J24" i="28"/>
  <c r="J23" i="28"/>
  <c r="J186" i="28" s="1"/>
  <c r="J22" i="28"/>
  <c r="J21" i="28"/>
  <c r="J20" i="28"/>
  <c r="J19" i="28"/>
  <c r="J18" i="28"/>
  <c r="J17" i="28"/>
  <c r="J16" i="28"/>
  <c r="J185" i="28" s="1"/>
  <c r="J15" i="28"/>
  <c r="J14" i="28"/>
  <c r="J13" i="28"/>
  <c r="J12" i="28"/>
  <c r="J181" i="28" s="1"/>
  <c r="J11" i="28"/>
  <c r="J10" i="28"/>
  <c r="J9" i="28"/>
  <c r="J8" i="28"/>
  <c r="J177" i="28" s="1"/>
  <c r="J7" i="28"/>
  <c r="J182" i="28" s="1"/>
  <c r="I312" i="28"/>
  <c r="H312" i="28"/>
  <c r="G312" i="28"/>
  <c r="D312" i="28"/>
  <c r="C312" i="28"/>
  <c r="E312" i="28" s="1"/>
  <c r="I311" i="28"/>
  <c r="H311" i="28"/>
  <c r="G311" i="28"/>
  <c r="D311" i="28"/>
  <c r="E311" i="28" s="1"/>
  <c r="C311" i="28"/>
  <c r="I310" i="28"/>
  <c r="H310" i="28"/>
  <c r="G310" i="28"/>
  <c r="D310" i="28"/>
  <c r="C310" i="28"/>
  <c r="E310" i="28" s="1"/>
  <c r="I309" i="28"/>
  <c r="H309" i="28"/>
  <c r="G309" i="28"/>
  <c r="D309" i="28"/>
  <c r="E309" i="28" s="1"/>
  <c r="C309" i="28"/>
  <c r="C313" i="28" s="1"/>
  <c r="H308" i="28"/>
  <c r="G308" i="28"/>
  <c r="E308" i="28"/>
  <c r="H307" i="28"/>
  <c r="H313" i="28" s="1"/>
  <c r="G307" i="28"/>
  <c r="G313" i="28" s="1"/>
  <c r="D307" i="28"/>
  <c r="D313" i="28" s="1"/>
  <c r="I305" i="28"/>
  <c r="I304" i="28"/>
  <c r="I303" i="28"/>
  <c r="I302" i="28"/>
  <c r="I301" i="28"/>
  <c r="I300" i="28"/>
  <c r="I299" i="28"/>
  <c r="I298" i="28"/>
  <c r="I297" i="28"/>
  <c r="I296" i="28"/>
  <c r="I295" i="28"/>
  <c r="I294" i="28"/>
  <c r="I293" i="28"/>
  <c r="I292" i="28"/>
  <c r="I291" i="28"/>
  <c r="I290" i="28"/>
  <c r="I289" i="28"/>
  <c r="I288" i="28"/>
  <c r="I308" i="28" s="1"/>
  <c r="I287" i="28"/>
  <c r="I286" i="28"/>
  <c r="I285" i="28"/>
  <c r="I284" i="28"/>
  <c r="I283" i="28"/>
  <c r="I282" i="28"/>
  <c r="I281" i="28"/>
  <c r="I280" i="28"/>
  <c r="I279" i="28"/>
  <c r="I278" i="28"/>
  <c r="I277" i="28"/>
  <c r="I276" i="28"/>
  <c r="I307" i="28" s="1"/>
  <c r="I313" i="28" s="1"/>
  <c r="I275" i="28"/>
  <c r="I270" i="28"/>
  <c r="H270" i="28"/>
  <c r="G270" i="28"/>
  <c r="D270" i="28"/>
  <c r="E270" i="28" s="1"/>
  <c r="C270" i="28"/>
  <c r="H269" i="28"/>
  <c r="I269" i="28" s="1"/>
  <c r="I271" i="28" s="1"/>
  <c r="G269" i="28"/>
  <c r="G271" i="28" s="1"/>
  <c r="D269" i="28"/>
  <c r="D271" i="28" s="1"/>
  <c r="C269" i="28"/>
  <c r="C271" i="28" s="1"/>
  <c r="I267" i="28"/>
  <c r="I266" i="28"/>
  <c r="I265" i="28"/>
  <c r="H259" i="28"/>
  <c r="I259" i="28" s="1"/>
  <c r="G259" i="28"/>
  <c r="E259" i="28"/>
  <c r="D259" i="28"/>
  <c r="C259" i="28"/>
  <c r="H258" i="28"/>
  <c r="H260" i="28" s="1"/>
  <c r="G258" i="28"/>
  <c r="G260" i="28" s="1"/>
  <c r="D258" i="28"/>
  <c r="D260" i="28" s="1"/>
  <c r="C258" i="28"/>
  <c r="E258" i="28" s="1"/>
  <c r="E260" i="28" s="1"/>
  <c r="I256" i="28"/>
  <c r="I255" i="28"/>
  <c r="I254" i="28"/>
  <c r="H248" i="28"/>
  <c r="I248" i="28" s="1"/>
  <c r="G248" i="28"/>
  <c r="D248" i="28"/>
  <c r="C248" i="28"/>
  <c r="E248" i="28" s="1"/>
  <c r="I247" i="28"/>
  <c r="I249" i="28" s="1"/>
  <c r="H247" i="28"/>
  <c r="H249" i="28" s="1"/>
  <c r="G247" i="28"/>
  <c r="G249" i="28" s="1"/>
  <c r="D247" i="28"/>
  <c r="D249" i="28" s="1"/>
  <c r="C247" i="28"/>
  <c r="C249" i="28" s="1"/>
  <c r="I245" i="28"/>
  <c r="I244" i="28"/>
  <c r="I243" i="28"/>
  <c r="I242" i="28"/>
  <c r="I241" i="28"/>
  <c r="I240" i="28"/>
  <c r="I239" i="28"/>
  <c r="I238" i="28"/>
  <c r="I232" i="28"/>
  <c r="H232" i="28"/>
  <c r="G232" i="28"/>
  <c r="D232" i="28"/>
  <c r="E232" i="28" s="1"/>
  <c r="C232" i="28"/>
  <c r="H231" i="28"/>
  <c r="I231" i="28" s="1"/>
  <c r="G231" i="28"/>
  <c r="D231" i="28"/>
  <c r="C231" i="28"/>
  <c r="E231" i="28" s="1"/>
  <c r="I230" i="28"/>
  <c r="H230" i="28"/>
  <c r="G230" i="28"/>
  <c r="D230" i="28"/>
  <c r="E230" i="28" s="1"/>
  <c r="C230" i="28"/>
  <c r="H229" i="28"/>
  <c r="I229" i="28" s="1"/>
  <c r="G229" i="28"/>
  <c r="D229" i="28"/>
  <c r="C229" i="28"/>
  <c r="E229" i="28" s="1"/>
  <c r="I228" i="28"/>
  <c r="H228" i="28"/>
  <c r="G228" i="28"/>
  <c r="D228" i="28"/>
  <c r="E228" i="28" s="1"/>
  <c r="C228" i="28"/>
  <c r="H227" i="28"/>
  <c r="I227" i="28" s="1"/>
  <c r="G227" i="28"/>
  <c r="G233" i="28" s="1"/>
  <c r="D227" i="28"/>
  <c r="D233" i="28" s="1"/>
  <c r="C227" i="28"/>
  <c r="C233" i="28" s="1"/>
  <c r="I225" i="28"/>
  <c r="I224" i="28"/>
  <c r="I223" i="28"/>
  <c r="I222" i="28"/>
  <c r="I221" i="28"/>
  <c r="I217" i="28"/>
  <c r="I216" i="28"/>
  <c r="I215" i="28"/>
  <c r="I214" i="28"/>
  <c r="I213" i="28"/>
  <c r="I209" i="28"/>
  <c r="I208" i="28"/>
  <c r="I207" i="28"/>
  <c r="I206" i="28"/>
  <c r="I205" i="28"/>
  <c r="I199" i="28"/>
  <c r="H199" i="28"/>
  <c r="G199" i="28"/>
  <c r="E199" i="28"/>
  <c r="D199" i="28"/>
  <c r="C199" i="28"/>
  <c r="I198" i="28"/>
  <c r="H198" i="28"/>
  <c r="G198" i="28"/>
  <c r="D198" i="28"/>
  <c r="C198" i="28"/>
  <c r="E198" i="28" s="1"/>
  <c r="I197" i="28"/>
  <c r="H197" i="28"/>
  <c r="G197" i="28"/>
  <c r="E197" i="28"/>
  <c r="D197" i="28"/>
  <c r="C197" i="28"/>
  <c r="I196" i="28"/>
  <c r="I200" i="28" s="1"/>
  <c r="H196" i="28"/>
  <c r="H200" i="28" s="1"/>
  <c r="G196" i="28"/>
  <c r="D196" i="28"/>
  <c r="D200" i="28" s="1"/>
  <c r="C196" i="28"/>
  <c r="E196" i="28" s="1"/>
  <c r="I195" i="28"/>
  <c r="H195" i="28"/>
  <c r="G195" i="28"/>
  <c r="G200" i="28" s="1"/>
  <c r="E195" i="28"/>
  <c r="D195" i="28"/>
  <c r="C195" i="28"/>
  <c r="I193" i="28"/>
  <c r="I192" i="28"/>
  <c r="I187" i="28"/>
  <c r="H187" i="28"/>
  <c r="G187" i="28"/>
  <c r="D187" i="28"/>
  <c r="C187" i="28"/>
  <c r="I186" i="28"/>
  <c r="H186" i="28"/>
  <c r="G186" i="28"/>
  <c r="E186" i="28"/>
  <c r="I185" i="28"/>
  <c r="H185" i="28"/>
  <c r="G185" i="28"/>
  <c r="E185" i="28"/>
  <c r="I184" i="28"/>
  <c r="H184" i="28"/>
  <c r="G184" i="28"/>
  <c r="E184" i="28"/>
  <c r="I183" i="28"/>
  <c r="H183" i="28"/>
  <c r="G183" i="28"/>
  <c r="D183" i="28"/>
  <c r="C183" i="28"/>
  <c r="I182" i="28"/>
  <c r="H182" i="28"/>
  <c r="G182" i="28"/>
  <c r="E182" i="28"/>
  <c r="I181" i="28"/>
  <c r="H181" i="28"/>
  <c r="G181" i="28"/>
  <c r="E181" i="28"/>
  <c r="I180" i="28"/>
  <c r="H180" i="28"/>
  <c r="G180" i="28"/>
  <c r="E180" i="28"/>
  <c r="I179" i="28"/>
  <c r="H179" i="28"/>
  <c r="G179" i="28"/>
  <c r="D179" i="28"/>
  <c r="C179" i="28"/>
  <c r="E179" i="28" s="1"/>
  <c r="I178" i="28"/>
  <c r="H178" i="28"/>
  <c r="G178" i="28"/>
  <c r="D178" i="28"/>
  <c r="C178" i="28"/>
  <c r="I177" i="28"/>
  <c r="H177" i="28"/>
  <c r="G177" i="28"/>
  <c r="E177" i="28"/>
  <c r="I176" i="28"/>
  <c r="H176" i="28"/>
  <c r="G176" i="28"/>
  <c r="E176" i="28"/>
  <c r="J176" i="28"/>
  <c r="J179" i="28"/>
  <c r="J178" i="28"/>
  <c r="J184" i="28"/>
  <c r="I312" i="27"/>
  <c r="H312" i="27"/>
  <c r="G312" i="27"/>
  <c r="D312" i="27"/>
  <c r="C312" i="27"/>
  <c r="E312" i="27" s="1"/>
  <c r="I311" i="27"/>
  <c r="H311" i="27"/>
  <c r="G311" i="27"/>
  <c r="D311" i="27"/>
  <c r="C311" i="27"/>
  <c r="E311" i="27" s="1"/>
  <c r="I310" i="27"/>
  <c r="H310" i="27"/>
  <c r="G310" i="27"/>
  <c r="E310" i="27"/>
  <c r="D310" i="27"/>
  <c r="C310" i="27"/>
  <c r="I309" i="27"/>
  <c r="H309" i="27"/>
  <c r="G309" i="27"/>
  <c r="D309" i="27"/>
  <c r="C309" i="27"/>
  <c r="E309" i="27" s="1"/>
  <c r="H308" i="27"/>
  <c r="G308" i="27"/>
  <c r="E308" i="27"/>
  <c r="H307" i="27"/>
  <c r="H313" i="27" s="1"/>
  <c r="G307" i="27"/>
  <c r="G313" i="27" s="1"/>
  <c r="E307" i="27"/>
  <c r="E313" i="27" s="1"/>
  <c r="D307" i="27"/>
  <c r="D313" i="27" s="1"/>
  <c r="I305" i="27"/>
  <c r="I304" i="27"/>
  <c r="I303" i="27"/>
  <c r="I302" i="27"/>
  <c r="I301" i="27"/>
  <c r="I300" i="27"/>
  <c r="I299" i="27"/>
  <c r="I298" i="27"/>
  <c r="I297" i="27"/>
  <c r="I296" i="27"/>
  <c r="I295" i="27"/>
  <c r="I294" i="27"/>
  <c r="I293" i="27"/>
  <c r="I292" i="27"/>
  <c r="I291" i="27"/>
  <c r="I290" i="27"/>
  <c r="I289" i="27"/>
  <c r="I288" i="27"/>
  <c r="I308" i="27" s="1"/>
  <c r="I287" i="27"/>
  <c r="I286" i="27"/>
  <c r="I285" i="27"/>
  <c r="I284" i="27"/>
  <c r="I283" i="27"/>
  <c r="I282" i="27"/>
  <c r="I281" i="27"/>
  <c r="I280" i="27"/>
  <c r="I279" i="27"/>
  <c r="I278" i="27"/>
  <c r="I277" i="27"/>
  <c r="I276" i="27"/>
  <c r="I275" i="27"/>
  <c r="I307" i="27" s="1"/>
  <c r="I313" i="27" s="1"/>
  <c r="H270" i="27"/>
  <c r="I270" i="27" s="1"/>
  <c r="G270" i="27"/>
  <c r="D270" i="27"/>
  <c r="C270" i="27"/>
  <c r="E270" i="27" s="1"/>
  <c r="I269" i="27"/>
  <c r="I271" i="27" s="1"/>
  <c r="H269" i="27"/>
  <c r="H271" i="27" s="1"/>
  <c r="G269" i="27"/>
  <c r="G271" i="27" s="1"/>
  <c r="E269" i="27"/>
  <c r="E271" i="27" s="1"/>
  <c r="D269" i="27"/>
  <c r="D271" i="27" s="1"/>
  <c r="C269" i="27"/>
  <c r="C271" i="27" s="1"/>
  <c r="I267" i="27"/>
  <c r="I266" i="27"/>
  <c r="I265" i="27"/>
  <c r="I259" i="27"/>
  <c r="H259" i="27"/>
  <c r="G259" i="27"/>
  <c r="D259" i="27"/>
  <c r="C259" i="27"/>
  <c r="E259" i="27" s="1"/>
  <c r="H258" i="27"/>
  <c r="I258" i="27" s="1"/>
  <c r="I260" i="27" s="1"/>
  <c r="G258" i="27"/>
  <c r="G260" i="27" s="1"/>
  <c r="E258" i="27"/>
  <c r="E260" i="27" s="1"/>
  <c r="D258" i="27"/>
  <c r="D260" i="27" s="1"/>
  <c r="C258" i="27"/>
  <c r="C260" i="27" s="1"/>
  <c r="I256" i="27"/>
  <c r="I255" i="27"/>
  <c r="I254" i="27"/>
  <c r="I248" i="27"/>
  <c r="H248" i="27"/>
  <c r="G248" i="27"/>
  <c r="E248" i="27"/>
  <c r="D248" i="27"/>
  <c r="C248" i="27"/>
  <c r="H247" i="27"/>
  <c r="I247" i="27" s="1"/>
  <c r="I249" i="27" s="1"/>
  <c r="G247" i="27"/>
  <c r="G249" i="27" s="1"/>
  <c r="D247" i="27"/>
  <c r="D249" i="27" s="1"/>
  <c r="C247" i="27"/>
  <c r="E247" i="27" s="1"/>
  <c r="E249" i="27" s="1"/>
  <c r="I245" i="27"/>
  <c r="I244" i="27"/>
  <c r="I243" i="27"/>
  <c r="I242" i="27"/>
  <c r="I241" i="27"/>
  <c r="I240" i="27"/>
  <c r="I239" i="27"/>
  <c r="I238" i="27"/>
  <c r="H232" i="27"/>
  <c r="I232" i="27" s="1"/>
  <c r="G232" i="27"/>
  <c r="D232" i="27"/>
  <c r="C232" i="27"/>
  <c r="E232" i="27" s="1"/>
  <c r="I231" i="27"/>
  <c r="H231" i="27"/>
  <c r="G231" i="27"/>
  <c r="E231" i="27"/>
  <c r="D231" i="27"/>
  <c r="C231" i="27"/>
  <c r="H230" i="27"/>
  <c r="I230" i="27" s="1"/>
  <c r="G230" i="27"/>
  <c r="D230" i="27"/>
  <c r="C230" i="27"/>
  <c r="E230" i="27" s="1"/>
  <c r="I229" i="27"/>
  <c r="H229" i="27"/>
  <c r="G229" i="27"/>
  <c r="E229" i="27"/>
  <c r="D229" i="27"/>
  <c r="C229" i="27"/>
  <c r="H228" i="27"/>
  <c r="I228" i="27" s="1"/>
  <c r="G228" i="27"/>
  <c r="D228" i="27"/>
  <c r="C228" i="27"/>
  <c r="E228" i="27" s="1"/>
  <c r="I227" i="27"/>
  <c r="I233" i="27" s="1"/>
  <c r="H227" i="27"/>
  <c r="H233" i="27" s="1"/>
  <c r="G227" i="27"/>
  <c r="G233" i="27" s="1"/>
  <c r="E227" i="27"/>
  <c r="E233" i="27" s="1"/>
  <c r="D227" i="27"/>
  <c r="D233" i="27" s="1"/>
  <c r="C227" i="27"/>
  <c r="C233" i="27" s="1"/>
  <c r="I225" i="27"/>
  <c r="I224" i="27"/>
  <c r="I223" i="27"/>
  <c r="I222" i="27"/>
  <c r="I221" i="27"/>
  <c r="I217" i="27"/>
  <c r="I216" i="27"/>
  <c r="I215" i="27"/>
  <c r="I214" i="27"/>
  <c r="I213" i="27"/>
  <c r="I209" i="27"/>
  <c r="I208" i="27"/>
  <c r="I207" i="27"/>
  <c r="I206" i="27"/>
  <c r="I205" i="27"/>
  <c r="I199" i="27"/>
  <c r="H199" i="27"/>
  <c r="G199" i="27"/>
  <c r="D199" i="27"/>
  <c r="C199" i="27"/>
  <c r="E199" i="27" s="1"/>
  <c r="I198" i="27"/>
  <c r="H198" i="27"/>
  <c r="G198" i="27"/>
  <c r="E198" i="27"/>
  <c r="D198" i="27"/>
  <c r="C198" i="27"/>
  <c r="I197" i="27"/>
  <c r="H197" i="27"/>
  <c r="G197" i="27"/>
  <c r="D197" i="27"/>
  <c r="C197" i="27"/>
  <c r="E197" i="27" s="1"/>
  <c r="I196" i="27"/>
  <c r="H196" i="27"/>
  <c r="G196" i="27"/>
  <c r="G200" i="27" s="1"/>
  <c r="E196" i="27"/>
  <c r="E200" i="27" s="1"/>
  <c r="D196" i="27"/>
  <c r="D200" i="27" s="1"/>
  <c r="C196" i="27"/>
  <c r="C200" i="27" s="1"/>
  <c r="I195" i="27"/>
  <c r="I200" i="27" s="1"/>
  <c r="H195" i="27"/>
  <c r="H200" i="27" s="1"/>
  <c r="G195" i="27"/>
  <c r="D195" i="27"/>
  <c r="C195" i="27"/>
  <c r="E195" i="27" s="1"/>
  <c r="I193" i="27"/>
  <c r="I192" i="27"/>
  <c r="I187" i="27"/>
  <c r="H187" i="27"/>
  <c r="G187" i="27"/>
  <c r="D187" i="27"/>
  <c r="C187" i="27"/>
  <c r="I186" i="27"/>
  <c r="H186" i="27"/>
  <c r="G186" i="27"/>
  <c r="E186" i="27"/>
  <c r="I185" i="27"/>
  <c r="H185" i="27"/>
  <c r="G185" i="27"/>
  <c r="E185" i="27"/>
  <c r="I184" i="27"/>
  <c r="H184" i="27"/>
  <c r="G184" i="27"/>
  <c r="E184" i="27"/>
  <c r="I183" i="27"/>
  <c r="H183" i="27"/>
  <c r="G183" i="27"/>
  <c r="D183" i="27"/>
  <c r="C183" i="27"/>
  <c r="E183" i="27" s="1"/>
  <c r="I182" i="27"/>
  <c r="H182" i="27"/>
  <c r="G182" i="27"/>
  <c r="E182" i="27"/>
  <c r="I181" i="27"/>
  <c r="H181" i="27"/>
  <c r="G181" i="27"/>
  <c r="E181" i="27"/>
  <c r="I180" i="27"/>
  <c r="H180" i="27"/>
  <c r="G180" i="27"/>
  <c r="E180" i="27"/>
  <c r="I179" i="27"/>
  <c r="H179" i="27"/>
  <c r="G179" i="27"/>
  <c r="D179" i="27"/>
  <c r="C179" i="27"/>
  <c r="I178" i="27"/>
  <c r="H178" i="27"/>
  <c r="G178" i="27"/>
  <c r="D178" i="27"/>
  <c r="C178" i="27"/>
  <c r="I177" i="27"/>
  <c r="H177" i="27"/>
  <c r="G177" i="27"/>
  <c r="E177" i="27"/>
  <c r="I176" i="27"/>
  <c r="H176" i="27"/>
  <c r="G176" i="27"/>
  <c r="E176" i="27"/>
  <c r="J174" i="27"/>
  <c r="J173" i="27"/>
  <c r="J172" i="27"/>
  <c r="J171" i="27"/>
  <c r="J170" i="27"/>
  <c r="J169" i="27"/>
  <c r="J168" i="27"/>
  <c r="J167" i="27"/>
  <c r="J166" i="27"/>
  <c r="J165" i="27"/>
  <c r="J164" i="27"/>
  <c r="J163" i="27"/>
  <c r="J162" i="27"/>
  <c r="J161" i="27"/>
  <c r="J160" i="27"/>
  <c r="J159" i="27"/>
  <c r="J158" i="27"/>
  <c r="J157" i="27"/>
  <c r="J156" i="27"/>
  <c r="J155" i="27"/>
  <c r="J154" i="27"/>
  <c r="J153" i="27"/>
  <c r="J187" i="27" s="1"/>
  <c r="J152" i="27"/>
  <c r="J151" i="27"/>
  <c r="J176" i="27" s="1"/>
  <c r="J150" i="27"/>
  <c r="J149" i="27"/>
  <c r="J148" i="27"/>
  <c r="J147" i="27"/>
  <c r="J146" i="27"/>
  <c r="J145" i="27"/>
  <c r="J144" i="27"/>
  <c r="J143" i="27"/>
  <c r="J142" i="27"/>
  <c r="J141" i="27"/>
  <c r="J140" i="27"/>
  <c r="J139" i="27"/>
  <c r="J138" i="27"/>
  <c r="J137" i="27"/>
  <c r="J136" i="27"/>
  <c r="J135" i="27"/>
  <c r="J134" i="27"/>
  <c r="J133" i="27"/>
  <c r="J132" i="27"/>
  <c r="J131" i="27"/>
  <c r="J130" i="27"/>
  <c r="J129" i="27"/>
  <c r="J128" i="27"/>
  <c r="J127" i="27"/>
  <c r="J126" i="27"/>
  <c r="J125" i="27"/>
  <c r="J124" i="27"/>
  <c r="J123" i="27"/>
  <c r="J122" i="27"/>
  <c r="J121" i="27"/>
  <c r="J120" i="27"/>
  <c r="J119" i="27"/>
  <c r="J118" i="27"/>
  <c r="J117" i="27"/>
  <c r="J116" i="27"/>
  <c r="J115" i="27"/>
  <c r="J114" i="27"/>
  <c r="J113" i="27"/>
  <c r="J112" i="27"/>
  <c r="J111" i="27"/>
  <c r="J110" i="27"/>
  <c r="J109" i="27"/>
  <c r="J108" i="27"/>
  <c r="J107" i="27"/>
  <c r="J106" i="27"/>
  <c r="J105" i="27"/>
  <c r="J104" i="27"/>
  <c r="J103" i="27"/>
  <c r="J102" i="27"/>
  <c r="J101" i="27"/>
  <c r="J100" i="27"/>
  <c r="J99" i="27"/>
  <c r="J98" i="27"/>
  <c r="J97" i="27"/>
  <c r="J96" i="27"/>
  <c r="J95" i="27"/>
  <c r="J94" i="27"/>
  <c r="J93" i="27"/>
  <c r="J92" i="27"/>
  <c r="J91" i="27"/>
  <c r="J90" i="27"/>
  <c r="J89" i="27"/>
  <c r="J88" i="27"/>
  <c r="J87" i="27"/>
  <c r="J86" i="27"/>
  <c r="J85" i="27"/>
  <c r="J84" i="27"/>
  <c r="J83" i="27"/>
  <c r="J82" i="27"/>
  <c r="J81" i="27"/>
  <c r="J80" i="27"/>
  <c r="J79" i="27"/>
  <c r="J78" i="27"/>
  <c r="J77" i="27"/>
  <c r="J76" i="27"/>
  <c r="J75" i="27"/>
  <c r="J74" i="27"/>
  <c r="J73" i="27"/>
  <c r="J72" i="27"/>
  <c r="J71" i="27"/>
  <c r="J70" i="27"/>
  <c r="J69" i="27"/>
  <c r="J68" i="27"/>
  <c r="J67" i="27"/>
  <c r="J66" i="27"/>
  <c r="J65" i="27"/>
  <c r="J64" i="27"/>
  <c r="J63" i="27"/>
  <c r="J62" i="27"/>
  <c r="J61" i="27"/>
  <c r="J60" i="27"/>
  <c r="J59" i="27"/>
  <c r="J58" i="27"/>
  <c r="J57" i="27"/>
  <c r="J56" i="27"/>
  <c r="J55" i="27"/>
  <c r="J54" i="27"/>
  <c r="J53" i="27"/>
  <c r="J52" i="27"/>
  <c r="J51" i="27"/>
  <c r="J50" i="27"/>
  <c r="J49" i="27"/>
  <c r="J48" i="27"/>
  <c r="J47" i="27"/>
  <c r="J46" i="27"/>
  <c r="J45" i="27"/>
  <c r="J44" i="27"/>
  <c r="J43" i="27"/>
  <c r="J42" i="27"/>
  <c r="J41" i="27"/>
  <c r="J40" i="27"/>
  <c r="J39" i="27"/>
  <c r="J38" i="27"/>
  <c r="J37" i="27"/>
  <c r="J36" i="27"/>
  <c r="J35" i="27"/>
  <c r="J34" i="27"/>
  <c r="J33" i="27"/>
  <c r="J32" i="27"/>
  <c r="J31" i="27"/>
  <c r="J30" i="27"/>
  <c r="J29" i="27"/>
  <c r="J28" i="27"/>
  <c r="J27" i="27"/>
  <c r="J26" i="27"/>
  <c r="J25" i="27"/>
  <c r="J24" i="27"/>
  <c r="J23" i="27"/>
  <c r="J22" i="27"/>
  <c r="J21" i="27"/>
  <c r="J20" i="27"/>
  <c r="J19" i="27"/>
  <c r="J18" i="27"/>
  <c r="J17" i="27"/>
  <c r="J16" i="27"/>
  <c r="J15" i="27"/>
  <c r="J14" i="27"/>
  <c r="J13" i="27"/>
  <c r="J12" i="27"/>
  <c r="J11" i="27"/>
  <c r="J10" i="27"/>
  <c r="J9" i="27"/>
  <c r="J8" i="27"/>
  <c r="J7" i="27"/>
  <c r="I312" i="26"/>
  <c r="H312" i="26"/>
  <c r="G312" i="26"/>
  <c r="E312" i="26"/>
  <c r="D312" i="26"/>
  <c r="C312" i="26"/>
  <c r="I311" i="26"/>
  <c r="H311" i="26"/>
  <c r="G311" i="26"/>
  <c r="D311" i="26"/>
  <c r="C311" i="26"/>
  <c r="E311" i="26" s="1"/>
  <c r="I310" i="26"/>
  <c r="H310" i="26"/>
  <c r="G310" i="26"/>
  <c r="E310" i="26"/>
  <c r="D310" i="26"/>
  <c r="C310" i="26"/>
  <c r="I309" i="26"/>
  <c r="H309" i="26"/>
  <c r="H313" i="26" s="1"/>
  <c r="G309" i="26"/>
  <c r="D309" i="26"/>
  <c r="D313" i="26" s="1"/>
  <c r="C309" i="26"/>
  <c r="E309" i="26" s="1"/>
  <c r="H308" i="26"/>
  <c r="G308" i="26"/>
  <c r="E308" i="26"/>
  <c r="H307" i="26"/>
  <c r="G307" i="26"/>
  <c r="G313" i="26" s="1"/>
  <c r="E307" i="26"/>
  <c r="D307" i="26"/>
  <c r="I305" i="26"/>
  <c r="I304" i="26"/>
  <c r="I303" i="26"/>
  <c r="I302" i="26"/>
  <c r="I301" i="26"/>
  <c r="I300" i="26"/>
  <c r="I299" i="26"/>
  <c r="I298" i="26"/>
  <c r="I297" i="26"/>
  <c r="I296" i="26"/>
  <c r="I295" i="26"/>
  <c r="I294" i="26"/>
  <c r="I293" i="26"/>
  <c r="I292" i="26"/>
  <c r="I291" i="26"/>
  <c r="I290" i="26"/>
  <c r="I289" i="26"/>
  <c r="I288" i="26"/>
  <c r="I308" i="26" s="1"/>
  <c r="I287" i="26"/>
  <c r="I286" i="26"/>
  <c r="I285" i="26"/>
  <c r="I284" i="26"/>
  <c r="I283" i="26"/>
  <c r="I282" i="26"/>
  <c r="I281" i="26"/>
  <c r="I280" i="26"/>
  <c r="I279" i="26"/>
  <c r="I278" i="26"/>
  <c r="I277" i="26"/>
  <c r="I276" i="26"/>
  <c r="I275" i="26"/>
  <c r="I307" i="26" s="1"/>
  <c r="H270" i="26"/>
  <c r="I270" i="26" s="1"/>
  <c r="G270" i="26"/>
  <c r="D270" i="26"/>
  <c r="C270" i="26"/>
  <c r="E270" i="26" s="1"/>
  <c r="H269" i="26"/>
  <c r="I269" i="26" s="1"/>
  <c r="I271" i="26" s="1"/>
  <c r="G269" i="26"/>
  <c r="G271" i="26" s="1"/>
  <c r="E269" i="26"/>
  <c r="E271" i="26" s="1"/>
  <c r="D269" i="26"/>
  <c r="D271" i="26" s="1"/>
  <c r="C269" i="26"/>
  <c r="C271" i="26" s="1"/>
  <c r="I267" i="26"/>
  <c r="I266" i="26"/>
  <c r="I265" i="26"/>
  <c r="I259" i="26"/>
  <c r="H259" i="26"/>
  <c r="G259" i="26"/>
  <c r="D259" i="26"/>
  <c r="E259" i="26" s="1"/>
  <c r="C259" i="26"/>
  <c r="H258" i="26"/>
  <c r="H260" i="26" s="1"/>
  <c r="G258" i="26"/>
  <c r="G260" i="26" s="1"/>
  <c r="D258" i="26"/>
  <c r="D260" i="26" s="1"/>
  <c r="C258" i="26"/>
  <c r="E258" i="26" s="1"/>
  <c r="I256" i="26"/>
  <c r="I255" i="26"/>
  <c r="I254" i="26"/>
  <c r="H248" i="26"/>
  <c r="I248" i="26" s="1"/>
  <c r="G248" i="26"/>
  <c r="E248" i="26"/>
  <c r="D248" i="26"/>
  <c r="C248" i="26"/>
  <c r="H247" i="26"/>
  <c r="I247" i="26" s="1"/>
  <c r="G247" i="26"/>
  <c r="G249" i="26" s="1"/>
  <c r="D247" i="26"/>
  <c r="D249" i="26" s="1"/>
  <c r="C247" i="26"/>
  <c r="C249" i="26" s="1"/>
  <c r="I245" i="26"/>
  <c r="I244" i="26"/>
  <c r="I243" i="26"/>
  <c r="I242" i="26"/>
  <c r="I241" i="26"/>
  <c r="I240" i="26"/>
  <c r="I239" i="26"/>
  <c r="I238" i="26"/>
  <c r="H232" i="26"/>
  <c r="I232" i="26" s="1"/>
  <c r="G232" i="26"/>
  <c r="D232" i="26"/>
  <c r="C232" i="26"/>
  <c r="E232" i="26" s="1"/>
  <c r="H231" i="26"/>
  <c r="I231" i="26" s="1"/>
  <c r="G231" i="26"/>
  <c r="E231" i="26"/>
  <c r="D231" i="26"/>
  <c r="C231" i="26"/>
  <c r="H230" i="26"/>
  <c r="I230" i="26" s="1"/>
  <c r="G230" i="26"/>
  <c r="D230" i="26"/>
  <c r="C230" i="26"/>
  <c r="E230" i="26" s="1"/>
  <c r="H229" i="26"/>
  <c r="I229" i="26" s="1"/>
  <c r="G229" i="26"/>
  <c r="E229" i="26"/>
  <c r="D229" i="26"/>
  <c r="C229" i="26"/>
  <c r="H228" i="26"/>
  <c r="I228" i="26" s="1"/>
  <c r="G228" i="26"/>
  <c r="D228" i="26"/>
  <c r="C228" i="26"/>
  <c r="E228" i="26" s="1"/>
  <c r="H227" i="26"/>
  <c r="I227" i="26" s="1"/>
  <c r="G227" i="26"/>
  <c r="G233" i="26" s="1"/>
  <c r="E227" i="26"/>
  <c r="D227" i="26"/>
  <c r="D233" i="26" s="1"/>
  <c r="C227" i="26"/>
  <c r="C233" i="26" s="1"/>
  <c r="I225" i="26"/>
  <c r="I224" i="26"/>
  <c r="I223" i="26"/>
  <c r="I222" i="26"/>
  <c r="I221" i="26"/>
  <c r="I217" i="26"/>
  <c r="I216" i="26"/>
  <c r="I215" i="26"/>
  <c r="I214" i="26"/>
  <c r="I213" i="26"/>
  <c r="I209" i="26"/>
  <c r="I208" i="26"/>
  <c r="I207" i="26"/>
  <c r="I206" i="26"/>
  <c r="I205" i="26"/>
  <c r="I199" i="26"/>
  <c r="H199" i="26"/>
  <c r="G199" i="26"/>
  <c r="D199" i="26"/>
  <c r="E199" i="26" s="1"/>
  <c r="C199" i="26"/>
  <c r="I198" i="26"/>
  <c r="H198" i="26"/>
  <c r="G198" i="26"/>
  <c r="D198" i="26"/>
  <c r="C198" i="26"/>
  <c r="E198" i="26" s="1"/>
  <c r="I197" i="26"/>
  <c r="H197" i="26"/>
  <c r="G197" i="26"/>
  <c r="D197" i="26"/>
  <c r="E197" i="26" s="1"/>
  <c r="C197" i="26"/>
  <c r="I196" i="26"/>
  <c r="H196" i="26"/>
  <c r="H200" i="26" s="1"/>
  <c r="G196" i="26"/>
  <c r="G200" i="26" s="1"/>
  <c r="D196" i="26"/>
  <c r="D200" i="26" s="1"/>
  <c r="C196" i="26"/>
  <c r="E196" i="26" s="1"/>
  <c r="E200" i="26" s="1"/>
  <c r="I195" i="26"/>
  <c r="I200" i="26" s="1"/>
  <c r="H195" i="26"/>
  <c r="G195" i="26"/>
  <c r="D195" i="26"/>
  <c r="E195" i="26" s="1"/>
  <c r="C195" i="26"/>
  <c r="I193" i="26"/>
  <c r="I192" i="26"/>
  <c r="I187" i="26"/>
  <c r="H187" i="26"/>
  <c r="G187" i="26"/>
  <c r="D187" i="26"/>
  <c r="C187" i="26"/>
  <c r="I186" i="26"/>
  <c r="H186" i="26"/>
  <c r="G186" i="26"/>
  <c r="E186" i="26"/>
  <c r="I185" i="26"/>
  <c r="H185" i="26"/>
  <c r="G185" i="26"/>
  <c r="E185" i="26"/>
  <c r="I184" i="26"/>
  <c r="H184" i="26"/>
  <c r="G184" i="26"/>
  <c r="E184" i="26"/>
  <c r="I183" i="26"/>
  <c r="H183" i="26"/>
  <c r="G183" i="26"/>
  <c r="D183" i="26"/>
  <c r="C183" i="26"/>
  <c r="E183" i="26" s="1"/>
  <c r="I182" i="26"/>
  <c r="H182" i="26"/>
  <c r="G182" i="26"/>
  <c r="E182" i="26"/>
  <c r="I181" i="26"/>
  <c r="H181" i="26"/>
  <c r="G181" i="26"/>
  <c r="E181" i="26"/>
  <c r="I180" i="26"/>
  <c r="H180" i="26"/>
  <c r="G180" i="26"/>
  <c r="I179" i="26"/>
  <c r="H179" i="26"/>
  <c r="G179" i="26"/>
  <c r="D179" i="26"/>
  <c r="C179" i="26"/>
  <c r="I178" i="26"/>
  <c r="H178" i="26"/>
  <c r="G178" i="26"/>
  <c r="D178" i="26"/>
  <c r="C178" i="26"/>
  <c r="I177" i="26"/>
  <c r="H177" i="26"/>
  <c r="G177" i="26"/>
  <c r="E177" i="26"/>
  <c r="I176" i="26"/>
  <c r="H176" i="26"/>
  <c r="G176" i="26"/>
  <c r="E176" i="26"/>
  <c r="J174" i="26"/>
  <c r="J173" i="26"/>
  <c r="J172" i="26"/>
  <c r="J171" i="26"/>
  <c r="J170" i="26"/>
  <c r="J169" i="26"/>
  <c r="J168" i="26"/>
  <c r="J167" i="26"/>
  <c r="J166" i="26"/>
  <c r="J165" i="26"/>
  <c r="J164" i="26"/>
  <c r="J163" i="26"/>
  <c r="J162" i="26"/>
  <c r="J161" i="26"/>
  <c r="J160" i="26"/>
  <c r="J159" i="26"/>
  <c r="J158" i="26"/>
  <c r="J157" i="26"/>
  <c r="J156" i="26"/>
  <c r="J155" i="26"/>
  <c r="J154" i="26"/>
  <c r="J153" i="26"/>
  <c r="J152" i="26"/>
  <c r="J151" i="26"/>
  <c r="J176" i="26" s="1"/>
  <c r="J150" i="26"/>
  <c r="J149" i="26"/>
  <c r="J148" i="26"/>
  <c r="J147" i="26"/>
  <c r="J146" i="26"/>
  <c r="J145" i="26"/>
  <c r="J144" i="26"/>
  <c r="J143" i="26"/>
  <c r="J142" i="26"/>
  <c r="J141" i="26"/>
  <c r="J140" i="26"/>
  <c r="J139" i="26"/>
  <c r="J138" i="26"/>
  <c r="J137" i="26"/>
  <c r="J136" i="26"/>
  <c r="J135" i="26"/>
  <c r="J134" i="26"/>
  <c r="J133" i="26"/>
  <c r="J132" i="26"/>
  <c r="J131" i="26"/>
  <c r="J130" i="26"/>
  <c r="J129" i="26"/>
  <c r="J128" i="26"/>
  <c r="J127" i="26"/>
  <c r="J126" i="26"/>
  <c r="J125" i="26"/>
  <c r="J124" i="26"/>
  <c r="J123" i="26"/>
  <c r="J122" i="26"/>
  <c r="J121" i="26"/>
  <c r="J120" i="26"/>
  <c r="J119" i="26"/>
  <c r="J118" i="26"/>
  <c r="J117" i="26"/>
  <c r="J116" i="26"/>
  <c r="J115" i="26"/>
  <c r="J114" i="26"/>
  <c r="J113" i="26"/>
  <c r="J112" i="26"/>
  <c r="J111" i="26"/>
  <c r="J110" i="26"/>
  <c r="J109" i="26"/>
  <c r="J108" i="26"/>
  <c r="J107" i="26"/>
  <c r="J106" i="26"/>
  <c r="J105" i="26"/>
  <c r="J104" i="26"/>
  <c r="J103" i="26"/>
  <c r="J102" i="26"/>
  <c r="J101" i="26"/>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I312" i="25"/>
  <c r="H312" i="25"/>
  <c r="G312" i="25"/>
  <c r="D312" i="25"/>
  <c r="C312" i="25"/>
  <c r="E312" i="25" s="1"/>
  <c r="I311" i="25"/>
  <c r="H311" i="25"/>
  <c r="G311" i="25"/>
  <c r="D311" i="25"/>
  <c r="C311" i="25"/>
  <c r="E311" i="25" s="1"/>
  <c r="I310" i="25"/>
  <c r="H310" i="25"/>
  <c r="G310" i="25"/>
  <c r="D310" i="25"/>
  <c r="C310" i="25"/>
  <c r="E310" i="25" s="1"/>
  <c r="I309" i="25"/>
  <c r="H309" i="25"/>
  <c r="G309" i="25"/>
  <c r="D309" i="25"/>
  <c r="C309" i="25"/>
  <c r="E309" i="25" s="1"/>
  <c r="H308" i="25"/>
  <c r="G308" i="25"/>
  <c r="E308" i="25"/>
  <c r="H307" i="25"/>
  <c r="H313" i="25" s="1"/>
  <c r="G307" i="25"/>
  <c r="G313" i="25" s="1"/>
  <c r="D307" i="25"/>
  <c r="D313" i="25" s="1"/>
  <c r="I305" i="25"/>
  <c r="I304" i="25"/>
  <c r="I303" i="25"/>
  <c r="I302" i="25"/>
  <c r="I301" i="25"/>
  <c r="I300" i="25"/>
  <c r="I299" i="25"/>
  <c r="I298" i="25"/>
  <c r="I297" i="25"/>
  <c r="I296" i="25"/>
  <c r="I295" i="25"/>
  <c r="I294" i="25"/>
  <c r="I293" i="25"/>
  <c r="I292" i="25"/>
  <c r="I291" i="25"/>
  <c r="I290" i="25"/>
  <c r="I308" i="25" s="1"/>
  <c r="I289" i="25"/>
  <c r="I288" i="25"/>
  <c r="I287" i="25"/>
  <c r="I286" i="25"/>
  <c r="I285" i="25"/>
  <c r="I284" i="25"/>
  <c r="I283" i="25"/>
  <c r="I282" i="25"/>
  <c r="I281" i="25"/>
  <c r="I280" i="25"/>
  <c r="I279" i="25"/>
  <c r="I278" i="25"/>
  <c r="I307" i="25" s="1"/>
  <c r="I313" i="25" s="1"/>
  <c r="I277" i="25"/>
  <c r="I276" i="25"/>
  <c r="I275" i="25"/>
  <c r="H270" i="25"/>
  <c r="G270" i="25"/>
  <c r="I270" i="25" s="1"/>
  <c r="D270" i="25"/>
  <c r="E270" i="25" s="1"/>
  <c r="C270" i="25"/>
  <c r="I269" i="25"/>
  <c r="I271" i="25" s="1"/>
  <c r="H269" i="25"/>
  <c r="H271" i="25" s="1"/>
  <c r="G269" i="25"/>
  <c r="G271" i="25" s="1"/>
  <c r="D269" i="25"/>
  <c r="D271" i="25" s="1"/>
  <c r="C269" i="25"/>
  <c r="C271" i="25" s="1"/>
  <c r="I267" i="25"/>
  <c r="I266" i="25"/>
  <c r="I265" i="25"/>
  <c r="H259" i="25"/>
  <c r="I259" i="25" s="1"/>
  <c r="G259" i="25"/>
  <c r="D259" i="25"/>
  <c r="C259" i="25"/>
  <c r="E259" i="25" s="1"/>
  <c r="H258" i="25"/>
  <c r="I258" i="25" s="1"/>
  <c r="I260" i="25" s="1"/>
  <c r="G258" i="25"/>
  <c r="G260" i="25" s="1"/>
  <c r="E258" i="25"/>
  <c r="D258" i="25"/>
  <c r="D260" i="25" s="1"/>
  <c r="C258" i="25"/>
  <c r="C260" i="25" s="1"/>
  <c r="I256" i="25"/>
  <c r="I255" i="25"/>
  <c r="I254" i="25"/>
  <c r="I248" i="25"/>
  <c r="H248" i="25"/>
  <c r="G248" i="25"/>
  <c r="D248" i="25"/>
  <c r="C248" i="25"/>
  <c r="E248" i="25" s="1"/>
  <c r="H247" i="25"/>
  <c r="H249" i="25" s="1"/>
  <c r="G247" i="25"/>
  <c r="I247" i="25" s="1"/>
  <c r="I249" i="25" s="1"/>
  <c r="E247" i="25"/>
  <c r="D247" i="25"/>
  <c r="D249" i="25" s="1"/>
  <c r="C247" i="25"/>
  <c r="C249" i="25" s="1"/>
  <c r="I245" i="25"/>
  <c r="I244" i="25"/>
  <c r="I243" i="25"/>
  <c r="I242" i="25"/>
  <c r="I241" i="25"/>
  <c r="I240" i="25"/>
  <c r="I239" i="25"/>
  <c r="I238" i="25"/>
  <c r="H232" i="25"/>
  <c r="G232" i="25"/>
  <c r="I232" i="25" s="1"/>
  <c r="D232" i="25"/>
  <c r="E232" i="25" s="1"/>
  <c r="C232" i="25"/>
  <c r="I231" i="25"/>
  <c r="H231" i="25"/>
  <c r="G231" i="25"/>
  <c r="D231" i="25"/>
  <c r="C231" i="25"/>
  <c r="E231" i="25" s="1"/>
  <c r="H230" i="25"/>
  <c r="G230" i="25"/>
  <c r="I230" i="25" s="1"/>
  <c r="E230" i="25"/>
  <c r="D230" i="25"/>
  <c r="C230" i="25"/>
  <c r="I229" i="25"/>
  <c r="H229" i="25"/>
  <c r="G229" i="25"/>
  <c r="D229" i="25"/>
  <c r="C229" i="25"/>
  <c r="E229" i="25" s="1"/>
  <c r="H228" i="25"/>
  <c r="G228" i="25"/>
  <c r="I228" i="25" s="1"/>
  <c r="E228" i="25"/>
  <c r="D228" i="25"/>
  <c r="C228" i="25"/>
  <c r="I227" i="25"/>
  <c r="H227" i="25"/>
  <c r="H233" i="25" s="1"/>
  <c r="G227" i="25"/>
  <c r="G233" i="25" s="1"/>
  <c r="D227" i="25"/>
  <c r="D233" i="25" s="1"/>
  <c r="C227" i="25"/>
  <c r="C233" i="25" s="1"/>
  <c r="I225" i="25"/>
  <c r="I224" i="25"/>
  <c r="I223" i="25"/>
  <c r="I222" i="25"/>
  <c r="I221" i="25"/>
  <c r="I217" i="25"/>
  <c r="I216" i="25"/>
  <c r="I215" i="25"/>
  <c r="I214" i="25"/>
  <c r="I213" i="25"/>
  <c r="I209" i="25"/>
  <c r="I208" i="25"/>
  <c r="I207" i="25"/>
  <c r="I206" i="25"/>
  <c r="I205" i="25"/>
  <c r="I199" i="25"/>
  <c r="H199" i="25"/>
  <c r="G199" i="25"/>
  <c r="D199" i="25"/>
  <c r="C199" i="25"/>
  <c r="E199" i="25" s="1"/>
  <c r="I198" i="25"/>
  <c r="H198" i="25"/>
  <c r="G198" i="25"/>
  <c r="E198" i="25"/>
  <c r="D198" i="25"/>
  <c r="C198" i="25"/>
  <c r="I197" i="25"/>
  <c r="H197" i="25"/>
  <c r="G197" i="25"/>
  <c r="D197" i="25"/>
  <c r="C197" i="25"/>
  <c r="E197" i="25" s="1"/>
  <c r="I196" i="25"/>
  <c r="H196" i="25"/>
  <c r="G196" i="25"/>
  <c r="E196" i="25"/>
  <c r="D196" i="25"/>
  <c r="D200" i="25" s="1"/>
  <c r="C196" i="25"/>
  <c r="C200" i="25" s="1"/>
  <c r="I195" i="25"/>
  <c r="I200" i="25" s="1"/>
  <c r="H195" i="25"/>
  <c r="H200" i="25" s="1"/>
  <c r="G195" i="25"/>
  <c r="G200" i="25" s="1"/>
  <c r="D195" i="25"/>
  <c r="C195" i="25"/>
  <c r="E195" i="25" s="1"/>
  <c r="I193" i="25"/>
  <c r="I192" i="25"/>
  <c r="I187" i="25"/>
  <c r="H187" i="25"/>
  <c r="G187" i="25"/>
  <c r="D187" i="25"/>
  <c r="C187" i="25"/>
  <c r="I186" i="25"/>
  <c r="H186" i="25"/>
  <c r="G186" i="25"/>
  <c r="E186" i="25"/>
  <c r="I185" i="25"/>
  <c r="H185" i="25"/>
  <c r="G185" i="25"/>
  <c r="E185" i="25"/>
  <c r="I184" i="25"/>
  <c r="H184" i="25"/>
  <c r="G184" i="25"/>
  <c r="E184" i="25"/>
  <c r="I183" i="25"/>
  <c r="H183" i="25"/>
  <c r="G183" i="25"/>
  <c r="D183" i="25"/>
  <c r="C183" i="25"/>
  <c r="I182" i="25"/>
  <c r="H182" i="25"/>
  <c r="G182" i="25"/>
  <c r="E182" i="25"/>
  <c r="I181" i="25"/>
  <c r="H181" i="25"/>
  <c r="G181" i="25"/>
  <c r="E181" i="25"/>
  <c r="I180" i="25"/>
  <c r="H180" i="25"/>
  <c r="G180" i="25"/>
  <c r="D180" i="25"/>
  <c r="C180" i="25"/>
  <c r="I179" i="25"/>
  <c r="H179" i="25"/>
  <c r="G179" i="25"/>
  <c r="D179" i="25"/>
  <c r="C179" i="25"/>
  <c r="E179" i="25" s="1"/>
  <c r="I178" i="25"/>
  <c r="H178" i="25"/>
  <c r="G178" i="25"/>
  <c r="D178" i="25"/>
  <c r="C178" i="25"/>
  <c r="I177" i="25"/>
  <c r="H177" i="25"/>
  <c r="G177" i="25"/>
  <c r="E177" i="25"/>
  <c r="I176" i="25"/>
  <c r="H176" i="25"/>
  <c r="G176" i="25"/>
  <c r="G188" i="25" s="1"/>
  <c r="J174" i="25"/>
  <c r="J173" i="25"/>
  <c r="J172" i="25"/>
  <c r="J171" i="25"/>
  <c r="J170" i="25"/>
  <c r="J169" i="25"/>
  <c r="J168" i="25"/>
  <c r="J167" i="25"/>
  <c r="J166" i="25"/>
  <c r="J165" i="25"/>
  <c r="J164" i="25"/>
  <c r="J163" i="25"/>
  <c r="J162" i="25"/>
  <c r="J161" i="25"/>
  <c r="J160" i="25"/>
  <c r="J159" i="25"/>
  <c r="J158" i="25"/>
  <c r="J157" i="25"/>
  <c r="J156" i="25"/>
  <c r="J155" i="25"/>
  <c r="J154" i="25"/>
  <c r="J153" i="25"/>
  <c r="J187" i="25" s="1"/>
  <c r="J152" i="25"/>
  <c r="J151" i="25"/>
  <c r="J176" i="25" s="1"/>
  <c r="J150" i="25"/>
  <c r="J149" i="25"/>
  <c r="J148" i="25"/>
  <c r="J147" i="25"/>
  <c r="J146" i="25"/>
  <c r="J145" i="25"/>
  <c r="J144" i="25"/>
  <c r="J143" i="25"/>
  <c r="J142" i="25"/>
  <c r="J141" i="25"/>
  <c r="J140" i="25"/>
  <c r="J139" i="25"/>
  <c r="J138" i="25"/>
  <c r="J137" i="25"/>
  <c r="J136" i="25"/>
  <c r="J135" i="25"/>
  <c r="J134" i="25"/>
  <c r="J133" i="25"/>
  <c r="J132" i="25"/>
  <c r="J131" i="25"/>
  <c r="J130" i="25"/>
  <c r="J129" i="25"/>
  <c r="J128" i="25"/>
  <c r="J127" i="25"/>
  <c r="J126" i="25"/>
  <c r="J125" i="25"/>
  <c r="J124" i="25"/>
  <c r="J123" i="25"/>
  <c r="J122" i="25"/>
  <c r="J121" i="25"/>
  <c r="J120" i="25"/>
  <c r="J119" i="25"/>
  <c r="J118" i="25"/>
  <c r="J117" i="25"/>
  <c r="J116" i="25"/>
  <c r="J115" i="25"/>
  <c r="J114" i="25"/>
  <c r="J113" i="25"/>
  <c r="J112" i="25"/>
  <c r="J111" i="25"/>
  <c r="J110" i="25"/>
  <c r="J109" i="25"/>
  <c r="J108" i="25"/>
  <c r="J107" i="25"/>
  <c r="J106" i="25"/>
  <c r="J105" i="25"/>
  <c r="J104" i="25"/>
  <c r="J103" i="25"/>
  <c r="J102" i="25"/>
  <c r="J101" i="25"/>
  <c r="J100" i="25"/>
  <c r="J99" i="25"/>
  <c r="J98" i="25"/>
  <c r="J97" i="25"/>
  <c r="J96" i="25"/>
  <c r="J95" i="25"/>
  <c r="J94" i="25"/>
  <c r="J93" i="25"/>
  <c r="J92" i="25"/>
  <c r="J91" i="25"/>
  <c r="J90" i="25"/>
  <c r="J89" i="25"/>
  <c r="J88" i="25"/>
  <c r="J87" i="25"/>
  <c r="J86" i="25"/>
  <c r="J85" i="25"/>
  <c r="J84" i="25"/>
  <c r="J83" i="25"/>
  <c r="J82" i="25"/>
  <c r="J81" i="25"/>
  <c r="J80" i="25"/>
  <c r="J79" i="25"/>
  <c r="J78" i="25"/>
  <c r="J77" i="25"/>
  <c r="J76" i="25"/>
  <c r="J75" i="25"/>
  <c r="J74" i="25"/>
  <c r="J73" i="25"/>
  <c r="J72" i="25"/>
  <c r="J71" i="25"/>
  <c r="J70" i="25"/>
  <c r="J69" i="25"/>
  <c r="J68" i="25"/>
  <c r="J67" i="25"/>
  <c r="J66" i="25"/>
  <c r="J65" i="25"/>
  <c r="J64" i="25"/>
  <c r="J63" i="25"/>
  <c r="J181" i="25" s="1"/>
  <c r="J62" i="25"/>
  <c r="J61" i="25"/>
  <c r="J60" i="25"/>
  <c r="J59" i="25"/>
  <c r="J58" i="25"/>
  <c r="J57" i="25"/>
  <c r="J56" i="25"/>
  <c r="J55" i="25"/>
  <c r="J54" i="25"/>
  <c r="J53" i="25"/>
  <c r="J52" i="25"/>
  <c r="J51" i="25"/>
  <c r="J183" i="25" s="1"/>
  <c r="J50" i="25"/>
  <c r="J49" i="25"/>
  <c r="J48" i="25"/>
  <c r="J47" i="25"/>
  <c r="J46" i="25"/>
  <c r="J45" i="25"/>
  <c r="J44" i="25"/>
  <c r="J43" i="25"/>
  <c r="J42" i="25"/>
  <c r="J41" i="25"/>
  <c r="J40" i="25"/>
  <c r="J39" i="25"/>
  <c r="J38" i="25"/>
  <c r="J37" i="25"/>
  <c r="J36" i="25"/>
  <c r="J35" i="25"/>
  <c r="J34" i="25"/>
  <c r="J33" i="25"/>
  <c r="J32" i="25"/>
  <c r="J31" i="25"/>
  <c r="J30" i="25"/>
  <c r="J29" i="25"/>
  <c r="J28" i="25"/>
  <c r="J27" i="25"/>
  <c r="J26" i="25"/>
  <c r="J25" i="25"/>
  <c r="J24" i="25"/>
  <c r="J23" i="25"/>
  <c r="J178" i="25" s="1"/>
  <c r="J22" i="25"/>
  <c r="J21" i="25"/>
  <c r="J186" i="25" s="1"/>
  <c r="J20" i="25"/>
  <c r="J19" i="25"/>
  <c r="J18" i="25"/>
  <c r="J17" i="25"/>
  <c r="J16" i="25"/>
  <c r="J15" i="25"/>
  <c r="J14" i="25"/>
  <c r="J13" i="25"/>
  <c r="J12" i="25"/>
  <c r="J180" i="25" s="1"/>
  <c r="J11" i="25"/>
  <c r="J10" i="25"/>
  <c r="J185" i="25" s="1"/>
  <c r="J9" i="25"/>
  <c r="J8" i="25"/>
  <c r="J182" i="25" s="1"/>
  <c r="J7" i="25"/>
  <c r="J184" i="25" s="1"/>
  <c r="I312" i="24"/>
  <c r="H312" i="24"/>
  <c r="G312" i="24"/>
  <c r="D312" i="24"/>
  <c r="C312" i="24"/>
  <c r="I311" i="24"/>
  <c r="H311" i="24"/>
  <c r="G311" i="24"/>
  <c r="D311" i="24"/>
  <c r="C311" i="24"/>
  <c r="E311" i="24" s="1"/>
  <c r="I310" i="24"/>
  <c r="H310" i="24"/>
  <c r="G310" i="24"/>
  <c r="D310" i="24"/>
  <c r="C310" i="24"/>
  <c r="I309" i="24"/>
  <c r="H309" i="24"/>
  <c r="H313" i="24" s="1"/>
  <c r="G309" i="24"/>
  <c r="D309" i="24"/>
  <c r="C309" i="24"/>
  <c r="E309" i="24" s="1"/>
  <c r="H308" i="24"/>
  <c r="G308" i="24"/>
  <c r="E308" i="24"/>
  <c r="H307" i="24"/>
  <c r="G307" i="24"/>
  <c r="G313" i="24" s="1"/>
  <c r="D307" i="24"/>
  <c r="E307" i="24" s="1"/>
  <c r="I305" i="24"/>
  <c r="I304" i="24"/>
  <c r="I303" i="24"/>
  <c r="I302" i="24"/>
  <c r="I301" i="24"/>
  <c r="I300" i="24"/>
  <c r="I299" i="24"/>
  <c r="I298" i="24"/>
  <c r="I297" i="24"/>
  <c r="I296" i="24"/>
  <c r="I295" i="24"/>
  <c r="I294" i="24"/>
  <c r="I293" i="24"/>
  <c r="I292" i="24"/>
  <c r="I291" i="24"/>
  <c r="I290" i="24"/>
  <c r="I289" i="24"/>
  <c r="I288" i="24"/>
  <c r="I308" i="24" s="1"/>
  <c r="I287" i="24"/>
  <c r="I286" i="24"/>
  <c r="I285" i="24"/>
  <c r="I284" i="24"/>
  <c r="I283" i="24"/>
  <c r="I282" i="24"/>
  <c r="I281" i="24"/>
  <c r="I280" i="24"/>
  <c r="I279" i="24"/>
  <c r="I278" i="24"/>
  <c r="I277" i="24"/>
  <c r="I276" i="24"/>
  <c r="I275" i="24"/>
  <c r="I307" i="24" s="1"/>
  <c r="I313" i="24" s="1"/>
  <c r="H270" i="24"/>
  <c r="I270" i="24" s="1"/>
  <c r="G270" i="24"/>
  <c r="D270" i="24"/>
  <c r="C270" i="24"/>
  <c r="E270" i="24" s="1"/>
  <c r="H269" i="24"/>
  <c r="I269" i="24" s="1"/>
  <c r="I271" i="24" s="1"/>
  <c r="G269" i="24"/>
  <c r="G271" i="24" s="1"/>
  <c r="E269" i="24"/>
  <c r="D269" i="24"/>
  <c r="D271" i="24" s="1"/>
  <c r="C269" i="24"/>
  <c r="C271" i="24" s="1"/>
  <c r="I267" i="24"/>
  <c r="I266" i="24"/>
  <c r="I265" i="24"/>
  <c r="I259" i="24"/>
  <c r="H259" i="24"/>
  <c r="G259" i="24"/>
  <c r="D259" i="24"/>
  <c r="E259" i="24" s="1"/>
  <c r="C259" i="24"/>
  <c r="H258" i="24"/>
  <c r="I258" i="24" s="1"/>
  <c r="I260" i="24" s="1"/>
  <c r="G258" i="24"/>
  <c r="G260" i="24" s="1"/>
  <c r="D258" i="24"/>
  <c r="D260" i="24" s="1"/>
  <c r="C258" i="24"/>
  <c r="E258" i="24" s="1"/>
  <c r="I256" i="24"/>
  <c r="I255" i="24"/>
  <c r="I254" i="24"/>
  <c r="H248" i="24"/>
  <c r="I248" i="24" s="1"/>
  <c r="G248" i="24"/>
  <c r="E248" i="24"/>
  <c r="D248" i="24"/>
  <c r="C248" i="24"/>
  <c r="H247" i="24"/>
  <c r="I247" i="24" s="1"/>
  <c r="G247" i="24"/>
  <c r="G249" i="24" s="1"/>
  <c r="D247" i="24"/>
  <c r="D249" i="24" s="1"/>
  <c r="C247" i="24"/>
  <c r="E247" i="24" s="1"/>
  <c r="E249" i="24" s="1"/>
  <c r="I245" i="24"/>
  <c r="I244" i="24"/>
  <c r="I243" i="24"/>
  <c r="I242" i="24"/>
  <c r="I241" i="24"/>
  <c r="I240" i="24"/>
  <c r="I239" i="24"/>
  <c r="I238" i="24"/>
  <c r="H232" i="24"/>
  <c r="I232" i="24" s="1"/>
  <c r="G232" i="24"/>
  <c r="D232" i="24"/>
  <c r="C232" i="24"/>
  <c r="E232" i="24" s="1"/>
  <c r="H231" i="24"/>
  <c r="I231" i="24" s="1"/>
  <c r="G231" i="24"/>
  <c r="E231" i="24"/>
  <c r="D231" i="24"/>
  <c r="C231" i="24"/>
  <c r="H230" i="24"/>
  <c r="I230" i="24" s="1"/>
  <c r="G230" i="24"/>
  <c r="D230" i="24"/>
  <c r="C230" i="24"/>
  <c r="E230" i="24" s="1"/>
  <c r="H229" i="24"/>
  <c r="I229" i="24" s="1"/>
  <c r="G229" i="24"/>
  <c r="E229" i="24"/>
  <c r="D229" i="24"/>
  <c r="C229" i="24"/>
  <c r="H228" i="24"/>
  <c r="I228" i="24" s="1"/>
  <c r="G228" i="24"/>
  <c r="D228" i="24"/>
  <c r="C228" i="24"/>
  <c r="E228" i="24" s="1"/>
  <c r="H227" i="24"/>
  <c r="I227" i="24" s="1"/>
  <c r="I233" i="24" s="1"/>
  <c r="G227" i="24"/>
  <c r="G233" i="24" s="1"/>
  <c r="E227" i="24"/>
  <c r="D227" i="24"/>
  <c r="D233" i="24" s="1"/>
  <c r="C227" i="24"/>
  <c r="C233" i="24" s="1"/>
  <c r="I225" i="24"/>
  <c r="I224" i="24"/>
  <c r="I223" i="24"/>
  <c r="I222" i="24"/>
  <c r="I221" i="24"/>
  <c r="I217" i="24"/>
  <c r="I216" i="24"/>
  <c r="I215" i="24"/>
  <c r="I214" i="24"/>
  <c r="I213" i="24"/>
  <c r="I209" i="24"/>
  <c r="I208" i="24"/>
  <c r="I207" i="24"/>
  <c r="I206" i="24"/>
  <c r="I205" i="24"/>
  <c r="I199" i="24"/>
  <c r="H199" i="24"/>
  <c r="G199" i="24"/>
  <c r="D199" i="24"/>
  <c r="E199" i="24" s="1"/>
  <c r="C199" i="24"/>
  <c r="I198" i="24"/>
  <c r="H198" i="24"/>
  <c r="G198" i="24"/>
  <c r="D198" i="24"/>
  <c r="C198" i="24"/>
  <c r="E198" i="24" s="1"/>
  <c r="I197" i="24"/>
  <c r="H197" i="24"/>
  <c r="G197" i="24"/>
  <c r="D197" i="24"/>
  <c r="E197" i="24" s="1"/>
  <c r="C197" i="24"/>
  <c r="I196" i="24"/>
  <c r="H196" i="24"/>
  <c r="H200" i="24" s="1"/>
  <c r="G196" i="24"/>
  <c r="G200" i="24" s="1"/>
  <c r="D196" i="24"/>
  <c r="D200" i="24" s="1"/>
  <c r="C196" i="24"/>
  <c r="E196" i="24" s="1"/>
  <c r="E200" i="24" s="1"/>
  <c r="I195" i="24"/>
  <c r="I200" i="24" s="1"/>
  <c r="H195" i="24"/>
  <c r="G195" i="24"/>
  <c r="D195" i="24"/>
  <c r="E195" i="24" s="1"/>
  <c r="C195" i="24"/>
  <c r="I193" i="24"/>
  <c r="I192" i="24"/>
  <c r="I187" i="24"/>
  <c r="H187" i="24"/>
  <c r="G187" i="24"/>
  <c r="D187" i="24"/>
  <c r="C187" i="24"/>
  <c r="I186" i="24"/>
  <c r="H186" i="24"/>
  <c r="G186" i="24"/>
  <c r="E186" i="24"/>
  <c r="I185" i="24"/>
  <c r="H185" i="24"/>
  <c r="G185" i="24"/>
  <c r="E185" i="24"/>
  <c r="J184" i="24"/>
  <c r="I184" i="24"/>
  <c r="H184" i="24"/>
  <c r="G184" i="24"/>
  <c r="E184" i="24"/>
  <c r="I183" i="24"/>
  <c r="H183" i="24"/>
  <c r="G183" i="24"/>
  <c r="D183" i="24"/>
  <c r="C183" i="24"/>
  <c r="I182" i="24"/>
  <c r="H182" i="24"/>
  <c r="G182" i="24"/>
  <c r="E182" i="24"/>
  <c r="I181" i="24"/>
  <c r="H181" i="24"/>
  <c r="G181" i="24"/>
  <c r="E181" i="24"/>
  <c r="I180" i="24"/>
  <c r="H180" i="24"/>
  <c r="G180" i="24"/>
  <c r="D180" i="24"/>
  <c r="C180" i="24"/>
  <c r="I179" i="24"/>
  <c r="H179" i="24"/>
  <c r="G179" i="24"/>
  <c r="D179" i="24"/>
  <c r="C179" i="24"/>
  <c r="I178" i="24"/>
  <c r="H178" i="24"/>
  <c r="G178" i="24"/>
  <c r="D178" i="24"/>
  <c r="C178" i="24"/>
  <c r="I177" i="24"/>
  <c r="H177" i="24"/>
  <c r="G177" i="24"/>
  <c r="E177" i="24"/>
  <c r="I176" i="24"/>
  <c r="H176" i="24"/>
  <c r="G176" i="24"/>
  <c r="D176" i="24"/>
  <c r="J174" i="24"/>
  <c r="J173" i="24"/>
  <c r="J172" i="24"/>
  <c r="J171" i="24"/>
  <c r="J170" i="24"/>
  <c r="J169" i="24"/>
  <c r="J168" i="24"/>
  <c r="J167" i="24"/>
  <c r="J166" i="24"/>
  <c r="J165" i="24"/>
  <c r="J164" i="24"/>
  <c r="J163" i="24"/>
  <c r="J162" i="24"/>
  <c r="J161" i="24"/>
  <c r="J160" i="24"/>
  <c r="J159" i="24"/>
  <c r="J158" i="24"/>
  <c r="J157" i="24"/>
  <c r="J156" i="24"/>
  <c r="J155" i="24"/>
  <c r="J154" i="24"/>
  <c r="J153" i="24"/>
  <c r="J187" i="24" s="1"/>
  <c r="J152" i="24"/>
  <c r="J151" i="24"/>
  <c r="J176" i="24" s="1"/>
  <c r="J150" i="24"/>
  <c r="J149" i="24"/>
  <c r="J148" i="24"/>
  <c r="J147" i="24"/>
  <c r="J146" i="24"/>
  <c r="J145" i="24"/>
  <c r="J144" i="24"/>
  <c r="J143" i="24"/>
  <c r="J142" i="24"/>
  <c r="J141" i="24"/>
  <c r="J140" i="24"/>
  <c r="J139" i="24"/>
  <c r="J138" i="24"/>
  <c r="J137" i="24"/>
  <c r="J136" i="24"/>
  <c r="J135" i="24"/>
  <c r="J134" i="24"/>
  <c r="J133" i="24"/>
  <c r="J132" i="24"/>
  <c r="J131" i="24"/>
  <c r="J130" i="24"/>
  <c r="J129" i="24"/>
  <c r="J128" i="24"/>
  <c r="J127" i="24"/>
  <c r="J126" i="24"/>
  <c r="J125" i="24"/>
  <c r="J124" i="24"/>
  <c r="J123" i="24"/>
  <c r="J122" i="24"/>
  <c r="J121" i="24"/>
  <c r="J120" i="24"/>
  <c r="J119" i="24"/>
  <c r="J118" i="24"/>
  <c r="J117" i="24"/>
  <c r="J116" i="24"/>
  <c r="J115" i="24"/>
  <c r="J114" i="24"/>
  <c r="J113" i="24"/>
  <c r="J178" i="24" s="1"/>
  <c r="J112" i="24"/>
  <c r="J111" i="24"/>
  <c r="J110" i="24"/>
  <c r="J109" i="24"/>
  <c r="J108" i="24"/>
  <c r="J107" i="24"/>
  <c r="J106" i="24"/>
  <c r="J105" i="24"/>
  <c r="J104" i="24"/>
  <c r="J103" i="24"/>
  <c r="J102" i="24"/>
  <c r="J101" i="24"/>
  <c r="J100" i="24"/>
  <c r="J99" i="24"/>
  <c r="J98" i="24"/>
  <c r="J97" i="24"/>
  <c r="J96" i="24"/>
  <c r="J95" i="24"/>
  <c r="J94" i="24"/>
  <c r="J93" i="24"/>
  <c r="J92" i="24"/>
  <c r="J91" i="24"/>
  <c r="J90" i="24"/>
  <c r="J89" i="24"/>
  <c r="J88" i="24"/>
  <c r="J87" i="24"/>
  <c r="J86" i="24"/>
  <c r="J85" i="24"/>
  <c r="J84" i="24"/>
  <c r="J83" i="24"/>
  <c r="J82" i="24"/>
  <c r="J81" i="24"/>
  <c r="J80" i="24"/>
  <c r="J79" i="24"/>
  <c r="J78" i="24"/>
  <c r="J77" i="24"/>
  <c r="J76" i="24"/>
  <c r="J75" i="24"/>
  <c r="J74" i="24"/>
  <c r="J73" i="24"/>
  <c r="J72" i="24"/>
  <c r="J71" i="24"/>
  <c r="J70" i="24"/>
  <c r="J69" i="24"/>
  <c r="J68" i="24"/>
  <c r="J67" i="24"/>
  <c r="J66" i="24"/>
  <c r="J65" i="24"/>
  <c r="J64" i="24"/>
  <c r="J63" i="24"/>
  <c r="J62" i="24"/>
  <c r="J61" i="24"/>
  <c r="J60" i="24"/>
  <c r="J59" i="24"/>
  <c r="J58" i="24"/>
  <c r="J57" i="24"/>
  <c r="J56" i="24"/>
  <c r="J55" i="24"/>
  <c r="J54" i="24"/>
  <c r="J53" i="24"/>
  <c r="J52" i="24"/>
  <c r="J51" i="24"/>
  <c r="J50" i="24"/>
  <c r="J49" i="24"/>
  <c r="J182" i="24" s="1"/>
  <c r="J48" i="24"/>
  <c r="J47" i="24"/>
  <c r="J46" i="24"/>
  <c r="J45" i="24"/>
  <c r="J44" i="24"/>
  <c r="J43" i="24"/>
  <c r="J42" i="24"/>
  <c r="J41" i="24"/>
  <c r="J40" i="24"/>
  <c r="J39" i="24"/>
  <c r="J38" i="24"/>
  <c r="J37" i="24"/>
  <c r="J36" i="24"/>
  <c r="J35" i="24"/>
  <c r="J34" i="24"/>
  <c r="J177" i="24" s="1"/>
  <c r="J33" i="24"/>
  <c r="J32" i="24"/>
  <c r="J31" i="24"/>
  <c r="J30" i="24"/>
  <c r="J29" i="24"/>
  <c r="J181" i="24" s="1"/>
  <c r="J28" i="24"/>
  <c r="J27" i="24"/>
  <c r="J26" i="24"/>
  <c r="J183" i="24" s="1"/>
  <c r="J25" i="24"/>
  <c r="J24" i="24"/>
  <c r="J23" i="24"/>
  <c r="J22" i="24"/>
  <c r="J21" i="24"/>
  <c r="J186" i="24" s="1"/>
  <c r="J20" i="24"/>
  <c r="J19" i="24"/>
  <c r="J180" i="24" s="1"/>
  <c r="J18" i="24"/>
  <c r="J17" i="24"/>
  <c r="J16" i="24"/>
  <c r="J15" i="24"/>
  <c r="J14" i="24"/>
  <c r="J13" i="24"/>
  <c r="J12" i="24"/>
  <c r="J11" i="24"/>
  <c r="J179" i="24" s="1"/>
  <c r="J10" i="24"/>
  <c r="J185" i="24" s="1"/>
  <c r="J9" i="24"/>
  <c r="J8" i="24"/>
  <c r="J7" i="24"/>
  <c r="I312" i="23"/>
  <c r="H312" i="23"/>
  <c r="G312" i="23"/>
  <c r="D312" i="23"/>
  <c r="C312" i="23"/>
  <c r="E312" i="23" s="1"/>
  <c r="I311" i="23"/>
  <c r="H311" i="23"/>
  <c r="G311" i="23"/>
  <c r="D311" i="23"/>
  <c r="E311" i="23" s="1"/>
  <c r="C311" i="23"/>
  <c r="I310" i="23"/>
  <c r="H310" i="23"/>
  <c r="G310" i="23"/>
  <c r="D310" i="23"/>
  <c r="C310" i="23"/>
  <c r="E310" i="23" s="1"/>
  <c r="I309" i="23"/>
  <c r="H309" i="23"/>
  <c r="G309" i="23"/>
  <c r="D309" i="23"/>
  <c r="E309" i="23" s="1"/>
  <c r="C309" i="23"/>
  <c r="C313" i="23" s="1"/>
  <c r="H308" i="23"/>
  <c r="G308" i="23"/>
  <c r="E308" i="23"/>
  <c r="H307" i="23"/>
  <c r="H313" i="23" s="1"/>
  <c r="G307" i="23"/>
  <c r="G313" i="23" s="1"/>
  <c r="D307" i="23"/>
  <c r="D313" i="23" s="1"/>
  <c r="I305" i="23"/>
  <c r="I304" i="23"/>
  <c r="I303" i="23"/>
  <c r="I302" i="23"/>
  <c r="I301" i="23"/>
  <c r="I300" i="23"/>
  <c r="I299" i="23"/>
  <c r="I298" i="23"/>
  <c r="I297" i="23"/>
  <c r="I296" i="23"/>
  <c r="I295" i="23"/>
  <c r="I294" i="23"/>
  <c r="I293" i="23"/>
  <c r="I292" i="23"/>
  <c r="I291" i="23"/>
  <c r="I290" i="23"/>
  <c r="I289" i="23"/>
  <c r="I288" i="23"/>
  <c r="I308" i="23" s="1"/>
  <c r="I287" i="23"/>
  <c r="I286" i="23"/>
  <c r="I285" i="23"/>
  <c r="I284" i="23"/>
  <c r="I283" i="23"/>
  <c r="I282" i="23"/>
  <c r="I281" i="23"/>
  <c r="I280" i="23"/>
  <c r="I279" i="23"/>
  <c r="I278" i="23"/>
  <c r="I277" i="23"/>
  <c r="I276" i="23"/>
  <c r="I307" i="23" s="1"/>
  <c r="I313" i="23" s="1"/>
  <c r="I275" i="23"/>
  <c r="I270" i="23"/>
  <c r="H270" i="23"/>
  <c r="G270" i="23"/>
  <c r="D270" i="23"/>
  <c r="E270" i="23" s="1"/>
  <c r="C270" i="23"/>
  <c r="H269" i="23"/>
  <c r="H271" i="23" s="1"/>
  <c r="G269" i="23"/>
  <c r="I269" i="23" s="1"/>
  <c r="I271" i="23" s="1"/>
  <c r="D269" i="23"/>
  <c r="D271" i="23" s="1"/>
  <c r="C269" i="23"/>
  <c r="C271" i="23" s="1"/>
  <c r="I267" i="23"/>
  <c r="I266" i="23"/>
  <c r="I265" i="23"/>
  <c r="H259" i="23"/>
  <c r="I259" i="23" s="1"/>
  <c r="G259" i="23"/>
  <c r="E259" i="23"/>
  <c r="D259" i="23"/>
  <c r="C259" i="23"/>
  <c r="H258" i="23"/>
  <c r="I258" i="23" s="1"/>
  <c r="I260" i="23" s="1"/>
  <c r="G258" i="23"/>
  <c r="G260" i="23" s="1"/>
  <c r="D258" i="23"/>
  <c r="D260" i="23" s="1"/>
  <c r="C258" i="23"/>
  <c r="E258" i="23" s="1"/>
  <c r="E260" i="23" s="1"/>
  <c r="I256" i="23"/>
  <c r="I255" i="23"/>
  <c r="I254" i="23"/>
  <c r="H248" i="23"/>
  <c r="I248" i="23" s="1"/>
  <c r="G248" i="23"/>
  <c r="D248" i="23"/>
  <c r="C248" i="23"/>
  <c r="E248" i="23" s="1"/>
  <c r="I247" i="23"/>
  <c r="I249" i="23" s="1"/>
  <c r="H247" i="23"/>
  <c r="H249" i="23" s="1"/>
  <c r="G247" i="23"/>
  <c r="G249" i="23" s="1"/>
  <c r="D247" i="23"/>
  <c r="E247" i="23" s="1"/>
  <c r="E249" i="23" s="1"/>
  <c r="C247" i="23"/>
  <c r="C249" i="23" s="1"/>
  <c r="I245" i="23"/>
  <c r="I244" i="23"/>
  <c r="I243" i="23"/>
  <c r="I242" i="23"/>
  <c r="I241" i="23"/>
  <c r="I240" i="23"/>
  <c r="I239" i="23"/>
  <c r="I238" i="23"/>
  <c r="I232" i="23"/>
  <c r="H232" i="23"/>
  <c r="G232" i="23"/>
  <c r="D232" i="23"/>
  <c r="E232" i="23" s="1"/>
  <c r="C232" i="23"/>
  <c r="H231" i="23"/>
  <c r="G231" i="23"/>
  <c r="I231" i="23" s="1"/>
  <c r="D231" i="23"/>
  <c r="C231" i="23"/>
  <c r="E231" i="23" s="1"/>
  <c r="I230" i="23"/>
  <c r="H230" i="23"/>
  <c r="G230" i="23"/>
  <c r="D230" i="23"/>
  <c r="E230" i="23" s="1"/>
  <c r="C230" i="23"/>
  <c r="H229" i="23"/>
  <c r="G229" i="23"/>
  <c r="I229" i="23" s="1"/>
  <c r="D229" i="23"/>
  <c r="C229" i="23"/>
  <c r="E229" i="23" s="1"/>
  <c r="I228" i="23"/>
  <c r="H228" i="23"/>
  <c r="G228" i="23"/>
  <c r="D228" i="23"/>
  <c r="E228" i="23" s="1"/>
  <c r="C228" i="23"/>
  <c r="H227" i="23"/>
  <c r="H233" i="23" s="1"/>
  <c r="G227" i="23"/>
  <c r="I227" i="23" s="1"/>
  <c r="I233" i="23" s="1"/>
  <c r="D227" i="23"/>
  <c r="D233" i="23" s="1"/>
  <c r="C227" i="23"/>
  <c r="C233" i="23" s="1"/>
  <c r="I225" i="23"/>
  <c r="I224" i="23"/>
  <c r="I223" i="23"/>
  <c r="I222" i="23"/>
  <c r="I221" i="23"/>
  <c r="I217" i="23"/>
  <c r="I216" i="23"/>
  <c r="I215" i="23"/>
  <c r="I214" i="23"/>
  <c r="I213" i="23"/>
  <c r="I209" i="23"/>
  <c r="I208" i="23"/>
  <c r="I207" i="23"/>
  <c r="I206" i="23"/>
  <c r="I205" i="23"/>
  <c r="I199" i="23"/>
  <c r="H199" i="23"/>
  <c r="G199" i="23"/>
  <c r="E199" i="23"/>
  <c r="D199" i="23"/>
  <c r="C199" i="23"/>
  <c r="I198" i="23"/>
  <c r="H198" i="23"/>
  <c r="G198" i="23"/>
  <c r="D198" i="23"/>
  <c r="C198" i="23"/>
  <c r="E198" i="23" s="1"/>
  <c r="I197" i="23"/>
  <c r="H197" i="23"/>
  <c r="G197" i="23"/>
  <c r="E197" i="23"/>
  <c r="D197" i="23"/>
  <c r="C197" i="23"/>
  <c r="I196" i="23"/>
  <c r="H196" i="23"/>
  <c r="G196" i="23"/>
  <c r="D196" i="23"/>
  <c r="D200" i="23" s="1"/>
  <c r="C196" i="23"/>
  <c r="E196" i="23" s="1"/>
  <c r="E200" i="23" s="1"/>
  <c r="I195" i="23"/>
  <c r="I200" i="23" s="1"/>
  <c r="H195" i="23"/>
  <c r="H200" i="23" s="1"/>
  <c r="G195" i="23"/>
  <c r="G200" i="23" s="1"/>
  <c r="E195" i="23"/>
  <c r="D195" i="23"/>
  <c r="C195" i="23"/>
  <c r="I193" i="23"/>
  <c r="I192" i="23"/>
  <c r="I187" i="23"/>
  <c r="H187" i="23"/>
  <c r="G187" i="23"/>
  <c r="D187" i="23"/>
  <c r="C187" i="23"/>
  <c r="E187" i="23" s="1"/>
  <c r="I186" i="23"/>
  <c r="H186" i="23"/>
  <c r="G186" i="23"/>
  <c r="E186" i="23"/>
  <c r="I185" i="23"/>
  <c r="H185" i="23"/>
  <c r="G185" i="23"/>
  <c r="E185" i="23"/>
  <c r="I184" i="23"/>
  <c r="H184" i="23"/>
  <c r="G184" i="23"/>
  <c r="E184" i="23"/>
  <c r="I183" i="23"/>
  <c r="H183" i="23"/>
  <c r="G183" i="23"/>
  <c r="D183" i="23"/>
  <c r="C183" i="23"/>
  <c r="I182" i="23"/>
  <c r="H182" i="23"/>
  <c r="G182" i="23"/>
  <c r="E182" i="23"/>
  <c r="I181" i="23"/>
  <c r="H181" i="23"/>
  <c r="G181" i="23"/>
  <c r="E181" i="23"/>
  <c r="I180" i="23"/>
  <c r="H180" i="23"/>
  <c r="G180" i="23"/>
  <c r="D180" i="23"/>
  <c r="C180" i="23"/>
  <c r="I179" i="23"/>
  <c r="H179" i="23"/>
  <c r="G179" i="23"/>
  <c r="D179" i="23"/>
  <c r="C179" i="23"/>
  <c r="I178" i="23"/>
  <c r="H178" i="23"/>
  <c r="G178" i="23"/>
  <c r="D178" i="23"/>
  <c r="C178" i="23"/>
  <c r="I177" i="23"/>
  <c r="H177" i="23"/>
  <c r="G177" i="23"/>
  <c r="D177" i="23"/>
  <c r="E177" i="23" s="1"/>
  <c r="I176" i="23"/>
  <c r="H176" i="23"/>
  <c r="G176" i="23"/>
  <c r="G188" i="23" s="1"/>
  <c r="D176" i="23"/>
  <c r="J174" i="23"/>
  <c r="J173" i="23"/>
  <c r="J172" i="23"/>
  <c r="J171" i="23"/>
  <c r="J170" i="23"/>
  <c r="J169" i="23"/>
  <c r="J168" i="23"/>
  <c r="J167" i="23"/>
  <c r="J166" i="23"/>
  <c r="J165" i="23"/>
  <c r="J164" i="23"/>
  <c r="J163" i="23"/>
  <c r="J162" i="23"/>
  <c r="J161" i="23"/>
  <c r="J160" i="23"/>
  <c r="J159" i="23"/>
  <c r="J158" i="23"/>
  <c r="J157" i="23"/>
  <c r="J156" i="23"/>
  <c r="J155" i="23"/>
  <c r="J154" i="23"/>
  <c r="J153" i="23"/>
  <c r="J187" i="23" s="1"/>
  <c r="J152" i="23"/>
  <c r="J151" i="23"/>
  <c r="J176" i="23" s="1"/>
  <c r="J150" i="23"/>
  <c r="J149" i="23"/>
  <c r="J148" i="23"/>
  <c r="J147" i="23"/>
  <c r="J146" i="23"/>
  <c r="J145" i="23"/>
  <c r="J144" i="23"/>
  <c r="J143" i="23"/>
  <c r="J142" i="23"/>
  <c r="J141" i="23"/>
  <c r="J140" i="23"/>
  <c r="J139" i="23"/>
  <c r="J138" i="23"/>
  <c r="J137" i="23"/>
  <c r="J136" i="23"/>
  <c r="J135" i="23"/>
  <c r="J134" i="23"/>
  <c r="J133" i="23"/>
  <c r="J132" i="23"/>
  <c r="J131" i="23"/>
  <c r="J130" i="23"/>
  <c r="J129" i="23"/>
  <c r="J128" i="23"/>
  <c r="J127" i="23"/>
  <c r="J126" i="23"/>
  <c r="J125" i="23"/>
  <c r="J124" i="23"/>
  <c r="J123" i="23"/>
  <c r="J122" i="23"/>
  <c r="J121" i="23"/>
  <c r="J120" i="23"/>
  <c r="J119" i="23"/>
  <c r="J118" i="23"/>
  <c r="J117" i="23"/>
  <c r="J116" i="23"/>
  <c r="J115" i="23"/>
  <c r="J114" i="23"/>
  <c r="J113" i="23"/>
  <c r="J112" i="23"/>
  <c r="J111" i="23"/>
  <c r="J110" i="23"/>
  <c r="J109" i="23"/>
  <c r="J108" i="23"/>
  <c r="J107" i="23"/>
  <c r="J106" i="23"/>
  <c r="J105" i="23"/>
  <c r="J104" i="23"/>
  <c r="J103" i="23"/>
  <c r="J102" i="23"/>
  <c r="J101" i="23"/>
  <c r="J100" i="23"/>
  <c r="J99" i="23"/>
  <c r="J98" i="23"/>
  <c r="J97" i="23"/>
  <c r="J96" i="23"/>
  <c r="J95" i="23"/>
  <c r="J94" i="23"/>
  <c r="J93" i="23"/>
  <c r="J92" i="23"/>
  <c r="J91" i="23"/>
  <c r="J90" i="23"/>
  <c r="J89" i="23"/>
  <c r="J88" i="23"/>
  <c r="J87" i="23"/>
  <c r="J86" i="23"/>
  <c r="J85" i="23"/>
  <c r="J84" i="23"/>
  <c r="J83" i="23"/>
  <c r="J82" i="23"/>
  <c r="J81" i="23"/>
  <c r="J80" i="23"/>
  <c r="J79" i="23"/>
  <c r="J78" i="23"/>
  <c r="J77" i="23"/>
  <c r="J76" i="23"/>
  <c r="J75" i="23"/>
  <c r="J74" i="23"/>
  <c r="J73" i="23"/>
  <c r="J72" i="23"/>
  <c r="J71" i="23"/>
  <c r="J70" i="23"/>
  <c r="J69" i="23"/>
  <c r="J68" i="23"/>
  <c r="J67" i="23"/>
  <c r="J66" i="23"/>
  <c r="J65" i="23"/>
  <c r="J64" i="23"/>
  <c r="J63" i="23"/>
  <c r="J62" i="23"/>
  <c r="J61" i="23"/>
  <c r="J60" i="23"/>
  <c r="J59" i="23"/>
  <c r="J58" i="23"/>
  <c r="J57" i="23"/>
  <c r="J56" i="23"/>
  <c r="J55" i="23"/>
  <c r="J54" i="23"/>
  <c r="J53" i="23"/>
  <c r="J52" i="23"/>
  <c r="J51" i="23"/>
  <c r="J50" i="23"/>
  <c r="J49" i="23"/>
  <c r="J48" i="23"/>
  <c r="J47" i="23"/>
  <c r="J46" i="23"/>
  <c r="J45" i="23"/>
  <c r="J44" i="23"/>
  <c r="J43" i="23"/>
  <c r="J42" i="23"/>
  <c r="J41" i="23"/>
  <c r="J40" i="23"/>
  <c r="J39" i="23"/>
  <c r="J38" i="23"/>
  <c r="J37" i="23"/>
  <c r="J36" i="23"/>
  <c r="J35" i="23"/>
  <c r="J34" i="23"/>
  <c r="J177" i="23" s="1"/>
  <c r="J33" i="23"/>
  <c r="J32" i="23"/>
  <c r="J31" i="23"/>
  <c r="J30" i="23"/>
  <c r="J29" i="23"/>
  <c r="J181" i="23" s="1"/>
  <c r="J28" i="23"/>
  <c r="J27" i="23"/>
  <c r="J26" i="23"/>
  <c r="J183" i="23" s="1"/>
  <c r="J25" i="23"/>
  <c r="J24" i="23"/>
  <c r="J23" i="23"/>
  <c r="J178" i="23" s="1"/>
  <c r="J22" i="23"/>
  <c r="J21" i="23"/>
  <c r="J186" i="23" s="1"/>
  <c r="J20" i="23"/>
  <c r="J19" i="23"/>
  <c r="J18" i="23"/>
  <c r="J17" i="23"/>
  <c r="J16" i="23"/>
  <c r="J15" i="23"/>
  <c r="J14" i="23"/>
  <c r="J13" i="23"/>
  <c r="J12" i="23"/>
  <c r="J180" i="23" s="1"/>
  <c r="J11" i="23"/>
  <c r="J179" i="23" s="1"/>
  <c r="J10" i="23"/>
  <c r="J185" i="23" s="1"/>
  <c r="J9" i="23"/>
  <c r="J8" i="23"/>
  <c r="J182" i="23" s="1"/>
  <c r="J7" i="23"/>
  <c r="J184" i="23" s="1"/>
  <c r="I312" i="22"/>
  <c r="H312" i="22"/>
  <c r="G312" i="22"/>
  <c r="D312" i="22"/>
  <c r="C312" i="22"/>
  <c r="E312" i="22" s="1"/>
  <c r="I311" i="22"/>
  <c r="H311" i="22"/>
  <c r="G311" i="22"/>
  <c r="E311" i="22"/>
  <c r="D311" i="22"/>
  <c r="C311" i="22"/>
  <c r="I310" i="22"/>
  <c r="H310" i="22"/>
  <c r="G310" i="22"/>
  <c r="D310" i="22"/>
  <c r="C310" i="22"/>
  <c r="E310" i="22" s="1"/>
  <c r="I309" i="22"/>
  <c r="H309" i="22"/>
  <c r="G309" i="22"/>
  <c r="E309" i="22"/>
  <c r="D309" i="22"/>
  <c r="C309" i="22"/>
  <c r="C313" i="22" s="1"/>
  <c r="H308" i="22"/>
  <c r="G308" i="22"/>
  <c r="E308" i="22"/>
  <c r="H307" i="22"/>
  <c r="H313" i="22" s="1"/>
  <c r="G307" i="22"/>
  <c r="G313" i="22" s="1"/>
  <c r="D307" i="22"/>
  <c r="D313" i="22" s="1"/>
  <c r="I305" i="22"/>
  <c r="I304" i="22"/>
  <c r="I303" i="22"/>
  <c r="I302" i="22"/>
  <c r="I301" i="22"/>
  <c r="I300" i="22"/>
  <c r="I299" i="22"/>
  <c r="I298" i="22"/>
  <c r="I297" i="22"/>
  <c r="I296" i="22"/>
  <c r="I295" i="22"/>
  <c r="I294" i="22"/>
  <c r="I293" i="22"/>
  <c r="I292" i="22"/>
  <c r="I291" i="22"/>
  <c r="I290" i="22"/>
  <c r="I289" i="22"/>
  <c r="I288" i="22"/>
  <c r="I308" i="22" s="1"/>
  <c r="I287" i="22"/>
  <c r="I286" i="22"/>
  <c r="I285" i="22"/>
  <c r="I284" i="22"/>
  <c r="I283" i="22"/>
  <c r="I282" i="22"/>
  <c r="I281" i="22"/>
  <c r="I280" i="22"/>
  <c r="I279" i="22"/>
  <c r="I278" i="22"/>
  <c r="I277" i="22"/>
  <c r="I307" i="22" s="1"/>
  <c r="I313" i="22" s="1"/>
  <c r="I276" i="22"/>
  <c r="I275" i="22"/>
  <c r="H270" i="22"/>
  <c r="G270" i="22"/>
  <c r="I270" i="22" s="1"/>
  <c r="E270" i="22"/>
  <c r="D270" i="22"/>
  <c r="C270" i="22"/>
  <c r="H269" i="22"/>
  <c r="I269" i="22" s="1"/>
  <c r="I271" i="22" s="1"/>
  <c r="G269" i="22"/>
  <c r="G271" i="22" s="1"/>
  <c r="D269" i="22"/>
  <c r="D271" i="22" s="1"/>
  <c r="C269" i="22"/>
  <c r="C271" i="22" s="1"/>
  <c r="I267" i="22"/>
  <c r="I266" i="22"/>
  <c r="I265" i="22"/>
  <c r="H259" i="22"/>
  <c r="I259" i="22" s="1"/>
  <c r="I260" i="22" s="1"/>
  <c r="G259" i="22"/>
  <c r="D259" i="22"/>
  <c r="C259" i="22"/>
  <c r="E259" i="22" s="1"/>
  <c r="I258" i="22"/>
  <c r="H258" i="22"/>
  <c r="H260" i="22" s="1"/>
  <c r="G258" i="22"/>
  <c r="G260" i="22" s="1"/>
  <c r="D258" i="22"/>
  <c r="E258" i="22" s="1"/>
  <c r="E260" i="22" s="1"/>
  <c r="C258" i="22"/>
  <c r="C260" i="22" s="1"/>
  <c r="I256" i="22"/>
  <c r="I255" i="22"/>
  <c r="I254" i="22"/>
  <c r="H248" i="22"/>
  <c r="I248" i="22" s="1"/>
  <c r="G248" i="22"/>
  <c r="D248" i="22"/>
  <c r="C248" i="22"/>
  <c r="E248" i="22" s="1"/>
  <c r="H247" i="22"/>
  <c r="H249" i="22" s="1"/>
  <c r="G247" i="22"/>
  <c r="G249" i="22" s="1"/>
  <c r="E247" i="22"/>
  <c r="E249" i="22" s="1"/>
  <c r="D247" i="22"/>
  <c r="D249" i="22" s="1"/>
  <c r="C247" i="22"/>
  <c r="C249" i="22" s="1"/>
  <c r="I245" i="22"/>
  <c r="I244" i="22"/>
  <c r="I243" i="22"/>
  <c r="I242" i="22"/>
  <c r="I241" i="22"/>
  <c r="I240" i="22"/>
  <c r="I239" i="22"/>
  <c r="I238" i="22"/>
  <c r="H232" i="22"/>
  <c r="G232" i="22"/>
  <c r="I232" i="22" s="1"/>
  <c r="E232" i="22"/>
  <c r="D232" i="22"/>
  <c r="C232" i="22"/>
  <c r="H231" i="22"/>
  <c r="I231" i="22" s="1"/>
  <c r="G231" i="22"/>
  <c r="D231" i="22"/>
  <c r="C231" i="22"/>
  <c r="E231" i="22" s="1"/>
  <c r="H230" i="22"/>
  <c r="G230" i="22"/>
  <c r="I230" i="22" s="1"/>
  <c r="E230" i="22"/>
  <c r="D230" i="22"/>
  <c r="C230" i="22"/>
  <c r="H229" i="22"/>
  <c r="I229" i="22" s="1"/>
  <c r="G229" i="22"/>
  <c r="D229" i="22"/>
  <c r="C229" i="22"/>
  <c r="E229" i="22" s="1"/>
  <c r="H228" i="22"/>
  <c r="G228" i="22"/>
  <c r="I228" i="22" s="1"/>
  <c r="E228" i="22"/>
  <c r="D228" i="22"/>
  <c r="C228" i="22"/>
  <c r="H227" i="22"/>
  <c r="I227" i="22" s="1"/>
  <c r="I233" i="22" s="1"/>
  <c r="G227" i="22"/>
  <c r="G233" i="22" s="1"/>
  <c r="D227" i="22"/>
  <c r="D233" i="22" s="1"/>
  <c r="C227" i="22"/>
  <c r="E227" i="22" s="1"/>
  <c r="I225" i="22"/>
  <c r="I224" i="22"/>
  <c r="I223" i="22"/>
  <c r="I222" i="22"/>
  <c r="I221" i="22"/>
  <c r="I217" i="22"/>
  <c r="I216" i="22"/>
  <c r="I215" i="22"/>
  <c r="I214" i="22"/>
  <c r="I213" i="22"/>
  <c r="I209" i="22"/>
  <c r="I208" i="22"/>
  <c r="I207" i="22"/>
  <c r="I206" i="22"/>
  <c r="I205" i="22"/>
  <c r="I199" i="22"/>
  <c r="H199" i="22"/>
  <c r="G199" i="22"/>
  <c r="D199" i="22"/>
  <c r="C199" i="22"/>
  <c r="E199" i="22" s="1"/>
  <c r="I198" i="22"/>
  <c r="H198" i="22"/>
  <c r="G198" i="22"/>
  <c r="D198" i="22"/>
  <c r="E198" i="22" s="1"/>
  <c r="C198" i="22"/>
  <c r="I197" i="22"/>
  <c r="H197" i="22"/>
  <c r="G197" i="22"/>
  <c r="D197" i="22"/>
  <c r="C197" i="22"/>
  <c r="E197" i="22" s="1"/>
  <c r="I196" i="22"/>
  <c r="I200" i="22" s="1"/>
  <c r="H196" i="22"/>
  <c r="G196" i="22"/>
  <c r="D196" i="22"/>
  <c r="E196" i="22" s="1"/>
  <c r="E200" i="22" s="1"/>
  <c r="C196" i="22"/>
  <c r="C200" i="22" s="1"/>
  <c r="I195" i="22"/>
  <c r="H195" i="22"/>
  <c r="H200" i="22" s="1"/>
  <c r="G195" i="22"/>
  <c r="G200" i="22" s="1"/>
  <c r="D195" i="22"/>
  <c r="C195" i="22"/>
  <c r="E195" i="22" s="1"/>
  <c r="I193" i="22"/>
  <c r="I192" i="22"/>
  <c r="I187" i="22"/>
  <c r="H187" i="22"/>
  <c r="G187" i="22"/>
  <c r="D187" i="22"/>
  <c r="C187" i="22"/>
  <c r="I186" i="22"/>
  <c r="H186" i="22"/>
  <c r="G186" i="22"/>
  <c r="E186" i="22"/>
  <c r="I185" i="22"/>
  <c r="H185" i="22"/>
  <c r="G185" i="22"/>
  <c r="E185" i="22"/>
  <c r="I184" i="22"/>
  <c r="H184" i="22"/>
  <c r="G184" i="22"/>
  <c r="E184" i="22"/>
  <c r="I183" i="22"/>
  <c r="H183" i="22"/>
  <c r="G183" i="22"/>
  <c r="D183" i="22"/>
  <c r="C183" i="22"/>
  <c r="I182" i="22"/>
  <c r="H182" i="22"/>
  <c r="G182" i="22"/>
  <c r="E182" i="22"/>
  <c r="I181" i="22"/>
  <c r="H181" i="22"/>
  <c r="G181" i="22"/>
  <c r="E181" i="22"/>
  <c r="I180" i="22"/>
  <c r="H180" i="22"/>
  <c r="G180" i="22"/>
  <c r="D180" i="22"/>
  <c r="C180" i="22"/>
  <c r="I179" i="22"/>
  <c r="H179" i="22"/>
  <c r="G179" i="22"/>
  <c r="D179" i="22"/>
  <c r="C179" i="22"/>
  <c r="I178" i="22"/>
  <c r="H178" i="22"/>
  <c r="G178" i="22"/>
  <c r="D178" i="22"/>
  <c r="C178" i="22"/>
  <c r="I177" i="22"/>
  <c r="H177" i="22"/>
  <c r="G177" i="22"/>
  <c r="D177" i="22"/>
  <c r="E177" i="22" s="1"/>
  <c r="I176" i="22"/>
  <c r="H176" i="22"/>
  <c r="G176" i="22"/>
  <c r="G188" i="22" s="1"/>
  <c r="D176" i="22"/>
  <c r="J174" i="22"/>
  <c r="J173" i="22"/>
  <c r="J172" i="22"/>
  <c r="J171" i="22"/>
  <c r="J170" i="22"/>
  <c r="J169" i="22"/>
  <c r="J168" i="22"/>
  <c r="J167" i="22"/>
  <c r="J166" i="22"/>
  <c r="J165" i="22"/>
  <c r="J164" i="22"/>
  <c r="J163" i="22"/>
  <c r="J162" i="22"/>
  <c r="J161" i="22"/>
  <c r="J160" i="22"/>
  <c r="J159" i="22"/>
  <c r="J158" i="22"/>
  <c r="J157" i="22"/>
  <c r="J156" i="22"/>
  <c r="J155" i="22"/>
  <c r="J154" i="22"/>
  <c r="J153" i="22"/>
  <c r="J187" i="22" s="1"/>
  <c r="J152" i="22"/>
  <c r="J151" i="22"/>
  <c r="J176" i="22" s="1"/>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186" i="22" s="1"/>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177" i="22" s="1"/>
  <c r="J33" i="22"/>
  <c r="J32" i="22"/>
  <c r="J31" i="22"/>
  <c r="J30" i="22"/>
  <c r="J29" i="22"/>
  <c r="J181" i="22" s="1"/>
  <c r="J28" i="22"/>
  <c r="J27" i="22"/>
  <c r="J26" i="22"/>
  <c r="J183" i="22" s="1"/>
  <c r="J25" i="22"/>
  <c r="J24" i="22"/>
  <c r="J23" i="22"/>
  <c r="J178" i="22" s="1"/>
  <c r="J22" i="22"/>
  <c r="J21" i="22"/>
  <c r="J20" i="22"/>
  <c r="J19" i="22"/>
  <c r="J180" i="22" s="1"/>
  <c r="J18" i="22"/>
  <c r="J17" i="22"/>
  <c r="J16" i="22"/>
  <c r="J15" i="22"/>
  <c r="J14" i="22"/>
  <c r="J13" i="22"/>
  <c r="J12" i="22"/>
  <c r="J11" i="22"/>
  <c r="J179" i="22" s="1"/>
  <c r="J10" i="22"/>
  <c r="J185" i="22" s="1"/>
  <c r="J9" i="22"/>
  <c r="J8" i="22"/>
  <c r="J182" i="22" s="1"/>
  <c r="J7" i="22"/>
  <c r="J184" i="22" s="1"/>
  <c r="I312" i="21"/>
  <c r="H312" i="21"/>
  <c r="G312" i="21"/>
  <c r="E312" i="21"/>
  <c r="D312" i="21"/>
  <c r="C312" i="21"/>
  <c r="I311" i="21"/>
  <c r="H311" i="21"/>
  <c r="G311" i="21"/>
  <c r="D311" i="21"/>
  <c r="C311" i="21"/>
  <c r="E311" i="21" s="1"/>
  <c r="I310" i="21"/>
  <c r="H310" i="21"/>
  <c r="G310" i="21"/>
  <c r="E310" i="21"/>
  <c r="D310" i="21"/>
  <c r="C310" i="21"/>
  <c r="I309" i="21"/>
  <c r="H309" i="21"/>
  <c r="H313" i="21" s="1"/>
  <c r="G309" i="21"/>
  <c r="D309" i="21"/>
  <c r="D313" i="21" s="1"/>
  <c r="C309" i="21"/>
  <c r="E309" i="21" s="1"/>
  <c r="H308" i="21"/>
  <c r="G308" i="21"/>
  <c r="E308" i="21"/>
  <c r="H307" i="21"/>
  <c r="G307" i="21"/>
  <c r="G313" i="21" s="1"/>
  <c r="E307" i="21"/>
  <c r="E313" i="21" s="1"/>
  <c r="D307" i="21"/>
  <c r="I305" i="21"/>
  <c r="I304" i="21"/>
  <c r="I303" i="21"/>
  <c r="I302" i="21"/>
  <c r="I301" i="21"/>
  <c r="I300" i="21"/>
  <c r="I299" i="21"/>
  <c r="I298" i="21"/>
  <c r="I297" i="21"/>
  <c r="I296" i="21"/>
  <c r="I295" i="21"/>
  <c r="I294" i="21"/>
  <c r="I293" i="21"/>
  <c r="I292" i="21"/>
  <c r="I291" i="21"/>
  <c r="I290" i="21"/>
  <c r="I289" i="21"/>
  <c r="I288" i="21"/>
  <c r="I308" i="21" s="1"/>
  <c r="I287" i="21"/>
  <c r="I286" i="21"/>
  <c r="I285" i="21"/>
  <c r="I284" i="21"/>
  <c r="I283" i="21"/>
  <c r="I282" i="21"/>
  <c r="I281" i="21"/>
  <c r="I280" i="21"/>
  <c r="I279" i="21"/>
  <c r="I278" i="21"/>
  <c r="I277" i="21"/>
  <c r="I276" i="21"/>
  <c r="I275" i="21"/>
  <c r="I307" i="21" s="1"/>
  <c r="I313" i="21" s="1"/>
  <c r="H270" i="21"/>
  <c r="I270" i="21" s="1"/>
  <c r="G270" i="21"/>
  <c r="D270" i="21"/>
  <c r="C270" i="21"/>
  <c r="E270" i="21" s="1"/>
  <c r="H269" i="21"/>
  <c r="I269" i="21" s="1"/>
  <c r="I271" i="21" s="1"/>
  <c r="G269" i="21"/>
  <c r="G271" i="21" s="1"/>
  <c r="E269" i="21"/>
  <c r="D269" i="21"/>
  <c r="D271" i="21" s="1"/>
  <c r="C269" i="21"/>
  <c r="C271" i="21" s="1"/>
  <c r="I267" i="21"/>
  <c r="I266" i="21"/>
  <c r="I265" i="21"/>
  <c r="I259" i="21"/>
  <c r="H259" i="21"/>
  <c r="G259" i="21"/>
  <c r="D259" i="21"/>
  <c r="E259" i="21" s="1"/>
  <c r="C259" i="21"/>
  <c r="H258" i="21"/>
  <c r="I258" i="21" s="1"/>
  <c r="I260" i="21" s="1"/>
  <c r="G258" i="21"/>
  <c r="G260" i="21" s="1"/>
  <c r="D258" i="21"/>
  <c r="D260" i="21" s="1"/>
  <c r="C258" i="21"/>
  <c r="E258" i="21" s="1"/>
  <c r="I256" i="21"/>
  <c r="I255" i="21"/>
  <c r="I254" i="21"/>
  <c r="H248" i="21"/>
  <c r="I248" i="21" s="1"/>
  <c r="G248" i="21"/>
  <c r="E248" i="21"/>
  <c r="D248" i="21"/>
  <c r="C248" i="21"/>
  <c r="H247" i="21"/>
  <c r="I247" i="21" s="1"/>
  <c r="I249" i="21" s="1"/>
  <c r="G247" i="21"/>
  <c r="G249" i="21" s="1"/>
  <c r="D247" i="21"/>
  <c r="D249" i="21" s="1"/>
  <c r="C247" i="21"/>
  <c r="E247" i="21" s="1"/>
  <c r="E249" i="21" s="1"/>
  <c r="I245" i="21"/>
  <c r="I244" i="21"/>
  <c r="I243" i="21"/>
  <c r="I242" i="21"/>
  <c r="I241" i="21"/>
  <c r="I240" i="21"/>
  <c r="I239" i="21"/>
  <c r="I238" i="21"/>
  <c r="H232" i="21"/>
  <c r="I232" i="21" s="1"/>
  <c r="G232" i="21"/>
  <c r="D232" i="21"/>
  <c r="C232" i="21"/>
  <c r="E232" i="21" s="1"/>
  <c r="H231" i="21"/>
  <c r="I231" i="21" s="1"/>
  <c r="G231" i="21"/>
  <c r="E231" i="21"/>
  <c r="D231" i="21"/>
  <c r="C231" i="21"/>
  <c r="H230" i="21"/>
  <c r="I230" i="21" s="1"/>
  <c r="G230" i="21"/>
  <c r="D230" i="21"/>
  <c r="C230" i="21"/>
  <c r="E230" i="21" s="1"/>
  <c r="H229" i="21"/>
  <c r="I229" i="21" s="1"/>
  <c r="G229" i="21"/>
  <c r="E229" i="21"/>
  <c r="D229" i="21"/>
  <c r="C229" i="21"/>
  <c r="H228" i="21"/>
  <c r="I228" i="21" s="1"/>
  <c r="G228" i="21"/>
  <c r="D228" i="21"/>
  <c r="C228" i="21"/>
  <c r="E228" i="21" s="1"/>
  <c r="H227" i="21"/>
  <c r="I227" i="21" s="1"/>
  <c r="I233" i="21" s="1"/>
  <c r="G227" i="21"/>
  <c r="G233" i="21" s="1"/>
  <c r="E227" i="21"/>
  <c r="D227" i="21"/>
  <c r="D233" i="21" s="1"/>
  <c r="C227" i="21"/>
  <c r="C233" i="21" s="1"/>
  <c r="I225" i="21"/>
  <c r="I224" i="21"/>
  <c r="I223" i="21"/>
  <c r="I222" i="21"/>
  <c r="I221" i="21"/>
  <c r="I217" i="21"/>
  <c r="I216" i="21"/>
  <c r="I215" i="21"/>
  <c r="I214" i="21"/>
  <c r="I213" i="21"/>
  <c r="I209" i="21"/>
  <c r="I208" i="21"/>
  <c r="I207" i="21"/>
  <c r="I206" i="21"/>
  <c r="I205" i="21"/>
  <c r="I199" i="21"/>
  <c r="H199" i="21"/>
  <c r="G199" i="21"/>
  <c r="D199" i="21"/>
  <c r="E199" i="21" s="1"/>
  <c r="C199" i="21"/>
  <c r="I198" i="21"/>
  <c r="H198" i="21"/>
  <c r="G198" i="21"/>
  <c r="D198" i="21"/>
  <c r="C198" i="21"/>
  <c r="E198" i="21" s="1"/>
  <c r="I197" i="21"/>
  <c r="H197" i="21"/>
  <c r="G197" i="21"/>
  <c r="D197" i="21"/>
  <c r="E197" i="21" s="1"/>
  <c r="C197" i="21"/>
  <c r="I196" i="21"/>
  <c r="H196" i="21"/>
  <c r="H200" i="21" s="1"/>
  <c r="G196" i="21"/>
  <c r="G200" i="21" s="1"/>
  <c r="D196" i="21"/>
  <c r="D200" i="21" s="1"/>
  <c r="C196" i="21"/>
  <c r="E196" i="21" s="1"/>
  <c r="E200" i="21" s="1"/>
  <c r="I195" i="21"/>
  <c r="I200" i="21" s="1"/>
  <c r="H195" i="21"/>
  <c r="G195" i="21"/>
  <c r="D195" i="21"/>
  <c r="E195" i="21" s="1"/>
  <c r="C195" i="21"/>
  <c r="I193" i="21"/>
  <c r="I192" i="21"/>
  <c r="I187" i="21"/>
  <c r="H187" i="21"/>
  <c r="G187" i="21"/>
  <c r="D187" i="21"/>
  <c r="C187" i="21"/>
  <c r="I186" i="21"/>
  <c r="H186" i="21"/>
  <c r="G186" i="21"/>
  <c r="E186" i="21"/>
  <c r="I185" i="21"/>
  <c r="H185" i="21"/>
  <c r="G185" i="21"/>
  <c r="E185" i="21"/>
  <c r="I184" i="21"/>
  <c r="H184" i="21"/>
  <c r="G184" i="21"/>
  <c r="E184" i="21"/>
  <c r="I183" i="21"/>
  <c r="H183" i="21"/>
  <c r="G183" i="21"/>
  <c r="D183" i="21"/>
  <c r="C183" i="21"/>
  <c r="E183" i="21" s="1"/>
  <c r="I182" i="21"/>
  <c r="H182" i="21"/>
  <c r="G182" i="21"/>
  <c r="E182" i="21"/>
  <c r="I181" i="21"/>
  <c r="H181" i="21"/>
  <c r="G181" i="21"/>
  <c r="E181" i="21"/>
  <c r="I180" i="21"/>
  <c r="H180" i="21"/>
  <c r="G180" i="21"/>
  <c r="D180" i="21"/>
  <c r="C180" i="21"/>
  <c r="I179" i="21"/>
  <c r="H179" i="21"/>
  <c r="G179" i="21"/>
  <c r="D179" i="21"/>
  <c r="C179" i="21"/>
  <c r="I178" i="21"/>
  <c r="H178" i="21"/>
  <c r="G178" i="21"/>
  <c r="D178" i="21"/>
  <c r="C178" i="21"/>
  <c r="I177" i="21"/>
  <c r="H177" i="21"/>
  <c r="G177" i="21"/>
  <c r="D177" i="21"/>
  <c r="E177" i="21" s="1"/>
  <c r="I176" i="21"/>
  <c r="H176" i="21"/>
  <c r="G176" i="21"/>
  <c r="G188" i="21" s="1"/>
  <c r="D176" i="21"/>
  <c r="J174" i="21"/>
  <c r="J173" i="21"/>
  <c r="J172" i="21"/>
  <c r="J171" i="21"/>
  <c r="J170" i="21"/>
  <c r="J169" i="21"/>
  <c r="J168" i="21"/>
  <c r="J167" i="21"/>
  <c r="J166" i="21"/>
  <c r="J165" i="21"/>
  <c r="J164" i="21"/>
  <c r="J163" i="21"/>
  <c r="J162" i="21"/>
  <c r="J161" i="21"/>
  <c r="J160" i="21"/>
  <c r="J159" i="21"/>
  <c r="J158" i="21"/>
  <c r="J157" i="21"/>
  <c r="J156" i="21"/>
  <c r="J155" i="21"/>
  <c r="J154" i="21"/>
  <c r="J153" i="21"/>
  <c r="J187" i="21" s="1"/>
  <c r="J152" i="21"/>
  <c r="J151" i="21"/>
  <c r="J176" i="21" s="1"/>
  <c r="J150" i="21"/>
  <c r="J149" i="21"/>
  <c r="J148" i="21"/>
  <c r="J147" i="21"/>
  <c r="J146" i="21"/>
  <c r="J145" i="21"/>
  <c r="J144" i="21"/>
  <c r="J143" i="21"/>
  <c r="J142" i="21"/>
  <c r="J141" i="21"/>
  <c r="J140" i="21"/>
  <c r="J139" i="21"/>
  <c r="J138" i="21"/>
  <c r="J137" i="21"/>
  <c r="J136" i="21"/>
  <c r="J135" i="21"/>
  <c r="J134" i="21"/>
  <c r="J133" i="21"/>
  <c r="J132" i="21"/>
  <c r="J131" i="21"/>
  <c r="J130" i="21"/>
  <c r="J129" i="21"/>
  <c r="J128" i="21"/>
  <c r="J127" i="21"/>
  <c r="J126" i="21"/>
  <c r="J125" i="21"/>
  <c r="J124" i="21"/>
  <c r="J123" i="21"/>
  <c r="J122" i="21"/>
  <c r="J121" i="21"/>
  <c r="J120" i="21"/>
  <c r="J119" i="21"/>
  <c r="J118" i="21"/>
  <c r="J117" i="21"/>
  <c r="J116" i="21"/>
  <c r="J115" i="21"/>
  <c r="J114" i="21"/>
  <c r="J113" i="21"/>
  <c r="J178" i="21" s="1"/>
  <c r="J112" i="21"/>
  <c r="J111" i="21"/>
  <c r="J110" i="21"/>
  <c r="J109" i="21"/>
  <c r="J108" i="21"/>
  <c r="J107" i="21"/>
  <c r="J106" i="21"/>
  <c r="J105" i="21"/>
  <c r="J104" i="21"/>
  <c r="J103" i="21"/>
  <c r="J102" i="21"/>
  <c r="J101" i="21"/>
  <c r="J100" i="21"/>
  <c r="J99" i="21"/>
  <c r="J98" i="21"/>
  <c r="J97" i="21"/>
  <c r="J96" i="21"/>
  <c r="J95" i="21"/>
  <c r="J94" i="21"/>
  <c r="J93" i="21"/>
  <c r="J92" i="21"/>
  <c r="J91" i="21"/>
  <c r="J90" i="21"/>
  <c r="J89" i="21"/>
  <c r="J88" i="21"/>
  <c r="J87" i="21"/>
  <c r="J86" i="21"/>
  <c r="J85" i="21"/>
  <c r="J84" i="21"/>
  <c r="J83" i="21"/>
  <c r="J82" i="21"/>
  <c r="J81" i="21"/>
  <c r="J80" i="21"/>
  <c r="J79" i="21"/>
  <c r="J78" i="21"/>
  <c r="J77" i="21"/>
  <c r="J76" i="21"/>
  <c r="J75" i="21"/>
  <c r="J74" i="21"/>
  <c r="J73" i="21"/>
  <c r="J72" i="21"/>
  <c r="J71" i="21"/>
  <c r="J70" i="21"/>
  <c r="J69" i="21"/>
  <c r="J68" i="21"/>
  <c r="J67" i="21"/>
  <c r="J66" i="21"/>
  <c r="J65" i="21"/>
  <c r="J64" i="21"/>
  <c r="J63" i="21"/>
  <c r="J62" i="21"/>
  <c r="J61" i="21"/>
  <c r="J60" i="21"/>
  <c r="J59" i="21"/>
  <c r="J58" i="21"/>
  <c r="J57" i="21"/>
  <c r="J56" i="21"/>
  <c r="J55" i="21"/>
  <c r="J54" i="21"/>
  <c r="J53" i="21"/>
  <c r="J52" i="21"/>
  <c r="J51" i="21"/>
  <c r="J50" i="21"/>
  <c r="J49" i="21"/>
  <c r="J182" i="21" s="1"/>
  <c r="J48" i="21"/>
  <c r="J47" i="21"/>
  <c r="J46" i="21"/>
  <c r="J45" i="21"/>
  <c r="J44" i="21"/>
  <c r="J43" i="21"/>
  <c r="J42" i="21"/>
  <c r="J41" i="21"/>
  <c r="J40" i="21"/>
  <c r="J39" i="21"/>
  <c r="J38" i="21"/>
  <c r="J37" i="21"/>
  <c r="J36" i="21"/>
  <c r="J35" i="21"/>
  <c r="J34" i="21"/>
  <c r="J177" i="21" s="1"/>
  <c r="J33" i="21"/>
  <c r="J32" i="21"/>
  <c r="J31" i="21"/>
  <c r="J30" i="21"/>
  <c r="J29" i="21"/>
  <c r="J181" i="21" s="1"/>
  <c r="J28" i="21"/>
  <c r="J27" i="21"/>
  <c r="J26" i="21"/>
  <c r="J183" i="21" s="1"/>
  <c r="J25" i="21"/>
  <c r="J24" i="21"/>
  <c r="J23" i="21"/>
  <c r="J22" i="21"/>
  <c r="J21" i="21"/>
  <c r="J186" i="21" s="1"/>
  <c r="J20" i="21"/>
  <c r="J19" i="21"/>
  <c r="J18" i="21"/>
  <c r="J17" i="21"/>
  <c r="J16" i="21"/>
  <c r="J15" i="21"/>
  <c r="J14" i="21"/>
  <c r="J13" i="21"/>
  <c r="J12" i="21"/>
  <c r="J180" i="21" s="1"/>
  <c r="J11" i="21"/>
  <c r="J179" i="21" s="1"/>
  <c r="J10" i="21"/>
  <c r="J185" i="21" s="1"/>
  <c r="J9" i="21"/>
  <c r="J184" i="21" s="1"/>
  <c r="J8" i="21"/>
  <c r="J7" i="21"/>
  <c r="I312" i="20"/>
  <c r="H312" i="20"/>
  <c r="G312" i="20"/>
  <c r="D312" i="20"/>
  <c r="C312" i="20"/>
  <c r="E312" i="20" s="1"/>
  <c r="I311" i="20"/>
  <c r="H311" i="20"/>
  <c r="G311" i="20"/>
  <c r="D311" i="20"/>
  <c r="C311" i="20"/>
  <c r="E311" i="20" s="1"/>
  <c r="I310" i="20"/>
  <c r="H310" i="20"/>
  <c r="G310" i="20"/>
  <c r="D310" i="20"/>
  <c r="C310" i="20"/>
  <c r="E310" i="20" s="1"/>
  <c r="I309" i="20"/>
  <c r="H309" i="20"/>
  <c r="G309" i="20"/>
  <c r="D309" i="20"/>
  <c r="C309" i="20"/>
  <c r="E309" i="20" s="1"/>
  <c r="H308" i="20"/>
  <c r="G308" i="20"/>
  <c r="E308" i="20"/>
  <c r="H307" i="20"/>
  <c r="H313" i="20" s="1"/>
  <c r="G307" i="20"/>
  <c r="G313" i="20" s="1"/>
  <c r="D307" i="20"/>
  <c r="D313" i="20" s="1"/>
  <c r="I305" i="20"/>
  <c r="I304" i="20"/>
  <c r="I303" i="20"/>
  <c r="I302" i="20"/>
  <c r="I301" i="20"/>
  <c r="I300" i="20"/>
  <c r="I299" i="20"/>
  <c r="I298" i="20"/>
  <c r="I297" i="20"/>
  <c r="I296" i="20"/>
  <c r="I295" i="20"/>
  <c r="I294" i="20"/>
  <c r="I293" i="20"/>
  <c r="I292" i="20"/>
  <c r="I291" i="20"/>
  <c r="I290" i="20"/>
  <c r="I308" i="20" s="1"/>
  <c r="I289" i="20"/>
  <c r="I288" i="20"/>
  <c r="I287" i="20"/>
  <c r="I286" i="20"/>
  <c r="I285" i="20"/>
  <c r="I284" i="20"/>
  <c r="I283" i="20"/>
  <c r="I282" i="20"/>
  <c r="I281" i="20"/>
  <c r="I280" i="20"/>
  <c r="I279" i="20"/>
  <c r="I278" i="20"/>
  <c r="I307" i="20" s="1"/>
  <c r="I313" i="20" s="1"/>
  <c r="I277" i="20"/>
  <c r="I276" i="20"/>
  <c r="I275" i="20"/>
  <c r="H270" i="20"/>
  <c r="G270" i="20"/>
  <c r="I270" i="20" s="1"/>
  <c r="D270" i="20"/>
  <c r="C270" i="20"/>
  <c r="E270" i="20" s="1"/>
  <c r="I269" i="20"/>
  <c r="I271" i="20" s="1"/>
  <c r="H269" i="20"/>
  <c r="H271" i="20" s="1"/>
  <c r="G269" i="20"/>
  <c r="G271" i="20" s="1"/>
  <c r="D269" i="20"/>
  <c r="D271" i="20" s="1"/>
  <c r="C269" i="20"/>
  <c r="C271" i="20" s="1"/>
  <c r="I267" i="20"/>
  <c r="I266" i="20"/>
  <c r="I265" i="20"/>
  <c r="H259" i="20"/>
  <c r="I259" i="20" s="1"/>
  <c r="G259" i="20"/>
  <c r="D259" i="20"/>
  <c r="C259" i="20"/>
  <c r="E259" i="20" s="1"/>
  <c r="H258" i="20"/>
  <c r="I258" i="20" s="1"/>
  <c r="I260" i="20" s="1"/>
  <c r="G258" i="20"/>
  <c r="G260" i="20" s="1"/>
  <c r="E258" i="20"/>
  <c r="E260" i="20" s="1"/>
  <c r="D258" i="20"/>
  <c r="D260" i="20" s="1"/>
  <c r="C258" i="20"/>
  <c r="C260" i="20" s="1"/>
  <c r="I256" i="20"/>
  <c r="I255" i="20"/>
  <c r="I254" i="20"/>
  <c r="I248" i="20"/>
  <c r="H248" i="20"/>
  <c r="G248" i="20"/>
  <c r="D248" i="20"/>
  <c r="C248" i="20"/>
  <c r="E248" i="20" s="1"/>
  <c r="H247" i="20"/>
  <c r="H249" i="20" s="1"/>
  <c r="G247" i="20"/>
  <c r="G249" i="20" s="1"/>
  <c r="D247" i="20"/>
  <c r="D249" i="20" s="1"/>
  <c r="C247" i="20"/>
  <c r="E247" i="20" s="1"/>
  <c r="E249" i="20" s="1"/>
  <c r="I245" i="20"/>
  <c r="I244" i="20"/>
  <c r="I243" i="20"/>
  <c r="I242" i="20"/>
  <c r="I241" i="20"/>
  <c r="I240" i="20"/>
  <c r="I239" i="20"/>
  <c r="I238" i="20"/>
  <c r="H232" i="20"/>
  <c r="I232" i="20" s="1"/>
  <c r="G232" i="20"/>
  <c r="D232" i="20"/>
  <c r="C232" i="20"/>
  <c r="E232" i="20" s="1"/>
  <c r="I231" i="20"/>
  <c r="H231" i="20"/>
  <c r="G231" i="20"/>
  <c r="D231" i="20"/>
  <c r="E231" i="20" s="1"/>
  <c r="C231" i="20"/>
  <c r="H230" i="20"/>
  <c r="I230" i="20" s="1"/>
  <c r="G230" i="20"/>
  <c r="D230" i="20"/>
  <c r="C230" i="20"/>
  <c r="E230" i="20" s="1"/>
  <c r="I229" i="20"/>
  <c r="H229" i="20"/>
  <c r="G229" i="20"/>
  <c r="D229" i="20"/>
  <c r="E229" i="20" s="1"/>
  <c r="C229" i="20"/>
  <c r="H228" i="20"/>
  <c r="I228" i="20" s="1"/>
  <c r="G228" i="20"/>
  <c r="D228" i="20"/>
  <c r="C228" i="20"/>
  <c r="E228" i="20" s="1"/>
  <c r="I227" i="20"/>
  <c r="H227" i="20"/>
  <c r="H233" i="20" s="1"/>
  <c r="G227" i="20"/>
  <c r="G233" i="20" s="1"/>
  <c r="D227" i="20"/>
  <c r="D233" i="20" s="1"/>
  <c r="C227" i="20"/>
  <c r="C233" i="20" s="1"/>
  <c r="I225" i="20"/>
  <c r="I224" i="20"/>
  <c r="I223" i="20"/>
  <c r="I222" i="20"/>
  <c r="I221" i="20"/>
  <c r="I217" i="20"/>
  <c r="I216" i="20"/>
  <c r="I215" i="20"/>
  <c r="I214" i="20"/>
  <c r="I213" i="20"/>
  <c r="I209" i="20"/>
  <c r="I208" i="20"/>
  <c r="I207" i="20"/>
  <c r="I206" i="20"/>
  <c r="I205" i="20"/>
  <c r="I199" i="20"/>
  <c r="H199" i="20"/>
  <c r="G199" i="20"/>
  <c r="D199" i="20"/>
  <c r="C199" i="20"/>
  <c r="E199" i="20" s="1"/>
  <c r="I198" i="20"/>
  <c r="H198" i="20"/>
  <c r="G198" i="20"/>
  <c r="E198" i="20"/>
  <c r="D198" i="20"/>
  <c r="C198" i="20"/>
  <c r="I197" i="20"/>
  <c r="H197" i="20"/>
  <c r="G197" i="20"/>
  <c r="D197" i="20"/>
  <c r="C197" i="20"/>
  <c r="E197" i="20" s="1"/>
  <c r="I196" i="20"/>
  <c r="H196" i="20"/>
  <c r="G196" i="20"/>
  <c r="E196" i="20"/>
  <c r="E200" i="20" s="1"/>
  <c r="D196" i="20"/>
  <c r="D200" i="20" s="1"/>
  <c r="C196" i="20"/>
  <c r="C200" i="20" s="1"/>
  <c r="I195" i="20"/>
  <c r="I200" i="20" s="1"/>
  <c r="H195" i="20"/>
  <c r="H200" i="20" s="1"/>
  <c r="G195" i="20"/>
  <c r="G200" i="20" s="1"/>
  <c r="D195" i="20"/>
  <c r="C195" i="20"/>
  <c r="E195" i="20" s="1"/>
  <c r="I193" i="20"/>
  <c r="I192" i="20"/>
  <c r="I187" i="20"/>
  <c r="H187" i="20"/>
  <c r="G187" i="20"/>
  <c r="D187" i="20"/>
  <c r="C187" i="20"/>
  <c r="I186" i="20"/>
  <c r="H186" i="20"/>
  <c r="G186" i="20"/>
  <c r="E186" i="20"/>
  <c r="I185" i="20"/>
  <c r="H185" i="20"/>
  <c r="G185" i="20"/>
  <c r="E185" i="20"/>
  <c r="I184" i="20"/>
  <c r="H184" i="20"/>
  <c r="G184" i="20"/>
  <c r="E184" i="20"/>
  <c r="I183" i="20"/>
  <c r="H183" i="20"/>
  <c r="G183" i="20"/>
  <c r="D183" i="20"/>
  <c r="C183" i="20"/>
  <c r="E183" i="20" s="1"/>
  <c r="I182" i="20"/>
  <c r="H182" i="20"/>
  <c r="G182" i="20"/>
  <c r="E182" i="20"/>
  <c r="I181" i="20"/>
  <c r="H181" i="20"/>
  <c r="G181" i="20"/>
  <c r="E181" i="20"/>
  <c r="I180" i="20"/>
  <c r="H180" i="20"/>
  <c r="G180" i="20"/>
  <c r="D180" i="20"/>
  <c r="C180" i="20"/>
  <c r="I179" i="20"/>
  <c r="H179" i="20"/>
  <c r="G179" i="20"/>
  <c r="D179" i="20"/>
  <c r="C179" i="20"/>
  <c r="E179" i="20" s="1"/>
  <c r="I178" i="20"/>
  <c r="H178" i="20"/>
  <c r="G178" i="20"/>
  <c r="D178" i="20"/>
  <c r="C178" i="20"/>
  <c r="I177" i="20"/>
  <c r="H177" i="20"/>
  <c r="G177" i="20"/>
  <c r="D177" i="20"/>
  <c r="E177" i="20" s="1"/>
  <c r="J176" i="20"/>
  <c r="I176" i="20"/>
  <c r="H176" i="20"/>
  <c r="G176" i="20"/>
  <c r="G188" i="20" s="1"/>
  <c r="D176" i="20"/>
  <c r="E176" i="20" s="1"/>
  <c r="J174" i="20"/>
  <c r="J173" i="20"/>
  <c r="J172" i="20"/>
  <c r="J171" i="20"/>
  <c r="J170" i="20"/>
  <c r="J169" i="20"/>
  <c r="J168" i="20"/>
  <c r="J167" i="20"/>
  <c r="J166" i="20"/>
  <c r="J165" i="20"/>
  <c r="J164" i="20"/>
  <c r="J163" i="20"/>
  <c r="J162" i="20"/>
  <c r="J161" i="20"/>
  <c r="J160" i="20"/>
  <c r="J159" i="20"/>
  <c r="J158" i="20"/>
  <c r="J157" i="20"/>
  <c r="J156" i="20"/>
  <c r="J155" i="20"/>
  <c r="J154" i="20"/>
  <c r="J153" i="20"/>
  <c r="J187" i="20" s="1"/>
  <c r="J152" i="20"/>
  <c r="J151" i="20"/>
  <c r="J150" i="20"/>
  <c r="J149" i="20"/>
  <c r="J148" i="20"/>
  <c r="J147" i="20"/>
  <c r="J146" i="20"/>
  <c r="J145" i="20"/>
  <c r="J144" i="20"/>
  <c r="J143" i="20"/>
  <c r="J142" i="20"/>
  <c r="J141" i="20"/>
  <c r="J140" i="20"/>
  <c r="J139" i="20"/>
  <c r="J138" i="20"/>
  <c r="J137" i="20"/>
  <c r="J136" i="20"/>
  <c r="J135" i="20"/>
  <c r="J134" i="20"/>
  <c r="J133" i="20"/>
  <c r="J132" i="20"/>
  <c r="J131" i="20"/>
  <c r="J130" i="20"/>
  <c r="J129" i="20"/>
  <c r="J128" i="20"/>
  <c r="J127" i="20"/>
  <c r="J126" i="20"/>
  <c r="J125" i="20"/>
  <c r="J124" i="20"/>
  <c r="J123" i="20"/>
  <c r="J122" i="20"/>
  <c r="J121" i="20"/>
  <c r="J120" i="20"/>
  <c r="J119" i="20"/>
  <c r="J118" i="20"/>
  <c r="J117" i="20"/>
  <c r="J116" i="20"/>
  <c r="J115" i="20"/>
  <c r="J114" i="20"/>
  <c r="J113" i="20"/>
  <c r="J112" i="20"/>
  <c r="J111" i="20"/>
  <c r="J110" i="20"/>
  <c r="J109" i="20"/>
  <c r="J108" i="20"/>
  <c r="J107" i="20"/>
  <c r="J106" i="20"/>
  <c r="J105" i="20"/>
  <c r="J104" i="20"/>
  <c r="J103" i="20"/>
  <c r="J102" i="20"/>
  <c r="J101" i="20"/>
  <c r="J100" i="20"/>
  <c r="J99" i="20"/>
  <c r="J98" i="20"/>
  <c r="J97" i="20"/>
  <c r="J96" i="20"/>
  <c r="J95" i="20"/>
  <c r="J94" i="20"/>
  <c r="J93" i="20"/>
  <c r="J92" i="20"/>
  <c r="J91" i="20"/>
  <c r="J90" i="20"/>
  <c r="J89" i="20"/>
  <c r="J88" i="20"/>
  <c r="J87" i="20"/>
  <c r="J86" i="20"/>
  <c r="J85" i="20"/>
  <c r="J84" i="20"/>
  <c r="J83" i="20"/>
  <c r="J82" i="20"/>
  <c r="J81" i="20"/>
  <c r="J80" i="20"/>
  <c r="J79" i="20"/>
  <c r="J78" i="20"/>
  <c r="J77" i="20"/>
  <c r="J76" i="20"/>
  <c r="J75" i="20"/>
  <c r="J74" i="20"/>
  <c r="J73" i="20"/>
  <c r="J72" i="20"/>
  <c r="J71" i="20"/>
  <c r="J70" i="20"/>
  <c r="J69" i="20"/>
  <c r="J68" i="20"/>
  <c r="J67" i="20"/>
  <c r="J66" i="20"/>
  <c r="J65" i="20"/>
  <c r="J64" i="20"/>
  <c r="J63" i="20"/>
  <c r="J62" i="20"/>
  <c r="J61" i="20"/>
  <c r="J60" i="20"/>
  <c r="J59" i="20"/>
  <c r="J58" i="20"/>
  <c r="J57" i="20"/>
  <c r="J56" i="20"/>
  <c r="J55" i="20"/>
  <c r="J54" i="20"/>
  <c r="J53" i="20"/>
  <c r="J52" i="20"/>
  <c r="J51" i="20"/>
  <c r="J50" i="20"/>
  <c r="J49" i="20"/>
  <c r="J48" i="20"/>
  <c r="J181" i="20" s="1"/>
  <c r="J47" i="20"/>
  <c r="J46" i="20"/>
  <c r="J45" i="20"/>
  <c r="J44" i="20"/>
  <c r="J43" i="20"/>
  <c r="J42" i="20"/>
  <c r="J41" i="20"/>
  <c r="J40" i="20"/>
  <c r="J39" i="20"/>
  <c r="J38" i="20"/>
  <c r="J37" i="20"/>
  <c r="J36" i="20"/>
  <c r="J35" i="20"/>
  <c r="J34" i="20"/>
  <c r="J177" i="20" s="1"/>
  <c r="J33" i="20"/>
  <c r="J32" i="20"/>
  <c r="J31" i="20"/>
  <c r="J30" i="20"/>
  <c r="J29" i="20"/>
  <c r="J28" i="20"/>
  <c r="J27" i="20"/>
  <c r="J26" i="20"/>
  <c r="J25" i="20"/>
  <c r="J24" i="20"/>
  <c r="J23" i="20"/>
  <c r="J178" i="20" s="1"/>
  <c r="J22" i="20"/>
  <c r="J21" i="20"/>
  <c r="J186" i="20" s="1"/>
  <c r="J20" i="20"/>
  <c r="J19" i="20"/>
  <c r="J18" i="20"/>
  <c r="J17" i="20"/>
  <c r="J16" i="20"/>
  <c r="J179" i="20" s="1"/>
  <c r="J15" i="20"/>
  <c r="J14" i="20"/>
  <c r="J13" i="20"/>
  <c r="J12" i="20"/>
  <c r="J180" i="20" s="1"/>
  <c r="J11" i="20"/>
  <c r="J10" i="20"/>
  <c r="J185" i="20" s="1"/>
  <c r="J9" i="20"/>
  <c r="J8" i="20"/>
  <c r="J182" i="20" s="1"/>
  <c r="J7" i="20"/>
  <c r="J184" i="20" s="1"/>
  <c r="I312" i="19"/>
  <c r="H312" i="19"/>
  <c r="G312" i="19"/>
  <c r="D312" i="19"/>
  <c r="C312" i="19"/>
  <c r="E312" i="19" s="1"/>
  <c r="I311" i="19"/>
  <c r="H311" i="19"/>
  <c r="G311" i="19"/>
  <c r="E311" i="19"/>
  <c r="D311" i="19"/>
  <c r="C311" i="19"/>
  <c r="I310" i="19"/>
  <c r="H310" i="19"/>
  <c r="G310" i="19"/>
  <c r="D310" i="19"/>
  <c r="C310" i="19"/>
  <c r="E310" i="19" s="1"/>
  <c r="I309" i="19"/>
  <c r="H309" i="19"/>
  <c r="G309" i="19"/>
  <c r="E309" i="19"/>
  <c r="D309" i="19"/>
  <c r="C309" i="19"/>
  <c r="C313" i="19" s="1"/>
  <c r="H308" i="19"/>
  <c r="G308" i="19"/>
  <c r="E308" i="19"/>
  <c r="H307" i="19"/>
  <c r="H313" i="19" s="1"/>
  <c r="G307" i="19"/>
  <c r="G313" i="19" s="1"/>
  <c r="D307" i="19"/>
  <c r="D313" i="19" s="1"/>
  <c r="I305" i="19"/>
  <c r="I304" i="19"/>
  <c r="I303" i="19"/>
  <c r="I302" i="19"/>
  <c r="I301" i="19"/>
  <c r="I300" i="19"/>
  <c r="I299" i="19"/>
  <c r="I298" i="19"/>
  <c r="I297" i="19"/>
  <c r="I296" i="19"/>
  <c r="I295" i="19"/>
  <c r="I294" i="19"/>
  <c r="I293" i="19"/>
  <c r="I292" i="19"/>
  <c r="I291" i="19"/>
  <c r="I290" i="19"/>
  <c r="I289" i="19"/>
  <c r="I288" i="19"/>
  <c r="I308" i="19" s="1"/>
  <c r="I287" i="19"/>
  <c r="I286" i="19"/>
  <c r="I285" i="19"/>
  <c r="I284" i="19"/>
  <c r="I283" i="19"/>
  <c r="I282" i="19"/>
  <c r="I281" i="19"/>
  <c r="I280" i="19"/>
  <c r="I279" i="19"/>
  <c r="I278" i="19"/>
  <c r="I277" i="19"/>
  <c r="I276" i="19"/>
  <c r="I275" i="19"/>
  <c r="I307" i="19" s="1"/>
  <c r="H270" i="19"/>
  <c r="G270" i="19"/>
  <c r="I270" i="19" s="1"/>
  <c r="E270" i="19"/>
  <c r="D270" i="19"/>
  <c r="C270" i="19"/>
  <c r="H269" i="19"/>
  <c r="I269" i="19" s="1"/>
  <c r="I271" i="19" s="1"/>
  <c r="G269" i="19"/>
  <c r="G271" i="19" s="1"/>
  <c r="D269" i="19"/>
  <c r="D271" i="19" s="1"/>
  <c r="C269" i="19"/>
  <c r="C271" i="19" s="1"/>
  <c r="I267" i="19"/>
  <c r="I266" i="19"/>
  <c r="I265" i="19"/>
  <c r="H259" i="19"/>
  <c r="I259" i="19" s="1"/>
  <c r="G259" i="19"/>
  <c r="D259" i="19"/>
  <c r="C259" i="19"/>
  <c r="E259" i="19" s="1"/>
  <c r="I258" i="19"/>
  <c r="I260" i="19" s="1"/>
  <c r="H258" i="19"/>
  <c r="H260" i="19" s="1"/>
  <c r="G258" i="19"/>
  <c r="G260" i="19" s="1"/>
  <c r="D258" i="19"/>
  <c r="E258" i="19" s="1"/>
  <c r="E260" i="19" s="1"/>
  <c r="C258" i="19"/>
  <c r="C260" i="19" s="1"/>
  <c r="I256" i="19"/>
  <c r="I255" i="19"/>
  <c r="I254" i="19"/>
  <c r="H248" i="19"/>
  <c r="I248" i="19" s="1"/>
  <c r="G248" i="19"/>
  <c r="D248" i="19"/>
  <c r="C248" i="19"/>
  <c r="E248" i="19" s="1"/>
  <c r="H247" i="19"/>
  <c r="I247" i="19" s="1"/>
  <c r="I249" i="19" s="1"/>
  <c r="G247" i="19"/>
  <c r="G249" i="19" s="1"/>
  <c r="E247" i="19"/>
  <c r="E249" i="19" s="1"/>
  <c r="D247" i="19"/>
  <c r="D249" i="19" s="1"/>
  <c r="C247" i="19"/>
  <c r="C249" i="19" s="1"/>
  <c r="I245" i="19"/>
  <c r="I244" i="19"/>
  <c r="I243" i="19"/>
  <c r="I242" i="19"/>
  <c r="I241" i="19"/>
  <c r="I240" i="19"/>
  <c r="I239" i="19"/>
  <c r="I238" i="19"/>
  <c r="H232" i="19"/>
  <c r="I232" i="19" s="1"/>
  <c r="G232" i="19"/>
  <c r="E232" i="19"/>
  <c r="D232" i="19"/>
  <c r="C232" i="19"/>
  <c r="H231" i="19"/>
  <c r="I231" i="19" s="1"/>
  <c r="G231" i="19"/>
  <c r="D231" i="19"/>
  <c r="C231" i="19"/>
  <c r="E231" i="19" s="1"/>
  <c r="H230" i="19"/>
  <c r="I230" i="19" s="1"/>
  <c r="G230" i="19"/>
  <c r="E230" i="19"/>
  <c r="D230" i="19"/>
  <c r="C230" i="19"/>
  <c r="H229" i="19"/>
  <c r="I229" i="19" s="1"/>
  <c r="G229" i="19"/>
  <c r="D229" i="19"/>
  <c r="C229" i="19"/>
  <c r="E229" i="19" s="1"/>
  <c r="H228" i="19"/>
  <c r="I228" i="19" s="1"/>
  <c r="G228" i="19"/>
  <c r="E228" i="19"/>
  <c r="D228" i="19"/>
  <c r="C228" i="19"/>
  <c r="H227" i="19"/>
  <c r="I227" i="19" s="1"/>
  <c r="I233" i="19" s="1"/>
  <c r="G227" i="19"/>
  <c r="G233" i="19" s="1"/>
  <c r="D227" i="19"/>
  <c r="D233" i="19" s="1"/>
  <c r="C227" i="19"/>
  <c r="E227" i="19" s="1"/>
  <c r="I225" i="19"/>
  <c r="I224" i="19"/>
  <c r="I223" i="19"/>
  <c r="I222" i="19"/>
  <c r="I221" i="19"/>
  <c r="I217" i="19"/>
  <c r="I216" i="19"/>
  <c r="I215" i="19"/>
  <c r="I214" i="19"/>
  <c r="I213" i="19"/>
  <c r="I209" i="19"/>
  <c r="I208" i="19"/>
  <c r="I207" i="19"/>
  <c r="I206" i="19"/>
  <c r="I205" i="19"/>
  <c r="I199" i="19"/>
  <c r="H199" i="19"/>
  <c r="G199" i="19"/>
  <c r="D199" i="19"/>
  <c r="C199" i="19"/>
  <c r="E199" i="19" s="1"/>
  <c r="I198" i="19"/>
  <c r="H198" i="19"/>
  <c r="G198" i="19"/>
  <c r="D198" i="19"/>
  <c r="E198" i="19" s="1"/>
  <c r="C198" i="19"/>
  <c r="I197" i="19"/>
  <c r="H197" i="19"/>
  <c r="G197" i="19"/>
  <c r="D197" i="19"/>
  <c r="C197" i="19"/>
  <c r="E197" i="19" s="1"/>
  <c r="I196" i="19"/>
  <c r="I200" i="19" s="1"/>
  <c r="H196" i="19"/>
  <c r="G196" i="19"/>
  <c r="D196" i="19"/>
  <c r="E196" i="19" s="1"/>
  <c r="C196" i="19"/>
  <c r="C200" i="19" s="1"/>
  <c r="I195" i="19"/>
  <c r="H195" i="19"/>
  <c r="H200" i="19" s="1"/>
  <c r="G195" i="19"/>
  <c r="G200" i="19" s="1"/>
  <c r="D195" i="19"/>
  <c r="C195" i="19"/>
  <c r="E195" i="19" s="1"/>
  <c r="I193" i="19"/>
  <c r="I192" i="19"/>
  <c r="I187" i="19"/>
  <c r="H187" i="19"/>
  <c r="G187" i="19"/>
  <c r="D187" i="19"/>
  <c r="C187" i="19"/>
  <c r="I186" i="19"/>
  <c r="H186" i="19"/>
  <c r="G186" i="19"/>
  <c r="E186" i="19"/>
  <c r="I185" i="19"/>
  <c r="H185" i="19"/>
  <c r="G185" i="19"/>
  <c r="E185" i="19"/>
  <c r="I184" i="19"/>
  <c r="H184" i="19"/>
  <c r="G184" i="19"/>
  <c r="E184" i="19"/>
  <c r="I183" i="19"/>
  <c r="H183" i="19"/>
  <c r="G183" i="19"/>
  <c r="D183" i="19"/>
  <c r="C183" i="19"/>
  <c r="I182" i="19"/>
  <c r="H182" i="19"/>
  <c r="G182" i="19"/>
  <c r="E182" i="19"/>
  <c r="I181" i="19"/>
  <c r="H181" i="19"/>
  <c r="G181" i="19"/>
  <c r="E181" i="19"/>
  <c r="I180" i="19"/>
  <c r="H180" i="19"/>
  <c r="G180" i="19"/>
  <c r="D180" i="19"/>
  <c r="C180" i="19"/>
  <c r="E180" i="19" s="1"/>
  <c r="I179" i="19"/>
  <c r="H179" i="19"/>
  <c r="G179" i="19"/>
  <c r="D179" i="19"/>
  <c r="C179" i="19"/>
  <c r="I178" i="19"/>
  <c r="H178" i="19"/>
  <c r="G178" i="19"/>
  <c r="D178" i="19"/>
  <c r="C178" i="19"/>
  <c r="I177" i="19"/>
  <c r="H177" i="19"/>
  <c r="G177" i="19"/>
  <c r="D177" i="19"/>
  <c r="E177" i="19" s="1"/>
  <c r="I176" i="19"/>
  <c r="H176" i="19"/>
  <c r="G176" i="19"/>
  <c r="G188" i="19" s="1"/>
  <c r="D176" i="19"/>
  <c r="J174" i="19"/>
  <c r="J173" i="19"/>
  <c r="J172" i="19"/>
  <c r="J171" i="19"/>
  <c r="J170" i="19"/>
  <c r="J169" i="19"/>
  <c r="J168" i="19"/>
  <c r="J167" i="19"/>
  <c r="J166" i="19"/>
  <c r="J165" i="19"/>
  <c r="J164" i="19"/>
  <c r="J163" i="19"/>
  <c r="J162" i="19"/>
  <c r="J161" i="19"/>
  <c r="J160" i="19"/>
  <c r="J159" i="19"/>
  <c r="J158" i="19"/>
  <c r="J157" i="19"/>
  <c r="J156" i="19"/>
  <c r="J155" i="19"/>
  <c r="J154" i="19"/>
  <c r="J153" i="19"/>
  <c r="J187" i="19" s="1"/>
  <c r="J152" i="19"/>
  <c r="J151" i="19"/>
  <c r="J176" i="19" s="1"/>
  <c r="J150" i="19"/>
  <c r="J149" i="19"/>
  <c r="J148" i="19"/>
  <c r="J147" i="19"/>
  <c r="J146" i="19"/>
  <c r="J145" i="19"/>
  <c r="J144" i="19"/>
  <c r="J143" i="19"/>
  <c r="J142" i="19"/>
  <c r="J141" i="19"/>
  <c r="J140" i="19"/>
  <c r="J139" i="19"/>
  <c r="J138" i="19"/>
  <c r="J137" i="19"/>
  <c r="J136" i="19"/>
  <c r="J135" i="19"/>
  <c r="J134" i="19"/>
  <c r="J133" i="19"/>
  <c r="J132" i="19"/>
  <c r="J131" i="19"/>
  <c r="J130" i="19"/>
  <c r="J129" i="19"/>
  <c r="J128" i="19"/>
  <c r="J127" i="19"/>
  <c r="J126" i="19"/>
  <c r="J125" i="19"/>
  <c r="J124" i="19"/>
  <c r="J123" i="19"/>
  <c r="J122" i="19"/>
  <c r="J121" i="19"/>
  <c r="J120" i="19"/>
  <c r="J119" i="19"/>
  <c r="J118" i="19"/>
  <c r="J117" i="19"/>
  <c r="J116" i="19"/>
  <c r="J115" i="19"/>
  <c r="J114" i="19"/>
  <c r="J113" i="19"/>
  <c r="J112" i="19"/>
  <c r="J111" i="19"/>
  <c r="J110" i="19"/>
  <c r="J109" i="19"/>
  <c r="J108" i="19"/>
  <c r="J107" i="19"/>
  <c r="J106" i="19"/>
  <c r="J105" i="19"/>
  <c r="J104" i="19"/>
  <c r="J103" i="19"/>
  <c r="J102" i="19"/>
  <c r="J101" i="19"/>
  <c r="J100" i="19"/>
  <c r="J99" i="19"/>
  <c r="J98" i="19"/>
  <c r="J97" i="19"/>
  <c r="J96" i="19"/>
  <c r="J95" i="19"/>
  <c r="J94" i="19"/>
  <c r="J93" i="19"/>
  <c r="J92" i="19"/>
  <c r="J91" i="19"/>
  <c r="J90" i="19"/>
  <c r="J89" i="19"/>
  <c r="J88" i="19"/>
  <c r="J87" i="19"/>
  <c r="J86" i="19"/>
  <c r="J85" i="19"/>
  <c r="J84" i="19"/>
  <c r="J83" i="19"/>
  <c r="J82" i="19"/>
  <c r="J81" i="19"/>
  <c r="J80" i="19"/>
  <c r="J79" i="19"/>
  <c r="J78" i="19"/>
  <c r="J77" i="19"/>
  <c r="J76" i="19"/>
  <c r="J75" i="19"/>
  <c r="J74" i="19"/>
  <c r="J73" i="19"/>
  <c r="J72" i="19"/>
  <c r="J71" i="19"/>
  <c r="J70" i="19"/>
  <c r="J69" i="19"/>
  <c r="J68" i="19"/>
  <c r="J67" i="19"/>
  <c r="J66" i="19"/>
  <c r="J65" i="19"/>
  <c r="J64" i="19"/>
  <c r="J63" i="19"/>
  <c r="J62" i="19"/>
  <c r="J61" i="19"/>
  <c r="J60" i="19"/>
  <c r="J59" i="19"/>
  <c r="J186" i="19" s="1"/>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177" i="19" s="1"/>
  <c r="J33" i="19"/>
  <c r="J32" i="19"/>
  <c r="J31" i="19"/>
  <c r="J30" i="19"/>
  <c r="J29" i="19"/>
  <c r="J181" i="19" s="1"/>
  <c r="J28" i="19"/>
  <c r="J27" i="19"/>
  <c r="J26" i="19"/>
  <c r="J183" i="19" s="1"/>
  <c r="J25" i="19"/>
  <c r="J24" i="19"/>
  <c r="J23" i="19"/>
  <c r="J178" i="19" s="1"/>
  <c r="J22" i="19"/>
  <c r="J21" i="19"/>
  <c r="J20" i="19"/>
  <c r="J19" i="19"/>
  <c r="J180" i="19" s="1"/>
  <c r="J18" i="19"/>
  <c r="J17" i="19"/>
  <c r="J16" i="19"/>
  <c r="J15" i="19"/>
  <c r="J14" i="19"/>
  <c r="J13" i="19"/>
  <c r="J12" i="19"/>
  <c r="J11" i="19"/>
  <c r="J179" i="19" s="1"/>
  <c r="J10" i="19"/>
  <c r="J185" i="19" s="1"/>
  <c r="J9" i="19"/>
  <c r="J8" i="19"/>
  <c r="J182" i="19" s="1"/>
  <c r="J7" i="19"/>
  <c r="J184" i="19" s="1"/>
  <c r="I309" i="18"/>
  <c r="I312" i="18"/>
  <c r="H312" i="18"/>
  <c r="G312" i="18"/>
  <c r="D312" i="18"/>
  <c r="C312" i="18"/>
  <c r="E312" i="18" s="1"/>
  <c r="I311" i="18"/>
  <c r="H311" i="18"/>
  <c r="G311" i="18"/>
  <c r="D311" i="18"/>
  <c r="C311" i="18"/>
  <c r="I310" i="18"/>
  <c r="H310" i="18"/>
  <c r="G310" i="18"/>
  <c r="D310" i="18"/>
  <c r="C310" i="18"/>
  <c r="H309" i="18"/>
  <c r="G309" i="18"/>
  <c r="D309" i="18"/>
  <c r="C309" i="18"/>
  <c r="G308" i="18"/>
  <c r="E308" i="18"/>
  <c r="G307" i="18"/>
  <c r="D307" i="18"/>
  <c r="I305" i="18"/>
  <c r="I304" i="18"/>
  <c r="I303" i="18"/>
  <c r="I302" i="18"/>
  <c r="I301" i="18"/>
  <c r="I300" i="18"/>
  <c r="I299" i="18"/>
  <c r="I298" i="18"/>
  <c r="I297" i="18"/>
  <c r="I296" i="18"/>
  <c r="I295" i="18"/>
  <c r="I294" i="18"/>
  <c r="I293" i="18"/>
  <c r="I292" i="18"/>
  <c r="I291" i="18"/>
  <c r="I290" i="18"/>
  <c r="I289" i="18"/>
  <c r="I287" i="18"/>
  <c r="I286" i="18"/>
  <c r="I285" i="18"/>
  <c r="I284" i="18"/>
  <c r="I283" i="18"/>
  <c r="I282" i="18"/>
  <c r="I281" i="18"/>
  <c r="I280" i="18"/>
  <c r="I279" i="18"/>
  <c r="I278" i="18"/>
  <c r="I277" i="18"/>
  <c r="I276" i="18"/>
  <c r="H307" i="18"/>
  <c r="H270" i="18"/>
  <c r="G270" i="18"/>
  <c r="D270" i="18"/>
  <c r="C270" i="18"/>
  <c r="H269" i="18"/>
  <c r="G269" i="18"/>
  <c r="G271" i="18" s="1"/>
  <c r="D269" i="18"/>
  <c r="C269" i="18"/>
  <c r="C271" i="18" s="1"/>
  <c r="I267" i="18"/>
  <c r="I266" i="18"/>
  <c r="I265" i="18"/>
  <c r="H259" i="18"/>
  <c r="G259" i="18"/>
  <c r="D259" i="18"/>
  <c r="C259" i="18"/>
  <c r="H258" i="18"/>
  <c r="G258" i="18"/>
  <c r="D258" i="18"/>
  <c r="D260" i="18" s="1"/>
  <c r="C258" i="18"/>
  <c r="C260" i="18" s="1"/>
  <c r="I256" i="18"/>
  <c r="I255" i="18"/>
  <c r="I254" i="18"/>
  <c r="H248" i="18"/>
  <c r="G248" i="18"/>
  <c r="D248" i="18"/>
  <c r="C248" i="18"/>
  <c r="H247" i="18"/>
  <c r="I247" i="18" s="1"/>
  <c r="G247" i="18"/>
  <c r="D247" i="18"/>
  <c r="D249" i="18" s="1"/>
  <c r="C247" i="18"/>
  <c r="I245" i="18"/>
  <c r="I244" i="18"/>
  <c r="I243" i="18"/>
  <c r="I242" i="18"/>
  <c r="I241" i="18"/>
  <c r="I240" i="18"/>
  <c r="I239" i="18"/>
  <c r="I238" i="18"/>
  <c r="H232" i="18"/>
  <c r="G232" i="18"/>
  <c r="D232" i="18"/>
  <c r="C232" i="18"/>
  <c r="H231" i="18"/>
  <c r="I231" i="18" s="1"/>
  <c r="G231" i="18"/>
  <c r="D231" i="18"/>
  <c r="C231" i="18"/>
  <c r="H230" i="18"/>
  <c r="G230" i="18"/>
  <c r="D230" i="18"/>
  <c r="C230" i="18"/>
  <c r="H229" i="18"/>
  <c r="G229" i="18"/>
  <c r="D229" i="18"/>
  <c r="C229" i="18"/>
  <c r="H228" i="18"/>
  <c r="G228" i="18"/>
  <c r="D228" i="18"/>
  <c r="C228" i="18"/>
  <c r="H227" i="18"/>
  <c r="G227" i="18"/>
  <c r="G233" i="18" s="1"/>
  <c r="D227" i="18"/>
  <c r="C227" i="18"/>
  <c r="I225" i="18"/>
  <c r="I224" i="18"/>
  <c r="I223" i="18"/>
  <c r="I222" i="18"/>
  <c r="I221" i="18"/>
  <c r="I217" i="18"/>
  <c r="I216" i="18"/>
  <c r="I215" i="18"/>
  <c r="I214" i="18"/>
  <c r="I213" i="18"/>
  <c r="I209" i="18"/>
  <c r="I208" i="18"/>
  <c r="I207" i="18"/>
  <c r="I206" i="18"/>
  <c r="I205" i="18"/>
  <c r="I199" i="18"/>
  <c r="H199" i="18"/>
  <c r="G199" i="18"/>
  <c r="D199" i="18"/>
  <c r="C199" i="18"/>
  <c r="I198" i="18"/>
  <c r="H198" i="18"/>
  <c r="G198" i="18"/>
  <c r="D198" i="18"/>
  <c r="C198" i="18"/>
  <c r="I197" i="18"/>
  <c r="H197" i="18"/>
  <c r="G197" i="18"/>
  <c r="D197" i="18"/>
  <c r="C197" i="18"/>
  <c r="I196" i="18"/>
  <c r="H196" i="18"/>
  <c r="G196" i="18"/>
  <c r="D196" i="18"/>
  <c r="C196" i="18"/>
  <c r="I195" i="18"/>
  <c r="H195" i="18"/>
  <c r="G195" i="18"/>
  <c r="D195" i="18"/>
  <c r="C195" i="18"/>
  <c r="I193" i="18"/>
  <c r="I192" i="18"/>
  <c r="I187" i="18"/>
  <c r="H187" i="18"/>
  <c r="G187" i="18"/>
  <c r="D187" i="18"/>
  <c r="C187" i="18"/>
  <c r="I186" i="18"/>
  <c r="H186" i="18"/>
  <c r="G186" i="18"/>
  <c r="E186" i="18"/>
  <c r="I185" i="18"/>
  <c r="H185" i="18"/>
  <c r="G185" i="18"/>
  <c r="E185" i="18"/>
  <c r="I184" i="18"/>
  <c r="H184" i="18"/>
  <c r="G184" i="18"/>
  <c r="E184" i="18"/>
  <c r="I183" i="18"/>
  <c r="H183" i="18"/>
  <c r="G183" i="18"/>
  <c r="D183" i="18"/>
  <c r="C183" i="18"/>
  <c r="I182" i="18"/>
  <c r="H182" i="18"/>
  <c r="G182" i="18"/>
  <c r="E182" i="18"/>
  <c r="I181" i="18"/>
  <c r="H181" i="18"/>
  <c r="G181" i="18"/>
  <c r="E181" i="18"/>
  <c r="I180" i="18"/>
  <c r="H180" i="18"/>
  <c r="G180" i="18"/>
  <c r="D180" i="18"/>
  <c r="C180" i="18"/>
  <c r="I179" i="18"/>
  <c r="H179" i="18"/>
  <c r="G179" i="18"/>
  <c r="D179" i="18"/>
  <c r="C179" i="18"/>
  <c r="I178" i="18"/>
  <c r="H178" i="18"/>
  <c r="G178" i="18"/>
  <c r="D178" i="18"/>
  <c r="C178" i="18"/>
  <c r="I177" i="18"/>
  <c r="H177" i="18"/>
  <c r="G177" i="18"/>
  <c r="D177" i="18"/>
  <c r="E177" i="18" s="1"/>
  <c r="I176" i="18"/>
  <c r="H176" i="18"/>
  <c r="G176" i="18"/>
  <c r="D176" i="18"/>
  <c r="J174" i="18"/>
  <c r="J173" i="18"/>
  <c r="J172" i="18"/>
  <c r="J171" i="18"/>
  <c r="J170" i="18"/>
  <c r="J169" i="18"/>
  <c r="J168" i="18"/>
  <c r="J167" i="18"/>
  <c r="J166" i="18"/>
  <c r="J165" i="18"/>
  <c r="J164" i="18"/>
  <c r="J163" i="18"/>
  <c r="J162" i="18"/>
  <c r="J161" i="18"/>
  <c r="J160" i="18"/>
  <c r="J159" i="18"/>
  <c r="J158" i="18"/>
  <c r="J157" i="18"/>
  <c r="J156" i="18"/>
  <c r="J155" i="18"/>
  <c r="J154" i="18"/>
  <c r="J153" i="18"/>
  <c r="J187" i="18" s="1"/>
  <c r="J152" i="18"/>
  <c r="J151" i="18"/>
  <c r="J176" i="18" s="1"/>
  <c r="J150" i="18"/>
  <c r="J149" i="18"/>
  <c r="J148" i="18"/>
  <c r="J147" i="18"/>
  <c r="J146" i="18"/>
  <c r="J145" i="18"/>
  <c r="J144" i="18"/>
  <c r="J143" i="18"/>
  <c r="J142" i="18"/>
  <c r="J141" i="18"/>
  <c r="J140" i="18"/>
  <c r="J139" i="18"/>
  <c r="J138" i="18"/>
  <c r="J137" i="18"/>
  <c r="J136" i="18"/>
  <c r="J135" i="18"/>
  <c r="J134" i="18"/>
  <c r="J133" i="18"/>
  <c r="J132" i="18"/>
  <c r="J131" i="18"/>
  <c r="J130" i="18"/>
  <c r="J129" i="18"/>
  <c r="J128" i="18"/>
  <c r="J127" i="18"/>
  <c r="J126" i="18"/>
  <c r="J125" i="18"/>
  <c r="J124" i="18"/>
  <c r="J123" i="18"/>
  <c r="J122" i="18"/>
  <c r="J121" i="18"/>
  <c r="J120" i="18"/>
  <c r="J119" i="18"/>
  <c r="J118" i="18"/>
  <c r="J117" i="18"/>
  <c r="J116" i="18"/>
  <c r="J115" i="18"/>
  <c r="J114" i="18"/>
  <c r="J113" i="18"/>
  <c r="J112" i="18"/>
  <c r="J111" i="18"/>
  <c r="J110" i="18"/>
  <c r="J109" i="18"/>
  <c r="J108" i="18"/>
  <c r="J107" i="18"/>
  <c r="J106" i="18"/>
  <c r="J105" i="18"/>
  <c r="J104" i="18"/>
  <c r="J103" i="18"/>
  <c r="J102" i="18"/>
  <c r="J101" i="18"/>
  <c r="J100" i="18"/>
  <c r="J99" i="18"/>
  <c r="J98" i="18"/>
  <c r="J97" i="18"/>
  <c r="J96" i="18"/>
  <c r="J95" i="18"/>
  <c r="J94" i="18"/>
  <c r="J93" i="18"/>
  <c r="J92" i="18"/>
  <c r="J91" i="18"/>
  <c r="J90" i="18"/>
  <c r="J89" i="18"/>
  <c r="J88" i="18"/>
  <c r="J87" i="18"/>
  <c r="J86" i="18"/>
  <c r="J85" i="18"/>
  <c r="J84" i="18"/>
  <c r="J83" i="18"/>
  <c r="J82" i="18"/>
  <c r="J81" i="18"/>
  <c r="J80" i="18"/>
  <c r="J79" i="18"/>
  <c r="J78" i="18"/>
  <c r="J77" i="18"/>
  <c r="J76" i="18"/>
  <c r="J75" i="18"/>
  <c r="J74" i="18"/>
  <c r="J73" i="18"/>
  <c r="J72" i="18"/>
  <c r="J71" i="18"/>
  <c r="J70" i="18"/>
  <c r="J69" i="18"/>
  <c r="J68" i="18"/>
  <c r="J67" i="18"/>
  <c r="J66" i="18"/>
  <c r="J65" i="18"/>
  <c r="J64" i="18"/>
  <c r="J63" i="18"/>
  <c r="J62" i="18"/>
  <c r="J61" i="18"/>
  <c r="J60" i="18"/>
  <c r="J59" i="18"/>
  <c r="J58" i="18"/>
  <c r="J57" i="18"/>
  <c r="J56" i="18"/>
  <c r="J55" i="18"/>
  <c r="J54" i="18"/>
  <c r="J53" i="18"/>
  <c r="J52" i="18"/>
  <c r="J51" i="18"/>
  <c r="J50" i="18"/>
  <c r="J49" i="18"/>
  <c r="J48" i="18"/>
  <c r="J47" i="18"/>
  <c r="J46" i="18"/>
  <c r="J45" i="18"/>
  <c r="J44" i="18"/>
  <c r="J43" i="18"/>
  <c r="J42" i="18"/>
  <c r="J41" i="18"/>
  <c r="J40" i="18"/>
  <c r="J39" i="18"/>
  <c r="J38" i="18"/>
  <c r="J37" i="18"/>
  <c r="J36" i="18"/>
  <c r="J35" i="18"/>
  <c r="J34" i="18"/>
  <c r="J33" i="18"/>
  <c r="J32" i="18"/>
  <c r="J31" i="18"/>
  <c r="J30" i="18"/>
  <c r="J29" i="18"/>
  <c r="J28" i="18"/>
  <c r="J27" i="18"/>
  <c r="J26" i="18"/>
  <c r="J25" i="18"/>
  <c r="J24" i="18"/>
  <c r="J23" i="18"/>
  <c r="J22" i="18"/>
  <c r="J21" i="18"/>
  <c r="J20" i="18"/>
  <c r="J19" i="18"/>
  <c r="J18" i="18"/>
  <c r="J17" i="18"/>
  <c r="J16" i="18"/>
  <c r="J15" i="18"/>
  <c r="J14" i="18"/>
  <c r="J13" i="18"/>
  <c r="J12" i="18"/>
  <c r="J11" i="18"/>
  <c r="J10" i="18"/>
  <c r="J9" i="18"/>
  <c r="J8" i="18"/>
  <c r="J7" i="18"/>
  <c r="E182" i="17"/>
  <c r="I312" i="17"/>
  <c r="H312" i="17"/>
  <c r="G312" i="17"/>
  <c r="D312" i="17"/>
  <c r="C312" i="17"/>
  <c r="E312" i="17" s="1"/>
  <c r="I311" i="17"/>
  <c r="H311" i="17"/>
  <c r="G311" i="17"/>
  <c r="D311" i="17"/>
  <c r="E311" i="17" s="1"/>
  <c r="C311" i="17"/>
  <c r="I310" i="17"/>
  <c r="H310" i="17"/>
  <c r="G310" i="17"/>
  <c r="D310" i="17"/>
  <c r="C310" i="17"/>
  <c r="E310" i="17" s="1"/>
  <c r="I309" i="17"/>
  <c r="H309" i="17"/>
  <c r="G309" i="17"/>
  <c r="D309" i="17"/>
  <c r="E309" i="17" s="1"/>
  <c r="C309" i="17"/>
  <c r="C313" i="17" s="1"/>
  <c r="G308" i="17"/>
  <c r="E308" i="17"/>
  <c r="G307" i="17"/>
  <c r="G313" i="17" s="1"/>
  <c r="D307" i="17"/>
  <c r="D313" i="17" s="1"/>
  <c r="H305" i="17"/>
  <c r="I305" i="17" s="1"/>
  <c r="H304" i="17"/>
  <c r="I304" i="17" s="1"/>
  <c r="H303" i="17"/>
  <c r="I303" i="17" s="1"/>
  <c r="H302" i="17"/>
  <c r="I302" i="17" s="1"/>
  <c r="H301" i="17"/>
  <c r="I301" i="17" s="1"/>
  <c r="H300" i="17"/>
  <c r="I300" i="17" s="1"/>
  <c r="H299" i="17"/>
  <c r="I299" i="17" s="1"/>
  <c r="H298" i="17"/>
  <c r="I298" i="17" s="1"/>
  <c r="H297" i="17"/>
  <c r="I297" i="17" s="1"/>
  <c r="H296" i="17"/>
  <c r="I296" i="17" s="1"/>
  <c r="H295" i="17"/>
  <c r="I295" i="17" s="1"/>
  <c r="H294" i="17"/>
  <c r="I294" i="17" s="1"/>
  <c r="H293" i="17"/>
  <c r="I293" i="17" s="1"/>
  <c r="H292" i="17"/>
  <c r="I292" i="17" s="1"/>
  <c r="H291" i="17"/>
  <c r="I291" i="17" s="1"/>
  <c r="H290" i="17"/>
  <c r="I290" i="17" s="1"/>
  <c r="H289" i="17"/>
  <c r="I289" i="17" s="1"/>
  <c r="H288" i="17"/>
  <c r="H308" i="17" s="1"/>
  <c r="H287" i="17"/>
  <c r="I287" i="17" s="1"/>
  <c r="H286" i="17"/>
  <c r="I286" i="17" s="1"/>
  <c r="H285" i="17"/>
  <c r="I285" i="17" s="1"/>
  <c r="H284" i="17"/>
  <c r="I284" i="17" s="1"/>
  <c r="H283" i="17"/>
  <c r="I283" i="17" s="1"/>
  <c r="H282" i="17"/>
  <c r="I282" i="17" s="1"/>
  <c r="H281" i="17"/>
  <c r="I281" i="17" s="1"/>
  <c r="H280" i="17"/>
  <c r="I280" i="17" s="1"/>
  <c r="H279" i="17"/>
  <c r="I279" i="17" s="1"/>
  <c r="H278" i="17"/>
  <c r="I278" i="17" s="1"/>
  <c r="H277" i="17"/>
  <c r="I277" i="17" s="1"/>
  <c r="H276" i="17"/>
  <c r="I276" i="17" s="1"/>
  <c r="H275" i="17"/>
  <c r="H307" i="17" s="1"/>
  <c r="H313" i="17" s="1"/>
  <c r="H270" i="17"/>
  <c r="I270" i="17" s="1"/>
  <c r="G270" i="17"/>
  <c r="D270" i="17"/>
  <c r="C270" i="17"/>
  <c r="E270" i="17" s="1"/>
  <c r="H269" i="17"/>
  <c r="I269" i="17" s="1"/>
  <c r="I271" i="17" s="1"/>
  <c r="G269" i="17"/>
  <c r="G271" i="17" s="1"/>
  <c r="D269" i="17"/>
  <c r="D271" i="17" s="1"/>
  <c r="C269" i="17"/>
  <c r="E269" i="17" s="1"/>
  <c r="E271" i="17" s="1"/>
  <c r="I267" i="17"/>
  <c r="I266" i="17"/>
  <c r="I265" i="17"/>
  <c r="H259" i="17"/>
  <c r="G259" i="17"/>
  <c r="I259" i="17" s="1"/>
  <c r="D259" i="17"/>
  <c r="E259" i="17" s="1"/>
  <c r="C259" i="17"/>
  <c r="H258" i="17"/>
  <c r="H260" i="17" s="1"/>
  <c r="G258" i="17"/>
  <c r="G260" i="17" s="1"/>
  <c r="D258" i="17"/>
  <c r="D260" i="17" s="1"/>
  <c r="C258" i="17"/>
  <c r="C260" i="17" s="1"/>
  <c r="I256" i="17"/>
  <c r="I255" i="17"/>
  <c r="I254" i="17"/>
  <c r="H248" i="17"/>
  <c r="I248" i="17" s="1"/>
  <c r="G248" i="17"/>
  <c r="D248" i="17"/>
  <c r="C248" i="17"/>
  <c r="E248" i="17" s="1"/>
  <c r="H247" i="17"/>
  <c r="I247" i="17" s="1"/>
  <c r="I249" i="17" s="1"/>
  <c r="G247" i="17"/>
  <c r="G249" i="17" s="1"/>
  <c r="E247" i="17"/>
  <c r="E249" i="17" s="1"/>
  <c r="D247" i="17"/>
  <c r="D249" i="17" s="1"/>
  <c r="C247" i="17"/>
  <c r="C249" i="17" s="1"/>
  <c r="I245" i="17"/>
  <c r="I244" i="17"/>
  <c r="I243" i="17"/>
  <c r="I242" i="17"/>
  <c r="I241" i="17"/>
  <c r="I240" i="17"/>
  <c r="I239" i="17"/>
  <c r="I238" i="17"/>
  <c r="H232" i="17"/>
  <c r="I232" i="17" s="1"/>
  <c r="G232" i="17"/>
  <c r="D232" i="17"/>
  <c r="C232" i="17"/>
  <c r="E232" i="17" s="1"/>
  <c r="H231" i="17"/>
  <c r="I231" i="17" s="1"/>
  <c r="G231" i="17"/>
  <c r="D231" i="17"/>
  <c r="C231" i="17"/>
  <c r="E231" i="17" s="1"/>
  <c r="H230" i="17"/>
  <c r="I230" i="17" s="1"/>
  <c r="G230" i="17"/>
  <c r="D230" i="17"/>
  <c r="C230" i="17"/>
  <c r="E230" i="17" s="1"/>
  <c r="H229" i="17"/>
  <c r="I229" i="17" s="1"/>
  <c r="G229" i="17"/>
  <c r="D229" i="17"/>
  <c r="C229" i="17"/>
  <c r="E229" i="17" s="1"/>
  <c r="H228" i="17"/>
  <c r="I228" i="17" s="1"/>
  <c r="G228" i="17"/>
  <c r="D228" i="17"/>
  <c r="C228" i="17"/>
  <c r="E228" i="17" s="1"/>
  <c r="H227" i="17"/>
  <c r="I227" i="17" s="1"/>
  <c r="I233" i="17" s="1"/>
  <c r="G227" i="17"/>
  <c r="G233" i="17" s="1"/>
  <c r="D227" i="17"/>
  <c r="D233" i="17" s="1"/>
  <c r="C227" i="17"/>
  <c r="E227" i="17" s="1"/>
  <c r="E233" i="17" s="1"/>
  <c r="I225" i="17"/>
  <c r="I224" i="17"/>
  <c r="I223" i="17"/>
  <c r="I222" i="17"/>
  <c r="I221" i="17"/>
  <c r="I217" i="17"/>
  <c r="I216" i="17"/>
  <c r="I215" i="17"/>
  <c r="I214" i="17"/>
  <c r="I213" i="17"/>
  <c r="I209" i="17"/>
  <c r="I208" i="17"/>
  <c r="I207" i="17"/>
  <c r="I206" i="17"/>
  <c r="I205" i="17"/>
  <c r="I199" i="17"/>
  <c r="H199" i="17"/>
  <c r="G199" i="17"/>
  <c r="D199" i="17"/>
  <c r="E199" i="17" s="1"/>
  <c r="C199" i="17"/>
  <c r="I198" i="17"/>
  <c r="H198" i="17"/>
  <c r="G198" i="17"/>
  <c r="D198" i="17"/>
  <c r="C198" i="17"/>
  <c r="E198" i="17" s="1"/>
  <c r="I197" i="17"/>
  <c r="H197" i="17"/>
  <c r="G197" i="17"/>
  <c r="D197" i="17"/>
  <c r="E197" i="17" s="1"/>
  <c r="C197" i="17"/>
  <c r="I196" i="17"/>
  <c r="H196" i="17"/>
  <c r="H200" i="17" s="1"/>
  <c r="G196" i="17"/>
  <c r="D196" i="17"/>
  <c r="D200" i="17" s="1"/>
  <c r="C196" i="17"/>
  <c r="C200" i="17" s="1"/>
  <c r="I195" i="17"/>
  <c r="I200" i="17" s="1"/>
  <c r="H195" i="17"/>
  <c r="G195" i="17"/>
  <c r="G200" i="17" s="1"/>
  <c r="D195" i="17"/>
  <c r="E195" i="17" s="1"/>
  <c r="C195" i="17"/>
  <c r="I193" i="17"/>
  <c r="I192" i="17"/>
  <c r="I187" i="17"/>
  <c r="H187" i="17"/>
  <c r="G187" i="17"/>
  <c r="D187" i="17"/>
  <c r="C187" i="17"/>
  <c r="I186" i="17"/>
  <c r="H186" i="17"/>
  <c r="G186" i="17"/>
  <c r="E186" i="17"/>
  <c r="I185" i="17"/>
  <c r="H185" i="17"/>
  <c r="G185" i="17"/>
  <c r="E185" i="17"/>
  <c r="I184" i="17"/>
  <c r="H184" i="17"/>
  <c r="G184" i="17"/>
  <c r="E184" i="17"/>
  <c r="I183" i="17"/>
  <c r="H183" i="17"/>
  <c r="G183" i="17"/>
  <c r="D183" i="17"/>
  <c r="C183" i="17"/>
  <c r="I182" i="17"/>
  <c r="H182" i="17"/>
  <c r="G182" i="17"/>
  <c r="I181" i="17"/>
  <c r="H181" i="17"/>
  <c r="G181" i="17"/>
  <c r="E181" i="17"/>
  <c r="I180" i="17"/>
  <c r="H180" i="17"/>
  <c r="G180" i="17"/>
  <c r="D180" i="17"/>
  <c r="C180" i="17"/>
  <c r="I179" i="17"/>
  <c r="H179" i="17"/>
  <c r="G179" i="17"/>
  <c r="D179" i="17"/>
  <c r="C179" i="17"/>
  <c r="I178" i="17"/>
  <c r="H178" i="17"/>
  <c r="G178" i="17"/>
  <c r="D178" i="17"/>
  <c r="C178" i="17"/>
  <c r="I177" i="17"/>
  <c r="H177" i="17"/>
  <c r="G177" i="17"/>
  <c r="D177" i="17"/>
  <c r="E177" i="17" s="1"/>
  <c r="I176" i="17"/>
  <c r="H176" i="17"/>
  <c r="G176" i="17"/>
  <c r="G188" i="17" s="1"/>
  <c r="D176" i="17"/>
  <c r="J174" i="17"/>
  <c r="J173" i="17"/>
  <c r="J172" i="17"/>
  <c r="J171" i="17"/>
  <c r="J170" i="17"/>
  <c r="J169" i="17"/>
  <c r="J168" i="17"/>
  <c r="J167" i="17"/>
  <c r="J166" i="17"/>
  <c r="J165" i="17"/>
  <c r="J164" i="17"/>
  <c r="J163" i="17"/>
  <c r="J162" i="17"/>
  <c r="J161" i="17"/>
  <c r="J160" i="17"/>
  <c r="J159" i="17"/>
  <c r="J158" i="17"/>
  <c r="J157" i="17"/>
  <c r="J156" i="17"/>
  <c r="J155" i="17"/>
  <c r="J154" i="17"/>
  <c r="J153" i="17"/>
  <c r="J187" i="17" s="1"/>
  <c r="J152" i="17"/>
  <c r="J151" i="17"/>
  <c r="J176" i="17" s="1"/>
  <c r="J150" i="17"/>
  <c r="J149" i="17"/>
  <c r="J148" i="17"/>
  <c r="J147" i="17"/>
  <c r="J146" i="17"/>
  <c r="J145" i="17"/>
  <c r="J144" i="17"/>
  <c r="J143" i="17"/>
  <c r="J142" i="17"/>
  <c r="J141" i="17"/>
  <c r="J140" i="17"/>
  <c r="J139" i="17"/>
  <c r="J138" i="17"/>
  <c r="J137" i="17"/>
  <c r="J136" i="17"/>
  <c r="J135" i="17"/>
  <c r="J134" i="17"/>
  <c r="J133" i="17"/>
  <c r="J132" i="17"/>
  <c r="J131" i="17"/>
  <c r="J130" i="17"/>
  <c r="J129" i="17"/>
  <c r="J128" i="17"/>
  <c r="J127" i="17"/>
  <c r="J126" i="17"/>
  <c r="J125" i="17"/>
  <c r="J124" i="17"/>
  <c r="J123" i="17"/>
  <c r="J122" i="17"/>
  <c r="J121" i="17"/>
  <c r="J120" i="17"/>
  <c r="J119" i="17"/>
  <c r="J118" i="17"/>
  <c r="J117" i="17"/>
  <c r="J116" i="17"/>
  <c r="J115" i="17"/>
  <c r="J114" i="17"/>
  <c r="J113" i="17"/>
  <c r="J112" i="17"/>
  <c r="J111" i="17"/>
  <c r="J110" i="17"/>
  <c r="J109" i="17"/>
  <c r="J108" i="17"/>
  <c r="J107" i="17"/>
  <c r="J106" i="17"/>
  <c r="J105" i="17"/>
  <c r="J104" i="17"/>
  <c r="J103" i="17"/>
  <c r="J102" i="17"/>
  <c r="J101" i="17"/>
  <c r="J100" i="17"/>
  <c r="J99" i="17"/>
  <c r="J98" i="17"/>
  <c r="J97" i="17"/>
  <c r="J96" i="17"/>
  <c r="J95" i="17"/>
  <c r="J94" i="17"/>
  <c r="J93" i="17"/>
  <c r="J92" i="17"/>
  <c r="J91" i="17"/>
  <c r="J90" i="17"/>
  <c r="J89" i="17"/>
  <c r="J88" i="17"/>
  <c r="J87" i="17"/>
  <c r="J86" i="17"/>
  <c r="J85" i="17"/>
  <c r="J84" i="17"/>
  <c r="J83" i="17"/>
  <c r="J82" i="17"/>
  <c r="J81" i="17"/>
  <c r="J80" i="17"/>
  <c r="J79" i="17"/>
  <c r="J78" i="17"/>
  <c r="J77" i="17"/>
  <c r="J76" i="17"/>
  <c r="J75" i="17"/>
  <c r="J74" i="17"/>
  <c r="J73" i="17"/>
  <c r="J72" i="17"/>
  <c r="J71" i="17"/>
  <c r="J70" i="17"/>
  <c r="J69" i="17"/>
  <c r="J68" i="17"/>
  <c r="J67" i="17"/>
  <c r="J66" i="17"/>
  <c r="J65" i="17"/>
  <c r="J64" i="17"/>
  <c r="J63" i="17"/>
  <c r="J62" i="17"/>
  <c r="J61" i="17"/>
  <c r="J60" i="17"/>
  <c r="J59" i="17"/>
  <c r="J58" i="17"/>
  <c r="J57" i="17"/>
  <c r="J56" i="17"/>
  <c r="J55" i="17"/>
  <c r="J54" i="17"/>
  <c r="J53" i="17"/>
  <c r="J52" i="17"/>
  <c r="J51" i="17"/>
  <c r="J50" i="17"/>
  <c r="J49" i="17"/>
  <c r="J48" i="17"/>
  <c r="J47" i="17"/>
  <c r="J46" i="17"/>
  <c r="J45" i="17"/>
  <c r="J44" i="17"/>
  <c r="J43" i="17"/>
  <c r="J42" i="17"/>
  <c r="J41" i="17"/>
  <c r="J40" i="17"/>
  <c r="J39" i="17"/>
  <c r="J38" i="17"/>
  <c r="J37" i="17"/>
  <c r="J36" i="17"/>
  <c r="J35" i="17"/>
  <c r="J34" i="17"/>
  <c r="J177" i="17" s="1"/>
  <c r="J33" i="17"/>
  <c r="J32" i="17"/>
  <c r="J31" i="17"/>
  <c r="J30" i="17"/>
  <c r="J29" i="17"/>
  <c r="J181" i="17" s="1"/>
  <c r="J28" i="17"/>
  <c r="J27" i="17"/>
  <c r="J26" i="17"/>
  <c r="J183" i="17" s="1"/>
  <c r="J25" i="17"/>
  <c r="J24" i="17"/>
  <c r="J23" i="17"/>
  <c r="J178" i="17" s="1"/>
  <c r="J22" i="17"/>
  <c r="J21" i="17"/>
  <c r="J186" i="17" s="1"/>
  <c r="J20" i="17"/>
  <c r="J19" i="17"/>
  <c r="J180" i="17" s="1"/>
  <c r="J18" i="17"/>
  <c r="J17" i="17"/>
  <c r="J16" i="17"/>
  <c r="J15" i="17"/>
  <c r="J182" i="17" s="1"/>
  <c r="J14" i="17"/>
  <c r="J13" i="17"/>
  <c r="J12" i="17"/>
  <c r="J11" i="17"/>
  <c r="J179" i="17" s="1"/>
  <c r="J10" i="17"/>
  <c r="J185" i="17" s="1"/>
  <c r="J9" i="17"/>
  <c r="J8" i="17"/>
  <c r="J7" i="17"/>
  <c r="J184" i="17" s="1"/>
  <c r="I312" i="16"/>
  <c r="H312" i="16"/>
  <c r="G312" i="16"/>
  <c r="D312" i="16"/>
  <c r="C312" i="16"/>
  <c r="E312" i="16" s="1"/>
  <c r="I311" i="16"/>
  <c r="H311" i="16"/>
  <c r="G311" i="16"/>
  <c r="D311" i="16"/>
  <c r="E311" i="16" s="1"/>
  <c r="C311" i="16"/>
  <c r="I310" i="16"/>
  <c r="H310" i="16"/>
  <c r="G310" i="16"/>
  <c r="D310" i="16"/>
  <c r="C310" i="16"/>
  <c r="E310" i="16" s="1"/>
  <c r="I309" i="16"/>
  <c r="H309" i="16"/>
  <c r="G309" i="16"/>
  <c r="D309" i="16"/>
  <c r="E309" i="16" s="1"/>
  <c r="C309" i="16"/>
  <c r="C313" i="16" s="1"/>
  <c r="G308" i="16"/>
  <c r="E308" i="16"/>
  <c r="G307" i="16"/>
  <c r="G313" i="16" s="1"/>
  <c r="D307" i="16"/>
  <c r="D313" i="16" s="1"/>
  <c r="H305" i="16"/>
  <c r="I305" i="16" s="1"/>
  <c r="H304" i="16"/>
  <c r="I304" i="16" s="1"/>
  <c r="H303" i="16"/>
  <c r="I303" i="16" s="1"/>
  <c r="H302" i="16"/>
  <c r="I302" i="16" s="1"/>
  <c r="H301" i="16"/>
  <c r="I301" i="16" s="1"/>
  <c r="H300" i="16"/>
  <c r="I300" i="16" s="1"/>
  <c r="H299" i="16"/>
  <c r="I299" i="16" s="1"/>
  <c r="H298" i="16"/>
  <c r="I298" i="16" s="1"/>
  <c r="H297" i="16"/>
  <c r="I297" i="16" s="1"/>
  <c r="H296" i="16"/>
  <c r="I296" i="16" s="1"/>
  <c r="H295" i="16"/>
  <c r="I295" i="16" s="1"/>
  <c r="H294" i="16"/>
  <c r="I294" i="16" s="1"/>
  <c r="H293" i="16"/>
  <c r="I293" i="16" s="1"/>
  <c r="H292" i="16"/>
  <c r="I292" i="16" s="1"/>
  <c r="H291" i="16"/>
  <c r="I291" i="16" s="1"/>
  <c r="H290" i="16"/>
  <c r="I290" i="16" s="1"/>
  <c r="H289" i="16"/>
  <c r="I289" i="16" s="1"/>
  <c r="H288" i="16"/>
  <c r="H308" i="16" s="1"/>
  <c r="H287" i="16"/>
  <c r="I287" i="16" s="1"/>
  <c r="H286" i="16"/>
  <c r="I286" i="16" s="1"/>
  <c r="H285" i="16"/>
  <c r="I285" i="16" s="1"/>
  <c r="H284" i="16"/>
  <c r="I284" i="16" s="1"/>
  <c r="H283" i="16"/>
  <c r="I283" i="16" s="1"/>
  <c r="H282" i="16"/>
  <c r="I282" i="16" s="1"/>
  <c r="H281" i="16"/>
  <c r="I281" i="16" s="1"/>
  <c r="H280" i="16"/>
  <c r="I280" i="16" s="1"/>
  <c r="H279" i="16"/>
  <c r="I279" i="16" s="1"/>
  <c r="H278" i="16"/>
  <c r="I278" i="16" s="1"/>
  <c r="H277" i="16"/>
  <c r="I277" i="16" s="1"/>
  <c r="H276" i="16"/>
  <c r="I276" i="16" s="1"/>
  <c r="H275" i="16"/>
  <c r="H307" i="16" s="1"/>
  <c r="H270" i="16"/>
  <c r="I270" i="16" s="1"/>
  <c r="G270" i="16"/>
  <c r="E270" i="16"/>
  <c r="D270" i="16"/>
  <c r="C270" i="16"/>
  <c r="H269" i="16"/>
  <c r="H271" i="16" s="1"/>
  <c r="G269" i="16"/>
  <c r="G271" i="16" s="1"/>
  <c r="D269" i="16"/>
  <c r="D271" i="16" s="1"/>
  <c r="C269" i="16"/>
  <c r="E269" i="16" s="1"/>
  <c r="E271" i="16" s="1"/>
  <c r="I267" i="16"/>
  <c r="I266" i="16"/>
  <c r="I265" i="16"/>
  <c r="H259" i="16"/>
  <c r="G259" i="16"/>
  <c r="I259" i="16" s="1"/>
  <c r="D259" i="16"/>
  <c r="E259" i="16" s="1"/>
  <c r="C259" i="16"/>
  <c r="I258" i="16"/>
  <c r="I260" i="16" s="1"/>
  <c r="H258" i="16"/>
  <c r="H260" i="16" s="1"/>
  <c r="G258" i="16"/>
  <c r="G260" i="16" s="1"/>
  <c r="D258" i="16"/>
  <c r="D260" i="16" s="1"/>
  <c r="C258" i="16"/>
  <c r="C260" i="16" s="1"/>
  <c r="I256" i="16"/>
  <c r="I255" i="16"/>
  <c r="I254" i="16"/>
  <c r="H248" i="16"/>
  <c r="I248" i="16" s="1"/>
  <c r="G248" i="16"/>
  <c r="D248" i="16"/>
  <c r="C248" i="16"/>
  <c r="E248" i="16" s="1"/>
  <c r="H247" i="16"/>
  <c r="I247" i="16" s="1"/>
  <c r="I249" i="16" s="1"/>
  <c r="G247" i="16"/>
  <c r="G249" i="16" s="1"/>
  <c r="E247" i="16"/>
  <c r="E249" i="16" s="1"/>
  <c r="D247" i="16"/>
  <c r="D249" i="16" s="1"/>
  <c r="C247" i="16"/>
  <c r="C249" i="16" s="1"/>
  <c r="I245" i="16"/>
  <c r="I244" i="16"/>
  <c r="I243" i="16"/>
  <c r="I242" i="16"/>
  <c r="I241" i="16"/>
  <c r="I240" i="16"/>
  <c r="I239" i="16"/>
  <c r="I238" i="16"/>
  <c r="H232" i="16"/>
  <c r="I232" i="16" s="1"/>
  <c r="G232" i="16"/>
  <c r="D232" i="16"/>
  <c r="C232" i="16"/>
  <c r="E232" i="16" s="1"/>
  <c r="H231" i="16"/>
  <c r="I231" i="16" s="1"/>
  <c r="G231" i="16"/>
  <c r="D231" i="16"/>
  <c r="C231" i="16"/>
  <c r="E231" i="16" s="1"/>
  <c r="H230" i="16"/>
  <c r="I230" i="16" s="1"/>
  <c r="G230" i="16"/>
  <c r="E230" i="16"/>
  <c r="D230" i="16"/>
  <c r="C230" i="16"/>
  <c r="H229" i="16"/>
  <c r="I229" i="16" s="1"/>
  <c r="G229" i="16"/>
  <c r="D229" i="16"/>
  <c r="C229" i="16"/>
  <c r="E229" i="16" s="1"/>
  <c r="H228" i="16"/>
  <c r="I228" i="16" s="1"/>
  <c r="G228" i="16"/>
  <c r="E228" i="16"/>
  <c r="D228" i="16"/>
  <c r="C228" i="16"/>
  <c r="H227" i="16"/>
  <c r="H233" i="16" s="1"/>
  <c r="G227" i="16"/>
  <c r="G233" i="16" s="1"/>
  <c r="D227" i="16"/>
  <c r="C227" i="16"/>
  <c r="E227" i="16" s="1"/>
  <c r="I225" i="16"/>
  <c r="I224" i="16"/>
  <c r="I223" i="16"/>
  <c r="I222" i="16"/>
  <c r="I221" i="16"/>
  <c r="I217" i="16"/>
  <c r="I216" i="16"/>
  <c r="I215" i="16"/>
  <c r="I214" i="16"/>
  <c r="I213" i="16"/>
  <c r="I209" i="16"/>
  <c r="I208" i="16"/>
  <c r="I207" i="16"/>
  <c r="I206" i="16"/>
  <c r="I205" i="16"/>
  <c r="I199" i="16"/>
  <c r="H199" i="16"/>
  <c r="G199" i="16"/>
  <c r="D199" i="16"/>
  <c r="E199" i="16" s="1"/>
  <c r="C199" i="16"/>
  <c r="I198" i="16"/>
  <c r="H198" i="16"/>
  <c r="G198" i="16"/>
  <c r="D198" i="16"/>
  <c r="C198" i="16"/>
  <c r="E198" i="16" s="1"/>
  <c r="I197" i="16"/>
  <c r="H197" i="16"/>
  <c r="G197" i="16"/>
  <c r="D197" i="16"/>
  <c r="E197" i="16" s="1"/>
  <c r="C197" i="16"/>
  <c r="I196" i="16"/>
  <c r="I200" i="16" s="1"/>
  <c r="H196" i="16"/>
  <c r="G196" i="16"/>
  <c r="D196" i="16"/>
  <c r="D200" i="16" s="1"/>
  <c r="C196" i="16"/>
  <c r="C200" i="16" s="1"/>
  <c r="I195" i="16"/>
  <c r="H195" i="16"/>
  <c r="H200" i="16" s="1"/>
  <c r="G195" i="16"/>
  <c r="G200" i="16" s="1"/>
  <c r="D195" i="16"/>
  <c r="E195" i="16" s="1"/>
  <c r="C195" i="16"/>
  <c r="I193" i="16"/>
  <c r="I192" i="16"/>
  <c r="I187" i="16"/>
  <c r="H187" i="16"/>
  <c r="G187" i="16"/>
  <c r="D187" i="16"/>
  <c r="C187" i="16"/>
  <c r="E187" i="16" s="1"/>
  <c r="I186" i="16"/>
  <c r="H186" i="16"/>
  <c r="G186" i="16"/>
  <c r="E186" i="16"/>
  <c r="I185" i="16"/>
  <c r="H185" i="16"/>
  <c r="G185" i="16"/>
  <c r="E185" i="16"/>
  <c r="I184" i="16"/>
  <c r="H184" i="16"/>
  <c r="G184" i="16"/>
  <c r="E184" i="16"/>
  <c r="I183" i="16"/>
  <c r="H183" i="16"/>
  <c r="G183" i="16"/>
  <c r="D183" i="16"/>
  <c r="C183" i="16"/>
  <c r="I182" i="16"/>
  <c r="H182" i="16"/>
  <c r="G182" i="16"/>
  <c r="E182" i="16"/>
  <c r="I181" i="16"/>
  <c r="H181" i="16"/>
  <c r="G181" i="16"/>
  <c r="E181" i="16"/>
  <c r="I180" i="16"/>
  <c r="H180" i="16"/>
  <c r="G180" i="16"/>
  <c r="D180" i="16"/>
  <c r="C180" i="16"/>
  <c r="I179" i="16"/>
  <c r="H179" i="16"/>
  <c r="G179" i="16"/>
  <c r="D179" i="16"/>
  <c r="C179" i="16"/>
  <c r="I178" i="16"/>
  <c r="H178" i="16"/>
  <c r="G178" i="16"/>
  <c r="D178" i="16"/>
  <c r="C178" i="16"/>
  <c r="I177" i="16"/>
  <c r="H177" i="16"/>
  <c r="G177" i="16"/>
  <c r="D177" i="16"/>
  <c r="E177" i="16" s="1"/>
  <c r="I176" i="16"/>
  <c r="H176" i="16"/>
  <c r="G176" i="16"/>
  <c r="G188" i="16" s="1"/>
  <c r="D176" i="16"/>
  <c r="J174" i="16"/>
  <c r="J173" i="16"/>
  <c r="J172" i="16"/>
  <c r="J171" i="16"/>
  <c r="J170" i="16"/>
  <c r="J169" i="16"/>
  <c r="J168" i="16"/>
  <c r="J167" i="16"/>
  <c r="J166" i="16"/>
  <c r="J165" i="16"/>
  <c r="J164" i="16"/>
  <c r="J163" i="16"/>
  <c r="J162" i="16"/>
  <c r="J161" i="16"/>
  <c r="J160" i="16"/>
  <c r="J159" i="16"/>
  <c r="J158" i="16"/>
  <c r="J157" i="16"/>
  <c r="J156" i="16"/>
  <c r="J155" i="16"/>
  <c r="J154" i="16"/>
  <c r="J153" i="16"/>
  <c r="J187" i="16" s="1"/>
  <c r="J152" i="16"/>
  <c r="J151" i="16"/>
  <c r="J176" i="16" s="1"/>
  <c r="J150" i="16"/>
  <c r="J149" i="16"/>
  <c r="J148" i="16"/>
  <c r="J147" i="16"/>
  <c r="J146" i="16"/>
  <c r="J145" i="16"/>
  <c r="J144" i="16"/>
  <c r="J143" i="16"/>
  <c r="J142" i="16"/>
  <c r="J141" i="16"/>
  <c r="J140" i="16"/>
  <c r="J139" i="16"/>
  <c r="J138" i="16"/>
  <c r="J137" i="16"/>
  <c r="J136" i="16"/>
  <c r="J135" i="16"/>
  <c r="J134" i="16"/>
  <c r="J133" i="16"/>
  <c r="J132" i="16"/>
  <c r="J131" i="16"/>
  <c r="J130" i="16"/>
  <c r="J129" i="16"/>
  <c r="J128" i="16"/>
  <c r="J127" i="16"/>
  <c r="J126" i="16"/>
  <c r="J125" i="16"/>
  <c r="J124" i="16"/>
  <c r="J123" i="16"/>
  <c r="J122" i="16"/>
  <c r="J121" i="16"/>
  <c r="J120" i="16"/>
  <c r="J119" i="16"/>
  <c r="J118" i="16"/>
  <c r="J117" i="16"/>
  <c r="J116" i="16"/>
  <c r="J115" i="16"/>
  <c r="J114" i="16"/>
  <c r="J113" i="16"/>
  <c r="J112" i="16"/>
  <c r="J111" i="16"/>
  <c r="J110" i="16"/>
  <c r="J109" i="16"/>
  <c r="J108" i="16"/>
  <c r="J107" i="16"/>
  <c r="J106" i="16"/>
  <c r="J105" i="16"/>
  <c r="J104" i="16"/>
  <c r="J103" i="16"/>
  <c r="J102" i="16"/>
  <c r="J101" i="16"/>
  <c r="J100" i="16"/>
  <c r="J99" i="16"/>
  <c r="J98" i="16"/>
  <c r="J97" i="16"/>
  <c r="J96" i="16"/>
  <c r="J95" i="16"/>
  <c r="J94" i="16"/>
  <c r="J93" i="16"/>
  <c r="J92" i="16"/>
  <c r="J91" i="16"/>
  <c r="J90" i="16"/>
  <c r="J89" i="16"/>
  <c r="J88" i="16"/>
  <c r="J87" i="16"/>
  <c r="J86" i="16"/>
  <c r="J85" i="16"/>
  <c r="J84" i="16"/>
  <c r="J83" i="16"/>
  <c r="J82" i="16"/>
  <c r="J81" i="16"/>
  <c r="J80" i="16"/>
  <c r="J79" i="16"/>
  <c r="J78" i="16"/>
  <c r="J77" i="16"/>
  <c r="J76" i="16"/>
  <c r="J75" i="16"/>
  <c r="J74" i="16"/>
  <c r="J73" i="16"/>
  <c r="J72" i="16"/>
  <c r="J71" i="16"/>
  <c r="J70" i="16"/>
  <c r="J69" i="16"/>
  <c r="J68" i="16"/>
  <c r="J67" i="16"/>
  <c r="J66" i="16"/>
  <c r="J65" i="16"/>
  <c r="J64" i="16"/>
  <c r="J63" i="16"/>
  <c r="J62" i="16"/>
  <c r="J61" i="16"/>
  <c r="J60" i="16"/>
  <c r="J59" i="16"/>
  <c r="J186" i="16" s="1"/>
  <c r="J58" i="16"/>
  <c r="J57" i="16"/>
  <c r="J56" i="16"/>
  <c r="J55" i="16"/>
  <c r="J54" i="16"/>
  <c r="J53" i="16"/>
  <c r="J52" i="16"/>
  <c r="J51" i="16"/>
  <c r="J50" i="16"/>
  <c r="J49" i="16"/>
  <c r="J48" i="16"/>
  <c r="J47" i="16"/>
  <c r="J46" i="16"/>
  <c r="J45" i="16"/>
  <c r="J44" i="16"/>
  <c r="J43" i="16"/>
  <c r="J42" i="16"/>
  <c r="J41" i="16"/>
  <c r="J40" i="16"/>
  <c r="J39" i="16"/>
  <c r="J38" i="16"/>
  <c r="J37" i="16"/>
  <c r="J36" i="16"/>
  <c r="J35" i="16"/>
  <c r="J34" i="16"/>
  <c r="J177" i="16" s="1"/>
  <c r="J33" i="16"/>
  <c r="J32" i="16"/>
  <c r="J31" i="16"/>
  <c r="J30" i="16"/>
  <c r="J29" i="16"/>
  <c r="J181" i="16" s="1"/>
  <c r="J28" i="16"/>
  <c r="J27" i="16"/>
  <c r="J26" i="16"/>
  <c r="J183" i="16" s="1"/>
  <c r="J25" i="16"/>
  <c r="J24" i="16"/>
  <c r="J23" i="16"/>
  <c r="J178" i="16" s="1"/>
  <c r="J22" i="16"/>
  <c r="J21" i="16"/>
  <c r="J20" i="16"/>
  <c r="J19" i="16"/>
  <c r="J180" i="16" s="1"/>
  <c r="J18" i="16"/>
  <c r="J17" i="16"/>
  <c r="J16" i="16"/>
  <c r="J15" i="16"/>
  <c r="J14" i="16"/>
  <c r="J13" i="16"/>
  <c r="J12" i="16"/>
  <c r="J11" i="16"/>
  <c r="J179" i="16" s="1"/>
  <c r="J10" i="16"/>
  <c r="J185" i="16" s="1"/>
  <c r="J9" i="16"/>
  <c r="J8" i="16"/>
  <c r="J182" i="16" s="1"/>
  <c r="J7" i="16"/>
  <c r="J184" i="16" s="1"/>
  <c r="I312" i="15"/>
  <c r="H312" i="15"/>
  <c r="G312" i="15"/>
  <c r="E312" i="15"/>
  <c r="D312" i="15"/>
  <c r="C312" i="15"/>
  <c r="I311" i="15"/>
  <c r="H311" i="15"/>
  <c r="G311" i="15"/>
  <c r="D311" i="15"/>
  <c r="C311" i="15"/>
  <c r="E311" i="15" s="1"/>
  <c r="I310" i="15"/>
  <c r="H310" i="15"/>
  <c r="G310" i="15"/>
  <c r="D310" i="15"/>
  <c r="C310" i="15"/>
  <c r="I309" i="15"/>
  <c r="H309" i="15"/>
  <c r="G309" i="15"/>
  <c r="D309" i="15"/>
  <c r="C309" i="15"/>
  <c r="G308" i="15"/>
  <c r="E308" i="15"/>
  <c r="G307" i="15"/>
  <c r="G313" i="15" s="1"/>
  <c r="D307" i="15"/>
  <c r="E307" i="15" s="1"/>
  <c r="H305" i="15"/>
  <c r="I305" i="15" s="1"/>
  <c r="I304" i="15"/>
  <c r="H304" i="15"/>
  <c r="H303" i="15"/>
  <c r="I303" i="15" s="1"/>
  <c r="I302" i="15"/>
  <c r="H302" i="15"/>
  <c r="H301" i="15"/>
  <c r="I301" i="15" s="1"/>
  <c r="I300" i="15"/>
  <c r="H300" i="15"/>
  <c r="H299" i="15"/>
  <c r="I299" i="15" s="1"/>
  <c r="I298" i="15"/>
  <c r="H298" i="15"/>
  <c r="H297" i="15"/>
  <c r="I297" i="15" s="1"/>
  <c r="I296" i="15"/>
  <c r="H296" i="15"/>
  <c r="H295" i="15"/>
  <c r="I295" i="15" s="1"/>
  <c r="I294" i="15"/>
  <c r="H294" i="15"/>
  <c r="H293" i="15"/>
  <c r="I293" i="15" s="1"/>
  <c r="I292" i="15"/>
  <c r="H292" i="15"/>
  <c r="H291" i="15"/>
  <c r="I291" i="15" s="1"/>
  <c r="I290" i="15"/>
  <c r="H290" i="15"/>
  <c r="H289" i="15"/>
  <c r="H308" i="15" s="1"/>
  <c r="I288" i="15"/>
  <c r="H288" i="15"/>
  <c r="H287" i="15"/>
  <c r="I287" i="15" s="1"/>
  <c r="I286" i="15"/>
  <c r="H286" i="15"/>
  <c r="H285" i="15"/>
  <c r="I285" i="15" s="1"/>
  <c r="I284" i="15"/>
  <c r="H284" i="15"/>
  <c r="H283" i="15"/>
  <c r="I283" i="15" s="1"/>
  <c r="I282" i="15"/>
  <c r="H282" i="15"/>
  <c r="H281" i="15"/>
  <c r="I281" i="15" s="1"/>
  <c r="I280" i="15"/>
  <c r="H280" i="15"/>
  <c r="H279" i="15"/>
  <c r="I279" i="15" s="1"/>
  <c r="I278" i="15"/>
  <c r="H278" i="15"/>
  <c r="H277" i="15"/>
  <c r="I277" i="15" s="1"/>
  <c r="I276" i="15"/>
  <c r="H276" i="15"/>
  <c r="H275" i="15"/>
  <c r="H307" i="15" s="1"/>
  <c r="H270" i="15"/>
  <c r="I270" i="15" s="1"/>
  <c r="G270" i="15"/>
  <c r="D270" i="15"/>
  <c r="C270" i="15"/>
  <c r="E270" i="15" s="1"/>
  <c r="I269" i="15"/>
  <c r="I271" i="15" s="1"/>
  <c r="H269" i="15"/>
  <c r="H271" i="15" s="1"/>
  <c r="G269" i="15"/>
  <c r="G271" i="15" s="1"/>
  <c r="D269" i="15"/>
  <c r="E269" i="15" s="1"/>
  <c r="E271" i="15" s="1"/>
  <c r="C269" i="15"/>
  <c r="C271" i="15" s="1"/>
  <c r="I267" i="15"/>
  <c r="I266" i="15"/>
  <c r="I265" i="15"/>
  <c r="H259" i="15"/>
  <c r="I259" i="15" s="1"/>
  <c r="G259" i="15"/>
  <c r="D259" i="15"/>
  <c r="C259" i="15"/>
  <c r="E259" i="15" s="1"/>
  <c r="H258" i="15"/>
  <c r="I258" i="15" s="1"/>
  <c r="I260" i="15" s="1"/>
  <c r="G258" i="15"/>
  <c r="G260" i="15" s="1"/>
  <c r="E258" i="15"/>
  <c r="E260" i="15" s="1"/>
  <c r="D258" i="15"/>
  <c r="D260" i="15" s="1"/>
  <c r="C258" i="15"/>
  <c r="C260" i="15" s="1"/>
  <c r="I256" i="15"/>
  <c r="I255" i="15"/>
  <c r="I254" i="15"/>
  <c r="G249" i="15"/>
  <c r="I248" i="15"/>
  <c r="H248" i="15"/>
  <c r="G248" i="15"/>
  <c r="D248" i="15"/>
  <c r="E248" i="15" s="1"/>
  <c r="C248" i="15"/>
  <c r="H247" i="15"/>
  <c r="I247" i="15" s="1"/>
  <c r="I249" i="15" s="1"/>
  <c r="G247" i="15"/>
  <c r="D247" i="15"/>
  <c r="D249" i="15" s="1"/>
  <c r="C247" i="15"/>
  <c r="E247" i="15" s="1"/>
  <c r="E249" i="15" s="1"/>
  <c r="I245" i="15"/>
  <c r="I244" i="15"/>
  <c r="I243" i="15"/>
  <c r="I242" i="15"/>
  <c r="I241" i="15"/>
  <c r="I240" i="15"/>
  <c r="I239" i="15"/>
  <c r="I238" i="15"/>
  <c r="H232" i="15"/>
  <c r="G232" i="15"/>
  <c r="D232" i="15"/>
  <c r="C232" i="15"/>
  <c r="E232" i="15" s="1"/>
  <c r="I231" i="15"/>
  <c r="H231" i="15"/>
  <c r="G231" i="15"/>
  <c r="D231" i="15"/>
  <c r="E231" i="15" s="1"/>
  <c r="C231" i="15"/>
  <c r="H230" i="15"/>
  <c r="G230" i="15"/>
  <c r="D230" i="15"/>
  <c r="C230" i="15"/>
  <c r="E230" i="15" s="1"/>
  <c r="I229" i="15"/>
  <c r="H229" i="15"/>
  <c r="G229" i="15"/>
  <c r="D229" i="15"/>
  <c r="E229" i="15" s="1"/>
  <c r="C229" i="15"/>
  <c r="H228" i="15"/>
  <c r="I228" i="15" s="1"/>
  <c r="G228" i="15"/>
  <c r="D228" i="15"/>
  <c r="C228" i="15"/>
  <c r="E228" i="15" s="1"/>
  <c r="I227" i="15"/>
  <c r="H227" i="15"/>
  <c r="H233" i="15" s="1"/>
  <c r="G227" i="15"/>
  <c r="D227" i="15"/>
  <c r="E227" i="15" s="1"/>
  <c r="E233" i="15" s="1"/>
  <c r="C227" i="15"/>
  <c r="C233" i="15" s="1"/>
  <c r="I225" i="15"/>
  <c r="I224" i="15"/>
  <c r="I223" i="15"/>
  <c r="I222" i="15"/>
  <c r="I221" i="15"/>
  <c r="I217" i="15"/>
  <c r="I216" i="15"/>
  <c r="I215" i="15"/>
  <c r="I214" i="15"/>
  <c r="I213" i="15"/>
  <c r="I209" i="15"/>
  <c r="I208" i="15"/>
  <c r="I207" i="15"/>
  <c r="I206" i="15"/>
  <c r="I205" i="15"/>
  <c r="I199" i="15"/>
  <c r="H199" i="15"/>
  <c r="G199" i="15"/>
  <c r="D199" i="15"/>
  <c r="C199" i="15"/>
  <c r="E199" i="15" s="1"/>
  <c r="I198" i="15"/>
  <c r="H198" i="15"/>
  <c r="G198" i="15"/>
  <c r="E198" i="15"/>
  <c r="D198" i="15"/>
  <c r="C198" i="15"/>
  <c r="I197" i="15"/>
  <c r="H197" i="15"/>
  <c r="G197" i="15"/>
  <c r="D197" i="15"/>
  <c r="C197" i="15"/>
  <c r="E197" i="15" s="1"/>
  <c r="I196" i="15"/>
  <c r="H196" i="15"/>
  <c r="G196" i="15"/>
  <c r="G200" i="15" s="1"/>
  <c r="E196" i="15"/>
  <c r="E200" i="15" s="1"/>
  <c r="D196" i="15"/>
  <c r="D200" i="15" s="1"/>
  <c r="C196" i="15"/>
  <c r="I195" i="15"/>
  <c r="I200" i="15" s="1"/>
  <c r="H195" i="15"/>
  <c r="H200" i="15" s="1"/>
  <c r="G195" i="15"/>
  <c r="D195" i="15"/>
  <c r="C195" i="15"/>
  <c r="E195" i="15" s="1"/>
  <c r="I193" i="15"/>
  <c r="I192" i="15"/>
  <c r="I187" i="15"/>
  <c r="H187" i="15"/>
  <c r="G187" i="15"/>
  <c r="D187" i="15"/>
  <c r="C187" i="15"/>
  <c r="I186" i="15"/>
  <c r="H186" i="15"/>
  <c r="G186" i="15"/>
  <c r="E186" i="15"/>
  <c r="I185" i="15"/>
  <c r="H185" i="15"/>
  <c r="G185" i="15"/>
  <c r="E185" i="15"/>
  <c r="I184" i="15"/>
  <c r="H184" i="15"/>
  <c r="G184" i="15"/>
  <c r="E184" i="15"/>
  <c r="I183" i="15"/>
  <c r="H183" i="15"/>
  <c r="G183" i="15"/>
  <c r="D183" i="15"/>
  <c r="C183" i="15"/>
  <c r="E183" i="15" s="1"/>
  <c r="I182" i="15"/>
  <c r="H182" i="15"/>
  <c r="G182" i="15"/>
  <c r="E182" i="15"/>
  <c r="J181" i="15"/>
  <c r="I181" i="15"/>
  <c r="H181" i="15"/>
  <c r="G181" i="15"/>
  <c r="E181" i="15"/>
  <c r="I180" i="15"/>
  <c r="H180" i="15"/>
  <c r="G180" i="15"/>
  <c r="D180" i="15"/>
  <c r="C180" i="15"/>
  <c r="I179" i="15"/>
  <c r="H179" i="15"/>
  <c r="G179" i="15"/>
  <c r="D179" i="15"/>
  <c r="C179" i="15"/>
  <c r="I178" i="15"/>
  <c r="H178" i="15"/>
  <c r="G178" i="15"/>
  <c r="D178" i="15"/>
  <c r="C178" i="15"/>
  <c r="I177" i="15"/>
  <c r="H177" i="15"/>
  <c r="G177" i="15"/>
  <c r="D177" i="15"/>
  <c r="E177" i="15" s="1"/>
  <c r="J176" i="15"/>
  <c r="I176" i="15"/>
  <c r="H176" i="15"/>
  <c r="G176" i="15"/>
  <c r="D176" i="15"/>
  <c r="E176" i="15" s="1"/>
  <c r="J174" i="15"/>
  <c r="J173" i="15"/>
  <c r="J172" i="15"/>
  <c r="J171" i="15"/>
  <c r="J170" i="15"/>
  <c r="J169" i="15"/>
  <c r="J168" i="15"/>
  <c r="J167" i="15"/>
  <c r="J166" i="15"/>
  <c r="J165" i="15"/>
  <c r="J164" i="15"/>
  <c r="J163" i="15"/>
  <c r="J162" i="15"/>
  <c r="J161" i="15"/>
  <c r="J160" i="15"/>
  <c r="J159" i="15"/>
  <c r="J158" i="15"/>
  <c r="J157" i="15"/>
  <c r="J156" i="15"/>
  <c r="J155" i="15"/>
  <c r="J154" i="15"/>
  <c r="J153" i="15"/>
  <c r="J187" i="15" s="1"/>
  <c r="J152" i="15"/>
  <c r="J151" i="15"/>
  <c r="J150" i="15"/>
  <c r="J149" i="15"/>
  <c r="J148" i="15"/>
  <c r="J183" i="15" s="1"/>
  <c r="J147" i="15"/>
  <c r="J146" i="15"/>
  <c r="J145" i="15"/>
  <c r="J144" i="15"/>
  <c r="J143" i="15"/>
  <c r="J142" i="15"/>
  <c r="J141" i="15"/>
  <c r="J140" i="15"/>
  <c r="J139" i="15"/>
  <c r="J138" i="15"/>
  <c r="J137" i="15"/>
  <c r="J136" i="15"/>
  <c r="J135" i="15"/>
  <c r="J134" i="15"/>
  <c r="J133" i="15"/>
  <c r="J132" i="15"/>
  <c r="J131" i="15"/>
  <c r="J130" i="15"/>
  <c r="J129" i="15"/>
  <c r="J128" i="15"/>
  <c r="J127" i="15"/>
  <c r="J126" i="15"/>
  <c r="J125" i="15"/>
  <c r="J124" i="15"/>
  <c r="J123" i="15"/>
  <c r="J122" i="15"/>
  <c r="J121" i="15"/>
  <c r="J120" i="15"/>
  <c r="J119" i="15"/>
  <c r="J118" i="15"/>
  <c r="J117" i="15"/>
  <c r="J116" i="15"/>
  <c r="J115" i="15"/>
  <c r="J114" i="15"/>
  <c r="J113" i="15"/>
  <c r="J112" i="15"/>
  <c r="J111" i="15"/>
  <c r="J110" i="15"/>
  <c r="J109" i="15"/>
  <c r="J108" i="15"/>
  <c r="J107" i="15"/>
  <c r="J106" i="15"/>
  <c r="J105" i="15"/>
  <c r="J104" i="15"/>
  <c r="J103" i="15"/>
  <c r="J102" i="15"/>
  <c r="J101" i="15"/>
  <c r="J100" i="15"/>
  <c r="J99" i="15"/>
  <c r="J98" i="15"/>
  <c r="J97" i="15"/>
  <c r="J96" i="15"/>
  <c r="J95" i="15"/>
  <c r="J94" i="15"/>
  <c r="J93" i="15"/>
  <c r="J92" i="15"/>
  <c r="J91" i="15"/>
  <c r="J90" i="15"/>
  <c r="J89" i="15"/>
  <c r="J88" i="15"/>
  <c r="J87" i="15"/>
  <c r="J86" i="15"/>
  <c r="J85" i="15"/>
  <c r="J84" i="15"/>
  <c r="J83" i="15"/>
  <c r="J82" i="15"/>
  <c r="J81" i="15"/>
  <c r="J80" i="15"/>
  <c r="J79" i="15"/>
  <c r="J78" i="15"/>
  <c r="J77" i="15"/>
  <c r="J76" i="15"/>
  <c r="J75" i="15"/>
  <c r="J74" i="15"/>
  <c r="J73" i="15"/>
  <c r="J72" i="15"/>
  <c r="J71" i="15"/>
  <c r="J70" i="15"/>
  <c r="J69" i="15"/>
  <c r="J68" i="15"/>
  <c r="J67" i="15"/>
  <c r="J66" i="15"/>
  <c r="J65" i="15"/>
  <c r="J64" i="15"/>
  <c r="J63" i="15"/>
  <c r="J62" i="15"/>
  <c r="J61" i="15"/>
  <c r="J60" i="15"/>
  <c r="J59" i="15"/>
  <c r="J58" i="15"/>
  <c r="J57" i="15"/>
  <c r="J56" i="15"/>
  <c r="J55" i="15"/>
  <c r="J54" i="15"/>
  <c r="J53" i="15"/>
  <c r="J52" i="15"/>
  <c r="J51" i="15"/>
  <c r="J50" i="15"/>
  <c r="J49" i="15"/>
  <c r="J48" i="15"/>
  <c r="J47" i="15"/>
  <c r="J46" i="15"/>
  <c r="J45" i="15"/>
  <c r="J44" i="15"/>
  <c r="J43" i="15"/>
  <c r="J42" i="15"/>
  <c r="J41" i="15"/>
  <c r="J40" i="15"/>
  <c r="J39" i="15"/>
  <c r="J38" i="15"/>
  <c r="J37" i="15"/>
  <c r="J36" i="15"/>
  <c r="J35" i="15"/>
  <c r="J34" i="15"/>
  <c r="J177" i="15" s="1"/>
  <c r="J33" i="15"/>
  <c r="J32" i="15"/>
  <c r="J31" i="15"/>
  <c r="J30" i="15"/>
  <c r="J29" i="15"/>
  <c r="J28" i="15"/>
  <c r="J27" i="15"/>
  <c r="J26" i="15"/>
  <c r="J25" i="15"/>
  <c r="J24" i="15"/>
  <c r="J178" i="15" s="1"/>
  <c r="J23" i="15"/>
  <c r="J22" i="15"/>
  <c r="J21" i="15"/>
  <c r="J20" i="15"/>
  <c r="J19" i="15"/>
  <c r="J18" i="15"/>
  <c r="J17" i="15"/>
  <c r="J16" i="15"/>
  <c r="J179" i="15" s="1"/>
  <c r="J15" i="15"/>
  <c r="J14" i="15"/>
  <c r="J13" i="15"/>
  <c r="J12" i="15"/>
  <c r="J180" i="15" s="1"/>
  <c r="J11" i="15"/>
  <c r="J10" i="15"/>
  <c r="J185" i="15" s="1"/>
  <c r="J9" i="15"/>
  <c r="J8" i="15"/>
  <c r="J182" i="15" s="1"/>
  <c r="J7" i="15"/>
  <c r="I312" i="14"/>
  <c r="H312" i="14"/>
  <c r="G312" i="14"/>
  <c r="E312" i="14"/>
  <c r="D312" i="14"/>
  <c r="C312" i="14"/>
  <c r="I311" i="14"/>
  <c r="H311" i="14"/>
  <c r="G311" i="14"/>
  <c r="D311" i="14"/>
  <c r="C311" i="14"/>
  <c r="E311" i="14" s="1"/>
  <c r="I310" i="14"/>
  <c r="H310" i="14"/>
  <c r="G310" i="14"/>
  <c r="E310" i="14"/>
  <c r="D310" i="14"/>
  <c r="C310" i="14"/>
  <c r="I309" i="14"/>
  <c r="H309" i="14"/>
  <c r="G309" i="14"/>
  <c r="D309" i="14"/>
  <c r="D313" i="14" s="1"/>
  <c r="C309" i="14"/>
  <c r="E309" i="14" s="1"/>
  <c r="G308" i="14"/>
  <c r="E308" i="14"/>
  <c r="G307" i="14"/>
  <c r="G313" i="14" s="1"/>
  <c r="E307" i="14"/>
  <c r="D307" i="14"/>
  <c r="H305" i="14"/>
  <c r="I305" i="14" s="1"/>
  <c r="I304" i="14"/>
  <c r="H304" i="14"/>
  <c r="H303" i="14"/>
  <c r="I303" i="14" s="1"/>
  <c r="I302" i="14"/>
  <c r="H302" i="14"/>
  <c r="H301" i="14"/>
  <c r="I301" i="14" s="1"/>
  <c r="I300" i="14"/>
  <c r="H300" i="14"/>
  <c r="H299" i="14"/>
  <c r="I299" i="14" s="1"/>
  <c r="I298" i="14"/>
  <c r="H298" i="14"/>
  <c r="H297" i="14"/>
  <c r="I297" i="14" s="1"/>
  <c r="I296" i="14"/>
  <c r="H296" i="14"/>
  <c r="H295" i="14"/>
  <c r="I295" i="14" s="1"/>
  <c r="I294" i="14"/>
  <c r="H294" i="14"/>
  <c r="H293" i="14"/>
  <c r="I293" i="14" s="1"/>
  <c r="I292" i="14"/>
  <c r="H292" i="14"/>
  <c r="H291" i="14"/>
  <c r="I291" i="14" s="1"/>
  <c r="I290" i="14"/>
  <c r="H290" i="14"/>
  <c r="H289" i="14"/>
  <c r="I289" i="14" s="1"/>
  <c r="I288" i="14"/>
  <c r="H288" i="14"/>
  <c r="H308" i="14" s="1"/>
  <c r="H287" i="14"/>
  <c r="I287" i="14" s="1"/>
  <c r="I286" i="14"/>
  <c r="H286" i="14"/>
  <c r="H285" i="14"/>
  <c r="I285" i="14" s="1"/>
  <c r="I284" i="14"/>
  <c r="H284" i="14"/>
  <c r="H283" i="14"/>
  <c r="I283" i="14" s="1"/>
  <c r="I282" i="14"/>
  <c r="H282" i="14"/>
  <c r="H281" i="14"/>
  <c r="I281" i="14" s="1"/>
  <c r="I280" i="14"/>
  <c r="H280" i="14"/>
  <c r="H279" i="14"/>
  <c r="I279" i="14" s="1"/>
  <c r="I278" i="14"/>
  <c r="H278" i="14"/>
  <c r="H277" i="14"/>
  <c r="I277" i="14" s="1"/>
  <c r="I276" i="14"/>
  <c r="H276" i="14"/>
  <c r="H275" i="14"/>
  <c r="H307" i="14" s="1"/>
  <c r="H313" i="14" s="1"/>
  <c r="H270" i="14"/>
  <c r="I270" i="14" s="1"/>
  <c r="G270" i="14"/>
  <c r="D270" i="14"/>
  <c r="C270" i="14"/>
  <c r="E270" i="14" s="1"/>
  <c r="I269" i="14"/>
  <c r="I271" i="14" s="1"/>
  <c r="H269" i="14"/>
  <c r="H271" i="14" s="1"/>
  <c r="G269" i="14"/>
  <c r="G271" i="14" s="1"/>
  <c r="D269" i="14"/>
  <c r="E269" i="14" s="1"/>
  <c r="E271" i="14" s="1"/>
  <c r="C269" i="14"/>
  <c r="C271" i="14" s="1"/>
  <c r="I267" i="14"/>
  <c r="I266" i="14"/>
  <c r="I265" i="14"/>
  <c r="H259" i="14"/>
  <c r="I259" i="14" s="1"/>
  <c r="G259" i="14"/>
  <c r="D259" i="14"/>
  <c r="C259" i="14"/>
  <c r="E259" i="14" s="1"/>
  <c r="H258" i="14"/>
  <c r="H260" i="14" s="1"/>
  <c r="G258" i="14"/>
  <c r="I258" i="14" s="1"/>
  <c r="I260" i="14" s="1"/>
  <c r="E258" i="14"/>
  <c r="E260" i="14" s="1"/>
  <c r="D258" i="14"/>
  <c r="D260" i="14" s="1"/>
  <c r="C258" i="14"/>
  <c r="C260" i="14" s="1"/>
  <c r="I256" i="14"/>
  <c r="I255" i="14"/>
  <c r="I254" i="14"/>
  <c r="I248" i="14"/>
  <c r="H248" i="14"/>
  <c r="G248" i="14"/>
  <c r="D248" i="14"/>
  <c r="E248" i="14" s="1"/>
  <c r="C248" i="14"/>
  <c r="H247" i="14"/>
  <c r="I247" i="14" s="1"/>
  <c r="I249" i="14" s="1"/>
  <c r="G247" i="14"/>
  <c r="G249" i="14" s="1"/>
  <c r="D247" i="14"/>
  <c r="D249" i="14" s="1"/>
  <c r="C247" i="14"/>
  <c r="E247" i="14" s="1"/>
  <c r="I245" i="14"/>
  <c r="I244" i="14"/>
  <c r="I243" i="14"/>
  <c r="I242" i="14"/>
  <c r="I241" i="14"/>
  <c r="I240" i="14"/>
  <c r="I239" i="14"/>
  <c r="I238" i="14"/>
  <c r="H232" i="14"/>
  <c r="I232" i="14" s="1"/>
  <c r="G232" i="14"/>
  <c r="D232" i="14"/>
  <c r="C232" i="14"/>
  <c r="E232" i="14" s="1"/>
  <c r="I231" i="14"/>
  <c r="H231" i="14"/>
  <c r="G231" i="14"/>
  <c r="D231" i="14"/>
  <c r="E231" i="14" s="1"/>
  <c r="C231" i="14"/>
  <c r="H230" i="14"/>
  <c r="I230" i="14" s="1"/>
  <c r="G230" i="14"/>
  <c r="D230" i="14"/>
  <c r="C230" i="14"/>
  <c r="E230" i="14" s="1"/>
  <c r="I229" i="14"/>
  <c r="H229" i="14"/>
  <c r="G229" i="14"/>
  <c r="D229" i="14"/>
  <c r="E229" i="14" s="1"/>
  <c r="C229" i="14"/>
  <c r="H228" i="14"/>
  <c r="I228" i="14" s="1"/>
  <c r="G228" i="14"/>
  <c r="D228" i="14"/>
  <c r="C228" i="14"/>
  <c r="E228" i="14" s="1"/>
  <c r="I227" i="14"/>
  <c r="H227" i="14"/>
  <c r="H233" i="14" s="1"/>
  <c r="G227" i="14"/>
  <c r="G233" i="14" s="1"/>
  <c r="D227" i="14"/>
  <c r="D233" i="14" s="1"/>
  <c r="C227" i="14"/>
  <c r="C233" i="14" s="1"/>
  <c r="I225" i="14"/>
  <c r="I224" i="14"/>
  <c r="I223" i="14"/>
  <c r="I222" i="14"/>
  <c r="I221" i="14"/>
  <c r="I217" i="14"/>
  <c r="I216" i="14"/>
  <c r="I215" i="14"/>
  <c r="I214" i="14"/>
  <c r="I213" i="14"/>
  <c r="I209" i="14"/>
  <c r="I208" i="14"/>
  <c r="I207" i="14"/>
  <c r="I206" i="14"/>
  <c r="I205" i="14"/>
  <c r="I199" i="14"/>
  <c r="H199" i="14"/>
  <c r="G199" i="14"/>
  <c r="D199" i="14"/>
  <c r="C199" i="14"/>
  <c r="E199" i="14" s="1"/>
  <c r="I198" i="14"/>
  <c r="H198" i="14"/>
  <c r="G198" i="14"/>
  <c r="E198" i="14"/>
  <c r="D198" i="14"/>
  <c r="C198" i="14"/>
  <c r="I197" i="14"/>
  <c r="H197" i="14"/>
  <c r="G197" i="14"/>
  <c r="D197" i="14"/>
  <c r="C197" i="14"/>
  <c r="E197" i="14" s="1"/>
  <c r="I196" i="14"/>
  <c r="H196" i="14"/>
  <c r="G196" i="14"/>
  <c r="E196" i="14"/>
  <c r="E200" i="14" s="1"/>
  <c r="D196" i="14"/>
  <c r="D200" i="14" s="1"/>
  <c r="C196" i="14"/>
  <c r="C200" i="14" s="1"/>
  <c r="I195" i="14"/>
  <c r="I200" i="14" s="1"/>
  <c r="H195" i="14"/>
  <c r="H200" i="14" s="1"/>
  <c r="G195" i="14"/>
  <c r="G200" i="14" s="1"/>
  <c r="D195" i="14"/>
  <c r="C195" i="14"/>
  <c r="E195" i="14" s="1"/>
  <c r="I193" i="14"/>
  <c r="I192" i="14"/>
  <c r="I187" i="14"/>
  <c r="H187" i="14"/>
  <c r="G187" i="14"/>
  <c r="D187" i="14"/>
  <c r="C187" i="14"/>
  <c r="E187" i="14" s="1"/>
  <c r="I186" i="14"/>
  <c r="H186" i="14"/>
  <c r="G186" i="14"/>
  <c r="E186" i="14"/>
  <c r="I185" i="14"/>
  <c r="H185" i="14"/>
  <c r="G185" i="14"/>
  <c r="E185" i="14"/>
  <c r="I184" i="14"/>
  <c r="H184" i="14"/>
  <c r="G184" i="14"/>
  <c r="E184" i="14"/>
  <c r="I183" i="14"/>
  <c r="H183" i="14"/>
  <c r="G183" i="14"/>
  <c r="D183" i="14"/>
  <c r="C183" i="14"/>
  <c r="E183" i="14" s="1"/>
  <c r="I182" i="14"/>
  <c r="H182" i="14"/>
  <c r="G182" i="14"/>
  <c r="E182" i="14"/>
  <c r="I181" i="14"/>
  <c r="H181" i="14"/>
  <c r="G181" i="14"/>
  <c r="E181" i="14"/>
  <c r="I180" i="14"/>
  <c r="H180" i="14"/>
  <c r="G180" i="14"/>
  <c r="D180" i="14"/>
  <c r="C180" i="14"/>
  <c r="I179" i="14"/>
  <c r="H179" i="14"/>
  <c r="G179" i="14"/>
  <c r="D179" i="14"/>
  <c r="C179" i="14"/>
  <c r="I178" i="14"/>
  <c r="H178" i="14"/>
  <c r="G178" i="14"/>
  <c r="D178" i="14"/>
  <c r="C178" i="14"/>
  <c r="I177" i="14"/>
  <c r="H177" i="14"/>
  <c r="G177" i="14"/>
  <c r="D177" i="14"/>
  <c r="E177" i="14" s="1"/>
  <c r="J176" i="14"/>
  <c r="I176" i="14"/>
  <c r="H176" i="14"/>
  <c r="G176" i="14"/>
  <c r="G188" i="14" s="1"/>
  <c r="D176" i="14"/>
  <c r="E176" i="14" s="1"/>
  <c r="J174" i="14"/>
  <c r="J173" i="14"/>
  <c r="J172" i="14"/>
  <c r="J171" i="14"/>
  <c r="J170" i="14"/>
  <c r="J169" i="14"/>
  <c r="J168" i="14"/>
  <c r="J167" i="14"/>
  <c r="J166" i="14"/>
  <c r="J165" i="14"/>
  <c r="J164" i="14"/>
  <c r="J163" i="14"/>
  <c r="J162" i="14"/>
  <c r="J161" i="14"/>
  <c r="J160" i="14"/>
  <c r="J159" i="14"/>
  <c r="J158" i="14"/>
  <c r="J157" i="14"/>
  <c r="J156" i="14"/>
  <c r="J155" i="14"/>
  <c r="J154" i="14"/>
  <c r="J153" i="14"/>
  <c r="J187" i="14" s="1"/>
  <c r="J152" i="14"/>
  <c r="J151" i="14"/>
  <c r="J150" i="14"/>
  <c r="J149" i="14"/>
  <c r="J148" i="14"/>
  <c r="J183" i="14" s="1"/>
  <c r="J147" i="14"/>
  <c r="J146" i="14"/>
  <c r="J145" i="14"/>
  <c r="J144" i="14"/>
  <c r="J143" i="14"/>
  <c r="J142" i="14"/>
  <c r="J141" i="14"/>
  <c r="J140" i="14"/>
  <c r="J139" i="14"/>
  <c r="J138" i="14"/>
  <c r="J137" i="14"/>
  <c r="J136" i="14"/>
  <c r="J135" i="14"/>
  <c r="J134" i="14"/>
  <c r="J133" i="14"/>
  <c r="J132" i="14"/>
  <c r="J131" i="14"/>
  <c r="J130" i="14"/>
  <c r="J129" i="14"/>
  <c r="J128" i="14"/>
  <c r="J127" i="14"/>
  <c r="J126" i="14"/>
  <c r="J125" i="14"/>
  <c r="J124" i="14"/>
  <c r="J123" i="14"/>
  <c r="J122" i="14"/>
  <c r="J121" i="14"/>
  <c r="J120" i="14"/>
  <c r="J119" i="14"/>
  <c r="J118" i="14"/>
  <c r="J117" i="14"/>
  <c r="J116" i="14"/>
  <c r="J115" i="14"/>
  <c r="J114" i="14"/>
  <c r="J113" i="14"/>
  <c r="J112" i="14"/>
  <c r="J111" i="14"/>
  <c r="J110" i="14"/>
  <c r="J109" i="14"/>
  <c r="J108" i="14"/>
  <c r="J107" i="14"/>
  <c r="J106" i="14"/>
  <c r="J105" i="14"/>
  <c r="J104" i="14"/>
  <c r="J103" i="14"/>
  <c r="J102" i="14"/>
  <c r="J101" i="14"/>
  <c r="J100" i="14"/>
  <c r="J99" i="14"/>
  <c r="J98" i="14"/>
  <c r="J97" i="14"/>
  <c r="J96" i="14"/>
  <c r="J95" i="14"/>
  <c r="J94" i="14"/>
  <c r="J93" i="14"/>
  <c r="J92" i="14"/>
  <c r="J91" i="14"/>
  <c r="J90" i="14"/>
  <c r="J89" i="14"/>
  <c r="J88" i="14"/>
  <c r="J87" i="14"/>
  <c r="J86" i="14"/>
  <c r="J85" i="14"/>
  <c r="J84" i="14"/>
  <c r="J83" i="14"/>
  <c r="J82" i="14"/>
  <c r="J81" i="14"/>
  <c r="J80" i="14"/>
  <c r="J79" i="14"/>
  <c r="J78" i="14"/>
  <c r="J77" i="14"/>
  <c r="J76" i="14"/>
  <c r="J75" i="14"/>
  <c r="J74" i="14"/>
  <c r="J73" i="14"/>
  <c r="J72" i="14"/>
  <c r="J71" i="14"/>
  <c r="J70" i="14"/>
  <c r="J69" i="14"/>
  <c r="J68" i="14"/>
  <c r="J67" i="14"/>
  <c r="J66" i="14"/>
  <c r="J65" i="14"/>
  <c r="J64" i="14"/>
  <c r="J63" i="14"/>
  <c r="J62" i="14"/>
  <c r="J61" i="14"/>
  <c r="J60" i="14"/>
  <c r="J59" i="14"/>
  <c r="J58" i="14"/>
  <c r="J57" i="14"/>
  <c r="J56" i="14"/>
  <c r="J55" i="14"/>
  <c r="J54" i="14"/>
  <c r="J53" i="14"/>
  <c r="J52" i="14"/>
  <c r="J51" i="14"/>
  <c r="J50" i="14"/>
  <c r="J49" i="14"/>
  <c r="J48" i="14"/>
  <c r="J181" i="14" s="1"/>
  <c r="J47" i="14"/>
  <c r="J46" i="14"/>
  <c r="J45" i="14"/>
  <c r="J44" i="14"/>
  <c r="J43" i="14"/>
  <c r="J42" i="14"/>
  <c r="J41" i="14"/>
  <c r="J40" i="14"/>
  <c r="J39" i="14"/>
  <c r="J38" i="14"/>
  <c r="J37" i="14"/>
  <c r="J36" i="14"/>
  <c r="J35" i="14"/>
  <c r="J34" i="14"/>
  <c r="J177" i="14" s="1"/>
  <c r="J33" i="14"/>
  <c r="J32" i="14"/>
  <c r="J31" i="14"/>
  <c r="J30" i="14"/>
  <c r="J29" i="14"/>
  <c r="J28" i="14"/>
  <c r="J27" i="14"/>
  <c r="J26" i="14"/>
  <c r="J25" i="14"/>
  <c r="J24" i="14"/>
  <c r="J23" i="14"/>
  <c r="J178" i="14" s="1"/>
  <c r="J22" i="14"/>
  <c r="J21" i="14"/>
  <c r="J186" i="14" s="1"/>
  <c r="J20" i="14"/>
  <c r="J19" i="14"/>
  <c r="J18" i="14"/>
  <c r="J17" i="14"/>
  <c r="J16" i="14"/>
  <c r="J179" i="14" s="1"/>
  <c r="J15" i="14"/>
  <c r="J14" i="14"/>
  <c r="J13" i="14"/>
  <c r="J12" i="14"/>
  <c r="J180" i="14" s="1"/>
  <c r="J11" i="14"/>
  <c r="J10" i="14"/>
  <c r="J185" i="14" s="1"/>
  <c r="J9" i="14"/>
  <c r="J8" i="14"/>
  <c r="J182" i="14" s="1"/>
  <c r="J7" i="14"/>
  <c r="J184" i="14" s="1"/>
  <c r="E187" i="11"/>
  <c r="E186" i="11"/>
  <c r="E185" i="11"/>
  <c r="E184" i="11"/>
  <c r="D183" i="11"/>
  <c r="C183" i="11"/>
  <c r="E182" i="11"/>
  <c r="E181" i="11"/>
  <c r="D180" i="11"/>
  <c r="C180" i="11"/>
  <c r="E179" i="11"/>
  <c r="E178" i="11"/>
  <c r="D177" i="11"/>
  <c r="D176" i="11"/>
  <c r="E176" i="11" s="1"/>
  <c r="J174" i="11"/>
  <c r="J173" i="11"/>
  <c r="J172" i="11"/>
  <c r="J171" i="11"/>
  <c r="J170" i="11"/>
  <c r="J169" i="11"/>
  <c r="J168" i="11"/>
  <c r="J167" i="11"/>
  <c r="J166" i="11"/>
  <c r="J165" i="11"/>
  <c r="J164" i="11"/>
  <c r="J163" i="11"/>
  <c r="J162" i="11"/>
  <c r="J161" i="11"/>
  <c r="J160" i="11"/>
  <c r="J159" i="11"/>
  <c r="J158" i="11"/>
  <c r="J157" i="11"/>
  <c r="J156" i="11"/>
  <c r="J155" i="11"/>
  <c r="J154" i="11"/>
  <c r="J153" i="11"/>
  <c r="J152" i="11"/>
  <c r="J151" i="11"/>
  <c r="J150" i="11"/>
  <c r="J149" i="11"/>
  <c r="J148" i="11"/>
  <c r="J147" i="11"/>
  <c r="J146" i="11"/>
  <c r="J145" i="11"/>
  <c r="J144" i="11"/>
  <c r="J143" i="11"/>
  <c r="J142" i="11"/>
  <c r="J141" i="11"/>
  <c r="J140" i="11"/>
  <c r="J139" i="11"/>
  <c r="J138" i="11"/>
  <c r="J137" i="11"/>
  <c r="J136" i="11"/>
  <c r="J135" i="11"/>
  <c r="J134" i="11"/>
  <c r="J133" i="11"/>
  <c r="J132" i="11"/>
  <c r="J131" i="11"/>
  <c r="J130" i="11"/>
  <c r="J129" i="11"/>
  <c r="J128" i="11"/>
  <c r="J127" i="11"/>
  <c r="J126" i="11"/>
  <c r="J125" i="11"/>
  <c r="J124" i="11"/>
  <c r="J123" i="11"/>
  <c r="J122" i="11"/>
  <c r="J121" i="11"/>
  <c r="J120" i="11"/>
  <c r="J119" i="11"/>
  <c r="J118" i="11"/>
  <c r="J117" i="11"/>
  <c r="J116" i="11"/>
  <c r="J115" i="11"/>
  <c r="J114" i="11"/>
  <c r="J113" i="11"/>
  <c r="J112" i="11"/>
  <c r="J111" i="11"/>
  <c r="J110" i="11"/>
  <c r="J109" i="11"/>
  <c r="J108" i="11"/>
  <c r="J107" i="11"/>
  <c r="J106" i="11"/>
  <c r="J105" i="11"/>
  <c r="J104" i="11"/>
  <c r="J103" i="11"/>
  <c r="J102" i="11"/>
  <c r="J101" i="11"/>
  <c r="J100" i="11"/>
  <c r="J99" i="11"/>
  <c r="J98" i="11"/>
  <c r="J97" i="11"/>
  <c r="J96" i="11"/>
  <c r="J95" i="11"/>
  <c r="J94" i="11"/>
  <c r="J93" i="11"/>
  <c r="J92" i="11"/>
  <c r="J91" i="11"/>
  <c r="J90" i="11"/>
  <c r="J89" i="11"/>
  <c r="J88" i="11"/>
  <c r="J87" i="11"/>
  <c r="J86" i="11"/>
  <c r="J85" i="11"/>
  <c r="J84" i="11"/>
  <c r="J83" i="11"/>
  <c r="J82" i="11"/>
  <c r="J81" i="11"/>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J11" i="11"/>
  <c r="J10" i="11"/>
  <c r="J9" i="11"/>
  <c r="J8" i="11"/>
  <c r="J7" i="11"/>
  <c r="E187" i="10"/>
  <c r="E186" i="10"/>
  <c r="E185" i="10"/>
  <c r="E184" i="10"/>
  <c r="D183" i="10"/>
  <c r="C183" i="10"/>
  <c r="E182" i="10"/>
  <c r="E181" i="10"/>
  <c r="D180" i="10"/>
  <c r="C180" i="10"/>
  <c r="C188" i="10" s="1"/>
  <c r="E179" i="10"/>
  <c r="E178" i="10"/>
  <c r="D177" i="10"/>
  <c r="E177" i="10" s="1"/>
  <c r="D176" i="10"/>
  <c r="J174" i="10"/>
  <c r="J173" i="10"/>
  <c r="J172" i="10"/>
  <c r="J171" i="10"/>
  <c r="J170" i="10"/>
  <c r="J169" i="10"/>
  <c r="J168" i="10"/>
  <c r="J167" i="10"/>
  <c r="J166" i="10"/>
  <c r="J165" i="10"/>
  <c r="J164" i="10"/>
  <c r="J163" i="10"/>
  <c r="J162" i="10"/>
  <c r="J161" i="10"/>
  <c r="J160" i="10"/>
  <c r="J159" i="10"/>
  <c r="J158" i="10"/>
  <c r="J157" i="10"/>
  <c r="J156" i="10"/>
  <c r="J155" i="10"/>
  <c r="J154" i="10"/>
  <c r="J153" i="10"/>
  <c r="J152" i="10"/>
  <c r="J151" i="10"/>
  <c r="J150" i="10"/>
  <c r="J149" i="10"/>
  <c r="J148" i="10"/>
  <c r="J147" i="10"/>
  <c r="J146" i="10"/>
  <c r="J145" i="10"/>
  <c r="J144" i="10"/>
  <c r="J143" i="10"/>
  <c r="J142" i="10"/>
  <c r="J141" i="10"/>
  <c r="J140" i="10"/>
  <c r="J139" i="10"/>
  <c r="J138" i="10"/>
  <c r="J137" i="10"/>
  <c r="J136" i="10"/>
  <c r="J135" i="10"/>
  <c r="J134" i="10"/>
  <c r="J133" i="10"/>
  <c r="J132" i="10"/>
  <c r="J131" i="10"/>
  <c r="J130" i="10"/>
  <c r="J129" i="10"/>
  <c r="J128" i="10"/>
  <c r="J127" i="10"/>
  <c r="J126" i="10"/>
  <c r="J125" i="10"/>
  <c r="J124" i="10"/>
  <c r="J123" i="10"/>
  <c r="J122" i="10"/>
  <c r="J121" i="10"/>
  <c r="J120" i="10"/>
  <c r="J119" i="10"/>
  <c r="J118" i="10"/>
  <c r="J117" i="10"/>
  <c r="J116" i="10"/>
  <c r="J115" i="10"/>
  <c r="J114" i="10"/>
  <c r="J113" i="10"/>
  <c r="J112" i="10"/>
  <c r="J111" i="10"/>
  <c r="J110" i="10"/>
  <c r="J109" i="10"/>
  <c r="J108" i="10"/>
  <c r="J107" i="10"/>
  <c r="J106" i="10"/>
  <c r="J105" i="10"/>
  <c r="J104" i="10"/>
  <c r="J103" i="10"/>
  <c r="J102" i="10"/>
  <c r="J101" i="10"/>
  <c r="J100" i="10"/>
  <c r="J99" i="10"/>
  <c r="J98" i="10"/>
  <c r="J97" i="10"/>
  <c r="J96" i="10"/>
  <c r="J95" i="10"/>
  <c r="J94" i="10"/>
  <c r="J93" i="10"/>
  <c r="J92" i="10"/>
  <c r="J91" i="10"/>
  <c r="J90" i="10"/>
  <c r="J89" i="10"/>
  <c r="J88" i="10"/>
  <c r="J87" i="10"/>
  <c r="J86" i="10"/>
  <c r="J85" i="10"/>
  <c r="J84" i="10"/>
  <c r="J83" i="10"/>
  <c r="J82" i="10"/>
  <c r="J81" i="10"/>
  <c r="J80" i="10"/>
  <c r="J79" i="10"/>
  <c r="J78" i="10"/>
  <c r="J77" i="10"/>
  <c r="J76" i="10"/>
  <c r="J75" i="10"/>
  <c r="J74" i="10"/>
  <c r="J73" i="10"/>
  <c r="J72" i="10"/>
  <c r="J71" i="10"/>
  <c r="J70" i="10"/>
  <c r="J69" i="10"/>
  <c r="J68" i="10"/>
  <c r="J67" i="10"/>
  <c r="J66" i="10"/>
  <c r="J65" i="10"/>
  <c r="J64" i="10"/>
  <c r="J63" i="10"/>
  <c r="J62" i="10"/>
  <c r="J61" i="10"/>
  <c r="J60" i="10"/>
  <c r="J59" i="10"/>
  <c r="J58" i="10"/>
  <c r="J57" i="10"/>
  <c r="J56" i="10"/>
  <c r="J55" i="10"/>
  <c r="J54" i="10"/>
  <c r="J53" i="10"/>
  <c r="J52" i="10"/>
  <c r="J51" i="10"/>
  <c r="J50" i="10"/>
  <c r="J49" i="10"/>
  <c r="J48" i="10"/>
  <c r="J47" i="10"/>
  <c r="J46" i="10"/>
  <c r="J45" i="10"/>
  <c r="J44" i="10"/>
  <c r="J43" i="10"/>
  <c r="J42" i="10"/>
  <c r="J41" i="10"/>
  <c r="J40" i="10"/>
  <c r="J39" i="10"/>
  <c r="J38" i="10"/>
  <c r="J37" i="10"/>
  <c r="J36" i="10"/>
  <c r="J35" i="10"/>
  <c r="J34" i="10"/>
  <c r="J33" i="10"/>
  <c r="J32" i="10"/>
  <c r="J31" i="10"/>
  <c r="J30" i="10"/>
  <c r="J29" i="10"/>
  <c r="J28" i="10"/>
  <c r="J27" i="10"/>
  <c r="J26" i="10"/>
  <c r="J25" i="10"/>
  <c r="J24" i="10"/>
  <c r="J23" i="10"/>
  <c r="J22" i="10"/>
  <c r="J21" i="10"/>
  <c r="J20" i="10"/>
  <c r="J19" i="10"/>
  <c r="J18" i="10"/>
  <c r="J17" i="10"/>
  <c r="J16" i="10"/>
  <c r="J15" i="10"/>
  <c r="J14" i="10"/>
  <c r="J13" i="10"/>
  <c r="J12" i="10"/>
  <c r="J11" i="10"/>
  <c r="J10" i="10"/>
  <c r="J9" i="10"/>
  <c r="J8" i="10"/>
  <c r="J7" i="10"/>
  <c r="I312" i="9"/>
  <c r="H312" i="9"/>
  <c r="G312" i="9"/>
  <c r="E312" i="9"/>
  <c r="D312" i="9"/>
  <c r="C312" i="9"/>
  <c r="I311" i="9"/>
  <c r="H311" i="9"/>
  <c r="G311" i="9"/>
  <c r="D311" i="9"/>
  <c r="C311" i="9"/>
  <c r="E311" i="9" s="1"/>
  <c r="I310" i="9"/>
  <c r="H310" i="9"/>
  <c r="G310" i="9"/>
  <c r="E310" i="9"/>
  <c r="D310" i="9"/>
  <c r="C310" i="9"/>
  <c r="I309" i="9"/>
  <c r="H309" i="9"/>
  <c r="G309" i="9"/>
  <c r="D309" i="9"/>
  <c r="C309" i="9"/>
  <c r="E309" i="9" s="1"/>
  <c r="G308" i="9"/>
  <c r="E308" i="9"/>
  <c r="G307" i="9"/>
  <c r="E307" i="9"/>
  <c r="D307" i="9"/>
  <c r="H305" i="9"/>
  <c r="I305" i="9" s="1"/>
  <c r="I304" i="9"/>
  <c r="H304" i="9"/>
  <c r="H303" i="9"/>
  <c r="I303" i="9" s="1"/>
  <c r="I302" i="9"/>
  <c r="H302" i="9"/>
  <c r="H301" i="9"/>
  <c r="I301" i="9" s="1"/>
  <c r="I300" i="9"/>
  <c r="H300" i="9"/>
  <c r="H299" i="9"/>
  <c r="I299" i="9" s="1"/>
  <c r="I298" i="9"/>
  <c r="H298" i="9"/>
  <c r="H297" i="9"/>
  <c r="I297" i="9" s="1"/>
  <c r="I296" i="9"/>
  <c r="H296" i="9"/>
  <c r="H295" i="9"/>
  <c r="I295" i="9" s="1"/>
  <c r="I294" i="9"/>
  <c r="H294" i="9"/>
  <c r="H293" i="9"/>
  <c r="I293" i="9" s="1"/>
  <c r="I292" i="9"/>
  <c r="H292" i="9"/>
  <c r="H291" i="9"/>
  <c r="I291" i="9" s="1"/>
  <c r="I290" i="9"/>
  <c r="H290" i="9"/>
  <c r="H289" i="9"/>
  <c r="H308" i="9" s="1"/>
  <c r="I288" i="9"/>
  <c r="H288" i="9"/>
  <c r="H287" i="9"/>
  <c r="I287" i="9" s="1"/>
  <c r="I286" i="9"/>
  <c r="H286" i="9"/>
  <c r="H285" i="9"/>
  <c r="I285" i="9" s="1"/>
  <c r="I284" i="9"/>
  <c r="H284" i="9"/>
  <c r="H283" i="9"/>
  <c r="I283" i="9" s="1"/>
  <c r="I282" i="9"/>
  <c r="H282" i="9"/>
  <c r="H281" i="9"/>
  <c r="I281" i="9" s="1"/>
  <c r="I280" i="9"/>
  <c r="H280" i="9"/>
  <c r="H279" i="9"/>
  <c r="I279" i="9" s="1"/>
  <c r="I278" i="9"/>
  <c r="H278" i="9"/>
  <c r="H277" i="9"/>
  <c r="I277" i="9" s="1"/>
  <c r="I276" i="9"/>
  <c r="H276" i="9"/>
  <c r="H275" i="9"/>
  <c r="H307" i="9" s="1"/>
  <c r="E187" i="9"/>
  <c r="D186" i="9"/>
  <c r="C186" i="9"/>
  <c r="E185" i="9"/>
  <c r="E184" i="9"/>
  <c r="D183" i="9"/>
  <c r="C183" i="9"/>
  <c r="E182" i="9"/>
  <c r="E181" i="9"/>
  <c r="D180" i="9"/>
  <c r="C180" i="9"/>
  <c r="E179" i="9"/>
  <c r="E178" i="9"/>
  <c r="D177" i="9"/>
  <c r="E177" i="9" s="1"/>
  <c r="D176" i="9"/>
  <c r="J174" i="9"/>
  <c r="J173" i="9"/>
  <c r="J172" i="9"/>
  <c r="J171" i="9"/>
  <c r="J170" i="9"/>
  <c r="J169" i="9"/>
  <c r="J168" i="9"/>
  <c r="J167" i="9"/>
  <c r="J166" i="9"/>
  <c r="J165" i="9"/>
  <c r="J164" i="9"/>
  <c r="J163" i="9"/>
  <c r="J162" i="9"/>
  <c r="J161" i="9"/>
  <c r="J160" i="9"/>
  <c r="J159" i="9"/>
  <c r="J158" i="9"/>
  <c r="J157" i="9"/>
  <c r="J156" i="9"/>
  <c r="J155" i="9"/>
  <c r="J154" i="9"/>
  <c r="J153" i="9"/>
  <c r="J152" i="9"/>
  <c r="J151" i="9"/>
  <c r="J150" i="9"/>
  <c r="J149" i="9"/>
  <c r="J148" i="9"/>
  <c r="J147" i="9"/>
  <c r="J146" i="9"/>
  <c r="J145" i="9"/>
  <c r="J144" i="9"/>
  <c r="J143" i="9"/>
  <c r="J142" i="9"/>
  <c r="J141" i="9"/>
  <c r="J140" i="9"/>
  <c r="J139" i="9"/>
  <c r="J138" i="9"/>
  <c r="J137" i="9"/>
  <c r="J136" i="9"/>
  <c r="J135" i="9"/>
  <c r="J134" i="9"/>
  <c r="J133" i="9"/>
  <c r="J132" i="9"/>
  <c r="J131" i="9"/>
  <c r="J130" i="9"/>
  <c r="J129" i="9"/>
  <c r="J128" i="9"/>
  <c r="J127" i="9"/>
  <c r="J126" i="9"/>
  <c r="J125" i="9"/>
  <c r="J124" i="9"/>
  <c r="J123" i="9"/>
  <c r="J122" i="9"/>
  <c r="J121" i="9"/>
  <c r="J120" i="9"/>
  <c r="J119" i="9"/>
  <c r="J118" i="9"/>
  <c r="J117" i="9"/>
  <c r="J116" i="9"/>
  <c r="J115" i="9"/>
  <c r="J114" i="9"/>
  <c r="J113" i="9"/>
  <c r="J112" i="9"/>
  <c r="J111" i="9"/>
  <c r="J110" i="9"/>
  <c r="J109" i="9"/>
  <c r="J108" i="9"/>
  <c r="J107" i="9"/>
  <c r="J106" i="9"/>
  <c r="J105" i="9"/>
  <c r="J104" i="9"/>
  <c r="J103" i="9"/>
  <c r="J102" i="9"/>
  <c r="J101" i="9"/>
  <c r="J100" i="9"/>
  <c r="J99" i="9"/>
  <c r="J98" i="9"/>
  <c r="J97" i="9"/>
  <c r="J96" i="9"/>
  <c r="J95" i="9"/>
  <c r="J94" i="9"/>
  <c r="J93" i="9"/>
  <c r="J92" i="9"/>
  <c r="J91" i="9"/>
  <c r="J90" i="9"/>
  <c r="J89" i="9"/>
  <c r="J88" i="9"/>
  <c r="J87" i="9"/>
  <c r="J86" i="9"/>
  <c r="J85" i="9"/>
  <c r="J84" i="9"/>
  <c r="J83" i="9"/>
  <c r="J82" i="9"/>
  <c r="J81" i="9"/>
  <c r="J80" i="9"/>
  <c r="J79" i="9"/>
  <c r="J78" i="9"/>
  <c r="J77" i="9"/>
  <c r="J76" i="9"/>
  <c r="J75" i="9"/>
  <c r="J74" i="9"/>
  <c r="J73" i="9"/>
  <c r="J72" i="9"/>
  <c r="J71" i="9"/>
  <c r="J70" i="9"/>
  <c r="J69" i="9"/>
  <c r="J68" i="9"/>
  <c r="J67" i="9"/>
  <c r="J66" i="9"/>
  <c r="J65" i="9"/>
  <c r="J64" i="9"/>
  <c r="J63" i="9"/>
  <c r="J62" i="9"/>
  <c r="J61" i="9"/>
  <c r="J60" i="9"/>
  <c r="J59" i="9"/>
  <c r="J58" i="9"/>
  <c r="J57" i="9"/>
  <c r="J56" i="9"/>
  <c r="J55" i="9"/>
  <c r="J54" i="9"/>
  <c r="J53" i="9"/>
  <c r="J52" i="9"/>
  <c r="J51" i="9"/>
  <c r="J50" i="9"/>
  <c r="J49" i="9"/>
  <c r="J48" i="9"/>
  <c r="J47" i="9"/>
  <c r="J46" i="9"/>
  <c r="J45" i="9"/>
  <c r="J44" i="9"/>
  <c r="J43" i="9"/>
  <c r="J42" i="9"/>
  <c r="J41" i="9"/>
  <c r="J40" i="9"/>
  <c r="J39" i="9"/>
  <c r="J38" i="9"/>
  <c r="J37" i="9"/>
  <c r="J36" i="9"/>
  <c r="J35" i="9"/>
  <c r="J34" i="9"/>
  <c r="J33" i="9"/>
  <c r="J32" i="9"/>
  <c r="J31" i="9"/>
  <c r="J30" i="9"/>
  <c r="J29" i="9"/>
  <c r="J28" i="9"/>
  <c r="J27" i="9"/>
  <c r="J26" i="9"/>
  <c r="J25" i="9"/>
  <c r="J24" i="9"/>
  <c r="J23" i="9"/>
  <c r="J22" i="9"/>
  <c r="J21" i="9"/>
  <c r="J20" i="9"/>
  <c r="J19" i="9"/>
  <c r="J18" i="9"/>
  <c r="J17" i="9"/>
  <c r="J16" i="9"/>
  <c r="J15" i="9"/>
  <c r="J14" i="9"/>
  <c r="J13" i="9"/>
  <c r="J12" i="9"/>
  <c r="J11" i="9"/>
  <c r="J10" i="9"/>
  <c r="J9" i="9"/>
  <c r="J8" i="9"/>
  <c r="J7" i="9"/>
  <c r="H305" i="8"/>
  <c r="I305" i="8" s="1"/>
  <c r="H304" i="8"/>
  <c r="I304" i="8" s="1"/>
  <c r="H303" i="8"/>
  <c r="I303" i="8" s="1"/>
  <c r="H302" i="8"/>
  <c r="I302" i="8" s="1"/>
  <c r="H301" i="8"/>
  <c r="I301" i="8" s="1"/>
  <c r="H300" i="8"/>
  <c r="I300" i="8" s="1"/>
  <c r="H299" i="8"/>
  <c r="I299" i="8" s="1"/>
  <c r="H298" i="8"/>
  <c r="I298" i="8" s="1"/>
  <c r="H297" i="8"/>
  <c r="I297" i="8" s="1"/>
  <c r="H296" i="8"/>
  <c r="I296" i="8" s="1"/>
  <c r="H295" i="8"/>
  <c r="I295" i="8" s="1"/>
  <c r="H294" i="8"/>
  <c r="I294" i="8" s="1"/>
  <c r="H293" i="8"/>
  <c r="I293" i="8" s="1"/>
  <c r="H292" i="8"/>
  <c r="I292" i="8" s="1"/>
  <c r="H291" i="8"/>
  <c r="I291" i="8" s="1"/>
  <c r="H290" i="8"/>
  <c r="I290" i="8" s="1"/>
  <c r="H289" i="8"/>
  <c r="I289" i="8" s="1"/>
  <c r="H288" i="8"/>
  <c r="I288" i="8" s="1"/>
  <c r="H287" i="8"/>
  <c r="I287" i="8" s="1"/>
  <c r="H286" i="8"/>
  <c r="I286" i="8" s="1"/>
  <c r="H285" i="8"/>
  <c r="I285" i="8" s="1"/>
  <c r="H284" i="8"/>
  <c r="I284" i="8" s="1"/>
  <c r="H283" i="8"/>
  <c r="I283" i="8" s="1"/>
  <c r="H282" i="8"/>
  <c r="I282" i="8" s="1"/>
  <c r="H281" i="8"/>
  <c r="I281" i="8" s="1"/>
  <c r="H280" i="8"/>
  <c r="I280" i="8" s="1"/>
  <c r="H279" i="8"/>
  <c r="I279" i="8" s="1"/>
  <c r="H278" i="8"/>
  <c r="I278" i="8" s="1"/>
  <c r="H277" i="8"/>
  <c r="I277" i="8" s="1"/>
  <c r="H276" i="8"/>
  <c r="I276" i="8" s="1"/>
  <c r="H275" i="8"/>
  <c r="I275" i="8" s="1"/>
  <c r="E187" i="8"/>
  <c r="D186" i="8"/>
  <c r="C186" i="8"/>
  <c r="E185" i="8"/>
  <c r="E184" i="8"/>
  <c r="D183" i="8"/>
  <c r="C183" i="8"/>
  <c r="E182" i="8"/>
  <c r="E181" i="8"/>
  <c r="D180" i="8"/>
  <c r="C180" i="8"/>
  <c r="E179" i="8"/>
  <c r="E178" i="8"/>
  <c r="D177" i="8"/>
  <c r="D176" i="8"/>
  <c r="E176" i="8" s="1"/>
  <c r="J174" i="8"/>
  <c r="J173" i="8"/>
  <c r="J172" i="8"/>
  <c r="J171" i="8"/>
  <c r="J170" i="8"/>
  <c r="J169" i="8"/>
  <c r="J168" i="8"/>
  <c r="J167" i="8"/>
  <c r="J166" i="8"/>
  <c r="J165" i="8"/>
  <c r="J164" i="8"/>
  <c r="J163" i="8"/>
  <c r="J162" i="8"/>
  <c r="J161" i="8"/>
  <c r="J160" i="8"/>
  <c r="J159" i="8"/>
  <c r="J158" i="8"/>
  <c r="J157" i="8"/>
  <c r="J156" i="8"/>
  <c r="J155" i="8"/>
  <c r="J154" i="8"/>
  <c r="J153" i="8"/>
  <c r="J152" i="8"/>
  <c r="J151" i="8"/>
  <c r="J150" i="8"/>
  <c r="J149" i="8"/>
  <c r="J148" i="8"/>
  <c r="J147" i="8"/>
  <c r="J146" i="8"/>
  <c r="J145" i="8"/>
  <c r="J144" i="8"/>
  <c r="J143" i="8"/>
  <c r="J142" i="8"/>
  <c r="J141" i="8"/>
  <c r="J140" i="8"/>
  <c r="J139" i="8"/>
  <c r="J138" i="8"/>
  <c r="J137" i="8"/>
  <c r="J136" i="8"/>
  <c r="J135" i="8"/>
  <c r="J134" i="8"/>
  <c r="J133" i="8"/>
  <c r="J132" i="8"/>
  <c r="J131" i="8"/>
  <c r="J130" i="8"/>
  <c r="J129" i="8"/>
  <c r="J128" i="8"/>
  <c r="J127" i="8"/>
  <c r="J126" i="8"/>
  <c r="J125" i="8"/>
  <c r="J124" i="8"/>
  <c r="J123" i="8"/>
  <c r="J122" i="8"/>
  <c r="J121" i="8"/>
  <c r="J120" i="8"/>
  <c r="J119" i="8"/>
  <c r="J118" i="8"/>
  <c r="J117" i="8"/>
  <c r="J116" i="8"/>
  <c r="J115" i="8"/>
  <c r="J114" i="8"/>
  <c r="J113" i="8"/>
  <c r="J112" i="8"/>
  <c r="J111" i="8"/>
  <c r="J110" i="8"/>
  <c r="J109" i="8"/>
  <c r="J108" i="8"/>
  <c r="J107" i="8"/>
  <c r="J106" i="8"/>
  <c r="J105" i="8"/>
  <c r="J104" i="8"/>
  <c r="J103" i="8"/>
  <c r="J102" i="8"/>
  <c r="J101" i="8"/>
  <c r="J100" i="8"/>
  <c r="J99" i="8"/>
  <c r="J98" i="8"/>
  <c r="J97" i="8"/>
  <c r="J96" i="8"/>
  <c r="J95" i="8"/>
  <c r="J94" i="8"/>
  <c r="J93" i="8"/>
  <c r="J92" i="8"/>
  <c r="J91" i="8"/>
  <c r="J90" i="8"/>
  <c r="J89" i="8"/>
  <c r="J88" i="8"/>
  <c r="J87" i="8"/>
  <c r="J86" i="8"/>
  <c r="J85" i="8"/>
  <c r="J84" i="8"/>
  <c r="J83" i="8"/>
  <c r="J82" i="8"/>
  <c r="J81" i="8"/>
  <c r="J80" i="8"/>
  <c r="J79" i="8"/>
  <c r="J78" i="8"/>
  <c r="J77" i="8"/>
  <c r="J76" i="8"/>
  <c r="J75" i="8"/>
  <c r="J74" i="8"/>
  <c r="J73" i="8"/>
  <c r="J72" i="8"/>
  <c r="J71" i="8"/>
  <c r="J70" i="8"/>
  <c r="J69" i="8"/>
  <c r="J68" i="8"/>
  <c r="J67" i="8"/>
  <c r="J66" i="8"/>
  <c r="J65" i="8"/>
  <c r="J64" i="8"/>
  <c r="J63" i="8"/>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J12" i="8"/>
  <c r="J11" i="8"/>
  <c r="J10" i="8"/>
  <c r="J9" i="8"/>
  <c r="J8" i="8"/>
  <c r="J7" i="8"/>
  <c r="I312" i="7"/>
  <c r="H312" i="7"/>
  <c r="G312" i="7"/>
  <c r="E312" i="7"/>
  <c r="D312" i="7"/>
  <c r="C312" i="7"/>
  <c r="I311" i="7"/>
  <c r="H311" i="7"/>
  <c r="G311" i="7"/>
  <c r="D311" i="7"/>
  <c r="C311" i="7"/>
  <c r="E311" i="7" s="1"/>
  <c r="I310" i="7"/>
  <c r="H310" i="7"/>
  <c r="G310" i="7"/>
  <c r="E310" i="7"/>
  <c r="D310" i="7"/>
  <c r="C310" i="7"/>
  <c r="I309" i="7"/>
  <c r="H309" i="7"/>
  <c r="G309" i="7"/>
  <c r="D309" i="7"/>
  <c r="C309" i="7"/>
  <c r="E309" i="7" s="1"/>
  <c r="G308" i="7"/>
  <c r="E308" i="7"/>
  <c r="G307" i="7"/>
  <c r="E307" i="7"/>
  <c r="D307" i="7"/>
  <c r="H305" i="7"/>
  <c r="I305" i="7" s="1"/>
  <c r="I304" i="7"/>
  <c r="H304" i="7"/>
  <c r="H303" i="7"/>
  <c r="I303" i="7" s="1"/>
  <c r="I302" i="7"/>
  <c r="H302" i="7"/>
  <c r="H301" i="7"/>
  <c r="I301" i="7" s="1"/>
  <c r="I300" i="7"/>
  <c r="H300" i="7"/>
  <c r="H299" i="7"/>
  <c r="I299" i="7" s="1"/>
  <c r="I298" i="7"/>
  <c r="H298" i="7"/>
  <c r="H297" i="7"/>
  <c r="I297" i="7" s="1"/>
  <c r="I296" i="7"/>
  <c r="H296" i="7"/>
  <c r="H295" i="7"/>
  <c r="I295" i="7" s="1"/>
  <c r="I294" i="7"/>
  <c r="H294" i="7"/>
  <c r="H293" i="7"/>
  <c r="I293" i="7" s="1"/>
  <c r="I292" i="7"/>
  <c r="H292" i="7"/>
  <c r="H291" i="7"/>
  <c r="I291" i="7" s="1"/>
  <c r="I290" i="7"/>
  <c r="H290" i="7"/>
  <c r="H289" i="7"/>
  <c r="I289" i="7" s="1"/>
  <c r="I288" i="7"/>
  <c r="H288" i="7"/>
  <c r="H308" i="7" s="1"/>
  <c r="H287" i="7"/>
  <c r="I287" i="7" s="1"/>
  <c r="I286" i="7"/>
  <c r="H286" i="7"/>
  <c r="H285" i="7"/>
  <c r="I285" i="7" s="1"/>
  <c r="I284" i="7"/>
  <c r="H284" i="7"/>
  <c r="H283" i="7"/>
  <c r="I283" i="7" s="1"/>
  <c r="I282" i="7"/>
  <c r="H282" i="7"/>
  <c r="H281" i="7"/>
  <c r="I281" i="7" s="1"/>
  <c r="I280" i="7"/>
  <c r="H280" i="7"/>
  <c r="H279" i="7"/>
  <c r="I279" i="7" s="1"/>
  <c r="I278" i="7"/>
  <c r="H278" i="7"/>
  <c r="H277" i="7"/>
  <c r="I277" i="7" s="1"/>
  <c r="I276" i="7"/>
  <c r="H276" i="7"/>
  <c r="H275" i="7"/>
  <c r="H307" i="7" s="1"/>
  <c r="D187" i="7"/>
  <c r="C187" i="7"/>
  <c r="D186" i="7"/>
  <c r="C186" i="7"/>
  <c r="E185" i="7"/>
  <c r="E184" i="7"/>
  <c r="D183" i="7"/>
  <c r="C183" i="7"/>
  <c r="E182" i="7"/>
  <c r="E181" i="7"/>
  <c r="D180" i="7"/>
  <c r="C180" i="7"/>
  <c r="E179" i="7"/>
  <c r="E178" i="7"/>
  <c r="D177" i="7"/>
  <c r="D176" i="7"/>
  <c r="E176" i="7" s="1"/>
  <c r="J174" i="7"/>
  <c r="J173" i="7"/>
  <c r="J172" i="7"/>
  <c r="J171" i="7"/>
  <c r="J170" i="7"/>
  <c r="J169" i="7"/>
  <c r="J168" i="7"/>
  <c r="J167" i="7"/>
  <c r="J166" i="7"/>
  <c r="J165" i="7"/>
  <c r="J164" i="7"/>
  <c r="J163" i="7"/>
  <c r="J162" i="7"/>
  <c r="J161" i="7"/>
  <c r="J160" i="7"/>
  <c r="J159" i="7"/>
  <c r="J158" i="7"/>
  <c r="J157" i="7"/>
  <c r="J156" i="7"/>
  <c r="J155" i="7"/>
  <c r="J154" i="7"/>
  <c r="J153" i="7"/>
  <c r="J152" i="7"/>
  <c r="J151" i="7"/>
  <c r="J150" i="7"/>
  <c r="J149" i="7"/>
  <c r="J148" i="7"/>
  <c r="J147" i="7"/>
  <c r="J146" i="7"/>
  <c r="J145" i="7"/>
  <c r="J144" i="7"/>
  <c r="J143" i="7"/>
  <c r="J142" i="7"/>
  <c r="J141" i="7"/>
  <c r="J140" i="7"/>
  <c r="J139" i="7"/>
  <c r="J138" i="7"/>
  <c r="J137" i="7"/>
  <c r="J136" i="7"/>
  <c r="J135" i="7"/>
  <c r="J134" i="7"/>
  <c r="J133" i="7"/>
  <c r="J132" i="7"/>
  <c r="J131" i="7"/>
  <c r="J130" i="7"/>
  <c r="J129" i="7"/>
  <c r="J128" i="7"/>
  <c r="J127" i="7"/>
  <c r="J126" i="7"/>
  <c r="J125" i="7"/>
  <c r="J124" i="7"/>
  <c r="J123" i="7"/>
  <c r="J122" i="7"/>
  <c r="J121" i="7"/>
  <c r="J120" i="7"/>
  <c r="J119" i="7"/>
  <c r="J118" i="7"/>
  <c r="J117" i="7"/>
  <c r="J116" i="7"/>
  <c r="J115" i="7"/>
  <c r="J114" i="7"/>
  <c r="J113" i="7"/>
  <c r="J112" i="7"/>
  <c r="J111" i="7"/>
  <c r="J110" i="7"/>
  <c r="J109" i="7"/>
  <c r="J108" i="7"/>
  <c r="J107" i="7"/>
  <c r="J106" i="7"/>
  <c r="J105" i="7"/>
  <c r="J104" i="7"/>
  <c r="J103" i="7"/>
  <c r="J102" i="7"/>
  <c r="J101" i="7"/>
  <c r="J100" i="7"/>
  <c r="J99" i="7"/>
  <c r="J98" i="7"/>
  <c r="J97" i="7"/>
  <c r="J96" i="7"/>
  <c r="J95" i="7"/>
  <c r="J94" i="7"/>
  <c r="J93" i="7"/>
  <c r="J92" i="7"/>
  <c r="J91" i="7"/>
  <c r="J90" i="7"/>
  <c r="J89" i="7"/>
  <c r="J88" i="7"/>
  <c r="J87" i="7"/>
  <c r="J86" i="7"/>
  <c r="J85" i="7"/>
  <c r="J84" i="7"/>
  <c r="J83" i="7"/>
  <c r="J82" i="7"/>
  <c r="J81" i="7"/>
  <c r="J80" i="7"/>
  <c r="J79" i="7"/>
  <c r="J78" i="7"/>
  <c r="J77" i="7"/>
  <c r="J76" i="7"/>
  <c r="J75" i="7"/>
  <c r="J74"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J12" i="7"/>
  <c r="J11" i="7"/>
  <c r="J10" i="7"/>
  <c r="J9" i="7"/>
  <c r="J8" i="7"/>
  <c r="J7" i="7"/>
  <c r="D187" i="6"/>
  <c r="C187" i="6"/>
  <c r="D186" i="6"/>
  <c r="C186" i="6"/>
  <c r="E185" i="6"/>
  <c r="E184" i="6"/>
  <c r="D183" i="6"/>
  <c r="C183" i="6"/>
  <c r="E183" i="6" s="1"/>
  <c r="E182" i="6"/>
  <c r="E181" i="6"/>
  <c r="D180" i="6"/>
  <c r="C180" i="6"/>
  <c r="E179" i="6"/>
  <c r="E178" i="6"/>
  <c r="D177" i="6"/>
  <c r="E177" i="6" s="1"/>
  <c r="D176" i="6"/>
  <c r="J174" i="6"/>
  <c r="J173" i="6"/>
  <c r="J172" i="6"/>
  <c r="J171" i="6"/>
  <c r="J170" i="6"/>
  <c r="J169" i="6"/>
  <c r="J168" i="6"/>
  <c r="J167" i="6"/>
  <c r="J166" i="6"/>
  <c r="J165" i="6"/>
  <c r="J164" i="6"/>
  <c r="J163" i="6"/>
  <c r="J162" i="6"/>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J93" i="6"/>
  <c r="J92" i="6"/>
  <c r="J91" i="6"/>
  <c r="J90" i="6"/>
  <c r="J89" i="6"/>
  <c r="J88" i="6"/>
  <c r="J87" i="6"/>
  <c r="J86" i="6"/>
  <c r="J85" i="6"/>
  <c r="J84" i="6"/>
  <c r="J83" i="6"/>
  <c r="J82" i="6"/>
  <c r="J81" i="6"/>
  <c r="J80" i="6"/>
  <c r="J79" i="6"/>
  <c r="J78" i="6"/>
  <c r="J77" i="6"/>
  <c r="J76" i="6"/>
  <c r="J75" i="6"/>
  <c r="J74" i="6"/>
  <c r="J73" i="6"/>
  <c r="J72" i="6"/>
  <c r="J71" i="6"/>
  <c r="J70" i="6"/>
  <c r="J69" i="6"/>
  <c r="J68" i="6"/>
  <c r="J67" i="6"/>
  <c r="J66" i="6"/>
  <c r="J65"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J32" i="6"/>
  <c r="J31" i="6"/>
  <c r="J30" i="6"/>
  <c r="J29" i="6"/>
  <c r="J28" i="6"/>
  <c r="J27" i="6"/>
  <c r="J26" i="6"/>
  <c r="J25" i="6"/>
  <c r="J24" i="6"/>
  <c r="J23" i="6"/>
  <c r="J22" i="6"/>
  <c r="J21" i="6"/>
  <c r="J20" i="6"/>
  <c r="J19" i="6"/>
  <c r="J18" i="6"/>
  <c r="J17" i="6"/>
  <c r="J16" i="6"/>
  <c r="J15" i="6"/>
  <c r="J14" i="6"/>
  <c r="J13" i="6"/>
  <c r="J12" i="6"/>
  <c r="J11" i="6"/>
  <c r="J10" i="6"/>
  <c r="J9" i="6"/>
  <c r="J8" i="6"/>
  <c r="J7" i="6"/>
  <c r="D187" i="5"/>
  <c r="C187" i="5"/>
  <c r="D186" i="5"/>
  <c r="C186" i="5"/>
  <c r="E185" i="5"/>
  <c r="E184" i="5"/>
  <c r="D183" i="5"/>
  <c r="C183" i="5"/>
  <c r="E182" i="5"/>
  <c r="E181" i="5"/>
  <c r="D180" i="5"/>
  <c r="C180" i="5"/>
  <c r="E179" i="5"/>
  <c r="E178" i="5"/>
  <c r="D177" i="5"/>
  <c r="E177" i="5" s="1"/>
  <c r="D176" i="5"/>
  <c r="J174" i="5"/>
  <c r="J173" i="5"/>
  <c r="J172" i="5"/>
  <c r="J171" i="5"/>
  <c r="J170" i="5"/>
  <c r="J169" i="5"/>
  <c r="J168" i="5"/>
  <c r="J167" i="5"/>
  <c r="J166" i="5"/>
  <c r="J165" i="5"/>
  <c r="J164" i="5"/>
  <c r="J163" i="5"/>
  <c r="J162" i="5"/>
  <c r="J161" i="5"/>
  <c r="J160" i="5"/>
  <c r="J159" i="5"/>
  <c r="J158" i="5"/>
  <c r="J157" i="5"/>
  <c r="J156" i="5"/>
  <c r="J155" i="5"/>
  <c r="J154" i="5"/>
  <c r="J153" i="5"/>
  <c r="J152" i="5"/>
  <c r="J151" i="5"/>
  <c r="J150" i="5"/>
  <c r="J149" i="5"/>
  <c r="J148" i="5"/>
  <c r="J147" i="5"/>
  <c r="J146" i="5"/>
  <c r="J145" i="5"/>
  <c r="J144" i="5"/>
  <c r="J143" i="5"/>
  <c r="J142" i="5"/>
  <c r="J141" i="5"/>
  <c r="J140" i="5"/>
  <c r="J139" i="5"/>
  <c r="J138" i="5"/>
  <c r="J137" i="5"/>
  <c r="J136" i="5"/>
  <c r="J135" i="5"/>
  <c r="J134" i="5"/>
  <c r="J133" i="5"/>
  <c r="J132" i="5"/>
  <c r="J131" i="5"/>
  <c r="J130" i="5"/>
  <c r="J129" i="5"/>
  <c r="J128" i="5"/>
  <c r="J127" i="5"/>
  <c r="J126" i="5"/>
  <c r="J125" i="5"/>
  <c r="J124" i="5"/>
  <c r="J123" i="5"/>
  <c r="J122" i="5"/>
  <c r="J121" i="5"/>
  <c r="J120" i="5"/>
  <c r="J119" i="5"/>
  <c r="J118" i="5"/>
  <c r="J117" i="5"/>
  <c r="J116" i="5"/>
  <c r="J115" i="5"/>
  <c r="J114" i="5"/>
  <c r="J113" i="5"/>
  <c r="J112" i="5"/>
  <c r="J111" i="5"/>
  <c r="J110" i="5"/>
  <c r="J109" i="5"/>
  <c r="J108"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J77" i="5"/>
  <c r="J76" i="5"/>
  <c r="J75" i="5"/>
  <c r="J74" i="5"/>
  <c r="J73" i="5"/>
  <c r="J72" i="5"/>
  <c r="J71" i="5"/>
  <c r="J70" i="5"/>
  <c r="J69" i="5"/>
  <c r="J68" i="5"/>
  <c r="J67" i="5"/>
  <c r="J66" i="5"/>
  <c r="J65" i="5"/>
  <c r="J64" i="5"/>
  <c r="J63" i="5"/>
  <c r="J62" i="5"/>
  <c r="J61" i="5"/>
  <c r="J60" i="5"/>
  <c r="J59" i="5"/>
  <c r="J58" i="5"/>
  <c r="J57" i="5"/>
  <c r="J56" i="5"/>
  <c r="J55" i="5"/>
  <c r="J54" i="5"/>
  <c r="J53" i="5"/>
  <c r="J52" i="5"/>
  <c r="J51" i="5"/>
  <c r="J50" i="5"/>
  <c r="J49" i="5"/>
  <c r="J48" i="5"/>
  <c r="J47" i="5"/>
  <c r="J46" i="5"/>
  <c r="J45" i="5"/>
  <c r="J44" i="5"/>
  <c r="J43" i="5"/>
  <c r="J42" i="5"/>
  <c r="J41" i="5"/>
  <c r="J40" i="5"/>
  <c r="J39" i="5"/>
  <c r="J38" i="5"/>
  <c r="J37" i="5"/>
  <c r="J36" i="5"/>
  <c r="J35" i="5"/>
  <c r="J34" i="5"/>
  <c r="J33" i="5"/>
  <c r="J32" i="5"/>
  <c r="J31" i="5"/>
  <c r="J30" i="5"/>
  <c r="J29" i="5"/>
  <c r="J28" i="5"/>
  <c r="J27" i="5"/>
  <c r="J26" i="5"/>
  <c r="J25" i="5"/>
  <c r="J24" i="5"/>
  <c r="J23" i="5"/>
  <c r="J22" i="5"/>
  <c r="J21" i="5"/>
  <c r="J20" i="5"/>
  <c r="J19" i="5"/>
  <c r="J18" i="5"/>
  <c r="J17" i="5"/>
  <c r="J16" i="5"/>
  <c r="J15" i="5"/>
  <c r="J14" i="5"/>
  <c r="J13" i="5"/>
  <c r="J12" i="5"/>
  <c r="J11" i="5"/>
  <c r="J10" i="5"/>
  <c r="J9" i="5"/>
  <c r="J8" i="5"/>
  <c r="J7" i="5"/>
  <c r="E312" i="5"/>
  <c r="D312" i="5"/>
  <c r="C312" i="5"/>
  <c r="D311" i="5"/>
  <c r="E311" i="5" s="1"/>
  <c r="C311" i="5"/>
  <c r="D310" i="5"/>
  <c r="C310" i="5"/>
  <c r="E310" i="5" s="1"/>
  <c r="D309" i="5"/>
  <c r="C309" i="5"/>
  <c r="E309" i="5" s="1"/>
  <c r="E308" i="5"/>
  <c r="E307" i="5"/>
  <c r="D307" i="5"/>
  <c r="D313" i="5" s="1"/>
  <c r="D187" i="4"/>
  <c r="C187" i="4"/>
  <c r="D186" i="4"/>
  <c r="C186" i="4"/>
  <c r="E185" i="4"/>
  <c r="E184" i="4"/>
  <c r="D183" i="4"/>
  <c r="C183" i="4"/>
  <c r="E182" i="4"/>
  <c r="E181" i="4"/>
  <c r="D180" i="4"/>
  <c r="C180" i="4"/>
  <c r="E179" i="4"/>
  <c r="E178" i="4"/>
  <c r="D177" i="4"/>
  <c r="E177" i="4" s="1"/>
  <c r="D176" i="4"/>
  <c r="E176" i="4" s="1"/>
  <c r="J174" i="4"/>
  <c r="J173" i="4"/>
  <c r="J172" i="4"/>
  <c r="J171" i="4"/>
  <c r="J170" i="4"/>
  <c r="J169" i="4"/>
  <c r="J168" i="4"/>
  <c r="J167" i="4"/>
  <c r="J166" i="4"/>
  <c r="J165" i="4"/>
  <c r="J164" i="4"/>
  <c r="J163" i="4"/>
  <c r="J162" i="4"/>
  <c r="J161" i="4"/>
  <c r="J160" i="4"/>
  <c r="J159" i="4"/>
  <c r="J158" i="4"/>
  <c r="J157" i="4"/>
  <c r="J156" i="4"/>
  <c r="J155" i="4"/>
  <c r="J154" i="4"/>
  <c r="J153" i="4"/>
  <c r="J152" i="4"/>
  <c r="J151" i="4"/>
  <c r="J150" i="4"/>
  <c r="J149" i="4"/>
  <c r="J148" i="4"/>
  <c r="J147" i="4"/>
  <c r="J146" i="4"/>
  <c r="J145"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J11" i="4"/>
  <c r="J10" i="4"/>
  <c r="J9" i="4"/>
  <c r="J8" i="4"/>
  <c r="J7" i="4"/>
  <c r="I312" i="3"/>
  <c r="H312" i="3"/>
  <c r="G312" i="3"/>
  <c r="D312" i="3"/>
  <c r="C312" i="3"/>
  <c r="E312" i="3" s="1"/>
  <c r="I311" i="3"/>
  <c r="H311" i="3"/>
  <c r="G311" i="3"/>
  <c r="E311" i="3"/>
  <c r="D311" i="3"/>
  <c r="C311" i="3"/>
  <c r="I310" i="3"/>
  <c r="H310" i="3"/>
  <c r="G310" i="3"/>
  <c r="D310" i="3"/>
  <c r="C310" i="3"/>
  <c r="E310" i="3" s="1"/>
  <c r="I309" i="3"/>
  <c r="H309" i="3"/>
  <c r="G309" i="3"/>
  <c r="G313" i="3" s="1"/>
  <c r="E309" i="3"/>
  <c r="D309" i="3"/>
  <c r="C309" i="3"/>
  <c r="C313" i="3" s="1"/>
  <c r="G308" i="3"/>
  <c r="E308" i="3"/>
  <c r="G307" i="3"/>
  <c r="D307" i="3"/>
  <c r="D313" i="3" s="1"/>
  <c r="I305" i="3"/>
  <c r="I304" i="3"/>
  <c r="I303" i="3"/>
  <c r="H302" i="3"/>
  <c r="I302" i="3" s="1"/>
  <c r="H301" i="3"/>
  <c r="I301" i="3" s="1"/>
  <c r="H300" i="3"/>
  <c r="I300" i="3" s="1"/>
  <c r="H299" i="3"/>
  <c r="I299" i="3" s="1"/>
  <c r="H298" i="3"/>
  <c r="I298" i="3" s="1"/>
  <c r="H297" i="3"/>
  <c r="I297" i="3" s="1"/>
  <c r="H296" i="3"/>
  <c r="I296" i="3" s="1"/>
  <c r="H295" i="3"/>
  <c r="I295" i="3" s="1"/>
  <c r="H294" i="3"/>
  <c r="I294" i="3" s="1"/>
  <c r="H293" i="3"/>
  <c r="I293" i="3" s="1"/>
  <c r="H292" i="3"/>
  <c r="I292" i="3" s="1"/>
  <c r="H291" i="3"/>
  <c r="I291" i="3" s="1"/>
  <c r="H290" i="3"/>
  <c r="I290" i="3" s="1"/>
  <c r="H289" i="3"/>
  <c r="I289" i="3" s="1"/>
  <c r="H288" i="3"/>
  <c r="H308" i="3" s="1"/>
  <c r="H287" i="3"/>
  <c r="I287" i="3" s="1"/>
  <c r="H286" i="3"/>
  <c r="I286" i="3" s="1"/>
  <c r="H285" i="3"/>
  <c r="I285" i="3" s="1"/>
  <c r="H284" i="3"/>
  <c r="I284" i="3" s="1"/>
  <c r="H283" i="3"/>
  <c r="I283" i="3" s="1"/>
  <c r="H282" i="3"/>
  <c r="I282" i="3" s="1"/>
  <c r="H281" i="3"/>
  <c r="I281" i="3" s="1"/>
  <c r="H280" i="3"/>
  <c r="I280" i="3" s="1"/>
  <c r="H279" i="3"/>
  <c r="I279" i="3" s="1"/>
  <c r="H278" i="3"/>
  <c r="I278" i="3" s="1"/>
  <c r="H277" i="3"/>
  <c r="I277" i="3" s="1"/>
  <c r="H276" i="3"/>
  <c r="H307" i="3" s="1"/>
  <c r="H313" i="3" s="1"/>
  <c r="H275" i="3"/>
  <c r="I275" i="3" s="1"/>
  <c r="D187" i="3"/>
  <c r="C187" i="3"/>
  <c r="D186" i="3"/>
  <c r="C186" i="3"/>
  <c r="E185" i="3"/>
  <c r="E184" i="3"/>
  <c r="D183" i="3"/>
  <c r="C183" i="3"/>
  <c r="E182" i="3"/>
  <c r="E181" i="3"/>
  <c r="D180" i="3"/>
  <c r="C180" i="3"/>
  <c r="E179" i="3"/>
  <c r="E178" i="3"/>
  <c r="J174" i="3"/>
  <c r="J173" i="3"/>
  <c r="J172" i="3"/>
  <c r="J171" i="3"/>
  <c r="J170" i="3"/>
  <c r="J169" i="3"/>
  <c r="J168" i="3"/>
  <c r="J167" i="3"/>
  <c r="J166" i="3"/>
  <c r="J165" i="3"/>
  <c r="J164" i="3"/>
  <c r="J163" i="3"/>
  <c r="J162" i="3"/>
  <c r="J161" i="3"/>
  <c r="J160" i="3"/>
  <c r="J159" i="3"/>
  <c r="J158" i="3"/>
  <c r="J157" i="3"/>
  <c r="J156" i="3"/>
  <c r="J155" i="3"/>
  <c r="J154" i="3"/>
  <c r="J153" i="3"/>
  <c r="J152" i="3"/>
  <c r="J151" i="3"/>
  <c r="J150" i="3"/>
  <c r="J149" i="3"/>
  <c r="J148" i="3"/>
  <c r="J147" i="3"/>
  <c r="J146" i="3"/>
  <c r="J145" i="3"/>
  <c r="J144" i="3"/>
  <c r="J143" i="3"/>
  <c r="J142" i="3"/>
  <c r="J141" i="3"/>
  <c r="J140" i="3"/>
  <c r="J139" i="3"/>
  <c r="J138" i="3"/>
  <c r="J137" i="3"/>
  <c r="J136" i="3"/>
  <c r="J135" i="3"/>
  <c r="J134" i="3"/>
  <c r="J133" i="3"/>
  <c r="J132" i="3"/>
  <c r="J131" i="3"/>
  <c r="J130" i="3"/>
  <c r="J129" i="3"/>
  <c r="J128" i="3"/>
  <c r="J127" i="3"/>
  <c r="J126" i="3"/>
  <c r="J125"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2" i="3"/>
  <c r="J81" i="3"/>
  <c r="J80" i="3"/>
  <c r="J79" i="3"/>
  <c r="J78" i="3"/>
  <c r="J77" i="3"/>
  <c r="J76" i="3"/>
  <c r="J75" i="3"/>
  <c r="J74" i="3"/>
  <c r="J73"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J34" i="3"/>
  <c r="J33" i="3"/>
  <c r="J32" i="3"/>
  <c r="J31" i="3"/>
  <c r="J30" i="3"/>
  <c r="J29" i="3"/>
  <c r="J28" i="3"/>
  <c r="J27" i="3"/>
  <c r="J26" i="3"/>
  <c r="J25" i="3"/>
  <c r="J24" i="3"/>
  <c r="J23" i="3"/>
  <c r="J22" i="3"/>
  <c r="J21" i="3"/>
  <c r="J20" i="3"/>
  <c r="J19" i="3"/>
  <c r="J18" i="3"/>
  <c r="J17" i="3"/>
  <c r="J16" i="3"/>
  <c r="J15" i="3"/>
  <c r="J14" i="3"/>
  <c r="J13" i="3"/>
  <c r="J12" i="3"/>
  <c r="J11" i="3"/>
  <c r="J10" i="3"/>
  <c r="J9" i="3"/>
  <c r="J8" i="3"/>
  <c r="J7" i="3"/>
  <c r="I305" i="2"/>
  <c r="I304" i="2"/>
  <c r="I303" i="2"/>
  <c r="I302" i="2"/>
  <c r="H302" i="2"/>
  <c r="H301" i="2"/>
  <c r="I301" i="2" s="1"/>
  <c r="I300" i="2"/>
  <c r="H300" i="2"/>
  <c r="H299" i="2"/>
  <c r="I299" i="2" s="1"/>
  <c r="I298" i="2"/>
  <c r="H298" i="2"/>
  <c r="H297" i="2"/>
  <c r="I297" i="2" s="1"/>
  <c r="I296" i="2"/>
  <c r="H296" i="2"/>
  <c r="H295" i="2"/>
  <c r="I295" i="2" s="1"/>
  <c r="I294" i="2"/>
  <c r="H294" i="2"/>
  <c r="H293" i="2"/>
  <c r="I293" i="2" s="1"/>
  <c r="I292" i="2"/>
  <c r="H292" i="2"/>
  <c r="H291" i="2"/>
  <c r="I291" i="2" s="1"/>
  <c r="I290" i="2"/>
  <c r="H290" i="2"/>
  <c r="H289" i="2"/>
  <c r="I289" i="2" s="1"/>
  <c r="I288" i="2"/>
  <c r="H288" i="2"/>
  <c r="H287" i="2"/>
  <c r="I287" i="2" s="1"/>
  <c r="I286" i="2"/>
  <c r="H286" i="2"/>
  <c r="H285" i="2"/>
  <c r="I285" i="2" s="1"/>
  <c r="I284" i="2"/>
  <c r="H284" i="2"/>
  <c r="H283" i="2"/>
  <c r="I283" i="2" s="1"/>
  <c r="I282" i="2"/>
  <c r="H282" i="2"/>
  <c r="H281" i="2"/>
  <c r="I281" i="2" s="1"/>
  <c r="I280" i="2"/>
  <c r="H280" i="2"/>
  <c r="H279" i="2"/>
  <c r="I279" i="2" s="1"/>
  <c r="I278" i="2"/>
  <c r="H278" i="2"/>
  <c r="H277" i="2"/>
  <c r="I277" i="2" s="1"/>
  <c r="I276" i="2"/>
  <c r="H276" i="2"/>
  <c r="H275" i="2"/>
  <c r="I275" i="2" s="1"/>
  <c r="C187" i="2"/>
  <c r="J174" i="2"/>
  <c r="J173" i="2"/>
  <c r="J172" i="2"/>
  <c r="J171" i="2"/>
  <c r="J170" i="2"/>
  <c r="J169" i="2"/>
  <c r="J168" i="2"/>
  <c r="J167" i="2"/>
  <c r="J166" i="2"/>
  <c r="J165" i="2"/>
  <c r="J164" i="2"/>
  <c r="J163" i="2"/>
  <c r="J162" i="2"/>
  <c r="J161" i="2"/>
  <c r="J160" i="2"/>
  <c r="J159" i="2"/>
  <c r="J158" i="2"/>
  <c r="J157" i="2"/>
  <c r="J156" i="2"/>
  <c r="J155" i="2"/>
  <c r="J154" i="2"/>
  <c r="J153" i="2"/>
  <c r="J152" i="2"/>
  <c r="J151" i="2"/>
  <c r="J150" i="2"/>
  <c r="J149" i="2"/>
  <c r="J148" i="2"/>
  <c r="J147" i="2"/>
  <c r="J146" i="2"/>
  <c r="J145" i="2"/>
  <c r="J144" i="2"/>
  <c r="J143" i="2"/>
  <c r="J142" i="2"/>
  <c r="J141" i="2"/>
  <c r="J140" i="2"/>
  <c r="J139"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21" i="2"/>
  <c r="J20" i="2"/>
  <c r="J19" i="2"/>
  <c r="J18" i="2"/>
  <c r="J17" i="2"/>
  <c r="J16" i="2"/>
  <c r="J15" i="2"/>
  <c r="J14" i="2"/>
  <c r="J13" i="2"/>
  <c r="J12" i="2"/>
  <c r="J11" i="2"/>
  <c r="J10" i="2"/>
  <c r="J9" i="2"/>
  <c r="J8" i="2"/>
  <c r="J7" i="2"/>
  <c r="I303" i="1"/>
  <c r="I305" i="1"/>
  <c r="I304"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J9" i="1"/>
  <c r="J8" i="1"/>
  <c r="J7" i="1"/>
  <c r="C313" i="13"/>
  <c r="I316" i="34" l="1"/>
  <c r="H316" i="32"/>
  <c r="E188" i="32"/>
  <c r="E316" i="32" s="1"/>
  <c r="I316" i="32"/>
  <c r="H316" i="31"/>
  <c r="E188" i="31"/>
  <c r="E316" i="31" s="1"/>
  <c r="I316" i="31"/>
  <c r="E188" i="30"/>
  <c r="E316" i="30" s="1"/>
  <c r="D316" i="30"/>
  <c r="H316" i="30"/>
  <c r="C316" i="30"/>
  <c r="J178" i="29"/>
  <c r="J188" i="29" s="1"/>
  <c r="E187" i="29"/>
  <c r="E183" i="29"/>
  <c r="C188" i="29"/>
  <c r="D188" i="29"/>
  <c r="D316" i="29" s="1"/>
  <c r="E179" i="29"/>
  <c r="I188" i="29"/>
  <c r="H188" i="29"/>
  <c r="G316" i="29" s="1"/>
  <c r="I233" i="29"/>
  <c r="E307" i="29"/>
  <c r="E313" i="29" s="1"/>
  <c r="C249" i="29"/>
  <c r="H249" i="29"/>
  <c r="G260" i="29"/>
  <c r="E178" i="29"/>
  <c r="G188" i="28"/>
  <c r="E187" i="28"/>
  <c r="D188" i="28"/>
  <c r="E183" i="28"/>
  <c r="H188" i="28"/>
  <c r="G316" i="28" s="1"/>
  <c r="I188" i="28"/>
  <c r="D316" i="28"/>
  <c r="E200" i="28"/>
  <c r="I233" i="28"/>
  <c r="J188" i="28"/>
  <c r="E178" i="28"/>
  <c r="H233" i="28"/>
  <c r="E247" i="28"/>
  <c r="E249" i="28" s="1"/>
  <c r="I258" i="28"/>
  <c r="I260" i="28" s="1"/>
  <c r="E227" i="28"/>
  <c r="E233" i="28" s="1"/>
  <c r="E269" i="28"/>
  <c r="E271" i="28" s="1"/>
  <c r="E307" i="28"/>
  <c r="E313" i="28" s="1"/>
  <c r="C200" i="28"/>
  <c r="C260" i="28"/>
  <c r="C188" i="28"/>
  <c r="C316" i="28" s="1"/>
  <c r="H271" i="28"/>
  <c r="J180" i="27"/>
  <c r="G188" i="27"/>
  <c r="D188" i="27"/>
  <c r="D316" i="27" s="1"/>
  <c r="J184" i="27"/>
  <c r="J186" i="27"/>
  <c r="J181" i="27"/>
  <c r="J182" i="27"/>
  <c r="J185" i="27"/>
  <c r="J183" i="27"/>
  <c r="J177" i="27"/>
  <c r="J179" i="27"/>
  <c r="J178" i="27"/>
  <c r="E187" i="27"/>
  <c r="I188" i="27"/>
  <c r="H188" i="27"/>
  <c r="G316" i="27" s="1"/>
  <c r="C188" i="27"/>
  <c r="E179" i="27"/>
  <c r="C249" i="27"/>
  <c r="H249" i="27"/>
  <c r="C313" i="27"/>
  <c r="H260" i="27"/>
  <c r="E178" i="27"/>
  <c r="J184" i="26"/>
  <c r="J182" i="26"/>
  <c r="J178" i="26"/>
  <c r="J185" i="26"/>
  <c r="J187" i="26"/>
  <c r="C188" i="26"/>
  <c r="E179" i="26"/>
  <c r="E187" i="26"/>
  <c r="J179" i="26"/>
  <c r="J180" i="26"/>
  <c r="J177" i="26"/>
  <c r="G188" i="26"/>
  <c r="D188" i="26"/>
  <c r="D316" i="26" s="1"/>
  <c r="J186" i="26"/>
  <c r="J181" i="26"/>
  <c r="H188" i="26"/>
  <c r="G316" i="26" s="1"/>
  <c r="E178" i="26"/>
  <c r="J183" i="26"/>
  <c r="I188" i="26"/>
  <c r="E180" i="26"/>
  <c r="I233" i="26"/>
  <c r="I313" i="26"/>
  <c r="E313" i="26"/>
  <c r="E233" i="26"/>
  <c r="I249" i="26"/>
  <c r="E260" i="26"/>
  <c r="H249" i="26"/>
  <c r="C313" i="26"/>
  <c r="C200" i="26"/>
  <c r="H233" i="26"/>
  <c r="E247" i="26"/>
  <c r="E249" i="26" s="1"/>
  <c r="I258" i="26"/>
  <c r="I260" i="26" s="1"/>
  <c r="H271" i="26"/>
  <c r="C260" i="26"/>
  <c r="J177" i="25"/>
  <c r="J179" i="25"/>
  <c r="J188" i="25" s="1"/>
  <c r="I316" i="25" s="1"/>
  <c r="E180" i="25"/>
  <c r="E183" i="25"/>
  <c r="H188" i="25"/>
  <c r="G316" i="25" s="1"/>
  <c r="E187" i="25"/>
  <c r="I188" i="25"/>
  <c r="D188" i="25"/>
  <c r="D316" i="25" s="1"/>
  <c r="C188" i="25"/>
  <c r="I233" i="25"/>
  <c r="E260" i="25"/>
  <c r="E200" i="25"/>
  <c r="E249" i="25"/>
  <c r="G249" i="25"/>
  <c r="E176" i="25"/>
  <c r="E178" i="25"/>
  <c r="E227" i="25"/>
  <c r="E233" i="25" s="1"/>
  <c r="E269" i="25"/>
  <c r="E271" i="25" s="1"/>
  <c r="E307" i="25"/>
  <c r="E313" i="25" s="1"/>
  <c r="C313" i="25"/>
  <c r="H260" i="25"/>
  <c r="E179" i="24"/>
  <c r="E180" i="24"/>
  <c r="E178" i="24"/>
  <c r="E187" i="24"/>
  <c r="I188" i="24"/>
  <c r="D188" i="24"/>
  <c r="C188" i="24"/>
  <c r="C316" i="24" s="1"/>
  <c r="E183" i="24"/>
  <c r="E310" i="24"/>
  <c r="E312" i="24"/>
  <c r="E313" i="24"/>
  <c r="D313" i="24"/>
  <c r="J188" i="24"/>
  <c r="E271" i="24"/>
  <c r="G188" i="24"/>
  <c r="E233" i="24"/>
  <c r="I249" i="24"/>
  <c r="H188" i="24"/>
  <c r="G316" i="24" s="1"/>
  <c r="E260" i="24"/>
  <c r="C249" i="24"/>
  <c r="H249" i="24"/>
  <c r="C313" i="24"/>
  <c r="C200" i="24"/>
  <c r="C260" i="24"/>
  <c r="H260" i="24"/>
  <c r="H233" i="24"/>
  <c r="H271" i="24"/>
  <c r="E176" i="24"/>
  <c r="E179" i="23"/>
  <c r="C188" i="23"/>
  <c r="E183" i="23"/>
  <c r="E180" i="23"/>
  <c r="H188" i="23"/>
  <c r="I188" i="23"/>
  <c r="D188" i="23"/>
  <c r="J188" i="23"/>
  <c r="I316" i="23" s="1"/>
  <c r="E178" i="23"/>
  <c r="E227" i="23"/>
  <c r="E233" i="23" s="1"/>
  <c r="E269" i="23"/>
  <c r="E271" i="23" s="1"/>
  <c r="E307" i="23"/>
  <c r="E313" i="23" s="1"/>
  <c r="C200" i="23"/>
  <c r="G233" i="23"/>
  <c r="D249" i="23"/>
  <c r="C260" i="23"/>
  <c r="H260" i="23"/>
  <c r="G271" i="23"/>
  <c r="E176" i="23"/>
  <c r="E180" i="22"/>
  <c r="D188" i="22"/>
  <c r="C188" i="22"/>
  <c r="C316" i="22" s="1"/>
  <c r="E187" i="22"/>
  <c r="I188" i="22"/>
  <c r="H188" i="22"/>
  <c r="G316" i="22" s="1"/>
  <c r="E179" i="22"/>
  <c r="E183" i="22"/>
  <c r="J188" i="22"/>
  <c r="E233" i="22"/>
  <c r="C233" i="22"/>
  <c r="D260" i="22"/>
  <c r="H271" i="22"/>
  <c r="E178" i="22"/>
  <c r="E269" i="22"/>
  <c r="E271" i="22" s="1"/>
  <c r="E307" i="22"/>
  <c r="E313" i="22" s="1"/>
  <c r="H233" i="22"/>
  <c r="I247" i="22"/>
  <c r="I249" i="22" s="1"/>
  <c r="D200" i="22"/>
  <c r="D316" i="22" s="1"/>
  <c r="E176" i="22"/>
  <c r="D188" i="21"/>
  <c r="D316" i="21" s="1"/>
  <c r="C188" i="21"/>
  <c r="H188" i="21"/>
  <c r="E178" i="21"/>
  <c r="E179" i="21"/>
  <c r="E187" i="21"/>
  <c r="I188" i="21"/>
  <c r="E180" i="21"/>
  <c r="J188" i="21"/>
  <c r="I316" i="21" s="1"/>
  <c r="E271" i="21"/>
  <c r="G316" i="21"/>
  <c r="E233" i="21"/>
  <c r="E260" i="21"/>
  <c r="C249" i="21"/>
  <c r="H249" i="21"/>
  <c r="C313" i="21"/>
  <c r="C200" i="21"/>
  <c r="C260" i="21"/>
  <c r="H260" i="21"/>
  <c r="H233" i="21"/>
  <c r="H271" i="21"/>
  <c r="E176" i="21"/>
  <c r="J183" i="20"/>
  <c r="C188" i="20"/>
  <c r="E187" i="20"/>
  <c r="E180" i="20"/>
  <c r="I188" i="20"/>
  <c r="H188" i="20"/>
  <c r="G316" i="20" s="1"/>
  <c r="D188" i="20"/>
  <c r="D316" i="20" s="1"/>
  <c r="J188" i="20"/>
  <c r="I233" i="20"/>
  <c r="E178" i="20"/>
  <c r="E227" i="20"/>
  <c r="E233" i="20" s="1"/>
  <c r="C249" i="20"/>
  <c r="E269" i="20"/>
  <c r="E271" i="20" s="1"/>
  <c r="E307" i="20"/>
  <c r="E313" i="20" s="1"/>
  <c r="C313" i="20"/>
  <c r="I247" i="20"/>
  <c r="I249" i="20" s="1"/>
  <c r="H260" i="20"/>
  <c r="I188" i="19"/>
  <c r="H188" i="19"/>
  <c r="G316" i="19" s="1"/>
  <c r="D188" i="19"/>
  <c r="C188" i="19"/>
  <c r="E179" i="19"/>
  <c r="E183" i="19"/>
  <c r="E187" i="19"/>
  <c r="J188" i="19"/>
  <c r="E233" i="19"/>
  <c r="I313" i="19"/>
  <c r="E200" i="19"/>
  <c r="C233" i="19"/>
  <c r="C316" i="19" s="1"/>
  <c r="E178" i="19"/>
  <c r="H249" i="19"/>
  <c r="E269" i="19"/>
  <c r="E271" i="19" s="1"/>
  <c r="E307" i="19"/>
  <c r="E313" i="19" s="1"/>
  <c r="D200" i="19"/>
  <c r="H233" i="19"/>
  <c r="H316" i="19" s="1"/>
  <c r="D260" i="19"/>
  <c r="H271" i="19"/>
  <c r="E176" i="19"/>
  <c r="I232" i="18"/>
  <c r="D271" i="18"/>
  <c r="E227" i="18"/>
  <c r="E230" i="18"/>
  <c r="E231" i="18"/>
  <c r="E232" i="18"/>
  <c r="E247" i="18"/>
  <c r="E248" i="18"/>
  <c r="E249" i="18" s="1"/>
  <c r="I259" i="18"/>
  <c r="D200" i="18"/>
  <c r="E229" i="18"/>
  <c r="E198" i="18"/>
  <c r="E270" i="18"/>
  <c r="H260" i="18"/>
  <c r="J186" i="18"/>
  <c r="J178" i="18"/>
  <c r="G200" i="18"/>
  <c r="E197" i="18"/>
  <c r="I248" i="18"/>
  <c r="I249" i="18" s="1"/>
  <c r="I269" i="18"/>
  <c r="I270" i="18"/>
  <c r="J185" i="18"/>
  <c r="J183" i="18"/>
  <c r="J177" i="18"/>
  <c r="I200" i="18"/>
  <c r="H200" i="18"/>
  <c r="C233" i="18"/>
  <c r="H233" i="18"/>
  <c r="I228" i="18"/>
  <c r="E259" i="18"/>
  <c r="G313" i="18"/>
  <c r="E309" i="18"/>
  <c r="J184" i="18"/>
  <c r="J181" i="18"/>
  <c r="J179" i="18"/>
  <c r="J180" i="18"/>
  <c r="E178" i="18"/>
  <c r="E187" i="18"/>
  <c r="E195" i="18"/>
  <c r="C200" i="18"/>
  <c r="E199" i="18"/>
  <c r="D233" i="18"/>
  <c r="E228" i="18"/>
  <c r="I229" i="18"/>
  <c r="I230" i="18"/>
  <c r="G249" i="18"/>
  <c r="I258" i="18"/>
  <c r="E269" i="18"/>
  <c r="H308" i="18"/>
  <c r="H313" i="18" s="1"/>
  <c r="G188" i="18"/>
  <c r="J182" i="18"/>
  <c r="E183" i="18"/>
  <c r="E180" i="18"/>
  <c r="E179" i="18"/>
  <c r="I188" i="18"/>
  <c r="D188" i="18"/>
  <c r="C188" i="18"/>
  <c r="H188" i="18"/>
  <c r="E311" i="18"/>
  <c r="D313" i="18"/>
  <c r="C313" i="18"/>
  <c r="E310" i="18"/>
  <c r="H249" i="18"/>
  <c r="G260" i="18"/>
  <c r="H271" i="18"/>
  <c r="E176" i="18"/>
  <c r="E196" i="18"/>
  <c r="I227" i="18"/>
  <c r="E258" i="18"/>
  <c r="E260" i="18" s="1"/>
  <c r="I288" i="18"/>
  <c r="I308" i="18" s="1"/>
  <c r="E307" i="18"/>
  <c r="I275" i="18"/>
  <c r="I307" i="18" s="1"/>
  <c r="C249" i="18"/>
  <c r="D188" i="17"/>
  <c r="D316" i="17" s="1"/>
  <c r="E178" i="17"/>
  <c r="E187" i="17"/>
  <c r="E183" i="17"/>
  <c r="E179" i="17"/>
  <c r="E180" i="17"/>
  <c r="I188" i="17"/>
  <c r="H188" i="17"/>
  <c r="G316" i="17" s="1"/>
  <c r="J188" i="17"/>
  <c r="C188" i="17"/>
  <c r="C233" i="17"/>
  <c r="H233" i="17"/>
  <c r="I258" i="17"/>
  <c r="I260" i="17" s="1"/>
  <c r="C271" i="17"/>
  <c r="H271" i="17"/>
  <c r="E176" i="17"/>
  <c r="E196" i="17"/>
  <c r="E200" i="17" s="1"/>
  <c r="E258" i="17"/>
  <c r="E260" i="17" s="1"/>
  <c r="I288" i="17"/>
  <c r="I308" i="17" s="1"/>
  <c r="E307" i="17"/>
  <c r="E313" i="17" s="1"/>
  <c r="H249" i="17"/>
  <c r="I275" i="17"/>
  <c r="I307" i="17" s="1"/>
  <c r="D233" i="16"/>
  <c r="D316" i="16" s="1"/>
  <c r="H188" i="16"/>
  <c r="G316" i="16" s="1"/>
  <c r="E180" i="16"/>
  <c r="I188" i="16"/>
  <c r="E178" i="16"/>
  <c r="D188" i="16"/>
  <c r="E179" i="16"/>
  <c r="E183" i="16"/>
  <c r="J188" i="16"/>
  <c r="E233" i="16"/>
  <c r="H313" i="16"/>
  <c r="C188" i="16"/>
  <c r="C233" i="16"/>
  <c r="C271" i="16"/>
  <c r="E176" i="16"/>
  <c r="E196" i="16"/>
  <c r="E200" i="16" s="1"/>
  <c r="I227" i="16"/>
  <c r="I233" i="16" s="1"/>
  <c r="E258" i="16"/>
  <c r="E260" i="16" s="1"/>
  <c r="I269" i="16"/>
  <c r="I271" i="16" s="1"/>
  <c r="I288" i="16"/>
  <c r="I308" i="16" s="1"/>
  <c r="E307" i="16"/>
  <c r="E313" i="16" s="1"/>
  <c r="H249" i="16"/>
  <c r="I275" i="16"/>
  <c r="I307" i="16" s="1"/>
  <c r="I188" i="15"/>
  <c r="H188" i="15"/>
  <c r="E179" i="15"/>
  <c r="E178" i="15"/>
  <c r="E188" i="15" s="1"/>
  <c r="E180" i="15"/>
  <c r="E187" i="15"/>
  <c r="E310" i="15"/>
  <c r="E309" i="15"/>
  <c r="D313" i="15"/>
  <c r="C200" i="15"/>
  <c r="G233" i="15"/>
  <c r="G316" i="15" s="1"/>
  <c r="I232" i="15"/>
  <c r="E313" i="15"/>
  <c r="D188" i="15"/>
  <c r="I230" i="15"/>
  <c r="I233" i="15" s="1"/>
  <c r="J184" i="15"/>
  <c r="J186" i="15"/>
  <c r="G188" i="15"/>
  <c r="C188" i="15"/>
  <c r="D233" i="15"/>
  <c r="H313" i="15"/>
  <c r="I308" i="15"/>
  <c r="D271" i="15"/>
  <c r="C313" i="15"/>
  <c r="C249" i="15"/>
  <c r="H249" i="15"/>
  <c r="H316" i="15" s="1"/>
  <c r="H260" i="15"/>
  <c r="I275" i="15"/>
  <c r="I307" i="15" s="1"/>
  <c r="I313" i="15" s="1"/>
  <c r="I289" i="15"/>
  <c r="C188" i="14"/>
  <c r="I188" i="14"/>
  <c r="E179" i="14"/>
  <c r="D188" i="14"/>
  <c r="D316" i="14" s="1"/>
  <c r="H188" i="14"/>
  <c r="E180" i="14"/>
  <c r="G316" i="14"/>
  <c r="E249" i="14"/>
  <c r="E313" i="14"/>
  <c r="J188" i="14"/>
  <c r="I316" i="14" s="1"/>
  <c r="I233" i="14"/>
  <c r="I308" i="14"/>
  <c r="D271" i="14"/>
  <c r="C313" i="14"/>
  <c r="E178" i="14"/>
  <c r="E188" i="14" s="1"/>
  <c r="E316" i="14" s="1"/>
  <c r="E227" i="14"/>
  <c r="E233" i="14" s="1"/>
  <c r="C249" i="14"/>
  <c r="C316" i="14" s="1"/>
  <c r="H249" i="14"/>
  <c r="H316" i="14" s="1"/>
  <c r="G260" i="14"/>
  <c r="I275" i="14"/>
  <c r="I307" i="14" s="1"/>
  <c r="I313" i="14" s="1"/>
  <c r="E180" i="11"/>
  <c r="E183" i="11"/>
  <c r="D188" i="11"/>
  <c r="E183" i="10"/>
  <c r="D188" i="10"/>
  <c r="E180" i="10"/>
  <c r="D188" i="9"/>
  <c r="C188" i="9"/>
  <c r="E186" i="9"/>
  <c r="E180" i="9"/>
  <c r="E186" i="8"/>
  <c r="E180" i="8"/>
  <c r="E183" i="8"/>
  <c r="D188" i="8"/>
  <c r="E186" i="7"/>
  <c r="D188" i="7"/>
  <c r="E187" i="7"/>
  <c r="E180" i="7"/>
  <c r="E183" i="7"/>
  <c r="E186" i="6"/>
  <c r="E187" i="6"/>
  <c r="E180" i="6"/>
  <c r="D188" i="6"/>
  <c r="E176" i="6"/>
  <c r="E187" i="5"/>
  <c r="E183" i="5"/>
  <c r="E186" i="5"/>
  <c r="E180" i="5"/>
  <c r="D188" i="5"/>
  <c r="E176" i="5"/>
  <c r="C188" i="5"/>
  <c r="E187" i="4"/>
  <c r="E180" i="4"/>
  <c r="E183" i="4"/>
  <c r="C188" i="4"/>
  <c r="D188" i="4"/>
  <c r="E186" i="4"/>
  <c r="E180" i="3"/>
  <c r="E183" i="3"/>
  <c r="E186" i="3"/>
  <c r="E187" i="3"/>
  <c r="C188" i="11"/>
  <c r="E177" i="11"/>
  <c r="E188" i="11" s="1"/>
  <c r="E176" i="10"/>
  <c r="I275" i="9"/>
  <c r="I307" i="9" s="1"/>
  <c r="I289" i="9"/>
  <c r="I308" i="9" s="1"/>
  <c r="E176" i="9"/>
  <c r="E183" i="9"/>
  <c r="E177" i="8"/>
  <c r="C188" i="8"/>
  <c r="I308" i="7"/>
  <c r="I275" i="7"/>
  <c r="I307" i="7" s="1"/>
  <c r="C188" i="7"/>
  <c r="E177" i="7"/>
  <c r="C188" i="6"/>
  <c r="E313" i="5"/>
  <c r="C313" i="5"/>
  <c r="I307" i="3"/>
  <c r="I276" i="3"/>
  <c r="I288" i="3"/>
  <c r="I308" i="3" s="1"/>
  <c r="E307" i="3"/>
  <c r="E313" i="3" s="1"/>
  <c r="C187" i="13"/>
  <c r="I312" i="13"/>
  <c r="H312" i="13"/>
  <c r="G312" i="13"/>
  <c r="D312" i="13"/>
  <c r="E312" i="13" s="1"/>
  <c r="C312" i="13"/>
  <c r="I311" i="13"/>
  <c r="H311" i="13"/>
  <c r="G311" i="13"/>
  <c r="D311" i="13"/>
  <c r="C311" i="13"/>
  <c r="I310" i="13"/>
  <c r="H310" i="13"/>
  <c r="G310" i="13"/>
  <c r="D310" i="13"/>
  <c r="C310" i="13"/>
  <c r="E310" i="13" s="1"/>
  <c r="I309" i="13"/>
  <c r="H309" i="13"/>
  <c r="G309" i="13"/>
  <c r="D309" i="13"/>
  <c r="C309" i="13"/>
  <c r="G308" i="13"/>
  <c r="E308" i="13"/>
  <c r="G307" i="13"/>
  <c r="G313" i="13" s="1"/>
  <c r="E307" i="13"/>
  <c r="D307" i="13"/>
  <c r="H305" i="13"/>
  <c r="I305" i="13" s="1"/>
  <c r="I304" i="13"/>
  <c r="H304" i="13"/>
  <c r="H303" i="13"/>
  <c r="I303" i="13" s="1"/>
  <c r="I302" i="13"/>
  <c r="H302" i="13"/>
  <c r="H301" i="13"/>
  <c r="I301" i="13" s="1"/>
  <c r="I300" i="13"/>
  <c r="H300" i="13"/>
  <c r="H299" i="13"/>
  <c r="I299" i="13" s="1"/>
  <c r="I298" i="13"/>
  <c r="H298" i="13"/>
  <c r="H297" i="13"/>
  <c r="I297" i="13" s="1"/>
  <c r="I296" i="13"/>
  <c r="H296" i="13"/>
  <c r="H295" i="13"/>
  <c r="I295" i="13" s="1"/>
  <c r="I294" i="13"/>
  <c r="H294" i="13"/>
  <c r="H293" i="13"/>
  <c r="I293" i="13" s="1"/>
  <c r="I292" i="13"/>
  <c r="H292" i="13"/>
  <c r="H291" i="13"/>
  <c r="I291" i="13" s="1"/>
  <c r="I290" i="13"/>
  <c r="H290" i="13"/>
  <c r="H289" i="13"/>
  <c r="I289" i="13" s="1"/>
  <c r="I288" i="13"/>
  <c r="H288" i="13"/>
  <c r="H308" i="13" s="1"/>
  <c r="H287" i="13"/>
  <c r="I287" i="13" s="1"/>
  <c r="I286" i="13"/>
  <c r="H286" i="13"/>
  <c r="H285" i="13"/>
  <c r="I285" i="13" s="1"/>
  <c r="I284" i="13"/>
  <c r="H284" i="13"/>
  <c r="H283" i="13"/>
  <c r="I283" i="13" s="1"/>
  <c r="I282" i="13"/>
  <c r="H282" i="13"/>
  <c r="H281" i="13"/>
  <c r="I281" i="13" s="1"/>
  <c r="I280" i="13"/>
  <c r="H280" i="13"/>
  <c r="H279" i="13"/>
  <c r="I279" i="13" s="1"/>
  <c r="I278" i="13"/>
  <c r="H278" i="13"/>
  <c r="H277" i="13"/>
  <c r="I277" i="13" s="1"/>
  <c r="I276" i="13"/>
  <c r="H276" i="13"/>
  <c r="H275" i="13"/>
  <c r="H307" i="13" s="1"/>
  <c r="H270" i="13"/>
  <c r="I270" i="13" s="1"/>
  <c r="G270" i="13"/>
  <c r="E270" i="13"/>
  <c r="D270" i="13"/>
  <c r="C270" i="13"/>
  <c r="I269" i="13"/>
  <c r="H269" i="13"/>
  <c r="H271" i="13" s="1"/>
  <c r="G269" i="13"/>
  <c r="G271" i="13" s="1"/>
  <c r="D269" i="13"/>
  <c r="D271" i="13" s="1"/>
  <c r="C269" i="13"/>
  <c r="C271" i="13" s="1"/>
  <c r="I267" i="13"/>
  <c r="I266" i="13"/>
  <c r="I265" i="13"/>
  <c r="H259" i="13"/>
  <c r="I259" i="13" s="1"/>
  <c r="G259" i="13"/>
  <c r="D259" i="13"/>
  <c r="C259" i="13"/>
  <c r="E259" i="13" s="1"/>
  <c r="I258" i="13"/>
  <c r="I260" i="13" s="1"/>
  <c r="H258" i="13"/>
  <c r="H260" i="13" s="1"/>
  <c r="G258" i="13"/>
  <c r="G260" i="13" s="1"/>
  <c r="E258" i="13"/>
  <c r="E260" i="13" s="1"/>
  <c r="D258" i="13"/>
  <c r="D260" i="13" s="1"/>
  <c r="C258" i="13"/>
  <c r="C260" i="13" s="1"/>
  <c r="I256" i="13"/>
  <c r="I255" i="13"/>
  <c r="I254" i="13"/>
  <c r="I248" i="13"/>
  <c r="H248" i="13"/>
  <c r="G248" i="13"/>
  <c r="D248" i="13"/>
  <c r="C248" i="13"/>
  <c r="E248" i="13" s="1"/>
  <c r="H247" i="13"/>
  <c r="I247" i="13" s="1"/>
  <c r="I249" i="13" s="1"/>
  <c r="G247" i="13"/>
  <c r="G249" i="13" s="1"/>
  <c r="E247" i="13"/>
  <c r="D247" i="13"/>
  <c r="D249" i="13" s="1"/>
  <c r="C247" i="13"/>
  <c r="C249" i="13" s="1"/>
  <c r="I245" i="13"/>
  <c r="I244" i="13"/>
  <c r="I243" i="13"/>
  <c r="I242" i="13"/>
  <c r="I241" i="13"/>
  <c r="I240" i="13"/>
  <c r="I239" i="13"/>
  <c r="I238" i="13"/>
  <c r="H232" i="13"/>
  <c r="I232" i="13" s="1"/>
  <c r="G232" i="13"/>
  <c r="E232" i="13"/>
  <c r="D232" i="13"/>
  <c r="C232" i="13"/>
  <c r="I231" i="13"/>
  <c r="H231" i="13"/>
  <c r="G231" i="13"/>
  <c r="D231" i="13"/>
  <c r="C231" i="13"/>
  <c r="E231" i="13" s="1"/>
  <c r="H230" i="13"/>
  <c r="I230" i="13" s="1"/>
  <c r="G230" i="13"/>
  <c r="E230" i="13"/>
  <c r="D230" i="13"/>
  <c r="C230" i="13"/>
  <c r="I229" i="13"/>
  <c r="H229" i="13"/>
  <c r="G229" i="13"/>
  <c r="D229" i="13"/>
  <c r="C229" i="13"/>
  <c r="E229" i="13" s="1"/>
  <c r="H228" i="13"/>
  <c r="I228" i="13" s="1"/>
  <c r="G228" i="13"/>
  <c r="E228" i="13"/>
  <c r="D228" i="13"/>
  <c r="C228" i="13"/>
  <c r="I227" i="13"/>
  <c r="H227" i="13"/>
  <c r="H233" i="13" s="1"/>
  <c r="G227" i="13"/>
  <c r="G233" i="13" s="1"/>
  <c r="D227" i="13"/>
  <c r="D233" i="13" s="1"/>
  <c r="C227" i="13"/>
  <c r="C233" i="13" s="1"/>
  <c r="I225" i="13"/>
  <c r="I224" i="13"/>
  <c r="I223" i="13"/>
  <c r="I222" i="13"/>
  <c r="I221" i="13"/>
  <c r="I217" i="13"/>
  <c r="I216" i="13"/>
  <c r="I215" i="13"/>
  <c r="I214" i="13"/>
  <c r="I213" i="13"/>
  <c r="I209" i="13"/>
  <c r="I208" i="13"/>
  <c r="I207" i="13"/>
  <c r="I206" i="13"/>
  <c r="I205" i="13"/>
  <c r="I199" i="13"/>
  <c r="H199" i="13"/>
  <c r="G199" i="13"/>
  <c r="D199" i="13"/>
  <c r="C199" i="13"/>
  <c r="E199" i="13" s="1"/>
  <c r="I198" i="13"/>
  <c r="H198" i="13"/>
  <c r="G198" i="13"/>
  <c r="E198" i="13"/>
  <c r="D198" i="13"/>
  <c r="C198" i="13"/>
  <c r="I197" i="13"/>
  <c r="H197" i="13"/>
  <c r="G197" i="13"/>
  <c r="D197" i="13"/>
  <c r="C197" i="13"/>
  <c r="E197" i="13" s="1"/>
  <c r="I196" i="13"/>
  <c r="I200" i="13" s="1"/>
  <c r="H196" i="13"/>
  <c r="G196" i="13"/>
  <c r="E196" i="13"/>
  <c r="E200" i="13" s="1"/>
  <c r="D196" i="13"/>
  <c r="D200" i="13" s="1"/>
  <c r="C196" i="13"/>
  <c r="C200" i="13" s="1"/>
  <c r="I195" i="13"/>
  <c r="H195" i="13"/>
  <c r="H200" i="13" s="1"/>
  <c r="G195" i="13"/>
  <c r="G200" i="13" s="1"/>
  <c r="D195" i="13"/>
  <c r="C195" i="13"/>
  <c r="E195" i="13" s="1"/>
  <c r="I193" i="13"/>
  <c r="I192" i="13"/>
  <c r="I187" i="13"/>
  <c r="H187" i="13"/>
  <c r="G187" i="13"/>
  <c r="D187" i="13"/>
  <c r="I186" i="13"/>
  <c r="H186" i="13"/>
  <c r="G186" i="13"/>
  <c r="E186" i="13"/>
  <c r="I185" i="13"/>
  <c r="H185" i="13"/>
  <c r="G185" i="13"/>
  <c r="E185" i="13"/>
  <c r="I184" i="13"/>
  <c r="H184" i="13"/>
  <c r="G184" i="13"/>
  <c r="E184" i="13"/>
  <c r="I183" i="13"/>
  <c r="H183" i="13"/>
  <c r="G183" i="13"/>
  <c r="D183" i="13"/>
  <c r="C183" i="13"/>
  <c r="I182" i="13"/>
  <c r="H182" i="13"/>
  <c r="G182" i="13"/>
  <c r="E182" i="13"/>
  <c r="I181" i="13"/>
  <c r="H181" i="13"/>
  <c r="G181" i="13"/>
  <c r="E181" i="13"/>
  <c r="I180" i="13"/>
  <c r="H180" i="13"/>
  <c r="G180" i="13"/>
  <c r="D180" i="13"/>
  <c r="C180" i="13"/>
  <c r="I179" i="13"/>
  <c r="H179" i="13"/>
  <c r="G179" i="13"/>
  <c r="D179" i="13"/>
  <c r="C179" i="13"/>
  <c r="I178" i="13"/>
  <c r="H178" i="13"/>
  <c r="G178" i="13"/>
  <c r="D178" i="13"/>
  <c r="C178" i="13"/>
  <c r="I177" i="13"/>
  <c r="H177" i="13"/>
  <c r="G177" i="13"/>
  <c r="D177" i="13"/>
  <c r="E177" i="13" s="1"/>
  <c r="I176" i="13"/>
  <c r="H176" i="13"/>
  <c r="G176" i="13"/>
  <c r="G188" i="13" s="1"/>
  <c r="D176" i="13"/>
  <c r="E176" i="13" s="1"/>
  <c r="J174" i="13"/>
  <c r="J173" i="13"/>
  <c r="J172" i="13"/>
  <c r="J171" i="13"/>
  <c r="J170" i="13"/>
  <c r="J169" i="13"/>
  <c r="J168" i="13"/>
  <c r="J167" i="13"/>
  <c r="J166" i="13"/>
  <c r="J165" i="13"/>
  <c r="J164" i="13"/>
  <c r="J163" i="13"/>
  <c r="J162" i="13"/>
  <c r="J161" i="13"/>
  <c r="J160" i="13"/>
  <c r="J159" i="13"/>
  <c r="J158" i="13"/>
  <c r="J157" i="13"/>
  <c r="J156" i="13"/>
  <c r="J155" i="13"/>
  <c r="J154" i="13"/>
  <c r="J153" i="13"/>
  <c r="J187" i="13" s="1"/>
  <c r="J152" i="13"/>
  <c r="J151" i="13"/>
  <c r="J176" i="13" s="1"/>
  <c r="J150" i="13"/>
  <c r="J149" i="13"/>
  <c r="J148" i="13"/>
  <c r="J147" i="13"/>
  <c r="J146" i="13"/>
  <c r="J145" i="13"/>
  <c r="J144" i="13"/>
  <c r="J143" i="13"/>
  <c r="J142" i="13"/>
  <c r="J141" i="13"/>
  <c r="J140" i="13"/>
  <c r="J139" i="13"/>
  <c r="J138" i="13"/>
  <c r="J137" i="13"/>
  <c r="J136" i="13"/>
  <c r="J135" i="13"/>
  <c r="J134" i="13"/>
  <c r="J133" i="13"/>
  <c r="J132" i="13"/>
  <c r="J131" i="13"/>
  <c r="J130" i="13"/>
  <c r="J129" i="13"/>
  <c r="J128" i="13"/>
  <c r="J127" i="13"/>
  <c r="J126" i="13"/>
  <c r="J125" i="13"/>
  <c r="J124" i="13"/>
  <c r="J123" i="13"/>
  <c r="J122" i="13"/>
  <c r="J121" i="13"/>
  <c r="J120" i="13"/>
  <c r="J119" i="13"/>
  <c r="J118" i="13"/>
  <c r="J117" i="13"/>
  <c r="J116" i="13"/>
  <c r="J115" i="13"/>
  <c r="J114" i="13"/>
  <c r="J113" i="13"/>
  <c r="J112" i="13"/>
  <c r="J111" i="13"/>
  <c r="J110" i="13"/>
  <c r="J109" i="13"/>
  <c r="J108" i="13"/>
  <c r="J107" i="13"/>
  <c r="J106" i="13"/>
  <c r="J105" i="13"/>
  <c r="J104" i="13"/>
  <c r="J103" i="13"/>
  <c r="J102" i="13"/>
  <c r="J101" i="13"/>
  <c r="J100" i="13"/>
  <c r="J99" i="13"/>
  <c r="J98" i="13"/>
  <c r="J97" i="13"/>
  <c r="J96" i="13"/>
  <c r="J95" i="13"/>
  <c r="J94" i="13"/>
  <c r="J93" i="13"/>
  <c r="J92" i="13"/>
  <c r="J91" i="13"/>
  <c r="J90" i="13"/>
  <c r="J89" i="13"/>
  <c r="J88" i="13"/>
  <c r="J87" i="13"/>
  <c r="J86" i="13"/>
  <c r="J85" i="13"/>
  <c r="J84" i="13"/>
  <c r="J83" i="13"/>
  <c r="J82" i="13"/>
  <c r="J81" i="13"/>
  <c r="J80" i="13"/>
  <c r="J79" i="13"/>
  <c r="J78" i="13"/>
  <c r="J77" i="13"/>
  <c r="J76" i="13"/>
  <c r="J75" i="13"/>
  <c r="J74" i="13"/>
  <c r="J73" i="13"/>
  <c r="J72" i="13"/>
  <c r="J71" i="13"/>
  <c r="J70" i="13"/>
  <c r="J69" i="13"/>
  <c r="J68" i="13"/>
  <c r="J67" i="13"/>
  <c r="J66" i="13"/>
  <c r="J65" i="13"/>
  <c r="J64" i="13"/>
  <c r="J63" i="13"/>
  <c r="J62" i="13"/>
  <c r="J61" i="13"/>
  <c r="J60" i="13"/>
  <c r="J59" i="13"/>
  <c r="J58" i="13"/>
  <c r="J57" i="13"/>
  <c r="J56" i="13"/>
  <c r="J55" i="13"/>
  <c r="J54" i="13"/>
  <c r="J53" i="13"/>
  <c r="J52" i="13"/>
  <c r="J51" i="13"/>
  <c r="J50" i="13"/>
  <c r="J49" i="13"/>
  <c r="J48" i="13"/>
  <c r="J47" i="13"/>
  <c r="J46" i="13"/>
  <c r="J45" i="13"/>
  <c r="J44" i="13"/>
  <c r="J43" i="13"/>
  <c r="J42" i="13"/>
  <c r="J41" i="13"/>
  <c r="J40" i="13"/>
  <c r="J39" i="13"/>
  <c r="J38" i="13"/>
  <c r="J37" i="13"/>
  <c r="J36" i="13"/>
  <c r="J35" i="13"/>
  <c r="J34" i="13"/>
  <c r="J177" i="13" s="1"/>
  <c r="J33" i="13"/>
  <c r="J32" i="13"/>
  <c r="J31" i="13"/>
  <c r="J30" i="13"/>
  <c r="J29" i="13"/>
  <c r="J181" i="13" s="1"/>
  <c r="J28" i="13"/>
  <c r="J27" i="13"/>
  <c r="J26" i="13"/>
  <c r="J183" i="13" s="1"/>
  <c r="J25" i="13"/>
  <c r="J24" i="13"/>
  <c r="J23" i="13"/>
  <c r="J178" i="13" s="1"/>
  <c r="J22" i="13"/>
  <c r="J21" i="13"/>
  <c r="J186" i="13" s="1"/>
  <c r="J20" i="13"/>
  <c r="J19" i="13"/>
  <c r="J18" i="13"/>
  <c r="J17" i="13"/>
  <c r="J16" i="13"/>
  <c r="J15" i="13"/>
  <c r="J14" i="13"/>
  <c r="J13" i="13"/>
  <c r="J12" i="13"/>
  <c r="J180" i="13" s="1"/>
  <c r="J11" i="13"/>
  <c r="J179" i="13" s="1"/>
  <c r="J10" i="13"/>
  <c r="J185" i="13" s="1"/>
  <c r="J9" i="13"/>
  <c r="J8" i="13"/>
  <c r="J182" i="13" s="1"/>
  <c r="J7" i="13"/>
  <c r="J184" i="13" s="1"/>
  <c r="I312" i="12"/>
  <c r="H312" i="12"/>
  <c r="G312" i="12"/>
  <c r="E312" i="12"/>
  <c r="D312" i="12"/>
  <c r="C312" i="12"/>
  <c r="I311" i="12"/>
  <c r="H311" i="12"/>
  <c r="G311" i="12"/>
  <c r="D311" i="12"/>
  <c r="C311" i="12"/>
  <c r="E311" i="12" s="1"/>
  <c r="I310" i="12"/>
  <c r="H310" i="12"/>
  <c r="G310" i="12"/>
  <c r="E310" i="12"/>
  <c r="D310" i="12"/>
  <c r="C310" i="12"/>
  <c r="I309" i="12"/>
  <c r="H309" i="12"/>
  <c r="G309" i="12"/>
  <c r="D309" i="12"/>
  <c r="C309" i="12"/>
  <c r="E309" i="12" s="1"/>
  <c r="G308" i="12"/>
  <c r="E308" i="12"/>
  <c r="G307" i="12"/>
  <c r="G313" i="12" s="1"/>
  <c r="E307" i="12"/>
  <c r="D307" i="12"/>
  <c r="D313" i="12" s="1"/>
  <c r="H305" i="12"/>
  <c r="I305" i="12" s="1"/>
  <c r="I304" i="12"/>
  <c r="H304" i="12"/>
  <c r="H303" i="12"/>
  <c r="I303" i="12" s="1"/>
  <c r="I302" i="12"/>
  <c r="H302" i="12"/>
  <c r="H301" i="12"/>
  <c r="I301" i="12" s="1"/>
  <c r="I300" i="12"/>
  <c r="H300" i="12"/>
  <c r="H299" i="12"/>
  <c r="I299" i="12" s="1"/>
  <c r="I298" i="12"/>
  <c r="H298" i="12"/>
  <c r="H297" i="12"/>
  <c r="I297" i="12" s="1"/>
  <c r="I296" i="12"/>
  <c r="H296" i="12"/>
  <c r="H295" i="12"/>
  <c r="I295" i="12" s="1"/>
  <c r="I294" i="12"/>
  <c r="H294" i="12"/>
  <c r="H293" i="12"/>
  <c r="I293" i="12" s="1"/>
  <c r="I292" i="12"/>
  <c r="H292" i="12"/>
  <c r="H291" i="12"/>
  <c r="I291" i="12" s="1"/>
  <c r="I290" i="12"/>
  <c r="H290" i="12"/>
  <c r="H289" i="12"/>
  <c r="I289" i="12" s="1"/>
  <c r="I288" i="12"/>
  <c r="H288" i="12"/>
  <c r="H308" i="12" s="1"/>
  <c r="H287" i="12"/>
  <c r="I287" i="12" s="1"/>
  <c r="I286" i="12"/>
  <c r="H286" i="12"/>
  <c r="H285" i="12"/>
  <c r="I285" i="12" s="1"/>
  <c r="I284" i="12"/>
  <c r="H284" i="12"/>
  <c r="H283" i="12"/>
  <c r="I283" i="12" s="1"/>
  <c r="I282" i="12"/>
  <c r="H282" i="12"/>
  <c r="H281" i="12"/>
  <c r="I281" i="12" s="1"/>
  <c r="I280" i="12"/>
  <c r="H280" i="12"/>
  <c r="H279" i="12"/>
  <c r="I279" i="12" s="1"/>
  <c r="I278" i="12"/>
  <c r="H278" i="12"/>
  <c r="H277" i="12"/>
  <c r="I277" i="12" s="1"/>
  <c r="I276" i="12"/>
  <c r="H276" i="12"/>
  <c r="H275" i="12"/>
  <c r="H307" i="12" s="1"/>
  <c r="H313" i="12" s="1"/>
  <c r="H270" i="12"/>
  <c r="I270" i="12" s="1"/>
  <c r="G270" i="12"/>
  <c r="D270" i="12"/>
  <c r="C270" i="12"/>
  <c r="E270" i="12" s="1"/>
  <c r="I269" i="12"/>
  <c r="I271" i="12" s="1"/>
  <c r="H269" i="12"/>
  <c r="H271" i="12" s="1"/>
  <c r="G269" i="12"/>
  <c r="G271" i="12" s="1"/>
  <c r="D269" i="12"/>
  <c r="D271" i="12" s="1"/>
  <c r="C269" i="12"/>
  <c r="C271" i="12" s="1"/>
  <c r="I267" i="12"/>
  <c r="I266" i="12"/>
  <c r="I265" i="12"/>
  <c r="H259" i="12"/>
  <c r="I259" i="12" s="1"/>
  <c r="G259" i="12"/>
  <c r="D259" i="12"/>
  <c r="C259" i="12"/>
  <c r="E259" i="12" s="1"/>
  <c r="H258" i="12"/>
  <c r="H260" i="12" s="1"/>
  <c r="G258" i="12"/>
  <c r="I258" i="12" s="1"/>
  <c r="E258" i="12"/>
  <c r="E260" i="12" s="1"/>
  <c r="D258" i="12"/>
  <c r="D260" i="12" s="1"/>
  <c r="C258" i="12"/>
  <c r="C260" i="12" s="1"/>
  <c r="I256" i="12"/>
  <c r="I255" i="12"/>
  <c r="I254" i="12"/>
  <c r="I248" i="12"/>
  <c r="H248" i="12"/>
  <c r="G248" i="12"/>
  <c r="D248" i="12"/>
  <c r="C248" i="12"/>
  <c r="E248" i="12" s="1"/>
  <c r="H247" i="12"/>
  <c r="I247" i="12" s="1"/>
  <c r="I249" i="12" s="1"/>
  <c r="G247" i="12"/>
  <c r="G249" i="12" s="1"/>
  <c r="E247" i="12"/>
  <c r="E249" i="12" s="1"/>
  <c r="D247" i="12"/>
  <c r="D249" i="12" s="1"/>
  <c r="C247" i="12"/>
  <c r="C249" i="12" s="1"/>
  <c r="I245" i="12"/>
  <c r="I244" i="12"/>
  <c r="I243" i="12"/>
  <c r="I242" i="12"/>
  <c r="I241" i="12"/>
  <c r="I240" i="12"/>
  <c r="I239" i="12"/>
  <c r="I238" i="12"/>
  <c r="H232" i="12"/>
  <c r="I232" i="12" s="1"/>
  <c r="G232" i="12"/>
  <c r="D232" i="12"/>
  <c r="C232" i="12"/>
  <c r="E232" i="12" s="1"/>
  <c r="I231" i="12"/>
  <c r="H231" i="12"/>
  <c r="G231" i="12"/>
  <c r="D231" i="12"/>
  <c r="E231" i="12" s="1"/>
  <c r="C231" i="12"/>
  <c r="H230" i="12"/>
  <c r="I230" i="12" s="1"/>
  <c r="G230" i="12"/>
  <c r="D230" i="12"/>
  <c r="C230" i="12"/>
  <c r="E230" i="12" s="1"/>
  <c r="I229" i="12"/>
  <c r="H229" i="12"/>
  <c r="G229" i="12"/>
  <c r="D229" i="12"/>
  <c r="E229" i="12" s="1"/>
  <c r="C229" i="12"/>
  <c r="H228" i="12"/>
  <c r="I228" i="12" s="1"/>
  <c r="G228" i="12"/>
  <c r="D228" i="12"/>
  <c r="C228" i="12"/>
  <c r="E228" i="12" s="1"/>
  <c r="I227" i="12"/>
  <c r="H227" i="12"/>
  <c r="H233" i="12" s="1"/>
  <c r="G227" i="12"/>
  <c r="G233" i="12" s="1"/>
  <c r="D227" i="12"/>
  <c r="D233" i="12" s="1"/>
  <c r="C227" i="12"/>
  <c r="C233" i="12" s="1"/>
  <c r="I225" i="12"/>
  <c r="I224" i="12"/>
  <c r="I223" i="12"/>
  <c r="I222" i="12"/>
  <c r="I221" i="12"/>
  <c r="I217" i="12"/>
  <c r="I216" i="12"/>
  <c r="I215" i="12"/>
  <c r="I214" i="12"/>
  <c r="I213" i="12"/>
  <c r="I209" i="12"/>
  <c r="I208" i="12"/>
  <c r="I207" i="12"/>
  <c r="I206" i="12"/>
  <c r="I205" i="12"/>
  <c r="I199" i="12"/>
  <c r="H199" i="12"/>
  <c r="G199" i="12"/>
  <c r="D199" i="12"/>
  <c r="C199" i="12"/>
  <c r="E199" i="12" s="1"/>
  <c r="I198" i="12"/>
  <c r="H198" i="12"/>
  <c r="G198" i="12"/>
  <c r="E198" i="12"/>
  <c r="D198" i="12"/>
  <c r="C198" i="12"/>
  <c r="I197" i="12"/>
  <c r="H197" i="12"/>
  <c r="G197" i="12"/>
  <c r="D197" i="12"/>
  <c r="C197" i="12"/>
  <c r="E197" i="12" s="1"/>
  <c r="I196" i="12"/>
  <c r="H196" i="12"/>
  <c r="G196" i="12"/>
  <c r="E196" i="12"/>
  <c r="E200" i="12" s="1"/>
  <c r="D196" i="12"/>
  <c r="D200" i="12" s="1"/>
  <c r="C196" i="12"/>
  <c r="C200" i="12" s="1"/>
  <c r="I195" i="12"/>
  <c r="I200" i="12" s="1"/>
  <c r="H195" i="12"/>
  <c r="H200" i="12" s="1"/>
  <c r="G195" i="12"/>
  <c r="G200" i="12" s="1"/>
  <c r="D195" i="12"/>
  <c r="C195" i="12"/>
  <c r="E195" i="12" s="1"/>
  <c r="I193" i="12"/>
  <c r="I192" i="12"/>
  <c r="I187" i="12"/>
  <c r="H187" i="12"/>
  <c r="G187" i="12"/>
  <c r="D187" i="12"/>
  <c r="C187" i="12"/>
  <c r="E187" i="12" s="1"/>
  <c r="I186" i="12"/>
  <c r="H186" i="12"/>
  <c r="G186" i="12"/>
  <c r="D186" i="12"/>
  <c r="C186" i="12"/>
  <c r="E186" i="12" s="1"/>
  <c r="I185" i="12"/>
  <c r="H185" i="12"/>
  <c r="G185" i="12"/>
  <c r="E185" i="12"/>
  <c r="I184" i="12"/>
  <c r="H184" i="12"/>
  <c r="G184" i="12"/>
  <c r="E184" i="12"/>
  <c r="I183" i="12"/>
  <c r="H183" i="12"/>
  <c r="G183" i="12"/>
  <c r="D183" i="12"/>
  <c r="C183" i="12"/>
  <c r="E183" i="12" s="1"/>
  <c r="I182" i="12"/>
  <c r="H182" i="12"/>
  <c r="G182" i="12"/>
  <c r="E182" i="12"/>
  <c r="I181" i="12"/>
  <c r="H181" i="12"/>
  <c r="G181" i="12"/>
  <c r="E181" i="12"/>
  <c r="I180" i="12"/>
  <c r="I188" i="12" s="1"/>
  <c r="H180" i="12"/>
  <c r="G180" i="12"/>
  <c r="D180" i="12"/>
  <c r="D188" i="12" s="1"/>
  <c r="D316" i="12" s="1"/>
  <c r="C180" i="12"/>
  <c r="I179" i="12"/>
  <c r="H179" i="12"/>
  <c r="G179" i="12"/>
  <c r="D179" i="12"/>
  <c r="C179" i="12"/>
  <c r="E179" i="12" s="1"/>
  <c r="I178" i="12"/>
  <c r="H178" i="12"/>
  <c r="G178" i="12"/>
  <c r="D178" i="12"/>
  <c r="C178" i="12"/>
  <c r="C188" i="12" s="1"/>
  <c r="I177" i="12"/>
  <c r="H177" i="12"/>
  <c r="G177" i="12"/>
  <c r="E177" i="12"/>
  <c r="D177" i="12"/>
  <c r="I176" i="12"/>
  <c r="H176" i="12"/>
  <c r="H188" i="12" s="1"/>
  <c r="G176" i="12"/>
  <c r="G188" i="12" s="1"/>
  <c r="D176" i="12"/>
  <c r="E176" i="12" s="1"/>
  <c r="J174" i="12"/>
  <c r="J173" i="12"/>
  <c r="J172" i="12"/>
  <c r="J171" i="12"/>
  <c r="J170" i="12"/>
  <c r="J169" i="12"/>
  <c r="J168" i="12"/>
  <c r="J167" i="12"/>
  <c r="J166" i="12"/>
  <c r="J165" i="12"/>
  <c r="J164" i="12"/>
  <c r="J163" i="12"/>
  <c r="J162" i="12"/>
  <c r="J161" i="12"/>
  <c r="J160" i="12"/>
  <c r="J159" i="12"/>
  <c r="J158" i="12"/>
  <c r="J157" i="12"/>
  <c r="J156" i="12"/>
  <c r="J155" i="12"/>
  <c r="J154" i="12"/>
  <c r="J153" i="12"/>
  <c r="J187" i="12" s="1"/>
  <c r="J152" i="12"/>
  <c r="J151" i="12"/>
  <c r="J176" i="12" s="1"/>
  <c r="J150" i="12"/>
  <c r="J149" i="12"/>
  <c r="J148" i="12"/>
  <c r="J147" i="12"/>
  <c r="J146" i="12"/>
  <c r="J145" i="12"/>
  <c r="J144" i="12"/>
  <c r="J143" i="12"/>
  <c r="J142" i="12"/>
  <c r="J141" i="12"/>
  <c r="J14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105" i="12"/>
  <c r="J104" i="12"/>
  <c r="J103" i="12"/>
  <c r="J102" i="12"/>
  <c r="J101" i="12"/>
  <c r="J100" i="12"/>
  <c r="J99" i="12"/>
  <c r="J98" i="12"/>
  <c r="J97" i="12"/>
  <c r="J9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J61" i="12"/>
  <c r="J60" i="12"/>
  <c r="J59" i="12"/>
  <c r="J58" i="12"/>
  <c r="J57" i="12"/>
  <c r="J56" i="12"/>
  <c r="J55" i="12"/>
  <c r="J54" i="12"/>
  <c r="J53" i="12"/>
  <c r="J52" i="12"/>
  <c r="J51" i="12"/>
  <c r="J50" i="12"/>
  <c r="J49" i="12"/>
  <c r="J48" i="12"/>
  <c r="J181" i="12" s="1"/>
  <c r="J47" i="12"/>
  <c r="J46" i="12"/>
  <c r="J45" i="12"/>
  <c r="J44" i="12"/>
  <c r="J43" i="12"/>
  <c r="J42" i="12"/>
  <c r="J41" i="12"/>
  <c r="J40" i="12"/>
  <c r="J39" i="12"/>
  <c r="J38" i="12"/>
  <c r="J37" i="12"/>
  <c r="J36" i="12"/>
  <c r="J35" i="12"/>
  <c r="J34" i="12"/>
  <c r="J177" i="12" s="1"/>
  <c r="J33" i="12"/>
  <c r="J32" i="12"/>
  <c r="J31" i="12"/>
  <c r="J30" i="12"/>
  <c r="J29" i="12"/>
  <c r="J28" i="12"/>
  <c r="J27" i="12"/>
  <c r="J26" i="12"/>
  <c r="J183" i="12" s="1"/>
  <c r="J25" i="12"/>
  <c r="J24" i="12"/>
  <c r="J23" i="12"/>
  <c r="J178" i="12" s="1"/>
  <c r="J22" i="12"/>
  <c r="J21" i="12"/>
  <c r="J186" i="12" s="1"/>
  <c r="J20" i="12"/>
  <c r="J19" i="12"/>
  <c r="J18" i="12"/>
  <c r="J17" i="12"/>
  <c r="J16" i="12"/>
  <c r="J15" i="12"/>
  <c r="J14" i="12"/>
  <c r="J13" i="12"/>
  <c r="J12" i="12"/>
  <c r="J180" i="12" s="1"/>
  <c r="J11" i="12"/>
  <c r="J179" i="12" s="1"/>
  <c r="J10" i="12"/>
  <c r="J185" i="12" s="1"/>
  <c r="J9" i="12"/>
  <c r="J8" i="12"/>
  <c r="J182" i="12" s="1"/>
  <c r="J7" i="12"/>
  <c r="J184" i="12" s="1"/>
  <c r="I312" i="11"/>
  <c r="H312" i="11"/>
  <c r="G312" i="11"/>
  <c r="E312" i="11"/>
  <c r="D312" i="11"/>
  <c r="C312" i="11"/>
  <c r="I311" i="11"/>
  <c r="H311" i="11"/>
  <c r="G311" i="11"/>
  <c r="D311" i="11"/>
  <c r="C311" i="11"/>
  <c r="E311" i="11" s="1"/>
  <c r="I310" i="11"/>
  <c r="H310" i="11"/>
  <c r="G310" i="11"/>
  <c r="E310" i="11"/>
  <c r="D310" i="11"/>
  <c r="C310" i="11"/>
  <c r="I309" i="11"/>
  <c r="H309" i="11"/>
  <c r="G309" i="11"/>
  <c r="D309" i="11"/>
  <c r="C309" i="11"/>
  <c r="E309" i="11" s="1"/>
  <c r="G308" i="11"/>
  <c r="E308" i="11"/>
  <c r="G307" i="11"/>
  <c r="G313" i="11" s="1"/>
  <c r="E307" i="11"/>
  <c r="D307" i="11"/>
  <c r="D313" i="11" s="1"/>
  <c r="H305" i="11"/>
  <c r="I305" i="11" s="1"/>
  <c r="I304" i="11"/>
  <c r="H304" i="11"/>
  <c r="H303" i="11"/>
  <c r="I303" i="11" s="1"/>
  <c r="I302" i="11"/>
  <c r="H302" i="11"/>
  <c r="H301" i="11"/>
  <c r="I301" i="11" s="1"/>
  <c r="I300" i="11"/>
  <c r="H300" i="11"/>
  <c r="H299" i="11"/>
  <c r="I299" i="11" s="1"/>
  <c r="I298" i="11"/>
  <c r="H298" i="11"/>
  <c r="H297" i="11"/>
  <c r="I297" i="11" s="1"/>
  <c r="I296" i="11"/>
  <c r="H296" i="11"/>
  <c r="H295" i="11"/>
  <c r="I295" i="11" s="1"/>
  <c r="I294" i="11"/>
  <c r="H294" i="11"/>
  <c r="H293" i="11"/>
  <c r="I293" i="11" s="1"/>
  <c r="I292" i="11"/>
  <c r="H292" i="11"/>
  <c r="H291" i="11"/>
  <c r="I291" i="11" s="1"/>
  <c r="I290" i="11"/>
  <c r="H290" i="11"/>
  <c r="H289" i="11"/>
  <c r="I289" i="11" s="1"/>
  <c r="I288" i="11"/>
  <c r="H288" i="11"/>
  <c r="H308" i="11" s="1"/>
  <c r="H287" i="11"/>
  <c r="I287" i="11" s="1"/>
  <c r="I286" i="11"/>
  <c r="H286" i="11"/>
  <c r="H285" i="11"/>
  <c r="I285" i="11" s="1"/>
  <c r="I284" i="11"/>
  <c r="H284" i="11"/>
  <c r="H283" i="11"/>
  <c r="I283" i="11" s="1"/>
  <c r="I282" i="11"/>
  <c r="H282" i="11"/>
  <c r="H281" i="11"/>
  <c r="I281" i="11" s="1"/>
  <c r="I280" i="11"/>
  <c r="H280" i="11"/>
  <c r="H279" i="11"/>
  <c r="I279" i="11" s="1"/>
  <c r="I278" i="11"/>
  <c r="H278" i="11"/>
  <c r="H277" i="11"/>
  <c r="I277" i="11" s="1"/>
  <c r="I276" i="11"/>
  <c r="H276" i="11"/>
  <c r="H275" i="11"/>
  <c r="H307" i="11" s="1"/>
  <c r="H313" i="11" s="1"/>
  <c r="H270" i="11"/>
  <c r="I270" i="11" s="1"/>
  <c r="G270" i="11"/>
  <c r="D270" i="11"/>
  <c r="C270" i="11"/>
  <c r="E270" i="11" s="1"/>
  <c r="I269" i="11"/>
  <c r="I271" i="11" s="1"/>
  <c r="H269" i="11"/>
  <c r="H271" i="11" s="1"/>
  <c r="G269" i="11"/>
  <c r="G271" i="11" s="1"/>
  <c r="D269" i="11"/>
  <c r="D271" i="11" s="1"/>
  <c r="C269" i="11"/>
  <c r="C271" i="11" s="1"/>
  <c r="I267" i="11"/>
  <c r="I266" i="11"/>
  <c r="I265" i="11"/>
  <c r="H259" i="11"/>
  <c r="I259" i="11" s="1"/>
  <c r="G259" i="11"/>
  <c r="D259" i="11"/>
  <c r="C259" i="11"/>
  <c r="E259" i="11" s="1"/>
  <c r="H258" i="11"/>
  <c r="H260" i="11" s="1"/>
  <c r="G258" i="11"/>
  <c r="I258" i="11" s="1"/>
  <c r="E258" i="11"/>
  <c r="E260" i="11" s="1"/>
  <c r="D258" i="11"/>
  <c r="D260" i="11" s="1"/>
  <c r="C258" i="11"/>
  <c r="C260" i="11" s="1"/>
  <c r="I256" i="11"/>
  <c r="I255" i="11"/>
  <c r="I254" i="11"/>
  <c r="I248" i="11"/>
  <c r="H248" i="11"/>
  <c r="G248" i="11"/>
  <c r="D248" i="11"/>
  <c r="E248" i="11" s="1"/>
  <c r="C248" i="11"/>
  <c r="H247" i="11"/>
  <c r="I247" i="11" s="1"/>
  <c r="I249" i="11" s="1"/>
  <c r="G247" i="11"/>
  <c r="G249" i="11" s="1"/>
  <c r="D247" i="11"/>
  <c r="D249" i="11" s="1"/>
  <c r="C247" i="11"/>
  <c r="E247" i="11" s="1"/>
  <c r="I245" i="11"/>
  <c r="I244" i="11"/>
  <c r="I243" i="11"/>
  <c r="I242" i="11"/>
  <c r="I241" i="11"/>
  <c r="I240" i="11"/>
  <c r="I239" i="11"/>
  <c r="I238" i="11"/>
  <c r="H232" i="11"/>
  <c r="I232" i="11" s="1"/>
  <c r="G232" i="11"/>
  <c r="D232" i="11"/>
  <c r="C232" i="11"/>
  <c r="E232" i="11" s="1"/>
  <c r="I231" i="11"/>
  <c r="H231" i="11"/>
  <c r="G231" i="11"/>
  <c r="D231" i="11"/>
  <c r="C231" i="11"/>
  <c r="E231" i="11" s="1"/>
  <c r="H230" i="11"/>
  <c r="I230" i="11" s="1"/>
  <c r="G230" i="11"/>
  <c r="E230" i="11"/>
  <c r="D230" i="11"/>
  <c r="C230" i="11"/>
  <c r="I229" i="11"/>
  <c r="H229" i="11"/>
  <c r="G229" i="11"/>
  <c r="D229" i="11"/>
  <c r="C229" i="11"/>
  <c r="E229" i="11" s="1"/>
  <c r="H228" i="11"/>
  <c r="I228" i="11" s="1"/>
  <c r="G228" i="11"/>
  <c r="E228" i="11"/>
  <c r="D228" i="11"/>
  <c r="C228" i="11"/>
  <c r="I227" i="11"/>
  <c r="H227" i="11"/>
  <c r="H233" i="11" s="1"/>
  <c r="G227" i="11"/>
  <c r="G233" i="11" s="1"/>
  <c r="D227" i="11"/>
  <c r="D233" i="11" s="1"/>
  <c r="C227" i="11"/>
  <c r="C233" i="11" s="1"/>
  <c r="I225" i="11"/>
  <c r="I224" i="11"/>
  <c r="I223" i="11"/>
  <c r="I222" i="11"/>
  <c r="I221" i="11"/>
  <c r="I217" i="11"/>
  <c r="I216" i="11"/>
  <c r="I215" i="11"/>
  <c r="I214" i="11"/>
  <c r="I213" i="11"/>
  <c r="I209" i="11"/>
  <c r="I208" i="11"/>
  <c r="I207" i="11"/>
  <c r="I206" i="11"/>
  <c r="I205" i="11"/>
  <c r="I199" i="11"/>
  <c r="H199" i="11"/>
  <c r="G199" i="11"/>
  <c r="D199" i="11"/>
  <c r="C199" i="11"/>
  <c r="E199" i="11" s="1"/>
  <c r="I198" i="11"/>
  <c r="H198" i="11"/>
  <c r="G198" i="11"/>
  <c r="E198" i="11"/>
  <c r="D198" i="11"/>
  <c r="C198" i="11"/>
  <c r="I197" i="11"/>
  <c r="H197" i="11"/>
  <c r="G197" i="11"/>
  <c r="D197" i="11"/>
  <c r="C197" i="11"/>
  <c r="E197" i="11" s="1"/>
  <c r="I196" i="11"/>
  <c r="I200" i="11" s="1"/>
  <c r="H196" i="11"/>
  <c r="G196" i="11"/>
  <c r="E196" i="11"/>
  <c r="E200" i="11" s="1"/>
  <c r="D196" i="11"/>
  <c r="D200" i="11" s="1"/>
  <c r="C196" i="11"/>
  <c r="C200" i="11" s="1"/>
  <c r="I195" i="11"/>
  <c r="H195" i="11"/>
  <c r="H200" i="11" s="1"/>
  <c r="G195" i="11"/>
  <c r="G200" i="11" s="1"/>
  <c r="D195" i="11"/>
  <c r="C195" i="11"/>
  <c r="E195" i="11" s="1"/>
  <c r="I193" i="11"/>
  <c r="I192" i="11"/>
  <c r="I187" i="11"/>
  <c r="H187" i="11"/>
  <c r="G187" i="11"/>
  <c r="I186" i="11"/>
  <c r="H186" i="11"/>
  <c r="G186" i="11"/>
  <c r="I185" i="11"/>
  <c r="H185" i="11"/>
  <c r="G185" i="11"/>
  <c r="I184" i="11"/>
  <c r="H184" i="11"/>
  <c r="G184" i="11"/>
  <c r="I183" i="11"/>
  <c r="H183" i="11"/>
  <c r="G183" i="11"/>
  <c r="I182" i="11"/>
  <c r="H182" i="11"/>
  <c r="G182" i="11"/>
  <c r="I181" i="11"/>
  <c r="H181" i="11"/>
  <c r="G181" i="11"/>
  <c r="I180" i="11"/>
  <c r="H180" i="11"/>
  <c r="G180" i="11"/>
  <c r="I179" i="11"/>
  <c r="H179" i="11"/>
  <c r="G179" i="11"/>
  <c r="I178" i="11"/>
  <c r="H178" i="11"/>
  <c r="G178" i="11"/>
  <c r="I177" i="11"/>
  <c r="H177" i="11"/>
  <c r="G177" i="11"/>
  <c r="I176" i="11"/>
  <c r="H176" i="11"/>
  <c r="G176" i="11"/>
  <c r="J187" i="11"/>
  <c r="J176" i="11"/>
  <c r="J177" i="11"/>
  <c r="J181" i="11"/>
  <c r="J183" i="11"/>
  <c r="J178" i="11"/>
  <c r="J186" i="11"/>
  <c r="J180" i="11"/>
  <c r="J179" i="11"/>
  <c r="J185" i="11"/>
  <c r="J182" i="11"/>
  <c r="J184" i="11"/>
  <c r="I312" i="10"/>
  <c r="H312" i="10"/>
  <c r="G312" i="10"/>
  <c r="E312" i="10"/>
  <c r="D312" i="10"/>
  <c r="C312" i="10"/>
  <c r="I311" i="10"/>
  <c r="H311" i="10"/>
  <c r="G311" i="10"/>
  <c r="D311" i="10"/>
  <c r="C311" i="10"/>
  <c r="E311" i="10" s="1"/>
  <c r="I310" i="10"/>
  <c r="H310" i="10"/>
  <c r="G310" i="10"/>
  <c r="E310" i="10"/>
  <c r="D310" i="10"/>
  <c r="C310" i="10"/>
  <c r="I309" i="10"/>
  <c r="H309" i="10"/>
  <c r="G309" i="10"/>
  <c r="D309" i="10"/>
  <c r="D313" i="10" s="1"/>
  <c r="C309" i="10"/>
  <c r="C313" i="10" s="1"/>
  <c r="G308" i="10"/>
  <c r="E308" i="10"/>
  <c r="G307" i="10"/>
  <c r="G313" i="10" s="1"/>
  <c r="E307" i="10"/>
  <c r="D307" i="10"/>
  <c r="H305" i="10"/>
  <c r="I305" i="10" s="1"/>
  <c r="I304" i="10"/>
  <c r="H304" i="10"/>
  <c r="H303" i="10"/>
  <c r="I303" i="10" s="1"/>
  <c r="I302" i="10"/>
  <c r="H302" i="10"/>
  <c r="H301" i="10"/>
  <c r="I301" i="10" s="1"/>
  <c r="I300" i="10"/>
  <c r="H300" i="10"/>
  <c r="H299" i="10"/>
  <c r="I299" i="10" s="1"/>
  <c r="I298" i="10"/>
  <c r="H298" i="10"/>
  <c r="H297" i="10"/>
  <c r="I297" i="10" s="1"/>
  <c r="I296" i="10"/>
  <c r="H296" i="10"/>
  <c r="H295" i="10"/>
  <c r="I295" i="10" s="1"/>
  <c r="I294" i="10"/>
  <c r="H294" i="10"/>
  <c r="H293" i="10"/>
  <c r="I293" i="10" s="1"/>
  <c r="I292" i="10"/>
  <c r="H292" i="10"/>
  <c r="H291" i="10"/>
  <c r="I291" i="10" s="1"/>
  <c r="I290" i="10"/>
  <c r="H290" i="10"/>
  <c r="H289" i="10"/>
  <c r="I289" i="10" s="1"/>
  <c r="I288" i="10"/>
  <c r="H288" i="10"/>
  <c r="H308" i="10" s="1"/>
  <c r="H287" i="10"/>
  <c r="I287" i="10" s="1"/>
  <c r="I286" i="10"/>
  <c r="H286" i="10"/>
  <c r="H285" i="10"/>
  <c r="I285" i="10" s="1"/>
  <c r="I284" i="10"/>
  <c r="H284" i="10"/>
  <c r="H283" i="10"/>
  <c r="I283" i="10" s="1"/>
  <c r="I282" i="10"/>
  <c r="H282" i="10"/>
  <c r="H281" i="10"/>
  <c r="I281" i="10" s="1"/>
  <c r="I280" i="10"/>
  <c r="H280" i="10"/>
  <c r="H279" i="10"/>
  <c r="I279" i="10" s="1"/>
  <c r="I278" i="10"/>
  <c r="H278" i="10"/>
  <c r="H277" i="10"/>
  <c r="I277" i="10" s="1"/>
  <c r="I276" i="10"/>
  <c r="H276" i="10"/>
  <c r="H275" i="10"/>
  <c r="H307" i="10" s="1"/>
  <c r="H313" i="10" s="1"/>
  <c r="H270" i="10"/>
  <c r="I270" i="10" s="1"/>
  <c r="G270" i="10"/>
  <c r="D270" i="10"/>
  <c r="C270" i="10"/>
  <c r="E270" i="10" s="1"/>
  <c r="I269" i="10"/>
  <c r="I271" i="10" s="1"/>
  <c r="H269" i="10"/>
  <c r="H271" i="10" s="1"/>
  <c r="G269" i="10"/>
  <c r="G271" i="10" s="1"/>
  <c r="D269" i="10"/>
  <c r="E269" i="10" s="1"/>
  <c r="E271" i="10" s="1"/>
  <c r="C269" i="10"/>
  <c r="C271" i="10" s="1"/>
  <c r="I267" i="10"/>
  <c r="I266" i="10"/>
  <c r="I265" i="10"/>
  <c r="H259" i="10"/>
  <c r="I259" i="10" s="1"/>
  <c r="G259" i="10"/>
  <c r="D259" i="10"/>
  <c r="C259" i="10"/>
  <c r="E259" i="10" s="1"/>
  <c r="H258" i="10"/>
  <c r="I258" i="10" s="1"/>
  <c r="I260" i="10" s="1"/>
  <c r="G258" i="10"/>
  <c r="G260" i="10" s="1"/>
  <c r="E258" i="10"/>
  <c r="E260" i="10" s="1"/>
  <c r="D258" i="10"/>
  <c r="D260" i="10" s="1"/>
  <c r="C258" i="10"/>
  <c r="C260" i="10" s="1"/>
  <c r="I256" i="10"/>
  <c r="I255" i="10"/>
  <c r="I254" i="10"/>
  <c r="I248" i="10"/>
  <c r="H248" i="10"/>
  <c r="G248" i="10"/>
  <c r="D248" i="10"/>
  <c r="E248" i="10" s="1"/>
  <c r="C248" i="10"/>
  <c r="H247" i="10"/>
  <c r="H249" i="10" s="1"/>
  <c r="G247" i="10"/>
  <c r="G249" i="10" s="1"/>
  <c r="D247" i="10"/>
  <c r="D249" i="10" s="1"/>
  <c r="C247" i="10"/>
  <c r="E247" i="10" s="1"/>
  <c r="I245" i="10"/>
  <c r="I244" i="10"/>
  <c r="I243" i="10"/>
  <c r="I242" i="10"/>
  <c r="I241" i="10"/>
  <c r="I240" i="10"/>
  <c r="I239" i="10"/>
  <c r="I238" i="10"/>
  <c r="H232" i="10"/>
  <c r="I232" i="10" s="1"/>
  <c r="G232" i="10"/>
  <c r="D232" i="10"/>
  <c r="C232" i="10"/>
  <c r="E232" i="10" s="1"/>
  <c r="I231" i="10"/>
  <c r="H231" i="10"/>
  <c r="G231" i="10"/>
  <c r="D231" i="10"/>
  <c r="E231" i="10" s="1"/>
  <c r="C231" i="10"/>
  <c r="H230" i="10"/>
  <c r="I230" i="10" s="1"/>
  <c r="G230" i="10"/>
  <c r="D230" i="10"/>
  <c r="C230" i="10"/>
  <c r="E230" i="10" s="1"/>
  <c r="I229" i="10"/>
  <c r="H229" i="10"/>
  <c r="G229" i="10"/>
  <c r="D229" i="10"/>
  <c r="E229" i="10" s="1"/>
  <c r="C229" i="10"/>
  <c r="H228" i="10"/>
  <c r="I228" i="10" s="1"/>
  <c r="G228" i="10"/>
  <c r="D228" i="10"/>
  <c r="C228" i="10"/>
  <c r="E228" i="10" s="1"/>
  <c r="I227" i="10"/>
  <c r="H227" i="10"/>
  <c r="H233" i="10" s="1"/>
  <c r="G227" i="10"/>
  <c r="G233" i="10" s="1"/>
  <c r="D227" i="10"/>
  <c r="D233" i="10" s="1"/>
  <c r="C227" i="10"/>
  <c r="C233" i="10" s="1"/>
  <c r="I225" i="10"/>
  <c r="I224" i="10"/>
  <c r="I223" i="10"/>
  <c r="I222" i="10"/>
  <c r="I221" i="10"/>
  <c r="I217" i="10"/>
  <c r="I216" i="10"/>
  <c r="I215" i="10"/>
  <c r="I214" i="10"/>
  <c r="I213" i="10"/>
  <c r="I209" i="10"/>
  <c r="I208" i="10"/>
  <c r="I207" i="10"/>
  <c r="I206" i="10"/>
  <c r="I205" i="10"/>
  <c r="I199" i="10"/>
  <c r="H199" i="10"/>
  <c r="G199" i="10"/>
  <c r="D199" i="10"/>
  <c r="C199" i="10"/>
  <c r="E199" i="10" s="1"/>
  <c r="I198" i="10"/>
  <c r="H198" i="10"/>
  <c r="G198" i="10"/>
  <c r="E198" i="10"/>
  <c r="D198" i="10"/>
  <c r="C198" i="10"/>
  <c r="I197" i="10"/>
  <c r="H197" i="10"/>
  <c r="G197" i="10"/>
  <c r="D197" i="10"/>
  <c r="C197" i="10"/>
  <c r="E197" i="10" s="1"/>
  <c r="I196" i="10"/>
  <c r="H196" i="10"/>
  <c r="G196" i="10"/>
  <c r="G200" i="10" s="1"/>
  <c r="E196" i="10"/>
  <c r="E200" i="10" s="1"/>
  <c r="D196" i="10"/>
  <c r="D200" i="10" s="1"/>
  <c r="C196" i="10"/>
  <c r="C200" i="10" s="1"/>
  <c r="I195" i="10"/>
  <c r="I200" i="10" s="1"/>
  <c r="H195" i="10"/>
  <c r="H200" i="10" s="1"/>
  <c r="G195" i="10"/>
  <c r="D195" i="10"/>
  <c r="C195" i="10"/>
  <c r="E195" i="10" s="1"/>
  <c r="I193" i="10"/>
  <c r="I192" i="10"/>
  <c r="I187" i="10"/>
  <c r="H187" i="10"/>
  <c r="G187" i="10"/>
  <c r="I186" i="10"/>
  <c r="H186" i="10"/>
  <c r="G186" i="10"/>
  <c r="I185" i="10"/>
  <c r="H185" i="10"/>
  <c r="G185" i="10"/>
  <c r="I184" i="10"/>
  <c r="H184" i="10"/>
  <c r="G184" i="10"/>
  <c r="I183" i="10"/>
  <c r="H183" i="10"/>
  <c r="G183" i="10"/>
  <c r="I182" i="10"/>
  <c r="H182" i="10"/>
  <c r="G182" i="10"/>
  <c r="I181" i="10"/>
  <c r="H181" i="10"/>
  <c r="G181" i="10"/>
  <c r="I180" i="10"/>
  <c r="H180" i="10"/>
  <c r="G180" i="10"/>
  <c r="I179" i="10"/>
  <c r="H179" i="10"/>
  <c r="G179" i="10"/>
  <c r="I178" i="10"/>
  <c r="H178" i="10"/>
  <c r="G178" i="10"/>
  <c r="I177" i="10"/>
  <c r="H177" i="10"/>
  <c r="G177" i="10"/>
  <c r="I176" i="10"/>
  <c r="H176" i="10"/>
  <c r="G176" i="10"/>
  <c r="J187" i="10"/>
  <c r="J176" i="10"/>
  <c r="J181" i="10"/>
  <c r="J177" i="10"/>
  <c r="J183" i="10"/>
  <c r="J178" i="10"/>
  <c r="J186" i="10"/>
  <c r="J180" i="10"/>
  <c r="J179" i="10"/>
  <c r="J185" i="10"/>
  <c r="J182" i="10"/>
  <c r="J184" i="10"/>
  <c r="G313" i="9"/>
  <c r="D313" i="9"/>
  <c r="H313" i="9"/>
  <c r="H270" i="9"/>
  <c r="I270" i="9" s="1"/>
  <c r="G270" i="9"/>
  <c r="E270" i="9"/>
  <c r="D270" i="9"/>
  <c r="C270" i="9"/>
  <c r="I269" i="9"/>
  <c r="I271" i="9" s="1"/>
  <c r="H269" i="9"/>
  <c r="H271" i="9" s="1"/>
  <c r="G269" i="9"/>
  <c r="G271" i="9" s="1"/>
  <c r="D269" i="9"/>
  <c r="D271" i="9" s="1"/>
  <c r="C269" i="9"/>
  <c r="C271" i="9" s="1"/>
  <c r="I267" i="9"/>
  <c r="I266" i="9"/>
  <c r="I265" i="9"/>
  <c r="H259" i="9"/>
  <c r="I259" i="9" s="1"/>
  <c r="G259" i="9"/>
  <c r="D259" i="9"/>
  <c r="C259" i="9"/>
  <c r="E259" i="9" s="1"/>
  <c r="I258" i="9"/>
  <c r="I260" i="9" s="1"/>
  <c r="H258" i="9"/>
  <c r="H260" i="9" s="1"/>
  <c r="G258" i="9"/>
  <c r="G260" i="9" s="1"/>
  <c r="E258" i="9"/>
  <c r="E260" i="9" s="1"/>
  <c r="D258" i="9"/>
  <c r="D260" i="9" s="1"/>
  <c r="C258" i="9"/>
  <c r="C260" i="9" s="1"/>
  <c r="I256" i="9"/>
  <c r="I255" i="9"/>
  <c r="I254" i="9"/>
  <c r="I248" i="9"/>
  <c r="H248" i="9"/>
  <c r="G248" i="9"/>
  <c r="D248" i="9"/>
  <c r="C248" i="9"/>
  <c r="E248" i="9" s="1"/>
  <c r="H247" i="9"/>
  <c r="I247" i="9" s="1"/>
  <c r="I249" i="9" s="1"/>
  <c r="G247" i="9"/>
  <c r="G249" i="9" s="1"/>
  <c r="E247" i="9"/>
  <c r="D247" i="9"/>
  <c r="D249" i="9" s="1"/>
  <c r="C247" i="9"/>
  <c r="C249" i="9" s="1"/>
  <c r="I245" i="9"/>
  <c r="I244" i="9"/>
  <c r="I243" i="9"/>
  <c r="I242" i="9"/>
  <c r="I241" i="9"/>
  <c r="I240" i="9"/>
  <c r="I239" i="9"/>
  <c r="I238" i="9"/>
  <c r="H232" i="9"/>
  <c r="I232" i="9" s="1"/>
  <c r="G232" i="9"/>
  <c r="E232" i="9"/>
  <c r="D232" i="9"/>
  <c r="C232" i="9"/>
  <c r="I231" i="9"/>
  <c r="H231" i="9"/>
  <c r="G231" i="9"/>
  <c r="D231" i="9"/>
  <c r="C231" i="9"/>
  <c r="E231" i="9" s="1"/>
  <c r="H230" i="9"/>
  <c r="I230" i="9" s="1"/>
  <c r="G230" i="9"/>
  <c r="E230" i="9"/>
  <c r="D230" i="9"/>
  <c r="C230" i="9"/>
  <c r="I229" i="9"/>
  <c r="H229" i="9"/>
  <c r="G229" i="9"/>
  <c r="D229" i="9"/>
  <c r="C229" i="9"/>
  <c r="E229" i="9" s="1"/>
  <c r="H228" i="9"/>
  <c r="I228" i="9" s="1"/>
  <c r="G228" i="9"/>
  <c r="E228" i="9"/>
  <c r="D228" i="9"/>
  <c r="C228" i="9"/>
  <c r="I227" i="9"/>
  <c r="H227" i="9"/>
  <c r="H233" i="9" s="1"/>
  <c r="G227" i="9"/>
  <c r="G233" i="9" s="1"/>
  <c r="D227" i="9"/>
  <c r="D233" i="9" s="1"/>
  <c r="C227" i="9"/>
  <c r="C233" i="9" s="1"/>
  <c r="I225" i="9"/>
  <c r="I224" i="9"/>
  <c r="I223" i="9"/>
  <c r="I222" i="9"/>
  <c r="I221" i="9"/>
  <c r="I217" i="9"/>
  <c r="I216" i="9"/>
  <c r="I215" i="9"/>
  <c r="I214" i="9"/>
  <c r="I213" i="9"/>
  <c r="I209" i="9"/>
  <c r="I208" i="9"/>
  <c r="I207" i="9"/>
  <c r="I206" i="9"/>
  <c r="I205" i="9"/>
  <c r="I199" i="9"/>
  <c r="H199" i="9"/>
  <c r="G199" i="9"/>
  <c r="D199" i="9"/>
  <c r="C199" i="9"/>
  <c r="E199" i="9" s="1"/>
  <c r="I198" i="9"/>
  <c r="H198" i="9"/>
  <c r="G198" i="9"/>
  <c r="E198" i="9"/>
  <c r="D198" i="9"/>
  <c r="C198" i="9"/>
  <c r="I197" i="9"/>
  <c r="H197" i="9"/>
  <c r="G197" i="9"/>
  <c r="D197" i="9"/>
  <c r="C197" i="9"/>
  <c r="E197" i="9" s="1"/>
  <c r="I196" i="9"/>
  <c r="I200" i="9" s="1"/>
  <c r="H196" i="9"/>
  <c r="G196" i="9"/>
  <c r="E196" i="9"/>
  <c r="D196" i="9"/>
  <c r="D200" i="9" s="1"/>
  <c r="C196" i="9"/>
  <c r="C200" i="9" s="1"/>
  <c r="I195" i="9"/>
  <c r="H195" i="9"/>
  <c r="H200" i="9" s="1"/>
  <c r="G195" i="9"/>
  <c r="G200" i="9" s="1"/>
  <c r="D195" i="9"/>
  <c r="C195" i="9"/>
  <c r="E195" i="9" s="1"/>
  <c r="I193" i="9"/>
  <c r="I192" i="9"/>
  <c r="I187" i="9"/>
  <c r="H187" i="9"/>
  <c r="G187" i="9"/>
  <c r="I186" i="9"/>
  <c r="H186" i="9"/>
  <c r="G186" i="9"/>
  <c r="I185" i="9"/>
  <c r="H185" i="9"/>
  <c r="G185" i="9"/>
  <c r="I184" i="9"/>
  <c r="H184" i="9"/>
  <c r="G184" i="9"/>
  <c r="I183" i="9"/>
  <c r="H183" i="9"/>
  <c r="G183" i="9"/>
  <c r="I182" i="9"/>
  <c r="H182" i="9"/>
  <c r="G182" i="9"/>
  <c r="I181" i="9"/>
  <c r="H181" i="9"/>
  <c r="G181" i="9"/>
  <c r="I180" i="9"/>
  <c r="H180" i="9"/>
  <c r="G180" i="9"/>
  <c r="I179" i="9"/>
  <c r="H179" i="9"/>
  <c r="G179" i="9"/>
  <c r="I178" i="9"/>
  <c r="H178" i="9"/>
  <c r="G178" i="9"/>
  <c r="I177" i="9"/>
  <c r="H177" i="9"/>
  <c r="G177" i="9"/>
  <c r="I176" i="9"/>
  <c r="H176" i="9"/>
  <c r="G176" i="9"/>
  <c r="J187" i="9"/>
  <c r="J176" i="9"/>
  <c r="J177" i="9"/>
  <c r="J181" i="9"/>
  <c r="J183" i="9"/>
  <c r="J178" i="9"/>
  <c r="J186" i="9"/>
  <c r="J180" i="9"/>
  <c r="J179" i="9"/>
  <c r="J185" i="9"/>
  <c r="J182" i="9"/>
  <c r="J184" i="9"/>
  <c r="I312" i="8"/>
  <c r="H312" i="8"/>
  <c r="G312" i="8"/>
  <c r="D312" i="8"/>
  <c r="C312" i="8"/>
  <c r="E312" i="8" s="1"/>
  <c r="I311" i="8"/>
  <c r="H311" i="8"/>
  <c r="G311" i="8"/>
  <c r="D311" i="8"/>
  <c r="C311" i="8"/>
  <c r="I310" i="8"/>
  <c r="H310" i="8"/>
  <c r="G310" i="8"/>
  <c r="D310" i="8"/>
  <c r="C310" i="8"/>
  <c r="E310" i="8" s="1"/>
  <c r="I309" i="8"/>
  <c r="H309" i="8"/>
  <c r="G309" i="8"/>
  <c r="D309" i="8"/>
  <c r="C309" i="8"/>
  <c r="G308" i="8"/>
  <c r="E308" i="8"/>
  <c r="G307" i="8"/>
  <c r="G313" i="8" s="1"/>
  <c r="E307" i="8"/>
  <c r="D307" i="8"/>
  <c r="H308" i="8"/>
  <c r="H307" i="8"/>
  <c r="H313" i="8" s="1"/>
  <c r="H270" i="8"/>
  <c r="I270" i="8" s="1"/>
  <c r="G270" i="8"/>
  <c r="D270" i="8"/>
  <c r="C270" i="8"/>
  <c r="E270" i="8" s="1"/>
  <c r="I269" i="8"/>
  <c r="I271" i="8" s="1"/>
  <c r="H269" i="8"/>
  <c r="H271" i="8" s="1"/>
  <c r="G269" i="8"/>
  <c r="G271" i="8" s="1"/>
  <c r="D269" i="8"/>
  <c r="E269" i="8" s="1"/>
  <c r="E271" i="8" s="1"/>
  <c r="C269" i="8"/>
  <c r="C271" i="8" s="1"/>
  <c r="I267" i="8"/>
  <c r="I266" i="8"/>
  <c r="I265" i="8"/>
  <c r="H259" i="8"/>
  <c r="I259" i="8" s="1"/>
  <c r="G259" i="8"/>
  <c r="D259" i="8"/>
  <c r="C259" i="8"/>
  <c r="E259" i="8" s="1"/>
  <c r="H258" i="8"/>
  <c r="H260" i="8" s="1"/>
  <c r="G258" i="8"/>
  <c r="I258" i="8" s="1"/>
  <c r="E258" i="8"/>
  <c r="E260" i="8" s="1"/>
  <c r="D258" i="8"/>
  <c r="D260" i="8" s="1"/>
  <c r="C258" i="8"/>
  <c r="C260" i="8" s="1"/>
  <c r="I256" i="8"/>
  <c r="I255" i="8"/>
  <c r="I254" i="8"/>
  <c r="I248" i="8"/>
  <c r="H248" i="8"/>
  <c r="G248" i="8"/>
  <c r="D248" i="8"/>
  <c r="E248" i="8" s="1"/>
  <c r="C248" i="8"/>
  <c r="H247" i="8"/>
  <c r="I247" i="8" s="1"/>
  <c r="I249" i="8" s="1"/>
  <c r="G247" i="8"/>
  <c r="G249" i="8" s="1"/>
  <c r="D247" i="8"/>
  <c r="D249" i="8" s="1"/>
  <c r="C247" i="8"/>
  <c r="E247" i="8" s="1"/>
  <c r="I245" i="8"/>
  <c r="I244" i="8"/>
  <c r="I243" i="8"/>
  <c r="I242" i="8"/>
  <c r="I241" i="8"/>
  <c r="I240" i="8"/>
  <c r="I239" i="8"/>
  <c r="I238" i="8"/>
  <c r="H232" i="8"/>
  <c r="I232" i="8" s="1"/>
  <c r="G232" i="8"/>
  <c r="D232" i="8"/>
  <c r="C232" i="8"/>
  <c r="I231" i="8"/>
  <c r="H231" i="8"/>
  <c r="G231" i="8"/>
  <c r="D231" i="8"/>
  <c r="E231" i="8" s="1"/>
  <c r="C231" i="8"/>
  <c r="H230" i="8"/>
  <c r="I230" i="8" s="1"/>
  <c r="G230" i="8"/>
  <c r="D230" i="8"/>
  <c r="C230" i="8"/>
  <c r="E230" i="8" s="1"/>
  <c r="I229" i="8"/>
  <c r="H229" i="8"/>
  <c r="G229" i="8"/>
  <c r="D229" i="8"/>
  <c r="E229" i="8" s="1"/>
  <c r="C229" i="8"/>
  <c r="H228" i="8"/>
  <c r="I228" i="8" s="1"/>
  <c r="G228" i="8"/>
  <c r="D228" i="8"/>
  <c r="C228" i="8"/>
  <c r="E228" i="8" s="1"/>
  <c r="I227" i="8"/>
  <c r="H227" i="8"/>
  <c r="H233" i="8" s="1"/>
  <c r="G227" i="8"/>
  <c r="G233" i="8" s="1"/>
  <c r="D227" i="8"/>
  <c r="E227" i="8" s="1"/>
  <c r="C227" i="8"/>
  <c r="C233" i="8" s="1"/>
  <c r="I225" i="8"/>
  <c r="I224" i="8"/>
  <c r="I223" i="8"/>
  <c r="I222" i="8"/>
  <c r="I221" i="8"/>
  <c r="I217" i="8"/>
  <c r="I216" i="8"/>
  <c r="I215" i="8"/>
  <c r="I214" i="8"/>
  <c r="I213" i="8"/>
  <c r="I209" i="8"/>
  <c r="I208" i="8"/>
  <c r="I207" i="8"/>
  <c r="I206" i="8"/>
  <c r="I205" i="8"/>
  <c r="I199" i="8"/>
  <c r="H199" i="8"/>
  <c r="G199" i="8"/>
  <c r="D199" i="8"/>
  <c r="C199" i="8"/>
  <c r="E199" i="8" s="1"/>
  <c r="I198" i="8"/>
  <c r="H198" i="8"/>
  <c r="G198" i="8"/>
  <c r="E198" i="8"/>
  <c r="D198" i="8"/>
  <c r="C198" i="8"/>
  <c r="I197" i="8"/>
  <c r="H197" i="8"/>
  <c r="G197" i="8"/>
  <c r="D197" i="8"/>
  <c r="C197" i="8"/>
  <c r="E197" i="8" s="1"/>
  <c r="I196" i="8"/>
  <c r="H196" i="8"/>
  <c r="G196" i="8"/>
  <c r="G200" i="8" s="1"/>
  <c r="E196" i="8"/>
  <c r="E200" i="8" s="1"/>
  <c r="D196" i="8"/>
  <c r="D200" i="8" s="1"/>
  <c r="C196" i="8"/>
  <c r="C200" i="8" s="1"/>
  <c r="I195" i="8"/>
  <c r="I200" i="8" s="1"/>
  <c r="H195" i="8"/>
  <c r="H200" i="8" s="1"/>
  <c r="G195" i="8"/>
  <c r="D195" i="8"/>
  <c r="C195" i="8"/>
  <c r="E195" i="8" s="1"/>
  <c r="I193" i="8"/>
  <c r="I192" i="8"/>
  <c r="I187" i="8"/>
  <c r="H187" i="8"/>
  <c r="G187" i="8"/>
  <c r="I186" i="8"/>
  <c r="H186" i="8"/>
  <c r="G186" i="8"/>
  <c r="I185" i="8"/>
  <c r="H185" i="8"/>
  <c r="G185" i="8"/>
  <c r="I184" i="8"/>
  <c r="H184" i="8"/>
  <c r="G184" i="8"/>
  <c r="I183" i="8"/>
  <c r="H183" i="8"/>
  <c r="G183" i="8"/>
  <c r="I182" i="8"/>
  <c r="H182" i="8"/>
  <c r="G182" i="8"/>
  <c r="I181" i="8"/>
  <c r="H181" i="8"/>
  <c r="G181" i="8"/>
  <c r="I180" i="8"/>
  <c r="H180" i="8"/>
  <c r="G180" i="8"/>
  <c r="I179" i="8"/>
  <c r="H179" i="8"/>
  <c r="G179" i="8"/>
  <c r="I178" i="8"/>
  <c r="H178" i="8"/>
  <c r="G178" i="8"/>
  <c r="I177" i="8"/>
  <c r="H177" i="8"/>
  <c r="G177" i="8"/>
  <c r="I176" i="8"/>
  <c r="H176" i="8"/>
  <c r="G176" i="8"/>
  <c r="J187" i="8"/>
  <c r="J176" i="8"/>
  <c r="J177" i="8"/>
  <c r="J181" i="8"/>
  <c r="J183" i="8"/>
  <c r="J178" i="8"/>
  <c r="J186" i="8"/>
  <c r="J180" i="8"/>
  <c r="J179" i="8"/>
  <c r="J185" i="8"/>
  <c r="J182" i="8"/>
  <c r="J184" i="8"/>
  <c r="D313" i="7"/>
  <c r="G313" i="7"/>
  <c r="E313" i="7"/>
  <c r="H313" i="7"/>
  <c r="H270" i="7"/>
  <c r="I270" i="7" s="1"/>
  <c r="G270" i="7"/>
  <c r="D270" i="7"/>
  <c r="C270" i="7"/>
  <c r="E270" i="7" s="1"/>
  <c r="I269" i="7"/>
  <c r="I271" i="7" s="1"/>
  <c r="H269" i="7"/>
  <c r="H271" i="7" s="1"/>
  <c r="G269" i="7"/>
  <c r="G271" i="7" s="1"/>
  <c r="D269" i="7"/>
  <c r="E269" i="7" s="1"/>
  <c r="E271" i="7" s="1"/>
  <c r="C269" i="7"/>
  <c r="C271" i="7" s="1"/>
  <c r="I267" i="7"/>
  <c r="I266" i="7"/>
  <c r="I265" i="7"/>
  <c r="H259" i="7"/>
  <c r="I259" i="7" s="1"/>
  <c r="G259" i="7"/>
  <c r="D259" i="7"/>
  <c r="C259" i="7"/>
  <c r="E259" i="7" s="1"/>
  <c r="H258" i="7"/>
  <c r="I258" i="7" s="1"/>
  <c r="I260" i="7" s="1"/>
  <c r="G258" i="7"/>
  <c r="G260" i="7" s="1"/>
  <c r="E258" i="7"/>
  <c r="D258" i="7"/>
  <c r="D260" i="7" s="1"/>
  <c r="C258" i="7"/>
  <c r="C260" i="7" s="1"/>
  <c r="I256" i="7"/>
  <c r="I255" i="7"/>
  <c r="I254" i="7"/>
  <c r="I248" i="7"/>
  <c r="H248" i="7"/>
  <c r="G248" i="7"/>
  <c r="D248" i="7"/>
  <c r="E248" i="7" s="1"/>
  <c r="C248" i="7"/>
  <c r="H247" i="7"/>
  <c r="I247" i="7" s="1"/>
  <c r="I249" i="7" s="1"/>
  <c r="G247" i="7"/>
  <c r="G249" i="7" s="1"/>
  <c r="D247" i="7"/>
  <c r="D249" i="7" s="1"/>
  <c r="C247" i="7"/>
  <c r="E247" i="7" s="1"/>
  <c r="I245" i="7"/>
  <c r="I244" i="7"/>
  <c r="I243" i="7"/>
  <c r="I242" i="7"/>
  <c r="I241" i="7"/>
  <c r="I240" i="7"/>
  <c r="I239" i="7"/>
  <c r="I238" i="7"/>
  <c r="H232" i="7"/>
  <c r="I232" i="7" s="1"/>
  <c r="G232" i="7"/>
  <c r="D232" i="7"/>
  <c r="C232" i="7"/>
  <c r="E232" i="7" s="1"/>
  <c r="I231" i="7"/>
  <c r="H231" i="7"/>
  <c r="G231" i="7"/>
  <c r="D231" i="7"/>
  <c r="E231" i="7" s="1"/>
  <c r="C231" i="7"/>
  <c r="H230" i="7"/>
  <c r="I230" i="7" s="1"/>
  <c r="G230" i="7"/>
  <c r="D230" i="7"/>
  <c r="C230" i="7"/>
  <c r="E230" i="7" s="1"/>
  <c r="I229" i="7"/>
  <c r="H229" i="7"/>
  <c r="G229" i="7"/>
  <c r="D229" i="7"/>
  <c r="E229" i="7" s="1"/>
  <c r="C229" i="7"/>
  <c r="H228" i="7"/>
  <c r="I228" i="7" s="1"/>
  <c r="G228" i="7"/>
  <c r="D228" i="7"/>
  <c r="C228" i="7"/>
  <c r="E228" i="7" s="1"/>
  <c r="I227" i="7"/>
  <c r="I233" i="7" s="1"/>
  <c r="H227" i="7"/>
  <c r="H233" i="7" s="1"/>
  <c r="G227" i="7"/>
  <c r="G233" i="7" s="1"/>
  <c r="D227" i="7"/>
  <c r="E227" i="7" s="1"/>
  <c r="C227" i="7"/>
  <c r="C233" i="7" s="1"/>
  <c r="I225" i="7"/>
  <c r="I224" i="7"/>
  <c r="I223" i="7"/>
  <c r="I222" i="7"/>
  <c r="I221" i="7"/>
  <c r="I217" i="7"/>
  <c r="I216" i="7"/>
  <c r="I215" i="7"/>
  <c r="I214" i="7"/>
  <c r="I213" i="7"/>
  <c r="I209" i="7"/>
  <c r="I208" i="7"/>
  <c r="I207" i="7"/>
  <c r="I206" i="7"/>
  <c r="I205" i="7"/>
  <c r="I199" i="7"/>
  <c r="H199" i="7"/>
  <c r="G199" i="7"/>
  <c r="D199" i="7"/>
  <c r="C199" i="7"/>
  <c r="E199" i="7" s="1"/>
  <c r="I198" i="7"/>
  <c r="H198" i="7"/>
  <c r="G198" i="7"/>
  <c r="E198" i="7"/>
  <c r="D198" i="7"/>
  <c r="C198" i="7"/>
  <c r="I197" i="7"/>
  <c r="H197" i="7"/>
  <c r="G197" i="7"/>
  <c r="D197" i="7"/>
  <c r="C197" i="7"/>
  <c r="E197" i="7" s="1"/>
  <c r="I196" i="7"/>
  <c r="H196" i="7"/>
  <c r="G196" i="7"/>
  <c r="G200" i="7" s="1"/>
  <c r="E196" i="7"/>
  <c r="D196" i="7"/>
  <c r="D200" i="7" s="1"/>
  <c r="C196" i="7"/>
  <c r="C200" i="7" s="1"/>
  <c r="I195" i="7"/>
  <c r="I200" i="7" s="1"/>
  <c r="H195" i="7"/>
  <c r="H200" i="7" s="1"/>
  <c r="G195" i="7"/>
  <c r="D195" i="7"/>
  <c r="C195" i="7"/>
  <c r="E195" i="7" s="1"/>
  <c r="I193" i="7"/>
  <c r="I192" i="7"/>
  <c r="I187" i="7"/>
  <c r="H187" i="7"/>
  <c r="G187" i="7"/>
  <c r="I186" i="7"/>
  <c r="H186" i="7"/>
  <c r="G186" i="7"/>
  <c r="I185" i="7"/>
  <c r="H185" i="7"/>
  <c r="G185" i="7"/>
  <c r="I184" i="7"/>
  <c r="H184" i="7"/>
  <c r="G184" i="7"/>
  <c r="I183" i="7"/>
  <c r="H183" i="7"/>
  <c r="G183" i="7"/>
  <c r="I182" i="7"/>
  <c r="H182" i="7"/>
  <c r="G182" i="7"/>
  <c r="I181" i="7"/>
  <c r="H181" i="7"/>
  <c r="G181" i="7"/>
  <c r="I180" i="7"/>
  <c r="H180" i="7"/>
  <c r="G180" i="7"/>
  <c r="I179" i="7"/>
  <c r="H179" i="7"/>
  <c r="G179" i="7"/>
  <c r="I178" i="7"/>
  <c r="H178" i="7"/>
  <c r="G178" i="7"/>
  <c r="I177" i="7"/>
  <c r="H177" i="7"/>
  <c r="G177" i="7"/>
  <c r="I176" i="7"/>
  <c r="H176" i="7"/>
  <c r="G176" i="7"/>
  <c r="J187" i="7"/>
  <c r="J176" i="7"/>
  <c r="J177" i="7"/>
  <c r="J181" i="7"/>
  <c r="J183" i="7"/>
  <c r="J178" i="7"/>
  <c r="J186" i="7"/>
  <c r="J180" i="7"/>
  <c r="J179" i="7"/>
  <c r="J185" i="7"/>
  <c r="J182" i="7"/>
  <c r="J184" i="7"/>
  <c r="I312" i="6"/>
  <c r="H312" i="6"/>
  <c r="G312" i="6"/>
  <c r="D312" i="6"/>
  <c r="C312" i="6"/>
  <c r="I311" i="6"/>
  <c r="H311" i="6"/>
  <c r="G311" i="6"/>
  <c r="D311" i="6"/>
  <c r="C311" i="6"/>
  <c r="I310" i="6"/>
  <c r="H310" i="6"/>
  <c r="G310" i="6"/>
  <c r="D310" i="6"/>
  <c r="C310" i="6"/>
  <c r="I309" i="6"/>
  <c r="H309" i="6"/>
  <c r="G309" i="6"/>
  <c r="D309" i="6"/>
  <c r="C309" i="6"/>
  <c r="C313" i="6" s="1"/>
  <c r="G308" i="6"/>
  <c r="E308" i="6"/>
  <c r="G307" i="6"/>
  <c r="D307" i="6"/>
  <c r="E307" i="6" s="1"/>
  <c r="H305" i="6"/>
  <c r="I305" i="6" s="1"/>
  <c r="H304" i="6"/>
  <c r="I304" i="6" s="1"/>
  <c r="H303" i="6"/>
  <c r="I303" i="6" s="1"/>
  <c r="H302" i="6"/>
  <c r="I302" i="6" s="1"/>
  <c r="H301" i="6"/>
  <c r="I301" i="6" s="1"/>
  <c r="H300" i="6"/>
  <c r="I300" i="6" s="1"/>
  <c r="H299" i="6"/>
  <c r="I299" i="6" s="1"/>
  <c r="H298" i="6"/>
  <c r="I298" i="6" s="1"/>
  <c r="H297" i="6"/>
  <c r="I297" i="6" s="1"/>
  <c r="H296" i="6"/>
  <c r="I296" i="6" s="1"/>
  <c r="H295" i="6"/>
  <c r="I295" i="6" s="1"/>
  <c r="H294" i="6"/>
  <c r="I294" i="6" s="1"/>
  <c r="H293" i="6"/>
  <c r="I293" i="6" s="1"/>
  <c r="H292" i="6"/>
  <c r="I292" i="6" s="1"/>
  <c r="H291" i="6"/>
  <c r="I291" i="6" s="1"/>
  <c r="H290" i="6"/>
  <c r="I290" i="6" s="1"/>
  <c r="H289" i="6"/>
  <c r="I289" i="6" s="1"/>
  <c r="H288" i="6"/>
  <c r="H287" i="6"/>
  <c r="I287" i="6" s="1"/>
  <c r="H286" i="6"/>
  <c r="I286" i="6" s="1"/>
  <c r="H285" i="6"/>
  <c r="I285" i="6" s="1"/>
  <c r="H284" i="6"/>
  <c r="I284" i="6" s="1"/>
  <c r="H283" i="6"/>
  <c r="I283" i="6" s="1"/>
  <c r="I282" i="6"/>
  <c r="H282" i="6"/>
  <c r="H281" i="6"/>
  <c r="I281" i="6" s="1"/>
  <c r="H280" i="6"/>
  <c r="I280" i="6" s="1"/>
  <c r="H279" i="6"/>
  <c r="I279" i="6" s="1"/>
  <c r="H278" i="6"/>
  <c r="I278" i="6" s="1"/>
  <c r="H277" i="6"/>
  <c r="I277" i="6" s="1"/>
  <c r="H276" i="6"/>
  <c r="I276" i="6" s="1"/>
  <c r="H275" i="6"/>
  <c r="H270" i="6"/>
  <c r="I270" i="6" s="1"/>
  <c r="G270" i="6"/>
  <c r="E270" i="6"/>
  <c r="D270" i="6"/>
  <c r="C270" i="6"/>
  <c r="I269" i="6"/>
  <c r="H269" i="6"/>
  <c r="H271" i="6" s="1"/>
  <c r="G269" i="6"/>
  <c r="G271" i="6" s="1"/>
  <c r="D269" i="6"/>
  <c r="D271" i="6" s="1"/>
  <c r="C269" i="6"/>
  <c r="C271" i="6" s="1"/>
  <c r="I267" i="6"/>
  <c r="I266" i="6"/>
  <c r="I265" i="6"/>
  <c r="H259" i="6"/>
  <c r="I259" i="6" s="1"/>
  <c r="G259" i="6"/>
  <c r="D259" i="6"/>
  <c r="C259" i="6"/>
  <c r="E259" i="6" s="1"/>
  <c r="I258" i="6"/>
  <c r="I260" i="6" s="1"/>
  <c r="H258" i="6"/>
  <c r="H260" i="6" s="1"/>
  <c r="G258" i="6"/>
  <c r="G260" i="6" s="1"/>
  <c r="E258" i="6"/>
  <c r="E260" i="6" s="1"/>
  <c r="D258" i="6"/>
  <c r="D260" i="6" s="1"/>
  <c r="C258" i="6"/>
  <c r="C260" i="6" s="1"/>
  <c r="I256" i="6"/>
  <c r="I255" i="6"/>
  <c r="I254" i="6"/>
  <c r="I248" i="6"/>
  <c r="H248" i="6"/>
  <c r="G248" i="6"/>
  <c r="D248" i="6"/>
  <c r="C248" i="6"/>
  <c r="E248" i="6" s="1"/>
  <c r="H247" i="6"/>
  <c r="I247" i="6" s="1"/>
  <c r="I249" i="6" s="1"/>
  <c r="G247" i="6"/>
  <c r="G249" i="6" s="1"/>
  <c r="E247" i="6"/>
  <c r="D247" i="6"/>
  <c r="D249" i="6" s="1"/>
  <c r="C247" i="6"/>
  <c r="C249" i="6" s="1"/>
  <c r="I245" i="6"/>
  <c r="I244" i="6"/>
  <c r="I243" i="6"/>
  <c r="I242" i="6"/>
  <c r="I241" i="6"/>
  <c r="I240" i="6"/>
  <c r="I239" i="6"/>
  <c r="I238" i="6"/>
  <c r="H232" i="6"/>
  <c r="I232" i="6" s="1"/>
  <c r="G232" i="6"/>
  <c r="D232" i="6"/>
  <c r="E232" i="6" s="1"/>
  <c r="C232" i="6"/>
  <c r="I231" i="6"/>
  <c r="H231" i="6"/>
  <c r="G231" i="6"/>
  <c r="D231" i="6"/>
  <c r="C231" i="6"/>
  <c r="E231" i="6" s="1"/>
  <c r="H230" i="6"/>
  <c r="I230" i="6" s="1"/>
  <c r="G230" i="6"/>
  <c r="E230" i="6"/>
  <c r="D230" i="6"/>
  <c r="C230" i="6"/>
  <c r="I229" i="6"/>
  <c r="H229" i="6"/>
  <c r="G229" i="6"/>
  <c r="D229" i="6"/>
  <c r="C229" i="6"/>
  <c r="E229" i="6" s="1"/>
  <c r="H228" i="6"/>
  <c r="I228" i="6" s="1"/>
  <c r="G228" i="6"/>
  <c r="E228" i="6"/>
  <c r="D228" i="6"/>
  <c r="C228" i="6"/>
  <c r="I227" i="6"/>
  <c r="H227" i="6"/>
  <c r="H233" i="6" s="1"/>
  <c r="G227" i="6"/>
  <c r="G233" i="6" s="1"/>
  <c r="D227" i="6"/>
  <c r="C227" i="6"/>
  <c r="C233" i="6" s="1"/>
  <c r="I225" i="6"/>
  <c r="I224" i="6"/>
  <c r="I223" i="6"/>
  <c r="I222" i="6"/>
  <c r="I221" i="6"/>
  <c r="I217" i="6"/>
  <c r="I216" i="6"/>
  <c r="I215" i="6"/>
  <c r="I214" i="6"/>
  <c r="I213" i="6"/>
  <c r="I209" i="6"/>
  <c r="I208" i="6"/>
  <c r="I207" i="6"/>
  <c r="I206" i="6"/>
  <c r="I205" i="6"/>
  <c r="I199" i="6"/>
  <c r="H199" i="6"/>
  <c r="G199" i="6"/>
  <c r="D199" i="6"/>
  <c r="C199" i="6"/>
  <c r="E199" i="6" s="1"/>
  <c r="I198" i="6"/>
  <c r="H198" i="6"/>
  <c r="G198" i="6"/>
  <c r="E198" i="6"/>
  <c r="D198" i="6"/>
  <c r="C198" i="6"/>
  <c r="I197" i="6"/>
  <c r="H197" i="6"/>
  <c r="G197" i="6"/>
  <c r="D197" i="6"/>
  <c r="C197" i="6"/>
  <c r="E197" i="6" s="1"/>
  <c r="I196" i="6"/>
  <c r="H196" i="6"/>
  <c r="G196" i="6"/>
  <c r="E196" i="6"/>
  <c r="E200" i="6" s="1"/>
  <c r="D196" i="6"/>
  <c r="D200" i="6" s="1"/>
  <c r="C196" i="6"/>
  <c r="C200" i="6" s="1"/>
  <c r="I195" i="6"/>
  <c r="I200" i="6" s="1"/>
  <c r="H195" i="6"/>
  <c r="H200" i="6" s="1"/>
  <c r="G195" i="6"/>
  <c r="G200" i="6" s="1"/>
  <c r="D195" i="6"/>
  <c r="C195" i="6"/>
  <c r="E195" i="6" s="1"/>
  <c r="I193" i="6"/>
  <c r="I192" i="6"/>
  <c r="I187" i="6"/>
  <c r="H187" i="6"/>
  <c r="G187" i="6"/>
  <c r="I186" i="6"/>
  <c r="H186" i="6"/>
  <c r="G186" i="6"/>
  <c r="I185" i="6"/>
  <c r="H185" i="6"/>
  <c r="G185" i="6"/>
  <c r="I184" i="6"/>
  <c r="H184" i="6"/>
  <c r="G184" i="6"/>
  <c r="I183" i="6"/>
  <c r="H183" i="6"/>
  <c r="G183" i="6"/>
  <c r="I182" i="6"/>
  <c r="H182" i="6"/>
  <c r="G182" i="6"/>
  <c r="I181" i="6"/>
  <c r="H181" i="6"/>
  <c r="G181" i="6"/>
  <c r="I180" i="6"/>
  <c r="H180" i="6"/>
  <c r="G180" i="6"/>
  <c r="I179" i="6"/>
  <c r="H179" i="6"/>
  <c r="G179" i="6"/>
  <c r="I178" i="6"/>
  <c r="H178" i="6"/>
  <c r="G178" i="6"/>
  <c r="I177" i="6"/>
  <c r="H177" i="6"/>
  <c r="G177" i="6"/>
  <c r="I176" i="6"/>
  <c r="H176" i="6"/>
  <c r="G176" i="6"/>
  <c r="J187" i="6"/>
  <c r="J176" i="6"/>
  <c r="J177" i="6"/>
  <c r="J181" i="6"/>
  <c r="J183" i="6"/>
  <c r="J178" i="6"/>
  <c r="J186" i="6"/>
  <c r="J180" i="6"/>
  <c r="J179" i="6"/>
  <c r="J185" i="6"/>
  <c r="J182" i="6"/>
  <c r="J184" i="6"/>
  <c r="I312" i="5"/>
  <c r="H312" i="5"/>
  <c r="G312" i="5"/>
  <c r="I311" i="5"/>
  <c r="H311" i="5"/>
  <c r="G311" i="5"/>
  <c r="I310" i="5"/>
  <c r="H310" i="5"/>
  <c r="G310" i="5"/>
  <c r="I309" i="5"/>
  <c r="H309" i="5"/>
  <c r="G309" i="5"/>
  <c r="G308" i="5"/>
  <c r="G307" i="5"/>
  <c r="H305" i="5"/>
  <c r="I305" i="5" s="1"/>
  <c r="I304" i="5"/>
  <c r="H304" i="5"/>
  <c r="H303" i="5"/>
  <c r="I303" i="5" s="1"/>
  <c r="H302" i="5"/>
  <c r="I302" i="5" s="1"/>
  <c r="H301" i="5"/>
  <c r="I301" i="5" s="1"/>
  <c r="H300" i="5"/>
  <c r="I300" i="5" s="1"/>
  <c r="H299" i="5"/>
  <c r="I299" i="5" s="1"/>
  <c r="I298" i="5"/>
  <c r="H298" i="5"/>
  <c r="H297" i="5"/>
  <c r="I297" i="5" s="1"/>
  <c r="I296" i="5"/>
  <c r="H296" i="5"/>
  <c r="H295" i="5"/>
  <c r="I295" i="5" s="1"/>
  <c r="H294" i="5"/>
  <c r="I294" i="5" s="1"/>
  <c r="H293" i="5"/>
  <c r="I293" i="5" s="1"/>
  <c r="H292" i="5"/>
  <c r="I292" i="5" s="1"/>
  <c r="H291" i="5"/>
  <c r="I291" i="5" s="1"/>
  <c r="I290" i="5"/>
  <c r="H290" i="5"/>
  <c r="H289" i="5"/>
  <c r="I289" i="5" s="1"/>
  <c r="I288" i="5"/>
  <c r="H288" i="5"/>
  <c r="H287" i="5"/>
  <c r="I287" i="5" s="1"/>
  <c r="H286" i="5"/>
  <c r="I286" i="5" s="1"/>
  <c r="H285" i="5"/>
  <c r="I285" i="5" s="1"/>
  <c r="H284" i="5"/>
  <c r="I284" i="5" s="1"/>
  <c r="H283" i="5"/>
  <c r="I283" i="5" s="1"/>
  <c r="I282" i="5"/>
  <c r="H282" i="5"/>
  <c r="H281" i="5"/>
  <c r="I281" i="5" s="1"/>
  <c r="I280" i="5"/>
  <c r="H280" i="5"/>
  <c r="H279" i="5"/>
  <c r="I279" i="5" s="1"/>
  <c r="H278" i="5"/>
  <c r="I278" i="5" s="1"/>
  <c r="H277" i="5"/>
  <c r="I277" i="5" s="1"/>
  <c r="H276" i="5"/>
  <c r="I276" i="5" s="1"/>
  <c r="H275" i="5"/>
  <c r="H307" i="5" s="1"/>
  <c r="H270" i="5"/>
  <c r="I270" i="5" s="1"/>
  <c r="G270" i="5"/>
  <c r="D270" i="5"/>
  <c r="C270" i="5"/>
  <c r="E270" i="5" s="1"/>
  <c r="I269" i="5"/>
  <c r="I271" i="5" s="1"/>
  <c r="H269" i="5"/>
  <c r="H271" i="5" s="1"/>
  <c r="G269" i="5"/>
  <c r="G271" i="5" s="1"/>
  <c r="D269" i="5"/>
  <c r="D271" i="5" s="1"/>
  <c r="C269" i="5"/>
  <c r="C271" i="5" s="1"/>
  <c r="I267" i="5"/>
  <c r="I266" i="5"/>
  <c r="I265" i="5"/>
  <c r="H259" i="5"/>
  <c r="I259" i="5" s="1"/>
  <c r="G259" i="5"/>
  <c r="D259" i="5"/>
  <c r="C259" i="5"/>
  <c r="E259" i="5" s="1"/>
  <c r="H258" i="5"/>
  <c r="H260" i="5" s="1"/>
  <c r="G258" i="5"/>
  <c r="I258" i="5" s="1"/>
  <c r="I260" i="5" s="1"/>
  <c r="E258" i="5"/>
  <c r="E260" i="5" s="1"/>
  <c r="D258" i="5"/>
  <c r="D260" i="5" s="1"/>
  <c r="C258" i="5"/>
  <c r="C260" i="5" s="1"/>
  <c r="I256" i="5"/>
  <c r="I255" i="5"/>
  <c r="I254" i="5"/>
  <c r="I248" i="5"/>
  <c r="H248" i="5"/>
  <c r="G248" i="5"/>
  <c r="D248" i="5"/>
  <c r="E248" i="5" s="1"/>
  <c r="C248" i="5"/>
  <c r="H247" i="5"/>
  <c r="I247" i="5" s="1"/>
  <c r="I249" i="5" s="1"/>
  <c r="G247" i="5"/>
  <c r="G249" i="5" s="1"/>
  <c r="D247" i="5"/>
  <c r="D249" i="5" s="1"/>
  <c r="C247" i="5"/>
  <c r="E247" i="5" s="1"/>
  <c r="I245" i="5"/>
  <c r="I244" i="5"/>
  <c r="I243" i="5"/>
  <c r="I242" i="5"/>
  <c r="I241" i="5"/>
  <c r="I240" i="5"/>
  <c r="I239" i="5"/>
  <c r="I238" i="5"/>
  <c r="H232" i="5"/>
  <c r="I232" i="5" s="1"/>
  <c r="G232" i="5"/>
  <c r="D232" i="5"/>
  <c r="C232" i="5"/>
  <c r="E232" i="5" s="1"/>
  <c r="I231" i="5"/>
  <c r="H231" i="5"/>
  <c r="G231" i="5"/>
  <c r="D231" i="5"/>
  <c r="C231" i="5"/>
  <c r="H230" i="5"/>
  <c r="I230" i="5" s="1"/>
  <c r="G230" i="5"/>
  <c r="D230" i="5"/>
  <c r="C230" i="5"/>
  <c r="E230" i="5" s="1"/>
  <c r="I229" i="5"/>
  <c r="H229" i="5"/>
  <c r="G229" i="5"/>
  <c r="D229" i="5"/>
  <c r="E229" i="5" s="1"/>
  <c r="C229" i="5"/>
  <c r="H228" i="5"/>
  <c r="I228" i="5" s="1"/>
  <c r="G228" i="5"/>
  <c r="D228" i="5"/>
  <c r="C228" i="5"/>
  <c r="I227" i="5"/>
  <c r="H227" i="5"/>
  <c r="H233" i="5" s="1"/>
  <c r="G227" i="5"/>
  <c r="G233" i="5" s="1"/>
  <c r="D227" i="5"/>
  <c r="C227" i="5"/>
  <c r="I225" i="5"/>
  <c r="I224" i="5"/>
  <c r="I223" i="5"/>
  <c r="I222" i="5"/>
  <c r="I221" i="5"/>
  <c r="I217" i="5"/>
  <c r="I216" i="5"/>
  <c r="I215" i="5"/>
  <c r="I214" i="5"/>
  <c r="I213" i="5"/>
  <c r="I209" i="5"/>
  <c r="I208" i="5"/>
  <c r="I207" i="5"/>
  <c r="I206" i="5"/>
  <c r="I205" i="5"/>
  <c r="I199" i="5"/>
  <c r="H199" i="5"/>
  <c r="G199" i="5"/>
  <c r="D199" i="5"/>
  <c r="C199" i="5"/>
  <c r="E199" i="5" s="1"/>
  <c r="I198" i="5"/>
  <c r="H198" i="5"/>
  <c r="G198" i="5"/>
  <c r="E198" i="5"/>
  <c r="D198" i="5"/>
  <c r="C198" i="5"/>
  <c r="I197" i="5"/>
  <c r="H197" i="5"/>
  <c r="G197" i="5"/>
  <c r="D197" i="5"/>
  <c r="C197" i="5"/>
  <c r="E197" i="5" s="1"/>
  <c r="I196" i="5"/>
  <c r="H196" i="5"/>
  <c r="G196" i="5"/>
  <c r="G200" i="5" s="1"/>
  <c r="E196" i="5"/>
  <c r="E200" i="5" s="1"/>
  <c r="D196" i="5"/>
  <c r="D200" i="5" s="1"/>
  <c r="C196" i="5"/>
  <c r="C200" i="5" s="1"/>
  <c r="I195" i="5"/>
  <c r="I200" i="5" s="1"/>
  <c r="H195" i="5"/>
  <c r="H200" i="5" s="1"/>
  <c r="G195" i="5"/>
  <c r="D195" i="5"/>
  <c r="C195" i="5"/>
  <c r="E195" i="5" s="1"/>
  <c r="I193" i="5"/>
  <c r="I192" i="5"/>
  <c r="I187" i="5"/>
  <c r="H187" i="5"/>
  <c r="G187" i="5"/>
  <c r="I186" i="5"/>
  <c r="H186" i="5"/>
  <c r="G186" i="5"/>
  <c r="I185" i="5"/>
  <c r="H185" i="5"/>
  <c r="G185" i="5"/>
  <c r="I184" i="5"/>
  <c r="H184" i="5"/>
  <c r="G184" i="5"/>
  <c r="I183" i="5"/>
  <c r="H183" i="5"/>
  <c r="G183" i="5"/>
  <c r="I182" i="5"/>
  <c r="H182" i="5"/>
  <c r="G182" i="5"/>
  <c r="I181" i="5"/>
  <c r="H181" i="5"/>
  <c r="G181" i="5"/>
  <c r="I180" i="5"/>
  <c r="H180" i="5"/>
  <c r="G180" i="5"/>
  <c r="I179" i="5"/>
  <c r="H179" i="5"/>
  <c r="G179" i="5"/>
  <c r="I178" i="5"/>
  <c r="H178" i="5"/>
  <c r="G178" i="5"/>
  <c r="I177" i="5"/>
  <c r="H177" i="5"/>
  <c r="G177" i="5"/>
  <c r="I176" i="5"/>
  <c r="H176" i="5"/>
  <c r="G176" i="5"/>
  <c r="J187" i="5"/>
  <c r="J176" i="5"/>
  <c r="J177" i="5"/>
  <c r="J181" i="5"/>
  <c r="J183" i="5"/>
  <c r="J178" i="5"/>
  <c r="J186" i="5"/>
  <c r="J180" i="5"/>
  <c r="J179" i="5"/>
  <c r="J185" i="5"/>
  <c r="J182" i="5"/>
  <c r="J184" i="5"/>
  <c r="I312" i="4"/>
  <c r="H312" i="4"/>
  <c r="G312" i="4"/>
  <c r="D312" i="4"/>
  <c r="C312" i="4"/>
  <c r="E312" i="4" s="1"/>
  <c r="I311" i="4"/>
  <c r="H311" i="4"/>
  <c r="G311" i="4"/>
  <c r="D311" i="4"/>
  <c r="C311" i="4"/>
  <c r="I310" i="4"/>
  <c r="H310" i="4"/>
  <c r="G310" i="4"/>
  <c r="D310" i="4"/>
  <c r="C310" i="4"/>
  <c r="E310" i="4" s="1"/>
  <c r="I309" i="4"/>
  <c r="H309" i="4"/>
  <c r="G309" i="4"/>
  <c r="D309" i="4"/>
  <c r="C309" i="4"/>
  <c r="E309" i="4" s="1"/>
  <c r="G308" i="4"/>
  <c r="E308" i="4"/>
  <c r="G307" i="4"/>
  <c r="E307" i="4"/>
  <c r="D307" i="4"/>
  <c r="H305" i="4"/>
  <c r="I305" i="4" s="1"/>
  <c r="H304" i="4"/>
  <c r="I304" i="4" s="1"/>
  <c r="H303" i="4"/>
  <c r="I303" i="4" s="1"/>
  <c r="H302" i="4"/>
  <c r="I302" i="4" s="1"/>
  <c r="H301" i="4"/>
  <c r="I301" i="4" s="1"/>
  <c r="I300" i="4"/>
  <c r="H300" i="4"/>
  <c r="H299" i="4"/>
  <c r="I299" i="4" s="1"/>
  <c r="I298" i="4"/>
  <c r="H298" i="4"/>
  <c r="H297" i="4"/>
  <c r="I297" i="4" s="1"/>
  <c r="H296" i="4"/>
  <c r="I296" i="4" s="1"/>
  <c r="H295" i="4"/>
  <c r="I295" i="4" s="1"/>
  <c r="H294" i="4"/>
  <c r="I294" i="4" s="1"/>
  <c r="H293" i="4"/>
  <c r="I293" i="4" s="1"/>
  <c r="I292" i="4"/>
  <c r="H292" i="4"/>
  <c r="H291" i="4"/>
  <c r="I291" i="4" s="1"/>
  <c r="I290" i="4"/>
  <c r="H290" i="4"/>
  <c r="H289" i="4"/>
  <c r="I289" i="4" s="1"/>
  <c r="H288" i="4"/>
  <c r="H308" i="4" s="1"/>
  <c r="H287" i="4"/>
  <c r="I287" i="4" s="1"/>
  <c r="H286" i="4"/>
  <c r="I286" i="4" s="1"/>
  <c r="H285" i="4"/>
  <c r="I285" i="4" s="1"/>
  <c r="I284" i="4"/>
  <c r="H284" i="4"/>
  <c r="H283" i="4"/>
  <c r="I283" i="4" s="1"/>
  <c r="I282" i="4"/>
  <c r="H282" i="4"/>
  <c r="H281" i="4"/>
  <c r="I281" i="4" s="1"/>
  <c r="H280" i="4"/>
  <c r="I280" i="4" s="1"/>
  <c r="H279" i="4"/>
  <c r="I279" i="4" s="1"/>
  <c r="H278" i="4"/>
  <c r="I278" i="4" s="1"/>
  <c r="H277" i="4"/>
  <c r="I277" i="4" s="1"/>
  <c r="I276" i="4"/>
  <c r="H276" i="4"/>
  <c r="H275" i="4"/>
  <c r="H270" i="4"/>
  <c r="I270" i="4" s="1"/>
  <c r="G270" i="4"/>
  <c r="D270" i="4"/>
  <c r="C270" i="4"/>
  <c r="E270" i="4" s="1"/>
  <c r="I269" i="4"/>
  <c r="I271" i="4" s="1"/>
  <c r="H269" i="4"/>
  <c r="H271" i="4" s="1"/>
  <c r="G269" i="4"/>
  <c r="G271" i="4" s="1"/>
  <c r="D269" i="4"/>
  <c r="D271" i="4" s="1"/>
  <c r="C269" i="4"/>
  <c r="C271" i="4" s="1"/>
  <c r="I267" i="4"/>
  <c r="I266" i="4"/>
  <c r="I265" i="4"/>
  <c r="H259" i="4"/>
  <c r="I259" i="4" s="1"/>
  <c r="G259" i="4"/>
  <c r="D259" i="4"/>
  <c r="C259" i="4"/>
  <c r="E259" i="4" s="1"/>
  <c r="H258" i="4"/>
  <c r="H260" i="4" s="1"/>
  <c r="G258" i="4"/>
  <c r="I258" i="4" s="1"/>
  <c r="E258" i="4"/>
  <c r="D258" i="4"/>
  <c r="D260" i="4" s="1"/>
  <c r="C258" i="4"/>
  <c r="C260" i="4" s="1"/>
  <c r="I256" i="4"/>
  <c r="I255" i="4"/>
  <c r="I254" i="4"/>
  <c r="I248" i="4"/>
  <c r="H248" i="4"/>
  <c r="G248" i="4"/>
  <c r="D248" i="4"/>
  <c r="E248" i="4" s="1"/>
  <c r="C248" i="4"/>
  <c r="H247" i="4"/>
  <c r="I247" i="4" s="1"/>
  <c r="I249" i="4" s="1"/>
  <c r="G247" i="4"/>
  <c r="G249" i="4" s="1"/>
  <c r="D247" i="4"/>
  <c r="D249" i="4" s="1"/>
  <c r="C247" i="4"/>
  <c r="E247" i="4" s="1"/>
  <c r="I245" i="4"/>
  <c r="I244" i="4"/>
  <c r="I243" i="4"/>
  <c r="I242" i="4"/>
  <c r="I241" i="4"/>
  <c r="I240" i="4"/>
  <c r="I239" i="4"/>
  <c r="I238" i="4"/>
  <c r="H232" i="4"/>
  <c r="I232" i="4" s="1"/>
  <c r="G232" i="4"/>
  <c r="D232" i="4"/>
  <c r="C232" i="4"/>
  <c r="E232" i="4" s="1"/>
  <c r="I231" i="4"/>
  <c r="H231" i="4"/>
  <c r="G231" i="4"/>
  <c r="D231" i="4"/>
  <c r="E231" i="4" s="1"/>
  <c r="C231" i="4"/>
  <c r="H230" i="4"/>
  <c r="I230" i="4" s="1"/>
  <c r="G230" i="4"/>
  <c r="D230" i="4"/>
  <c r="C230" i="4"/>
  <c r="E230" i="4" s="1"/>
  <c r="I229" i="4"/>
  <c r="H229" i="4"/>
  <c r="G229" i="4"/>
  <c r="D229" i="4"/>
  <c r="E229" i="4" s="1"/>
  <c r="C229" i="4"/>
  <c r="H228" i="4"/>
  <c r="I228" i="4" s="1"/>
  <c r="G228" i="4"/>
  <c r="D228" i="4"/>
  <c r="C228" i="4"/>
  <c r="E228" i="4" s="1"/>
  <c r="I227" i="4"/>
  <c r="I233" i="4" s="1"/>
  <c r="H227" i="4"/>
  <c r="H233" i="4" s="1"/>
  <c r="G227" i="4"/>
  <c r="G233" i="4" s="1"/>
  <c r="D227" i="4"/>
  <c r="E227" i="4" s="1"/>
  <c r="C227" i="4"/>
  <c r="I225" i="4"/>
  <c r="I224" i="4"/>
  <c r="I223" i="4"/>
  <c r="I222" i="4"/>
  <c r="I221" i="4"/>
  <c r="I217" i="4"/>
  <c r="I216" i="4"/>
  <c r="I215" i="4"/>
  <c r="I214" i="4"/>
  <c r="I213" i="4"/>
  <c r="I209" i="4"/>
  <c r="I208" i="4"/>
  <c r="I207" i="4"/>
  <c r="I206" i="4"/>
  <c r="I205" i="4"/>
  <c r="I199" i="4"/>
  <c r="H199" i="4"/>
  <c r="G199" i="4"/>
  <c r="D199" i="4"/>
  <c r="C199" i="4"/>
  <c r="E199" i="4" s="1"/>
  <c r="I198" i="4"/>
  <c r="H198" i="4"/>
  <c r="G198" i="4"/>
  <c r="E198" i="4"/>
  <c r="D198" i="4"/>
  <c r="C198" i="4"/>
  <c r="I197" i="4"/>
  <c r="H197" i="4"/>
  <c r="G197" i="4"/>
  <c r="D197" i="4"/>
  <c r="C197" i="4"/>
  <c r="E197" i="4" s="1"/>
  <c r="I196" i="4"/>
  <c r="H196" i="4"/>
  <c r="G196" i="4"/>
  <c r="G200" i="4" s="1"/>
  <c r="E196" i="4"/>
  <c r="D196" i="4"/>
  <c r="D200" i="4" s="1"/>
  <c r="C196" i="4"/>
  <c r="C200" i="4" s="1"/>
  <c r="I195" i="4"/>
  <c r="I200" i="4" s="1"/>
  <c r="H195" i="4"/>
  <c r="H200" i="4" s="1"/>
  <c r="G195" i="4"/>
  <c r="D195" i="4"/>
  <c r="C195" i="4"/>
  <c r="E195" i="4" s="1"/>
  <c r="I193" i="4"/>
  <c r="I192" i="4"/>
  <c r="I187" i="4"/>
  <c r="H187" i="4"/>
  <c r="G187" i="4"/>
  <c r="I186" i="4"/>
  <c r="H186" i="4"/>
  <c r="G186" i="4"/>
  <c r="I185" i="4"/>
  <c r="H185" i="4"/>
  <c r="G185" i="4"/>
  <c r="I184" i="4"/>
  <c r="H184" i="4"/>
  <c r="G184" i="4"/>
  <c r="I183" i="4"/>
  <c r="H183" i="4"/>
  <c r="G183" i="4"/>
  <c r="I182" i="4"/>
  <c r="H182" i="4"/>
  <c r="G182" i="4"/>
  <c r="I181" i="4"/>
  <c r="H181" i="4"/>
  <c r="G181" i="4"/>
  <c r="I180" i="4"/>
  <c r="H180" i="4"/>
  <c r="G180" i="4"/>
  <c r="I179" i="4"/>
  <c r="H179" i="4"/>
  <c r="G179" i="4"/>
  <c r="I178" i="4"/>
  <c r="H178" i="4"/>
  <c r="G178" i="4"/>
  <c r="I177" i="4"/>
  <c r="H177" i="4"/>
  <c r="G177" i="4"/>
  <c r="I176" i="4"/>
  <c r="H176" i="4"/>
  <c r="G176" i="4"/>
  <c r="G188" i="4" s="1"/>
  <c r="J187" i="4"/>
  <c r="J176" i="4"/>
  <c r="J177" i="4"/>
  <c r="J181" i="4"/>
  <c r="J183" i="4"/>
  <c r="J178" i="4"/>
  <c r="J186" i="4"/>
  <c r="J180" i="4"/>
  <c r="J179" i="4"/>
  <c r="J185" i="4"/>
  <c r="J182" i="4"/>
  <c r="J184" i="4"/>
  <c r="H270" i="3"/>
  <c r="I270" i="3" s="1"/>
  <c r="G270" i="3"/>
  <c r="D270" i="3"/>
  <c r="C270" i="3"/>
  <c r="E270" i="3" s="1"/>
  <c r="I269" i="3"/>
  <c r="I271" i="3" s="1"/>
  <c r="H269" i="3"/>
  <c r="H271" i="3" s="1"/>
  <c r="G269" i="3"/>
  <c r="G271" i="3" s="1"/>
  <c r="D269" i="3"/>
  <c r="E269" i="3" s="1"/>
  <c r="E271" i="3" s="1"/>
  <c r="C269" i="3"/>
  <c r="C271" i="3" s="1"/>
  <c r="I267" i="3"/>
  <c r="I266" i="3"/>
  <c r="I265" i="3"/>
  <c r="H259" i="3"/>
  <c r="I259" i="3" s="1"/>
  <c r="G259" i="3"/>
  <c r="D259" i="3"/>
  <c r="C259" i="3"/>
  <c r="E259" i="3" s="1"/>
  <c r="H258" i="3"/>
  <c r="H260" i="3" s="1"/>
  <c r="G258" i="3"/>
  <c r="I258" i="3" s="1"/>
  <c r="E258" i="3"/>
  <c r="E260" i="3" s="1"/>
  <c r="D258" i="3"/>
  <c r="D260" i="3" s="1"/>
  <c r="C258" i="3"/>
  <c r="C260" i="3" s="1"/>
  <c r="I256" i="3"/>
  <c r="I255" i="3"/>
  <c r="I254" i="3"/>
  <c r="I248" i="3"/>
  <c r="H248" i="3"/>
  <c r="G248" i="3"/>
  <c r="D248" i="3"/>
  <c r="E248" i="3" s="1"/>
  <c r="C248" i="3"/>
  <c r="H247" i="3"/>
  <c r="I247" i="3" s="1"/>
  <c r="I249" i="3" s="1"/>
  <c r="G247" i="3"/>
  <c r="G249" i="3" s="1"/>
  <c r="D247" i="3"/>
  <c r="D249" i="3" s="1"/>
  <c r="C247" i="3"/>
  <c r="E247" i="3" s="1"/>
  <c r="E249" i="3" s="1"/>
  <c r="I245" i="3"/>
  <c r="I244" i="3"/>
  <c r="I243" i="3"/>
  <c r="I242" i="3"/>
  <c r="I241" i="3"/>
  <c r="I240" i="3"/>
  <c r="I239" i="3"/>
  <c r="I238" i="3"/>
  <c r="H232" i="3"/>
  <c r="I232" i="3" s="1"/>
  <c r="G232" i="3"/>
  <c r="D232" i="3"/>
  <c r="C232" i="3"/>
  <c r="I231" i="3"/>
  <c r="H231" i="3"/>
  <c r="G231" i="3"/>
  <c r="D231" i="3"/>
  <c r="C231" i="3"/>
  <c r="H230" i="3"/>
  <c r="I230" i="3" s="1"/>
  <c r="G230" i="3"/>
  <c r="D230" i="3"/>
  <c r="C230" i="3"/>
  <c r="E230" i="3" s="1"/>
  <c r="I229" i="3"/>
  <c r="H229" i="3"/>
  <c r="G229" i="3"/>
  <c r="D229" i="3"/>
  <c r="E229" i="3" s="1"/>
  <c r="C229" i="3"/>
  <c r="H228" i="3"/>
  <c r="I228" i="3" s="1"/>
  <c r="G228" i="3"/>
  <c r="D228" i="3"/>
  <c r="C228" i="3"/>
  <c r="I227" i="3"/>
  <c r="H227" i="3"/>
  <c r="H233" i="3" s="1"/>
  <c r="G227" i="3"/>
  <c r="G233" i="3" s="1"/>
  <c r="D227" i="3"/>
  <c r="C227" i="3"/>
  <c r="C233" i="3" s="1"/>
  <c r="I225" i="3"/>
  <c r="I224" i="3"/>
  <c r="I223" i="3"/>
  <c r="I222" i="3"/>
  <c r="I221" i="3"/>
  <c r="I217" i="3"/>
  <c r="I216" i="3"/>
  <c r="I215" i="3"/>
  <c r="I214" i="3"/>
  <c r="I213" i="3"/>
  <c r="I209" i="3"/>
  <c r="I208" i="3"/>
  <c r="I207" i="3"/>
  <c r="I206" i="3"/>
  <c r="I205" i="3"/>
  <c r="I199" i="3"/>
  <c r="H199" i="3"/>
  <c r="G199" i="3"/>
  <c r="D199" i="3"/>
  <c r="C199" i="3"/>
  <c r="E199" i="3" s="1"/>
  <c r="I198" i="3"/>
  <c r="H198" i="3"/>
  <c r="G198" i="3"/>
  <c r="E198" i="3"/>
  <c r="D198" i="3"/>
  <c r="C198" i="3"/>
  <c r="I197" i="3"/>
  <c r="H197" i="3"/>
  <c r="G197" i="3"/>
  <c r="D197" i="3"/>
  <c r="C197" i="3"/>
  <c r="E197" i="3" s="1"/>
  <c r="I196" i="3"/>
  <c r="H196" i="3"/>
  <c r="G196" i="3"/>
  <c r="G200" i="3" s="1"/>
  <c r="E196" i="3"/>
  <c r="E200" i="3" s="1"/>
  <c r="D196" i="3"/>
  <c r="D200" i="3" s="1"/>
  <c r="C196" i="3"/>
  <c r="C200" i="3" s="1"/>
  <c r="I195" i="3"/>
  <c r="I200" i="3" s="1"/>
  <c r="H195" i="3"/>
  <c r="H200" i="3" s="1"/>
  <c r="G195" i="3"/>
  <c r="D195" i="3"/>
  <c r="C195" i="3"/>
  <c r="E195" i="3" s="1"/>
  <c r="I193" i="3"/>
  <c r="I192" i="3"/>
  <c r="I187" i="3"/>
  <c r="H187" i="3"/>
  <c r="G187" i="3"/>
  <c r="I186" i="3"/>
  <c r="H186" i="3"/>
  <c r="G186" i="3"/>
  <c r="I185" i="3"/>
  <c r="H185" i="3"/>
  <c r="G185" i="3"/>
  <c r="I184" i="3"/>
  <c r="H184" i="3"/>
  <c r="G184" i="3"/>
  <c r="I183" i="3"/>
  <c r="H183" i="3"/>
  <c r="G183" i="3"/>
  <c r="I182" i="3"/>
  <c r="H182" i="3"/>
  <c r="G182" i="3"/>
  <c r="I181" i="3"/>
  <c r="H181" i="3"/>
  <c r="G181" i="3"/>
  <c r="I180" i="3"/>
  <c r="H180" i="3"/>
  <c r="G180" i="3"/>
  <c r="I179" i="3"/>
  <c r="H179" i="3"/>
  <c r="G179" i="3"/>
  <c r="I178" i="3"/>
  <c r="H178" i="3"/>
  <c r="G178" i="3"/>
  <c r="C188" i="3"/>
  <c r="I177" i="3"/>
  <c r="H177" i="3"/>
  <c r="G177" i="3"/>
  <c r="D177" i="3"/>
  <c r="E177" i="3" s="1"/>
  <c r="I176" i="3"/>
  <c r="H176" i="3"/>
  <c r="G176" i="3"/>
  <c r="G188" i="3" s="1"/>
  <c r="D176" i="3"/>
  <c r="J187" i="3"/>
  <c r="J176" i="3"/>
  <c r="J177" i="3"/>
  <c r="J181" i="3"/>
  <c r="J183" i="3"/>
  <c r="J178" i="3"/>
  <c r="J186" i="3"/>
  <c r="J180" i="3"/>
  <c r="J179" i="3"/>
  <c r="J185" i="3"/>
  <c r="J182" i="3"/>
  <c r="J184" i="3"/>
  <c r="I312" i="2"/>
  <c r="H312" i="2"/>
  <c r="G312" i="2"/>
  <c r="D312" i="2"/>
  <c r="C312" i="2"/>
  <c r="E312" i="2" s="1"/>
  <c r="I311" i="2"/>
  <c r="H311" i="2"/>
  <c r="G311" i="2"/>
  <c r="D311" i="2"/>
  <c r="C311" i="2"/>
  <c r="E311" i="2" s="1"/>
  <c r="I310" i="2"/>
  <c r="H310" i="2"/>
  <c r="G310" i="2"/>
  <c r="E310" i="2"/>
  <c r="D310" i="2"/>
  <c r="C310" i="2"/>
  <c r="I309" i="2"/>
  <c r="H309" i="2"/>
  <c r="G309" i="2"/>
  <c r="D309" i="2"/>
  <c r="C309" i="2"/>
  <c r="E309" i="2" s="1"/>
  <c r="G308" i="2"/>
  <c r="E308" i="2"/>
  <c r="G307" i="2"/>
  <c r="D307" i="2"/>
  <c r="E307" i="2" s="1"/>
  <c r="H308" i="2"/>
  <c r="H307" i="2"/>
  <c r="H270" i="2"/>
  <c r="G270" i="2"/>
  <c r="D270" i="2"/>
  <c r="C270" i="2"/>
  <c r="E270" i="2" s="1"/>
  <c r="I269" i="2"/>
  <c r="H269" i="2"/>
  <c r="H271" i="2" s="1"/>
  <c r="G269" i="2"/>
  <c r="G271" i="2" s="1"/>
  <c r="D269" i="2"/>
  <c r="E269" i="2" s="1"/>
  <c r="E271" i="2" s="1"/>
  <c r="C269" i="2"/>
  <c r="C271" i="2" s="1"/>
  <c r="I267" i="2"/>
  <c r="I266" i="2"/>
  <c r="I265" i="2"/>
  <c r="H259" i="2"/>
  <c r="I259" i="2" s="1"/>
  <c r="G259" i="2"/>
  <c r="D259" i="2"/>
  <c r="C259" i="2"/>
  <c r="E259" i="2" s="1"/>
  <c r="H258" i="2"/>
  <c r="I258" i="2" s="1"/>
  <c r="I260" i="2" s="1"/>
  <c r="G258" i="2"/>
  <c r="G260" i="2" s="1"/>
  <c r="E258" i="2"/>
  <c r="E260" i="2" s="1"/>
  <c r="D258" i="2"/>
  <c r="D260" i="2" s="1"/>
  <c r="C258" i="2"/>
  <c r="I256" i="2"/>
  <c r="I255" i="2"/>
  <c r="I254" i="2"/>
  <c r="I248" i="2"/>
  <c r="H248" i="2"/>
  <c r="G248" i="2"/>
  <c r="D248" i="2"/>
  <c r="E248" i="2" s="1"/>
  <c r="C248" i="2"/>
  <c r="H247" i="2"/>
  <c r="I247" i="2" s="1"/>
  <c r="I249" i="2" s="1"/>
  <c r="G247" i="2"/>
  <c r="G249" i="2" s="1"/>
  <c r="D247" i="2"/>
  <c r="D249" i="2" s="1"/>
  <c r="C247" i="2"/>
  <c r="E247" i="2" s="1"/>
  <c r="E249" i="2" s="1"/>
  <c r="I245" i="2"/>
  <c r="I244" i="2"/>
  <c r="I243" i="2"/>
  <c r="I242" i="2"/>
  <c r="I241" i="2"/>
  <c r="I240" i="2"/>
  <c r="I239" i="2"/>
  <c r="I238" i="2"/>
  <c r="H232" i="2"/>
  <c r="G232" i="2"/>
  <c r="D232" i="2"/>
  <c r="C232" i="2"/>
  <c r="E232" i="2" s="1"/>
  <c r="I231" i="2"/>
  <c r="H231" i="2"/>
  <c r="G231" i="2"/>
  <c r="D231" i="2"/>
  <c r="E231" i="2" s="1"/>
  <c r="C231" i="2"/>
  <c r="H230" i="2"/>
  <c r="G230" i="2"/>
  <c r="D230" i="2"/>
  <c r="C230" i="2"/>
  <c r="E230" i="2" s="1"/>
  <c r="I229" i="2"/>
  <c r="H229" i="2"/>
  <c r="G229" i="2"/>
  <c r="D229" i="2"/>
  <c r="E229" i="2" s="1"/>
  <c r="C229" i="2"/>
  <c r="H228" i="2"/>
  <c r="I228" i="2" s="1"/>
  <c r="G228" i="2"/>
  <c r="D228" i="2"/>
  <c r="C228" i="2"/>
  <c r="I227" i="2"/>
  <c r="H227" i="2"/>
  <c r="H233" i="2" s="1"/>
  <c r="G227" i="2"/>
  <c r="D227" i="2"/>
  <c r="E227" i="2" s="1"/>
  <c r="C227" i="2"/>
  <c r="I225" i="2"/>
  <c r="I224" i="2"/>
  <c r="I223" i="2"/>
  <c r="I222" i="2"/>
  <c r="I221" i="2"/>
  <c r="I217" i="2"/>
  <c r="I216" i="2"/>
  <c r="I215" i="2"/>
  <c r="I214" i="2"/>
  <c r="I213" i="2"/>
  <c r="I209" i="2"/>
  <c r="I208" i="2"/>
  <c r="I207" i="2"/>
  <c r="I206" i="2"/>
  <c r="I205" i="2"/>
  <c r="I199" i="2"/>
  <c r="H199" i="2"/>
  <c r="G199" i="2"/>
  <c r="D199" i="2"/>
  <c r="C199" i="2"/>
  <c r="E199" i="2" s="1"/>
  <c r="I198" i="2"/>
  <c r="H198" i="2"/>
  <c r="G198" i="2"/>
  <c r="E198" i="2"/>
  <c r="D198" i="2"/>
  <c r="C198" i="2"/>
  <c r="I197" i="2"/>
  <c r="H197" i="2"/>
  <c r="G197" i="2"/>
  <c r="D197" i="2"/>
  <c r="C197" i="2"/>
  <c r="E197" i="2" s="1"/>
  <c r="I196" i="2"/>
  <c r="H196" i="2"/>
  <c r="G196" i="2"/>
  <c r="G200" i="2" s="1"/>
  <c r="E196" i="2"/>
  <c r="E200" i="2" s="1"/>
  <c r="D196" i="2"/>
  <c r="D200" i="2" s="1"/>
  <c r="C196" i="2"/>
  <c r="I195" i="2"/>
  <c r="I200" i="2" s="1"/>
  <c r="H195" i="2"/>
  <c r="H200" i="2" s="1"/>
  <c r="G195" i="2"/>
  <c r="D195" i="2"/>
  <c r="C195" i="2"/>
  <c r="E195" i="2" s="1"/>
  <c r="I193" i="2"/>
  <c r="I192" i="2"/>
  <c r="I187" i="2"/>
  <c r="H187" i="2"/>
  <c r="G187" i="2"/>
  <c r="D187" i="2"/>
  <c r="E187" i="2"/>
  <c r="I186" i="2"/>
  <c r="H186" i="2"/>
  <c r="G186" i="2"/>
  <c r="D186" i="2"/>
  <c r="C186" i="2"/>
  <c r="I185" i="2"/>
  <c r="H185" i="2"/>
  <c r="G185" i="2"/>
  <c r="E185" i="2"/>
  <c r="I184" i="2"/>
  <c r="H184" i="2"/>
  <c r="G184" i="2"/>
  <c r="E184" i="2"/>
  <c r="I183" i="2"/>
  <c r="H183" i="2"/>
  <c r="G183" i="2"/>
  <c r="D183" i="2"/>
  <c r="C183" i="2"/>
  <c r="I182" i="2"/>
  <c r="H182" i="2"/>
  <c r="G182" i="2"/>
  <c r="E182" i="2"/>
  <c r="I181" i="2"/>
  <c r="H181" i="2"/>
  <c r="G181" i="2"/>
  <c r="E181" i="2"/>
  <c r="I180" i="2"/>
  <c r="H180" i="2"/>
  <c r="G180" i="2"/>
  <c r="D180" i="2"/>
  <c r="C180" i="2"/>
  <c r="I179" i="2"/>
  <c r="H179" i="2"/>
  <c r="G179" i="2"/>
  <c r="E179" i="2"/>
  <c r="I178" i="2"/>
  <c r="H178" i="2"/>
  <c r="G178" i="2"/>
  <c r="J177" i="2"/>
  <c r="I177" i="2"/>
  <c r="H177" i="2"/>
  <c r="G177" i="2"/>
  <c r="D177" i="2"/>
  <c r="E177" i="2" s="1"/>
  <c r="I176" i="2"/>
  <c r="H176" i="2"/>
  <c r="G176" i="2"/>
  <c r="D176" i="2"/>
  <c r="J187" i="2"/>
  <c r="J176" i="2"/>
  <c r="J181" i="2"/>
  <c r="J183" i="2"/>
  <c r="J178" i="2"/>
  <c r="J180" i="2"/>
  <c r="J179" i="2"/>
  <c r="J185" i="2"/>
  <c r="J182" i="2"/>
  <c r="J184" i="2"/>
  <c r="H270" i="1"/>
  <c r="H269" i="1"/>
  <c r="G270" i="1"/>
  <c r="G269" i="1"/>
  <c r="D270" i="1"/>
  <c r="C270" i="1"/>
  <c r="D269" i="1"/>
  <c r="C269" i="1"/>
  <c r="I267" i="1"/>
  <c r="I266" i="1"/>
  <c r="I265" i="1"/>
  <c r="H259" i="1"/>
  <c r="H258" i="1"/>
  <c r="G259" i="1"/>
  <c r="G258" i="1"/>
  <c r="D259" i="1"/>
  <c r="D258" i="1"/>
  <c r="C259" i="1"/>
  <c r="C258" i="1"/>
  <c r="I256" i="1"/>
  <c r="I255" i="1"/>
  <c r="I254" i="1"/>
  <c r="H247" i="1"/>
  <c r="H248" i="1"/>
  <c r="G248" i="1"/>
  <c r="G247" i="1"/>
  <c r="D248" i="1"/>
  <c r="D247" i="1"/>
  <c r="C247" i="1"/>
  <c r="C248" i="1"/>
  <c r="I241" i="1"/>
  <c r="I242" i="1"/>
  <c r="I243" i="1"/>
  <c r="I244" i="1"/>
  <c r="I245" i="1"/>
  <c r="I240" i="1"/>
  <c r="I238" i="1"/>
  <c r="I239" i="1"/>
  <c r="I187" i="1"/>
  <c r="I186" i="1"/>
  <c r="I185" i="1"/>
  <c r="I184" i="1"/>
  <c r="I183" i="1"/>
  <c r="I182" i="1"/>
  <c r="I181" i="1"/>
  <c r="I180" i="1"/>
  <c r="I179" i="1"/>
  <c r="I178" i="1"/>
  <c r="I177" i="1"/>
  <c r="I176" i="1"/>
  <c r="H187" i="1"/>
  <c r="H186" i="1"/>
  <c r="H185" i="1"/>
  <c r="H184" i="1"/>
  <c r="H183" i="1"/>
  <c r="H181" i="1"/>
  <c r="H180" i="1"/>
  <c r="H179" i="1"/>
  <c r="H178" i="1"/>
  <c r="H177" i="1"/>
  <c r="H182" i="1"/>
  <c r="H176" i="1"/>
  <c r="H316" i="29" l="1"/>
  <c r="E188" i="29"/>
  <c r="E316" i="29" s="1"/>
  <c r="C316" i="29"/>
  <c r="I316" i="29"/>
  <c r="H316" i="28"/>
  <c r="E188" i="28"/>
  <c r="E316" i="28" s="1"/>
  <c r="I316" i="28"/>
  <c r="J188" i="27"/>
  <c r="I316" i="27" s="1"/>
  <c r="H316" i="27"/>
  <c r="E188" i="27"/>
  <c r="E316" i="27" s="1"/>
  <c r="C316" i="27"/>
  <c r="C316" i="26"/>
  <c r="J188" i="26"/>
  <c r="I316" i="26" s="1"/>
  <c r="E188" i="26"/>
  <c r="E316" i="26" s="1"/>
  <c r="H316" i="26"/>
  <c r="H316" i="25"/>
  <c r="C316" i="25"/>
  <c r="E188" i="25"/>
  <c r="E316" i="25" s="1"/>
  <c r="D316" i="24"/>
  <c r="E188" i="24"/>
  <c r="E316" i="24" s="1"/>
  <c r="H316" i="24"/>
  <c r="I316" i="24"/>
  <c r="C316" i="23"/>
  <c r="E188" i="23"/>
  <c r="E316" i="23" s="1"/>
  <c r="G316" i="23"/>
  <c r="D316" i="23"/>
  <c r="H316" i="23"/>
  <c r="H316" i="22"/>
  <c r="E188" i="22"/>
  <c r="E316" i="22" s="1"/>
  <c r="I316" i="22"/>
  <c r="C316" i="21"/>
  <c r="H316" i="21"/>
  <c r="E188" i="21"/>
  <c r="E316" i="21" s="1"/>
  <c r="C316" i="20"/>
  <c r="H316" i="20"/>
  <c r="E188" i="20"/>
  <c r="E316" i="20"/>
  <c r="I316" i="20"/>
  <c r="D316" i="19"/>
  <c r="E188" i="19"/>
  <c r="E316" i="19" s="1"/>
  <c r="I316" i="19"/>
  <c r="E271" i="18"/>
  <c r="I260" i="18"/>
  <c r="E233" i="18"/>
  <c r="I271" i="18"/>
  <c r="E200" i="18"/>
  <c r="J188" i="18"/>
  <c r="I233" i="18"/>
  <c r="G316" i="18"/>
  <c r="D316" i="18"/>
  <c r="E188" i="18"/>
  <c r="C316" i="18"/>
  <c r="E313" i="18"/>
  <c r="H316" i="18"/>
  <c r="I313" i="18"/>
  <c r="E188" i="17"/>
  <c r="E316" i="17" s="1"/>
  <c r="H316" i="17"/>
  <c r="I313" i="17"/>
  <c r="I316" i="17" s="1"/>
  <c r="C316" i="17"/>
  <c r="H316" i="16"/>
  <c r="E188" i="16"/>
  <c r="E316" i="16" s="1"/>
  <c r="C316" i="16"/>
  <c r="I313" i="16"/>
  <c r="I316" i="16"/>
  <c r="J188" i="15"/>
  <c r="I316" i="15" s="1"/>
  <c r="C316" i="15"/>
  <c r="E316" i="15"/>
  <c r="D316" i="15"/>
  <c r="D188" i="13"/>
  <c r="E179" i="13"/>
  <c r="C188" i="13"/>
  <c r="C316" i="13" s="1"/>
  <c r="H188" i="13"/>
  <c r="G316" i="13" s="1"/>
  <c r="I188" i="13"/>
  <c r="E180" i="13"/>
  <c r="E183" i="13"/>
  <c r="E188" i="10"/>
  <c r="E316" i="10" s="1"/>
  <c r="E232" i="8"/>
  <c r="E233" i="8" s="1"/>
  <c r="E188" i="8"/>
  <c r="E188" i="7"/>
  <c r="D233" i="6"/>
  <c r="E188" i="6"/>
  <c r="E231" i="5"/>
  <c r="C233" i="5"/>
  <c r="D233" i="5"/>
  <c r="E228" i="5"/>
  <c r="E188" i="5"/>
  <c r="E233" i="4"/>
  <c r="C233" i="4"/>
  <c r="E188" i="4"/>
  <c r="E231" i="3"/>
  <c r="E232" i="3"/>
  <c r="E228" i="3"/>
  <c r="E227" i="3"/>
  <c r="E233" i="3" s="1"/>
  <c r="E176" i="3"/>
  <c r="D188" i="3"/>
  <c r="C233" i="2"/>
  <c r="E228" i="2"/>
  <c r="E233" i="2" s="1"/>
  <c r="C188" i="2"/>
  <c r="E186" i="2"/>
  <c r="E176" i="2"/>
  <c r="D188" i="2"/>
  <c r="I188" i="11"/>
  <c r="G188" i="11"/>
  <c r="H188" i="11"/>
  <c r="G188" i="10"/>
  <c r="H188" i="10"/>
  <c r="G316" i="10" s="1"/>
  <c r="I188" i="10"/>
  <c r="H316" i="10" s="1"/>
  <c r="E188" i="9"/>
  <c r="G188" i="9"/>
  <c r="I188" i="9"/>
  <c r="H188" i="9"/>
  <c r="G316" i="9" s="1"/>
  <c r="D313" i="8"/>
  <c r="E311" i="8"/>
  <c r="C313" i="8"/>
  <c r="G188" i="8"/>
  <c r="G188" i="7"/>
  <c r="H188" i="7"/>
  <c r="G316" i="7" s="1"/>
  <c r="I188" i="7"/>
  <c r="E312" i="6"/>
  <c r="E310" i="6"/>
  <c r="H307" i="6"/>
  <c r="H313" i="6" s="1"/>
  <c r="H308" i="6"/>
  <c r="D313" i="6"/>
  <c r="E311" i="6"/>
  <c r="I288" i="6"/>
  <c r="G313" i="6"/>
  <c r="G188" i="6"/>
  <c r="C316" i="6"/>
  <c r="H188" i="6"/>
  <c r="I188" i="6"/>
  <c r="G188" i="5"/>
  <c r="I188" i="5"/>
  <c r="H188" i="5"/>
  <c r="G313" i="5"/>
  <c r="H308" i="5"/>
  <c r="H313" i="5" s="1"/>
  <c r="H307" i="4"/>
  <c r="H313" i="4" s="1"/>
  <c r="I288" i="4"/>
  <c r="G313" i="4"/>
  <c r="D313" i="4"/>
  <c r="E311" i="4"/>
  <c r="H188" i="4"/>
  <c r="I188" i="4"/>
  <c r="I313" i="3"/>
  <c r="H188" i="3"/>
  <c r="I188" i="3"/>
  <c r="G313" i="2"/>
  <c r="D313" i="2"/>
  <c r="I188" i="2"/>
  <c r="E180" i="2"/>
  <c r="E183" i="2"/>
  <c r="E311" i="13"/>
  <c r="D313" i="13"/>
  <c r="D316" i="13" s="1"/>
  <c r="E309" i="13"/>
  <c r="E187" i="13"/>
  <c r="I188" i="8"/>
  <c r="H316" i="8" s="1"/>
  <c r="H188" i="8"/>
  <c r="I233" i="13"/>
  <c r="E249" i="13"/>
  <c r="I271" i="13"/>
  <c r="J188" i="13"/>
  <c r="H313" i="13"/>
  <c r="H316" i="13" s="1"/>
  <c r="I308" i="13"/>
  <c r="E227" i="13"/>
  <c r="E233" i="13" s="1"/>
  <c r="H249" i="13"/>
  <c r="E269" i="13"/>
  <c r="E271" i="13" s="1"/>
  <c r="I275" i="13"/>
  <c r="I307" i="13" s="1"/>
  <c r="E178" i="13"/>
  <c r="E188" i="13" s="1"/>
  <c r="I260" i="12"/>
  <c r="C316" i="12"/>
  <c r="H316" i="12"/>
  <c r="I233" i="12"/>
  <c r="E313" i="12"/>
  <c r="J188" i="12"/>
  <c r="E188" i="12"/>
  <c r="I308" i="12"/>
  <c r="C313" i="12"/>
  <c r="E180" i="12"/>
  <c r="E227" i="12"/>
  <c r="E233" i="12" s="1"/>
  <c r="H249" i="12"/>
  <c r="G260" i="12"/>
  <c r="G316" i="12" s="1"/>
  <c r="E269" i="12"/>
  <c r="E271" i="12" s="1"/>
  <c r="I275" i="12"/>
  <c r="I307" i="12" s="1"/>
  <c r="I313" i="12" s="1"/>
  <c r="E178" i="12"/>
  <c r="I233" i="11"/>
  <c r="I260" i="11"/>
  <c r="J188" i="11"/>
  <c r="D316" i="11"/>
  <c r="E249" i="11"/>
  <c r="E313" i="11"/>
  <c r="I308" i="11"/>
  <c r="E227" i="11"/>
  <c r="E233" i="11" s="1"/>
  <c r="C249" i="11"/>
  <c r="H249" i="11"/>
  <c r="G260" i="11"/>
  <c r="G316" i="11" s="1"/>
  <c r="E269" i="11"/>
  <c r="E271" i="11" s="1"/>
  <c r="C313" i="11"/>
  <c r="I275" i="11"/>
  <c r="I307" i="11" s="1"/>
  <c r="I313" i="11" s="1"/>
  <c r="E316" i="11"/>
  <c r="J188" i="10"/>
  <c r="C316" i="10"/>
  <c r="E249" i="10"/>
  <c r="I233" i="10"/>
  <c r="I308" i="10"/>
  <c r="E227" i="10"/>
  <c r="E233" i="10" s="1"/>
  <c r="I247" i="10"/>
  <c r="I249" i="10" s="1"/>
  <c r="H260" i="10"/>
  <c r="I275" i="10"/>
  <c r="I307" i="10" s="1"/>
  <c r="I313" i="10" s="1"/>
  <c r="E309" i="10"/>
  <c r="E313" i="10" s="1"/>
  <c r="D271" i="10"/>
  <c r="D316" i="10" s="1"/>
  <c r="C249" i="10"/>
  <c r="I233" i="9"/>
  <c r="E249" i="9"/>
  <c r="J188" i="9"/>
  <c r="D316" i="9"/>
  <c r="E200" i="9"/>
  <c r="E313" i="9"/>
  <c r="E227" i="9"/>
  <c r="E233" i="9" s="1"/>
  <c r="H249" i="9"/>
  <c r="H316" i="9" s="1"/>
  <c r="E269" i="9"/>
  <c r="E271" i="9" s="1"/>
  <c r="C313" i="9"/>
  <c r="C316" i="9" s="1"/>
  <c r="I313" i="9"/>
  <c r="J188" i="8"/>
  <c r="C316" i="8"/>
  <c r="I260" i="8"/>
  <c r="E249" i="8"/>
  <c r="I233" i="8"/>
  <c r="I308" i="8"/>
  <c r="D233" i="8"/>
  <c r="D271" i="8"/>
  <c r="C249" i="8"/>
  <c r="H249" i="8"/>
  <c r="G260" i="8"/>
  <c r="I307" i="8"/>
  <c r="E309" i="8"/>
  <c r="E313" i="8" s="1"/>
  <c r="J188" i="7"/>
  <c r="E200" i="7"/>
  <c r="E233" i="7"/>
  <c r="E260" i="7"/>
  <c r="E249" i="7"/>
  <c r="D316" i="7"/>
  <c r="D233" i="7"/>
  <c r="D271" i="7"/>
  <c r="C313" i="7"/>
  <c r="C249" i="7"/>
  <c r="H249" i="7"/>
  <c r="H260" i="7"/>
  <c r="E316" i="7"/>
  <c r="I233" i="6"/>
  <c r="E249" i="6"/>
  <c r="I271" i="6"/>
  <c r="J188" i="6"/>
  <c r="D316" i="6"/>
  <c r="I308" i="6"/>
  <c r="E227" i="6"/>
  <c r="E233" i="6" s="1"/>
  <c r="H249" i="6"/>
  <c r="E269" i="6"/>
  <c r="E271" i="6" s="1"/>
  <c r="I275" i="6"/>
  <c r="I307" i="6" s="1"/>
  <c r="I313" i="6" s="1"/>
  <c r="E309" i="6"/>
  <c r="E313" i="6" s="1"/>
  <c r="E249" i="5"/>
  <c r="J188" i="5"/>
  <c r="I233" i="5"/>
  <c r="I308" i="5"/>
  <c r="E227" i="5"/>
  <c r="C249" i="5"/>
  <c r="C316" i="5" s="1"/>
  <c r="H249" i="5"/>
  <c r="G260" i="5"/>
  <c r="E269" i="5"/>
  <c r="E271" i="5" s="1"/>
  <c r="I275" i="5"/>
  <c r="I307" i="5" s="1"/>
  <c r="I313" i="5" s="1"/>
  <c r="D316" i="5"/>
  <c r="J188" i="4"/>
  <c r="E200" i="4"/>
  <c r="E260" i="4"/>
  <c r="I260" i="4"/>
  <c r="E249" i="4"/>
  <c r="E313" i="4"/>
  <c r="I308" i="4"/>
  <c r="D233" i="4"/>
  <c r="C249" i="4"/>
  <c r="H249" i="4"/>
  <c r="G260" i="4"/>
  <c r="E269" i="4"/>
  <c r="E271" i="4" s="1"/>
  <c r="C313" i="4"/>
  <c r="I275" i="4"/>
  <c r="I307" i="4" s="1"/>
  <c r="J188" i="3"/>
  <c r="C316" i="3"/>
  <c r="I260" i="3"/>
  <c r="I233" i="3"/>
  <c r="D233" i="3"/>
  <c r="D271" i="3"/>
  <c r="C249" i="3"/>
  <c r="H249" i="3"/>
  <c r="G260" i="3"/>
  <c r="I233" i="2"/>
  <c r="I230" i="2"/>
  <c r="E313" i="2"/>
  <c r="J186" i="2"/>
  <c r="J188" i="2" s="1"/>
  <c r="H188" i="2"/>
  <c r="G188" i="2"/>
  <c r="C200" i="2"/>
  <c r="G233" i="2"/>
  <c r="I232" i="2"/>
  <c r="C260" i="2"/>
  <c r="H313" i="2"/>
  <c r="I308" i="2"/>
  <c r="D271" i="2"/>
  <c r="D233" i="2"/>
  <c r="I270" i="2"/>
  <c r="I271" i="2" s="1"/>
  <c r="C313" i="2"/>
  <c r="C249" i="2"/>
  <c r="H249" i="2"/>
  <c r="H260" i="2"/>
  <c r="I307" i="2"/>
  <c r="E178" i="2"/>
  <c r="I270" i="1"/>
  <c r="H271" i="1"/>
  <c r="I269" i="1"/>
  <c r="D271" i="1"/>
  <c r="E270" i="1"/>
  <c r="C271" i="1"/>
  <c r="E269" i="1"/>
  <c r="G271" i="1"/>
  <c r="G260" i="1"/>
  <c r="E259" i="1"/>
  <c r="D260" i="1"/>
  <c r="E258" i="1"/>
  <c r="C260" i="1"/>
  <c r="I258" i="1"/>
  <c r="I259" i="1"/>
  <c r="E260" i="1"/>
  <c r="H260" i="1"/>
  <c r="I247" i="1"/>
  <c r="E248" i="1"/>
  <c r="E247" i="1"/>
  <c r="E249" i="1" s="1"/>
  <c r="D249" i="1"/>
  <c r="I248" i="1"/>
  <c r="G249" i="1"/>
  <c r="C249" i="1"/>
  <c r="H249" i="1"/>
  <c r="C232" i="1"/>
  <c r="D232" i="1"/>
  <c r="D231" i="1"/>
  <c r="D230" i="1"/>
  <c r="D229" i="1"/>
  <c r="C231" i="1"/>
  <c r="C230" i="1"/>
  <c r="C229" i="1"/>
  <c r="D228" i="1"/>
  <c r="D227" i="1"/>
  <c r="C227" i="1"/>
  <c r="C228" i="1"/>
  <c r="H232" i="1"/>
  <c r="H231" i="1"/>
  <c r="H230" i="1"/>
  <c r="H229" i="1"/>
  <c r="H228" i="1"/>
  <c r="H227" i="1"/>
  <c r="G232" i="1"/>
  <c r="G231" i="1"/>
  <c r="G229" i="1"/>
  <c r="G230" i="1"/>
  <c r="G228" i="1"/>
  <c r="G227" i="1"/>
  <c r="I222" i="1"/>
  <c r="I223" i="1"/>
  <c r="I224" i="1"/>
  <c r="I225" i="1"/>
  <c r="I214" i="1"/>
  <c r="I215" i="1"/>
  <c r="I216" i="1"/>
  <c r="I217" i="1"/>
  <c r="I221" i="1"/>
  <c r="I206" i="1"/>
  <c r="I207" i="1"/>
  <c r="I208" i="1"/>
  <c r="I209" i="1"/>
  <c r="I213" i="1"/>
  <c r="I205" i="1"/>
  <c r="E316" i="18" l="1"/>
  <c r="I316" i="18"/>
  <c r="H316" i="11"/>
  <c r="E316" i="9"/>
  <c r="H316" i="7"/>
  <c r="E233" i="5"/>
  <c r="G316" i="3"/>
  <c r="H316" i="4"/>
  <c r="D316" i="4"/>
  <c r="G316" i="4"/>
  <c r="H316" i="3"/>
  <c r="D316" i="2"/>
  <c r="C316" i="11"/>
  <c r="G316" i="8"/>
  <c r="C316" i="7"/>
  <c r="G316" i="6"/>
  <c r="H316" i="6"/>
  <c r="E316" i="6"/>
  <c r="G316" i="5"/>
  <c r="H316" i="5"/>
  <c r="C316" i="4"/>
  <c r="E316" i="4"/>
  <c r="D316" i="3"/>
  <c r="E188" i="3"/>
  <c r="E316" i="3" s="1"/>
  <c r="H316" i="2"/>
  <c r="E188" i="2"/>
  <c r="E316" i="2" s="1"/>
  <c r="E313" i="13"/>
  <c r="E316" i="13" s="1"/>
  <c r="E316" i="8"/>
  <c r="I313" i="13"/>
  <c r="I316" i="13" s="1"/>
  <c r="I316" i="12"/>
  <c r="E316" i="12"/>
  <c r="I316" i="11"/>
  <c r="I316" i="10"/>
  <c r="I316" i="9"/>
  <c r="D316" i="8"/>
  <c r="I313" i="8"/>
  <c r="I316" i="8"/>
  <c r="I313" i="7"/>
  <c r="I316" i="7" s="1"/>
  <c r="I316" i="6"/>
  <c r="E316" i="5"/>
  <c r="I316" i="5"/>
  <c r="I313" i="4"/>
  <c r="I316" i="4"/>
  <c r="I316" i="3"/>
  <c r="C316" i="2"/>
  <c r="G316" i="2"/>
  <c r="I313" i="2"/>
  <c r="I316" i="2" s="1"/>
  <c r="E271" i="1"/>
  <c r="I271" i="1"/>
  <c r="I249" i="1"/>
  <c r="I260" i="1"/>
  <c r="E231" i="1"/>
  <c r="H233" i="1"/>
  <c r="D233" i="1"/>
  <c r="G233" i="1"/>
  <c r="C233" i="1"/>
  <c r="I229" i="1"/>
  <c r="I230" i="1"/>
  <c r="I227" i="1"/>
  <c r="I231" i="1"/>
  <c r="I228" i="1"/>
  <c r="I232" i="1"/>
  <c r="E230" i="1"/>
  <c r="E228" i="1"/>
  <c r="E229" i="1"/>
  <c r="E227" i="1"/>
  <c r="E232" i="1"/>
  <c r="I233" i="1" l="1"/>
  <c r="E233" i="1"/>
  <c r="I312" i="1"/>
  <c r="I311" i="1"/>
  <c r="I310" i="1"/>
  <c r="I309" i="1"/>
  <c r="G307" i="1"/>
  <c r="H296" i="1"/>
  <c r="H276" i="1"/>
  <c r="H277" i="1"/>
  <c r="H278" i="1"/>
  <c r="H279" i="1"/>
  <c r="H280" i="1"/>
  <c r="H281" i="1"/>
  <c r="H282" i="1"/>
  <c r="H283" i="1"/>
  <c r="H284" i="1"/>
  <c r="H285" i="1"/>
  <c r="H286" i="1"/>
  <c r="H287" i="1"/>
  <c r="H288" i="1"/>
  <c r="H289" i="1"/>
  <c r="H290" i="1"/>
  <c r="H291" i="1"/>
  <c r="H292" i="1"/>
  <c r="H293" i="1"/>
  <c r="H294" i="1"/>
  <c r="H295" i="1"/>
  <c r="H297" i="1"/>
  <c r="H298" i="1"/>
  <c r="H299" i="1"/>
  <c r="H300" i="1"/>
  <c r="H301" i="1"/>
  <c r="H302" i="1"/>
  <c r="H309" i="1"/>
  <c r="H310" i="1"/>
  <c r="H311" i="1"/>
  <c r="H312" i="1"/>
  <c r="H275" i="1"/>
  <c r="H307" i="1" l="1"/>
  <c r="H308" i="1"/>
  <c r="H313" i="1" l="1"/>
  <c r="D177" i="1"/>
  <c r="E177" i="1" s="1"/>
  <c r="G177" i="1"/>
  <c r="I302" i="1"/>
  <c r="I301" i="1"/>
  <c r="I300" i="1"/>
  <c r="I299" i="1"/>
  <c r="I298" i="1"/>
  <c r="I297" i="1"/>
  <c r="I296" i="1"/>
  <c r="I295" i="1"/>
  <c r="I294" i="1"/>
  <c r="I293" i="1"/>
  <c r="I292" i="1"/>
  <c r="I291" i="1"/>
  <c r="I290" i="1"/>
  <c r="I289" i="1"/>
  <c r="I288" i="1"/>
  <c r="I287" i="1"/>
  <c r="I286" i="1"/>
  <c r="I285" i="1"/>
  <c r="I284" i="1"/>
  <c r="I283" i="1"/>
  <c r="I282" i="1"/>
  <c r="I281" i="1"/>
  <c r="I280" i="1"/>
  <c r="I279" i="1"/>
  <c r="I278" i="1"/>
  <c r="I277" i="1"/>
  <c r="I276" i="1"/>
  <c r="I275" i="1"/>
  <c r="C187" i="1"/>
  <c r="J176" i="1"/>
  <c r="G182" i="1"/>
  <c r="G181" i="1"/>
  <c r="G180" i="1"/>
  <c r="D180" i="1"/>
  <c r="C180" i="1"/>
  <c r="G179" i="1"/>
  <c r="D179" i="1"/>
  <c r="C179" i="1"/>
  <c r="G178" i="1"/>
  <c r="E178" i="1"/>
  <c r="G176" i="1"/>
  <c r="D176" i="1"/>
  <c r="J177" i="1" l="1"/>
  <c r="I308" i="1"/>
  <c r="I307" i="1"/>
  <c r="J179" i="1"/>
  <c r="J182" i="1"/>
  <c r="J180" i="1"/>
  <c r="J178" i="1"/>
  <c r="J181" i="1"/>
  <c r="E176" i="1"/>
  <c r="E181" i="1"/>
  <c r="E182" i="1"/>
  <c r="E180" i="1"/>
  <c r="E179" i="1"/>
  <c r="G312" i="1"/>
  <c r="D312" i="1"/>
  <c r="C312" i="1"/>
  <c r="G311" i="1"/>
  <c r="D311" i="1"/>
  <c r="C311" i="1"/>
  <c r="G310" i="1"/>
  <c r="D310" i="1"/>
  <c r="C310" i="1"/>
  <c r="G309" i="1"/>
  <c r="D309" i="1"/>
  <c r="C309" i="1"/>
  <c r="G308" i="1"/>
  <c r="D307" i="1"/>
  <c r="I199" i="1"/>
  <c r="H199" i="1"/>
  <c r="G199" i="1"/>
  <c r="D199" i="1"/>
  <c r="C199" i="1"/>
  <c r="I198" i="1"/>
  <c r="H198" i="1"/>
  <c r="G198" i="1"/>
  <c r="D198" i="1"/>
  <c r="C198" i="1"/>
  <c r="I197" i="1"/>
  <c r="H197" i="1"/>
  <c r="G197" i="1"/>
  <c r="D197" i="1"/>
  <c r="C197" i="1"/>
  <c r="I196" i="1"/>
  <c r="H196" i="1"/>
  <c r="G196" i="1"/>
  <c r="D196" i="1"/>
  <c r="C196" i="1"/>
  <c r="I195" i="1"/>
  <c r="H195" i="1"/>
  <c r="G195" i="1"/>
  <c r="D195" i="1"/>
  <c r="C195" i="1"/>
  <c r="I193" i="1"/>
  <c r="I192" i="1"/>
  <c r="J187" i="1"/>
  <c r="G187" i="1"/>
  <c r="D187" i="1"/>
  <c r="J186" i="1"/>
  <c r="G186" i="1"/>
  <c r="D186" i="1"/>
  <c r="C186" i="1"/>
  <c r="J185" i="1"/>
  <c r="G185" i="1"/>
  <c r="J184" i="1"/>
  <c r="G184" i="1"/>
  <c r="J183" i="1"/>
  <c r="G183" i="1"/>
  <c r="D183" i="1"/>
  <c r="C183" i="1"/>
  <c r="C188" i="1" l="1"/>
  <c r="D188" i="1"/>
  <c r="D316" i="1" s="1"/>
  <c r="I313" i="1"/>
  <c r="J188" i="1"/>
  <c r="I316" i="1" s="1"/>
  <c r="E199" i="1"/>
  <c r="E308" i="1"/>
  <c r="E310" i="1"/>
  <c r="E183" i="1"/>
  <c r="E185" i="1"/>
  <c r="E187" i="1"/>
  <c r="E198" i="1"/>
  <c r="E307" i="1"/>
  <c r="E309" i="1"/>
  <c r="E197" i="1"/>
  <c r="I188" i="1"/>
  <c r="H316" i="1" s="1"/>
  <c r="E196" i="1"/>
  <c r="E195" i="1"/>
  <c r="H200" i="1"/>
  <c r="E312" i="1"/>
  <c r="G188" i="1"/>
  <c r="I200" i="1"/>
  <c r="H188" i="1"/>
  <c r="E186" i="1"/>
  <c r="G200" i="1"/>
  <c r="D200" i="1"/>
  <c r="D313" i="1"/>
  <c r="G313" i="1"/>
  <c r="E311" i="1"/>
  <c r="E184" i="1"/>
  <c r="C313" i="1"/>
  <c r="C200" i="1"/>
  <c r="C316" i="1" l="1"/>
  <c r="G316" i="1"/>
  <c r="E188" i="1"/>
  <c r="E313" i="1"/>
  <c r="E200" i="1"/>
  <c r="E31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00000000-0006-0000-0000-00000100000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00000000-0006-0000-0000-00000200000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00000000-0006-0000-0000-000003000000}">
      <text>
        <r>
          <rPr>
            <sz val="11"/>
            <color rgb="FF000000"/>
            <rFont val="Arial"/>
            <family val="2"/>
          </rPr>
          <t>Descrever a sigla da lotação referente ao cargo comissionado. Exemplos de siglas da SCGE: GAB/SECGE, GAB/CGAB, CGAB/ASC, etc.</t>
        </r>
      </text>
    </comment>
    <comment ref="D6" authorId="0" shapeId="0" xr:uid="{00000000-0006-0000-0000-00000400000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00000000-0006-0000-0000-00000500000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00000000-0006-0000-0000-000006000000}">
      <text>
        <r>
          <rPr>
            <sz val="11"/>
            <color rgb="FF000000"/>
            <rFont val="Arial"/>
            <family val="2"/>
          </rPr>
          <t>Nome completo do servidor ocupante do cargo comissionado. Caso o cargo esteja vago, a palavra "VAGO" deverá ser inserida na célula correspondente.</t>
        </r>
      </text>
    </comment>
    <comment ref="G6" authorId="0" shapeId="0" xr:uid="{00000000-0006-0000-0000-000007000000}">
      <text>
        <r>
          <rPr>
            <sz val="11"/>
            <color rgb="FF000000"/>
            <rFont val="Arial"/>
            <family val="2"/>
          </rPr>
          <t>Valor do subsídio do agente político, em Reais (R$).</t>
        </r>
      </text>
    </comment>
    <comment ref="H6" authorId="0" shapeId="0" xr:uid="{00000000-0006-0000-0000-00000800000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00000000-0006-0000-0000-000009000000}">
      <text>
        <r>
          <rPr>
            <sz val="11"/>
            <color rgb="FF000000"/>
            <rFont val="Arial"/>
            <family val="2"/>
          </rPr>
          <t>Valor da representação paga em razão do cargo em comissão, em Reais (R$).</t>
        </r>
      </text>
    </comment>
    <comment ref="J6" authorId="0" shapeId="0" xr:uid="{00000000-0006-0000-0000-00000A000000}">
      <text>
        <r>
          <rPr>
            <sz val="11"/>
            <color rgb="FF000000"/>
            <rFont val="Arial"/>
            <family val="2"/>
          </rPr>
          <t>(Células de preenchimento automático). Montante resultante da soma entre o subsídio do agente político + vencimento + representação, em Reais (R$).</t>
        </r>
      </text>
    </comment>
    <comment ref="A175" authorId="0" shapeId="0" xr:uid="{00000000-0006-0000-0000-00000B000000}">
      <text>
        <r>
          <rPr>
            <sz val="11"/>
            <color rgb="FF000000"/>
            <rFont val="Arial"/>
            <family val="2"/>
          </rPr>
          <t>(Não editar as células em cinza). Relação de todos os cargos comissionados, conforme Lei Estadual nº 16.520/2018.</t>
        </r>
      </text>
    </comment>
    <comment ref="B175" authorId="0" shapeId="0" xr:uid="{00000000-0006-0000-0000-00000C000000}">
      <text>
        <r>
          <rPr>
            <sz val="11"/>
            <color rgb="FF000000"/>
            <rFont val="Arial"/>
            <family val="2"/>
          </rPr>
          <t>(Não editar as células em cinza). Relação de todos os símbolos dos cargos comissionados, conforme Lei Estadual nº 16.520/2018.</t>
        </r>
      </text>
    </comment>
    <comment ref="C175" authorId="0" shapeId="0" xr:uid="{00000000-0006-0000-0000-00000D000000}">
      <text>
        <r>
          <rPr>
            <sz val="11"/>
            <color rgb="FF000000"/>
            <rFont val="Arial"/>
            <family val="2"/>
          </rPr>
          <t>(Células de preenchimento automático). Quantitativo dos cargos comissionados preenchidos.</t>
        </r>
      </text>
    </comment>
    <comment ref="D175" authorId="0" shapeId="0" xr:uid="{00000000-0006-0000-0000-00000E000000}">
      <text>
        <r>
          <rPr>
            <sz val="11"/>
            <color rgb="FF000000"/>
            <rFont val="Arial"/>
            <family val="2"/>
          </rPr>
          <t>(Células de preenchimento automático). Quantitativo dos cargos comissionados vagos.</t>
        </r>
      </text>
    </comment>
    <comment ref="E175" authorId="0" shapeId="0" xr:uid="{00000000-0006-0000-0000-00000F000000}">
      <text>
        <r>
          <rPr>
            <sz val="11"/>
            <color rgb="FF000000"/>
            <rFont val="Arial"/>
            <family val="2"/>
          </rPr>
          <t>(Células de preenchimento automático). Quantitativo dos cargos comissionados existentes (preenchidos + vagos).</t>
        </r>
      </text>
    </comment>
    <comment ref="G175" authorId="0" shapeId="0" xr:uid="{00000000-0006-0000-0000-000010000000}">
      <text>
        <r>
          <rPr>
            <sz val="11"/>
            <color rgb="FF000000"/>
            <rFont val="Arial"/>
            <family val="2"/>
          </rPr>
          <t>(Células de preenchimento automático). Valor total dos subsídios dos agentes políticos, em Reais (R$).</t>
        </r>
      </text>
    </comment>
    <comment ref="H175" authorId="0" shapeId="0" xr:uid="{00000000-0006-0000-0000-000011000000}">
      <text>
        <r>
          <rPr>
            <sz val="11"/>
            <color rgb="FF000000"/>
            <rFont val="Arial"/>
            <family val="2"/>
          </rPr>
          <t>(Células de preenchimento automático). Valor total dos vencimentos dos servidores, em Reais (R$).</t>
        </r>
      </text>
    </comment>
    <comment ref="I175" authorId="0" shapeId="0" xr:uid="{00000000-0006-0000-0000-000012000000}">
      <text>
        <r>
          <rPr>
            <sz val="11"/>
            <color rgb="FF000000"/>
            <rFont val="Arial"/>
            <family val="2"/>
          </rPr>
          <t>(Células de preenchimento automático). Valor total das representações pagas em razão do cargo em comissão, em Reais (R$).</t>
        </r>
      </text>
    </comment>
    <comment ref="J175" authorId="0" shapeId="0" xr:uid="{00000000-0006-0000-0000-000013000000}">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00000000-0006-0000-0000-00001400000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00000000-0006-0000-0000-00001500000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00000000-0006-0000-0000-000016000000}">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00000000-0006-0000-0000-00001700000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00000000-0006-0000-0000-00001800000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00000000-0006-0000-0000-00001900000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00000000-0006-0000-0000-00001A000000}">
      <text>
        <r>
          <rPr>
            <sz val="11"/>
            <color rgb="FF000000"/>
            <rFont val="Arial"/>
            <family val="2"/>
          </rPr>
          <t>Valor do vencimento do servidor, em Reais (R$).</t>
        </r>
      </text>
    </comment>
    <comment ref="H191" authorId="0" shapeId="0" xr:uid="{00000000-0006-0000-0000-00001B000000}">
      <text>
        <r>
          <rPr>
            <sz val="11"/>
            <color rgb="FF000000"/>
            <rFont val="Arial"/>
            <family val="2"/>
          </rPr>
          <t>Valor da representação paga em razão da função gratificada de direção e assessoramento, em Reais (R$).</t>
        </r>
      </text>
    </comment>
    <comment ref="I191" authorId="0" shapeId="0" xr:uid="{00000000-0006-0000-0000-00001C000000}">
      <text>
        <r>
          <rPr>
            <sz val="11"/>
            <color rgb="FF000000"/>
            <rFont val="Arial"/>
            <family val="2"/>
          </rPr>
          <t>(Células de preenchimento automático). Montante resultante da soma entre o vencimento + representação, em Reais (R$).</t>
        </r>
      </text>
    </comment>
    <comment ref="A194" authorId="0" shapeId="0" xr:uid="{00000000-0006-0000-0000-00001D000000}">
      <text>
        <r>
          <rPr>
            <sz val="11"/>
            <color rgb="FF000000"/>
            <rFont val="Arial"/>
            <family val="2"/>
          </rPr>
          <t>(Não editar as células em cinza). Relação de todas as funções gratificadas de direção e assessoramento, conforme Lei Estadual nº 16.520/2018.</t>
        </r>
      </text>
    </comment>
    <comment ref="B194" authorId="0" shapeId="0" xr:uid="{00000000-0006-0000-0000-00001E000000}">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00000000-0006-0000-0000-00001F000000}">
      <text>
        <r>
          <rPr>
            <sz val="11"/>
            <color rgb="FF000000"/>
            <rFont val="Arial"/>
            <family val="2"/>
          </rPr>
          <t>(Células de preenchimento automático). Quantitativo das funções gratificadas de direção e assessoramento preenchidos.</t>
        </r>
      </text>
    </comment>
    <comment ref="D194" authorId="0" shapeId="0" xr:uid="{00000000-0006-0000-0000-000020000000}">
      <text>
        <r>
          <rPr>
            <sz val="11"/>
            <color rgb="FF000000"/>
            <rFont val="Arial"/>
            <family val="2"/>
          </rPr>
          <t>(Células de preenchimento automático). Quantitativo das funções gratificadas de direção e assessoramento vagas.</t>
        </r>
      </text>
    </comment>
    <comment ref="E194" authorId="0" shapeId="0" xr:uid="{00000000-0006-0000-0000-000021000000}">
      <text>
        <r>
          <rPr>
            <sz val="11"/>
            <color rgb="FF000000"/>
            <rFont val="Arial"/>
            <family val="2"/>
          </rPr>
          <t>(Células de preenchimento automático). Quantitativo das funções gratificadas de direção e assessoramento existentes (preenchidos + vagos).</t>
        </r>
      </text>
    </comment>
    <comment ref="G194" authorId="0" shapeId="0" xr:uid="{00000000-0006-0000-0000-000022000000}">
      <text>
        <r>
          <rPr>
            <sz val="11"/>
            <color rgb="FF000000"/>
            <rFont val="Arial"/>
            <family val="2"/>
          </rPr>
          <t>(Células de preenchimento automático). Valor total dos vencimentos dos servidores, em Reais (R$).</t>
        </r>
      </text>
    </comment>
    <comment ref="H194" authorId="0" shapeId="0" xr:uid="{00000000-0006-0000-0000-000023000000}">
      <text>
        <r>
          <rPr>
            <sz val="11"/>
            <color rgb="FF000000"/>
            <rFont val="Arial"/>
            <family val="2"/>
          </rPr>
          <t>(Células de preenchimento automático). Valor total das representações pagas em razão da função gratificada de direção e assessoramento, em Reais (R$).</t>
        </r>
      </text>
    </comment>
    <comment ref="I194" authorId="0" shapeId="0" xr:uid="{00000000-0006-0000-0000-000024000000}">
      <text>
        <r>
          <rPr>
            <sz val="11"/>
            <color rgb="FF000000"/>
            <rFont val="Arial"/>
            <family val="2"/>
          </rPr>
          <t>(Células de preenchimento automático). Valor total dos montantes resultantes da soma entre os vencimentos + representações, em Reais (R$).</t>
        </r>
      </text>
    </comment>
    <comment ref="A204" authorId="0" shapeId="0" xr:uid="{749F41CC-CC91-446A-B7A0-08B705FCAD6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2D8A16B0-FDF2-497C-8595-B8098B91B62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69209FB6-2CF6-44CF-B283-4FC75D0F7416}">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4856D15C-0216-4AA0-AD55-108754B3ABD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9D8F1AD8-F820-4E36-8252-01350D0FCFF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0703DB52-62A4-47F8-ACD5-A46473A69D1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8712F3CB-EC10-4D03-8E8C-8A1EF74A61F7}">
      <text>
        <r>
          <rPr>
            <sz val="11"/>
            <color rgb="FF000000"/>
            <rFont val="Arial"/>
            <family val="2"/>
          </rPr>
          <t>Valor do vencimento do servidor, em Reais (R$).</t>
        </r>
      </text>
    </comment>
    <comment ref="H204" authorId="0" shapeId="0" xr:uid="{E41DEAEC-4AEC-4FB6-97FA-B6969204799D}">
      <text>
        <r>
          <rPr>
            <sz val="11"/>
            <color rgb="FF000000"/>
            <rFont val="Arial"/>
            <family val="2"/>
          </rPr>
          <t>Valor da representação paga em razão da função gratificada de direção e assessoramento, em Reais (R$).</t>
        </r>
      </text>
    </comment>
    <comment ref="I204" authorId="0" shapeId="0" xr:uid="{FAEC5C49-2BEF-4CC0-97D6-7F40DA851D95}">
      <text>
        <r>
          <rPr>
            <sz val="11"/>
            <color rgb="FF000000"/>
            <rFont val="Arial"/>
            <family val="2"/>
          </rPr>
          <t>(Células de preenchimento automático). Montante resultante da soma entre o vencimento + representação, em Reais (R$).</t>
        </r>
      </text>
    </comment>
    <comment ref="A212" authorId="0" shapeId="0" xr:uid="{6CAF20E3-095E-4724-9596-C7DFCBD7893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D20D7F6A-37B6-4CC4-805D-12741D109F6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87147607-20DD-493C-9971-6B75D8780CB5}">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A8B8CBBA-0681-4284-AFF1-3A50F6C509C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E79242AA-5182-402E-ADC8-CE3D214771B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03473487-215B-4B8C-B51E-E3A1CF9FB22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8BD377F1-B838-43E6-B9DF-CFBF94EEBA71}">
      <text>
        <r>
          <rPr>
            <sz val="11"/>
            <color rgb="FF000000"/>
            <rFont val="Arial"/>
            <family val="2"/>
          </rPr>
          <t>Valor do vencimento do servidor, em Reais (R$).</t>
        </r>
      </text>
    </comment>
    <comment ref="H212" authorId="0" shapeId="0" xr:uid="{AC299326-AA7F-49BC-9876-A6A324DF0143}">
      <text>
        <r>
          <rPr>
            <sz val="11"/>
            <color rgb="FF000000"/>
            <rFont val="Arial"/>
            <family val="2"/>
          </rPr>
          <t>Valor da representação paga em razão da função gratificada de direção e assessoramento, em Reais (R$).</t>
        </r>
      </text>
    </comment>
    <comment ref="I212" authorId="0" shapeId="0" xr:uid="{EED5A125-3782-4A0F-BC8F-221810755A39}">
      <text>
        <r>
          <rPr>
            <sz val="11"/>
            <color rgb="FF000000"/>
            <rFont val="Arial"/>
            <family val="2"/>
          </rPr>
          <t>(Células de preenchimento automático). Montante resultante da soma entre o vencimento + representação, em Reais (R$).</t>
        </r>
      </text>
    </comment>
    <comment ref="A220" authorId="0" shapeId="0" xr:uid="{A187E730-FBB3-4D8A-B497-2D38280324C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2F29A366-6F94-4903-8E28-D857A1E4A32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066613ED-FC55-4507-B67A-1427E8933A0B}">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CE1D6C9E-FC38-4E48-AE1F-195A58CDD69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E53E8BF8-28E5-4D7D-991D-F5121A50452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529DE425-DA6E-4AC1-B86B-559AB306141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D6BD81BE-310D-4A53-A940-35A0EDAA7D09}">
      <text>
        <r>
          <rPr>
            <sz val="11"/>
            <color rgb="FF000000"/>
            <rFont val="Arial"/>
            <family val="2"/>
          </rPr>
          <t>Valor do vencimento do servidor, em Reais (R$).</t>
        </r>
      </text>
    </comment>
    <comment ref="H220" authorId="0" shapeId="0" xr:uid="{4D20AC20-16CF-452B-9069-46C26B378334}">
      <text>
        <r>
          <rPr>
            <sz val="11"/>
            <color rgb="FF000000"/>
            <rFont val="Arial"/>
            <family val="2"/>
          </rPr>
          <t>Valor da representação paga em razão da função gratificada de direção e assessoramento, em Reais (R$).</t>
        </r>
      </text>
    </comment>
    <comment ref="I220" authorId="0" shapeId="0" xr:uid="{118877B7-6DC3-4E56-9AF2-C125599C8388}">
      <text>
        <r>
          <rPr>
            <sz val="11"/>
            <color rgb="FF000000"/>
            <rFont val="Arial"/>
            <family val="2"/>
          </rPr>
          <t>(Células de preenchimento automático). Montante resultante da soma entre o vencimento + representação, em Reais (R$).</t>
        </r>
      </text>
    </comment>
    <comment ref="A226" authorId="0" shapeId="0" xr:uid="{4DB50FDE-86E1-4A9C-9339-DE9263F9EB54}">
      <text>
        <r>
          <rPr>
            <sz val="11"/>
            <color rgb="FF000000"/>
            <rFont val="Arial"/>
            <family val="2"/>
          </rPr>
          <t>(Não editar as células em cinza). Relação de todas as funções gratificadas de direção e assessoramento, conforme Lei Estadual nº 16.520/2018.</t>
        </r>
      </text>
    </comment>
    <comment ref="B226" authorId="0" shapeId="0" xr:uid="{348A61C3-84DF-4CCC-A590-1A33AA68897E}">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CD404CD5-7DA0-4EEC-A061-3890E42A38E1}">
      <text>
        <r>
          <rPr>
            <sz val="11"/>
            <color rgb="FF000000"/>
            <rFont val="Arial"/>
            <family val="2"/>
          </rPr>
          <t>(Células de preenchimento automático). Quantitativo das funções gratificadas de direção e assessoramento preenchidos.</t>
        </r>
      </text>
    </comment>
    <comment ref="D226" authorId="0" shapeId="0" xr:uid="{32392F0D-10E2-48F3-AF47-CBAB26F069F2}">
      <text>
        <r>
          <rPr>
            <sz val="11"/>
            <color rgb="FF000000"/>
            <rFont val="Arial"/>
            <family val="2"/>
          </rPr>
          <t>(Células de preenchimento automático). Quantitativo das funções gratificadas de direção e assessoramento vagas.</t>
        </r>
      </text>
    </comment>
    <comment ref="E226" authorId="0" shapeId="0" xr:uid="{597AEC4E-2719-45BB-8DEF-A673E244EF44}">
      <text>
        <r>
          <rPr>
            <sz val="11"/>
            <color rgb="FF000000"/>
            <rFont val="Arial"/>
            <family val="2"/>
          </rPr>
          <t>(Células de preenchimento automático). Quantitativo das funções gratificadas de direção e assessoramento existentes (preenchidos + vagos).</t>
        </r>
      </text>
    </comment>
    <comment ref="G226" authorId="0" shapeId="0" xr:uid="{0A1BD1B9-0792-4175-B648-6C58FF0573EE}">
      <text>
        <r>
          <rPr>
            <sz val="11"/>
            <color rgb="FF000000"/>
            <rFont val="Arial"/>
            <family val="2"/>
          </rPr>
          <t>(Células de preenchimento automático). Valor total dos vencimentos dos servidores, em Reais (R$).</t>
        </r>
      </text>
    </comment>
    <comment ref="H226" authorId="0" shapeId="0" xr:uid="{FAFD39B7-0E45-49EE-90C6-DF30079A9F2B}">
      <text>
        <r>
          <rPr>
            <sz val="11"/>
            <color rgb="FF000000"/>
            <rFont val="Arial"/>
            <family val="2"/>
          </rPr>
          <t>(Células de preenchimento automático). Valor total das representações pagas em razão da função gratificada de direção e assessoramento, em Reais (R$).</t>
        </r>
      </text>
    </comment>
    <comment ref="I226" authorId="0" shapeId="0" xr:uid="{E8104606-645B-44DA-8D64-B7C54B9A2A85}">
      <text>
        <r>
          <rPr>
            <sz val="11"/>
            <color rgb="FF000000"/>
            <rFont val="Arial"/>
            <family val="2"/>
          </rPr>
          <t>(Células de preenchimento automático). Valor total dos montantes resultantes da soma entre os vencimentos + representações, em Reais (R$).</t>
        </r>
      </text>
    </comment>
    <comment ref="A237" authorId="0" shapeId="0" xr:uid="{929F8468-A58D-44BE-9F60-1F9555FD6DA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AF1F4693-A8A2-4693-8463-C577F44820D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6B04C56C-4BEA-4C90-8F24-52DBB3F9B7B2}">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F8E41CD0-9DE1-48A1-A9B6-DB8B3B54407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68E1D0D5-5183-4A0F-BB54-9D7F8AEFF90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AE3AD607-E986-486D-B157-67621888909D}">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5615E6D1-9DB1-4751-9755-1776E0542C58}">
      <text>
        <r>
          <rPr>
            <sz val="11"/>
            <color rgb="FF000000"/>
            <rFont val="Arial"/>
            <family val="2"/>
          </rPr>
          <t>Valor do vencimento do servidor, em Reais (R$).</t>
        </r>
      </text>
    </comment>
    <comment ref="H237" authorId="0" shapeId="0" xr:uid="{85E330AE-B894-4C4D-AE13-4527A81642DA}">
      <text>
        <r>
          <rPr>
            <sz val="11"/>
            <color rgb="FF000000"/>
            <rFont val="Arial"/>
            <family val="2"/>
          </rPr>
          <t>Valor da representação paga em razão da função gratificada de direção e assessoramento, em Reais (R$).</t>
        </r>
      </text>
    </comment>
    <comment ref="I237" authorId="0" shapeId="0" xr:uid="{68718B32-B3E8-4CB1-8C97-E76F3ABD64DC}">
      <text>
        <r>
          <rPr>
            <sz val="11"/>
            <color rgb="FF000000"/>
            <rFont val="Arial"/>
            <family val="2"/>
          </rPr>
          <t>(Células de preenchimento automático). Montante resultante da soma entre o vencimento + representação, em Reais (R$).</t>
        </r>
      </text>
    </comment>
    <comment ref="A246" authorId="0" shapeId="0" xr:uid="{D7164D15-71C8-4419-878D-FD7AB2BCFE87}">
      <text>
        <r>
          <rPr>
            <sz val="11"/>
            <color rgb="FF000000"/>
            <rFont val="Arial"/>
            <family val="2"/>
          </rPr>
          <t>(Não editar as células em cinza). Relação de todas as funções gratificadas de direção e assessoramento, conforme Lei Estadual nº 16.520/2018.</t>
        </r>
      </text>
    </comment>
    <comment ref="B246" authorId="0" shapeId="0" xr:uid="{499F1335-B4CB-43C3-BF42-30A93EA65B93}">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AFEE7F5E-86DE-475D-BD94-9EF783608FBB}">
      <text>
        <r>
          <rPr>
            <sz val="11"/>
            <color rgb="FF000000"/>
            <rFont val="Arial"/>
            <family val="2"/>
          </rPr>
          <t>(Células de preenchimento automático). Quantitativo das funções gratificadas de direção e assessoramento preenchidos.</t>
        </r>
      </text>
    </comment>
    <comment ref="D246" authorId="0" shapeId="0" xr:uid="{A2EF82EB-828A-4011-BAED-4144E33EE6BC}">
      <text>
        <r>
          <rPr>
            <sz val="11"/>
            <color rgb="FF000000"/>
            <rFont val="Arial"/>
            <family val="2"/>
          </rPr>
          <t>(Células de preenchimento automático). Quantitativo das funções gratificadas de direção e assessoramento vagas.</t>
        </r>
      </text>
    </comment>
    <comment ref="E246" authorId="0" shapeId="0" xr:uid="{295D9484-C3DF-4BAE-A208-B4E0B7C495E0}">
      <text>
        <r>
          <rPr>
            <sz val="11"/>
            <color rgb="FF000000"/>
            <rFont val="Arial"/>
            <family val="2"/>
          </rPr>
          <t>(Células de preenchimento automático). Quantitativo das funções gratificadas de direção e assessoramento existentes (preenchidos + vagos).</t>
        </r>
      </text>
    </comment>
    <comment ref="G246" authorId="0" shapeId="0" xr:uid="{435A6537-4252-4DD0-9CF1-5C4200437D2D}">
      <text>
        <r>
          <rPr>
            <sz val="11"/>
            <color rgb="FF000000"/>
            <rFont val="Arial"/>
            <family val="2"/>
          </rPr>
          <t>(Células de preenchimento automático). Valor total dos vencimentos dos servidores, em Reais (R$).</t>
        </r>
      </text>
    </comment>
    <comment ref="H246" authorId="0" shapeId="0" xr:uid="{85171EC7-ABFA-4683-B432-FAE14BE1CCEB}">
      <text>
        <r>
          <rPr>
            <sz val="11"/>
            <color rgb="FF000000"/>
            <rFont val="Arial"/>
            <family val="2"/>
          </rPr>
          <t>(Células de preenchimento automático). Valor total das representações pagas em razão da função gratificada de direção e assessoramento, em Reais (R$).</t>
        </r>
      </text>
    </comment>
    <comment ref="I246" authorId="0" shapeId="0" xr:uid="{846DBD8D-947C-486E-8C19-4908DC16C680}">
      <text>
        <r>
          <rPr>
            <sz val="11"/>
            <color rgb="FF000000"/>
            <rFont val="Arial"/>
            <family val="2"/>
          </rPr>
          <t>(Células de preenchimento automático). Valor total dos montantes resultantes da soma entre os vencimentos + representações, em Reais (R$).</t>
        </r>
      </text>
    </comment>
    <comment ref="A253" authorId="0" shapeId="0" xr:uid="{D186ED63-5489-43B1-9854-A6E4F0E6F8E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C0C3C1C5-6378-452B-8427-31D452B8DF6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DB2D8FD1-9E0F-4EA3-9E12-EA9D8B603282}">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B46D9D28-4A1B-418A-A11E-CD556A9211A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05F85D69-1DA2-41D2-90C7-0AAA0A0F59F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035C1A5C-FF80-4E24-9973-19A6B8BD9FA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5A364F43-71F4-40A8-8CE5-7D5501E1C618}">
      <text>
        <r>
          <rPr>
            <sz val="11"/>
            <color rgb="FF000000"/>
            <rFont val="Arial"/>
            <family val="2"/>
          </rPr>
          <t>Valor do vencimento do servidor, em Reais (R$).</t>
        </r>
      </text>
    </comment>
    <comment ref="H253" authorId="0" shapeId="0" xr:uid="{7A1027D3-C999-4C42-8C00-1883AEFA2046}">
      <text>
        <r>
          <rPr>
            <sz val="11"/>
            <color rgb="FF000000"/>
            <rFont val="Arial"/>
            <family val="2"/>
          </rPr>
          <t>Valor da representação paga em razão da função gratificada de direção e assessoramento, em Reais (R$).</t>
        </r>
      </text>
    </comment>
    <comment ref="I253" authorId="0" shapeId="0" xr:uid="{EEF5DEC0-3F77-4633-9EA0-2E1A860E9711}">
      <text>
        <r>
          <rPr>
            <sz val="11"/>
            <color rgb="FF000000"/>
            <rFont val="Arial"/>
            <family val="2"/>
          </rPr>
          <t>(Células de preenchimento automático). Montante resultante da soma entre o vencimento + representação, em Reais (R$).</t>
        </r>
      </text>
    </comment>
    <comment ref="A257" authorId="0" shapeId="0" xr:uid="{EF26BEA7-E064-4D87-ADD8-A4BA98AEFAB7}">
      <text>
        <r>
          <rPr>
            <sz val="11"/>
            <color rgb="FF000000"/>
            <rFont val="Arial"/>
            <family val="2"/>
          </rPr>
          <t>(Não editar as células em cinza). Relação de todas as funções gratificadas de direção e assessoramento, conforme Lei Estadual nº 16.520/2018.</t>
        </r>
      </text>
    </comment>
    <comment ref="B257" authorId="0" shapeId="0" xr:uid="{8ACB3DC3-8673-4CEE-BA2E-A7C14BF1F3B8}">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C0070FB4-F451-473D-84E5-530B8A80F047}">
      <text>
        <r>
          <rPr>
            <sz val="11"/>
            <color rgb="FF000000"/>
            <rFont val="Arial"/>
            <family val="2"/>
          </rPr>
          <t>(Células de preenchimento automático). Quantitativo das funções gratificadas de direção e assessoramento preenchidos.</t>
        </r>
      </text>
    </comment>
    <comment ref="D257" authorId="0" shapeId="0" xr:uid="{071A5094-EEA0-460C-BF11-814FC396E246}">
      <text>
        <r>
          <rPr>
            <sz val="11"/>
            <color rgb="FF000000"/>
            <rFont val="Arial"/>
            <family val="2"/>
          </rPr>
          <t>(Células de preenchimento automático). Quantitativo das funções gratificadas de direção e assessoramento vagas.</t>
        </r>
      </text>
    </comment>
    <comment ref="E257" authorId="0" shapeId="0" xr:uid="{6AA92808-4930-42A7-8F0E-96B353D78CC5}">
      <text>
        <r>
          <rPr>
            <sz val="11"/>
            <color rgb="FF000000"/>
            <rFont val="Arial"/>
            <family val="2"/>
          </rPr>
          <t>(Células de preenchimento automático). Quantitativo das funções gratificadas de direção e assessoramento existentes (preenchidos + vagos).</t>
        </r>
      </text>
    </comment>
    <comment ref="G257" authorId="0" shapeId="0" xr:uid="{C0484051-00C6-43BE-B0FE-5729BFC32E8A}">
      <text>
        <r>
          <rPr>
            <sz val="11"/>
            <color rgb="FF000000"/>
            <rFont val="Arial"/>
            <family val="2"/>
          </rPr>
          <t>(Células de preenchimento automático). Valor total dos vencimentos dos servidores, em Reais (R$).</t>
        </r>
      </text>
    </comment>
    <comment ref="H257" authorId="0" shapeId="0" xr:uid="{217C8672-778D-4253-BD83-64BE267EA505}">
      <text>
        <r>
          <rPr>
            <sz val="11"/>
            <color rgb="FF000000"/>
            <rFont val="Arial"/>
            <family val="2"/>
          </rPr>
          <t>(Células de preenchimento automático). Valor total das representações pagas em razão da função gratificada de direção e assessoramento, em Reais (R$).</t>
        </r>
      </text>
    </comment>
    <comment ref="I257" authorId="0" shapeId="0" xr:uid="{543A5CDD-E9E3-4941-B433-15B54D30758A}">
      <text>
        <r>
          <rPr>
            <sz val="11"/>
            <color rgb="FF000000"/>
            <rFont val="Arial"/>
            <family val="2"/>
          </rPr>
          <t>(Células de preenchimento automático). Valor total dos montantes resultantes da soma entre os vencimentos + representações, em Reais (R$).</t>
        </r>
      </text>
    </comment>
    <comment ref="A264" authorId="0" shapeId="0" xr:uid="{7A120538-9C43-45A0-8C0E-8A2D4B97548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1DF89E71-C7DB-49F6-AB83-ABF51D62E3C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92381D72-DE0F-4E24-890B-19F7ABC24C69}">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9814EA1D-A96B-4241-B707-02EBF00E32B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763FDF75-0BAA-469C-A88A-467526A637F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5E705C58-74BC-4277-9FF9-12D0E90B915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5F751CE9-2209-4243-AE07-F4924F7E7E8D}">
      <text>
        <r>
          <rPr>
            <sz val="11"/>
            <color rgb="FF000000"/>
            <rFont val="Arial"/>
            <family val="2"/>
          </rPr>
          <t>Valor do vencimento do servidor, em Reais (R$).</t>
        </r>
      </text>
    </comment>
    <comment ref="H264" authorId="0" shapeId="0" xr:uid="{6EE39265-7261-46D4-AA99-5A1EFEFDC5C7}">
      <text>
        <r>
          <rPr>
            <sz val="11"/>
            <color rgb="FF000000"/>
            <rFont val="Arial"/>
            <family val="2"/>
          </rPr>
          <t>Valor da representação paga em razão da função gratificada de direção e assessoramento, em Reais (R$).</t>
        </r>
      </text>
    </comment>
    <comment ref="I264" authorId="0" shapeId="0" xr:uid="{76B43DFF-9DA0-4506-BDE2-88EE86BEB4DB}">
      <text>
        <r>
          <rPr>
            <sz val="11"/>
            <color rgb="FF000000"/>
            <rFont val="Arial"/>
            <family val="2"/>
          </rPr>
          <t>(Células de preenchimento automático). Montante resultante da soma entre o vencimento + representação, em Reais (R$).</t>
        </r>
      </text>
    </comment>
    <comment ref="A268" authorId="0" shapeId="0" xr:uid="{0336B2D3-5298-4BF8-B81F-985897DC422C}">
      <text>
        <r>
          <rPr>
            <sz val="11"/>
            <color rgb="FF000000"/>
            <rFont val="Arial"/>
            <family val="2"/>
          </rPr>
          <t>(Não editar as células em cinza). Relação de todas as funções gratificadas de direção e assessoramento, conforme Lei Estadual nº 16.520/2018.</t>
        </r>
      </text>
    </comment>
    <comment ref="B268" authorId="0" shapeId="0" xr:uid="{BB12A321-5D16-4B99-8CA3-61B8AEBC9E2B}">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E8925B22-63C9-48B6-9BAD-258FD232DF8F}">
      <text>
        <r>
          <rPr>
            <sz val="11"/>
            <color rgb="FF000000"/>
            <rFont val="Arial"/>
            <family val="2"/>
          </rPr>
          <t>(Células de preenchimento automático). Quantitativo das funções gratificadas de direção e assessoramento preenchidos.</t>
        </r>
      </text>
    </comment>
    <comment ref="D268" authorId="0" shapeId="0" xr:uid="{3D18D9D8-7A37-4DF6-9A46-B8AC1CA8D0D6}">
      <text>
        <r>
          <rPr>
            <sz val="11"/>
            <color rgb="FF000000"/>
            <rFont val="Arial"/>
            <family val="2"/>
          </rPr>
          <t>(Células de preenchimento automático). Quantitativo das funções gratificadas de direção e assessoramento vagas.</t>
        </r>
      </text>
    </comment>
    <comment ref="E268" authorId="0" shapeId="0" xr:uid="{CFA4DFA0-6C6C-4ABB-9953-CBBE3BE2FB4F}">
      <text>
        <r>
          <rPr>
            <sz val="11"/>
            <color rgb="FF000000"/>
            <rFont val="Arial"/>
            <family val="2"/>
          </rPr>
          <t>(Células de preenchimento automático). Quantitativo das funções gratificadas de direção e assessoramento existentes (preenchidos + vagos).</t>
        </r>
      </text>
    </comment>
    <comment ref="G268" authorId="0" shapeId="0" xr:uid="{F7F682EC-5298-405B-B62E-BCE2A601A802}">
      <text>
        <r>
          <rPr>
            <sz val="11"/>
            <color rgb="FF000000"/>
            <rFont val="Arial"/>
            <family val="2"/>
          </rPr>
          <t>(Células de preenchimento automático). Valor total dos vencimentos dos servidores, em Reais (R$).</t>
        </r>
      </text>
    </comment>
    <comment ref="H268" authorId="0" shapeId="0" xr:uid="{472C3BF9-1487-4AE2-A097-4EFAA1FED57A}">
      <text>
        <r>
          <rPr>
            <sz val="11"/>
            <color rgb="FF000000"/>
            <rFont val="Arial"/>
            <family val="2"/>
          </rPr>
          <t>(Células de preenchimento automático). Valor total das representações pagas em razão da função gratificada de direção e assessoramento, em Reais (R$).</t>
        </r>
      </text>
    </comment>
    <comment ref="I268" authorId="0" shapeId="0" xr:uid="{C656CF6A-6957-4DD5-9832-B888117159EF}">
      <text>
        <r>
          <rPr>
            <sz val="11"/>
            <color rgb="FF000000"/>
            <rFont val="Arial"/>
            <family val="2"/>
          </rPr>
          <t>(Células de preenchimento automático). Valor total dos montantes resultantes da soma entre os vencimentos + representações, em Reais (R$).</t>
        </r>
      </text>
    </comment>
    <comment ref="A274" authorId="0" shapeId="0" xr:uid="{00000000-0006-0000-0000-00002500000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00000000-0006-0000-0000-00002600000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00000000-0006-0000-0000-000027000000}">
      <text>
        <r>
          <rPr>
            <sz val="11"/>
            <color rgb="FF000000"/>
            <rFont val="Arial"/>
            <family val="2"/>
          </rPr>
          <t>Descrever a sigla da lotação referente à função gratificada de supervisão e apoio. Exemplos de siglas da SCGE: DAUD/UAPP, DAUD/COP/UAOP, DAUD/CLC/UALC, etc.</t>
        </r>
      </text>
    </comment>
    <comment ref="D274" authorId="0" shapeId="0" xr:uid="{00000000-0006-0000-0000-00002800000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00000000-0006-0000-0000-00002900000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00000000-0006-0000-0000-00002A00000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00000000-0006-0000-0000-00002B000000}">
      <text>
        <r>
          <rPr>
            <sz val="11"/>
            <color rgb="FF000000"/>
            <rFont val="Arial"/>
            <family val="2"/>
          </rPr>
          <t>Valor do vencimento do servidor, em Reais (R$).</t>
        </r>
      </text>
    </comment>
    <comment ref="H274" authorId="0" shapeId="0" xr:uid="{00000000-0006-0000-0000-00002C000000}">
      <text>
        <r>
          <rPr>
            <sz val="11"/>
            <color rgb="FF000000"/>
            <rFont val="Arial"/>
            <family val="2"/>
          </rPr>
          <t>Valor da representação paga em razão da função gratificada de supervisão e apoio, em Reais (R$).</t>
        </r>
      </text>
    </comment>
    <comment ref="I274" authorId="0" shapeId="0" xr:uid="{00000000-0006-0000-0000-00002D000000}">
      <text>
        <r>
          <rPr>
            <sz val="11"/>
            <color rgb="FF000000"/>
            <rFont val="Arial"/>
            <family val="2"/>
          </rPr>
          <t>(Células de preenchimento automático). Montante resultante da soma entre o vencimento + representação, em Reais (R$).</t>
        </r>
      </text>
    </comment>
    <comment ref="A306" authorId="0" shapeId="0" xr:uid="{00000000-0006-0000-0000-00002E000000}">
      <text>
        <r>
          <rPr>
            <sz val="11"/>
            <color rgb="FF000000"/>
            <rFont val="Arial"/>
            <family val="2"/>
          </rPr>
          <t>(Não editar as células em cinza). Relação de todas as funções gratificadas de supervisão e apoio, conforme Lei Estadual nº 16.520/2018.</t>
        </r>
      </text>
    </comment>
    <comment ref="B306" authorId="0" shapeId="0" xr:uid="{00000000-0006-0000-0000-00002F000000}">
      <text>
        <r>
          <rPr>
            <sz val="11"/>
            <color rgb="FF000000"/>
            <rFont val="Arial"/>
            <family val="2"/>
          </rPr>
          <t>(Não editar as células em cinza). Relação de todos os símbolos das funções gratificadas de supervisão e apoio, conforme Lei Estadual nº 16.520/2018.</t>
        </r>
      </text>
    </comment>
    <comment ref="C306" authorId="0" shapeId="0" xr:uid="{00000000-0006-0000-0000-000030000000}">
      <text>
        <r>
          <rPr>
            <sz val="11"/>
            <color rgb="FF000000"/>
            <rFont val="Arial"/>
            <family val="2"/>
          </rPr>
          <t>(Células de preenchimento automático). Quantitativo das funções gratificadas de supervisão e apoio preenchidos.</t>
        </r>
      </text>
    </comment>
    <comment ref="D306" authorId="0" shapeId="0" xr:uid="{00000000-0006-0000-0000-000031000000}">
      <text>
        <r>
          <rPr>
            <sz val="11"/>
            <color rgb="FF000000"/>
            <rFont val="Arial"/>
            <family val="2"/>
          </rPr>
          <t>(Células de preenchimento automático). Quantitativo das funções gratificadas de supervisão e apoio vagos.</t>
        </r>
      </text>
    </comment>
    <comment ref="E306" authorId="0" shapeId="0" xr:uid="{00000000-0006-0000-0000-000032000000}">
      <text>
        <r>
          <rPr>
            <sz val="11"/>
            <color rgb="FF000000"/>
            <rFont val="Arial"/>
            <family val="2"/>
          </rPr>
          <t>(Células de preenchimento automático). Quantitativo das funções gratificadas de supervisão e apoio existentes (preenchidos + vagos).</t>
        </r>
      </text>
    </comment>
    <comment ref="G306" authorId="0" shapeId="0" xr:uid="{00000000-0006-0000-0000-000033000000}">
      <text>
        <r>
          <rPr>
            <sz val="11"/>
            <color rgb="FF000000"/>
            <rFont val="Arial"/>
            <family val="2"/>
          </rPr>
          <t>(Células de preenchimento automático). Valor total dos vencimentos dos servidores, em Reais (R$).</t>
        </r>
      </text>
    </comment>
    <comment ref="H306" authorId="0" shapeId="0" xr:uid="{00000000-0006-0000-0000-000034000000}">
      <text>
        <r>
          <rPr>
            <sz val="11"/>
            <color rgb="FF000000"/>
            <rFont val="Arial"/>
            <family val="2"/>
          </rPr>
          <t>(Células de preenchimento automático). Valor total das representações pagas em razão da função gratificada de supervisão e apoio, em Reais (R$).</t>
        </r>
      </text>
    </comment>
    <comment ref="I306" authorId="0" shapeId="0" xr:uid="{00000000-0006-0000-0000-000035000000}">
      <text>
        <r>
          <rPr>
            <sz val="11"/>
            <color rgb="FF000000"/>
            <rFont val="Arial"/>
            <family val="2"/>
          </rPr>
          <t>(Células de preenchimento automático). Valor total dos montantes resultantes da soma entre os vencimentos + representações, em Reais (R$).</t>
        </r>
      </text>
    </comment>
    <comment ref="C315" authorId="0" shapeId="0" xr:uid="{00000000-0006-0000-0000-000036000000}">
      <text>
        <r>
          <rPr>
            <sz val="11"/>
            <color rgb="FF000000"/>
            <rFont val="Arial"/>
            <family val="2"/>
          </rPr>
          <t>(Células de preenchimento automático). Quantitativo dos cargos em comissão + funções gratificadas preenchidos.</t>
        </r>
      </text>
    </comment>
    <comment ref="D315" authorId="0" shapeId="0" xr:uid="{00000000-0006-0000-0000-000037000000}">
      <text>
        <r>
          <rPr>
            <sz val="11"/>
            <color rgb="FF000000"/>
            <rFont val="Arial"/>
            <family val="2"/>
          </rPr>
          <t>(Células de preenchimento automático). Quantitativo dos cargos em comissão + funções gratificadas vagos.</t>
        </r>
      </text>
    </comment>
    <comment ref="E315" authorId="0" shapeId="0" xr:uid="{00000000-0006-0000-0000-000038000000}">
      <text>
        <r>
          <rPr>
            <sz val="11"/>
            <color rgb="FF000000"/>
            <rFont val="Arial"/>
            <family val="2"/>
          </rPr>
          <t>(Células de preenchimento automático). Quantitativo dos cargos em comissão + funções gratificadas existentes (preenchidos + vagos).</t>
        </r>
      </text>
    </comment>
    <comment ref="G315" authorId="0" shapeId="0" xr:uid="{00000000-0006-0000-0000-000039000000}">
      <text>
        <r>
          <rPr>
            <sz val="11"/>
            <color rgb="FF000000"/>
            <rFont val="Arial"/>
            <family val="2"/>
          </rPr>
          <t>(Células de preenchimento automático). Valor total dos vencimentos dos cargos comissionados + funções gratificadas, em Reais (R$).</t>
        </r>
      </text>
    </comment>
    <comment ref="H315" authorId="0" shapeId="0" xr:uid="{00000000-0006-0000-0000-00003A000000}">
      <text>
        <r>
          <rPr>
            <sz val="11"/>
            <color rgb="FF000000"/>
            <rFont val="Arial"/>
            <family val="2"/>
          </rPr>
          <t>(Células de preenchimento automático). Valor total das representações pagas em razão dos cargos comissionados + funções gratificadas, em Reais (R$).</t>
        </r>
      </text>
    </comment>
    <comment ref="I315" authorId="0" shapeId="0" xr:uid="{00000000-0006-0000-0000-00003B00000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00000000-0006-0000-0000-00003C00000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93E20D29-89A2-4D5D-BFBC-5BC8361CBA26}">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535D683C-656E-42D4-96A4-0863B8FCC3B8}">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34700AC9-34B1-4EF0-B78E-0D3D9E0DC5F6}">
      <text>
        <r>
          <rPr>
            <sz val="11"/>
            <color rgb="FF000000"/>
            <rFont val="Arial"/>
            <family val="2"/>
          </rPr>
          <t>Descrever a sigla da lotação referente ao cargo comissionado. Exemplos de siglas da SCGE: GAB/SECGE, GAB/CGAB, CGAB/ASC, etc.</t>
        </r>
      </text>
    </comment>
    <comment ref="D6" authorId="0" shapeId="0" xr:uid="{D55627BF-BB79-4EB1-98A1-7BA102814D5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28CFCF98-B7BB-456D-80B3-7C8AAF861BBE}">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5BF77276-4483-4818-A835-C3AC4F9DB426}">
      <text>
        <r>
          <rPr>
            <sz val="11"/>
            <color rgb="FF000000"/>
            <rFont val="Arial"/>
            <family val="2"/>
          </rPr>
          <t>Nome completo do servidor ocupante do cargo comissionado. Caso o cargo esteja vago, a palavra "VAGO" deverá ser inserida na célula correspondente.</t>
        </r>
      </text>
    </comment>
    <comment ref="G6" authorId="0" shapeId="0" xr:uid="{AC388B1A-02CB-4B19-A288-A534C974BA28}">
      <text>
        <r>
          <rPr>
            <sz val="11"/>
            <color rgb="FF000000"/>
            <rFont val="Arial"/>
            <family val="2"/>
          </rPr>
          <t>Valor do subsídio do agente político, em Reais (R$).</t>
        </r>
      </text>
    </comment>
    <comment ref="H6" authorId="0" shapeId="0" xr:uid="{74438E57-7F3B-449E-BB07-1CD0241E7D6F}">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DC7AC0A8-5F42-4E91-8E13-C3377F86335A}">
      <text>
        <r>
          <rPr>
            <sz val="11"/>
            <color rgb="FF000000"/>
            <rFont val="Arial"/>
            <family val="2"/>
          </rPr>
          <t>Valor da representação paga em razão do cargo em comissão, em Reais (R$).</t>
        </r>
      </text>
    </comment>
    <comment ref="J6" authorId="0" shapeId="0" xr:uid="{59C43AD0-11F7-4B3B-8686-ADBB75E7814A}">
      <text>
        <r>
          <rPr>
            <sz val="11"/>
            <color rgb="FF000000"/>
            <rFont val="Arial"/>
            <family val="2"/>
          </rPr>
          <t>(Células de preenchimento automático). Montante resultante da soma entre o subsídio do agente político + vencimento + representação, em Reais (R$).</t>
        </r>
      </text>
    </comment>
    <comment ref="A175" authorId="0" shapeId="0" xr:uid="{604E4F1C-08AD-4283-BD74-F5C23E7B1E7E}">
      <text>
        <r>
          <rPr>
            <sz val="11"/>
            <color rgb="FF000000"/>
            <rFont val="Arial"/>
            <family val="2"/>
          </rPr>
          <t>(Não editar as células em cinza). Relação de todos os cargos comissionados, conforme Lei Estadual nº 16.520/2018.</t>
        </r>
      </text>
    </comment>
    <comment ref="B175" authorId="0" shapeId="0" xr:uid="{B6AA213F-AB93-4196-8E25-D0D9528381AC}">
      <text>
        <r>
          <rPr>
            <sz val="11"/>
            <color rgb="FF000000"/>
            <rFont val="Arial"/>
            <family val="2"/>
          </rPr>
          <t>(Não editar as células em cinza). Relação de todos os símbolos dos cargos comissionados, conforme Lei Estadual nº 16.520/2018.</t>
        </r>
      </text>
    </comment>
    <comment ref="C175" authorId="0" shapeId="0" xr:uid="{21AECB4B-0E40-4FB0-8A58-D475BA14080E}">
      <text>
        <r>
          <rPr>
            <sz val="11"/>
            <color rgb="FF000000"/>
            <rFont val="Arial"/>
            <family val="2"/>
          </rPr>
          <t>(Células de preenchimento automático). Quantitativo dos cargos comissionados preenchidos.</t>
        </r>
      </text>
    </comment>
    <comment ref="D175" authorId="0" shapeId="0" xr:uid="{523F7C41-856E-4C9D-8078-9628466BDD12}">
      <text>
        <r>
          <rPr>
            <sz val="11"/>
            <color rgb="FF000000"/>
            <rFont val="Arial"/>
            <family val="2"/>
          </rPr>
          <t>(Células de preenchimento automático). Quantitativo dos cargos comissionados vagos.</t>
        </r>
      </text>
    </comment>
    <comment ref="E175" authorId="0" shapeId="0" xr:uid="{CC576A64-E9D8-45BE-956F-D9C52D556598}">
      <text>
        <r>
          <rPr>
            <sz val="11"/>
            <color rgb="FF000000"/>
            <rFont val="Arial"/>
            <family val="2"/>
          </rPr>
          <t>(Células de preenchimento automático). Quantitativo dos cargos comissionados existentes (preenchidos + vagos).</t>
        </r>
      </text>
    </comment>
    <comment ref="G175" authorId="0" shapeId="0" xr:uid="{75E2796B-5C94-461C-85E1-59FAA7F38873}">
      <text>
        <r>
          <rPr>
            <sz val="11"/>
            <color rgb="FF000000"/>
            <rFont val="Arial"/>
            <family val="2"/>
          </rPr>
          <t>(Células de preenchimento automático). Valor total dos subsídios dos agentes políticos, em Reais (R$).</t>
        </r>
      </text>
    </comment>
    <comment ref="H175" authorId="0" shapeId="0" xr:uid="{87EEE57A-7228-4E46-BA8F-282329E2C046}">
      <text>
        <r>
          <rPr>
            <sz val="11"/>
            <color rgb="FF000000"/>
            <rFont val="Arial"/>
            <family val="2"/>
          </rPr>
          <t>(Células de preenchimento automático). Valor total dos vencimentos dos servidores, em Reais (R$).</t>
        </r>
      </text>
    </comment>
    <comment ref="I175" authorId="0" shapeId="0" xr:uid="{F0D25099-1FAC-44A5-A171-624BC9B5B39E}">
      <text>
        <r>
          <rPr>
            <sz val="11"/>
            <color rgb="FF000000"/>
            <rFont val="Arial"/>
            <family val="2"/>
          </rPr>
          <t>(Células de preenchimento automático). Valor total das representações pagas em razão do cargo em comissão, em Reais (R$).</t>
        </r>
      </text>
    </comment>
    <comment ref="J175" authorId="0" shapeId="0" xr:uid="{CAF49515-2DD1-4D11-AD4D-AC28A0B8A18E}">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4B3D92DB-9AB2-4EAA-B05F-EA261076301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6807041B-6E0D-4840-AE71-20D2A1B0458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19127D99-A320-47FF-813E-A8BFF43A75CA}">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A9C094F1-68B7-44D2-9DC5-44071A48663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24360024-9F49-42C4-9ED5-6CF1ABAB9DF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A44550F8-B7EB-4049-92D2-98C643C2F59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8DA7BC9A-3E66-4231-A98D-41AB33362957}">
      <text>
        <r>
          <rPr>
            <sz val="11"/>
            <color rgb="FF000000"/>
            <rFont val="Arial"/>
            <family val="2"/>
          </rPr>
          <t>Valor do vencimento do servidor, em Reais (R$).</t>
        </r>
      </text>
    </comment>
    <comment ref="H191" authorId="0" shapeId="0" xr:uid="{5EA3F3E2-E22B-4F91-AB4A-7EBB5E3AF6DE}">
      <text>
        <r>
          <rPr>
            <sz val="11"/>
            <color rgb="FF000000"/>
            <rFont val="Arial"/>
            <family val="2"/>
          </rPr>
          <t>Valor da representação paga em razão da função gratificada de direção e assessoramento, em Reais (R$).</t>
        </r>
      </text>
    </comment>
    <comment ref="I191" authorId="0" shapeId="0" xr:uid="{B312EB08-83D6-4DF4-A3F0-C38BACAE87E6}">
      <text>
        <r>
          <rPr>
            <sz val="11"/>
            <color rgb="FF000000"/>
            <rFont val="Arial"/>
            <family val="2"/>
          </rPr>
          <t>(Células de preenchimento automático). Montante resultante da soma entre o vencimento + representação, em Reais (R$).</t>
        </r>
      </text>
    </comment>
    <comment ref="A194" authorId="0" shapeId="0" xr:uid="{1B2CBD90-C12E-4FAE-A7E1-C80F08B0BA0E}">
      <text>
        <r>
          <rPr>
            <sz val="11"/>
            <color rgb="FF000000"/>
            <rFont val="Arial"/>
            <family val="2"/>
          </rPr>
          <t>(Não editar as células em cinza). Relação de todas as funções gratificadas de direção e assessoramento, conforme Lei Estadual nº 16.520/2018.</t>
        </r>
      </text>
    </comment>
    <comment ref="B194" authorId="0" shapeId="0" xr:uid="{FF3B2F84-01E5-4DB3-BBFF-87AD901823D5}">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6C62DEF8-C73D-4EED-B52F-99939BD14F51}">
      <text>
        <r>
          <rPr>
            <sz val="11"/>
            <color rgb="FF000000"/>
            <rFont val="Arial"/>
            <family val="2"/>
          </rPr>
          <t>(Células de preenchimento automático). Quantitativo das funções gratificadas de direção e assessoramento preenchidos.</t>
        </r>
      </text>
    </comment>
    <comment ref="D194" authorId="0" shapeId="0" xr:uid="{2345DE99-5A8E-4B43-BEFA-CBC8A5F4453E}">
      <text>
        <r>
          <rPr>
            <sz val="11"/>
            <color rgb="FF000000"/>
            <rFont val="Arial"/>
            <family val="2"/>
          </rPr>
          <t>(Células de preenchimento automático). Quantitativo das funções gratificadas de direção e assessoramento vagas.</t>
        </r>
      </text>
    </comment>
    <comment ref="E194" authorId="0" shapeId="0" xr:uid="{52834644-1DE0-4CF9-928B-9AB05D706691}">
      <text>
        <r>
          <rPr>
            <sz val="11"/>
            <color rgb="FF000000"/>
            <rFont val="Arial"/>
            <family val="2"/>
          </rPr>
          <t>(Células de preenchimento automático). Quantitativo das funções gratificadas de direção e assessoramento existentes (preenchidos + vagos).</t>
        </r>
      </text>
    </comment>
    <comment ref="G194" authorId="0" shapeId="0" xr:uid="{BD6E22A5-7A37-443D-AE81-5A9AF8AAF705}">
      <text>
        <r>
          <rPr>
            <sz val="11"/>
            <color rgb="FF000000"/>
            <rFont val="Arial"/>
            <family val="2"/>
          </rPr>
          <t>(Células de preenchimento automático). Valor total dos vencimentos dos servidores, em Reais (R$).</t>
        </r>
      </text>
    </comment>
    <comment ref="H194" authorId="0" shapeId="0" xr:uid="{51F69851-98A0-4C13-B12B-41A0495DEF3B}">
      <text>
        <r>
          <rPr>
            <sz val="11"/>
            <color rgb="FF000000"/>
            <rFont val="Arial"/>
            <family val="2"/>
          </rPr>
          <t>(Células de preenchimento automático). Valor total das representações pagas em razão da função gratificada de direção e assessoramento, em Reais (R$).</t>
        </r>
      </text>
    </comment>
    <comment ref="I194" authorId="0" shapeId="0" xr:uid="{A83ECC9D-6A7D-43E5-9377-3A943118C14B}">
      <text>
        <r>
          <rPr>
            <sz val="11"/>
            <color rgb="FF000000"/>
            <rFont val="Arial"/>
            <family val="2"/>
          </rPr>
          <t>(Células de preenchimento automático). Valor total dos montantes resultantes da soma entre os vencimentos + representações, em Reais (R$).</t>
        </r>
      </text>
    </comment>
    <comment ref="A204" authorId="0" shapeId="0" xr:uid="{2A7E71D1-5186-45D8-9F77-2A8C4E38E22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E6C83D30-CC9B-4CFD-B312-52507C31878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6C4CF622-4624-48F0-8AB1-D23867C63511}">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9B21A8C1-4962-489C-AA6A-4D8DEB085BF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2ABFB8DC-9CE0-42C8-AA41-4E04EAB0F54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37BAE48C-540B-4140-B753-C2C5397A4C1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C20B50F4-CFF6-421D-B93D-F773EB9104DA}">
      <text>
        <r>
          <rPr>
            <sz val="11"/>
            <color rgb="FF000000"/>
            <rFont val="Arial"/>
            <family val="2"/>
          </rPr>
          <t>Valor do vencimento do servidor, em Reais (R$).</t>
        </r>
      </text>
    </comment>
    <comment ref="H204" authorId="0" shapeId="0" xr:uid="{02DC944A-1A3D-46A7-B4C3-0746AB51EDD0}">
      <text>
        <r>
          <rPr>
            <sz val="11"/>
            <color rgb="FF000000"/>
            <rFont val="Arial"/>
            <family val="2"/>
          </rPr>
          <t>Valor da representação paga em razão da função gratificada de direção e assessoramento, em Reais (R$).</t>
        </r>
      </text>
    </comment>
    <comment ref="I204" authorId="0" shapeId="0" xr:uid="{8F670501-D8D0-42EC-8B23-5A1DF0556047}">
      <text>
        <r>
          <rPr>
            <sz val="11"/>
            <color rgb="FF000000"/>
            <rFont val="Arial"/>
            <family val="2"/>
          </rPr>
          <t>(Células de preenchimento automático). Montante resultante da soma entre o vencimento + representação, em Reais (R$).</t>
        </r>
      </text>
    </comment>
    <comment ref="A212" authorId="0" shapeId="0" xr:uid="{DD179527-0D74-423A-9FAF-35DEB22199D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66908D27-2137-4E91-A30E-FC84105C7A6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2AB7C810-D583-4081-A8B1-FEC1B67AD6BB}">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34C0CFF3-BE25-412E-A71B-8FBBC257E32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6F9C9D1D-115A-48C3-9894-68829B0A085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4802D405-9B37-4C36-BDEE-CCDC0E3F77E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35899D8F-5CDE-4788-B03E-47372BF292C3}">
      <text>
        <r>
          <rPr>
            <sz val="11"/>
            <color rgb="FF000000"/>
            <rFont val="Arial"/>
            <family val="2"/>
          </rPr>
          <t>Valor do vencimento do servidor, em Reais (R$).</t>
        </r>
      </text>
    </comment>
    <comment ref="H212" authorId="0" shapeId="0" xr:uid="{917063D7-603B-4AA6-9A22-33A2534E43A9}">
      <text>
        <r>
          <rPr>
            <sz val="11"/>
            <color rgb="FF000000"/>
            <rFont val="Arial"/>
            <family val="2"/>
          </rPr>
          <t>Valor da representação paga em razão da função gratificada de direção e assessoramento, em Reais (R$).</t>
        </r>
      </text>
    </comment>
    <comment ref="I212" authorId="0" shapeId="0" xr:uid="{77126255-E50E-46F3-BB93-A7A31E571D52}">
      <text>
        <r>
          <rPr>
            <sz val="11"/>
            <color rgb="FF000000"/>
            <rFont val="Arial"/>
            <family val="2"/>
          </rPr>
          <t>(Células de preenchimento automático). Montante resultante da soma entre o vencimento + representação, em Reais (R$).</t>
        </r>
      </text>
    </comment>
    <comment ref="A220" authorId="0" shapeId="0" xr:uid="{85B688C5-C7EE-4055-BBA7-67F1D0E42D8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5BAD5CBF-FE47-42A3-B32F-4D515B3738A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B34A3A60-0E11-4994-B5AA-7954BB856610}">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3509051C-4B3D-480C-B6FE-D08F5CAFED0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729C75D9-9BE0-492B-A4AA-B7C8E612C1F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8FEFC875-4DBD-491F-B367-949949A4B3B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A1384C5E-DC12-408F-9B50-10D6194DFE60}">
      <text>
        <r>
          <rPr>
            <sz val="11"/>
            <color rgb="FF000000"/>
            <rFont val="Arial"/>
            <family val="2"/>
          </rPr>
          <t>Valor do vencimento do servidor, em Reais (R$).</t>
        </r>
      </text>
    </comment>
    <comment ref="H220" authorId="0" shapeId="0" xr:uid="{B2F5841A-8992-4210-AC34-7FD53BE02EF8}">
      <text>
        <r>
          <rPr>
            <sz val="11"/>
            <color rgb="FF000000"/>
            <rFont val="Arial"/>
            <family val="2"/>
          </rPr>
          <t>Valor da representação paga em razão da função gratificada de direção e assessoramento, em Reais (R$).</t>
        </r>
      </text>
    </comment>
    <comment ref="I220" authorId="0" shapeId="0" xr:uid="{E08010A7-6F1C-419E-979F-7D85A102DC3D}">
      <text>
        <r>
          <rPr>
            <sz val="11"/>
            <color rgb="FF000000"/>
            <rFont val="Arial"/>
            <family val="2"/>
          </rPr>
          <t>(Células de preenchimento automático). Montante resultante da soma entre o vencimento + representação, em Reais (R$).</t>
        </r>
      </text>
    </comment>
    <comment ref="A226" authorId="0" shapeId="0" xr:uid="{0CD62B4A-CC03-4E4B-B03A-436F7FF134ED}">
      <text>
        <r>
          <rPr>
            <sz val="11"/>
            <color rgb="FF000000"/>
            <rFont val="Arial"/>
            <family val="2"/>
          </rPr>
          <t>(Não editar as células em cinza). Relação de todas as funções gratificadas de direção e assessoramento, conforme Lei Estadual nº 16.520/2018.</t>
        </r>
      </text>
    </comment>
    <comment ref="B226" authorId="0" shapeId="0" xr:uid="{8FFAA447-E83F-42DD-8B84-DEC444CC3100}">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B5D9C7EC-683D-45A0-B5A9-2C79B86414EE}">
      <text>
        <r>
          <rPr>
            <sz val="11"/>
            <color rgb="FF000000"/>
            <rFont val="Arial"/>
            <family val="2"/>
          </rPr>
          <t>(Células de preenchimento automático). Quantitativo das funções gratificadas de direção e assessoramento preenchidos.</t>
        </r>
      </text>
    </comment>
    <comment ref="D226" authorId="0" shapeId="0" xr:uid="{54E89E4E-1444-4F6C-90E8-4FD7A01CF20A}">
      <text>
        <r>
          <rPr>
            <sz val="11"/>
            <color rgb="FF000000"/>
            <rFont val="Arial"/>
            <family val="2"/>
          </rPr>
          <t>(Células de preenchimento automático). Quantitativo das funções gratificadas de direção e assessoramento vagas.</t>
        </r>
      </text>
    </comment>
    <comment ref="E226" authorId="0" shapeId="0" xr:uid="{53459A25-0C97-4CC1-93F0-64BDE2B9B428}">
      <text>
        <r>
          <rPr>
            <sz val="11"/>
            <color rgb="FF000000"/>
            <rFont val="Arial"/>
            <family val="2"/>
          </rPr>
          <t>(Células de preenchimento automático). Quantitativo das funções gratificadas de direção e assessoramento existentes (preenchidos + vagos).</t>
        </r>
      </text>
    </comment>
    <comment ref="G226" authorId="0" shapeId="0" xr:uid="{B99A410B-DDE8-451D-8594-546C1E2BF295}">
      <text>
        <r>
          <rPr>
            <sz val="11"/>
            <color rgb="FF000000"/>
            <rFont val="Arial"/>
            <family val="2"/>
          </rPr>
          <t>(Células de preenchimento automático). Valor total dos vencimentos dos servidores, em Reais (R$).</t>
        </r>
      </text>
    </comment>
    <comment ref="H226" authorId="0" shapeId="0" xr:uid="{666BB2FE-F5FE-4EE6-8B57-E7513597DB55}">
      <text>
        <r>
          <rPr>
            <sz val="11"/>
            <color rgb="FF000000"/>
            <rFont val="Arial"/>
            <family val="2"/>
          </rPr>
          <t>(Células de preenchimento automático). Valor total das representações pagas em razão da função gratificada de direção e assessoramento, em Reais (R$).</t>
        </r>
      </text>
    </comment>
    <comment ref="I226" authorId="0" shapeId="0" xr:uid="{262A0E06-2CEE-41C5-9B15-1B5FA71A17B5}">
      <text>
        <r>
          <rPr>
            <sz val="11"/>
            <color rgb="FF000000"/>
            <rFont val="Arial"/>
            <family val="2"/>
          </rPr>
          <t>(Células de preenchimento automático). Valor total dos montantes resultantes da soma entre os vencimentos + representações, em Reais (R$).</t>
        </r>
      </text>
    </comment>
    <comment ref="A237" authorId="0" shapeId="0" xr:uid="{98FEEE90-6241-4774-94C7-ED10E3A38D5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57EF3616-07F7-4873-94CA-A17B608B970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7A856A89-23CD-448D-B641-EB4FF61F9678}">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B697A110-B521-4630-BB35-75FBAFABDC4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A82EA3D9-9C0C-49EA-81DC-E8D91515270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1B3F1B19-E190-4445-B0FA-2185FBD22CD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68CE4F5D-19D4-4FA2-930A-F4E357AB0D1F}">
      <text>
        <r>
          <rPr>
            <sz val="11"/>
            <color rgb="FF000000"/>
            <rFont val="Arial"/>
            <family val="2"/>
          </rPr>
          <t>Valor do vencimento do servidor, em Reais (R$).</t>
        </r>
      </text>
    </comment>
    <comment ref="H237" authorId="0" shapeId="0" xr:uid="{A5031F3E-81DC-4471-A6BA-B9AB10F67F9C}">
      <text>
        <r>
          <rPr>
            <sz val="11"/>
            <color rgb="FF000000"/>
            <rFont val="Arial"/>
            <family val="2"/>
          </rPr>
          <t>Valor da representação paga em razão da função gratificada de direção e assessoramento, em Reais (R$).</t>
        </r>
      </text>
    </comment>
    <comment ref="I237" authorId="0" shapeId="0" xr:uid="{E9A50F99-6E99-4722-9452-5DCF8D5CB9E5}">
      <text>
        <r>
          <rPr>
            <sz val="11"/>
            <color rgb="FF000000"/>
            <rFont val="Arial"/>
            <family val="2"/>
          </rPr>
          <t>(Células de preenchimento automático). Montante resultante da soma entre o vencimento + representação, em Reais (R$).</t>
        </r>
      </text>
    </comment>
    <comment ref="A246" authorId="0" shapeId="0" xr:uid="{8DD141F3-08AE-4213-83D4-35A9AD29D75F}">
      <text>
        <r>
          <rPr>
            <sz val="11"/>
            <color rgb="FF000000"/>
            <rFont val="Arial"/>
            <family val="2"/>
          </rPr>
          <t>(Não editar as células em cinza). Relação de todas as funções gratificadas de direção e assessoramento, conforme Lei Estadual nº 16.520/2018.</t>
        </r>
      </text>
    </comment>
    <comment ref="B246" authorId="0" shapeId="0" xr:uid="{EB5B934D-8FBF-4E29-ADD8-C597D9236110}">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B56C2220-943F-47C1-9E61-25857A197B7E}">
      <text>
        <r>
          <rPr>
            <sz val="11"/>
            <color rgb="FF000000"/>
            <rFont val="Arial"/>
            <family val="2"/>
          </rPr>
          <t>(Células de preenchimento automático). Quantitativo das funções gratificadas de direção e assessoramento preenchidos.</t>
        </r>
      </text>
    </comment>
    <comment ref="D246" authorId="0" shapeId="0" xr:uid="{264E7983-FFC7-4341-83CD-C50D72062C2E}">
      <text>
        <r>
          <rPr>
            <sz val="11"/>
            <color rgb="FF000000"/>
            <rFont val="Arial"/>
            <family val="2"/>
          </rPr>
          <t>(Células de preenchimento automático). Quantitativo das funções gratificadas de direção e assessoramento vagas.</t>
        </r>
      </text>
    </comment>
    <comment ref="E246" authorId="0" shapeId="0" xr:uid="{C862B540-0F40-4FA0-9D0D-31CF0C43B750}">
      <text>
        <r>
          <rPr>
            <sz val="11"/>
            <color rgb="FF000000"/>
            <rFont val="Arial"/>
            <family val="2"/>
          </rPr>
          <t>(Células de preenchimento automático). Quantitativo das funções gratificadas de direção e assessoramento existentes (preenchidos + vagos).</t>
        </r>
      </text>
    </comment>
    <comment ref="G246" authorId="0" shapeId="0" xr:uid="{D37ABC3B-2FD9-4A9E-8657-1D8AA1BB508C}">
      <text>
        <r>
          <rPr>
            <sz val="11"/>
            <color rgb="FF000000"/>
            <rFont val="Arial"/>
            <family val="2"/>
          </rPr>
          <t>(Células de preenchimento automático). Valor total dos vencimentos dos servidores, em Reais (R$).</t>
        </r>
      </text>
    </comment>
    <comment ref="H246" authorId="0" shapeId="0" xr:uid="{20C2EAEA-C0CB-42A5-8B78-6366FB4346B0}">
      <text>
        <r>
          <rPr>
            <sz val="11"/>
            <color rgb="FF000000"/>
            <rFont val="Arial"/>
            <family val="2"/>
          </rPr>
          <t>(Células de preenchimento automático). Valor total das representações pagas em razão da função gratificada de direção e assessoramento, em Reais (R$).</t>
        </r>
      </text>
    </comment>
    <comment ref="I246" authorId="0" shapeId="0" xr:uid="{3E90809F-A470-4857-9122-3F3C4317F7B6}">
      <text>
        <r>
          <rPr>
            <sz val="11"/>
            <color rgb="FF000000"/>
            <rFont val="Arial"/>
            <family val="2"/>
          </rPr>
          <t>(Células de preenchimento automático). Valor total dos montantes resultantes da soma entre os vencimentos + representações, em Reais (R$).</t>
        </r>
      </text>
    </comment>
    <comment ref="A253" authorId="0" shapeId="0" xr:uid="{D407D683-5FD4-4EB9-AD55-B9A844F1AA0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4913C5CC-3BE0-40EB-98BB-25F268B09EE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FB7BB7FB-8AF8-4EA5-AF76-D18289617680}">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4E7FED8F-3A01-4E70-8D2B-8C1EE3B9EFE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70647064-F1E7-400D-A49B-2392A01A3AD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E0A4A054-9AB9-4ADE-89A4-5C5584FFCD5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B995B8E9-756D-4963-B2CC-921447129BAC}">
      <text>
        <r>
          <rPr>
            <sz val="11"/>
            <color rgb="FF000000"/>
            <rFont val="Arial"/>
            <family val="2"/>
          </rPr>
          <t>Valor do vencimento do servidor, em Reais (R$).</t>
        </r>
      </text>
    </comment>
    <comment ref="H253" authorId="0" shapeId="0" xr:uid="{658452CF-C421-4173-9A1F-B2E4C530179A}">
      <text>
        <r>
          <rPr>
            <sz val="11"/>
            <color rgb="FF000000"/>
            <rFont val="Arial"/>
            <family val="2"/>
          </rPr>
          <t>Valor da representação paga em razão da função gratificada de direção e assessoramento, em Reais (R$).</t>
        </r>
      </text>
    </comment>
    <comment ref="I253" authorId="0" shapeId="0" xr:uid="{7807F7A3-45F0-4D6F-9328-C9253F062713}">
      <text>
        <r>
          <rPr>
            <sz val="11"/>
            <color rgb="FF000000"/>
            <rFont val="Arial"/>
            <family val="2"/>
          </rPr>
          <t>(Células de preenchimento automático). Montante resultante da soma entre o vencimento + representação, em Reais (R$).</t>
        </r>
      </text>
    </comment>
    <comment ref="A257" authorId="0" shapeId="0" xr:uid="{F5D0D50E-EAD3-48CC-9997-B8CA566619DE}">
      <text>
        <r>
          <rPr>
            <sz val="11"/>
            <color rgb="FF000000"/>
            <rFont val="Arial"/>
            <family val="2"/>
          </rPr>
          <t>(Não editar as células em cinza). Relação de todas as funções gratificadas de direção e assessoramento, conforme Lei Estadual nº 16.520/2018.</t>
        </r>
      </text>
    </comment>
    <comment ref="B257" authorId="0" shapeId="0" xr:uid="{DA0F8390-2EDE-4382-9F1A-912E029B2174}">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5A17C357-1D6E-436F-9578-96E9AFA11DFA}">
      <text>
        <r>
          <rPr>
            <sz val="11"/>
            <color rgb="FF000000"/>
            <rFont val="Arial"/>
            <family val="2"/>
          </rPr>
          <t>(Células de preenchimento automático). Quantitativo das funções gratificadas de direção e assessoramento preenchidos.</t>
        </r>
      </text>
    </comment>
    <comment ref="D257" authorId="0" shapeId="0" xr:uid="{F0F95614-4876-407D-9D60-9AC1147BF727}">
      <text>
        <r>
          <rPr>
            <sz val="11"/>
            <color rgb="FF000000"/>
            <rFont val="Arial"/>
            <family val="2"/>
          </rPr>
          <t>(Células de preenchimento automático). Quantitativo das funções gratificadas de direção e assessoramento vagas.</t>
        </r>
      </text>
    </comment>
    <comment ref="E257" authorId="0" shapeId="0" xr:uid="{9827FF14-33C0-4C26-852F-168F7F5C3269}">
      <text>
        <r>
          <rPr>
            <sz val="11"/>
            <color rgb="FF000000"/>
            <rFont val="Arial"/>
            <family val="2"/>
          </rPr>
          <t>(Células de preenchimento automático). Quantitativo das funções gratificadas de direção e assessoramento existentes (preenchidos + vagos).</t>
        </r>
      </text>
    </comment>
    <comment ref="G257" authorId="0" shapeId="0" xr:uid="{E21DAD49-6596-4A95-BC54-54135959E1F9}">
      <text>
        <r>
          <rPr>
            <sz val="11"/>
            <color rgb="FF000000"/>
            <rFont val="Arial"/>
            <family val="2"/>
          </rPr>
          <t>(Células de preenchimento automático). Valor total dos vencimentos dos servidores, em Reais (R$).</t>
        </r>
      </text>
    </comment>
    <comment ref="H257" authorId="0" shapeId="0" xr:uid="{BF8E9C64-BA9A-4092-96DF-9041127EB677}">
      <text>
        <r>
          <rPr>
            <sz val="11"/>
            <color rgb="FF000000"/>
            <rFont val="Arial"/>
            <family val="2"/>
          </rPr>
          <t>(Células de preenchimento automático). Valor total das representações pagas em razão da função gratificada de direção e assessoramento, em Reais (R$).</t>
        </r>
      </text>
    </comment>
    <comment ref="I257" authorId="0" shapeId="0" xr:uid="{6075444C-3216-4442-86C3-DEEE25A0956F}">
      <text>
        <r>
          <rPr>
            <sz val="11"/>
            <color rgb="FF000000"/>
            <rFont val="Arial"/>
            <family val="2"/>
          </rPr>
          <t>(Células de preenchimento automático). Valor total dos montantes resultantes da soma entre os vencimentos + representações, em Reais (R$).</t>
        </r>
      </text>
    </comment>
    <comment ref="A264" authorId="0" shapeId="0" xr:uid="{782AEF7D-B244-4140-8C0E-2F011271889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157EB8AA-E09C-4480-8875-408369043C9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A7C86454-B419-43EF-AA72-855B79E0B947}">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AA7EEE76-81E1-4BD8-A8D4-64BB7372B51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F995DBD0-69CD-4170-832D-5D037AEF32F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AE6079A0-4D35-4A0C-B128-EF8807A0AF6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C4EF2693-85A6-40EC-9AC2-C9316424A6AD}">
      <text>
        <r>
          <rPr>
            <sz val="11"/>
            <color rgb="FF000000"/>
            <rFont val="Arial"/>
            <family val="2"/>
          </rPr>
          <t>Valor do vencimento do servidor, em Reais (R$).</t>
        </r>
      </text>
    </comment>
    <comment ref="H264" authorId="0" shapeId="0" xr:uid="{3C9D4F49-07AE-42F6-AEAB-FA5A5EC6FC3E}">
      <text>
        <r>
          <rPr>
            <sz val="11"/>
            <color rgb="FF000000"/>
            <rFont val="Arial"/>
            <family val="2"/>
          </rPr>
          <t>Valor da representação paga em razão da função gratificada de direção e assessoramento, em Reais (R$).</t>
        </r>
      </text>
    </comment>
    <comment ref="I264" authorId="0" shapeId="0" xr:uid="{608A7F65-3DEB-44FA-A333-B828F840E594}">
      <text>
        <r>
          <rPr>
            <sz val="11"/>
            <color rgb="FF000000"/>
            <rFont val="Arial"/>
            <family val="2"/>
          </rPr>
          <t>(Células de preenchimento automático). Montante resultante da soma entre o vencimento + representação, em Reais (R$).</t>
        </r>
      </text>
    </comment>
    <comment ref="A268" authorId="0" shapeId="0" xr:uid="{102C0525-3E8E-4876-832C-05166A9CC613}">
      <text>
        <r>
          <rPr>
            <sz val="11"/>
            <color rgb="FF000000"/>
            <rFont val="Arial"/>
            <family val="2"/>
          </rPr>
          <t>(Não editar as células em cinza). Relação de todas as funções gratificadas de direção e assessoramento, conforme Lei Estadual nº 16.520/2018.</t>
        </r>
      </text>
    </comment>
    <comment ref="B268" authorId="0" shapeId="0" xr:uid="{67514B10-D383-42E1-89F8-C9CC7E51BF08}">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A1E48C2C-CF9C-4B96-B293-1EF1C57A6204}">
      <text>
        <r>
          <rPr>
            <sz val="11"/>
            <color rgb="FF000000"/>
            <rFont val="Arial"/>
            <family val="2"/>
          </rPr>
          <t>(Células de preenchimento automático). Quantitativo das funções gratificadas de direção e assessoramento preenchidos.</t>
        </r>
      </text>
    </comment>
    <comment ref="D268" authorId="0" shapeId="0" xr:uid="{56D99594-21A5-48BC-8734-9028627C5521}">
      <text>
        <r>
          <rPr>
            <sz val="11"/>
            <color rgb="FF000000"/>
            <rFont val="Arial"/>
            <family val="2"/>
          </rPr>
          <t>(Células de preenchimento automático). Quantitativo das funções gratificadas de direção e assessoramento vagas.</t>
        </r>
      </text>
    </comment>
    <comment ref="E268" authorId="0" shapeId="0" xr:uid="{157DA0A0-850B-4654-945C-6DF1B2C78831}">
      <text>
        <r>
          <rPr>
            <sz val="11"/>
            <color rgb="FF000000"/>
            <rFont val="Arial"/>
            <family val="2"/>
          </rPr>
          <t>(Células de preenchimento automático). Quantitativo das funções gratificadas de direção e assessoramento existentes (preenchidos + vagos).</t>
        </r>
      </text>
    </comment>
    <comment ref="G268" authorId="0" shapeId="0" xr:uid="{75A9EDD4-BA75-49CF-ABBC-B72F7913D188}">
      <text>
        <r>
          <rPr>
            <sz val="11"/>
            <color rgb="FF000000"/>
            <rFont val="Arial"/>
            <family val="2"/>
          </rPr>
          <t>(Células de preenchimento automático). Valor total dos vencimentos dos servidores, em Reais (R$).</t>
        </r>
      </text>
    </comment>
    <comment ref="H268" authorId="0" shapeId="0" xr:uid="{C68FC4A7-E629-48B5-B91B-3A2DF23699BA}">
      <text>
        <r>
          <rPr>
            <sz val="11"/>
            <color rgb="FF000000"/>
            <rFont val="Arial"/>
            <family val="2"/>
          </rPr>
          <t>(Células de preenchimento automático). Valor total das representações pagas em razão da função gratificada de direção e assessoramento, em Reais (R$).</t>
        </r>
      </text>
    </comment>
    <comment ref="I268" authorId="0" shapeId="0" xr:uid="{BDD2A9DA-4C8D-4CCA-8876-BB1F7A8D68BB}">
      <text>
        <r>
          <rPr>
            <sz val="11"/>
            <color rgb="FF000000"/>
            <rFont val="Arial"/>
            <family val="2"/>
          </rPr>
          <t>(Células de preenchimento automático). Valor total dos montantes resultantes da soma entre os vencimentos + representações, em Reais (R$).</t>
        </r>
      </text>
    </comment>
    <comment ref="A274" authorId="0" shapeId="0" xr:uid="{997834AE-02D0-4D86-99E4-357338D9A91B}">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5FB0D673-C5A1-4A7C-86D3-18FEADBD708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C790B179-BF07-4257-A783-2B750E1280FA}">
      <text>
        <r>
          <rPr>
            <sz val="11"/>
            <color rgb="FF000000"/>
            <rFont val="Arial"/>
            <family val="2"/>
          </rPr>
          <t>Descrever a sigla da lotação referente à função gratificada de supervisão e apoio. Exemplos de siglas da SCGE: DAUD/UAPP, DAUD/COP/UAOP, DAUD/CLC/UALC, etc.</t>
        </r>
      </text>
    </comment>
    <comment ref="D274" authorId="0" shapeId="0" xr:uid="{5566C8AE-B0DF-45BC-81FB-91E020F4B34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1EAC470E-2E7A-4962-B378-D4ABBA5D17C4}">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5BBBF71B-C040-4709-B5BB-9BC32BAEE8F3}">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898B515B-CF89-4EB9-93D7-210C9BBCEB65}">
      <text>
        <r>
          <rPr>
            <sz val="11"/>
            <color rgb="FF000000"/>
            <rFont val="Arial"/>
            <family val="2"/>
          </rPr>
          <t>Valor do vencimento do servidor, em Reais (R$).</t>
        </r>
      </text>
    </comment>
    <comment ref="H274" authorId="0" shapeId="0" xr:uid="{7101C516-8340-44DE-B631-B44390CA6E7F}">
      <text>
        <r>
          <rPr>
            <sz val="11"/>
            <color rgb="FF000000"/>
            <rFont val="Arial"/>
            <family val="2"/>
          </rPr>
          <t>Valor da representação paga em razão da função gratificada de supervisão e apoio, em Reais (R$).</t>
        </r>
      </text>
    </comment>
    <comment ref="I274" authorId="0" shapeId="0" xr:uid="{D1425FAC-2DC5-4021-B163-8292BE80A6AC}">
      <text>
        <r>
          <rPr>
            <sz val="11"/>
            <color rgb="FF000000"/>
            <rFont val="Arial"/>
            <family val="2"/>
          </rPr>
          <t>(Células de preenchimento automático). Montante resultante da soma entre o vencimento + representação, em Reais (R$).</t>
        </r>
      </text>
    </comment>
    <comment ref="A306" authorId="0" shapeId="0" xr:uid="{0081A980-A128-4742-9220-F3516FF65FF5}">
      <text>
        <r>
          <rPr>
            <sz val="11"/>
            <color rgb="FF000000"/>
            <rFont val="Arial"/>
            <family val="2"/>
          </rPr>
          <t>(Não editar as células em cinza). Relação de todas as funções gratificadas de supervisão e apoio, conforme Lei Estadual nº 16.520/2018.</t>
        </r>
      </text>
    </comment>
    <comment ref="B306" authorId="0" shapeId="0" xr:uid="{D1058C57-1581-4B3A-9BA6-9D368F2A2788}">
      <text>
        <r>
          <rPr>
            <sz val="11"/>
            <color rgb="FF000000"/>
            <rFont val="Arial"/>
            <family val="2"/>
          </rPr>
          <t>(Não editar as células em cinza). Relação de todos os símbolos das funções gratificadas de supervisão e apoio, conforme Lei Estadual nº 16.520/2018.</t>
        </r>
      </text>
    </comment>
    <comment ref="C306" authorId="0" shapeId="0" xr:uid="{09C6CD15-C8F4-4064-882C-156152D19655}">
      <text>
        <r>
          <rPr>
            <sz val="11"/>
            <color rgb="FF000000"/>
            <rFont val="Arial"/>
            <family val="2"/>
          </rPr>
          <t>(Células de preenchimento automático). Quantitativo das funções gratificadas de supervisão e apoio preenchidos.</t>
        </r>
      </text>
    </comment>
    <comment ref="D306" authorId="0" shapeId="0" xr:uid="{E4433DF4-C4A2-4DCE-8EF1-6FC328026D3C}">
      <text>
        <r>
          <rPr>
            <sz val="11"/>
            <color rgb="FF000000"/>
            <rFont val="Arial"/>
            <family val="2"/>
          </rPr>
          <t>(Células de preenchimento automático). Quantitativo das funções gratificadas de supervisão e apoio vagos.</t>
        </r>
      </text>
    </comment>
    <comment ref="E306" authorId="0" shapeId="0" xr:uid="{2E807743-2923-4AEA-8164-01AE45F879AA}">
      <text>
        <r>
          <rPr>
            <sz val="11"/>
            <color rgb="FF000000"/>
            <rFont val="Arial"/>
            <family val="2"/>
          </rPr>
          <t>(Células de preenchimento automático). Quantitativo das funções gratificadas de supervisão e apoio existentes (preenchidos + vagos).</t>
        </r>
      </text>
    </comment>
    <comment ref="G306" authorId="0" shapeId="0" xr:uid="{2711024F-ED75-4C2F-90E8-FCEB8E616952}">
      <text>
        <r>
          <rPr>
            <sz val="11"/>
            <color rgb="FF000000"/>
            <rFont val="Arial"/>
            <family val="2"/>
          </rPr>
          <t>(Células de preenchimento automático). Valor total dos vencimentos dos servidores, em Reais (R$).</t>
        </r>
      </text>
    </comment>
    <comment ref="H306" authorId="0" shapeId="0" xr:uid="{F837107C-C850-4632-904A-296DF421B7F6}">
      <text>
        <r>
          <rPr>
            <sz val="11"/>
            <color rgb="FF000000"/>
            <rFont val="Arial"/>
            <family val="2"/>
          </rPr>
          <t>(Células de preenchimento automático). Valor total das representações pagas em razão da função gratificada de supervisão e apoio, em Reais (R$).</t>
        </r>
      </text>
    </comment>
    <comment ref="I306" authorId="0" shapeId="0" xr:uid="{D08626BD-4636-426A-8F85-4E1D46A0E8E4}">
      <text>
        <r>
          <rPr>
            <sz val="11"/>
            <color rgb="FF000000"/>
            <rFont val="Arial"/>
            <family val="2"/>
          </rPr>
          <t>(Células de preenchimento automático). Valor total dos montantes resultantes da soma entre os vencimentos + representações, em Reais (R$).</t>
        </r>
      </text>
    </comment>
    <comment ref="C315" authorId="0" shapeId="0" xr:uid="{19DBF6A4-3D35-41FD-8D87-D290C1CF18E9}">
      <text>
        <r>
          <rPr>
            <sz val="11"/>
            <color rgb="FF000000"/>
            <rFont val="Arial"/>
            <family val="2"/>
          </rPr>
          <t>(Células de preenchimento automático). Quantitativo dos cargos em comissão + funções gratificadas preenchidos.</t>
        </r>
      </text>
    </comment>
    <comment ref="D315" authorId="0" shapeId="0" xr:uid="{9F7A0913-5AFC-4026-8CD2-BFC153285A06}">
      <text>
        <r>
          <rPr>
            <sz val="11"/>
            <color rgb="FF000000"/>
            <rFont val="Arial"/>
            <family val="2"/>
          </rPr>
          <t>(Células de preenchimento automático). Quantitativo dos cargos em comissão + funções gratificadas vagos.</t>
        </r>
      </text>
    </comment>
    <comment ref="E315" authorId="0" shapeId="0" xr:uid="{9B6738CB-F574-437F-9D07-ADA21F0E1E13}">
      <text>
        <r>
          <rPr>
            <sz val="11"/>
            <color rgb="FF000000"/>
            <rFont val="Arial"/>
            <family val="2"/>
          </rPr>
          <t>(Células de preenchimento automático). Quantitativo dos cargos em comissão + funções gratificadas existentes (preenchidos + vagos).</t>
        </r>
      </text>
    </comment>
    <comment ref="G315" authorId="0" shapeId="0" xr:uid="{A176B2C1-D29B-4C29-98D5-7D71DA5A65CB}">
      <text>
        <r>
          <rPr>
            <sz val="11"/>
            <color rgb="FF000000"/>
            <rFont val="Arial"/>
            <family val="2"/>
          </rPr>
          <t>(Células de preenchimento automático). Valor total dos vencimentos dos cargos comissionados + funções gratificadas, em Reais (R$).</t>
        </r>
      </text>
    </comment>
    <comment ref="H315" authorId="0" shapeId="0" xr:uid="{B6D0D476-63AD-4B37-80BF-ADF0F0D7BB48}">
      <text>
        <r>
          <rPr>
            <sz val="11"/>
            <color rgb="FF000000"/>
            <rFont val="Arial"/>
            <family val="2"/>
          </rPr>
          <t>(Células de preenchimento automático). Valor total das representações pagas em razão dos cargos comissionados + funções gratificadas, em Reais (R$).</t>
        </r>
      </text>
    </comment>
    <comment ref="I315" authorId="0" shapeId="0" xr:uid="{47E5062C-98A6-4AF8-9493-78B48993A06C}">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7D0D7522-484D-4A7D-8897-861F7D951EB5}">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07AD9049-F442-4C2A-BA49-CBA2C2E2ECF6}">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09E0003A-8655-476C-994F-8B1C46E1CA43}">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C4113121-5914-44B8-9327-F46DE2ED0B0D}">
      <text>
        <r>
          <rPr>
            <sz val="11"/>
            <color rgb="FF000000"/>
            <rFont val="Arial"/>
            <family val="2"/>
          </rPr>
          <t>Descrever a sigla da lotação referente ao cargo comissionado. Exemplos de siglas da SCGE: GAB/SECGE, GAB/CGAB, CGAB/ASC, etc.</t>
        </r>
      </text>
    </comment>
    <comment ref="D6" authorId="0" shapeId="0" xr:uid="{CAA6A7FC-E47D-434A-9E8D-AAD364595BD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4FA839D5-E082-44B9-A49B-7A778BE68D8D}">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BB89EDFF-B22C-4FB7-ABD9-1FDC2A7113AC}">
      <text>
        <r>
          <rPr>
            <sz val="11"/>
            <color rgb="FF000000"/>
            <rFont val="Arial"/>
            <family val="2"/>
          </rPr>
          <t>Nome completo do servidor ocupante do cargo comissionado. Caso o cargo esteja vago, a palavra "VAGO" deverá ser inserida na célula correspondente.</t>
        </r>
      </text>
    </comment>
    <comment ref="G6" authorId="0" shapeId="0" xr:uid="{31760C4A-35C5-44CC-BE8F-627056725710}">
      <text>
        <r>
          <rPr>
            <sz val="11"/>
            <color rgb="FF000000"/>
            <rFont val="Arial"/>
            <family val="2"/>
          </rPr>
          <t>Valor do subsídio do agente político, em Reais (R$).</t>
        </r>
      </text>
    </comment>
    <comment ref="H6" authorId="0" shapeId="0" xr:uid="{DF6A3F79-0049-4A67-886E-29EF9AA3D1A4}">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C3A5D86A-524A-4D02-B775-0E7759FF25D8}">
      <text>
        <r>
          <rPr>
            <sz val="11"/>
            <color rgb="FF000000"/>
            <rFont val="Arial"/>
            <family val="2"/>
          </rPr>
          <t>Valor da representação paga em razão do cargo em comissão, em Reais (R$).</t>
        </r>
      </text>
    </comment>
    <comment ref="J6" authorId="0" shapeId="0" xr:uid="{AFB6990F-221A-462E-9EEF-7A937F864E6C}">
      <text>
        <r>
          <rPr>
            <sz val="11"/>
            <color rgb="FF000000"/>
            <rFont val="Arial"/>
            <family val="2"/>
          </rPr>
          <t>(Células de preenchimento automático). Montante resultante da soma entre o subsídio do agente político + vencimento + representação, em Reais (R$).</t>
        </r>
      </text>
    </comment>
    <comment ref="A175" authorId="0" shapeId="0" xr:uid="{891CEA3F-7367-4C6A-AA73-23CC40B893E9}">
      <text>
        <r>
          <rPr>
            <sz val="11"/>
            <color rgb="FF000000"/>
            <rFont val="Arial"/>
            <family val="2"/>
          </rPr>
          <t>(Não editar as células em cinza). Relação de todos os cargos comissionados, conforme Lei Estadual nº 16.520/2018.</t>
        </r>
      </text>
    </comment>
    <comment ref="B175" authorId="0" shapeId="0" xr:uid="{B281B252-DEE6-4A5B-8D92-446CD007ADC0}">
      <text>
        <r>
          <rPr>
            <sz val="11"/>
            <color rgb="FF000000"/>
            <rFont val="Arial"/>
            <family val="2"/>
          </rPr>
          <t>(Não editar as células em cinza). Relação de todos os símbolos dos cargos comissionados, conforme Lei Estadual nº 16.520/2018.</t>
        </r>
      </text>
    </comment>
    <comment ref="C175" authorId="0" shapeId="0" xr:uid="{4B17A562-3840-49B5-997A-898B45F2FFFD}">
      <text>
        <r>
          <rPr>
            <sz val="11"/>
            <color rgb="FF000000"/>
            <rFont val="Arial"/>
            <family val="2"/>
          </rPr>
          <t>(Células de preenchimento automático). Quantitativo dos cargos comissionados preenchidos.</t>
        </r>
      </text>
    </comment>
    <comment ref="D175" authorId="0" shapeId="0" xr:uid="{BF2B3AD5-BC22-49DC-BFC4-91EC457798C4}">
      <text>
        <r>
          <rPr>
            <sz val="11"/>
            <color rgb="FF000000"/>
            <rFont val="Arial"/>
            <family val="2"/>
          </rPr>
          <t>(Células de preenchimento automático). Quantitativo dos cargos comissionados vagos.</t>
        </r>
      </text>
    </comment>
    <comment ref="E175" authorId="0" shapeId="0" xr:uid="{9A8FD751-81B8-402C-9339-13E887005C83}">
      <text>
        <r>
          <rPr>
            <sz val="11"/>
            <color rgb="FF000000"/>
            <rFont val="Arial"/>
            <family val="2"/>
          </rPr>
          <t>(Células de preenchimento automático). Quantitativo dos cargos comissionados existentes (preenchidos + vagos).</t>
        </r>
      </text>
    </comment>
    <comment ref="G175" authorId="0" shapeId="0" xr:uid="{373BA8DC-BBA5-4400-8B6F-B29BB87D971C}">
      <text>
        <r>
          <rPr>
            <sz val="11"/>
            <color rgb="FF000000"/>
            <rFont val="Arial"/>
            <family val="2"/>
          </rPr>
          <t>(Células de preenchimento automático). Valor total dos subsídios dos agentes políticos, em Reais (R$).</t>
        </r>
      </text>
    </comment>
    <comment ref="H175" authorId="0" shapeId="0" xr:uid="{C6A83CEC-F957-45AC-95CB-321D7AF8226E}">
      <text>
        <r>
          <rPr>
            <sz val="11"/>
            <color rgb="FF000000"/>
            <rFont val="Arial"/>
            <family val="2"/>
          </rPr>
          <t>(Células de preenchimento automático). Valor total dos vencimentos dos servidores, em Reais (R$).</t>
        </r>
      </text>
    </comment>
    <comment ref="I175" authorId="0" shapeId="0" xr:uid="{916BAB1E-B454-48D9-99D4-720EDF04A16F}">
      <text>
        <r>
          <rPr>
            <sz val="11"/>
            <color rgb="FF000000"/>
            <rFont val="Arial"/>
            <family val="2"/>
          </rPr>
          <t>(Células de preenchimento automático). Valor total das representações pagas em razão do cargo em comissão, em Reais (R$).</t>
        </r>
      </text>
    </comment>
    <comment ref="J175" authorId="0" shapeId="0" xr:uid="{A6EB16D3-2405-4815-8BB1-1AEA2E29C189}">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A02527CC-DBB7-4ED2-A111-B7959440F87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71CBC029-29AF-4BA1-A3FE-6022F347498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01EC35C7-18A9-45CE-8EEF-271761EACDBD}">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63D2503F-7784-43D3-A62E-C47B5B11115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269751D1-D153-4904-B8C5-A1D71A5945A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741E7F9E-6E92-46D1-B4EF-F62C6B8A496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5EE3E594-4850-41B1-8223-49A2F05F1DBE}">
      <text>
        <r>
          <rPr>
            <sz val="11"/>
            <color rgb="FF000000"/>
            <rFont val="Arial"/>
            <family val="2"/>
          </rPr>
          <t>Valor do vencimento do servidor, em Reais (R$).</t>
        </r>
      </text>
    </comment>
    <comment ref="H191" authorId="0" shapeId="0" xr:uid="{6228DE4D-027B-46DC-B90A-9D7E63A0CA64}">
      <text>
        <r>
          <rPr>
            <sz val="11"/>
            <color rgb="FF000000"/>
            <rFont val="Arial"/>
            <family val="2"/>
          </rPr>
          <t>Valor da representação paga em razão da função gratificada de direção e assessoramento, em Reais (R$).</t>
        </r>
      </text>
    </comment>
    <comment ref="I191" authorId="0" shapeId="0" xr:uid="{98620DD4-FF40-47A6-8DCF-5FE96C8AE777}">
      <text>
        <r>
          <rPr>
            <sz val="11"/>
            <color rgb="FF000000"/>
            <rFont val="Arial"/>
            <family val="2"/>
          </rPr>
          <t>(Células de preenchimento automático). Montante resultante da soma entre o vencimento + representação, em Reais (R$).</t>
        </r>
      </text>
    </comment>
    <comment ref="A194" authorId="0" shapeId="0" xr:uid="{1DC9502D-3173-42F1-9EDC-F2F8361F326B}">
      <text>
        <r>
          <rPr>
            <sz val="11"/>
            <color rgb="FF000000"/>
            <rFont val="Arial"/>
            <family val="2"/>
          </rPr>
          <t>(Não editar as células em cinza). Relação de todas as funções gratificadas de direção e assessoramento, conforme Lei Estadual nº 16.520/2018.</t>
        </r>
      </text>
    </comment>
    <comment ref="B194" authorId="0" shapeId="0" xr:uid="{2AF16CE2-37FC-4A13-BF53-C96BE68977BF}">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177885D9-857F-45F5-82E1-94C8417ED6B1}">
      <text>
        <r>
          <rPr>
            <sz val="11"/>
            <color rgb="FF000000"/>
            <rFont val="Arial"/>
            <family val="2"/>
          </rPr>
          <t>(Células de preenchimento automático). Quantitativo das funções gratificadas de direção e assessoramento preenchidos.</t>
        </r>
      </text>
    </comment>
    <comment ref="D194" authorId="0" shapeId="0" xr:uid="{DF60E6C9-DD25-476F-99D6-9536EA032AD2}">
      <text>
        <r>
          <rPr>
            <sz val="11"/>
            <color rgb="FF000000"/>
            <rFont val="Arial"/>
            <family val="2"/>
          </rPr>
          <t>(Células de preenchimento automático). Quantitativo das funções gratificadas de direção e assessoramento vagas.</t>
        </r>
      </text>
    </comment>
    <comment ref="E194" authorId="0" shapeId="0" xr:uid="{367ACB99-B2F7-4C2F-B147-E8ADA7EAFE47}">
      <text>
        <r>
          <rPr>
            <sz val="11"/>
            <color rgb="FF000000"/>
            <rFont val="Arial"/>
            <family val="2"/>
          </rPr>
          <t>(Células de preenchimento automático). Quantitativo das funções gratificadas de direção e assessoramento existentes (preenchidos + vagos).</t>
        </r>
      </text>
    </comment>
    <comment ref="G194" authorId="0" shapeId="0" xr:uid="{DA351C68-61A3-4BB2-8B9B-3C73BDCDE492}">
      <text>
        <r>
          <rPr>
            <sz val="11"/>
            <color rgb="FF000000"/>
            <rFont val="Arial"/>
            <family val="2"/>
          </rPr>
          <t>(Células de preenchimento automático). Valor total dos vencimentos dos servidores, em Reais (R$).</t>
        </r>
      </text>
    </comment>
    <comment ref="H194" authorId="0" shapeId="0" xr:uid="{0E54ECE3-8397-4546-8E70-19580411EA2B}">
      <text>
        <r>
          <rPr>
            <sz val="11"/>
            <color rgb="FF000000"/>
            <rFont val="Arial"/>
            <family val="2"/>
          </rPr>
          <t>(Células de preenchimento automático). Valor total das representações pagas em razão da função gratificada de direção e assessoramento, em Reais (R$).</t>
        </r>
      </text>
    </comment>
    <comment ref="I194" authorId="0" shapeId="0" xr:uid="{A1B4B9D9-DDA9-4049-A359-8757BCF9B932}">
      <text>
        <r>
          <rPr>
            <sz val="11"/>
            <color rgb="FF000000"/>
            <rFont val="Arial"/>
            <family val="2"/>
          </rPr>
          <t>(Células de preenchimento automático). Valor total dos montantes resultantes da soma entre os vencimentos + representações, em Reais (R$).</t>
        </r>
      </text>
    </comment>
    <comment ref="A204" authorId="0" shapeId="0" xr:uid="{75D552CD-DAB3-4399-ACAC-679AE934B65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706E52E0-D185-4D0B-8186-73ADA62CCC1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FDE86898-FA4E-459C-9F2C-174688626B61}">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004BF0CB-9B72-42DD-A8D1-215B46B24EE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BDDFF171-40CC-4A58-B943-6CA2E60B8C8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A605EB6D-2A42-4D62-8D0E-D6900ACA4D3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363D27FF-DB37-4437-ABA9-FEAFE0CCC022}">
      <text>
        <r>
          <rPr>
            <sz val="11"/>
            <color rgb="FF000000"/>
            <rFont val="Arial"/>
            <family val="2"/>
          </rPr>
          <t>Valor do vencimento do servidor, em Reais (R$).</t>
        </r>
      </text>
    </comment>
    <comment ref="H204" authorId="0" shapeId="0" xr:uid="{FDDFE77E-D442-40A0-A1C7-61A529BB2F2C}">
      <text>
        <r>
          <rPr>
            <sz val="11"/>
            <color rgb="FF000000"/>
            <rFont val="Arial"/>
            <family val="2"/>
          </rPr>
          <t>Valor da representação paga em razão da função gratificada de direção e assessoramento, em Reais (R$).</t>
        </r>
      </text>
    </comment>
    <comment ref="I204" authorId="0" shapeId="0" xr:uid="{4767BD4F-06E9-4D02-A4A3-AF1BEFFBCEC0}">
      <text>
        <r>
          <rPr>
            <sz val="11"/>
            <color rgb="FF000000"/>
            <rFont val="Arial"/>
            <family val="2"/>
          </rPr>
          <t>(Células de preenchimento automático). Montante resultante da soma entre o vencimento + representação, em Reais (R$).</t>
        </r>
      </text>
    </comment>
    <comment ref="A212" authorId="0" shapeId="0" xr:uid="{F0226E36-518D-418D-82C6-5F6A747EF92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22C48F6F-2890-4FAF-9018-6E6B2668F60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D3FB07BC-54FE-49AF-8059-2A75227C67D2}">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7778E42F-7B0B-469C-86BB-AE135E57743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D82309EE-B736-4E31-8E64-E55B93C9BD2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79E81826-C0EA-44C0-96E5-FEE25722BD1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8E9EAE9B-1625-43C5-A66A-A3435EB988CD}">
      <text>
        <r>
          <rPr>
            <sz val="11"/>
            <color rgb="FF000000"/>
            <rFont val="Arial"/>
            <family val="2"/>
          </rPr>
          <t>Valor do vencimento do servidor, em Reais (R$).</t>
        </r>
      </text>
    </comment>
    <comment ref="H212" authorId="0" shapeId="0" xr:uid="{F852BFE5-E9B3-46A5-B8AB-43367D526E29}">
      <text>
        <r>
          <rPr>
            <sz val="11"/>
            <color rgb="FF000000"/>
            <rFont val="Arial"/>
            <family val="2"/>
          </rPr>
          <t>Valor da representação paga em razão da função gratificada de direção e assessoramento, em Reais (R$).</t>
        </r>
      </text>
    </comment>
    <comment ref="I212" authorId="0" shapeId="0" xr:uid="{8BBDF3BF-CB71-4DD9-AA00-2B873C0EC073}">
      <text>
        <r>
          <rPr>
            <sz val="11"/>
            <color rgb="FF000000"/>
            <rFont val="Arial"/>
            <family val="2"/>
          </rPr>
          <t>(Células de preenchimento automático). Montante resultante da soma entre o vencimento + representação, em Reais (R$).</t>
        </r>
      </text>
    </comment>
    <comment ref="A220" authorId="0" shapeId="0" xr:uid="{C51B8348-853D-446A-93AD-31EB105CD91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EEB24C96-DFA1-4E70-8A46-ACD1B25CB60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7DC9AA34-0359-476D-9300-88A706908A41}">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D922FC84-9D87-458C-A8D9-96736D638FE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0F9E93C8-2426-462A-B032-46F668E1C66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6863539B-B92D-43AA-8D88-EC3332FEC571}">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44F0AFF2-5D94-4018-A909-AD09EAFF1B50}">
      <text>
        <r>
          <rPr>
            <sz val="11"/>
            <color rgb="FF000000"/>
            <rFont val="Arial"/>
            <family val="2"/>
          </rPr>
          <t>Valor do vencimento do servidor, em Reais (R$).</t>
        </r>
      </text>
    </comment>
    <comment ref="H220" authorId="0" shapeId="0" xr:uid="{5AD86F7C-E83A-4AFB-AA34-EEE48E916AD6}">
      <text>
        <r>
          <rPr>
            <sz val="11"/>
            <color rgb="FF000000"/>
            <rFont val="Arial"/>
            <family val="2"/>
          </rPr>
          <t>Valor da representação paga em razão da função gratificada de direção e assessoramento, em Reais (R$).</t>
        </r>
      </text>
    </comment>
    <comment ref="I220" authorId="0" shapeId="0" xr:uid="{6DB60F96-27E0-4C2D-ABAA-A56329579F79}">
      <text>
        <r>
          <rPr>
            <sz val="11"/>
            <color rgb="FF000000"/>
            <rFont val="Arial"/>
            <family val="2"/>
          </rPr>
          <t>(Células de preenchimento automático). Montante resultante da soma entre o vencimento + representação, em Reais (R$).</t>
        </r>
      </text>
    </comment>
    <comment ref="A226" authorId="0" shapeId="0" xr:uid="{904F78B4-2484-4356-9109-FD15BD3EC6E3}">
      <text>
        <r>
          <rPr>
            <sz val="11"/>
            <color rgb="FF000000"/>
            <rFont val="Arial"/>
            <family val="2"/>
          </rPr>
          <t>(Não editar as células em cinza). Relação de todas as funções gratificadas de direção e assessoramento, conforme Lei Estadual nº 16.520/2018.</t>
        </r>
      </text>
    </comment>
    <comment ref="B226" authorId="0" shapeId="0" xr:uid="{F2297992-B9DF-44F0-B8AD-C8826AC7A2C0}">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72068DCA-E211-427E-B6DC-090B1FEEB173}">
      <text>
        <r>
          <rPr>
            <sz val="11"/>
            <color rgb="FF000000"/>
            <rFont val="Arial"/>
            <family val="2"/>
          </rPr>
          <t>(Células de preenchimento automático). Quantitativo das funções gratificadas de direção e assessoramento preenchidos.</t>
        </r>
      </text>
    </comment>
    <comment ref="D226" authorId="0" shapeId="0" xr:uid="{A04086DC-9612-4026-96AB-4B98D84A09ED}">
      <text>
        <r>
          <rPr>
            <sz val="11"/>
            <color rgb="FF000000"/>
            <rFont val="Arial"/>
            <family val="2"/>
          </rPr>
          <t>(Células de preenchimento automático). Quantitativo das funções gratificadas de direção e assessoramento vagas.</t>
        </r>
      </text>
    </comment>
    <comment ref="E226" authorId="0" shapeId="0" xr:uid="{B1C8B612-9D6D-4EA0-AD12-79F99BA5B6A8}">
      <text>
        <r>
          <rPr>
            <sz val="11"/>
            <color rgb="FF000000"/>
            <rFont val="Arial"/>
            <family val="2"/>
          </rPr>
          <t>(Células de preenchimento automático). Quantitativo das funções gratificadas de direção e assessoramento existentes (preenchidos + vagos).</t>
        </r>
      </text>
    </comment>
    <comment ref="G226" authorId="0" shapeId="0" xr:uid="{53AC6839-515B-4DF8-9358-8E9E0457A1C8}">
      <text>
        <r>
          <rPr>
            <sz val="11"/>
            <color rgb="FF000000"/>
            <rFont val="Arial"/>
            <family val="2"/>
          </rPr>
          <t>(Células de preenchimento automático). Valor total dos vencimentos dos servidores, em Reais (R$).</t>
        </r>
      </text>
    </comment>
    <comment ref="H226" authorId="0" shapeId="0" xr:uid="{8FC1067C-92EF-460E-8B6D-23015786E287}">
      <text>
        <r>
          <rPr>
            <sz val="11"/>
            <color rgb="FF000000"/>
            <rFont val="Arial"/>
            <family val="2"/>
          </rPr>
          <t>(Células de preenchimento automático). Valor total das representações pagas em razão da função gratificada de direção e assessoramento, em Reais (R$).</t>
        </r>
      </text>
    </comment>
    <comment ref="I226" authorId="0" shapeId="0" xr:uid="{F2293E8D-A775-43FC-992B-3D31BB29BDB8}">
      <text>
        <r>
          <rPr>
            <sz val="11"/>
            <color rgb="FF000000"/>
            <rFont val="Arial"/>
            <family val="2"/>
          </rPr>
          <t>(Células de preenchimento automático). Valor total dos montantes resultantes da soma entre os vencimentos + representações, em Reais (R$).</t>
        </r>
      </text>
    </comment>
    <comment ref="A237" authorId="0" shapeId="0" xr:uid="{2C082A77-5B03-4C79-BB0E-CBAE7E0846A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16748494-4F7D-4A06-96F9-9FEE0CD0DE0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557A070E-3754-47C8-A156-2530D911A4CA}">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AC97A59D-BD04-4896-8186-7CB26D4980F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00F84A82-3966-47A0-A0E6-14D8B9CD5D7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25FDCA87-2C8C-44BF-B46B-D69DA99513F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F613864A-ABC2-4C44-8C97-68413F57972F}">
      <text>
        <r>
          <rPr>
            <sz val="11"/>
            <color rgb="FF000000"/>
            <rFont val="Arial"/>
            <family val="2"/>
          </rPr>
          <t>Valor do vencimento do servidor, em Reais (R$).</t>
        </r>
      </text>
    </comment>
    <comment ref="H237" authorId="0" shapeId="0" xr:uid="{FDC9B623-F6C1-4E97-A333-E950236803FF}">
      <text>
        <r>
          <rPr>
            <sz val="11"/>
            <color rgb="FF000000"/>
            <rFont val="Arial"/>
            <family val="2"/>
          </rPr>
          <t>Valor da representação paga em razão da função gratificada de direção e assessoramento, em Reais (R$).</t>
        </r>
      </text>
    </comment>
    <comment ref="I237" authorId="0" shapeId="0" xr:uid="{3C203A04-FEB7-49F4-9E2D-BF011EE8DBB0}">
      <text>
        <r>
          <rPr>
            <sz val="11"/>
            <color rgb="FF000000"/>
            <rFont val="Arial"/>
            <family val="2"/>
          </rPr>
          <t>(Células de preenchimento automático). Montante resultante da soma entre o vencimento + representação, em Reais (R$).</t>
        </r>
      </text>
    </comment>
    <comment ref="A246" authorId="0" shapeId="0" xr:uid="{3591E5AD-E0E8-4D8D-8145-237929AD39C1}">
      <text>
        <r>
          <rPr>
            <sz val="11"/>
            <color rgb="FF000000"/>
            <rFont val="Arial"/>
            <family val="2"/>
          </rPr>
          <t>(Não editar as células em cinza). Relação de todas as funções gratificadas de direção e assessoramento, conforme Lei Estadual nº 16.520/2018.</t>
        </r>
      </text>
    </comment>
    <comment ref="B246" authorId="0" shapeId="0" xr:uid="{E13A093F-EBE9-495C-92FF-A08CE561C19B}">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B0777EE6-19E7-4710-9A9A-B62645312A08}">
      <text>
        <r>
          <rPr>
            <sz val="11"/>
            <color rgb="FF000000"/>
            <rFont val="Arial"/>
            <family val="2"/>
          </rPr>
          <t>(Células de preenchimento automático). Quantitativo das funções gratificadas de direção e assessoramento preenchidos.</t>
        </r>
      </text>
    </comment>
    <comment ref="D246" authorId="0" shapeId="0" xr:uid="{3E4B80E0-FE5D-4E54-9BAB-EC6DF82A6D40}">
      <text>
        <r>
          <rPr>
            <sz val="11"/>
            <color rgb="FF000000"/>
            <rFont val="Arial"/>
            <family val="2"/>
          </rPr>
          <t>(Células de preenchimento automático). Quantitativo das funções gratificadas de direção e assessoramento vagas.</t>
        </r>
      </text>
    </comment>
    <comment ref="E246" authorId="0" shapeId="0" xr:uid="{3485044A-A977-4B60-A284-5C9166B4FF7E}">
      <text>
        <r>
          <rPr>
            <sz val="11"/>
            <color rgb="FF000000"/>
            <rFont val="Arial"/>
            <family val="2"/>
          </rPr>
          <t>(Células de preenchimento automático). Quantitativo das funções gratificadas de direção e assessoramento existentes (preenchidos + vagos).</t>
        </r>
      </text>
    </comment>
    <comment ref="G246" authorId="0" shapeId="0" xr:uid="{B9392D1C-53CB-4633-9401-89B11BF11ABB}">
      <text>
        <r>
          <rPr>
            <sz val="11"/>
            <color rgb="FF000000"/>
            <rFont val="Arial"/>
            <family val="2"/>
          </rPr>
          <t>(Células de preenchimento automático). Valor total dos vencimentos dos servidores, em Reais (R$).</t>
        </r>
      </text>
    </comment>
    <comment ref="H246" authorId="0" shapeId="0" xr:uid="{75EA3A18-114F-4113-9BF5-F5DBEB3728BE}">
      <text>
        <r>
          <rPr>
            <sz val="11"/>
            <color rgb="FF000000"/>
            <rFont val="Arial"/>
            <family val="2"/>
          </rPr>
          <t>(Células de preenchimento automático). Valor total das representações pagas em razão da função gratificada de direção e assessoramento, em Reais (R$).</t>
        </r>
      </text>
    </comment>
    <comment ref="I246" authorId="0" shapeId="0" xr:uid="{B6068E1B-DCD7-405E-BA5A-94FBB499D1D5}">
      <text>
        <r>
          <rPr>
            <sz val="11"/>
            <color rgb="FF000000"/>
            <rFont val="Arial"/>
            <family val="2"/>
          </rPr>
          <t>(Células de preenchimento automático). Valor total dos montantes resultantes da soma entre os vencimentos + representações, em Reais (R$).</t>
        </r>
      </text>
    </comment>
    <comment ref="A253" authorId="0" shapeId="0" xr:uid="{A37B46A0-BB01-4222-9E50-8CD7D67F253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F3FA7185-8113-4593-9517-79A12CA5429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82EB569E-83AD-42DE-B8E2-DA64A215E5C6}">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D255DF5C-E652-4266-8971-24CE632E60D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CAB5CB44-7E6B-44AD-BBF4-366A0771184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0406B8E1-6C04-4AB0-9485-46A558CDCF8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D6CD23A2-599F-4CA3-AC22-0DBDD07299D0}">
      <text>
        <r>
          <rPr>
            <sz val="11"/>
            <color rgb="FF000000"/>
            <rFont val="Arial"/>
            <family val="2"/>
          </rPr>
          <t>Valor do vencimento do servidor, em Reais (R$).</t>
        </r>
      </text>
    </comment>
    <comment ref="H253" authorId="0" shapeId="0" xr:uid="{E1DD379C-4369-4B05-93CA-EC5B64B1B021}">
      <text>
        <r>
          <rPr>
            <sz val="11"/>
            <color rgb="FF000000"/>
            <rFont val="Arial"/>
            <family val="2"/>
          </rPr>
          <t>Valor da representação paga em razão da função gratificada de direção e assessoramento, em Reais (R$).</t>
        </r>
      </text>
    </comment>
    <comment ref="I253" authorId="0" shapeId="0" xr:uid="{2A4B6187-FCC1-4FAF-9F91-30C4546E220C}">
      <text>
        <r>
          <rPr>
            <sz val="11"/>
            <color rgb="FF000000"/>
            <rFont val="Arial"/>
            <family val="2"/>
          </rPr>
          <t>(Células de preenchimento automático). Montante resultante da soma entre o vencimento + representação, em Reais (R$).</t>
        </r>
      </text>
    </comment>
    <comment ref="A257" authorId="0" shapeId="0" xr:uid="{AC248190-7676-43F9-B3D4-173A322BB5B8}">
      <text>
        <r>
          <rPr>
            <sz val="11"/>
            <color rgb="FF000000"/>
            <rFont val="Arial"/>
            <family val="2"/>
          </rPr>
          <t>(Não editar as células em cinza). Relação de todas as funções gratificadas de direção e assessoramento, conforme Lei Estadual nº 16.520/2018.</t>
        </r>
      </text>
    </comment>
    <comment ref="B257" authorId="0" shapeId="0" xr:uid="{A0133AA7-A76F-4C3B-8094-AB13F1C3C7E3}">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D75F107E-34FB-4186-831F-FB9C3AD48B97}">
      <text>
        <r>
          <rPr>
            <sz val="11"/>
            <color rgb="FF000000"/>
            <rFont val="Arial"/>
            <family val="2"/>
          </rPr>
          <t>(Células de preenchimento automático). Quantitativo das funções gratificadas de direção e assessoramento preenchidos.</t>
        </r>
      </text>
    </comment>
    <comment ref="D257" authorId="0" shapeId="0" xr:uid="{443E44F5-3D3E-454D-BDEC-E10EF51808F2}">
      <text>
        <r>
          <rPr>
            <sz val="11"/>
            <color rgb="FF000000"/>
            <rFont val="Arial"/>
            <family val="2"/>
          </rPr>
          <t>(Células de preenchimento automático). Quantitativo das funções gratificadas de direção e assessoramento vagas.</t>
        </r>
      </text>
    </comment>
    <comment ref="E257" authorId="0" shapeId="0" xr:uid="{1E2D927A-D62C-4FAB-B899-01AC86B8500A}">
      <text>
        <r>
          <rPr>
            <sz val="11"/>
            <color rgb="FF000000"/>
            <rFont val="Arial"/>
            <family val="2"/>
          </rPr>
          <t>(Células de preenchimento automático). Quantitativo das funções gratificadas de direção e assessoramento existentes (preenchidos + vagos).</t>
        </r>
      </text>
    </comment>
    <comment ref="G257" authorId="0" shapeId="0" xr:uid="{33230701-0B53-4955-866D-BFCC5403FA0A}">
      <text>
        <r>
          <rPr>
            <sz val="11"/>
            <color rgb="FF000000"/>
            <rFont val="Arial"/>
            <family val="2"/>
          </rPr>
          <t>(Células de preenchimento automático). Valor total dos vencimentos dos servidores, em Reais (R$).</t>
        </r>
      </text>
    </comment>
    <comment ref="H257" authorId="0" shapeId="0" xr:uid="{D3516B50-007B-4ABB-95F2-8A27A9D209C2}">
      <text>
        <r>
          <rPr>
            <sz val="11"/>
            <color rgb="FF000000"/>
            <rFont val="Arial"/>
            <family val="2"/>
          </rPr>
          <t>(Células de preenchimento automático). Valor total das representações pagas em razão da função gratificada de direção e assessoramento, em Reais (R$).</t>
        </r>
      </text>
    </comment>
    <comment ref="I257" authorId="0" shapeId="0" xr:uid="{2DA1A8F2-FC1C-42A7-A4B7-80C206AF85E6}">
      <text>
        <r>
          <rPr>
            <sz val="11"/>
            <color rgb="FF000000"/>
            <rFont val="Arial"/>
            <family val="2"/>
          </rPr>
          <t>(Células de preenchimento automático). Valor total dos montantes resultantes da soma entre os vencimentos + representações, em Reais (R$).</t>
        </r>
      </text>
    </comment>
    <comment ref="A264" authorId="0" shapeId="0" xr:uid="{29F582CB-1ECF-45A0-BA7A-71EA356E05F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83021C33-C1A3-495D-B556-609F7AE5FF7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C37EA1B9-3975-4CBA-9417-C38815232F25}">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8597EBA6-9908-40E6-8274-3EE983B450C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61A48E01-CDEB-4B03-B220-96ED2E48E276}">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C3D27391-CB36-43C6-81D1-8E175491E0C1}">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140515C2-8E4B-4C84-B1BC-5917A6A64D0A}">
      <text>
        <r>
          <rPr>
            <sz val="11"/>
            <color rgb="FF000000"/>
            <rFont val="Arial"/>
            <family val="2"/>
          </rPr>
          <t>Valor do vencimento do servidor, em Reais (R$).</t>
        </r>
      </text>
    </comment>
    <comment ref="H264" authorId="0" shapeId="0" xr:uid="{D4221F59-038E-4C05-9A6C-8BFA15A187FD}">
      <text>
        <r>
          <rPr>
            <sz val="11"/>
            <color rgb="FF000000"/>
            <rFont val="Arial"/>
            <family val="2"/>
          </rPr>
          <t>Valor da representação paga em razão da função gratificada de direção e assessoramento, em Reais (R$).</t>
        </r>
      </text>
    </comment>
    <comment ref="I264" authorId="0" shapeId="0" xr:uid="{B4A48242-474C-4283-93EB-B3BDA916AC10}">
      <text>
        <r>
          <rPr>
            <sz val="11"/>
            <color rgb="FF000000"/>
            <rFont val="Arial"/>
            <family val="2"/>
          </rPr>
          <t>(Células de preenchimento automático). Montante resultante da soma entre o vencimento + representação, em Reais (R$).</t>
        </r>
      </text>
    </comment>
    <comment ref="A268" authorId="0" shapeId="0" xr:uid="{EDFA2C9A-1D94-417D-9215-1EADDAD0ACB7}">
      <text>
        <r>
          <rPr>
            <sz val="11"/>
            <color rgb="FF000000"/>
            <rFont val="Arial"/>
            <family val="2"/>
          </rPr>
          <t>(Não editar as células em cinza). Relação de todas as funções gratificadas de direção e assessoramento, conforme Lei Estadual nº 16.520/2018.</t>
        </r>
      </text>
    </comment>
    <comment ref="B268" authorId="0" shapeId="0" xr:uid="{889FF916-C009-4A95-A9C9-9605EBDE2A34}">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B8E27612-60FA-421C-B0F4-29FC94748F0B}">
      <text>
        <r>
          <rPr>
            <sz val="11"/>
            <color rgb="FF000000"/>
            <rFont val="Arial"/>
            <family val="2"/>
          </rPr>
          <t>(Células de preenchimento automático). Quantitativo das funções gratificadas de direção e assessoramento preenchidos.</t>
        </r>
      </text>
    </comment>
    <comment ref="D268" authorId="0" shapeId="0" xr:uid="{346D5251-EAE1-493A-9171-AD1CBEFCBCB8}">
      <text>
        <r>
          <rPr>
            <sz val="11"/>
            <color rgb="FF000000"/>
            <rFont val="Arial"/>
            <family val="2"/>
          </rPr>
          <t>(Células de preenchimento automático). Quantitativo das funções gratificadas de direção e assessoramento vagas.</t>
        </r>
      </text>
    </comment>
    <comment ref="E268" authorId="0" shapeId="0" xr:uid="{B1653C52-4E7B-44F2-935F-BF6791418565}">
      <text>
        <r>
          <rPr>
            <sz val="11"/>
            <color rgb="FF000000"/>
            <rFont val="Arial"/>
            <family val="2"/>
          </rPr>
          <t>(Células de preenchimento automático). Quantitativo das funções gratificadas de direção e assessoramento existentes (preenchidos + vagos).</t>
        </r>
      </text>
    </comment>
    <comment ref="G268" authorId="0" shapeId="0" xr:uid="{D571F2C7-F0EC-4036-B3C7-8A908C869EE0}">
      <text>
        <r>
          <rPr>
            <sz val="11"/>
            <color rgb="FF000000"/>
            <rFont val="Arial"/>
            <family val="2"/>
          </rPr>
          <t>(Células de preenchimento automático). Valor total dos vencimentos dos servidores, em Reais (R$).</t>
        </r>
      </text>
    </comment>
    <comment ref="H268" authorId="0" shapeId="0" xr:uid="{9FCA787B-E108-4410-980E-646FAB19A24E}">
      <text>
        <r>
          <rPr>
            <sz val="11"/>
            <color rgb="FF000000"/>
            <rFont val="Arial"/>
            <family val="2"/>
          </rPr>
          <t>(Células de preenchimento automático). Valor total das representações pagas em razão da função gratificada de direção e assessoramento, em Reais (R$).</t>
        </r>
      </text>
    </comment>
    <comment ref="I268" authorId="0" shapeId="0" xr:uid="{B55AA0AE-E594-49E7-B76F-084A51054962}">
      <text>
        <r>
          <rPr>
            <sz val="11"/>
            <color rgb="FF000000"/>
            <rFont val="Arial"/>
            <family val="2"/>
          </rPr>
          <t>(Células de preenchimento automático). Valor total dos montantes resultantes da soma entre os vencimentos + representações, em Reais (R$).</t>
        </r>
      </text>
    </comment>
    <comment ref="A274" authorId="0" shapeId="0" xr:uid="{B5B32A82-3A47-4317-8F2C-DCA5853A9E04}">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4DB4803B-D6A1-49B4-BAC9-21486E70F05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0B77C191-000E-4E97-8DCA-9A5E99ACF28D}">
      <text>
        <r>
          <rPr>
            <sz val="11"/>
            <color rgb="FF000000"/>
            <rFont val="Arial"/>
            <family val="2"/>
          </rPr>
          <t>Descrever a sigla da lotação referente à função gratificada de supervisão e apoio. Exemplos de siglas da SCGE: DAUD/UAPP, DAUD/COP/UAOP, DAUD/CLC/UALC, etc.</t>
        </r>
      </text>
    </comment>
    <comment ref="D274" authorId="0" shapeId="0" xr:uid="{E15E43CD-4228-4B11-99B8-9137DDE3EBC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E79798CC-9467-406A-95E0-18967C8FC66B}">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F219901B-D18D-4083-9153-ECE9B13A630A}">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332D10C9-4D95-4B68-BB21-290FDB9351F1}">
      <text>
        <r>
          <rPr>
            <sz val="11"/>
            <color rgb="FF000000"/>
            <rFont val="Arial"/>
            <family val="2"/>
          </rPr>
          <t>Valor do vencimento do servidor, em Reais (R$).</t>
        </r>
      </text>
    </comment>
    <comment ref="H274" authorId="0" shapeId="0" xr:uid="{D5023289-51CA-4F68-B972-D4E5C3CCC140}">
      <text>
        <r>
          <rPr>
            <sz val="11"/>
            <color rgb="FF000000"/>
            <rFont val="Arial"/>
            <family val="2"/>
          </rPr>
          <t>Valor da representação paga em razão da função gratificada de supervisão e apoio, em Reais (R$).</t>
        </r>
      </text>
    </comment>
    <comment ref="I274" authorId="0" shapeId="0" xr:uid="{BD5C167F-F357-4B67-A1EF-6F60E972B9C2}">
      <text>
        <r>
          <rPr>
            <sz val="11"/>
            <color rgb="FF000000"/>
            <rFont val="Arial"/>
            <family val="2"/>
          </rPr>
          <t>(Células de preenchimento automático). Montante resultante da soma entre o vencimento + representação, em Reais (R$).</t>
        </r>
      </text>
    </comment>
    <comment ref="A306" authorId="0" shapeId="0" xr:uid="{CAB66311-6A7E-4625-82D0-DA525707D631}">
      <text>
        <r>
          <rPr>
            <sz val="11"/>
            <color rgb="FF000000"/>
            <rFont val="Arial"/>
            <family val="2"/>
          </rPr>
          <t>(Não editar as células em cinza). Relação de todas as funções gratificadas de supervisão e apoio, conforme Lei Estadual nº 16.520/2018.</t>
        </r>
      </text>
    </comment>
    <comment ref="B306" authorId="0" shapeId="0" xr:uid="{E3898B48-E1A5-46DF-9C92-496FC8A703CC}">
      <text>
        <r>
          <rPr>
            <sz val="11"/>
            <color rgb="FF000000"/>
            <rFont val="Arial"/>
            <family val="2"/>
          </rPr>
          <t>(Não editar as células em cinza). Relação de todos os símbolos das funções gratificadas de supervisão e apoio, conforme Lei Estadual nº 16.520/2018.</t>
        </r>
      </text>
    </comment>
    <comment ref="C306" authorId="0" shapeId="0" xr:uid="{E45FCD49-5E8B-47BB-ADAC-560E248CA086}">
      <text>
        <r>
          <rPr>
            <sz val="11"/>
            <color rgb="FF000000"/>
            <rFont val="Arial"/>
            <family val="2"/>
          </rPr>
          <t>(Células de preenchimento automático). Quantitativo das funções gratificadas de supervisão e apoio preenchidos.</t>
        </r>
      </text>
    </comment>
    <comment ref="D306" authorId="0" shapeId="0" xr:uid="{EB12BFB0-84E8-403C-AC77-045D902017BF}">
      <text>
        <r>
          <rPr>
            <sz val="11"/>
            <color rgb="FF000000"/>
            <rFont val="Arial"/>
            <family val="2"/>
          </rPr>
          <t>(Células de preenchimento automático). Quantitativo das funções gratificadas de supervisão e apoio vagos.</t>
        </r>
      </text>
    </comment>
    <comment ref="E306" authorId="0" shapeId="0" xr:uid="{35D3A19A-16D9-4961-B9B4-7C1F19FF2B0B}">
      <text>
        <r>
          <rPr>
            <sz val="11"/>
            <color rgb="FF000000"/>
            <rFont val="Arial"/>
            <family val="2"/>
          </rPr>
          <t>(Células de preenchimento automático). Quantitativo das funções gratificadas de supervisão e apoio existentes (preenchidos + vagos).</t>
        </r>
      </text>
    </comment>
    <comment ref="G306" authorId="0" shapeId="0" xr:uid="{8CB97800-A59E-4059-98C0-5B24A5B981C7}">
      <text>
        <r>
          <rPr>
            <sz val="11"/>
            <color rgb="FF000000"/>
            <rFont val="Arial"/>
            <family val="2"/>
          </rPr>
          <t>(Células de preenchimento automático). Valor total dos vencimentos dos servidores, em Reais (R$).</t>
        </r>
      </text>
    </comment>
    <comment ref="H306" authorId="0" shapeId="0" xr:uid="{071D3343-5659-4636-80D0-05216FC5B50B}">
      <text>
        <r>
          <rPr>
            <sz val="11"/>
            <color rgb="FF000000"/>
            <rFont val="Arial"/>
            <family val="2"/>
          </rPr>
          <t>(Células de preenchimento automático). Valor total das representações pagas em razão da função gratificada de supervisão e apoio, em Reais (R$).</t>
        </r>
      </text>
    </comment>
    <comment ref="I306" authorId="0" shapeId="0" xr:uid="{5DCFDBAC-7507-4BD5-A808-67935B54B1FD}">
      <text>
        <r>
          <rPr>
            <sz val="11"/>
            <color rgb="FF000000"/>
            <rFont val="Arial"/>
            <family val="2"/>
          </rPr>
          <t>(Células de preenchimento automático). Valor total dos montantes resultantes da soma entre os vencimentos + representações, em Reais (R$).</t>
        </r>
      </text>
    </comment>
    <comment ref="C315" authorId="0" shapeId="0" xr:uid="{C1B1522E-0299-4BAE-A7B5-0C72040F47D7}">
      <text>
        <r>
          <rPr>
            <sz val="11"/>
            <color rgb="FF000000"/>
            <rFont val="Arial"/>
            <family val="2"/>
          </rPr>
          <t>(Células de preenchimento automático). Quantitativo dos cargos em comissão + funções gratificadas preenchidos.</t>
        </r>
      </text>
    </comment>
    <comment ref="D315" authorId="0" shapeId="0" xr:uid="{7F3FF82A-A443-45F8-A32B-E25257B68F67}">
      <text>
        <r>
          <rPr>
            <sz val="11"/>
            <color rgb="FF000000"/>
            <rFont val="Arial"/>
            <family val="2"/>
          </rPr>
          <t>(Células de preenchimento automático). Quantitativo dos cargos em comissão + funções gratificadas vagos.</t>
        </r>
      </text>
    </comment>
    <comment ref="E315" authorId="0" shapeId="0" xr:uid="{1C35756B-06C9-4F7C-9390-EEC349287954}">
      <text>
        <r>
          <rPr>
            <sz val="11"/>
            <color rgb="FF000000"/>
            <rFont val="Arial"/>
            <family val="2"/>
          </rPr>
          <t>(Células de preenchimento automático). Quantitativo dos cargos em comissão + funções gratificadas existentes (preenchidos + vagos).</t>
        </r>
      </text>
    </comment>
    <comment ref="G315" authorId="0" shapeId="0" xr:uid="{031D9B39-F40B-4C90-A4EA-3AC35D2B9A95}">
      <text>
        <r>
          <rPr>
            <sz val="11"/>
            <color rgb="FF000000"/>
            <rFont val="Arial"/>
            <family val="2"/>
          </rPr>
          <t>(Células de preenchimento automático). Valor total dos vencimentos dos cargos comissionados + funções gratificadas, em Reais (R$).</t>
        </r>
      </text>
    </comment>
    <comment ref="H315" authorId="0" shapeId="0" xr:uid="{B4BE1402-E8D0-43B2-A5F6-1AC60EDFDBC0}">
      <text>
        <r>
          <rPr>
            <sz val="11"/>
            <color rgb="FF000000"/>
            <rFont val="Arial"/>
            <family val="2"/>
          </rPr>
          <t>(Células de preenchimento automático). Valor total das representações pagas em razão dos cargos comissionados + funções gratificadas, em Reais (R$).</t>
        </r>
      </text>
    </comment>
    <comment ref="I315" authorId="0" shapeId="0" xr:uid="{BBB31851-B90A-4C75-BFF4-9BA07B38F4E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3B681DFB-E547-4239-97CE-A616B2BE8617}">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4F3BEF5E-0B51-47F0-BB63-00B8E2AB476A}">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674A2234-D57F-4090-B1C3-BDAC5F7BD0A6}">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F7D241B0-A599-4569-A5CB-F2B0FDF4F766}">
      <text>
        <r>
          <rPr>
            <sz val="11"/>
            <color rgb="FF000000"/>
            <rFont val="Arial"/>
            <family val="2"/>
          </rPr>
          <t>Descrever a sigla da lotação referente ao cargo comissionado. Exemplos de siglas da SCGE: GAB/SECGE, GAB/CGAB, CGAB/ASC, etc.</t>
        </r>
      </text>
    </comment>
    <comment ref="D6" authorId="0" shapeId="0" xr:uid="{32642D60-F8A8-4AE7-9DE3-739BCE114B2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C083DB06-95BA-468F-834D-48D567F25F7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99E3E1FA-9B38-4B23-8A72-102BF383616D}">
      <text>
        <r>
          <rPr>
            <sz val="11"/>
            <color rgb="FF000000"/>
            <rFont val="Arial"/>
            <family val="2"/>
          </rPr>
          <t>Nome completo do servidor ocupante do cargo comissionado. Caso o cargo esteja vago, a palavra "VAGO" deverá ser inserida na célula correspondente.</t>
        </r>
      </text>
    </comment>
    <comment ref="G6" authorId="0" shapeId="0" xr:uid="{9CF0E821-3170-4A7F-85A5-FA49EAF6BE75}">
      <text>
        <r>
          <rPr>
            <sz val="11"/>
            <color rgb="FF000000"/>
            <rFont val="Arial"/>
            <family val="2"/>
          </rPr>
          <t>Valor do subsídio do agente político, em Reais (R$).</t>
        </r>
      </text>
    </comment>
    <comment ref="H6" authorId="0" shapeId="0" xr:uid="{6DAFBEFF-5CAD-409D-947C-71AC85897639}">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7B3E2819-ED77-44F7-850F-D4011692DDB0}">
      <text>
        <r>
          <rPr>
            <sz val="11"/>
            <color rgb="FF000000"/>
            <rFont val="Arial"/>
            <family val="2"/>
          </rPr>
          <t>Valor da representação paga em razão do cargo em comissão, em Reais (R$).</t>
        </r>
      </text>
    </comment>
    <comment ref="J6" authorId="0" shapeId="0" xr:uid="{F77BE48E-83E8-4D5E-9153-C99B1AEE8177}">
      <text>
        <r>
          <rPr>
            <sz val="11"/>
            <color rgb="FF000000"/>
            <rFont val="Arial"/>
            <family val="2"/>
          </rPr>
          <t>(Células de preenchimento automático). Montante resultante da soma entre o subsídio do agente político + vencimento + representação, em Reais (R$).</t>
        </r>
      </text>
    </comment>
    <comment ref="A175" authorId="0" shapeId="0" xr:uid="{4F3ED66E-C1E3-4112-B826-E3A31477887D}">
      <text>
        <r>
          <rPr>
            <sz val="11"/>
            <color rgb="FF000000"/>
            <rFont val="Arial"/>
            <family val="2"/>
          </rPr>
          <t>(Não editar as células em cinza). Relação de todos os cargos comissionados, conforme Lei Estadual nº 16.520/2018.</t>
        </r>
      </text>
    </comment>
    <comment ref="B175" authorId="0" shapeId="0" xr:uid="{FACC5829-978C-4DD3-BFD0-0EA989FE5507}">
      <text>
        <r>
          <rPr>
            <sz val="11"/>
            <color rgb="FF000000"/>
            <rFont val="Arial"/>
            <family val="2"/>
          </rPr>
          <t>(Não editar as células em cinza). Relação de todos os símbolos dos cargos comissionados, conforme Lei Estadual nº 16.520/2018.</t>
        </r>
      </text>
    </comment>
    <comment ref="C175" authorId="0" shapeId="0" xr:uid="{D2F3B780-3AD8-4922-9FD3-4C33C7FA70B5}">
      <text>
        <r>
          <rPr>
            <sz val="11"/>
            <color rgb="FF000000"/>
            <rFont val="Arial"/>
            <family val="2"/>
          </rPr>
          <t>(Células de preenchimento automático). Quantitativo dos cargos comissionados preenchidos.</t>
        </r>
      </text>
    </comment>
    <comment ref="D175" authorId="0" shapeId="0" xr:uid="{1DC61C06-5F91-415D-BEE1-2C92323C4B3E}">
      <text>
        <r>
          <rPr>
            <sz val="11"/>
            <color rgb="FF000000"/>
            <rFont val="Arial"/>
            <family val="2"/>
          </rPr>
          <t>(Células de preenchimento automático). Quantitativo dos cargos comissionados vagos.</t>
        </r>
      </text>
    </comment>
    <comment ref="E175" authorId="0" shapeId="0" xr:uid="{1D17E334-F8FE-4677-8E3A-E4EF182CFB13}">
      <text>
        <r>
          <rPr>
            <sz val="11"/>
            <color rgb="FF000000"/>
            <rFont val="Arial"/>
            <family val="2"/>
          </rPr>
          <t>(Células de preenchimento automático). Quantitativo dos cargos comissionados existentes (preenchidos + vagos).</t>
        </r>
      </text>
    </comment>
    <comment ref="G175" authorId="0" shapeId="0" xr:uid="{A6384F71-E24C-431F-A41E-BBBD907F98AB}">
      <text>
        <r>
          <rPr>
            <sz val="11"/>
            <color rgb="FF000000"/>
            <rFont val="Arial"/>
            <family val="2"/>
          </rPr>
          <t>(Células de preenchimento automático). Valor total dos subsídios dos agentes políticos, em Reais (R$).</t>
        </r>
      </text>
    </comment>
    <comment ref="H175" authorId="0" shapeId="0" xr:uid="{9899D94C-5A2E-480E-A25F-B13E0EDBFCD6}">
      <text>
        <r>
          <rPr>
            <sz val="11"/>
            <color rgb="FF000000"/>
            <rFont val="Arial"/>
            <family val="2"/>
          </rPr>
          <t>(Células de preenchimento automático). Valor total dos vencimentos dos servidores, em Reais (R$).</t>
        </r>
      </text>
    </comment>
    <comment ref="I175" authorId="0" shapeId="0" xr:uid="{1523D107-871B-438F-92A9-81C8D6889A8F}">
      <text>
        <r>
          <rPr>
            <sz val="11"/>
            <color rgb="FF000000"/>
            <rFont val="Arial"/>
            <family val="2"/>
          </rPr>
          <t>(Células de preenchimento automático). Valor total das representações pagas em razão do cargo em comissão, em Reais (R$).</t>
        </r>
      </text>
    </comment>
    <comment ref="J175" authorId="0" shapeId="0" xr:uid="{33EE8D20-EB20-4D75-9E05-C4578443258B}">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4F85B813-7FFF-4180-8BC3-18ED822BEDC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5551FC27-9B99-4637-809B-B500B33BA08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B93D5481-2785-48C4-B9A8-77F751561E01}">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604A59AB-B2E6-4645-AD2A-2F78894B77D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C042B65A-43B7-4695-BA16-6ABB2BC3A0B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A5E664A9-B6FD-478B-A3FA-03F3D0B7193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72D2FADB-B70E-4545-9835-48EF911C7CB0}">
      <text>
        <r>
          <rPr>
            <sz val="11"/>
            <color rgb="FF000000"/>
            <rFont val="Arial"/>
            <family val="2"/>
          </rPr>
          <t>Valor do vencimento do servidor, em Reais (R$).</t>
        </r>
      </text>
    </comment>
    <comment ref="H191" authorId="0" shapeId="0" xr:uid="{FE69680D-179C-445A-B225-D771522429B7}">
      <text>
        <r>
          <rPr>
            <sz val="11"/>
            <color rgb="FF000000"/>
            <rFont val="Arial"/>
            <family val="2"/>
          </rPr>
          <t>Valor da representação paga em razão da função gratificada de direção e assessoramento, em Reais (R$).</t>
        </r>
      </text>
    </comment>
    <comment ref="I191" authorId="0" shapeId="0" xr:uid="{0F8C21C4-6150-40DE-A4D3-C335AA93CEAE}">
      <text>
        <r>
          <rPr>
            <sz val="11"/>
            <color rgb="FF000000"/>
            <rFont val="Arial"/>
            <family val="2"/>
          </rPr>
          <t>(Células de preenchimento automático). Montante resultante da soma entre o vencimento + representação, em Reais (R$).</t>
        </r>
      </text>
    </comment>
    <comment ref="A194" authorId="0" shapeId="0" xr:uid="{376025C4-5844-4528-BAAD-45CB5FA7ADBA}">
      <text>
        <r>
          <rPr>
            <sz val="11"/>
            <color rgb="FF000000"/>
            <rFont val="Arial"/>
            <family val="2"/>
          </rPr>
          <t>(Não editar as células em cinza). Relação de todas as funções gratificadas de direção e assessoramento, conforme Lei Estadual nº 16.520/2018.</t>
        </r>
      </text>
    </comment>
    <comment ref="B194" authorId="0" shapeId="0" xr:uid="{99D3ECF4-3D29-40A6-ACF2-0E510FE218E7}">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39C411A6-71A3-4741-B28B-A0B31D4C38BF}">
      <text>
        <r>
          <rPr>
            <sz val="11"/>
            <color rgb="FF000000"/>
            <rFont val="Arial"/>
            <family val="2"/>
          </rPr>
          <t>(Células de preenchimento automático). Quantitativo das funções gratificadas de direção e assessoramento preenchidos.</t>
        </r>
      </text>
    </comment>
    <comment ref="D194" authorId="0" shapeId="0" xr:uid="{C7DFA44D-6FD8-43A6-9441-AAE302C5175B}">
      <text>
        <r>
          <rPr>
            <sz val="11"/>
            <color rgb="FF000000"/>
            <rFont val="Arial"/>
            <family val="2"/>
          </rPr>
          <t>(Células de preenchimento automático). Quantitativo das funções gratificadas de direção e assessoramento vagas.</t>
        </r>
      </text>
    </comment>
    <comment ref="E194" authorId="0" shapeId="0" xr:uid="{96A21092-DF15-4A2B-9F8B-3ED582922697}">
      <text>
        <r>
          <rPr>
            <sz val="11"/>
            <color rgb="FF000000"/>
            <rFont val="Arial"/>
            <family val="2"/>
          </rPr>
          <t>(Células de preenchimento automático). Quantitativo das funções gratificadas de direção e assessoramento existentes (preenchidos + vagos).</t>
        </r>
      </text>
    </comment>
    <comment ref="G194" authorId="0" shapeId="0" xr:uid="{AC2575A0-E881-4797-8EBE-5E4490084995}">
      <text>
        <r>
          <rPr>
            <sz val="11"/>
            <color rgb="FF000000"/>
            <rFont val="Arial"/>
            <family val="2"/>
          </rPr>
          <t>(Células de preenchimento automático). Valor total dos vencimentos dos servidores, em Reais (R$).</t>
        </r>
      </text>
    </comment>
    <comment ref="H194" authorId="0" shapeId="0" xr:uid="{1EB35843-1920-419D-BE99-821978223C22}">
      <text>
        <r>
          <rPr>
            <sz val="11"/>
            <color rgb="FF000000"/>
            <rFont val="Arial"/>
            <family val="2"/>
          </rPr>
          <t>(Células de preenchimento automático). Valor total das representações pagas em razão da função gratificada de direção e assessoramento, em Reais (R$).</t>
        </r>
      </text>
    </comment>
    <comment ref="I194" authorId="0" shapeId="0" xr:uid="{AC3A8A91-1B38-47D0-B3BB-00FDA94B4D7B}">
      <text>
        <r>
          <rPr>
            <sz val="11"/>
            <color rgb="FF000000"/>
            <rFont val="Arial"/>
            <family val="2"/>
          </rPr>
          <t>(Células de preenchimento automático). Valor total dos montantes resultantes da soma entre os vencimentos + representações, em Reais (R$).</t>
        </r>
      </text>
    </comment>
    <comment ref="A204" authorId="0" shapeId="0" xr:uid="{F5F07FEA-5419-4E2E-A72D-2F89E4E5790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E3B83756-7EF5-455F-B429-5C9EC4E22D9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9E815D37-9274-40F8-86B7-2EFF1F6709F8}">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409792CD-620C-47A3-9FC8-374BD7763EC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C9A21226-8A60-4B29-AC3C-65B9756821E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D60DE98C-6645-442D-B1FD-CA1B60E8933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B6EAC287-5257-4267-84E5-4B8F28EA1C17}">
      <text>
        <r>
          <rPr>
            <sz val="11"/>
            <color rgb="FF000000"/>
            <rFont val="Arial"/>
            <family val="2"/>
          </rPr>
          <t>Valor do vencimento do servidor, em Reais (R$).</t>
        </r>
      </text>
    </comment>
    <comment ref="H204" authorId="0" shapeId="0" xr:uid="{EA6F2D66-2458-44AA-AB47-301792F1A814}">
      <text>
        <r>
          <rPr>
            <sz val="11"/>
            <color rgb="FF000000"/>
            <rFont val="Arial"/>
            <family val="2"/>
          </rPr>
          <t>Valor da representação paga em razão da função gratificada de direção e assessoramento, em Reais (R$).</t>
        </r>
      </text>
    </comment>
    <comment ref="I204" authorId="0" shapeId="0" xr:uid="{856D3C94-9B8D-40D2-89C0-684738FBF8BE}">
      <text>
        <r>
          <rPr>
            <sz val="11"/>
            <color rgb="FF000000"/>
            <rFont val="Arial"/>
            <family val="2"/>
          </rPr>
          <t>(Células de preenchimento automático). Montante resultante da soma entre o vencimento + representação, em Reais (R$).</t>
        </r>
      </text>
    </comment>
    <comment ref="A212" authorId="0" shapeId="0" xr:uid="{7A69213D-C73A-4A53-BAE7-319B4DD68D2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D7819D14-C3B0-4643-8E7F-B5A8EB2F295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3CDACDE9-5CF7-495B-9223-8F364A6B899A}">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993088FC-62CF-47E5-9946-5D1F4CE3A62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D3D6E1D4-DBF2-421F-A9C4-249C3E7A6B0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55FD3F08-3936-4008-87F1-8966888B4DB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5357068F-C3E3-4390-ABA5-5ABCDAE84FF6}">
      <text>
        <r>
          <rPr>
            <sz val="11"/>
            <color rgb="FF000000"/>
            <rFont val="Arial"/>
            <family val="2"/>
          </rPr>
          <t>Valor do vencimento do servidor, em Reais (R$).</t>
        </r>
      </text>
    </comment>
    <comment ref="H212" authorId="0" shapeId="0" xr:uid="{5709DAEF-25D6-4296-8015-ACFAAAA19182}">
      <text>
        <r>
          <rPr>
            <sz val="11"/>
            <color rgb="FF000000"/>
            <rFont val="Arial"/>
            <family val="2"/>
          </rPr>
          <t>Valor da representação paga em razão da função gratificada de direção e assessoramento, em Reais (R$).</t>
        </r>
      </text>
    </comment>
    <comment ref="I212" authorId="0" shapeId="0" xr:uid="{23BE5EA4-B21D-443A-A539-127BE396BA61}">
      <text>
        <r>
          <rPr>
            <sz val="11"/>
            <color rgb="FF000000"/>
            <rFont val="Arial"/>
            <family val="2"/>
          </rPr>
          <t>(Células de preenchimento automático). Montante resultante da soma entre o vencimento + representação, em Reais (R$).</t>
        </r>
      </text>
    </comment>
    <comment ref="A220" authorId="0" shapeId="0" xr:uid="{4E7B231F-6CDD-44B2-88A3-19B7A38B309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4CF2D629-38EB-4B4F-81B0-F8484E52791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1F198FAF-E239-4273-A2EF-9DEB9F00B686}">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B16B7FA8-C82B-4A1B-AC67-727EF52E5EF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CF3AB93D-DAD5-471E-8192-8767B4A80C6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255F8479-19F6-47D2-8E6C-77FD105C3D0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C972E2F5-A674-464F-872B-BD4515CB33A9}">
      <text>
        <r>
          <rPr>
            <sz val="11"/>
            <color rgb="FF000000"/>
            <rFont val="Arial"/>
            <family val="2"/>
          </rPr>
          <t>Valor do vencimento do servidor, em Reais (R$).</t>
        </r>
      </text>
    </comment>
    <comment ref="H220" authorId="0" shapeId="0" xr:uid="{7FF46D32-594C-421C-A0B1-3AA0E1900271}">
      <text>
        <r>
          <rPr>
            <sz val="11"/>
            <color rgb="FF000000"/>
            <rFont val="Arial"/>
            <family val="2"/>
          </rPr>
          <t>Valor da representação paga em razão da função gratificada de direção e assessoramento, em Reais (R$).</t>
        </r>
      </text>
    </comment>
    <comment ref="I220" authorId="0" shapeId="0" xr:uid="{5D117C01-208F-4688-8119-33F9B86C5723}">
      <text>
        <r>
          <rPr>
            <sz val="11"/>
            <color rgb="FF000000"/>
            <rFont val="Arial"/>
            <family val="2"/>
          </rPr>
          <t>(Células de preenchimento automático). Montante resultante da soma entre o vencimento + representação, em Reais (R$).</t>
        </r>
      </text>
    </comment>
    <comment ref="A226" authorId="0" shapeId="0" xr:uid="{33DB0285-D9B6-4C30-B436-D84D183DA33E}">
      <text>
        <r>
          <rPr>
            <sz val="11"/>
            <color rgb="FF000000"/>
            <rFont val="Arial"/>
            <family val="2"/>
          </rPr>
          <t>(Não editar as células em cinza). Relação de todas as funções gratificadas de direção e assessoramento, conforme Lei Estadual nº 16.520/2018.</t>
        </r>
      </text>
    </comment>
    <comment ref="B226" authorId="0" shapeId="0" xr:uid="{A61E0762-29AE-4C24-8363-A331B1BA33FE}">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0E8D53BD-4A56-4CEC-AA74-78D5BFE02186}">
      <text>
        <r>
          <rPr>
            <sz val="11"/>
            <color rgb="FF000000"/>
            <rFont val="Arial"/>
            <family val="2"/>
          </rPr>
          <t>(Células de preenchimento automático). Quantitativo das funções gratificadas de direção e assessoramento preenchidos.</t>
        </r>
      </text>
    </comment>
    <comment ref="D226" authorId="0" shapeId="0" xr:uid="{4A180535-9BC8-4E35-A1D9-C0E52382D81E}">
      <text>
        <r>
          <rPr>
            <sz val="11"/>
            <color rgb="FF000000"/>
            <rFont val="Arial"/>
            <family val="2"/>
          </rPr>
          <t>(Células de preenchimento automático). Quantitativo das funções gratificadas de direção e assessoramento vagas.</t>
        </r>
      </text>
    </comment>
    <comment ref="E226" authorId="0" shapeId="0" xr:uid="{9C2772B2-AC6F-4CC3-8DDF-31D0E4E3679E}">
      <text>
        <r>
          <rPr>
            <sz val="11"/>
            <color rgb="FF000000"/>
            <rFont val="Arial"/>
            <family val="2"/>
          </rPr>
          <t>(Células de preenchimento automático). Quantitativo das funções gratificadas de direção e assessoramento existentes (preenchidos + vagos).</t>
        </r>
      </text>
    </comment>
    <comment ref="G226" authorId="0" shapeId="0" xr:uid="{86569760-8C2D-49DC-9007-DF7F1C76B84E}">
      <text>
        <r>
          <rPr>
            <sz val="11"/>
            <color rgb="FF000000"/>
            <rFont val="Arial"/>
            <family val="2"/>
          </rPr>
          <t>(Células de preenchimento automático). Valor total dos vencimentos dos servidores, em Reais (R$).</t>
        </r>
      </text>
    </comment>
    <comment ref="H226" authorId="0" shapeId="0" xr:uid="{8BDE8336-C862-4746-9CE9-070BBEE6353C}">
      <text>
        <r>
          <rPr>
            <sz val="11"/>
            <color rgb="FF000000"/>
            <rFont val="Arial"/>
            <family val="2"/>
          </rPr>
          <t>(Células de preenchimento automático). Valor total das representações pagas em razão da função gratificada de direção e assessoramento, em Reais (R$).</t>
        </r>
      </text>
    </comment>
    <comment ref="I226" authorId="0" shapeId="0" xr:uid="{5493F145-CDC2-41C8-A4F0-A31FF955A46C}">
      <text>
        <r>
          <rPr>
            <sz val="11"/>
            <color rgb="FF000000"/>
            <rFont val="Arial"/>
            <family val="2"/>
          </rPr>
          <t>(Células de preenchimento automático). Valor total dos montantes resultantes da soma entre os vencimentos + representações, em Reais (R$).</t>
        </r>
      </text>
    </comment>
    <comment ref="A237" authorId="0" shapeId="0" xr:uid="{5E4CC06F-2247-43F7-9A61-70EAFF1C129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62B593B2-7045-41AD-8A38-DB9D1A2B0A8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558DDB56-2783-4A9C-86E8-CF0B1E8DF165}">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43EFADF9-FC9D-4E11-90F5-ADD298F01A2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09F0C7A2-35FF-4B6E-BB62-5F36AF8C2C9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F5F09037-7047-4DF8-9B8B-592B12A43911}">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CAD296CE-41D3-4C49-86B1-CDE0E6457121}">
      <text>
        <r>
          <rPr>
            <sz val="11"/>
            <color rgb="FF000000"/>
            <rFont val="Arial"/>
            <family val="2"/>
          </rPr>
          <t>Valor do vencimento do servidor, em Reais (R$).</t>
        </r>
      </text>
    </comment>
    <comment ref="H237" authorId="0" shapeId="0" xr:uid="{58781337-AFD8-459C-AFBA-B8D13A1DCD11}">
      <text>
        <r>
          <rPr>
            <sz val="11"/>
            <color rgb="FF000000"/>
            <rFont val="Arial"/>
            <family val="2"/>
          </rPr>
          <t>Valor da representação paga em razão da função gratificada de direção e assessoramento, em Reais (R$).</t>
        </r>
      </text>
    </comment>
    <comment ref="I237" authorId="0" shapeId="0" xr:uid="{57BD0499-5A70-4A5D-862F-A0A1A5F1DD79}">
      <text>
        <r>
          <rPr>
            <sz val="11"/>
            <color rgb="FF000000"/>
            <rFont val="Arial"/>
            <family val="2"/>
          </rPr>
          <t>(Células de preenchimento automático). Montante resultante da soma entre o vencimento + representação, em Reais (R$).</t>
        </r>
      </text>
    </comment>
    <comment ref="A246" authorId="0" shapeId="0" xr:uid="{51970799-9F1A-4C3D-A104-60E97E260CC1}">
      <text>
        <r>
          <rPr>
            <sz val="11"/>
            <color rgb="FF000000"/>
            <rFont val="Arial"/>
            <family val="2"/>
          </rPr>
          <t>(Não editar as células em cinza). Relação de todas as funções gratificadas de direção e assessoramento, conforme Lei Estadual nº 16.520/2018.</t>
        </r>
      </text>
    </comment>
    <comment ref="B246" authorId="0" shapeId="0" xr:uid="{587FA0C1-2728-4EFA-B89D-A1C4720D8340}">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19CBDEC8-BC14-427B-B0EB-35805FCC0593}">
      <text>
        <r>
          <rPr>
            <sz val="11"/>
            <color rgb="FF000000"/>
            <rFont val="Arial"/>
            <family val="2"/>
          </rPr>
          <t>(Células de preenchimento automático). Quantitativo das funções gratificadas de direção e assessoramento preenchidos.</t>
        </r>
      </text>
    </comment>
    <comment ref="D246" authorId="0" shapeId="0" xr:uid="{8105178A-F537-451E-9FC9-7F37F5391E88}">
      <text>
        <r>
          <rPr>
            <sz val="11"/>
            <color rgb="FF000000"/>
            <rFont val="Arial"/>
            <family val="2"/>
          </rPr>
          <t>(Células de preenchimento automático). Quantitativo das funções gratificadas de direção e assessoramento vagas.</t>
        </r>
      </text>
    </comment>
    <comment ref="E246" authorId="0" shapeId="0" xr:uid="{A6628053-D37E-4938-BCC6-14E06590252E}">
      <text>
        <r>
          <rPr>
            <sz val="11"/>
            <color rgb="FF000000"/>
            <rFont val="Arial"/>
            <family val="2"/>
          </rPr>
          <t>(Células de preenchimento automático). Quantitativo das funções gratificadas de direção e assessoramento existentes (preenchidos + vagos).</t>
        </r>
      </text>
    </comment>
    <comment ref="G246" authorId="0" shapeId="0" xr:uid="{EA423E9F-50FB-424A-961C-30495DF2A87D}">
      <text>
        <r>
          <rPr>
            <sz val="11"/>
            <color rgb="FF000000"/>
            <rFont val="Arial"/>
            <family val="2"/>
          </rPr>
          <t>(Células de preenchimento automático). Valor total dos vencimentos dos servidores, em Reais (R$).</t>
        </r>
      </text>
    </comment>
    <comment ref="H246" authorId="0" shapeId="0" xr:uid="{7BBF13D9-AF36-4F93-9DB7-DB11B9E88DA4}">
      <text>
        <r>
          <rPr>
            <sz val="11"/>
            <color rgb="FF000000"/>
            <rFont val="Arial"/>
            <family val="2"/>
          </rPr>
          <t>(Células de preenchimento automático). Valor total das representações pagas em razão da função gratificada de direção e assessoramento, em Reais (R$).</t>
        </r>
      </text>
    </comment>
    <comment ref="I246" authorId="0" shapeId="0" xr:uid="{F5D8759E-7BDB-473B-853C-A930BB3C2E95}">
      <text>
        <r>
          <rPr>
            <sz val="11"/>
            <color rgb="FF000000"/>
            <rFont val="Arial"/>
            <family val="2"/>
          </rPr>
          <t>(Células de preenchimento automático). Valor total dos montantes resultantes da soma entre os vencimentos + representações, em Reais (R$).</t>
        </r>
      </text>
    </comment>
    <comment ref="A253" authorId="0" shapeId="0" xr:uid="{DE373312-23B4-4403-BCAA-A8CCF7E0F12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18A93AC9-20E9-43E5-A03F-DCDE19B7F83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682558BC-54B4-4E29-8A2A-B82099DBF0DE}">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8895E803-20EA-47CB-BDD9-E2C63D718B9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5E49BADC-74C4-4036-8BAC-51C25DD5E34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55C2CB66-85E6-453B-AB06-B53FC1E86EF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A3101090-51B9-4F74-BFAF-B3A303F99F09}">
      <text>
        <r>
          <rPr>
            <sz val="11"/>
            <color rgb="FF000000"/>
            <rFont val="Arial"/>
            <family val="2"/>
          </rPr>
          <t>Valor do vencimento do servidor, em Reais (R$).</t>
        </r>
      </text>
    </comment>
    <comment ref="H253" authorId="0" shapeId="0" xr:uid="{91041B99-D279-4ABE-8F4B-1C428AFC01E4}">
      <text>
        <r>
          <rPr>
            <sz val="11"/>
            <color rgb="FF000000"/>
            <rFont val="Arial"/>
            <family val="2"/>
          </rPr>
          <t>Valor da representação paga em razão da função gratificada de direção e assessoramento, em Reais (R$).</t>
        </r>
      </text>
    </comment>
    <comment ref="I253" authorId="0" shapeId="0" xr:uid="{8D90156F-F66E-4810-A706-E6F6CC17FB45}">
      <text>
        <r>
          <rPr>
            <sz val="11"/>
            <color rgb="FF000000"/>
            <rFont val="Arial"/>
            <family val="2"/>
          </rPr>
          <t>(Células de preenchimento automático). Montante resultante da soma entre o vencimento + representação, em Reais (R$).</t>
        </r>
      </text>
    </comment>
    <comment ref="A257" authorId="0" shapeId="0" xr:uid="{DD9810AC-7048-4B9A-8B18-BE0D08B3F0B2}">
      <text>
        <r>
          <rPr>
            <sz val="11"/>
            <color rgb="FF000000"/>
            <rFont val="Arial"/>
            <family val="2"/>
          </rPr>
          <t>(Não editar as células em cinza). Relação de todas as funções gratificadas de direção e assessoramento, conforme Lei Estadual nº 16.520/2018.</t>
        </r>
      </text>
    </comment>
    <comment ref="B257" authorId="0" shapeId="0" xr:uid="{993AC785-F80C-48C8-BEC2-34197E98957E}">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2C9E0966-E0A9-4A15-A8F4-61EB66CF80ED}">
      <text>
        <r>
          <rPr>
            <sz val="11"/>
            <color rgb="FF000000"/>
            <rFont val="Arial"/>
            <family val="2"/>
          </rPr>
          <t>(Células de preenchimento automático). Quantitativo das funções gratificadas de direção e assessoramento preenchidos.</t>
        </r>
      </text>
    </comment>
    <comment ref="D257" authorId="0" shapeId="0" xr:uid="{942F8654-66F4-4AE3-A860-2B2C0B15370E}">
      <text>
        <r>
          <rPr>
            <sz val="11"/>
            <color rgb="FF000000"/>
            <rFont val="Arial"/>
            <family val="2"/>
          </rPr>
          <t>(Células de preenchimento automático). Quantitativo das funções gratificadas de direção e assessoramento vagas.</t>
        </r>
      </text>
    </comment>
    <comment ref="E257" authorId="0" shapeId="0" xr:uid="{9D1781F4-BC17-4323-BF35-4CA1123F6781}">
      <text>
        <r>
          <rPr>
            <sz val="11"/>
            <color rgb="FF000000"/>
            <rFont val="Arial"/>
            <family val="2"/>
          </rPr>
          <t>(Células de preenchimento automático). Quantitativo das funções gratificadas de direção e assessoramento existentes (preenchidos + vagos).</t>
        </r>
      </text>
    </comment>
    <comment ref="G257" authorId="0" shapeId="0" xr:uid="{9D9904DB-2870-4257-87B1-BBC7DEA92DB2}">
      <text>
        <r>
          <rPr>
            <sz val="11"/>
            <color rgb="FF000000"/>
            <rFont val="Arial"/>
            <family val="2"/>
          </rPr>
          <t>(Células de preenchimento automático). Valor total dos vencimentos dos servidores, em Reais (R$).</t>
        </r>
      </text>
    </comment>
    <comment ref="H257" authorId="0" shapeId="0" xr:uid="{C181CA33-BABD-4F7F-A4A0-86DA21CB0360}">
      <text>
        <r>
          <rPr>
            <sz val="11"/>
            <color rgb="FF000000"/>
            <rFont val="Arial"/>
            <family val="2"/>
          </rPr>
          <t>(Células de preenchimento automático). Valor total das representações pagas em razão da função gratificada de direção e assessoramento, em Reais (R$).</t>
        </r>
      </text>
    </comment>
    <comment ref="I257" authorId="0" shapeId="0" xr:uid="{FA4590B8-8264-4F1A-AE52-E1F852445F05}">
      <text>
        <r>
          <rPr>
            <sz val="11"/>
            <color rgb="FF000000"/>
            <rFont val="Arial"/>
            <family val="2"/>
          </rPr>
          <t>(Células de preenchimento automático). Valor total dos montantes resultantes da soma entre os vencimentos + representações, em Reais (R$).</t>
        </r>
      </text>
    </comment>
    <comment ref="A264" authorId="0" shapeId="0" xr:uid="{4A9069D2-5CEF-4716-B040-2629299523B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9AD1141C-7FF3-46F6-B6D8-807ED49F131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54F613F3-A201-4F2B-AFF8-43BC23605498}">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E5AF52AA-4616-4E8B-B6CB-B48003044CC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A86DE0BA-9E3C-4503-9F02-269DF545579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EAE06F19-8957-478D-B445-E6BFFA47197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7EEA1371-F880-4967-8499-0AB0E0C06027}">
      <text>
        <r>
          <rPr>
            <sz val="11"/>
            <color rgb="FF000000"/>
            <rFont val="Arial"/>
            <family val="2"/>
          </rPr>
          <t>Valor do vencimento do servidor, em Reais (R$).</t>
        </r>
      </text>
    </comment>
    <comment ref="H264" authorId="0" shapeId="0" xr:uid="{77924C75-5955-4872-B929-157FC6AC9901}">
      <text>
        <r>
          <rPr>
            <sz val="11"/>
            <color rgb="FF000000"/>
            <rFont val="Arial"/>
            <family val="2"/>
          </rPr>
          <t>Valor da representação paga em razão da função gratificada de direção e assessoramento, em Reais (R$).</t>
        </r>
      </text>
    </comment>
    <comment ref="I264" authorId="0" shapeId="0" xr:uid="{132E17E7-4F16-4BD8-95E0-D0C599ED2A98}">
      <text>
        <r>
          <rPr>
            <sz val="11"/>
            <color rgb="FF000000"/>
            <rFont val="Arial"/>
            <family val="2"/>
          </rPr>
          <t>(Células de preenchimento automático). Montante resultante da soma entre o vencimento + representação, em Reais (R$).</t>
        </r>
      </text>
    </comment>
    <comment ref="A268" authorId="0" shapeId="0" xr:uid="{610DCE04-1728-4FDE-A508-0E7D3977F9F9}">
      <text>
        <r>
          <rPr>
            <sz val="11"/>
            <color rgb="FF000000"/>
            <rFont val="Arial"/>
            <family val="2"/>
          </rPr>
          <t>(Não editar as células em cinza). Relação de todas as funções gratificadas de direção e assessoramento, conforme Lei Estadual nº 16.520/2018.</t>
        </r>
      </text>
    </comment>
    <comment ref="B268" authorId="0" shapeId="0" xr:uid="{C757711D-0CFF-41FE-AA31-0448E1778DC9}">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95FE6D75-E6B9-40A4-B75F-D7233151B3C0}">
      <text>
        <r>
          <rPr>
            <sz val="11"/>
            <color rgb="FF000000"/>
            <rFont val="Arial"/>
            <family val="2"/>
          </rPr>
          <t>(Células de preenchimento automático). Quantitativo das funções gratificadas de direção e assessoramento preenchidos.</t>
        </r>
      </text>
    </comment>
    <comment ref="D268" authorId="0" shapeId="0" xr:uid="{BE8B4F9C-6B07-4963-A661-528AA715BBEC}">
      <text>
        <r>
          <rPr>
            <sz val="11"/>
            <color rgb="FF000000"/>
            <rFont val="Arial"/>
            <family val="2"/>
          </rPr>
          <t>(Células de preenchimento automático). Quantitativo das funções gratificadas de direção e assessoramento vagas.</t>
        </r>
      </text>
    </comment>
    <comment ref="E268" authorId="0" shapeId="0" xr:uid="{1ABEACF6-4E8E-4889-88B7-A35647865E79}">
      <text>
        <r>
          <rPr>
            <sz val="11"/>
            <color rgb="FF000000"/>
            <rFont val="Arial"/>
            <family val="2"/>
          </rPr>
          <t>(Células de preenchimento automático). Quantitativo das funções gratificadas de direção e assessoramento existentes (preenchidos + vagos).</t>
        </r>
      </text>
    </comment>
    <comment ref="G268" authorId="0" shapeId="0" xr:uid="{4594352A-2AB4-499C-A358-0EC45F99910D}">
      <text>
        <r>
          <rPr>
            <sz val="11"/>
            <color rgb="FF000000"/>
            <rFont val="Arial"/>
            <family val="2"/>
          </rPr>
          <t>(Células de preenchimento automático). Valor total dos vencimentos dos servidores, em Reais (R$).</t>
        </r>
      </text>
    </comment>
    <comment ref="H268" authorId="0" shapeId="0" xr:uid="{2707C21F-D51D-4C81-BE24-C04D1755CC61}">
      <text>
        <r>
          <rPr>
            <sz val="11"/>
            <color rgb="FF000000"/>
            <rFont val="Arial"/>
            <family val="2"/>
          </rPr>
          <t>(Células de preenchimento automático). Valor total das representações pagas em razão da função gratificada de direção e assessoramento, em Reais (R$).</t>
        </r>
      </text>
    </comment>
    <comment ref="I268" authorId="0" shapeId="0" xr:uid="{6A3FD24F-E836-4428-853A-D59BFD5D3CDB}">
      <text>
        <r>
          <rPr>
            <sz val="11"/>
            <color rgb="FF000000"/>
            <rFont val="Arial"/>
            <family val="2"/>
          </rPr>
          <t>(Células de preenchimento automático). Valor total dos montantes resultantes da soma entre os vencimentos + representações, em Reais (R$).</t>
        </r>
      </text>
    </comment>
    <comment ref="A274" authorId="0" shapeId="0" xr:uid="{5CF9CEA8-41B4-4D5D-9F90-FE8C3F7B56F3}">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A79F2175-D57A-49B5-B3C7-B4BAB68457A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70DB7EB5-7110-4935-BEA5-F1733965858B}">
      <text>
        <r>
          <rPr>
            <sz val="11"/>
            <color rgb="FF000000"/>
            <rFont val="Arial"/>
            <family val="2"/>
          </rPr>
          <t>Descrever a sigla da lotação referente à função gratificada de supervisão e apoio. Exemplos de siglas da SCGE: DAUD/UAPP, DAUD/COP/UAOP, DAUD/CLC/UALC, etc.</t>
        </r>
      </text>
    </comment>
    <comment ref="D274" authorId="0" shapeId="0" xr:uid="{2BAAE7F6-6015-4C55-9FF2-684D4321183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8CBAE75C-1B29-4D18-9EDB-3D3FAAC72427}">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7BDC0750-B79F-4897-8AB1-1F78177733A1}">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34D4234A-B90D-4CB6-A78D-BF7CE4A06146}">
      <text>
        <r>
          <rPr>
            <sz val="11"/>
            <color rgb="FF000000"/>
            <rFont val="Arial"/>
            <family val="2"/>
          </rPr>
          <t>Valor do vencimento do servidor, em Reais (R$).</t>
        </r>
      </text>
    </comment>
    <comment ref="H274" authorId="0" shapeId="0" xr:uid="{4016D548-3AC2-4293-8853-ED9C2CC60654}">
      <text>
        <r>
          <rPr>
            <sz val="11"/>
            <color rgb="FF000000"/>
            <rFont val="Arial"/>
            <family val="2"/>
          </rPr>
          <t>Valor da representação paga em razão da função gratificada de supervisão e apoio, em Reais (R$).</t>
        </r>
      </text>
    </comment>
    <comment ref="I274" authorId="0" shapeId="0" xr:uid="{557AB3B8-FC83-49E0-9317-17E88A18CFF9}">
      <text>
        <r>
          <rPr>
            <sz val="11"/>
            <color rgb="FF000000"/>
            <rFont val="Arial"/>
            <family val="2"/>
          </rPr>
          <t>(Células de preenchimento automático). Montante resultante da soma entre o vencimento + representação, em Reais (R$).</t>
        </r>
      </text>
    </comment>
    <comment ref="A306" authorId="0" shapeId="0" xr:uid="{428E6D67-26F9-4767-ACC3-DF1AD392EB65}">
      <text>
        <r>
          <rPr>
            <sz val="11"/>
            <color rgb="FF000000"/>
            <rFont val="Arial"/>
            <family val="2"/>
          </rPr>
          <t>(Não editar as células em cinza). Relação de todas as funções gratificadas de supervisão e apoio, conforme Lei Estadual nº 16.520/2018.</t>
        </r>
      </text>
    </comment>
    <comment ref="B306" authorId="0" shapeId="0" xr:uid="{0F23EC8D-7471-42BC-A646-B24F17A127FB}">
      <text>
        <r>
          <rPr>
            <sz val="11"/>
            <color rgb="FF000000"/>
            <rFont val="Arial"/>
            <family val="2"/>
          </rPr>
          <t>(Não editar as células em cinza). Relação de todos os símbolos das funções gratificadas de supervisão e apoio, conforme Lei Estadual nº 16.520/2018.</t>
        </r>
      </text>
    </comment>
    <comment ref="C306" authorId="0" shapeId="0" xr:uid="{47420AFD-5C95-4963-8C17-888DDC4A5388}">
      <text>
        <r>
          <rPr>
            <sz val="11"/>
            <color rgb="FF000000"/>
            <rFont val="Arial"/>
            <family val="2"/>
          </rPr>
          <t>(Células de preenchimento automático). Quantitativo das funções gratificadas de supervisão e apoio preenchidos.</t>
        </r>
      </text>
    </comment>
    <comment ref="D306" authorId="0" shapeId="0" xr:uid="{0969FD0B-2751-483F-9DF8-D371A9729810}">
      <text>
        <r>
          <rPr>
            <sz val="11"/>
            <color rgb="FF000000"/>
            <rFont val="Arial"/>
            <family val="2"/>
          </rPr>
          <t>(Células de preenchimento automático). Quantitativo das funções gratificadas de supervisão e apoio vagos.</t>
        </r>
      </text>
    </comment>
    <comment ref="E306" authorId="0" shapeId="0" xr:uid="{A1CA82F2-53F4-42BA-BD74-0235AC4B514A}">
      <text>
        <r>
          <rPr>
            <sz val="11"/>
            <color rgb="FF000000"/>
            <rFont val="Arial"/>
            <family val="2"/>
          </rPr>
          <t>(Células de preenchimento automático). Quantitativo das funções gratificadas de supervisão e apoio existentes (preenchidos + vagos).</t>
        </r>
      </text>
    </comment>
    <comment ref="G306" authorId="0" shapeId="0" xr:uid="{E56897A5-A8C9-4C7E-B76E-FB5B6187336A}">
      <text>
        <r>
          <rPr>
            <sz val="11"/>
            <color rgb="FF000000"/>
            <rFont val="Arial"/>
            <family val="2"/>
          </rPr>
          <t>(Células de preenchimento automático). Valor total dos vencimentos dos servidores, em Reais (R$).</t>
        </r>
      </text>
    </comment>
    <comment ref="H306" authorId="0" shapeId="0" xr:uid="{AFA3ACEE-802C-4AAB-BE0B-E19C993E5799}">
      <text>
        <r>
          <rPr>
            <sz val="11"/>
            <color rgb="FF000000"/>
            <rFont val="Arial"/>
            <family val="2"/>
          </rPr>
          <t>(Células de preenchimento automático). Valor total das representações pagas em razão da função gratificada de supervisão e apoio, em Reais (R$).</t>
        </r>
      </text>
    </comment>
    <comment ref="I306" authorId="0" shapeId="0" xr:uid="{06A5FCE5-ADC7-47E2-A4F5-4E72E836C455}">
      <text>
        <r>
          <rPr>
            <sz val="11"/>
            <color rgb="FF000000"/>
            <rFont val="Arial"/>
            <family val="2"/>
          </rPr>
          <t>(Células de preenchimento automático). Valor total dos montantes resultantes da soma entre os vencimentos + representações, em Reais (R$).</t>
        </r>
      </text>
    </comment>
    <comment ref="C315" authorId="0" shapeId="0" xr:uid="{DC38A24A-9163-48A0-9A94-F1E162AB40D0}">
      <text>
        <r>
          <rPr>
            <sz val="11"/>
            <color rgb="FF000000"/>
            <rFont val="Arial"/>
            <family val="2"/>
          </rPr>
          <t>(Células de preenchimento automático). Quantitativo dos cargos em comissão + funções gratificadas preenchidos.</t>
        </r>
      </text>
    </comment>
    <comment ref="D315" authorId="0" shapeId="0" xr:uid="{7B5D75E5-AAD8-48FD-9917-576F2286987B}">
      <text>
        <r>
          <rPr>
            <sz val="11"/>
            <color rgb="FF000000"/>
            <rFont val="Arial"/>
            <family val="2"/>
          </rPr>
          <t>(Células de preenchimento automático). Quantitativo dos cargos em comissão + funções gratificadas vagos.</t>
        </r>
      </text>
    </comment>
    <comment ref="E315" authorId="0" shapeId="0" xr:uid="{916849E6-6C67-4246-8D38-76F0B13EAD08}">
      <text>
        <r>
          <rPr>
            <sz val="11"/>
            <color rgb="FF000000"/>
            <rFont val="Arial"/>
            <family val="2"/>
          </rPr>
          <t>(Células de preenchimento automático). Quantitativo dos cargos em comissão + funções gratificadas existentes (preenchidos + vagos).</t>
        </r>
      </text>
    </comment>
    <comment ref="G315" authorId="0" shapeId="0" xr:uid="{9436EF2F-376E-4D8B-B79A-70BEE6AE2299}">
      <text>
        <r>
          <rPr>
            <sz val="11"/>
            <color rgb="FF000000"/>
            <rFont val="Arial"/>
            <family val="2"/>
          </rPr>
          <t>(Células de preenchimento automático). Valor total dos vencimentos dos cargos comissionados + funções gratificadas, em Reais (R$).</t>
        </r>
      </text>
    </comment>
    <comment ref="H315" authorId="0" shapeId="0" xr:uid="{C7DBEF8D-3E00-43E7-9B4D-6DE6FBBF2DCC}">
      <text>
        <r>
          <rPr>
            <sz val="11"/>
            <color rgb="FF000000"/>
            <rFont val="Arial"/>
            <family val="2"/>
          </rPr>
          <t>(Células de preenchimento automático). Valor total das representações pagas em razão dos cargos comissionados + funções gratificadas, em Reais (R$).</t>
        </r>
      </text>
    </comment>
    <comment ref="I315" authorId="0" shapeId="0" xr:uid="{EB28CEF9-2A59-41D9-BDC1-6EEC78F2F39B}">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821A0E5D-9C37-4671-9764-C6E954188BB7}">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42253246-D9EE-4CCF-B345-A5AAFAD840F7}">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90EA0824-B647-4B43-AB3A-7D061A463F0D}">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BA7A01A5-0BFD-468E-A19C-E5647D416601}">
      <text>
        <r>
          <rPr>
            <sz val="11"/>
            <color rgb="FF000000"/>
            <rFont val="Arial"/>
            <family val="2"/>
          </rPr>
          <t>Descrever a sigla da lotação referente ao cargo comissionado. Exemplos de siglas da SCGE: GAB/SECGE, GAB/CGAB, CGAB/ASC, etc.</t>
        </r>
      </text>
    </comment>
    <comment ref="D6" authorId="0" shapeId="0" xr:uid="{59A9D376-B2A1-40D4-ABAA-83E707AB5CF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18DDE846-AF93-45BE-8ACA-66DE380A401D}">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4C078FFB-C9E7-4B3D-B5F9-01AD205863F7}">
      <text>
        <r>
          <rPr>
            <sz val="11"/>
            <color rgb="FF000000"/>
            <rFont val="Arial"/>
            <family val="2"/>
          </rPr>
          <t>Nome completo do servidor ocupante do cargo comissionado. Caso o cargo esteja vago, a palavra "VAGO" deverá ser inserida na célula correspondente.</t>
        </r>
      </text>
    </comment>
    <comment ref="G6" authorId="0" shapeId="0" xr:uid="{02D0AF15-9F5B-412E-9A25-2C14CE483659}">
      <text>
        <r>
          <rPr>
            <sz val="11"/>
            <color rgb="FF000000"/>
            <rFont val="Arial"/>
            <family val="2"/>
          </rPr>
          <t>Valor do subsídio do agente político, em Reais (R$).</t>
        </r>
      </text>
    </comment>
    <comment ref="H6" authorId="0" shapeId="0" xr:uid="{4F60D044-28B1-483D-ABED-BC286E2012DE}">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5CE50CCC-5948-4B00-8386-0FCE625BC768}">
      <text>
        <r>
          <rPr>
            <sz val="11"/>
            <color rgb="FF000000"/>
            <rFont val="Arial"/>
            <family val="2"/>
          </rPr>
          <t>Valor da representação paga em razão do cargo em comissão, em Reais (R$).</t>
        </r>
      </text>
    </comment>
    <comment ref="J6" authorId="0" shapeId="0" xr:uid="{7ADCC5C0-C7EA-4D4E-9A36-3C434F8C8E69}">
      <text>
        <r>
          <rPr>
            <sz val="11"/>
            <color rgb="FF000000"/>
            <rFont val="Arial"/>
            <family val="2"/>
          </rPr>
          <t>(Células de preenchimento automático). Montante resultante da soma entre o subsídio do agente político + vencimento + representação, em Reais (R$).</t>
        </r>
      </text>
    </comment>
    <comment ref="A175" authorId="0" shapeId="0" xr:uid="{58BCD1C5-156A-46EE-AB66-29CF5106645D}">
      <text>
        <r>
          <rPr>
            <sz val="11"/>
            <color rgb="FF000000"/>
            <rFont val="Arial"/>
            <family val="2"/>
          </rPr>
          <t>(Não editar as células em cinza). Relação de todos os cargos comissionados, conforme Lei Estadual nº 16.520/2018.</t>
        </r>
      </text>
    </comment>
    <comment ref="B175" authorId="0" shapeId="0" xr:uid="{1C7F870F-8672-4912-AA58-2B3E41CD5A66}">
      <text>
        <r>
          <rPr>
            <sz val="11"/>
            <color rgb="FF000000"/>
            <rFont val="Arial"/>
            <family val="2"/>
          </rPr>
          <t>(Não editar as células em cinza). Relação de todos os símbolos dos cargos comissionados, conforme Lei Estadual nº 16.520/2018.</t>
        </r>
      </text>
    </comment>
    <comment ref="C175" authorId="0" shapeId="0" xr:uid="{E6DB9564-7AFB-430D-8392-7127ED1E5336}">
      <text>
        <r>
          <rPr>
            <sz val="11"/>
            <color rgb="FF000000"/>
            <rFont val="Arial"/>
            <family val="2"/>
          </rPr>
          <t>(Células de preenchimento automático). Quantitativo dos cargos comissionados preenchidos.</t>
        </r>
      </text>
    </comment>
    <comment ref="D175" authorId="0" shapeId="0" xr:uid="{D365F95A-75BA-431D-82D5-191AD73F36A8}">
      <text>
        <r>
          <rPr>
            <sz val="11"/>
            <color rgb="FF000000"/>
            <rFont val="Arial"/>
            <family val="2"/>
          </rPr>
          <t>(Células de preenchimento automático). Quantitativo dos cargos comissionados vagos.</t>
        </r>
      </text>
    </comment>
    <comment ref="E175" authorId="0" shapeId="0" xr:uid="{7843758B-A42D-4F1F-A018-11A195B9D447}">
      <text>
        <r>
          <rPr>
            <sz val="11"/>
            <color rgb="FF000000"/>
            <rFont val="Arial"/>
            <family val="2"/>
          </rPr>
          <t>(Células de preenchimento automático). Quantitativo dos cargos comissionados existentes (preenchidos + vagos).</t>
        </r>
      </text>
    </comment>
    <comment ref="G175" authorId="0" shapeId="0" xr:uid="{AFAA212C-6E9F-4A5C-8F27-0E04EB8EB0B9}">
      <text>
        <r>
          <rPr>
            <sz val="11"/>
            <color rgb="FF000000"/>
            <rFont val="Arial"/>
            <family val="2"/>
          </rPr>
          <t>(Células de preenchimento automático). Valor total dos subsídios dos agentes políticos, em Reais (R$).</t>
        </r>
      </text>
    </comment>
    <comment ref="H175" authorId="0" shapeId="0" xr:uid="{ED7FFC8B-CCC2-4CAB-A57F-7847E8AE78DF}">
      <text>
        <r>
          <rPr>
            <sz val="11"/>
            <color rgb="FF000000"/>
            <rFont val="Arial"/>
            <family val="2"/>
          </rPr>
          <t>(Células de preenchimento automático). Valor total dos vencimentos dos servidores, em Reais (R$).</t>
        </r>
      </text>
    </comment>
    <comment ref="I175" authorId="0" shapeId="0" xr:uid="{A35773E0-9634-40F1-9D6C-9E8E78A17AF2}">
      <text>
        <r>
          <rPr>
            <sz val="11"/>
            <color rgb="FF000000"/>
            <rFont val="Arial"/>
            <family val="2"/>
          </rPr>
          <t>(Células de preenchimento automático). Valor total das representações pagas em razão do cargo em comissão, em Reais (R$).</t>
        </r>
      </text>
    </comment>
    <comment ref="J175" authorId="0" shapeId="0" xr:uid="{B8A45980-DEB2-44F0-9105-57578119EE30}">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8F1CD25B-81B5-446C-A021-AFD6A437848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F4BD3B5B-56DE-4C7E-A695-DEF5B7FD718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ECC80E3B-DDB5-4A0D-A878-1DF13B9107B8}">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6DC6B9DB-6EA2-45FB-BB38-DEE5A81AF0E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94B26352-317E-4518-A236-22F91C9AF94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9A38D4BF-6A0F-4705-B86E-E1C8B875282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77E42C94-5EA1-46E4-903A-8A336C8217D3}">
      <text>
        <r>
          <rPr>
            <sz val="11"/>
            <color rgb="FF000000"/>
            <rFont val="Arial"/>
            <family val="2"/>
          </rPr>
          <t>Valor do vencimento do servidor, em Reais (R$).</t>
        </r>
      </text>
    </comment>
    <comment ref="H191" authorId="0" shapeId="0" xr:uid="{692BDC33-E9F0-41CB-8268-EE257B6D4F0F}">
      <text>
        <r>
          <rPr>
            <sz val="11"/>
            <color rgb="FF000000"/>
            <rFont val="Arial"/>
            <family val="2"/>
          </rPr>
          <t>Valor da representação paga em razão da função gratificada de direção e assessoramento, em Reais (R$).</t>
        </r>
      </text>
    </comment>
    <comment ref="I191" authorId="0" shapeId="0" xr:uid="{CE2A88BC-784A-49C2-917B-2C455CA9FD01}">
      <text>
        <r>
          <rPr>
            <sz val="11"/>
            <color rgb="FF000000"/>
            <rFont val="Arial"/>
            <family val="2"/>
          </rPr>
          <t>(Células de preenchimento automático). Montante resultante da soma entre o vencimento + representação, em Reais (R$).</t>
        </r>
      </text>
    </comment>
    <comment ref="A194" authorId="0" shapeId="0" xr:uid="{E9156E83-17C5-4AA3-A646-2EFE1FB338C9}">
      <text>
        <r>
          <rPr>
            <sz val="11"/>
            <color rgb="FF000000"/>
            <rFont val="Arial"/>
            <family val="2"/>
          </rPr>
          <t>(Não editar as células em cinza). Relação de todas as funções gratificadas de direção e assessoramento, conforme Lei Estadual nº 16.520/2018.</t>
        </r>
      </text>
    </comment>
    <comment ref="B194" authorId="0" shapeId="0" xr:uid="{55A7872C-60D3-4524-B870-A8ABAE283401}">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CA9EA1E5-6190-41B2-8012-2458DD73F4A9}">
      <text>
        <r>
          <rPr>
            <sz val="11"/>
            <color rgb="FF000000"/>
            <rFont val="Arial"/>
            <family val="2"/>
          </rPr>
          <t>(Células de preenchimento automático). Quantitativo das funções gratificadas de direção e assessoramento preenchidos.</t>
        </r>
      </text>
    </comment>
    <comment ref="D194" authorId="0" shapeId="0" xr:uid="{C3E9FEF0-ECE3-451E-888B-05174FF3968D}">
      <text>
        <r>
          <rPr>
            <sz val="11"/>
            <color rgb="FF000000"/>
            <rFont val="Arial"/>
            <family val="2"/>
          </rPr>
          <t>(Células de preenchimento automático). Quantitativo das funções gratificadas de direção e assessoramento vagas.</t>
        </r>
      </text>
    </comment>
    <comment ref="E194" authorId="0" shapeId="0" xr:uid="{ACDBA25B-72C6-4A96-A6F4-49347938CE63}">
      <text>
        <r>
          <rPr>
            <sz val="11"/>
            <color rgb="FF000000"/>
            <rFont val="Arial"/>
            <family val="2"/>
          </rPr>
          <t>(Células de preenchimento automático). Quantitativo das funções gratificadas de direção e assessoramento existentes (preenchidos + vagos).</t>
        </r>
      </text>
    </comment>
    <comment ref="G194" authorId="0" shapeId="0" xr:uid="{08DC12A9-F6CA-4ACD-A2F6-9B7B90A5EDCA}">
      <text>
        <r>
          <rPr>
            <sz val="11"/>
            <color rgb="FF000000"/>
            <rFont val="Arial"/>
            <family val="2"/>
          </rPr>
          <t>(Células de preenchimento automático). Valor total dos vencimentos dos servidores, em Reais (R$).</t>
        </r>
      </text>
    </comment>
    <comment ref="H194" authorId="0" shapeId="0" xr:uid="{0A822E0F-8C85-45A7-8C90-FA110A70C7B2}">
      <text>
        <r>
          <rPr>
            <sz val="11"/>
            <color rgb="FF000000"/>
            <rFont val="Arial"/>
            <family val="2"/>
          </rPr>
          <t>(Células de preenchimento automático). Valor total das representações pagas em razão da função gratificada de direção e assessoramento, em Reais (R$).</t>
        </r>
      </text>
    </comment>
    <comment ref="I194" authorId="0" shapeId="0" xr:uid="{3F4DE235-B8D5-47BA-9D29-F329E28C9F9A}">
      <text>
        <r>
          <rPr>
            <sz val="11"/>
            <color rgb="FF000000"/>
            <rFont val="Arial"/>
            <family val="2"/>
          </rPr>
          <t>(Células de preenchimento automático). Valor total dos montantes resultantes da soma entre os vencimentos + representações, em Reais (R$).</t>
        </r>
      </text>
    </comment>
    <comment ref="A204" authorId="0" shapeId="0" xr:uid="{2AC5B1FE-E14B-45EF-848B-BC50F1F2FF8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F39E7E77-4749-4991-A89A-F8ADE4EF18B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338DC2F7-1679-40C6-B488-E4C8852402B3}">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23A4C717-5697-452B-81B1-CB2F21AEF3F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140FE4ED-4D57-49B7-A445-214C8608F91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D1276CF5-ECEB-4FB5-AFF0-24803E83C29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AF76F04C-5612-415B-82E0-9E9138714CAC}">
      <text>
        <r>
          <rPr>
            <sz val="11"/>
            <color rgb="FF000000"/>
            <rFont val="Arial"/>
            <family val="2"/>
          </rPr>
          <t>Valor do vencimento do servidor, em Reais (R$).</t>
        </r>
      </text>
    </comment>
    <comment ref="H204" authorId="0" shapeId="0" xr:uid="{F0E65367-0434-4A25-8457-B0C20F78273A}">
      <text>
        <r>
          <rPr>
            <sz val="11"/>
            <color rgb="FF000000"/>
            <rFont val="Arial"/>
            <family val="2"/>
          </rPr>
          <t>Valor da representação paga em razão da função gratificada de direção e assessoramento, em Reais (R$).</t>
        </r>
      </text>
    </comment>
    <comment ref="I204" authorId="0" shapeId="0" xr:uid="{54483AF9-8B82-49D1-AE2D-E9AAE6ABA34A}">
      <text>
        <r>
          <rPr>
            <sz val="11"/>
            <color rgb="FF000000"/>
            <rFont val="Arial"/>
            <family val="2"/>
          </rPr>
          <t>(Células de preenchimento automático). Montante resultante da soma entre o vencimento + representação, em Reais (R$).</t>
        </r>
      </text>
    </comment>
    <comment ref="A212" authorId="0" shapeId="0" xr:uid="{A11E18A3-5E1E-432A-B2D0-D711B5AF4CB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0BD5A596-7225-4AE3-904B-4411B78F1FD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48F3E3AD-445F-45E1-8FCB-9FFF6F98F904}">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22A9B2CC-0406-4B54-BEFA-2EC3AD9FC12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B6B3B5F3-CA56-4579-ABB8-006812AA19D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2763B177-6851-4DD3-9833-B27649A640AD}">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859BA882-B089-4A5D-B7AF-441ADA488991}">
      <text>
        <r>
          <rPr>
            <sz val="11"/>
            <color rgb="FF000000"/>
            <rFont val="Arial"/>
            <family val="2"/>
          </rPr>
          <t>Valor do vencimento do servidor, em Reais (R$).</t>
        </r>
      </text>
    </comment>
    <comment ref="H212" authorId="0" shapeId="0" xr:uid="{219C543E-08C2-410A-9BB1-700B6F944679}">
      <text>
        <r>
          <rPr>
            <sz val="11"/>
            <color rgb="FF000000"/>
            <rFont val="Arial"/>
            <family val="2"/>
          </rPr>
          <t>Valor da representação paga em razão da função gratificada de direção e assessoramento, em Reais (R$).</t>
        </r>
      </text>
    </comment>
    <comment ref="I212" authorId="0" shapeId="0" xr:uid="{557DD815-6027-4EB5-8A0C-16F20C2F9ACE}">
      <text>
        <r>
          <rPr>
            <sz val="11"/>
            <color rgb="FF000000"/>
            <rFont val="Arial"/>
            <family val="2"/>
          </rPr>
          <t>(Células de preenchimento automático). Montante resultante da soma entre o vencimento + representação, em Reais (R$).</t>
        </r>
      </text>
    </comment>
    <comment ref="A220" authorId="0" shapeId="0" xr:uid="{093646FE-057E-4DAD-ADBE-253B52CC29E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4EC090CC-1C0D-4C4B-90F6-897BA5298F8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79CC49ED-5E37-44DB-A3F9-5B00DA663C00}">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4C5659DD-CED2-4BC6-9D88-3653A0F2380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4D93A020-6740-4FE8-A27C-10FD6FEA626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C95D2338-CEA9-4C55-8C42-8AECEBE7CCF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16ABB0AE-CAFB-476F-AF3C-D444BCC45631}">
      <text>
        <r>
          <rPr>
            <sz val="11"/>
            <color rgb="FF000000"/>
            <rFont val="Arial"/>
            <family val="2"/>
          </rPr>
          <t>Valor do vencimento do servidor, em Reais (R$).</t>
        </r>
      </text>
    </comment>
    <comment ref="H220" authorId="0" shapeId="0" xr:uid="{EB9880B0-F503-4476-8075-D4324179FA83}">
      <text>
        <r>
          <rPr>
            <sz val="11"/>
            <color rgb="FF000000"/>
            <rFont val="Arial"/>
            <family val="2"/>
          </rPr>
          <t>Valor da representação paga em razão da função gratificada de direção e assessoramento, em Reais (R$).</t>
        </r>
      </text>
    </comment>
    <comment ref="I220" authorId="0" shapeId="0" xr:uid="{726276AA-0597-4ED4-A7FE-BA4D338B7866}">
      <text>
        <r>
          <rPr>
            <sz val="11"/>
            <color rgb="FF000000"/>
            <rFont val="Arial"/>
            <family val="2"/>
          </rPr>
          <t>(Células de preenchimento automático). Montante resultante da soma entre o vencimento + representação, em Reais (R$).</t>
        </r>
      </text>
    </comment>
    <comment ref="A226" authorId="0" shapeId="0" xr:uid="{B853A0A3-0700-4D3E-87B0-B065380ABBF5}">
      <text>
        <r>
          <rPr>
            <sz val="11"/>
            <color rgb="FF000000"/>
            <rFont val="Arial"/>
            <family val="2"/>
          </rPr>
          <t>(Não editar as células em cinza). Relação de todas as funções gratificadas de direção e assessoramento, conforme Lei Estadual nº 16.520/2018.</t>
        </r>
      </text>
    </comment>
    <comment ref="B226" authorId="0" shapeId="0" xr:uid="{0FF4BC82-605F-4383-BFA2-0547C9EC37E6}">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47D94CA4-A950-4CB1-B077-8D2F1F1630B2}">
      <text>
        <r>
          <rPr>
            <sz val="11"/>
            <color rgb="FF000000"/>
            <rFont val="Arial"/>
            <family val="2"/>
          </rPr>
          <t>(Células de preenchimento automático). Quantitativo das funções gratificadas de direção e assessoramento preenchidos.</t>
        </r>
      </text>
    </comment>
    <comment ref="D226" authorId="0" shapeId="0" xr:uid="{7074C91E-3B12-4BBB-91C2-3CE51B5C5CA3}">
      <text>
        <r>
          <rPr>
            <sz val="11"/>
            <color rgb="FF000000"/>
            <rFont val="Arial"/>
            <family val="2"/>
          </rPr>
          <t>(Células de preenchimento automático). Quantitativo das funções gratificadas de direção e assessoramento vagas.</t>
        </r>
      </text>
    </comment>
    <comment ref="E226" authorId="0" shapeId="0" xr:uid="{8BE570A2-9EC1-4791-A5C4-4B3D5545BDF9}">
      <text>
        <r>
          <rPr>
            <sz val="11"/>
            <color rgb="FF000000"/>
            <rFont val="Arial"/>
            <family val="2"/>
          </rPr>
          <t>(Células de preenchimento automático). Quantitativo das funções gratificadas de direção e assessoramento existentes (preenchidos + vagos).</t>
        </r>
      </text>
    </comment>
    <comment ref="G226" authorId="0" shapeId="0" xr:uid="{C78286C9-041E-4A73-9AE9-E7BEEF8A39B8}">
      <text>
        <r>
          <rPr>
            <sz val="11"/>
            <color rgb="FF000000"/>
            <rFont val="Arial"/>
            <family val="2"/>
          </rPr>
          <t>(Células de preenchimento automático). Valor total dos vencimentos dos servidores, em Reais (R$).</t>
        </r>
      </text>
    </comment>
    <comment ref="H226" authorId="0" shapeId="0" xr:uid="{090A5D82-1B74-43D5-8CED-2BB1F6065DCE}">
      <text>
        <r>
          <rPr>
            <sz val="11"/>
            <color rgb="FF000000"/>
            <rFont val="Arial"/>
            <family val="2"/>
          </rPr>
          <t>(Células de preenchimento automático). Valor total das representações pagas em razão da função gratificada de direção e assessoramento, em Reais (R$).</t>
        </r>
      </text>
    </comment>
    <comment ref="I226" authorId="0" shapeId="0" xr:uid="{B597624F-6B6D-491C-9C70-D0C0DA9ED5B3}">
      <text>
        <r>
          <rPr>
            <sz val="11"/>
            <color rgb="FF000000"/>
            <rFont val="Arial"/>
            <family val="2"/>
          </rPr>
          <t>(Células de preenchimento automático). Valor total dos montantes resultantes da soma entre os vencimentos + representações, em Reais (R$).</t>
        </r>
      </text>
    </comment>
    <comment ref="A237" authorId="0" shapeId="0" xr:uid="{80A65E0F-ADEC-4271-A1D0-7B1615AB53A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0381A4CA-439D-4496-8A74-4B4F5B340B0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928976D9-7A39-4B28-9914-95CE17D70C8B}">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FEB6BD9E-221C-4C50-AC72-2A170CD3895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94E4AFE7-7861-4469-AEF3-F63401D2F18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3C922D5A-15B0-49D5-B076-5930B35A7D21}">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519B99D1-982A-4EFD-A744-64BBE2BF36EF}">
      <text>
        <r>
          <rPr>
            <sz val="11"/>
            <color rgb="FF000000"/>
            <rFont val="Arial"/>
            <family val="2"/>
          </rPr>
          <t>Valor do vencimento do servidor, em Reais (R$).</t>
        </r>
      </text>
    </comment>
    <comment ref="H237" authorId="0" shapeId="0" xr:uid="{77362FA9-9DFC-459B-B4CD-7B41CD8ACA9A}">
      <text>
        <r>
          <rPr>
            <sz val="11"/>
            <color rgb="FF000000"/>
            <rFont val="Arial"/>
            <family val="2"/>
          </rPr>
          <t>Valor da representação paga em razão da função gratificada de direção e assessoramento, em Reais (R$).</t>
        </r>
      </text>
    </comment>
    <comment ref="I237" authorId="0" shapeId="0" xr:uid="{6DE34359-8468-43EC-81E1-4215B53C3552}">
      <text>
        <r>
          <rPr>
            <sz val="11"/>
            <color rgb="FF000000"/>
            <rFont val="Arial"/>
            <family val="2"/>
          </rPr>
          <t>(Células de preenchimento automático). Montante resultante da soma entre o vencimento + representação, em Reais (R$).</t>
        </r>
      </text>
    </comment>
    <comment ref="A246" authorId="0" shapeId="0" xr:uid="{B1A21E44-A3C8-42BD-8238-0C3F15899266}">
      <text>
        <r>
          <rPr>
            <sz val="11"/>
            <color rgb="FF000000"/>
            <rFont val="Arial"/>
            <family val="2"/>
          </rPr>
          <t>(Não editar as células em cinza). Relação de todas as funções gratificadas de direção e assessoramento, conforme Lei Estadual nº 16.520/2018.</t>
        </r>
      </text>
    </comment>
    <comment ref="B246" authorId="0" shapeId="0" xr:uid="{862CCA19-5B6B-4630-B179-C89E19DC7E20}">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077AF7B7-7FCC-4742-8B15-6EBC1F0539B7}">
      <text>
        <r>
          <rPr>
            <sz val="11"/>
            <color rgb="FF000000"/>
            <rFont val="Arial"/>
            <family val="2"/>
          </rPr>
          <t>(Células de preenchimento automático). Quantitativo das funções gratificadas de direção e assessoramento preenchidos.</t>
        </r>
      </text>
    </comment>
    <comment ref="D246" authorId="0" shapeId="0" xr:uid="{991A1220-3A13-4B2E-BA5B-3020A3A17DE2}">
      <text>
        <r>
          <rPr>
            <sz val="11"/>
            <color rgb="FF000000"/>
            <rFont val="Arial"/>
            <family val="2"/>
          </rPr>
          <t>(Células de preenchimento automático). Quantitativo das funções gratificadas de direção e assessoramento vagas.</t>
        </r>
      </text>
    </comment>
    <comment ref="E246" authorId="0" shapeId="0" xr:uid="{CF4DF63F-5C95-4A04-81DC-EEC64E317CA8}">
      <text>
        <r>
          <rPr>
            <sz val="11"/>
            <color rgb="FF000000"/>
            <rFont val="Arial"/>
            <family val="2"/>
          </rPr>
          <t>(Células de preenchimento automático). Quantitativo das funções gratificadas de direção e assessoramento existentes (preenchidos + vagos).</t>
        </r>
      </text>
    </comment>
    <comment ref="G246" authorId="0" shapeId="0" xr:uid="{7876CF17-99B5-4454-87BD-914BCE80790E}">
      <text>
        <r>
          <rPr>
            <sz val="11"/>
            <color rgb="FF000000"/>
            <rFont val="Arial"/>
            <family val="2"/>
          </rPr>
          <t>(Células de preenchimento automático). Valor total dos vencimentos dos servidores, em Reais (R$).</t>
        </r>
      </text>
    </comment>
    <comment ref="H246" authorId="0" shapeId="0" xr:uid="{7722B74D-191C-460C-9E6E-A85FAAA6A893}">
      <text>
        <r>
          <rPr>
            <sz val="11"/>
            <color rgb="FF000000"/>
            <rFont val="Arial"/>
            <family val="2"/>
          </rPr>
          <t>(Células de preenchimento automático). Valor total das representações pagas em razão da função gratificada de direção e assessoramento, em Reais (R$).</t>
        </r>
      </text>
    </comment>
    <comment ref="I246" authorId="0" shapeId="0" xr:uid="{845EB902-1ABC-494C-957E-0619DB604786}">
      <text>
        <r>
          <rPr>
            <sz val="11"/>
            <color rgb="FF000000"/>
            <rFont val="Arial"/>
            <family val="2"/>
          </rPr>
          <t>(Células de preenchimento automático). Valor total dos montantes resultantes da soma entre os vencimentos + representações, em Reais (R$).</t>
        </r>
      </text>
    </comment>
    <comment ref="A253" authorId="0" shapeId="0" xr:uid="{361BE82E-FA4A-4CDF-8593-772AB8513AA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E1AA8DE6-1CEF-44B0-B328-DAAF6E2B6CE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AE5FB13D-6A56-4BA4-8D29-7448E5F55E86}">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E5C90B50-1772-4E59-978D-8EE983CCAB1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25A5F52C-134D-41A1-A66C-CD80769B3F2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A28B7D5A-5CF0-4510-B61F-3BF6B7F0169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6FC2BC17-B231-426C-AED9-24743BD495D7}">
      <text>
        <r>
          <rPr>
            <sz val="11"/>
            <color rgb="FF000000"/>
            <rFont val="Arial"/>
            <family val="2"/>
          </rPr>
          <t>Valor do vencimento do servidor, em Reais (R$).</t>
        </r>
      </text>
    </comment>
    <comment ref="H253" authorId="0" shapeId="0" xr:uid="{8A0223F6-5F8E-4DE1-A7EC-7FC5A7548F69}">
      <text>
        <r>
          <rPr>
            <sz val="11"/>
            <color rgb="FF000000"/>
            <rFont val="Arial"/>
            <family val="2"/>
          </rPr>
          <t>Valor da representação paga em razão da função gratificada de direção e assessoramento, em Reais (R$).</t>
        </r>
      </text>
    </comment>
    <comment ref="I253" authorId="0" shapeId="0" xr:uid="{F163936E-D047-4C5E-8966-DB9D5AF4B145}">
      <text>
        <r>
          <rPr>
            <sz val="11"/>
            <color rgb="FF000000"/>
            <rFont val="Arial"/>
            <family val="2"/>
          </rPr>
          <t>(Células de preenchimento automático). Montante resultante da soma entre o vencimento + representação, em Reais (R$).</t>
        </r>
      </text>
    </comment>
    <comment ref="A257" authorId="0" shapeId="0" xr:uid="{D248CC2C-2A7C-462C-B7BB-00761713BE21}">
      <text>
        <r>
          <rPr>
            <sz val="11"/>
            <color rgb="FF000000"/>
            <rFont val="Arial"/>
            <family val="2"/>
          </rPr>
          <t>(Não editar as células em cinza). Relação de todas as funções gratificadas de direção e assessoramento, conforme Lei Estadual nº 16.520/2018.</t>
        </r>
      </text>
    </comment>
    <comment ref="B257" authorId="0" shapeId="0" xr:uid="{78489C87-3A79-4DE9-91EF-AA652D354334}">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25EFE371-1B9F-4564-A30A-3E87898F6241}">
      <text>
        <r>
          <rPr>
            <sz val="11"/>
            <color rgb="FF000000"/>
            <rFont val="Arial"/>
            <family val="2"/>
          </rPr>
          <t>(Células de preenchimento automático). Quantitativo das funções gratificadas de direção e assessoramento preenchidos.</t>
        </r>
      </text>
    </comment>
    <comment ref="D257" authorId="0" shapeId="0" xr:uid="{CFD3794A-E91C-4BBD-B948-58744801A007}">
      <text>
        <r>
          <rPr>
            <sz val="11"/>
            <color rgb="FF000000"/>
            <rFont val="Arial"/>
            <family val="2"/>
          </rPr>
          <t>(Células de preenchimento automático). Quantitativo das funções gratificadas de direção e assessoramento vagas.</t>
        </r>
      </text>
    </comment>
    <comment ref="E257" authorId="0" shapeId="0" xr:uid="{67B69DE7-B276-4523-9052-B0FD63B18E24}">
      <text>
        <r>
          <rPr>
            <sz val="11"/>
            <color rgb="FF000000"/>
            <rFont val="Arial"/>
            <family val="2"/>
          </rPr>
          <t>(Células de preenchimento automático). Quantitativo das funções gratificadas de direção e assessoramento existentes (preenchidos + vagos).</t>
        </r>
      </text>
    </comment>
    <comment ref="G257" authorId="0" shapeId="0" xr:uid="{A410687C-B5E6-4428-9B72-39C1C5EB81DD}">
      <text>
        <r>
          <rPr>
            <sz val="11"/>
            <color rgb="FF000000"/>
            <rFont val="Arial"/>
            <family val="2"/>
          </rPr>
          <t>(Células de preenchimento automático). Valor total dos vencimentos dos servidores, em Reais (R$).</t>
        </r>
      </text>
    </comment>
    <comment ref="H257" authorId="0" shapeId="0" xr:uid="{A333E778-ADB4-4933-974D-F71E3870ABEF}">
      <text>
        <r>
          <rPr>
            <sz val="11"/>
            <color rgb="FF000000"/>
            <rFont val="Arial"/>
            <family val="2"/>
          </rPr>
          <t>(Células de preenchimento automático). Valor total das representações pagas em razão da função gratificada de direção e assessoramento, em Reais (R$).</t>
        </r>
      </text>
    </comment>
    <comment ref="I257" authorId="0" shapeId="0" xr:uid="{F55F1273-8252-4514-ACEB-4A798704EB98}">
      <text>
        <r>
          <rPr>
            <sz val="11"/>
            <color rgb="FF000000"/>
            <rFont val="Arial"/>
            <family val="2"/>
          </rPr>
          <t>(Células de preenchimento automático). Valor total dos montantes resultantes da soma entre os vencimentos + representações, em Reais (R$).</t>
        </r>
      </text>
    </comment>
    <comment ref="A264" authorId="0" shapeId="0" xr:uid="{1E357A4A-4AC5-459B-AC52-67E7FFD2DA2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18B31F99-BFDE-4DED-8640-467AB0682C5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2B34376D-6865-4BA1-A9CC-08B36D7F01D1}">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AC583FBF-864D-4846-9BA8-74BD3B0E146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3C57F533-4D17-42ED-87B8-6428C37D756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9D4AD078-51CE-4F65-A0D2-D2CACBAA125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B09B02B5-8BCA-4454-8E19-6AE061821A1E}">
      <text>
        <r>
          <rPr>
            <sz val="11"/>
            <color rgb="FF000000"/>
            <rFont val="Arial"/>
            <family val="2"/>
          </rPr>
          <t>Valor do vencimento do servidor, em Reais (R$).</t>
        </r>
      </text>
    </comment>
    <comment ref="H264" authorId="0" shapeId="0" xr:uid="{5C48810E-970A-4271-9844-C2E8F9B4CEA6}">
      <text>
        <r>
          <rPr>
            <sz val="11"/>
            <color rgb="FF000000"/>
            <rFont val="Arial"/>
            <family val="2"/>
          </rPr>
          <t>Valor da representação paga em razão da função gratificada de direção e assessoramento, em Reais (R$).</t>
        </r>
      </text>
    </comment>
    <comment ref="I264" authorId="0" shapeId="0" xr:uid="{1FF91375-39EF-412D-AEF7-3F5A8060CD21}">
      <text>
        <r>
          <rPr>
            <sz val="11"/>
            <color rgb="FF000000"/>
            <rFont val="Arial"/>
            <family val="2"/>
          </rPr>
          <t>(Células de preenchimento automático). Montante resultante da soma entre o vencimento + representação, em Reais (R$).</t>
        </r>
      </text>
    </comment>
    <comment ref="A268" authorId="0" shapeId="0" xr:uid="{5F09C385-06AE-4828-9089-9018EAB4CE4F}">
      <text>
        <r>
          <rPr>
            <sz val="11"/>
            <color rgb="FF000000"/>
            <rFont val="Arial"/>
            <family val="2"/>
          </rPr>
          <t>(Não editar as células em cinza). Relação de todas as funções gratificadas de direção e assessoramento, conforme Lei Estadual nº 16.520/2018.</t>
        </r>
      </text>
    </comment>
    <comment ref="B268" authorId="0" shapeId="0" xr:uid="{163E56AC-3A9C-4504-89D6-AD854E0890F6}">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33DBD830-2F3B-4F6A-AD53-B58D5E0959E9}">
      <text>
        <r>
          <rPr>
            <sz val="11"/>
            <color rgb="FF000000"/>
            <rFont val="Arial"/>
            <family val="2"/>
          </rPr>
          <t>(Células de preenchimento automático). Quantitativo das funções gratificadas de direção e assessoramento preenchidos.</t>
        </r>
      </text>
    </comment>
    <comment ref="D268" authorId="0" shapeId="0" xr:uid="{536DAE06-7DF3-45FB-87FD-C15995DBBFB6}">
      <text>
        <r>
          <rPr>
            <sz val="11"/>
            <color rgb="FF000000"/>
            <rFont val="Arial"/>
            <family val="2"/>
          </rPr>
          <t>(Células de preenchimento automático). Quantitativo das funções gratificadas de direção e assessoramento vagas.</t>
        </r>
      </text>
    </comment>
    <comment ref="E268" authorId="0" shapeId="0" xr:uid="{86A8372A-A071-4459-BA29-52A8B59E92F4}">
      <text>
        <r>
          <rPr>
            <sz val="11"/>
            <color rgb="FF000000"/>
            <rFont val="Arial"/>
            <family val="2"/>
          </rPr>
          <t>(Células de preenchimento automático). Quantitativo das funções gratificadas de direção e assessoramento existentes (preenchidos + vagos).</t>
        </r>
      </text>
    </comment>
    <comment ref="G268" authorId="0" shapeId="0" xr:uid="{C4773BA9-281E-4F4D-AE3B-762B49E1D7D6}">
      <text>
        <r>
          <rPr>
            <sz val="11"/>
            <color rgb="FF000000"/>
            <rFont val="Arial"/>
            <family val="2"/>
          </rPr>
          <t>(Células de preenchimento automático). Valor total dos vencimentos dos servidores, em Reais (R$).</t>
        </r>
      </text>
    </comment>
    <comment ref="H268" authorId="0" shapeId="0" xr:uid="{DCF016A1-9FD6-4551-8AAC-62C1B8732CF8}">
      <text>
        <r>
          <rPr>
            <sz val="11"/>
            <color rgb="FF000000"/>
            <rFont val="Arial"/>
            <family val="2"/>
          </rPr>
          <t>(Células de preenchimento automático). Valor total das representações pagas em razão da função gratificada de direção e assessoramento, em Reais (R$).</t>
        </r>
      </text>
    </comment>
    <comment ref="I268" authorId="0" shapeId="0" xr:uid="{E61D1E00-205B-4BB4-976E-75D5E7C54EE1}">
      <text>
        <r>
          <rPr>
            <sz val="11"/>
            <color rgb="FF000000"/>
            <rFont val="Arial"/>
            <family val="2"/>
          </rPr>
          <t>(Células de preenchimento automático). Valor total dos montantes resultantes da soma entre os vencimentos + representações, em Reais (R$).</t>
        </r>
      </text>
    </comment>
    <comment ref="A274" authorId="0" shapeId="0" xr:uid="{5EED2BBA-6549-422F-A3B9-59B495E51E47}">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0EAB7505-520F-450E-9041-B1B732ABF0A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C2EB1492-F76D-421A-84B8-5E92B9B518C7}">
      <text>
        <r>
          <rPr>
            <sz val="11"/>
            <color rgb="FF000000"/>
            <rFont val="Arial"/>
            <family val="2"/>
          </rPr>
          <t>Descrever a sigla da lotação referente à função gratificada de supervisão e apoio. Exemplos de siglas da SCGE: DAUD/UAPP, DAUD/COP/UAOP, DAUD/CLC/UALC, etc.</t>
        </r>
      </text>
    </comment>
    <comment ref="D274" authorId="0" shapeId="0" xr:uid="{46EE58F8-4470-434B-878C-D6F207EEE3E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A9D2F6E4-719F-45F8-BD07-93F23D38ADAD}">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55BDE599-5F7F-41C9-85B9-C2E7630EAB58}">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D1D5FD88-4DC4-41A2-B0AE-AD6A4F868BF6}">
      <text>
        <r>
          <rPr>
            <sz val="11"/>
            <color rgb="FF000000"/>
            <rFont val="Arial"/>
            <family val="2"/>
          </rPr>
          <t>Valor do vencimento do servidor, em Reais (R$).</t>
        </r>
      </text>
    </comment>
    <comment ref="H274" authorId="0" shapeId="0" xr:uid="{341C08B3-4AC5-4366-8A0D-B41FDFF5A910}">
      <text>
        <r>
          <rPr>
            <sz val="11"/>
            <color rgb="FF000000"/>
            <rFont val="Arial"/>
            <family val="2"/>
          </rPr>
          <t>Valor da representação paga em razão da função gratificada de supervisão e apoio, em Reais (R$).</t>
        </r>
      </text>
    </comment>
    <comment ref="I274" authorId="0" shapeId="0" xr:uid="{E3956E92-CC99-4AE1-A7DD-6631C4F4FC12}">
      <text>
        <r>
          <rPr>
            <sz val="11"/>
            <color rgb="FF000000"/>
            <rFont val="Arial"/>
            <family val="2"/>
          </rPr>
          <t>(Células de preenchimento automático). Montante resultante da soma entre o vencimento + representação, em Reais (R$).</t>
        </r>
      </text>
    </comment>
    <comment ref="A306" authorId="0" shapeId="0" xr:uid="{CE8CFB79-092D-4D92-862C-A681C7947CF4}">
      <text>
        <r>
          <rPr>
            <sz val="11"/>
            <color rgb="FF000000"/>
            <rFont val="Arial"/>
            <family val="2"/>
          </rPr>
          <t>(Não editar as células em cinza). Relação de todas as funções gratificadas de supervisão e apoio, conforme Lei Estadual nº 16.520/2018.</t>
        </r>
      </text>
    </comment>
    <comment ref="B306" authorId="0" shapeId="0" xr:uid="{E1510543-2BA2-4D2F-B333-6134F75D9057}">
      <text>
        <r>
          <rPr>
            <sz val="11"/>
            <color rgb="FF000000"/>
            <rFont val="Arial"/>
            <family val="2"/>
          </rPr>
          <t>(Não editar as células em cinza). Relação de todos os símbolos das funções gratificadas de supervisão e apoio, conforme Lei Estadual nº 16.520/2018.</t>
        </r>
      </text>
    </comment>
    <comment ref="C306" authorId="0" shapeId="0" xr:uid="{F6C0E613-34C1-4E56-A12D-2B3A2D94C511}">
      <text>
        <r>
          <rPr>
            <sz val="11"/>
            <color rgb="FF000000"/>
            <rFont val="Arial"/>
            <family val="2"/>
          </rPr>
          <t>(Células de preenchimento automático). Quantitativo das funções gratificadas de supervisão e apoio preenchidos.</t>
        </r>
      </text>
    </comment>
    <comment ref="D306" authorId="0" shapeId="0" xr:uid="{DB8D9FC0-1436-4A84-8B67-4694DF814CB4}">
      <text>
        <r>
          <rPr>
            <sz val="11"/>
            <color rgb="FF000000"/>
            <rFont val="Arial"/>
            <family val="2"/>
          </rPr>
          <t>(Células de preenchimento automático). Quantitativo das funções gratificadas de supervisão e apoio vagos.</t>
        </r>
      </text>
    </comment>
    <comment ref="E306" authorId="0" shapeId="0" xr:uid="{C540AEAA-9277-44C9-8D0E-FF99D13C7F76}">
      <text>
        <r>
          <rPr>
            <sz val="11"/>
            <color rgb="FF000000"/>
            <rFont val="Arial"/>
            <family val="2"/>
          </rPr>
          <t>(Células de preenchimento automático). Quantitativo das funções gratificadas de supervisão e apoio existentes (preenchidos + vagos).</t>
        </r>
      </text>
    </comment>
    <comment ref="G306" authorId="0" shapeId="0" xr:uid="{2A668ECF-6185-4495-A0AC-C6C49284A96E}">
      <text>
        <r>
          <rPr>
            <sz val="11"/>
            <color rgb="FF000000"/>
            <rFont val="Arial"/>
            <family val="2"/>
          </rPr>
          <t>(Células de preenchimento automático). Valor total dos vencimentos dos servidores, em Reais (R$).</t>
        </r>
      </text>
    </comment>
    <comment ref="H306" authorId="0" shapeId="0" xr:uid="{FCD14E45-5C6A-4F15-8DE3-F93A87E5E003}">
      <text>
        <r>
          <rPr>
            <sz val="11"/>
            <color rgb="FF000000"/>
            <rFont val="Arial"/>
            <family val="2"/>
          </rPr>
          <t>(Células de preenchimento automático). Valor total das representações pagas em razão da função gratificada de supervisão e apoio, em Reais (R$).</t>
        </r>
      </text>
    </comment>
    <comment ref="I306" authorId="0" shapeId="0" xr:uid="{C8C15273-3A13-417E-AC48-EBA2A4A0DF3A}">
      <text>
        <r>
          <rPr>
            <sz val="11"/>
            <color rgb="FF000000"/>
            <rFont val="Arial"/>
            <family val="2"/>
          </rPr>
          <t>(Células de preenchimento automático). Valor total dos montantes resultantes da soma entre os vencimentos + representações, em Reais (R$).</t>
        </r>
      </text>
    </comment>
    <comment ref="C315" authorId="0" shapeId="0" xr:uid="{C81C9EE4-79AB-4AD3-8386-7E1239932EAC}">
      <text>
        <r>
          <rPr>
            <sz val="11"/>
            <color rgb="FF000000"/>
            <rFont val="Arial"/>
            <family val="2"/>
          </rPr>
          <t>(Células de preenchimento automático). Quantitativo dos cargos em comissão + funções gratificadas preenchidos.</t>
        </r>
      </text>
    </comment>
    <comment ref="D315" authorId="0" shapeId="0" xr:uid="{BAB2635F-64AB-4A62-9795-914731FC7469}">
      <text>
        <r>
          <rPr>
            <sz val="11"/>
            <color rgb="FF000000"/>
            <rFont val="Arial"/>
            <family val="2"/>
          </rPr>
          <t>(Células de preenchimento automático). Quantitativo dos cargos em comissão + funções gratificadas vagos.</t>
        </r>
      </text>
    </comment>
    <comment ref="E315" authorId="0" shapeId="0" xr:uid="{9FDAA7CE-8527-4259-B8C3-B9FED0336A23}">
      <text>
        <r>
          <rPr>
            <sz val="11"/>
            <color rgb="FF000000"/>
            <rFont val="Arial"/>
            <family val="2"/>
          </rPr>
          <t>(Células de preenchimento automático). Quantitativo dos cargos em comissão + funções gratificadas existentes (preenchidos + vagos).</t>
        </r>
      </text>
    </comment>
    <comment ref="G315" authorId="0" shapeId="0" xr:uid="{A6449B9D-3F52-4272-875D-46295939F0D0}">
      <text>
        <r>
          <rPr>
            <sz val="11"/>
            <color rgb="FF000000"/>
            <rFont val="Arial"/>
            <family val="2"/>
          </rPr>
          <t>(Células de preenchimento automático). Valor total dos vencimentos dos cargos comissionados + funções gratificadas, em Reais (R$).</t>
        </r>
      </text>
    </comment>
    <comment ref="H315" authorId="0" shapeId="0" xr:uid="{C258F388-6A2B-4929-AE7E-A1417C5FAE57}">
      <text>
        <r>
          <rPr>
            <sz val="11"/>
            <color rgb="FF000000"/>
            <rFont val="Arial"/>
            <family val="2"/>
          </rPr>
          <t>(Células de preenchimento automático). Valor total das representações pagas em razão dos cargos comissionados + funções gratificadas, em Reais (R$).</t>
        </r>
      </text>
    </comment>
    <comment ref="I315" authorId="0" shapeId="0" xr:uid="{98CEF13A-F77F-48CB-BB63-65B3D29F2764}">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D1E6C87F-4466-419D-A996-CE228D8D1CD3}">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B42EC9E6-2332-40C1-80BF-EB24B27D3A1A}">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EC10DB40-AD5E-49F5-ADB6-E845B7265749}">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1A5BCF8D-6F25-4D00-A604-CE3EF7BEFE23}">
      <text>
        <r>
          <rPr>
            <sz val="11"/>
            <color rgb="FF000000"/>
            <rFont val="Arial"/>
            <family val="2"/>
          </rPr>
          <t>Descrever a sigla da lotação referente ao cargo comissionado. Exemplos de siglas da SCGE: GAB/SECGE, GAB/CGAB, CGAB/ASC, etc.</t>
        </r>
      </text>
    </comment>
    <comment ref="D6" authorId="0" shapeId="0" xr:uid="{54B6282E-F257-48B2-9C59-3A38FC251A4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F73B97FA-E1CA-4502-A61F-630D5896731B}">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A631EDCB-4E44-4C8A-81CD-7BD7230DE3D5}">
      <text>
        <r>
          <rPr>
            <sz val="11"/>
            <color rgb="FF000000"/>
            <rFont val="Arial"/>
            <family val="2"/>
          </rPr>
          <t>Nome completo do servidor ocupante do cargo comissionado. Caso o cargo esteja vago, a palavra "VAGO" deverá ser inserida na célula correspondente.</t>
        </r>
      </text>
    </comment>
    <comment ref="G6" authorId="0" shapeId="0" xr:uid="{35DF8D52-6B92-47CC-91FC-D689040A26CD}">
      <text>
        <r>
          <rPr>
            <sz val="11"/>
            <color rgb="FF000000"/>
            <rFont val="Arial"/>
            <family val="2"/>
          </rPr>
          <t>Valor do subsídio do agente político, em Reais (R$).</t>
        </r>
      </text>
    </comment>
    <comment ref="H6" authorId="0" shapeId="0" xr:uid="{3747AB1E-6761-4303-BD7E-541884D408A9}">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400C49CA-2313-44F8-9C29-8F21CBC0CFA6}">
      <text>
        <r>
          <rPr>
            <sz val="11"/>
            <color rgb="FF000000"/>
            <rFont val="Arial"/>
            <family val="2"/>
          </rPr>
          <t>Valor da representação paga em razão do cargo em comissão, em Reais (R$).</t>
        </r>
      </text>
    </comment>
    <comment ref="J6" authorId="0" shapeId="0" xr:uid="{7BCDE573-7188-47F3-9C83-D8C9B40981CD}">
      <text>
        <r>
          <rPr>
            <sz val="11"/>
            <color rgb="FF000000"/>
            <rFont val="Arial"/>
            <family val="2"/>
          </rPr>
          <t>(Células de preenchimento automático). Montante resultante da soma entre o subsídio do agente político + vencimento + representação, em Reais (R$).</t>
        </r>
      </text>
    </comment>
    <comment ref="A175" authorId="0" shapeId="0" xr:uid="{A2DE34C2-7A4A-42A1-BEEE-B5EAE8272F02}">
      <text>
        <r>
          <rPr>
            <sz val="11"/>
            <color rgb="FF000000"/>
            <rFont val="Arial"/>
            <family val="2"/>
          </rPr>
          <t>(Não editar as células em cinza). Relação de todos os cargos comissionados, conforme Lei Estadual nº 16.520/2018.</t>
        </r>
      </text>
    </comment>
    <comment ref="B175" authorId="0" shapeId="0" xr:uid="{4954504A-E182-4426-BEFE-39264706E147}">
      <text>
        <r>
          <rPr>
            <sz val="11"/>
            <color rgb="FF000000"/>
            <rFont val="Arial"/>
            <family val="2"/>
          </rPr>
          <t>(Não editar as células em cinza). Relação de todos os símbolos dos cargos comissionados, conforme Lei Estadual nº 16.520/2018.</t>
        </r>
      </text>
    </comment>
    <comment ref="C175" authorId="0" shapeId="0" xr:uid="{83125A24-470B-4BC2-86CE-53D5632E778F}">
      <text>
        <r>
          <rPr>
            <sz val="11"/>
            <color rgb="FF000000"/>
            <rFont val="Arial"/>
            <family val="2"/>
          </rPr>
          <t>(Células de preenchimento automático). Quantitativo dos cargos comissionados preenchidos.</t>
        </r>
      </text>
    </comment>
    <comment ref="D175" authorId="0" shapeId="0" xr:uid="{B947EB08-5F7C-4D3C-8EE3-BE3E6B249C9A}">
      <text>
        <r>
          <rPr>
            <sz val="11"/>
            <color rgb="FF000000"/>
            <rFont val="Arial"/>
            <family val="2"/>
          </rPr>
          <t>(Células de preenchimento automático). Quantitativo dos cargos comissionados vagos.</t>
        </r>
      </text>
    </comment>
    <comment ref="E175" authorId="0" shapeId="0" xr:uid="{13C8DC06-DD50-43AE-8B61-2A4D8846E9F2}">
      <text>
        <r>
          <rPr>
            <sz val="11"/>
            <color rgb="FF000000"/>
            <rFont val="Arial"/>
            <family val="2"/>
          </rPr>
          <t>(Células de preenchimento automático). Quantitativo dos cargos comissionados existentes (preenchidos + vagos).</t>
        </r>
      </text>
    </comment>
    <comment ref="G175" authorId="0" shapeId="0" xr:uid="{4360D0BD-FA21-4867-A98A-49C1E36498DA}">
      <text>
        <r>
          <rPr>
            <sz val="11"/>
            <color rgb="FF000000"/>
            <rFont val="Arial"/>
            <family val="2"/>
          </rPr>
          <t>(Células de preenchimento automático). Valor total dos subsídios dos agentes políticos, em Reais (R$).</t>
        </r>
      </text>
    </comment>
    <comment ref="H175" authorId="0" shapeId="0" xr:uid="{DEBD500C-2BD6-47FA-A1A3-FA647CE50BF7}">
      <text>
        <r>
          <rPr>
            <sz val="11"/>
            <color rgb="FF000000"/>
            <rFont val="Arial"/>
            <family val="2"/>
          </rPr>
          <t>(Células de preenchimento automático). Valor total dos vencimentos dos servidores, em Reais (R$).</t>
        </r>
      </text>
    </comment>
    <comment ref="I175" authorId="0" shapeId="0" xr:uid="{F9664B7C-B5E9-4B36-B76D-E12796F3C799}">
      <text>
        <r>
          <rPr>
            <sz val="11"/>
            <color rgb="FF000000"/>
            <rFont val="Arial"/>
            <family val="2"/>
          </rPr>
          <t>(Células de preenchimento automático). Valor total das representações pagas em razão do cargo em comissão, em Reais (R$).</t>
        </r>
      </text>
    </comment>
    <comment ref="J175" authorId="0" shapeId="0" xr:uid="{AAF8905F-2CF3-4A9E-87D4-5F30E0A42C75}">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D79B297A-8E49-40BC-8613-192A1BB72FE4}">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B17AC71E-7858-4FB8-92E1-056724F75EE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811B3939-087C-4F6E-888F-518735CB3AF5}">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91FAA4C1-8013-4673-ABC8-DA30AFE53DB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5FC16AE7-91D9-4470-B136-D8DAA6E9049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7B6FD9B9-B3CF-4CD8-BABB-1778AECA5DE2}">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05F37A6E-CFE3-46B0-8FDA-8BD532316E03}">
      <text>
        <r>
          <rPr>
            <sz val="11"/>
            <color rgb="FF000000"/>
            <rFont val="Arial"/>
            <family val="2"/>
          </rPr>
          <t>Valor do vencimento do servidor, em Reais (R$).</t>
        </r>
      </text>
    </comment>
    <comment ref="H191" authorId="0" shapeId="0" xr:uid="{3D4E5E1C-138C-4DBE-936C-0A55217468CA}">
      <text>
        <r>
          <rPr>
            <sz val="11"/>
            <color rgb="FF000000"/>
            <rFont val="Arial"/>
            <family val="2"/>
          </rPr>
          <t>Valor da representação paga em razão da função gratificada de direção e assessoramento, em Reais (R$).</t>
        </r>
      </text>
    </comment>
    <comment ref="I191" authorId="0" shapeId="0" xr:uid="{48096469-024A-4426-9A15-D28FAE060027}">
      <text>
        <r>
          <rPr>
            <sz val="11"/>
            <color rgb="FF000000"/>
            <rFont val="Arial"/>
            <family val="2"/>
          </rPr>
          <t>(Células de preenchimento automático). Montante resultante da soma entre o vencimento + representação, em Reais (R$).</t>
        </r>
      </text>
    </comment>
    <comment ref="A194" authorId="0" shapeId="0" xr:uid="{251142C3-D116-46AE-AA44-8D9111C16972}">
      <text>
        <r>
          <rPr>
            <sz val="11"/>
            <color rgb="FF000000"/>
            <rFont val="Arial"/>
            <family val="2"/>
          </rPr>
          <t>(Não editar as células em cinza). Relação de todas as funções gratificadas de direção e assessoramento, conforme Lei Estadual nº 16.520/2018.</t>
        </r>
      </text>
    </comment>
    <comment ref="B194" authorId="0" shapeId="0" xr:uid="{40B76D61-DE2B-41C9-9143-3FEC0E859F2B}">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8A69D900-C735-4F49-B97F-704A67641588}">
      <text>
        <r>
          <rPr>
            <sz val="11"/>
            <color rgb="FF000000"/>
            <rFont val="Arial"/>
            <family val="2"/>
          </rPr>
          <t>(Células de preenchimento automático). Quantitativo das funções gratificadas de direção e assessoramento preenchidos.</t>
        </r>
      </text>
    </comment>
    <comment ref="D194" authorId="0" shapeId="0" xr:uid="{54A43521-BE28-457E-A1F1-5C4A18832520}">
      <text>
        <r>
          <rPr>
            <sz val="11"/>
            <color rgb="FF000000"/>
            <rFont val="Arial"/>
            <family val="2"/>
          </rPr>
          <t>(Células de preenchimento automático). Quantitativo das funções gratificadas de direção e assessoramento vagas.</t>
        </r>
      </text>
    </comment>
    <comment ref="E194" authorId="0" shapeId="0" xr:uid="{21869CD9-4DCF-43C0-8691-771F6B932558}">
      <text>
        <r>
          <rPr>
            <sz val="11"/>
            <color rgb="FF000000"/>
            <rFont val="Arial"/>
            <family val="2"/>
          </rPr>
          <t>(Células de preenchimento automático). Quantitativo das funções gratificadas de direção e assessoramento existentes (preenchidos + vagos).</t>
        </r>
      </text>
    </comment>
    <comment ref="G194" authorId="0" shapeId="0" xr:uid="{D2760699-FF18-430E-99E6-18F5D4B0C80B}">
      <text>
        <r>
          <rPr>
            <sz val="11"/>
            <color rgb="FF000000"/>
            <rFont val="Arial"/>
            <family val="2"/>
          </rPr>
          <t>(Células de preenchimento automático). Valor total dos vencimentos dos servidores, em Reais (R$).</t>
        </r>
      </text>
    </comment>
    <comment ref="H194" authorId="0" shapeId="0" xr:uid="{6A1EBF6E-850C-4077-95B6-D20CA84DBE34}">
      <text>
        <r>
          <rPr>
            <sz val="11"/>
            <color rgb="FF000000"/>
            <rFont val="Arial"/>
            <family val="2"/>
          </rPr>
          <t>(Células de preenchimento automático). Valor total das representações pagas em razão da função gratificada de direção e assessoramento, em Reais (R$).</t>
        </r>
      </text>
    </comment>
    <comment ref="I194" authorId="0" shapeId="0" xr:uid="{14294DE3-5661-4001-A76C-1A67AF07D875}">
      <text>
        <r>
          <rPr>
            <sz val="11"/>
            <color rgb="FF000000"/>
            <rFont val="Arial"/>
            <family val="2"/>
          </rPr>
          <t>(Células de preenchimento automático). Valor total dos montantes resultantes da soma entre os vencimentos + representações, em Reais (R$).</t>
        </r>
      </text>
    </comment>
    <comment ref="A204" authorId="0" shapeId="0" xr:uid="{132F5835-E91A-4B19-A77A-A3BD9B4090C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104067F1-8A57-4A1B-BCA6-704BE9AC6D2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D43165FC-1BB9-4B03-87DE-BFD3B9DC6AF8}">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18D2C355-EF14-4EF4-996E-2E90FE72AEB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DAE6F957-70A5-4232-8B76-D27F75AD6C2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6B13325F-FF33-4498-880C-5BEB0D1D05C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F7E7CB9A-B9B7-48D5-A876-D5CA83824272}">
      <text>
        <r>
          <rPr>
            <sz val="11"/>
            <color rgb="FF000000"/>
            <rFont val="Arial"/>
            <family val="2"/>
          </rPr>
          <t>Valor do vencimento do servidor, em Reais (R$).</t>
        </r>
      </text>
    </comment>
    <comment ref="H204" authorId="0" shapeId="0" xr:uid="{DDFFB481-2C78-4AC9-87A4-4C6ACF970995}">
      <text>
        <r>
          <rPr>
            <sz val="11"/>
            <color rgb="FF000000"/>
            <rFont val="Arial"/>
            <family val="2"/>
          </rPr>
          <t>Valor da representação paga em razão da função gratificada de direção e assessoramento, em Reais (R$).</t>
        </r>
      </text>
    </comment>
    <comment ref="I204" authorId="0" shapeId="0" xr:uid="{3C8F726B-A6BC-4294-9E8C-6B51FEE086B0}">
      <text>
        <r>
          <rPr>
            <sz val="11"/>
            <color rgb="FF000000"/>
            <rFont val="Arial"/>
            <family val="2"/>
          </rPr>
          <t>(Células de preenchimento automático). Montante resultante da soma entre o vencimento + representação, em Reais (R$).</t>
        </r>
      </text>
    </comment>
    <comment ref="A212" authorId="0" shapeId="0" xr:uid="{0A1910E1-A4A6-459B-BB4E-A39470E6BBF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E9FC3A94-39EC-4DC5-9EC3-1470CC851B8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D2D0687B-CF59-4A89-85F0-53DA70ED26C8}">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7519787E-A139-4D1F-BBBD-E8C55478475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03B4C96C-B9DA-4093-85D7-E8C46FA6638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5F232542-5495-40BA-820A-B9ED4605014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C818EC1C-C48C-4591-9EF6-6E5132A4FC26}">
      <text>
        <r>
          <rPr>
            <sz val="11"/>
            <color rgb="FF000000"/>
            <rFont val="Arial"/>
            <family val="2"/>
          </rPr>
          <t>Valor do vencimento do servidor, em Reais (R$).</t>
        </r>
      </text>
    </comment>
    <comment ref="H212" authorId="0" shapeId="0" xr:uid="{D112F8EB-79E5-4182-B97C-D18F086F07B2}">
      <text>
        <r>
          <rPr>
            <sz val="11"/>
            <color rgb="FF000000"/>
            <rFont val="Arial"/>
            <family val="2"/>
          </rPr>
          <t>Valor da representação paga em razão da função gratificada de direção e assessoramento, em Reais (R$).</t>
        </r>
      </text>
    </comment>
    <comment ref="I212" authorId="0" shapeId="0" xr:uid="{6FF46756-F142-4F18-B75E-249D79DFC865}">
      <text>
        <r>
          <rPr>
            <sz val="11"/>
            <color rgb="FF000000"/>
            <rFont val="Arial"/>
            <family val="2"/>
          </rPr>
          <t>(Células de preenchimento automático). Montante resultante da soma entre o vencimento + representação, em Reais (R$).</t>
        </r>
      </text>
    </comment>
    <comment ref="A220" authorId="0" shapeId="0" xr:uid="{D989C707-804F-464B-BF5B-EF9BD27F77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124BF809-3DF2-4556-AE53-D05CE648671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2AE5B07D-2E6E-46B8-A4F2-6BE99B75A880}">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62D196DE-D0EB-4577-B6B3-0F2CA3EDA2B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101942D9-06AE-4D47-AE2D-D8B20226D8F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08D683F8-72FF-4DA4-913D-FF9807CB68C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037CB46F-A557-4A70-8074-1DF0AD8F9014}">
      <text>
        <r>
          <rPr>
            <sz val="11"/>
            <color rgb="FF000000"/>
            <rFont val="Arial"/>
            <family val="2"/>
          </rPr>
          <t>Valor do vencimento do servidor, em Reais (R$).</t>
        </r>
      </text>
    </comment>
    <comment ref="H220" authorId="0" shapeId="0" xr:uid="{C0BC9B5A-F617-45F3-AB8A-398AAD166B60}">
      <text>
        <r>
          <rPr>
            <sz val="11"/>
            <color rgb="FF000000"/>
            <rFont val="Arial"/>
            <family val="2"/>
          </rPr>
          <t>Valor da representação paga em razão da função gratificada de direção e assessoramento, em Reais (R$).</t>
        </r>
      </text>
    </comment>
    <comment ref="I220" authorId="0" shapeId="0" xr:uid="{D9D18E5D-00F5-4573-B5B4-028AA73D81B7}">
      <text>
        <r>
          <rPr>
            <sz val="11"/>
            <color rgb="FF000000"/>
            <rFont val="Arial"/>
            <family val="2"/>
          </rPr>
          <t>(Células de preenchimento automático). Montante resultante da soma entre o vencimento + representação, em Reais (R$).</t>
        </r>
      </text>
    </comment>
    <comment ref="A226" authorId="0" shapeId="0" xr:uid="{A4A42FDA-AB04-49DB-AAC3-EBC81FB00D1C}">
      <text>
        <r>
          <rPr>
            <sz val="11"/>
            <color rgb="FF000000"/>
            <rFont val="Arial"/>
            <family val="2"/>
          </rPr>
          <t>(Não editar as células em cinza). Relação de todas as funções gratificadas de direção e assessoramento, conforme Lei Estadual nº 16.520/2018.</t>
        </r>
      </text>
    </comment>
    <comment ref="B226" authorId="0" shapeId="0" xr:uid="{00B7D499-ADA4-4E83-9ADF-D9470734841D}">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52134E70-5B9C-4CFE-A8FB-6088B6487E23}">
      <text>
        <r>
          <rPr>
            <sz val="11"/>
            <color rgb="FF000000"/>
            <rFont val="Arial"/>
            <family val="2"/>
          </rPr>
          <t>(Células de preenchimento automático). Quantitativo das funções gratificadas de direção e assessoramento preenchidos.</t>
        </r>
      </text>
    </comment>
    <comment ref="D226" authorId="0" shapeId="0" xr:uid="{FAFCAF6C-B17A-4892-9784-CCC8C6E80528}">
      <text>
        <r>
          <rPr>
            <sz val="11"/>
            <color rgb="FF000000"/>
            <rFont val="Arial"/>
            <family val="2"/>
          </rPr>
          <t>(Células de preenchimento automático). Quantitativo das funções gratificadas de direção e assessoramento vagas.</t>
        </r>
      </text>
    </comment>
    <comment ref="E226" authorId="0" shapeId="0" xr:uid="{761814F8-0099-4008-B6B3-D97C0EE4E207}">
      <text>
        <r>
          <rPr>
            <sz val="11"/>
            <color rgb="FF000000"/>
            <rFont val="Arial"/>
            <family val="2"/>
          </rPr>
          <t>(Células de preenchimento automático). Quantitativo das funções gratificadas de direção e assessoramento existentes (preenchidos + vagos).</t>
        </r>
      </text>
    </comment>
    <comment ref="G226" authorId="0" shapeId="0" xr:uid="{FA8CAC0F-7684-4690-9FFA-39F428A0C48C}">
      <text>
        <r>
          <rPr>
            <sz val="11"/>
            <color rgb="FF000000"/>
            <rFont val="Arial"/>
            <family val="2"/>
          </rPr>
          <t>(Células de preenchimento automático). Valor total dos vencimentos dos servidores, em Reais (R$).</t>
        </r>
      </text>
    </comment>
    <comment ref="H226" authorId="0" shapeId="0" xr:uid="{01720A63-454F-4F78-B2F6-D9D529248D02}">
      <text>
        <r>
          <rPr>
            <sz val="11"/>
            <color rgb="FF000000"/>
            <rFont val="Arial"/>
            <family val="2"/>
          </rPr>
          <t>(Células de preenchimento automático). Valor total das representações pagas em razão da função gratificada de direção e assessoramento, em Reais (R$).</t>
        </r>
      </text>
    </comment>
    <comment ref="I226" authorId="0" shapeId="0" xr:uid="{507F7C41-0A71-4F65-95BA-71FA635C07EF}">
      <text>
        <r>
          <rPr>
            <sz val="11"/>
            <color rgb="FF000000"/>
            <rFont val="Arial"/>
            <family val="2"/>
          </rPr>
          <t>(Células de preenchimento automático). Valor total dos montantes resultantes da soma entre os vencimentos + representações, em Reais (R$).</t>
        </r>
      </text>
    </comment>
    <comment ref="A237" authorId="0" shapeId="0" xr:uid="{6B059C17-0497-4429-B400-3A7AB02F6B3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58ED686B-75D0-4299-952F-D5B9E110288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DD21EEFF-919F-4798-B152-6323D6D62356}">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C928FE96-8423-4163-9E15-276F469F383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F311AC16-B00B-43CA-954C-CE02BC3CCF1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2C697FBA-FDE8-424E-B2A7-7A7ECCEF157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709FF7BF-B266-425A-8FFE-E7359BB09C1E}">
      <text>
        <r>
          <rPr>
            <sz val="11"/>
            <color rgb="FF000000"/>
            <rFont val="Arial"/>
            <family val="2"/>
          </rPr>
          <t>Valor do vencimento do servidor, em Reais (R$).</t>
        </r>
      </text>
    </comment>
    <comment ref="H237" authorId="0" shapeId="0" xr:uid="{8B1BEABB-9571-460C-8295-4FC0028133DD}">
      <text>
        <r>
          <rPr>
            <sz val="11"/>
            <color rgb="FF000000"/>
            <rFont val="Arial"/>
            <family val="2"/>
          </rPr>
          <t>Valor da representação paga em razão da função gratificada de direção e assessoramento, em Reais (R$).</t>
        </r>
      </text>
    </comment>
    <comment ref="I237" authorId="0" shapeId="0" xr:uid="{266E67C5-E535-4453-A0AF-03837F9CFFB6}">
      <text>
        <r>
          <rPr>
            <sz val="11"/>
            <color rgb="FF000000"/>
            <rFont val="Arial"/>
            <family val="2"/>
          </rPr>
          <t>(Células de preenchimento automático). Montante resultante da soma entre o vencimento + representação, em Reais (R$).</t>
        </r>
      </text>
    </comment>
    <comment ref="A246" authorId="0" shapeId="0" xr:uid="{65DAAF69-2C39-48C3-B255-8453782C9357}">
      <text>
        <r>
          <rPr>
            <sz val="11"/>
            <color rgb="FF000000"/>
            <rFont val="Arial"/>
            <family val="2"/>
          </rPr>
          <t>(Não editar as células em cinza). Relação de todas as funções gratificadas de direção e assessoramento, conforme Lei Estadual nº 16.520/2018.</t>
        </r>
      </text>
    </comment>
    <comment ref="B246" authorId="0" shapeId="0" xr:uid="{7B3F5896-37A9-4B0D-BD15-DEAC990FA352}">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7544ED75-FF6F-4034-9707-ECDB6C2AAF63}">
      <text>
        <r>
          <rPr>
            <sz val="11"/>
            <color rgb="FF000000"/>
            <rFont val="Arial"/>
            <family val="2"/>
          </rPr>
          <t>(Células de preenchimento automático). Quantitativo das funções gratificadas de direção e assessoramento preenchidos.</t>
        </r>
      </text>
    </comment>
    <comment ref="D246" authorId="0" shapeId="0" xr:uid="{934C95D3-FF28-4AAE-BFE5-8484007BDEF1}">
      <text>
        <r>
          <rPr>
            <sz val="11"/>
            <color rgb="FF000000"/>
            <rFont val="Arial"/>
            <family val="2"/>
          </rPr>
          <t>(Células de preenchimento automático). Quantitativo das funções gratificadas de direção e assessoramento vagas.</t>
        </r>
      </text>
    </comment>
    <comment ref="E246" authorId="0" shapeId="0" xr:uid="{F6C612BB-CEC2-43E3-85EA-F8BB4EBCDBFB}">
      <text>
        <r>
          <rPr>
            <sz val="11"/>
            <color rgb="FF000000"/>
            <rFont val="Arial"/>
            <family val="2"/>
          </rPr>
          <t>(Células de preenchimento automático). Quantitativo das funções gratificadas de direção e assessoramento existentes (preenchidos + vagos).</t>
        </r>
      </text>
    </comment>
    <comment ref="G246" authorId="0" shapeId="0" xr:uid="{6F192F00-343D-4470-BF0A-E11767F1C4C2}">
      <text>
        <r>
          <rPr>
            <sz val="11"/>
            <color rgb="FF000000"/>
            <rFont val="Arial"/>
            <family val="2"/>
          </rPr>
          <t>(Células de preenchimento automático). Valor total dos vencimentos dos servidores, em Reais (R$).</t>
        </r>
      </text>
    </comment>
    <comment ref="H246" authorId="0" shapeId="0" xr:uid="{0CF1E6D4-4A13-4069-82AA-C34D71D59AF6}">
      <text>
        <r>
          <rPr>
            <sz val="11"/>
            <color rgb="FF000000"/>
            <rFont val="Arial"/>
            <family val="2"/>
          </rPr>
          <t>(Células de preenchimento automático). Valor total das representações pagas em razão da função gratificada de direção e assessoramento, em Reais (R$).</t>
        </r>
      </text>
    </comment>
    <comment ref="I246" authorId="0" shapeId="0" xr:uid="{958E2551-CC9F-42AA-89C6-0E0A865B635B}">
      <text>
        <r>
          <rPr>
            <sz val="11"/>
            <color rgb="FF000000"/>
            <rFont val="Arial"/>
            <family val="2"/>
          </rPr>
          <t>(Células de preenchimento automático). Valor total dos montantes resultantes da soma entre os vencimentos + representações, em Reais (R$).</t>
        </r>
      </text>
    </comment>
    <comment ref="A253" authorId="0" shapeId="0" xr:uid="{CC53C4E1-6DA7-4913-A9FB-BCD092B999F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26B0EC03-676D-40B1-BC33-704BF75DF7E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B72EA324-C64A-433C-8A1F-053DF44956E2}">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08753E49-4019-48DC-9956-B529C9D674B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1D6BBD59-AD35-41E4-AF83-1FE63FAC435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18F9DC56-7699-4C6E-BDE2-D8F58C54635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B84A6FFC-08CA-4BA1-9D91-4E2D5F568601}">
      <text>
        <r>
          <rPr>
            <sz val="11"/>
            <color rgb="FF000000"/>
            <rFont val="Arial"/>
            <family val="2"/>
          </rPr>
          <t>Valor do vencimento do servidor, em Reais (R$).</t>
        </r>
      </text>
    </comment>
    <comment ref="H253" authorId="0" shapeId="0" xr:uid="{021976DE-0EA0-4979-B219-0D8251AE8254}">
      <text>
        <r>
          <rPr>
            <sz val="11"/>
            <color rgb="FF000000"/>
            <rFont val="Arial"/>
            <family val="2"/>
          </rPr>
          <t>Valor da representação paga em razão da função gratificada de direção e assessoramento, em Reais (R$).</t>
        </r>
      </text>
    </comment>
    <comment ref="I253" authorId="0" shapeId="0" xr:uid="{DD5B5A97-4C6D-4F89-8D9A-2ADCE55248ED}">
      <text>
        <r>
          <rPr>
            <sz val="11"/>
            <color rgb="FF000000"/>
            <rFont val="Arial"/>
            <family val="2"/>
          </rPr>
          <t>(Células de preenchimento automático). Montante resultante da soma entre o vencimento + representação, em Reais (R$).</t>
        </r>
      </text>
    </comment>
    <comment ref="A257" authorId="0" shapeId="0" xr:uid="{5E718474-FE25-43B0-8A77-0164EA30F1B3}">
      <text>
        <r>
          <rPr>
            <sz val="11"/>
            <color rgb="FF000000"/>
            <rFont val="Arial"/>
            <family val="2"/>
          </rPr>
          <t>(Não editar as células em cinza). Relação de todas as funções gratificadas de direção e assessoramento, conforme Lei Estadual nº 16.520/2018.</t>
        </r>
      </text>
    </comment>
    <comment ref="B257" authorId="0" shapeId="0" xr:uid="{414B9C3B-0A9D-4987-BEE7-89E64D9320E6}">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2F07F610-C4D7-466A-8E52-6EC535B9A42B}">
      <text>
        <r>
          <rPr>
            <sz val="11"/>
            <color rgb="FF000000"/>
            <rFont val="Arial"/>
            <family val="2"/>
          </rPr>
          <t>(Células de preenchimento automático). Quantitativo das funções gratificadas de direção e assessoramento preenchidos.</t>
        </r>
      </text>
    </comment>
    <comment ref="D257" authorId="0" shapeId="0" xr:uid="{BACEC04D-CDC2-4570-9527-D7205D692680}">
      <text>
        <r>
          <rPr>
            <sz val="11"/>
            <color rgb="FF000000"/>
            <rFont val="Arial"/>
            <family val="2"/>
          </rPr>
          <t>(Células de preenchimento automático). Quantitativo das funções gratificadas de direção e assessoramento vagas.</t>
        </r>
      </text>
    </comment>
    <comment ref="E257" authorId="0" shapeId="0" xr:uid="{6BC8DE27-4EDD-4A8B-B62A-927E6838A8AD}">
      <text>
        <r>
          <rPr>
            <sz val="11"/>
            <color rgb="FF000000"/>
            <rFont val="Arial"/>
            <family val="2"/>
          </rPr>
          <t>(Células de preenchimento automático). Quantitativo das funções gratificadas de direção e assessoramento existentes (preenchidos + vagos).</t>
        </r>
      </text>
    </comment>
    <comment ref="G257" authorId="0" shapeId="0" xr:uid="{89C9A951-0012-462E-BDCB-6379F09BC835}">
      <text>
        <r>
          <rPr>
            <sz val="11"/>
            <color rgb="FF000000"/>
            <rFont val="Arial"/>
            <family val="2"/>
          </rPr>
          <t>(Células de preenchimento automático). Valor total dos vencimentos dos servidores, em Reais (R$).</t>
        </r>
      </text>
    </comment>
    <comment ref="H257" authorId="0" shapeId="0" xr:uid="{634A70F9-C470-4F1B-83BB-8A26F961D5EF}">
      <text>
        <r>
          <rPr>
            <sz val="11"/>
            <color rgb="FF000000"/>
            <rFont val="Arial"/>
            <family val="2"/>
          </rPr>
          <t>(Células de preenchimento automático). Valor total das representações pagas em razão da função gratificada de direção e assessoramento, em Reais (R$).</t>
        </r>
      </text>
    </comment>
    <comment ref="I257" authorId="0" shapeId="0" xr:uid="{5EFDB8D9-FF48-4810-AEF6-06FC1D619940}">
      <text>
        <r>
          <rPr>
            <sz val="11"/>
            <color rgb="FF000000"/>
            <rFont val="Arial"/>
            <family val="2"/>
          </rPr>
          <t>(Células de preenchimento automático). Valor total dos montantes resultantes da soma entre os vencimentos + representações, em Reais (R$).</t>
        </r>
      </text>
    </comment>
    <comment ref="A264" authorId="0" shapeId="0" xr:uid="{77D49231-615A-4E61-B7FF-1AD488A32A2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FD6A0DBD-FFEB-4ED5-9148-23BE7C2D256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409DC11F-F6FD-4140-987B-6FC5E5FECFCE}">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325BD898-C3C5-4683-B268-AEE93236390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857851B0-E551-4A30-B04F-8EFDFDA1B31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47CD43AA-8616-409D-93C6-7CAE123F8C7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69528D3C-6015-4DD1-8A2A-4ED5BA2E2CB5}">
      <text>
        <r>
          <rPr>
            <sz val="11"/>
            <color rgb="FF000000"/>
            <rFont val="Arial"/>
            <family val="2"/>
          </rPr>
          <t>Valor do vencimento do servidor, em Reais (R$).</t>
        </r>
      </text>
    </comment>
    <comment ref="H264" authorId="0" shapeId="0" xr:uid="{409DC87E-8F30-4AA9-97C0-8CB79D684859}">
      <text>
        <r>
          <rPr>
            <sz val="11"/>
            <color rgb="FF000000"/>
            <rFont val="Arial"/>
            <family val="2"/>
          </rPr>
          <t>Valor da representação paga em razão da função gratificada de direção e assessoramento, em Reais (R$).</t>
        </r>
      </text>
    </comment>
    <comment ref="I264" authorId="0" shapeId="0" xr:uid="{FC9921BB-B600-4401-8229-40558B2EE45C}">
      <text>
        <r>
          <rPr>
            <sz val="11"/>
            <color rgb="FF000000"/>
            <rFont val="Arial"/>
            <family val="2"/>
          </rPr>
          <t>(Células de preenchimento automático). Montante resultante da soma entre o vencimento + representação, em Reais (R$).</t>
        </r>
      </text>
    </comment>
    <comment ref="A268" authorId="0" shapeId="0" xr:uid="{8C3BF23A-41E6-4957-BA5A-1DB97BE3D012}">
      <text>
        <r>
          <rPr>
            <sz val="11"/>
            <color rgb="FF000000"/>
            <rFont val="Arial"/>
            <family val="2"/>
          </rPr>
          <t>(Não editar as células em cinza). Relação de todas as funções gratificadas de direção e assessoramento, conforme Lei Estadual nº 16.520/2018.</t>
        </r>
      </text>
    </comment>
    <comment ref="B268" authorId="0" shapeId="0" xr:uid="{75FEEAC9-2BF2-4C5B-9D1D-D90FBEFF79B5}">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341B8822-3523-430B-8B9F-E49FCDB82316}">
      <text>
        <r>
          <rPr>
            <sz val="11"/>
            <color rgb="FF000000"/>
            <rFont val="Arial"/>
            <family val="2"/>
          </rPr>
          <t>(Células de preenchimento automático). Quantitativo das funções gratificadas de direção e assessoramento preenchidos.</t>
        </r>
      </text>
    </comment>
    <comment ref="D268" authorId="0" shapeId="0" xr:uid="{F8924577-5727-41B6-A1A1-E03777575E53}">
      <text>
        <r>
          <rPr>
            <sz val="11"/>
            <color rgb="FF000000"/>
            <rFont val="Arial"/>
            <family val="2"/>
          </rPr>
          <t>(Células de preenchimento automático). Quantitativo das funções gratificadas de direção e assessoramento vagas.</t>
        </r>
      </text>
    </comment>
    <comment ref="E268" authorId="0" shapeId="0" xr:uid="{B92BF658-1125-4E1B-8AD9-5C453BB3FAB6}">
      <text>
        <r>
          <rPr>
            <sz val="11"/>
            <color rgb="FF000000"/>
            <rFont val="Arial"/>
            <family val="2"/>
          </rPr>
          <t>(Células de preenchimento automático). Quantitativo das funções gratificadas de direção e assessoramento existentes (preenchidos + vagos).</t>
        </r>
      </text>
    </comment>
    <comment ref="G268" authorId="0" shapeId="0" xr:uid="{CC7124BD-FBEB-455A-8160-30EA20CD2D2F}">
      <text>
        <r>
          <rPr>
            <sz val="11"/>
            <color rgb="FF000000"/>
            <rFont val="Arial"/>
            <family val="2"/>
          </rPr>
          <t>(Células de preenchimento automático). Valor total dos vencimentos dos servidores, em Reais (R$).</t>
        </r>
      </text>
    </comment>
    <comment ref="H268" authorId="0" shapeId="0" xr:uid="{B5725F81-9615-47ED-89AA-4BCB8EE0121C}">
      <text>
        <r>
          <rPr>
            <sz val="11"/>
            <color rgb="FF000000"/>
            <rFont val="Arial"/>
            <family val="2"/>
          </rPr>
          <t>(Células de preenchimento automático). Valor total das representações pagas em razão da função gratificada de direção e assessoramento, em Reais (R$).</t>
        </r>
      </text>
    </comment>
    <comment ref="I268" authorId="0" shapeId="0" xr:uid="{2D1B2E18-14D7-4507-A022-21BA6C044194}">
      <text>
        <r>
          <rPr>
            <sz val="11"/>
            <color rgb="FF000000"/>
            <rFont val="Arial"/>
            <family val="2"/>
          </rPr>
          <t>(Células de preenchimento automático). Valor total dos montantes resultantes da soma entre os vencimentos + representações, em Reais (R$).</t>
        </r>
      </text>
    </comment>
    <comment ref="A274" authorId="0" shapeId="0" xr:uid="{02C97A35-51FE-47BD-BD57-3BCEAF01E37A}">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13FC369C-5CE6-45C9-BF2E-2D9FDE1F7F9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9AC4D385-270A-4A47-9730-D94BA4B5A863}">
      <text>
        <r>
          <rPr>
            <sz val="11"/>
            <color rgb="FF000000"/>
            <rFont val="Arial"/>
            <family val="2"/>
          </rPr>
          <t>Descrever a sigla da lotação referente à função gratificada de supervisão e apoio. Exemplos de siglas da SCGE: DAUD/UAPP, DAUD/COP/UAOP, DAUD/CLC/UALC, etc.</t>
        </r>
      </text>
    </comment>
    <comment ref="D274" authorId="0" shapeId="0" xr:uid="{3A21CADF-4C48-4481-AE77-E28F1FAFBB2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7D24E2F8-3A42-4D94-847A-FCD6444949A9}">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5DBEDDA2-8041-4F3A-984F-82ACE8F76AA6}">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1031D030-668B-4AA9-9E15-E869083F696E}">
      <text>
        <r>
          <rPr>
            <sz val="11"/>
            <color rgb="FF000000"/>
            <rFont val="Arial"/>
            <family val="2"/>
          </rPr>
          <t>Valor do vencimento do servidor, em Reais (R$).</t>
        </r>
      </text>
    </comment>
    <comment ref="H274" authorId="0" shapeId="0" xr:uid="{8F125F94-474D-4B71-A70D-3312472FCE9E}">
      <text>
        <r>
          <rPr>
            <sz val="11"/>
            <color rgb="FF000000"/>
            <rFont val="Arial"/>
            <family val="2"/>
          </rPr>
          <t>Valor da representação paga em razão da função gratificada de supervisão e apoio, em Reais (R$).</t>
        </r>
      </text>
    </comment>
    <comment ref="I274" authorId="0" shapeId="0" xr:uid="{C7B21C80-9A8B-445C-90B9-B5DF890B573C}">
      <text>
        <r>
          <rPr>
            <sz val="11"/>
            <color rgb="FF000000"/>
            <rFont val="Arial"/>
            <family val="2"/>
          </rPr>
          <t>(Células de preenchimento automático). Montante resultante da soma entre o vencimento + representação, em Reais (R$).</t>
        </r>
      </text>
    </comment>
    <comment ref="A306" authorId="0" shapeId="0" xr:uid="{370DCA10-CE8B-48DA-B798-B1219D9A405C}">
      <text>
        <r>
          <rPr>
            <sz val="11"/>
            <color rgb="FF000000"/>
            <rFont val="Arial"/>
            <family val="2"/>
          </rPr>
          <t>(Não editar as células em cinza). Relação de todas as funções gratificadas de supervisão e apoio, conforme Lei Estadual nº 16.520/2018.</t>
        </r>
      </text>
    </comment>
    <comment ref="B306" authorId="0" shapeId="0" xr:uid="{CECA3F85-F09D-42EA-BEA1-9AE2F195AABF}">
      <text>
        <r>
          <rPr>
            <sz val="11"/>
            <color rgb="FF000000"/>
            <rFont val="Arial"/>
            <family val="2"/>
          </rPr>
          <t>(Não editar as células em cinza). Relação de todos os símbolos das funções gratificadas de supervisão e apoio, conforme Lei Estadual nº 16.520/2018.</t>
        </r>
      </text>
    </comment>
    <comment ref="C306" authorId="0" shapeId="0" xr:uid="{809D6C9E-00F1-4DBC-8937-24C2469690D8}">
      <text>
        <r>
          <rPr>
            <sz val="11"/>
            <color rgb="FF000000"/>
            <rFont val="Arial"/>
            <family val="2"/>
          </rPr>
          <t>(Células de preenchimento automático). Quantitativo das funções gratificadas de supervisão e apoio preenchidos.</t>
        </r>
      </text>
    </comment>
    <comment ref="D306" authorId="0" shapeId="0" xr:uid="{3334CCBA-EDFF-4A6B-9F74-9C40DC69F274}">
      <text>
        <r>
          <rPr>
            <sz val="11"/>
            <color rgb="FF000000"/>
            <rFont val="Arial"/>
            <family val="2"/>
          </rPr>
          <t>(Células de preenchimento automático). Quantitativo das funções gratificadas de supervisão e apoio vagos.</t>
        </r>
      </text>
    </comment>
    <comment ref="E306" authorId="0" shapeId="0" xr:uid="{50B1E4F6-7037-4DB2-940C-03C62288381B}">
      <text>
        <r>
          <rPr>
            <sz val="11"/>
            <color rgb="FF000000"/>
            <rFont val="Arial"/>
            <family val="2"/>
          </rPr>
          <t>(Células de preenchimento automático). Quantitativo das funções gratificadas de supervisão e apoio existentes (preenchidos + vagos).</t>
        </r>
      </text>
    </comment>
    <comment ref="G306" authorId="0" shapeId="0" xr:uid="{7D816104-D8CB-4DF9-B696-AA5E0F954C11}">
      <text>
        <r>
          <rPr>
            <sz val="11"/>
            <color rgb="FF000000"/>
            <rFont val="Arial"/>
            <family val="2"/>
          </rPr>
          <t>(Células de preenchimento automático). Valor total dos vencimentos dos servidores, em Reais (R$).</t>
        </r>
      </text>
    </comment>
    <comment ref="H306" authorId="0" shapeId="0" xr:uid="{5D07DFEE-F474-42AE-8888-5C15A00B7B4F}">
      <text>
        <r>
          <rPr>
            <sz val="11"/>
            <color rgb="FF000000"/>
            <rFont val="Arial"/>
            <family val="2"/>
          </rPr>
          <t>(Células de preenchimento automático). Valor total das representações pagas em razão da função gratificada de supervisão e apoio, em Reais (R$).</t>
        </r>
      </text>
    </comment>
    <comment ref="I306" authorId="0" shapeId="0" xr:uid="{36EA656E-5C01-4ACE-992F-FFB19A117E4C}">
      <text>
        <r>
          <rPr>
            <sz val="11"/>
            <color rgb="FF000000"/>
            <rFont val="Arial"/>
            <family val="2"/>
          </rPr>
          <t>(Células de preenchimento automático). Valor total dos montantes resultantes da soma entre os vencimentos + representações, em Reais (R$).</t>
        </r>
      </text>
    </comment>
    <comment ref="C315" authorId="0" shapeId="0" xr:uid="{2799C2B9-B293-4050-887A-BC6EB17A925B}">
      <text>
        <r>
          <rPr>
            <sz val="11"/>
            <color rgb="FF000000"/>
            <rFont val="Arial"/>
            <family val="2"/>
          </rPr>
          <t>(Células de preenchimento automático). Quantitativo dos cargos em comissão + funções gratificadas preenchidos.</t>
        </r>
      </text>
    </comment>
    <comment ref="D315" authorId="0" shapeId="0" xr:uid="{60775F85-2A71-4EF9-9D05-0B32A633975B}">
      <text>
        <r>
          <rPr>
            <sz val="11"/>
            <color rgb="FF000000"/>
            <rFont val="Arial"/>
            <family val="2"/>
          </rPr>
          <t>(Células de preenchimento automático). Quantitativo dos cargos em comissão + funções gratificadas vagos.</t>
        </r>
      </text>
    </comment>
    <comment ref="E315" authorId="0" shapeId="0" xr:uid="{52312440-ADA7-4627-8CB8-8CB735FAED78}">
      <text>
        <r>
          <rPr>
            <sz val="11"/>
            <color rgb="FF000000"/>
            <rFont val="Arial"/>
            <family val="2"/>
          </rPr>
          <t>(Células de preenchimento automático). Quantitativo dos cargos em comissão + funções gratificadas existentes (preenchidos + vagos).</t>
        </r>
      </text>
    </comment>
    <comment ref="G315" authorId="0" shapeId="0" xr:uid="{8537D7B9-5E11-42B4-A3BC-406D1E068AC7}">
      <text>
        <r>
          <rPr>
            <sz val="11"/>
            <color rgb="FF000000"/>
            <rFont val="Arial"/>
            <family val="2"/>
          </rPr>
          <t>(Células de preenchimento automático). Valor total dos vencimentos dos cargos comissionados + funções gratificadas, em Reais (R$).</t>
        </r>
      </text>
    </comment>
    <comment ref="H315" authorId="0" shapeId="0" xr:uid="{31612318-D3E6-482E-A04E-A127BFD615D5}">
      <text>
        <r>
          <rPr>
            <sz val="11"/>
            <color rgb="FF000000"/>
            <rFont val="Arial"/>
            <family val="2"/>
          </rPr>
          <t>(Células de preenchimento automático). Valor total das representações pagas em razão dos cargos comissionados + funções gratificadas, em Reais (R$).</t>
        </r>
      </text>
    </comment>
    <comment ref="I315" authorId="0" shapeId="0" xr:uid="{DB1DD28B-ACEF-447E-91A1-B3CC181A2BC5}">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22F036AA-F0EB-4416-B572-293135B5CCAC}">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C3B76326-946F-4AE1-87E7-824E4FD189CB}">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6C78404C-9877-4265-8AA4-3DEC4077B964}">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BA0FFF25-B82D-4E10-B331-933598FDBAD0}">
      <text>
        <r>
          <rPr>
            <sz val="11"/>
            <color rgb="FF000000"/>
            <rFont val="Arial"/>
            <family val="2"/>
          </rPr>
          <t>Descrever a sigla da lotação referente ao cargo comissionado. Exemplos de siglas da SCGE: GAB/SECGE, GAB/CGAB, CGAB/ASC, etc.</t>
        </r>
      </text>
    </comment>
    <comment ref="D6" authorId="0" shapeId="0" xr:uid="{F29631AA-E3FF-4D29-AD06-B4BFD80091D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36E5D6FC-23CC-44C2-A533-BAE51F9CE3AC}">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C7266399-A6AA-4112-93D1-A42DAA192AD2}">
      <text>
        <r>
          <rPr>
            <sz val="11"/>
            <color rgb="FF000000"/>
            <rFont val="Arial"/>
            <family val="2"/>
          </rPr>
          <t>Nome completo do servidor ocupante do cargo comissionado. Caso o cargo esteja vago, a palavra "VAGO" deverá ser inserida na célula correspondente.</t>
        </r>
      </text>
    </comment>
    <comment ref="G6" authorId="0" shapeId="0" xr:uid="{6A65E790-F7EC-4906-94BB-BB67A12C3C88}">
      <text>
        <r>
          <rPr>
            <sz val="11"/>
            <color rgb="FF000000"/>
            <rFont val="Arial"/>
            <family val="2"/>
          </rPr>
          <t>Valor do subsídio do agente político, em Reais (R$).</t>
        </r>
      </text>
    </comment>
    <comment ref="H6" authorId="0" shapeId="0" xr:uid="{88F6E976-AC1A-4DF1-BD7F-B7601F982E77}">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54266A68-D807-4550-A95F-8D9CC61B41D0}">
      <text>
        <r>
          <rPr>
            <sz val="11"/>
            <color rgb="FF000000"/>
            <rFont val="Arial"/>
            <family val="2"/>
          </rPr>
          <t>Valor da representação paga em razão do cargo em comissão, em Reais (R$).</t>
        </r>
      </text>
    </comment>
    <comment ref="J6" authorId="0" shapeId="0" xr:uid="{B642C68E-C6D3-4DC5-8354-0DDC4A1D7412}">
      <text>
        <r>
          <rPr>
            <sz val="11"/>
            <color rgb="FF000000"/>
            <rFont val="Arial"/>
            <family val="2"/>
          </rPr>
          <t>(Células de preenchimento automático). Montante resultante da soma entre o subsídio do agente político + vencimento + representação, em Reais (R$).</t>
        </r>
      </text>
    </comment>
    <comment ref="A175" authorId="0" shapeId="0" xr:uid="{AA4ED972-577F-49E1-A19B-C0A22716EB32}">
      <text>
        <r>
          <rPr>
            <sz val="11"/>
            <color rgb="FF000000"/>
            <rFont val="Arial"/>
            <family val="2"/>
          </rPr>
          <t>(Não editar as células em cinza). Relação de todos os cargos comissionados, conforme Lei Estadual nº 16.520/2018.</t>
        </r>
      </text>
    </comment>
    <comment ref="B175" authorId="0" shapeId="0" xr:uid="{12EAF71D-CF41-4BC1-AC35-97161389681D}">
      <text>
        <r>
          <rPr>
            <sz val="11"/>
            <color rgb="FF000000"/>
            <rFont val="Arial"/>
            <family val="2"/>
          </rPr>
          <t>(Não editar as células em cinza). Relação de todos os símbolos dos cargos comissionados, conforme Lei Estadual nº 16.520/2018.</t>
        </r>
      </text>
    </comment>
    <comment ref="C175" authorId="0" shapeId="0" xr:uid="{F34FA385-93D9-4B49-ABEA-94D1EBEC5E16}">
      <text>
        <r>
          <rPr>
            <sz val="11"/>
            <color rgb="FF000000"/>
            <rFont val="Arial"/>
            <family val="2"/>
          </rPr>
          <t>(Células de preenchimento automático). Quantitativo dos cargos comissionados preenchidos.</t>
        </r>
      </text>
    </comment>
    <comment ref="D175" authorId="0" shapeId="0" xr:uid="{131EE09C-12B7-464F-8B5A-30BC8720B23D}">
      <text>
        <r>
          <rPr>
            <sz val="11"/>
            <color rgb="FF000000"/>
            <rFont val="Arial"/>
            <family val="2"/>
          </rPr>
          <t>(Células de preenchimento automático). Quantitativo dos cargos comissionados vagos.</t>
        </r>
      </text>
    </comment>
    <comment ref="E175" authorId="0" shapeId="0" xr:uid="{63F220D2-8936-4334-9AC7-BB8ACC69163F}">
      <text>
        <r>
          <rPr>
            <sz val="11"/>
            <color rgb="FF000000"/>
            <rFont val="Arial"/>
            <family val="2"/>
          </rPr>
          <t>(Células de preenchimento automático). Quantitativo dos cargos comissionados existentes (preenchidos + vagos).</t>
        </r>
      </text>
    </comment>
    <comment ref="G175" authorId="0" shapeId="0" xr:uid="{72D5EBD3-5CB9-466F-9340-075C38130FB4}">
      <text>
        <r>
          <rPr>
            <sz val="11"/>
            <color rgb="FF000000"/>
            <rFont val="Arial"/>
            <family val="2"/>
          </rPr>
          <t>(Células de preenchimento automático). Valor total dos subsídios dos agentes políticos, em Reais (R$).</t>
        </r>
      </text>
    </comment>
    <comment ref="H175" authorId="0" shapeId="0" xr:uid="{2C7DF7D2-D8AD-45FD-939D-497DD52ECDF5}">
      <text>
        <r>
          <rPr>
            <sz val="11"/>
            <color rgb="FF000000"/>
            <rFont val="Arial"/>
            <family val="2"/>
          </rPr>
          <t>(Células de preenchimento automático). Valor total dos vencimentos dos servidores, em Reais (R$).</t>
        </r>
      </text>
    </comment>
    <comment ref="I175" authorId="0" shapeId="0" xr:uid="{BFE6D78F-8DE6-4B7A-B98B-97ACC8A80D10}">
      <text>
        <r>
          <rPr>
            <sz val="11"/>
            <color rgb="FF000000"/>
            <rFont val="Arial"/>
            <family val="2"/>
          </rPr>
          <t>(Células de preenchimento automático). Valor total das representações pagas em razão do cargo em comissão, em Reais (R$).</t>
        </r>
      </text>
    </comment>
    <comment ref="J175" authorId="0" shapeId="0" xr:uid="{47205FD7-F580-403C-8811-1C0B1BED184F}">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D53596BA-0BFC-40E5-B5D3-47C48DAC1D3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EF2B0A3D-1FAD-4CA5-B78B-D310728E00D4}">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DE071F59-1147-46CE-8DFD-17B49F00E96B}">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7849256C-4408-45EB-8D98-790CAEAE154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CA950378-27E5-411F-AFB8-36EDE0E7A0F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C61A3371-48AB-46A8-8714-E49E45AA1D7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B737F5C2-BB91-4B2F-BC57-5A8208C9417E}">
      <text>
        <r>
          <rPr>
            <sz val="11"/>
            <color rgb="FF000000"/>
            <rFont val="Arial"/>
            <family val="2"/>
          </rPr>
          <t>Valor do vencimento do servidor, em Reais (R$).</t>
        </r>
      </text>
    </comment>
    <comment ref="H191" authorId="0" shapeId="0" xr:uid="{93AA88E8-263A-45C9-969B-E5178773CB41}">
      <text>
        <r>
          <rPr>
            <sz val="11"/>
            <color rgb="FF000000"/>
            <rFont val="Arial"/>
            <family val="2"/>
          </rPr>
          <t>Valor da representação paga em razão da função gratificada de direção e assessoramento, em Reais (R$).</t>
        </r>
      </text>
    </comment>
    <comment ref="I191" authorId="0" shapeId="0" xr:uid="{0478C226-5117-49CE-B517-0836BBC18A88}">
      <text>
        <r>
          <rPr>
            <sz val="11"/>
            <color rgb="FF000000"/>
            <rFont val="Arial"/>
            <family val="2"/>
          </rPr>
          <t>(Células de preenchimento automático). Montante resultante da soma entre o vencimento + representação, em Reais (R$).</t>
        </r>
      </text>
    </comment>
    <comment ref="A194" authorId="0" shapeId="0" xr:uid="{4117849C-E40E-4317-9DC3-1653ACB346E3}">
      <text>
        <r>
          <rPr>
            <sz val="11"/>
            <color rgb="FF000000"/>
            <rFont val="Arial"/>
            <family val="2"/>
          </rPr>
          <t>(Não editar as células em cinza). Relação de todas as funções gratificadas de direção e assessoramento, conforme Lei Estadual nº 16.520/2018.</t>
        </r>
      </text>
    </comment>
    <comment ref="B194" authorId="0" shapeId="0" xr:uid="{FEBC6D88-3B9E-49D4-BD62-40B99C53AAA3}">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54D65812-DFF0-4E64-BCCE-8E96B7DA082A}">
      <text>
        <r>
          <rPr>
            <sz val="11"/>
            <color rgb="FF000000"/>
            <rFont val="Arial"/>
            <family val="2"/>
          </rPr>
          <t>(Células de preenchimento automático). Quantitativo das funções gratificadas de direção e assessoramento preenchidos.</t>
        </r>
      </text>
    </comment>
    <comment ref="D194" authorId="0" shapeId="0" xr:uid="{0FF2E480-D79E-4F55-B8C4-65212546D3B0}">
      <text>
        <r>
          <rPr>
            <sz val="11"/>
            <color rgb="FF000000"/>
            <rFont val="Arial"/>
            <family val="2"/>
          </rPr>
          <t>(Células de preenchimento automático). Quantitativo das funções gratificadas de direção e assessoramento vagas.</t>
        </r>
      </text>
    </comment>
    <comment ref="E194" authorId="0" shapeId="0" xr:uid="{42F0CD82-D3A9-467B-90FA-277CCED0F99D}">
      <text>
        <r>
          <rPr>
            <sz val="11"/>
            <color rgb="FF000000"/>
            <rFont val="Arial"/>
            <family val="2"/>
          </rPr>
          <t>(Células de preenchimento automático). Quantitativo das funções gratificadas de direção e assessoramento existentes (preenchidos + vagos).</t>
        </r>
      </text>
    </comment>
    <comment ref="G194" authorId="0" shapeId="0" xr:uid="{6AC659E0-FE60-424B-8953-442DD1B4DB91}">
      <text>
        <r>
          <rPr>
            <sz val="11"/>
            <color rgb="FF000000"/>
            <rFont val="Arial"/>
            <family val="2"/>
          </rPr>
          <t>(Células de preenchimento automático). Valor total dos vencimentos dos servidores, em Reais (R$).</t>
        </r>
      </text>
    </comment>
    <comment ref="H194" authorId="0" shapeId="0" xr:uid="{1D09EA1C-04F9-4B12-B5EC-96AFA9FB9C99}">
      <text>
        <r>
          <rPr>
            <sz val="11"/>
            <color rgb="FF000000"/>
            <rFont val="Arial"/>
            <family val="2"/>
          </rPr>
          <t>(Células de preenchimento automático). Valor total das representações pagas em razão da função gratificada de direção e assessoramento, em Reais (R$).</t>
        </r>
      </text>
    </comment>
    <comment ref="I194" authorId="0" shapeId="0" xr:uid="{C55CCC11-78A9-41D1-A25B-BFD505127DEF}">
      <text>
        <r>
          <rPr>
            <sz val="11"/>
            <color rgb="FF000000"/>
            <rFont val="Arial"/>
            <family val="2"/>
          </rPr>
          <t>(Células de preenchimento automático). Valor total dos montantes resultantes da soma entre os vencimentos + representações, em Reais (R$).</t>
        </r>
      </text>
    </comment>
    <comment ref="A204" authorId="0" shapeId="0" xr:uid="{DFDAD6F1-A8CA-4258-9DC2-E25A10C6F93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52B90F9D-BAE3-48BF-B82C-796F0D55FAC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51B3F15F-EDAB-40B3-AC2D-9EDC29390A64}">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041A5C1C-BF34-4902-821C-755CBDB7BCA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2612F2C9-9FEA-4C24-B687-9D77746A4FB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DD04BF3D-2F28-43D2-ADC7-D842BA407F8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4E962C69-CB45-4AE1-9FFB-7DB92765EE30}">
      <text>
        <r>
          <rPr>
            <sz val="11"/>
            <color rgb="FF000000"/>
            <rFont val="Arial"/>
            <family val="2"/>
          </rPr>
          <t>Valor do vencimento do servidor, em Reais (R$).</t>
        </r>
      </text>
    </comment>
    <comment ref="H204" authorId="0" shapeId="0" xr:uid="{26448FA2-6B59-4169-BD34-032533AB6531}">
      <text>
        <r>
          <rPr>
            <sz val="11"/>
            <color rgb="FF000000"/>
            <rFont val="Arial"/>
            <family val="2"/>
          </rPr>
          <t>Valor da representação paga em razão da função gratificada de direção e assessoramento, em Reais (R$).</t>
        </r>
      </text>
    </comment>
    <comment ref="I204" authorId="0" shapeId="0" xr:uid="{EF9F6CDC-0B3D-49BA-B659-978E51BEC4E3}">
      <text>
        <r>
          <rPr>
            <sz val="11"/>
            <color rgb="FF000000"/>
            <rFont val="Arial"/>
            <family val="2"/>
          </rPr>
          <t>(Células de preenchimento automático). Montante resultante da soma entre o vencimento + representação, em Reais (R$).</t>
        </r>
      </text>
    </comment>
    <comment ref="A212" authorId="0" shapeId="0" xr:uid="{32E37FF7-5196-4986-B431-65CCB54AA29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7ADDBE3F-6AC2-4F62-8482-D212F925CFA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22DC436C-3DCC-4750-A7FD-AB54AD644286}">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1193A2A3-70B5-4F07-872C-44FDDF1AB6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99D43FBC-0D63-4F7E-95AE-3239E68686A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49417E3E-8954-4830-98D9-E14DDF243C7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24CF0A59-6076-49BA-B4CE-241A62D1E8AF}">
      <text>
        <r>
          <rPr>
            <sz val="11"/>
            <color rgb="FF000000"/>
            <rFont val="Arial"/>
            <family val="2"/>
          </rPr>
          <t>Valor do vencimento do servidor, em Reais (R$).</t>
        </r>
      </text>
    </comment>
    <comment ref="H212" authorId="0" shapeId="0" xr:uid="{C2C4774F-39CF-4DEA-A547-4EC07998C406}">
      <text>
        <r>
          <rPr>
            <sz val="11"/>
            <color rgb="FF000000"/>
            <rFont val="Arial"/>
            <family val="2"/>
          </rPr>
          <t>Valor da representação paga em razão da função gratificada de direção e assessoramento, em Reais (R$).</t>
        </r>
      </text>
    </comment>
    <comment ref="I212" authorId="0" shapeId="0" xr:uid="{301A2932-33CF-4A59-87B3-52C7C1AAC33E}">
      <text>
        <r>
          <rPr>
            <sz val="11"/>
            <color rgb="FF000000"/>
            <rFont val="Arial"/>
            <family val="2"/>
          </rPr>
          <t>(Células de preenchimento automático). Montante resultante da soma entre o vencimento + representação, em Reais (R$).</t>
        </r>
      </text>
    </comment>
    <comment ref="A220" authorId="0" shapeId="0" xr:uid="{02921EC9-0535-4AEF-9FEA-A39EEC1DB714}">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74A0DBE6-BA64-46DF-A342-08691EF8792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B76E568E-C249-4222-B2AE-CD216710D370}">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27F5B09D-3367-4418-A964-331EFB4E58C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A085440C-9BA5-4E47-A26C-F9940B806F8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B311B74A-2030-49A4-93AC-E92C4BA4EC8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07193C3B-C0DE-4719-902A-EDBBC8975908}">
      <text>
        <r>
          <rPr>
            <sz val="11"/>
            <color rgb="FF000000"/>
            <rFont val="Arial"/>
            <family val="2"/>
          </rPr>
          <t>Valor do vencimento do servidor, em Reais (R$).</t>
        </r>
      </text>
    </comment>
    <comment ref="H220" authorId="0" shapeId="0" xr:uid="{EFA2E684-638E-4613-89EB-DFBAF7444A91}">
      <text>
        <r>
          <rPr>
            <sz val="11"/>
            <color rgb="FF000000"/>
            <rFont val="Arial"/>
            <family val="2"/>
          </rPr>
          <t>Valor da representação paga em razão da função gratificada de direção e assessoramento, em Reais (R$).</t>
        </r>
      </text>
    </comment>
    <comment ref="I220" authorId="0" shapeId="0" xr:uid="{41E84C29-E4D8-47E1-9FA1-85E3C91C6074}">
      <text>
        <r>
          <rPr>
            <sz val="11"/>
            <color rgb="FF000000"/>
            <rFont val="Arial"/>
            <family val="2"/>
          </rPr>
          <t>(Células de preenchimento automático). Montante resultante da soma entre o vencimento + representação, em Reais (R$).</t>
        </r>
      </text>
    </comment>
    <comment ref="A226" authorId="0" shapeId="0" xr:uid="{7F7A0765-05B1-4D12-A920-2AEBE8757E46}">
      <text>
        <r>
          <rPr>
            <sz val="11"/>
            <color rgb="FF000000"/>
            <rFont val="Arial"/>
            <family val="2"/>
          </rPr>
          <t>(Não editar as células em cinza). Relação de todas as funções gratificadas de direção e assessoramento, conforme Lei Estadual nº 16.520/2018.</t>
        </r>
      </text>
    </comment>
    <comment ref="B226" authorId="0" shapeId="0" xr:uid="{4950ACBB-1EE4-4517-967A-346F617FD214}">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91B0D676-F943-41A6-8F02-25E83B11B2F5}">
      <text>
        <r>
          <rPr>
            <sz val="11"/>
            <color rgb="FF000000"/>
            <rFont val="Arial"/>
            <family val="2"/>
          </rPr>
          <t>(Células de preenchimento automático). Quantitativo das funções gratificadas de direção e assessoramento preenchidos.</t>
        </r>
      </text>
    </comment>
    <comment ref="D226" authorId="0" shapeId="0" xr:uid="{175DCEA5-5C3F-4648-AEB7-2B7500C2C498}">
      <text>
        <r>
          <rPr>
            <sz val="11"/>
            <color rgb="FF000000"/>
            <rFont val="Arial"/>
            <family val="2"/>
          </rPr>
          <t>(Células de preenchimento automático). Quantitativo das funções gratificadas de direção e assessoramento vagas.</t>
        </r>
      </text>
    </comment>
    <comment ref="E226" authorId="0" shapeId="0" xr:uid="{12ADA09A-32B8-4985-B816-B30C2375D125}">
      <text>
        <r>
          <rPr>
            <sz val="11"/>
            <color rgb="FF000000"/>
            <rFont val="Arial"/>
            <family val="2"/>
          </rPr>
          <t>(Células de preenchimento automático). Quantitativo das funções gratificadas de direção e assessoramento existentes (preenchidos + vagos).</t>
        </r>
      </text>
    </comment>
    <comment ref="G226" authorId="0" shapeId="0" xr:uid="{3F8A7D80-3ED6-45F1-8FBA-701E0CED72E5}">
      <text>
        <r>
          <rPr>
            <sz val="11"/>
            <color rgb="FF000000"/>
            <rFont val="Arial"/>
            <family val="2"/>
          </rPr>
          <t>(Células de preenchimento automático). Valor total dos vencimentos dos servidores, em Reais (R$).</t>
        </r>
      </text>
    </comment>
    <comment ref="H226" authorId="0" shapeId="0" xr:uid="{B91146FB-BDC4-470E-9936-3CA43277DBA2}">
      <text>
        <r>
          <rPr>
            <sz val="11"/>
            <color rgb="FF000000"/>
            <rFont val="Arial"/>
            <family val="2"/>
          </rPr>
          <t>(Células de preenchimento automático). Valor total das representações pagas em razão da função gratificada de direção e assessoramento, em Reais (R$).</t>
        </r>
      </text>
    </comment>
    <comment ref="I226" authorId="0" shapeId="0" xr:uid="{16029D8E-3582-444A-865E-330405721C4F}">
      <text>
        <r>
          <rPr>
            <sz val="11"/>
            <color rgb="FF000000"/>
            <rFont val="Arial"/>
            <family val="2"/>
          </rPr>
          <t>(Células de preenchimento automático). Valor total dos montantes resultantes da soma entre os vencimentos + representações, em Reais (R$).</t>
        </r>
      </text>
    </comment>
    <comment ref="A237" authorId="0" shapeId="0" xr:uid="{AAF9D49F-B755-4065-B198-363265AE34B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3D97185E-B12F-4436-82E9-C178DE643D9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F82C92D4-9213-43CC-9E4A-B8F26AFF0E8C}">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B849F522-A5CC-4708-86E0-E916BCF2EC7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AFD871D0-EEA7-4A4B-93D5-CC75FC4C2F8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8B9295AA-F71A-43D9-8799-15C7E925430D}">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77D8CC56-C73D-4DB0-91D4-B1A696E80673}">
      <text>
        <r>
          <rPr>
            <sz val="11"/>
            <color rgb="FF000000"/>
            <rFont val="Arial"/>
            <family val="2"/>
          </rPr>
          <t>Valor do vencimento do servidor, em Reais (R$).</t>
        </r>
      </text>
    </comment>
    <comment ref="H237" authorId="0" shapeId="0" xr:uid="{08FCCE75-C990-4A43-8274-583BA84DB176}">
      <text>
        <r>
          <rPr>
            <sz val="11"/>
            <color rgb="FF000000"/>
            <rFont val="Arial"/>
            <family val="2"/>
          </rPr>
          <t>Valor da representação paga em razão da função gratificada de direção e assessoramento, em Reais (R$).</t>
        </r>
      </text>
    </comment>
    <comment ref="I237" authorId="0" shapeId="0" xr:uid="{C4E84718-A51B-4139-9E8D-97A29CD02A97}">
      <text>
        <r>
          <rPr>
            <sz val="11"/>
            <color rgb="FF000000"/>
            <rFont val="Arial"/>
            <family val="2"/>
          </rPr>
          <t>(Células de preenchimento automático). Montante resultante da soma entre o vencimento + representação, em Reais (R$).</t>
        </r>
      </text>
    </comment>
    <comment ref="A246" authorId="0" shapeId="0" xr:uid="{2EA4DE8D-35CC-4081-8D8D-9D85A52F193D}">
      <text>
        <r>
          <rPr>
            <sz val="11"/>
            <color rgb="FF000000"/>
            <rFont val="Arial"/>
            <family val="2"/>
          </rPr>
          <t>(Não editar as células em cinza). Relação de todas as funções gratificadas de direção e assessoramento, conforme Lei Estadual nº 16.520/2018.</t>
        </r>
      </text>
    </comment>
    <comment ref="B246" authorId="0" shapeId="0" xr:uid="{27531FCC-76C9-4610-A8D3-F7E9E82AEAE9}">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59A1080E-C0C9-4A5B-9EBE-93C4B19A8A77}">
      <text>
        <r>
          <rPr>
            <sz val="11"/>
            <color rgb="FF000000"/>
            <rFont val="Arial"/>
            <family val="2"/>
          </rPr>
          <t>(Células de preenchimento automático). Quantitativo das funções gratificadas de direção e assessoramento preenchidos.</t>
        </r>
      </text>
    </comment>
    <comment ref="D246" authorId="0" shapeId="0" xr:uid="{40BAD185-2BF8-44DF-9994-D65B48AA49F4}">
      <text>
        <r>
          <rPr>
            <sz val="11"/>
            <color rgb="FF000000"/>
            <rFont val="Arial"/>
            <family val="2"/>
          </rPr>
          <t>(Células de preenchimento automático). Quantitativo das funções gratificadas de direção e assessoramento vagas.</t>
        </r>
      </text>
    </comment>
    <comment ref="E246" authorId="0" shapeId="0" xr:uid="{C736DC1E-7121-4528-B7BF-2992917613F1}">
      <text>
        <r>
          <rPr>
            <sz val="11"/>
            <color rgb="FF000000"/>
            <rFont val="Arial"/>
            <family val="2"/>
          </rPr>
          <t>(Células de preenchimento automático). Quantitativo das funções gratificadas de direção e assessoramento existentes (preenchidos + vagos).</t>
        </r>
      </text>
    </comment>
    <comment ref="G246" authorId="0" shapeId="0" xr:uid="{4B85C438-BBB2-4B55-BC7C-43E808178697}">
      <text>
        <r>
          <rPr>
            <sz val="11"/>
            <color rgb="FF000000"/>
            <rFont val="Arial"/>
            <family val="2"/>
          </rPr>
          <t>(Células de preenchimento automático). Valor total dos vencimentos dos servidores, em Reais (R$).</t>
        </r>
      </text>
    </comment>
    <comment ref="H246" authorId="0" shapeId="0" xr:uid="{36C97245-5D42-4A6F-B342-E428EE73EA1B}">
      <text>
        <r>
          <rPr>
            <sz val="11"/>
            <color rgb="FF000000"/>
            <rFont val="Arial"/>
            <family val="2"/>
          </rPr>
          <t>(Células de preenchimento automático). Valor total das representações pagas em razão da função gratificada de direção e assessoramento, em Reais (R$).</t>
        </r>
      </text>
    </comment>
    <comment ref="I246" authorId="0" shapeId="0" xr:uid="{E01804FF-C8AF-414E-82B6-588A775C60AF}">
      <text>
        <r>
          <rPr>
            <sz val="11"/>
            <color rgb="FF000000"/>
            <rFont val="Arial"/>
            <family val="2"/>
          </rPr>
          <t>(Células de preenchimento automático). Valor total dos montantes resultantes da soma entre os vencimentos + representações, em Reais (R$).</t>
        </r>
      </text>
    </comment>
    <comment ref="A253" authorId="0" shapeId="0" xr:uid="{600BBF94-410D-43D1-B5FC-B689586B32E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5607F32B-1178-4267-B6D7-7581F73E364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6B41930C-7292-47AD-A7A4-644606C42039}">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CE9BF444-CD55-4A3E-A235-06D0FB6BBB5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0B397931-41F6-4352-8304-3037819000B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7C134311-91CE-46C8-BECA-024AA96B569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4A20EC9A-2E5A-454D-BFED-A37E840AC67F}">
      <text>
        <r>
          <rPr>
            <sz val="11"/>
            <color rgb="FF000000"/>
            <rFont val="Arial"/>
            <family val="2"/>
          </rPr>
          <t>Valor do vencimento do servidor, em Reais (R$).</t>
        </r>
      </text>
    </comment>
    <comment ref="H253" authorId="0" shapeId="0" xr:uid="{467C29F7-E90C-4E9C-8337-1A6A902C7410}">
      <text>
        <r>
          <rPr>
            <sz val="11"/>
            <color rgb="FF000000"/>
            <rFont val="Arial"/>
            <family val="2"/>
          </rPr>
          <t>Valor da representação paga em razão da função gratificada de direção e assessoramento, em Reais (R$).</t>
        </r>
      </text>
    </comment>
    <comment ref="I253" authorId="0" shapeId="0" xr:uid="{A8D5D6D2-F7F0-45BA-A0B2-FAC25DBA1DA9}">
      <text>
        <r>
          <rPr>
            <sz val="11"/>
            <color rgb="FF000000"/>
            <rFont val="Arial"/>
            <family val="2"/>
          </rPr>
          <t>(Células de preenchimento automático). Montante resultante da soma entre o vencimento + representação, em Reais (R$).</t>
        </r>
      </text>
    </comment>
    <comment ref="A257" authorId="0" shapeId="0" xr:uid="{8DC252E2-D5FE-41CD-BAF6-7698DB9FB77A}">
      <text>
        <r>
          <rPr>
            <sz val="11"/>
            <color rgb="FF000000"/>
            <rFont val="Arial"/>
            <family val="2"/>
          </rPr>
          <t>(Não editar as células em cinza). Relação de todas as funções gratificadas de direção e assessoramento, conforme Lei Estadual nº 16.520/2018.</t>
        </r>
      </text>
    </comment>
    <comment ref="B257" authorId="0" shapeId="0" xr:uid="{CE859076-B9D9-4F2A-80F6-6E3808CE28EA}">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F0B0E919-8FA7-4F51-9892-33457DB0F5FF}">
      <text>
        <r>
          <rPr>
            <sz val="11"/>
            <color rgb="FF000000"/>
            <rFont val="Arial"/>
            <family val="2"/>
          </rPr>
          <t>(Células de preenchimento automático). Quantitativo das funções gratificadas de direção e assessoramento preenchidos.</t>
        </r>
      </text>
    </comment>
    <comment ref="D257" authorId="0" shapeId="0" xr:uid="{8454209F-6803-490F-8AF7-12701F2F6213}">
      <text>
        <r>
          <rPr>
            <sz val="11"/>
            <color rgb="FF000000"/>
            <rFont val="Arial"/>
            <family val="2"/>
          </rPr>
          <t>(Células de preenchimento automático). Quantitativo das funções gratificadas de direção e assessoramento vagas.</t>
        </r>
      </text>
    </comment>
    <comment ref="E257" authorId="0" shapeId="0" xr:uid="{932BFEE9-7DA3-46F7-A59E-8BFAF7727F87}">
      <text>
        <r>
          <rPr>
            <sz val="11"/>
            <color rgb="FF000000"/>
            <rFont val="Arial"/>
            <family val="2"/>
          </rPr>
          <t>(Células de preenchimento automático). Quantitativo das funções gratificadas de direção e assessoramento existentes (preenchidos + vagos).</t>
        </r>
      </text>
    </comment>
    <comment ref="G257" authorId="0" shapeId="0" xr:uid="{FB9B04E3-71F5-4E9E-BBCC-5003E0BE8335}">
      <text>
        <r>
          <rPr>
            <sz val="11"/>
            <color rgb="FF000000"/>
            <rFont val="Arial"/>
            <family val="2"/>
          </rPr>
          <t>(Células de preenchimento automático). Valor total dos vencimentos dos servidores, em Reais (R$).</t>
        </r>
      </text>
    </comment>
    <comment ref="H257" authorId="0" shapeId="0" xr:uid="{E08FCABD-ED23-4843-AED3-D052F3287FAE}">
      <text>
        <r>
          <rPr>
            <sz val="11"/>
            <color rgb="FF000000"/>
            <rFont val="Arial"/>
            <family val="2"/>
          </rPr>
          <t>(Células de preenchimento automático). Valor total das representações pagas em razão da função gratificada de direção e assessoramento, em Reais (R$).</t>
        </r>
      </text>
    </comment>
    <comment ref="I257" authorId="0" shapeId="0" xr:uid="{F3021D70-DFC4-4F9C-9EEB-C00CD97F576B}">
      <text>
        <r>
          <rPr>
            <sz val="11"/>
            <color rgb="FF000000"/>
            <rFont val="Arial"/>
            <family val="2"/>
          </rPr>
          <t>(Células de preenchimento automático). Valor total dos montantes resultantes da soma entre os vencimentos + representações, em Reais (R$).</t>
        </r>
      </text>
    </comment>
    <comment ref="A264" authorId="0" shapeId="0" xr:uid="{9B121D86-F310-4679-A006-DEA4F3431F6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4844771D-E33D-42B2-BBEE-1FFC31446EC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2DC935B3-C6A9-4742-A0A8-C43AD7245CA5}">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24DED593-22AC-4EA3-9715-39C3DFDC8DD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38F7101D-882D-4877-92B9-631A774ABA5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5843BBD1-AB77-4C08-890C-FC62F2FCF6E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2532D534-AF7F-4BDB-A162-93845485369A}">
      <text>
        <r>
          <rPr>
            <sz val="11"/>
            <color rgb="FF000000"/>
            <rFont val="Arial"/>
            <family val="2"/>
          </rPr>
          <t>Valor do vencimento do servidor, em Reais (R$).</t>
        </r>
      </text>
    </comment>
    <comment ref="H264" authorId="0" shapeId="0" xr:uid="{1BCD5587-DA9A-4D53-B6F1-156798048FD8}">
      <text>
        <r>
          <rPr>
            <sz val="11"/>
            <color rgb="FF000000"/>
            <rFont val="Arial"/>
            <family val="2"/>
          </rPr>
          <t>Valor da representação paga em razão da função gratificada de direção e assessoramento, em Reais (R$).</t>
        </r>
      </text>
    </comment>
    <comment ref="I264" authorId="0" shapeId="0" xr:uid="{EF419CAF-12C0-4D2F-8455-5975BF7576D3}">
      <text>
        <r>
          <rPr>
            <sz val="11"/>
            <color rgb="FF000000"/>
            <rFont val="Arial"/>
            <family val="2"/>
          </rPr>
          <t>(Células de preenchimento automático). Montante resultante da soma entre o vencimento + representação, em Reais (R$).</t>
        </r>
      </text>
    </comment>
    <comment ref="A268" authorId="0" shapeId="0" xr:uid="{6601B78E-357E-4106-8B87-04BCC40CC092}">
      <text>
        <r>
          <rPr>
            <sz val="11"/>
            <color rgb="FF000000"/>
            <rFont val="Arial"/>
            <family val="2"/>
          </rPr>
          <t>(Não editar as células em cinza). Relação de todas as funções gratificadas de direção e assessoramento, conforme Lei Estadual nº 16.520/2018.</t>
        </r>
      </text>
    </comment>
    <comment ref="B268" authorId="0" shapeId="0" xr:uid="{6E5A372C-D772-4782-9769-C7A1BA4FA2F1}">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50D65E4C-FE5C-4C62-91A3-E30BBD2DB427}">
      <text>
        <r>
          <rPr>
            <sz val="11"/>
            <color rgb="FF000000"/>
            <rFont val="Arial"/>
            <family val="2"/>
          </rPr>
          <t>(Células de preenchimento automático). Quantitativo das funções gratificadas de direção e assessoramento preenchidos.</t>
        </r>
      </text>
    </comment>
    <comment ref="D268" authorId="0" shapeId="0" xr:uid="{D7F81AC7-CD23-4A7D-8D75-1635F686AE1B}">
      <text>
        <r>
          <rPr>
            <sz val="11"/>
            <color rgb="FF000000"/>
            <rFont val="Arial"/>
            <family val="2"/>
          </rPr>
          <t>(Células de preenchimento automático). Quantitativo das funções gratificadas de direção e assessoramento vagas.</t>
        </r>
      </text>
    </comment>
    <comment ref="E268" authorId="0" shapeId="0" xr:uid="{9FE5BED6-B9D7-4F80-8F46-B04B45FA87D1}">
      <text>
        <r>
          <rPr>
            <sz val="11"/>
            <color rgb="FF000000"/>
            <rFont val="Arial"/>
            <family val="2"/>
          </rPr>
          <t>(Células de preenchimento automático). Quantitativo das funções gratificadas de direção e assessoramento existentes (preenchidos + vagos).</t>
        </r>
      </text>
    </comment>
    <comment ref="G268" authorId="0" shapeId="0" xr:uid="{E2A340FE-6AFD-4EFC-8F08-60CFAFCE356F}">
      <text>
        <r>
          <rPr>
            <sz val="11"/>
            <color rgb="FF000000"/>
            <rFont val="Arial"/>
            <family val="2"/>
          </rPr>
          <t>(Células de preenchimento automático). Valor total dos vencimentos dos servidores, em Reais (R$).</t>
        </r>
      </text>
    </comment>
    <comment ref="H268" authorId="0" shapeId="0" xr:uid="{6DC3B889-9B81-4F5D-A654-E5CD6956F99D}">
      <text>
        <r>
          <rPr>
            <sz val="11"/>
            <color rgb="FF000000"/>
            <rFont val="Arial"/>
            <family val="2"/>
          </rPr>
          <t>(Células de preenchimento automático). Valor total das representações pagas em razão da função gratificada de direção e assessoramento, em Reais (R$).</t>
        </r>
      </text>
    </comment>
    <comment ref="I268" authorId="0" shapeId="0" xr:uid="{44C951EC-8E09-4284-AF5E-60829981472D}">
      <text>
        <r>
          <rPr>
            <sz val="11"/>
            <color rgb="FF000000"/>
            <rFont val="Arial"/>
            <family val="2"/>
          </rPr>
          <t>(Células de preenchimento automático). Valor total dos montantes resultantes da soma entre os vencimentos + representações, em Reais (R$).</t>
        </r>
      </text>
    </comment>
    <comment ref="A274" authorId="0" shapeId="0" xr:uid="{7C07D24E-33A4-4EF7-A1D4-EAC371A35D79}">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0E1DDA57-5248-4846-A69D-569C9EBD96E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F37F0050-04F7-4C17-94FF-D84876316AAE}">
      <text>
        <r>
          <rPr>
            <sz val="11"/>
            <color rgb="FF000000"/>
            <rFont val="Arial"/>
            <family val="2"/>
          </rPr>
          <t>Descrever a sigla da lotação referente à função gratificada de supervisão e apoio. Exemplos de siglas da SCGE: DAUD/UAPP, DAUD/COP/UAOP, DAUD/CLC/UALC, etc.</t>
        </r>
      </text>
    </comment>
    <comment ref="D274" authorId="0" shapeId="0" xr:uid="{8E3D924D-BB22-42C4-8F01-725B8B4790A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9C6BC622-84B9-4BC8-92C9-3920F5125E43}">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58F05435-4ED4-4735-8AF3-A6DD7B0EC4C6}">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8EA77E09-B8CF-4D8C-9333-D85303DD2349}">
      <text>
        <r>
          <rPr>
            <sz val="11"/>
            <color rgb="FF000000"/>
            <rFont val="Arial"/>
            <family val="2"/>
          </rPr>
          <t>Valor do vencimento do servidor, em Reais (R$).</t>
        </r>
      </text>
    </comment>
    <comment ref="H274" authorId="0" shapeId="0" xr:uid="{116B8017-9C93-4F21-80BB-F1BA4B630423}">
      <text>
        <r>
          <rPr>
            <sz val="11"/>
            <color rgb="FF000000"/>
            <rFont val="Arial"/>
            <family val="2"/>
          </rPr>
          <t>Valor da representação paga em razão da função gratificada de supervisão e apoio, em Reais (R$).</t>
        </r>
      </text>
    </comment>
    <comment ref="I274" authorId="0" shapeId="0" xr:uid="{50EFDA0E-DF46-42E3-87BA-C96B286D33A8}">
      <text>
        <r>
          <rPr>
            <sz val="11"/>
            <color rgb="FF000000"/>
            <rFont val="Arial"/>
            <family val="2"/>
          </rPr>
          <t>(Células de preenchimento automático). Montante resultante da soma entre o vencimento + representação, em Reais (R$).</t>
        </r>
      </text>
    </comment>
    <comment ref="A306" authorId="0" shapeId="0" xr:uid="{4B939E88-C733-4E6D-A512-71B5EED398A0}">
      <text>
        <r>
          <rPr>
            <sz val="11"/>
            <color rgb="FF000000"/>
            <rFont val="Arial"/>
            <family val="2"/>
          </rPr>
          <t>(Não editar as células em cinza). Relação de todas as funções gratificadas de supervisão e apoio, conforme Lei Estadual nº 16.520/2018.</t>
        </r>
      </text>
    </comment>
    <comment ref="B306" authorId="0" shapeId="0" xr:uid="{41C1BA4D-D0C9-4B36-B20B-38C41CA8FB69}">
      <text>
        <r>
          <rPr>
            <sz val="11"/>
            <color rgb="FF000000"/>
            <rFont val="Arial"/>
            <family val="2"/>
          </rPr>
          <t>(Não editar as células em cinza). Relação de todos os símbolos das funções gratificadas de supervisão e apoio, conforme Lei Estadual nº 16.520/2018.</t>
        </r>
      </text>
    </comment>
    <comment ref="C306" authorId="0" shapeId="0" xr:uid="{5E7CAE27-CAEE-4CAF-A97C-2E1CF53FD300}">
      <text>
        <r>
          <rPr>
            <sz val="11"/>
            <color rgb="FF000000"/>
            <rFont val="Arial"/>
            <family val="2"/>
          </rPr>
          <t>(Células de preenchimento automático). Quantitativo das funções gratificadas de supervisão e apoio preenchidos.</t>
        </r>
      </text>
    </comment>
    <comment ref="D306" authorId="0" shapeId="0" xr:uid="{451E173C-A521-4B2C-8C06-B23BD73A8E86}">
      <text>
        <r>
          <rPr>
            <sz val="11"/>
            <color rgb="FF000000"/>
            <rFont val="Arial"/>
            <family val="2"/>
          </rPr>
          <t>(Células de preenchimento automático). Quantitativo das funções gratificadas de supervisão e apoio vagos.</t>
        </r>
      </text>
    </comment>
    <comment ref="E306" authorId="0" shapeId="0" xr:uid="{4A6474CA-9945-4A74-AC7D-A9F34E01CF28}">
      <text>
        <r>
          <rPr>
            <sz val="11"/>
            <color rgb="FF000000"/>
            <rFont val="Arial"/>
            <family val="2"/>
          </rPr>
          <t>(Células de preenchimento automático). Quantitativo das funções gratificadas de supervisão e apoio existentes (preenchidos + vagos).</t>
        </r>
      </text>
    </comment>
    <comment ref="G306" authorId="0" shapeId="0" xr:uid="{9645F655-7CED-4847-B6B2-141C294BF316}">
      <text>
        <r>
          <rPr>
            <sz val="11"/>
            <color rgb="FF000000"/>
            <rFont val="Arial"/>
            <family val="2"/>
          </rPr>
          <t>(Células de preenchimento automático). Valor total dos vencimentos dos servidores, em Reais (R$).</t>
        </r>
      </text>
    </comment>
    <comment ref="H306" authorId="0" shapeId="0" xr:uid="{239A90D7-0E56-4B28-8219-FAFD509D2ECF}">
      <text>
        <r>
          <rPr>
            <sz val="11"/>
            <color rgb="FF000000"/>
            <rFont val="Arial"/>
            <family val="2"/>
          </rPr>
          <t>(Células de preenchimento automático). Valor total das representações pagas em razão da função gratificada de supervisão e apoio, em Reais (R$).</t>
        </r>
      </text>
    </comment>
    <comment ref="I306" authorId="0" shapeId="0" xr:uid="{A9C505AE-C47B-425A-91D7-2C2D055BB2C9}">
      <text>
        <r>
          <rPr>
            <sz val="11"/>
            <color rgb="FF000000"/>
            <rFont val="Arial"/>
            <family val="2"/>
          </rPr>
          <t>(Células de preenchimento automático). Valor total dos montantes resultantes da soma entre os vencimentos + representações, em Reais (R$).</t>
        </r>
      </text>
    </comment>
    <comment ref="C315" authorId="0" shapeId="0" xr:uid="{CFDE4AF4-3F78-4B45-ACA3-D20156970859}">
      <text>
        <r>
          <rPr>
            <sz val="11"/>
            <color rgb="FF000000"/>
            <rFont val="Arial"/>
            <family val="2"/>
          </rPr>
          <t>(Células de preenchimento automático). Quantitativo dos cargos em comissão + funções gratificadas preenchidos.</t>
        </r>
      </text>
    </comment>
    <comment ref="D315" authorId="0" shapeId="0" xr:uid="{3DF3F02A-51E4-42BA-A51F-D0F778B95B59}">
      <text>
        <r>
          <rPr>
            <sz val="11"/>
            <color rgb="FF000000"/>
            <rFont val="Arial"/>
            <family val="2"/>
          </rPr>
          <t>(Células de preenchimento automático). Quantitativo dos cargos em comissão + funções gratificadas vagos.</t>
        </r>
      </text>
    </comment>
    <comment ref="E315" authorId="0" shapeId="0" xr:uid="{0F358817-5FF2-4B9D-9F31-0E79730121CC}">
      <text>
        <r>
          <rPr>
            <sz val="11"/>
            <color rgb="FF000000"/>
            <rFont val="Arial"/>
            <family val="2"/>
          </rPr>
          <t>(Células de preenchimento automático). Quantitativo dos cargos em comissão + funções gratificadas existentes (preenchidos + vagos).</t>
        </r>
      </text>
    </comment>
    <comment ref="G315" authorId="0" shapeId="0" xr:uid="{7E7A4299-76BB-4CE0-9C63-D6B033EB663A}">
      <text>
        <r>
          <rPr>
            <sz val="11"/>
            <color rgb="FF000000"/>
            <rFont val="Arial"/>
            <family val="2"/>
          </rPr>
          <t>(Células de preenchimento automático). Valor total dos vencimentos dos cargos comissionados + funções gratificadas, em Reais (R$).</t>
        </r>
      </text>
    </comment>
    <comment ref="H315" authorId="0" shapeId="0" xr:uid="{C9D4EDAE-1C38-4CBB-AFE3-90225BB80BDB}">
      <text>
        <r>
          <rPr>
            <sz val="11"/>
            <color rgb="FF000000"/>
            <rFont val="Arial"/>
            <family val="2"/>
          </rPr>
          <t>(Células de preenchimento automático). Valor total das representações pagas em razão dos cargos comissionados + funções gratificadas, em Reais (R$).</t>
        </r>
      </text>
    </comment>
    <comment ref="I315" authorId="0" shapeId="0" xr:uid="{59423218-9161-468D-9FE6-57FB999368D8}">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2897F26D-3431-421D-B9E9-F8D224674896}">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A9BCF38A-2A10-43A4-94EB-5B850CA513A1}">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AEC9E088-9A69-4FF0-8C3B-EB2BBBA1346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1317D3A5-4C95-4FBE-9462-BCA9C2C10E32}">
      <text>
        <r>
          <rPr>
            <sz val="11"/>
            <color rgb="FF000000"/>
            <rFont val="Arial"/>
            <family val="2"/>
          </rPr>
          <t>Descrever a sigla da lotação referente ao cargo comissionado. Exemplos de siglas da SCGE: GAB/SECGE, GAB/CGAB, CGAB/ASC, etc.</t>
        </r>
      </text>
    </comment>
    <comment ref="D6" authorId="0" shapeId="0" xr:uid="{EB4BB801-24AD-4D3B-AB90-800B71F34C4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2216D791-A3A0-4432-A071-87D06BC9BD15}">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16DAE95E-34A7-4DAD-89A3-D58FD06DA39B}">
      <text>
        <r>
          <rPr>
            <sz val="11"/>
            <color rgb="FF000000"/>
            <rFont val="Arial"/>
            <family val="2"/>
          </rPr>
          <t>Nome completo do servidor ocupante do cargo comissionado. Caso o cargo esteja vago, a palavra "VAGO" deverá ser inserida na célula correspondente.</t>
        </r>
      </text>
    </comment>
    <comment ref="G6" authorId="0" shapeId="0" xr:uid="{89B9D276-68F0-4438-95B1-3CDC845A3981}">
      <text>
        <r>
          <rPr>
            <sz val="11"/>
            <color rgb="FF000000"/>
            <rFont val="Arial"/>
            <family val="2"/>
          </rPr>
          <t>Valor do subsídio do agente político, em Reais (R$).</t>
        </r>
      </text>
    </comment>
    <comment ref="H6" authorId="0" shapeId="0" xr:uid="{24ECD131-059D-4B24-AD4A-F2E201727408}">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089412C2-18D8-4056-86D8-804DF6315FC9}">
      <text>
        <r>
          <rPr>
            <sz val="11"/>
            <color rgb="FF000000"/>
            <rFont val="Arial"/>
            <family val="2"/>
          </rPr>
          <t>Valor da representação paga em razão do cargo em comissão, em Reais (R$).</t>
        </r>
      </text>
    </comment>
    <comment ref="J6" authorId="0" shapeId="0" xr:uid="{2AA9C962-35A8-42E2-9D75-EBA51E2A2F60}">
      <text>
        <r>
          <rPr>
            <sz val="11"/>
            <color rgb="FF000000"/>
            <rFont val="Arial"/>
            <family val="2"/>
          </rPr>
          <t>(Células de preenchimento automático). Montante resultante da soma entre o subsídio do agente político + vencimento + representação, em Reais (R$).</t>
        </r>
      </text>
    </comment>
    <comment ref="A175" authorId="0" shapeId="0" xr:uid="{8AE1E232-B533-4EC7-8AE6-530075CA8320}">
      <text>
        <r>
          <rPr>
            <sz val="11"/>
            <color rgb="FF000000"/>
            <rFont val="Arial"/>
            <family val="2"/>
          </rPr>
          <t>(Não editar as células em cinza). Relação de todos os cargos comissionados, conforme Lei Estadual nº 16.520/2018.</t>
        </r>
      </text>
    </comment>
    <comment ref="B175" authorId="0" shapeId="0" xr:uid="{226373F6-772B-4C6C-91FF-7B41437D90B6}">
      <text>
        <r>
          <rPr>
            <sz val="11"/>
            <color rgb="FF000000"/>
            <rFont val="Arial"/>
            <family val="2"/>
          </rPr>
          <t>(Não editar as células em cinza). Relação de todos os símbolos dos cargos comissionados, conforme Lei Estadual nº 16.520/2018.</t>
        </r>
      </text>
    </comment>
    <comment ref="C175" authorId="0" shapeId="0" xr:uid="{27EFB24E-727D-47D0-8191-CFD742E5BED7}">
      <text>
        <r>
          <rPr>
            <sz val="11"/>
            <color rgb="FF000000"/>
            <rFont val="Arial"/>
            <family val="2"/>
          </rPr>
          <t>(Células de preenchimento automático). Quantitativo dos cargos comissionados preenchidos.</t>
        </r>
      </text>
    </comment>
    <comment ref="D175" authorId="0" shapeId="0" xr:uid="{3B6E7247-3070-4339-A29B-92F1DA8F8C02}">
      <text>
        <r>
          <rPr>
            <sz val="11"/>
            <color rgb="FF000000"/>
            <rFont val="Arial"/>
            <family val="2"/>
          </rPr>
          <t>(Células de preenchimento automático). Quantitativo dos cargos comissionados vagos.</t>
        </r>
      </text>
    </comment>
    <comment ref="E175" authorId="0" shapeId="0" xr:uid="{16BFBD6A-F3FA-4E37-BAC9-206E35D5EF32}">
      <text>
        <r>
          <rPr>
            <sz val="11"/>
            <color rgb="FF000000"/>
            <rFont val="Arial"/>
            <family val="2"/>
          </rPr>
          <t>(Células de preenchimento automático). Quantitativo dos cargos comissionados existentes (preenchidos + vagos).</t>
        </r>
      </text>
    </comment>
    <comment ref="G175" authorId="0" shapeId="0" xr:uid="{03A15B56-FE0F-4D5D-B3C1-BB3355F3434B}">
      <text>
        <r>
          <rPr>
            <sz val="11"/>
            <color rgb="FF000000"/>
            <rFont val="Arial"/>
            <family val="2"/>
          </rPr>
          <t>(Células de preenchimento automático). Valor total dos subsídios dos agentes políticos, em Reais (R$).</t>
        </r>
      </text>
    </comment>
    <comment ref="H175" authorId="0" shapeId="0" xr:uid="{170717B8-E365-4A1B-AED9-E742EFB7BA33}">
      <text>
        <r>
          <rPr>
            <sz val="11"/>
            <color rgb="FF000000"/>
            <rFont val="Arial"/>
            <family val="2"/>
          </rPr>
          <t>(Células de preenchimento automático). Valor total dos vencimentos dos servidores, em Reais (R$).</t>
        </r>
      </text>
    </comment>
    <comment ref="I175" authorId="0" shapeId="0" xr:uid="{92A99977-F0E1-4F16-852D-2714439B3E3F}">
      <text>
        <r>
          <rPr>
            <sz val="11"/>
            <color rgb="FF000000"/>
            <rFont val="Arial"/>
            <family val="2"/>
          </rPr>
          <t>(Células de preenchimento automático). Valor total das representações pagas em razão do cargo em comissão, em Reais (R$).</t>
        </r>
      </text>
    </comment>
    <comment ref="J175" authorId="0" shapeId="0" xr:uid="{8EB65A1C-A3AE-4749-8BD5-02D9FBA5924D}">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DF6B3FCB-BEB9-4CC8-BB04-84AA7713943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8323BC0D-6245-42D3-BADA-644F4285D53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D55470BD-48AF-48C5-B2F5-48CE8E955D2F}">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A2E86084-843E-4C1F-AD66-054C7A66628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544332CA-1216-45E5-8265-2B476314AA3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0B053BFA-699B-4E0A-AF6F-7261F390345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D289540E-938C-4F42-BA3D-5C7E5724C159}">
      <text>
        <r>
          <rPr>
            <sz val="11"/>
            <color rgb="FF000000"/>
            <rFont val="Arial"/>
            <family val="2"/>
          </rPr>
          <t>Valor do vencimento do servidor, em Reais (R$).</t>
        </r>
      </text>
    </comment>
    <comment ref="H191" authorId="0" shapeId="0" xr:uid="{E8A50EC1-50B6-4C4A-AEDD-6B4B446A8A54}">
      <text>
        <r>
          <rPr>
            <sz val="11"/>
            <color rgb="FF000000"/>
            <rFont val="Arial"/>
            <family val="2"/>
          </rPr>
          <t>Valor da representação paga em razão da função gratificada de direção e assessoramento, em Reais (R$).</t>
        </r>
      </text>
    </comment>
    <comment ref="I191" authorId="0" shapeId="0" xr:uid="{1DB5CC5D-2179-461F-A834-568BFCB460B9}">
      <text>
        <r>
          <rPr>
            <sz val="11"/>
            <color rgb="FF000000"/>
            <rFont val="Arial"/>
            <family val="2"/>
          </rPr>
          <t>(Células de preenchimento automático). Montante resultante da soma entre o vencimento + representação, em Reais (R$).</t>
        </r>
      </text>
    </comment>
    <comment ref="A194" authorId="0" shapeId="0" xr:uid="{B6A1CBB8-124F-4702-936B-F3E9932A701E}">
      <text>
        <r>
          <rPr>
            <sz val="11"/>
            <color rgb="FF000000"/>
            <rFont val="Arial"/>
            <family val="2"/>
          </rPr>
          <t>(Não editar as células em cinza). Relação de todas as funções gratificadas de direção e assessoramento, conforme Lei Estadual nº 16.520/2018.</t>
        </r>
      </text>
    </comment>
    <comment ref="B194" authorId="0" shapeId="0" xr:uid="{81EA93C0-7534-4ADA-ADD1-27B6CAA464A4}">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218198DC-B8FF-4618-8E38-C7DF634CC9AD}">
      <text>
        <r>
          <rPr>
            <sz val="11"/>
            <color rgb="FF000000"/>
            <rFont val="Arial"/>
            <family val="2"/>
          </rPr>
          <t>(Células de preenchimento automático). Quantitativo das funções gratificadas de direção e assessoramento preenchidos.</t>
        </r>
      </text>
    </comment>
    <comment ref="D194" authorId="0" shapeId="0" xr:uid="{02FADB36-B51A-4675-91D8-D00C7E1A8718}">
      <text>
        <r>
          <rPr>
            <sz val="11"/>
            <color rgb="FF000000"/>
            <rFont val="Arial"/>
            <family val="2"/>
          </rPr>
          <t>(Células de preenchimento automático). Quantitativo das funções gratificadas de direção e assessoramento vagas.</t>
        </r>
      </text>
    </comment>
    <comment ref="E194" authorId="0" shapeId="0" xr:uid="{2A047C3E-1AA5-44D9-AABF-FBB331D9AFFD}">
      <text>
        <r>
          <rPr>
            <sz val="11"/>
            <color rgb="FF000000"/>
            <rFont val="Arial"/>
            <family val="2"/>
          </rPr>
          <t>(Células de preenchimento automático). Quantitativo das funções gratificadas de direção e assessoramento existentes (preenchidos + vagos).</t>
        </r>
      </text>
    </comment>
    <comment ref="G194" authorId="0" shapeId="0" xr:uid="{618A4E2D-3904-4CE5-AA2E-F826B34E4BFA}">
      <text>
        <r>
          <rPr>
            <sz val="11"/>
            <color rgb="FF000000"/>
            <rFont val="Arial"/>
            <family val="2"/>
          </rPr>
          <t>(Células de preenchimento automático). Valor total dos vencimentos dos servidores, em Reais (R$).</t>
        </r>
      </text>
    </comment>
    <comment ref="H194" authorId="0" shapeId="0" xr:uid="{3C832700-314B-4846-B9D5-EA9BE13A6C62}">
      <text>
        <r>
          <rPr>
            <sz val="11"/>
            <color rgb="FF000000"/>
            <rFont val="Arial"/>
            <family val="2"/>
          </rPr>
          <t>(Células de preenchimento automático). Valor total das representações pagas em razão da função gratificada de direção e assessoramento, em Reais (R$).</t>
        </r>
      </text>
    </comment>
    <comment ref="I194" authorId="0" shapeId="0" xr:uid="{AE3F4C95-D0A7-4AD4-AB9F-DF957EDDA150}">
      <text>
        <r>
          <rPr>
            <sz val="11"/>
            <color rgb="FF000000"/>
            <rFont val="Arial"/>
            <family val="2"/>
          </rPr>
          <t>(Células de preenchimento automático). Valor total dos montantes resultantes da soma entre os vencimentos + representações, em Reais (R$).</t>
        </r>
      </text>
    </comment>
    <comment ref="A204" authorId="0" shapeId="0" xr:uid="{7CF4BED9-2E42-4090-9E27-08BA9F9A75F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F5E1405D-E1CB-4199-AA84-E7D43F7A70B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1F2F9B50-154E-4025-AA42-F888610208BE}">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C4D9C2F3-58B2-4EE4-9BED-9F8B3394971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D11F329F-DE8F-4644-A046-8C4645166EC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4A379EF7-E438-4184-A713-4A98F26800F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9F4CB3DB-345B-4F5E-9B0F-D5A836D9E0A1}">
      <text>
        <r>
          <rPr>
            <sz val="11"/>
            <color rgb="FF000000"/>
            <rFont val="Arial"/>
            <family val="2"/>
          </rPr>
          <t>Valor do vencimento do servidor, em Reais (R$).</t>
        </r>
      </text>
    </comment>
    <comment ref="H204" authorId="0" shapeId="0" xr:uid="{D8508E8C-7C4A-4A00-B6DA-8B0B1D038761}">
      <text>
        <r>
          <rPr>
            <sz val="11"/>
            <color rgb="FF000000"/>
            <rFont val="Arial"/>
            <family val="2"/>
          </rPr>
          <t>Valor da representação paga em razão da função gratificada de direção e assessoramento, em Reais (R$).</t>
        </r>
      </text>
    </comment>
    <comment ref="I204" authorId="0" shapeId="0" xr:uid="{64A807A1-CEC3-48F4-97BA-656089D823FD}">
      <text>
        <r>
          <rPr>
            <sz val="11"/>
            <color rgb="FF000000"/>
            <rFont val="Arial"/>
            <family val="2"/>
          </rPr>
          <t>(Células de preenchimento automático). Montante resultante da soma entre o vencimento + representação, em Reais (R$).</t>
        </r>
      </text>
    </comment>
    <comment ref="A212" authorId="0" shapeId="0" xr:uid="{355161EE-D490-470C-AEA4-39FCF2BF120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AF894A0D-6D46-4B36-AD12-87C09F62AB4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B137202F-FFE0-451C-B383-43B4FA507962}">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F2CEE881-23C4-4411-951C-6A33856C118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F0D3A452-1D18-4348-AB92-116B6A92A0A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91E9004C-009F-4EDF-959F-60680125FE2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A62F2F4F-874C-4B1D-BF16-E0B675A98A09}">
      <text>
        <r>
          <rPr>
            <sz val="11"/>
            <color rgb="FF000000"/>
            <rFont val="Arial"/>
            <family val="2"/>
          </rPr>
          <t>Valor do vencimento do servidor, em Reais (R$).</t>
        </r>
      </text>
    </comment>
    <comment ref="H212" authorId="0" shapeId="0" xr:uid="{2A8EB247-B6E1-4A28-B191-3B035981A929}">
      <text>
        <r>
          <rPr>
            <sz val="11"/>
            <color rgb="FF000000"/>
            <rFont val="Arial"/>
            <family val="2"/>
          </rPr>
          <t>Valor da representação paga em razão da função gratificada de direção e assessoramento, em Reais (R$).</t>
        </r>
      </text>
    </comment>
    <comment ref="I212" authorId="0" shapeId="0" xr:uid="{8160C6F6-F8CA-47CA-BF9B-1207EB8CD8D4}">
      <text>
        <r>
          <rPr>
            <sz val="11"/>
            <color rgb="FF000000"/>
            <rFont val="Arial"/>
            <family val="2"/>
          </rPr>
          <t>(Células de preenchimento automático). Montante resultante da soma entre o vencimento + representação, em Reais (R$).</t>
        </r>
      </text>
    </comment>
    <comment ref="A220" authorId="0" shapeId="0" xr:uid="{D10627C7-7C0B-489B-B16F-957BF1441DE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906BB325-0A77-4998-98FE-D29B34F02FA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DF262E88-A801-46D7-88EE-CAFADE30C3B6}">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0497E2E9-7374-407E-8AF1-7DE1DF5AE8B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198B08CC-5F07-47AB-B112-9099D86CCE9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7C15AD0B-A4E8-4BD3-96ED-F7BD2A62CC6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911C7A78-2B23-4B2A-80AC-959C4FE48469}">
      <text>
        <r>
          <rPr>
            <sz val="11"/>
            <color rgb="FF000000"/>
            <rFont val="Arial"/>
            <family val="2"/>
          </rPr>
          <t>Valor do vencimento do servidor, em Reais (R$).</t>
        </r>
      </text>
    </comment>
    <comment ref="H220" authorId="0" shapeId="0" xr:uid="{1D9E0C54-6E5A-4CD6-97C9-0F0CF4D90451}">
      <text>
        <r>
          <rPr>
            <sz val="11"/>
            <color rgb="FF000000"/>
            <rFont val="Arial"/>
            <family val="2"/>
          </rPr>
          <t>Valor da representação paga em razão da função gratificada de direção e assessoramento, em Reais (R$).</t>
        </r>
      </text>
    </comment>
    <comment ref="I220" authorId="0" shapeId="0" xr:uid="{F3D1E107-4669-4CDF-9419-BC5CE614C174}">
      <text>
        <r>
          <rPr>
            <sz val="11"/>
            <color rgb="FF000000"/>
            <rFont val="Arial"/>
            <family val="2"/>
          </rPr>
          <t>(Células de preenchimento automático). Montante resultante da soma entre o vencimento + representação, em Reais (R$).</t>
        </r>
      </text>
    </comment>
    <comment ref="A226" authorId="0" shapeId="0" xr:uid="{7C7D8F0E-B62F-46C0-83E4-A3B2CF1473B1}">
      <text>
        <r>
          <rPr>
            <sz val="11"/>
            <color rgb="FF000000"/>
            <rFont val="Arial"/>
            <family val="2"/>
          </rPr>
          <t>(Não editar as células em cinza). Relação de todas as funções gratificadas de direção e assessoramento, conforme Lei Estadual nº 16.520/2018.</t>
        </r>
      </text>
    </comment>
    <comment ref="B226" authorId="0" shapeId="0" xr:uid="{6220B432-4181-4C75-846D-480DFF8C11D9}">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359559C8-CC67-455B-9453-D79AABA0A209}">
      <text>
        <r>
          <rPr>
            <sz val="11"/>
            <color rgb="FF000000"/>
            <rFont val="Arial"/>
            <family val="2"/>
          </rPr>
          <t>(Células de preenchimento automático). Quantitativo das funções gratificadas de direção e assessoramento preenchidos.</t>
        </r>
      </text>
    </comment>
    <comment ref="D226" authorId="0" shapeId="0" xr:uid="{A0224414-CEE3-4CEF-9400-FE749E35D55E}">
      <text>
        <r>
          <rPr>
            <sz val="11"/>
            <color rgb="FF000000"/>
            <rFont val="Arial"/>
            <family val="2"/>
          </rPr>
          <t>(Células de preenchimento automático). Quantitativo das funções gratificadas de direção e assessoramento vagas.</t>
        </r>
      </text>
    </comment>
    <comment ref="E226" authorId="0" shapeId="0" xr:uid="{BD9933E6-65D7-40D0-B620-E002744FC416}">
      <text>
        <r>
          <rPr>
            <sz val="11"/>
            <color rgb="FF000000"/>
            <rFont val="Arial"/>
            <family val="2"/>
          </rPr>
          <t>(Células de preenchimento automático). Quantitativo das funções gratificadas de direção e assessoramento existentes (preenchidos + vagos).</t>
        </r>
      </text>
    </comment>
    <comment ref="G226" authorId="0" shapeId="0" xr:uid="{59DF3452-31CC-4126-A772-2A3EC270EAF1}">
      <text>
        <r>
          <rPr>
            <sz val="11"/>
            <color rgb="FF000000"/>
            <rFont val="Arial"/>
            <family val="2"/>
          </rPr>
          <t>(Células de preenchimento automático). Valor total dos vencimentos dos servidores, em Reais (R$).</t>
        </r>
      </text>
    </comment>
    <comment ref="H226" authorId="0" shapeId="0" xr:uid="{0DE8E064-5684-4733-89FD-8F16F0C79906}">
      <text>
        <r>
          <rPr>
            <sz val="11"/>
            <color rgb="FF000000"/>
            <rFont val="Arial"/>
            <family val="2"/>
          </rPr>
          <t>(Células de preenchimento automático). Valor total das representações pagas em razão da função gratificada de direção e assessoramento, em Reais (R$).</t>
        </r>
      </text>
    </comment>
    <comment ref="I226" authorId="0" shapeId="0" xr:uid="{7D68D6ED-90B7-4E32-90E7-41090D5E5C2F}">
      <text>
        <r>
          <rPr>
            <sz val="11"/>
            <color rgb="FF000000"/>
            <rFont val="Arial"/>
            <family val="2"/>
          </rPr>
          <t>(Células de preenchimento automático). Valor total dos montantes resultantes da soma entre os vencimentos + representações, em Reais (R$).</t>
        </r>
      </text>
    </comment>
    <comment ref="A237" authorId="0" shapeId="0" xr:uid="{5D1DE50B-6CB8-4EBE-A4C6-9C2FCCAC7D6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BD3D4B07-DFB3-44A4-BA1C-8D1B2E5DDC7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C0CA40F8-148C-4B10-B0BD-96DDFC9F6FDE}">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0422F659-F5DA-4674-BBD0-B478FF78671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3774540B-A5A6-465D-AA49-4F8E56A68E5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5458FD15-8844-48F5-9181-1576531CDCE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CCC1AAC7-71E7-4F75-A139-77295C508E50}">
      <text>
        <r>
          <rPr>
            <sz val="11"/>
            <color rgb="FF000000"/>
            <rFont val="Arial"/>
            <family val="2"/>
          </rPr>
          <t>Valor do vencimento do servidor, em Reais (R$).</t>
        </r>
      </text>
    </comment>
    <comment ref="H237" authorId="0" shapeId="0" xr:uid="{70F11236-126A-41EB-9696-7F78B6A0632B}">
      <text>
        <r>
          <rPr>
            <sz val="11"/>
            <color rgb="FF000000"/>
            <rFont val="Arial"/>
            <family val="2"/>
          </rPr>
          <t>Valor da representação paga em razão da função gratificada de direção e assessoramento, em Reais (R$).</t>
        </r>
      </text>
    </comment>
    <comment ref="I237" authorId="0" shapeId="0" xr:uid="{A8522F10-7D43-4FD2-B64C-E396F81DEC0D}">
      <text>
        <r>
          <rPr>
            <sz val="11"/>
            <color rgb="FF000000"/>
            <rFont val="Arial"/>
            <family val="2"/>
          </rPr>
          <t>(Células de preenchimento automático). Montante resultante da soma entre o vencimento + representação, em Reais (R$).</t>
        </r>
      </text>
    </comment>
    <comment ref="A246" authorId="0" shapeId="0" xr:uid="{D560C7D4-3E99-413C-847D-3F8046699B4D}">
      <text>
        <r>
          <rPr>
            <sz val="11"/>
            <color rgb="FF000000"/>
            <rFont val="Arial"/>
            <family val="2"/>
          </rPr>
          <t>(Não editar as células em cinza). Relação de todas as funções gratificadas de direção e assessoramento, conforme Lei Estadual nº 16.520/2018.</t>
        </r>
      </text>
    </comment>
    <comment ref="B246" authorId="0" shapeId="0" xr:uid="{1D564950-5574-4977-9239-69E545C8A528}">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5A10A207-F63D-4258-9456-ED0A34ACAFCA}">
      <text>
        <r>
          <rPr>
            <sz val="11"/>
            <color rgb="FF000000"/>
            <rFont val="Arial"/>
            <family val="2"/>
          </rPr>
          <t>(Células de preenchimento automático). Quantitativo das funções gratificadas de direção e assessoramento preenchidos.</t>
        </r>
      </text>
    </comment>
    <comment ref="D246" authorId="0" shapeId="0" xr:uid="{D0A28D06-BD70-42B6-9FB8-FF70BA4339BD}">
      <text>
        <r>
          <rPr>
            <sz val="11"/>
            <color rgb="FF000000"/>
            <rFont val="Arial"/>
            <family val="2"/>
          </rPr>
          <t>(Células de preenchimento automático). Quantitativo das funções gratificadas de direção e assessoramento vagas.</t>
        </r>
      </text>
    </comment>
    <comment ref="E246" authorId="0" shapeId="0" xr:uid="{42EB0B74-45E8-47E4-9C01-84B6F64109CA}">
      <text>
        <r>
          <rPr>
            <sz val="11"/>
            <color rgb="FF000000"/>
            <rFont val="Arial"/>
            <family val="2"/>
          </rPr>
          <t>(Células de preenchimento automático). Quantitativo das funções gratificadas de direção e assessoramento existentes (preenchidos + vagos).</t>
        </r>
      </text>
    </comment>
    <comment ref="G246" authorId="0" shapeId="0" xr:uid="{5AFE1EBE-8E0C-4162-9142-C1E179554251}">
      <text>
        <r>
          <rPr>
            <sz val="11"/>
            <color rgb="FF000000"/>
            <rFont val="Arial"/>
            <family val="2"/>
          </rPr>
          <t>(Células de preenchimento automático). Valor total dos vencimentos dos servidores, em Reais (R$).</t>
        </r>
      </text>
    </comment>
    <comment ref="H246" authorId="0" shapeId="0" xr:uid="{7F576189-D94C-499D-A357-C94A1766EB17}">
      <text>
        <r>
          <rPr>
            <sz val="11"/>
            <color rgb="FF000000"/>
            <rFont val="Arial"/>
            <family val="2"/>
          </rPr>
          <t>(Células de preenchimento automático). Valor total das representações pagas em razão da função gratificada de direção e assessoramento, em Reais (R$).</t>
        </r>
      </text>
    </comment>
    <comment ref="I246" authorId="0" shapeId="0" xr:uid="{8E9FC7C8-7E4F-4528-BA36-63689606B581}">
      <text>
        <r>
          <rPr>
            <sz val="11"/>
            <color rgb="FF000000"/>
            <rFont val="Arial"/>
            <family val="2"/>
          </rPr>
          <t>(Células de preenchimento automático). Valor total dos montantes resultantes da soma entre os vencimentos + representações, em Reais (R$).</t>
        </r>
      </text>
    </comment>
    <comment ref="A253" authorId="0" shapeId="0" xr:uid="{48EB0F64-AB7D-487A-8F4D-333F9504538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53885B8F-A0BC-4DBD-AAFF-72E5DAC64D9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685548B1-6944-4F40-BA4B-478D770074B1}">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35D23CA1-4F66-4CD8-9356-26D399B5B2C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6B80DDBA-6884-4099-88E6-060CBA20304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FD4ADDDE-9368-4520-AF2E-927D2F2A8B8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C8EA2209-762B-47FF-840A-2E998AB8C4F8}">
      <text>
        <r>
          <rPr>
            <sz val="11"/>
            <color rgb="FF000000"/>
            <rFont val="Arial"/>
            <family val="2"/>
          </rPr>
          <t>Valor do vencimento do servidor, em Reais (R$).</t>
        </r>
      </text>
    </comment>
    <comment ref="H253" authorId="0" shapeId="0" xr:uid="{0AA2852E-3A75-476B-ADAD-54E2B9E7735C}">
      <text>
        <r>
          <rPr>
            <sz val="11"/>
            <color rgb="FF000000"/>
            <rFont val="Arial"/>
            <family val="2"/>
          </rPr>
          <t>Valor da representação paga em razão da função gratificada de direção e assessoramento, em Reais (R$).</t>
        </r>
      </text>
    </comment>
    <comment ref="I253" authorId="0" shapeId="0" xr:uid="{3E002687-58C5-432E-A501-10A19B9BD967}">
      <text>
        <r>
          <rPr>
            <sz val="11"/>
            <color rgb="FF000000"/>
            <rFont val="Arial"/>
            <family val="2"/>
          </rPr>
          <t>(Células de preenchimento automático). Montante resultante da soma entre o vencimento + representação, em Reais (R$).</t>
        </r>
      </text>
    </comment>
    <comment ref="A257" authorId="0" shapeId="0" xr:uid="{A7FEAB1E-2569-47E7-8AF1-5C60F2B4E689}">
      <text>
        <r>
          <rPr>
            <sz val="11"/>
            <color rgb="FF000000"/>
            <rFont val="Arial"/>
            <family val="2"/>
          </rPr>
          <t>(Não editar as células em cinza). Relação de todas as funções gratificadas de direção e assessoramento, conforme Lei Estadual nº 16.520/2018.</t>
        </r>
      </text>
    </comment>
    <comment ref="B257" authorId="0" shapeId="0" xr:uid="{821568CE-2233-403E-A7EB-D936CF13254A}">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B8B066BC-B860-43B4-821D-96DE129C582B}">
      <text>
        <r>
          <rPr>
            <sz val="11"/>
            <color rgb="FF000000"/>
            <rFont val="Arial"/>
            <family val="2"/>
          </rPr>
          <t>(Células de preenchimento automático). Quantitativo das funções gratificadas de direção e assessoramento preenchidos.</t>
        </r>
      </text>
    </comment>
    <comment ref="D257" authorId="0" shapeId="0" xr:uid="{76C8DE31-140A-42FC-8BD7-AF83EC0D9700}">
      <text>
        <r>
          <rPr>
            <sz val="11"/>
            <color rgb="FF000000"/>
            <rFont val="Arial"/>
            <family val="2"/>
          </rPr>
          <t>(Células de preenchimento automático). Quantitativo das funções gratificadas de direção e assessoramento vagas.</t>
        </r>
      </text>
    </comment>
    <comment ref="E257" authorId="0" shapeId="0" xr:uid="{D77D8895-D0B6-420E-A7CF-DC2A4F820E5A}">
      <text>
        <r>
          <rPr>
            <sz val="11"/>
            <color rgb="FF000000"/>
            <rFont val="Arial"/>
            <family val="2"/>
          </rPr>
          <t>(Células de preenchimento automático). Quantitativo das funções gratificadas de direção e assessoramento existentes (preenchidos + vagos).</t>
        </r>
      </text>
    </comment>
    <comment ref="G257" authorId="0" shapeId="0" xr:uid="{F4257484-B6B7-4501-80FB-25BFAC0DBE10}">
      <text>
        <r>
          <rPr>
            <sz val="11"/>
            <color rgb="FF000000"/>
            <rFont val="Arial"/>
            <family val="2"/>
          </rPr>
          <t>(Células de preenchimento automático). Valor total dos vencimentos dos servidores, em Reais (R$).</t>
        </r>
      </text>
    </comment>
    <comment ref="H257" authorId="0" shapeId="0" xr:uid="{83C50DBF-A0DA-4B6C-8CD1-DF4F6891B0EF}">
      <text>
        <r>
          <rPr>
            <sz val="11"/>
            <color rgb="FF000000"/>
            <rFont val="Arial"/>
            <family val="2"/>
          </rPr>
          <t>(Células de preenchimento automático). Valor total das representações pagas em razão da função gratificada de direção e assessoramento, em Reais (R$).</t>
        </r>
      </text>
    </comment>
    <comment ref="I257" authorId="0" shapeId="0" xr:uid="{A46F118B-110A-442A-892E-239A98509B69}">
      <text>
        <r>
          <rPr>
            <sz val="11"/>
            <color rgb="FF000000"/>
            <rFont val="Arial"/>
            <family val="2"/>
          </rPr>
          <t>(Células de preenchimento automático). Valor total dos montantes resultantes da soma entre os vencimentos + representações, em Reais (R$).</t>
        </r>
      </text>
    </comment>
    <comment ref="A264" authorId="0" shapeId="0" xr:uid="{D0478FF8-375A-4F9C-8990-CF257F4AABC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DA72D3E4-44B4-4AB4-BF4C-AC1621C0B1F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40F9A5AC-C350-4878-98BF-2F9DC5CA01EC}">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0E7CC9AE-6D85-43C9-B3A1-ACFB1050F04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5224611E-05D9-4838-8BEF-49B2BAB0A19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E317D3BE-3C74-4991-A4EC-157B527F93C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E45D26D9-C9E8-40AE-91FF-ECF23FE211C2}">
      <text>
        <r>
          <rPr>
            <sz val="11"/>
            <color rgb="FF000000"/>
            <rFont val="Arial"/>
            <family val="2"/>
          </rPr>
          <t>Valor do vencimento do servidor, em Reais (R$).</t>
        </r>
      </text>
    </comment>
    <comment ref="H264" authorId="0" shapeId="0" xr:uid="{BF31F1A0-02DE-4631-9EF5-C6F010E6E80E}">
      <text>
        <r>
          <rPr>
            <sz val="11"/>
            <color rgb="FF000000"/>
            <rFont val="Arial"/>
            <family val="2"/>
          </rPr>
          <t>Valor da representação paga em razão da função gratificada de direção e assessoramento, em Reais (R$).</t>
        </r>
      </text>
    </comment>
    <comment ref="I264" authorId="0" shapeId="0" xr:uid="{E6935B92-2729-4672-ABBC-F9CA500BEEC5}">
      <text>
        <r>
          <rPr>
            <sz val="11"/>
            <color rgb="FF000000"/>
            <rFont val="Arial"/>
            <family val="2"/>
          </rPr>
          <t>(Células de preenchimento automático). Montante resultante da soma entre o vencimento + representação, em Reais (R$).</t>
        </r>
      </text>
    </comment>
    <comment ref="A268" authorId="0" shapeId="0" xr:uid="{38AAFD96-3141-41E6-B25F-E781399E8867}">
      <text>
        <r>
          <rPr>
            <sz val="11"/>
            <color rgb="FF000000"/>
            <rFont val="Arial"/>
            <family val="2"/>
          </rPr>
          <t>(Não editar as células em cinza). Relação de todas as funções gratificadas de direção e assessoramento, conforme Lei Estadual nº 16.520/2018.</t>
        </r>
      </text>
    </comment>
    <comment ref="B268" authorId="0" shapeId="0" xr:uid="{345F6F80-6277-460F-94F0-1EE04E957110}">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4297AA48-3493-42DC-8B01-98052A5CC7EA}">
      <text>
        <r>
          <rPr>
            <sz val="11"/>
            <color rgb="FF000000"/>
            <rFont val="Arial"/>
            <family val="2"/>
          </rPr>
          <t>(Células de preenchimento automático). Quantitativo das funções gratificadas de direção e assessoramento preenchidos.</t>
        </r>
      </text>
    </comment>
    <comment ref="D268" authorId="0" shapeId="0" xr:uid="{7645EB29-31C6-41A8-A64E-9ACA21CAAF5C}">
      <text>
        <r>
          <rPr>
            <sz val="11"/>
            <color rgb="FF000000"/>
            <rFont val="Arial"/>
            <family val="2"/>
          </rPr>
          <t>(Células de preenchimento automático). Quantitativo das funções gratificadas de direção e assessoramento vagas.</t>
        </r>
      </text>
    </comment>
    <comment ref="E268" authorId="0" shapeId="0" xr:uid="{F34BA324-DA33-452D-8CD3-E029257A89F8}">
      <text>
        <r>
          <rPr>
            <sz val="11"/>
            <color rgb="FF000000"/>
            <rFont val="Arial"/>
            <family val="2"/>
          </rPr>
          <t>(Células de preenchimento automático). Quantitativo das funções gratificadas de direção e assessoramento existentes (preenchidos + vagos).</t>
        </r>
      </text>
    </comment>
    <comment ref="G268" authorId="0" shapeId="0" xr:uid="{2C71E859-6488-490A-8F5A-939007912190}">
      <text>
        <r>
          <rPr>
            <sz val="11"/>
            <color rgb="FF000000"/>
            <rFont val="Arial"/>
            <family val="2"/>
          </rPr>
          <t>(Células de preenchimento automático). Valor total dos vencimentos dos servidores, em Reais (R$).</t>
        </r>
      </text>
    </comment>
    <comment ref="H268" authorId="0" shapeId="0" xr:uid="{B48696F6-9C0B-469F-A3FA-41ED2506D700}">
      <text>
        <r>
          <rPr>
            <sz val="11"/>
            <color rgb="FF000000"/>
            <rFont val="Arial"/>
            <family val="2"/>
          </rPr>
          <t>(Células de preenchimento automático). Valor total das representações pagas em razão da função gratificada de direção e assessoramento, em Reais (R$).</t>
        </r>
      </text>
    </comment>
    <comment ref="I268" authorId="0" shapeId="0" xr:uid="{D73F1DD0-C7B5-43A1-83EB-5E6DC705A45D}">
      <text>
        <r>
          <rPr>
            <sz val="11"/>
            <color rgb="FF000000"/>
            <rFont val="Arial"/>
            <family val="2"/>
          </rPr>
          <t>(Células de preenchimento automático). Valor total dos montantes resultantes da soma entre os vencimentos + representações, em Reais (R$).</t>
        </r>
      </text>
    </comment>
    <comment ref="A274" authorId="0" shapeId="0" xr:uid="{016459D6-D2EE-423A-B2A9-1CCE09172A9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4526989B-30DC-4040-A806-141E5AB9B0C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28BE73AB-4A4A-4DC5-9BAD-875621C1A22C}">
      <text>
        <r>
          <rPr>
            <sz val="11"/>
            <color rgb="FF000000"/>
            <rFont val="Arial"/>
            <family val="2"/>
          </rPr>
          <t>Descrever a sigla da lotação referente à função gratificada de supervisão e apoio. Exemplos de siglas da SCGE: DAUD/UAPP, DAUD/COP/UAOP, DAUD/CLC/UALC, etc.</t>
        </r>
      </text>
    </comment>
    <comment ref="D274" authorId="0" shapeId="0" xr:uid="{7B6DD476-59F9-431B-BB70-DC812BBEBDF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DD856221-9017-4C63-A8B0-06756DBC5C97}">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83168EA3-4C2E-4A4F-9B56-EF664908BDF7}">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3484F518-5817-47E9-8612-21F16F32CE40}">
      <text>
        <r>
          <rPr>
            <sz val="11"/>
            <color rgb="FF000000"/>
            <rFont val="Arial"/>
            <family val="2"/>
          </rPr>
          <t>Valor do vencimento do servidor, em Reais (R$).</t>
        </r>
      </text>
    </comment>
    <comment ref="H274" authorId="0" shapeId="0" xr:uid="{745B5904-549B-4B96-BE20-A180D6196A78}">
      <text>
        <r>
          <rPr>
            <sz val="11"/>
            <color rgb="FF000000"/>
            <rFont val="Arial"/>
            <family val="2"/>
          </rPr>
          <t>Valor da representação paga em razão da função gratificada de supervisão e apoio, em Reais (R$).</t>
        </r>
      </text>
    </comment>
    <comment ref="I274" authorId="0" shapeId="0" xr:uid="{3193B494-6099-4CF7-97A9-011A5CA1F521}">
      <text>
        <r>
          <rPr>
            <sz val="11"/>
            <color rgb="FF000000"/>
            <rFont val="Arial"/>
            <family val="2"/>
          </rPr>
          <t>(Células de preenchimento automático). Montante resultante da soma entre o vencimento + representação, em Reais (R$).</t>
        </r>
      </text>
    </comment>
    <comment ref="A306" authorId="0" shapeId="0" xr:uid="{65892ADA-3E78-47E7-851D-859698CDE770}">
      <text>
        <r>
          <rPr>
            <sz val="11"/>
            <color rgb="FF000000"/>
            <rFont val="Arial"/>
            <family val="2"/>
          </rPr>
          <t>(Não editar as células em cinza). Relação de todas as funções gratificadas de supervisão e apoio, conforme Lei Estadual nº 16.520/2018.</t>
        </r>
      </text>
    </comment>
    <comment ref="B306" authorId="0" shapeId="0" xr:uid="{F450A1B0-C188-4A81-9DD5-4923C6F2C626}">
      <text>
        <r>
          <rPr>
            <sz val="11"/>
            <color rgb="FF000000"/>
            <rFont val="Arial"/>
            <family val="2"/>
          </rPr>
          <t>(Não editar as células em cinza). Relação de todos os símbolos das funções gratificadas de supervisão e apoio, conforme Lei Estadual nº 16.520/2018.</t>
        </r>
      </text>
    </comment>
    <comment ref="C306" authorId="0" shapeId="0" xr:uid="{2B73D202-C28F-4C8F-8AFA-ECAF178CD177}">
      <text>
        <r>
          <rPr>
            <sz val="11"/>
            <color rgb="FF000000"/>
            <rFont val="Arial"/>
            <family val="2"/>
          </rPr>
          <t>(Células de preenchimento automático). Quantitativo das funções gratificadas de supervisão e apoio preenchidos.</t>
        </r>
      </text>
    </comment>
    <comment ref="D306" authorId="0" shapeId="0" xr:uid="{3D368A63-AA91-43B5-94E7-821E8EB8D930}">
      <text>
        <r>
          <rPr>
            <sz val="11"/>
            <color rgb="FF000000"/>
            <rFont val="Arial"/>
            <family val="2"/>
          </rPr>
          <t>(Células de preenchimento automático). Quantitativo das funções gratificadas de supervisão e apoio vagos.</t>
        </r>
      </text>
    </comment>
    <comment ref="E306" authorId="0" shapeId="0" xr:uid="{0BEA2DF5-6DB9-4D5D-8D2F-1A54EAF36431}">
      <text>
        <r>
          <rPr>
            <sz val="11"/>
            <color rgb="FF000000"/>
            <rFont val="Arial"/>
            <family val="2"/>
          </rPr>
          <t>(Células de preenchimento automático). Quantitativo das funções gratificadas de supervisão e apoio existentes (preenchidos + vagos).</t>
        </r>
      </text>
    </comment>
    <comment ref="G306" authorId="0" shapeId="0" xr:uid="{E64E19C6-C1F2-4290-95FC-5AF3F9DB1273}">
      <text>
        <r>
          <rPr>
            <sz val="11"/>
            <color rgb="FF000000"/>
            <rFont val="Arial"/>
            <family val="2"/>
          </rPr>
          <t>(Células de preenchimento automático). Valor total dos vencimentos dos servidores, em Reais (R$).</t>
        </r>
      </text>
    </comment>
    <comment ref="H306" authorId="0" shapeId="0" xr:uid="{CFFB26BF-9705-439B-9236-29D3CA0289CD}">
      <text>
        <r>
          <rPr>
            <sz val="11"/>
            <color rgb="FF000000"/>
            <rFont val="Arial"/>
            <family val="2"/>
          </rPr>
          <t>(Células de preenchimento automático). Valor total das representações pagas em razão da função gratificada de supervisão e apoio, em Reais (R$).</t>
        </r>
      </text>
    </comment>
    <comment ref="I306" authorId="0" shapeId="0" xr:uid="{59F5C87E-5BBD-452E-AEC7-512C01E2E25B}">
      <text>
        <r>
          <rPr>
            <sz val="11"/>
            <color rgb="FF000000"/>
            <rFont val="Arial"/>
            <family val="2"/>
          </rPr>
          <t>(Células de preenchimento automático). Valor total dos montantes resultantes da soma entre os vencimentos + representações, em Reais (R$).</t>
        </r>
      </text>
    </comment>
    <comment ref="C315" authorId="0" shapeId="0" xr:uid="{8EA3CD99-61FB-45C5-89AA-02195B7F9315}">
      <text>
        <r>
          <rPr>
            <sz val="11"/>
            <color rgb="FF000000"/>
            <rFont val="Arial"/>
            <family val="2"/>
          </rPr>
          <t>(Células de preenchimento automático). Quantitativo dos cargos em comissão + funções gratificadas preenchidos.</t>
        </r>
      </text>
    </comment>
    <comment ref="D315" authorId="0" shapeId="0" xr:uid="{60060B2E-B466-4B0D-A8C7-30FBF4DDFBB0}">
      <text>
        <r>
          <rPr>
            <sz val="11"/>
            <color rgb="FF000000"/>
            <rFont val="Arial"/>
            <family val="2"/>
          </rPr>
          <t>(Células de preenchimento automático). Quantitativo dos cargos em comissão + funções gratificadas vagos.</t>
        </r>
      </text>
    </comment>
    <comment ref="E315" authorId="0" shapeId="0" xr:uid="{ED296F9A-BDAF-42DD-9BF8-263E8E689454}">
      <text>
        <r>
          <rPr>
            <sz val="11"/>
            <color rgb="FF000000"/>
            <rFont val="Arial"/>
            <family val="2"/>
          </rPr>
          <t>(Células de preenchimento automático). Quantitativo dos cargos em comissão + funções gratificadas existentes (preenchidos + vagos).</t>
        </r>
      </text>
    </comment>
    <comment ref="G315" authorId="0" shapeId="0" xr:uid="{261E90DA-BEF5-4816-8B1A-290FCCCF90B4}">
      <text>
        <r>
          <rPr>
            <sz val="11"/>
            <color rgb="FF000000"/>
            <rFont val="Arial"/>
            <family val="2"/>
          </rPr>
          <t>(Células de preenchimento automático). Valor total dos vencimentos dos cargos comissionados + funções gratificadas, em Reais (R$).</t>
        </r>
      </text>
    </comment>
    <comment ref="H315" authorId="0" shapeId="0" xr:uid="{86B45715-BDF1-49C1-9791-A559DE11A320}">
      <text>
        <r>
          <rPr>
            <sz val="11"/>
            <color rgb="FF000000"/>
            <rFont val="Arial"/>
            <family val="2"/>
          </rPr>
          <t>(Células de preenchimento automático). Valor total das representações pagas em razão dos cargos comissionados + funções gratificadas, em Reais (R$).</t>
        </r>
      </text>
    </comment>
    <comment ref="I315" authorId="0" shapeId="0" xr:uid="{98BBA43A-00AB-4E9C-86C3-D730A4DA761B}">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796EFA91-AE93-49AB-AFB3-432A2E3FDA81}">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180AFB70-06C3-483B-A5DE-93FA0D8F6B3F}">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B49F8CBD-9B1C-4B2C-AB04-77F0B3484807}">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F523F747-5F2D-4042-A0C1-AE75D62077BD}">
      <text>
        <r>
          <rPr>
            <sz val="11"/>
            <color rgb="FF000000"/>
            <rFont val="Arial"/>
            <family val="2"/>
          </rPr>
          <t>Descrever a sigla da lotação referente ao cargo comissionado. Exemplos de siglas da SCGE: GAB/SECGE, GAB/CGAB, CGAB/ASC, etc.</t>
        </r>
      </text>
    </comment>
    <comment ref="D6" authorId="0" shapeId="0" xr:uid="{B1C50CE1-E9FD-41AF-9911-599DD2594BF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D3CE097A-A025-4BC8-AAEA-730EA1B79F8C}">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5A1A0249-6B26-424C-A64C-4C8ED7C43DBC}">
      <text>
        <r>
          <rPr>
            <sz val="11"/>
            <color rgb="FF000000"/>
            <rFont val="Arial"/>
            <family val="2"/>
          </rPr>
          <t>Nome completo do servidor ocupante do cargo comissionado. Caso o cargo esteja vago, a palavra "VAGO" deverá ser inserida na célula correspondente.</t>
        </r>
      </text>
    </comment>
    <comment ref="G6" authorId="0" shapeId="0" xr:uid="{3FACAF03-D099-49C8-BC6C-03A528C566B2}">
      <text>
        <r>
          <rPr>
            <sz val="11"/>
            <color rgb="FF000000"/>
            <rFont val="Arial"/>
            <family val="2"/>
          </rPr>
          <t>Valor do subsídio do agente político, em Reais (R$).</t>
        </r>
      </text>
    </comment>
    <comment ref="H6" authorId="0" shapeId="0" xr:uid="{2B1CEFF9-0B78-4333-86D8-CB6A8A1E73E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0EBD636B-9AF1-4A0C-97A3-7E3308DFF25D}">
      <text>
        <r>
          <rPr>
            <sz val="11"/>
            <color rgb="FF000000"/>
            <rFont val="Arial"/>
            <family val="2"/>
          </rPr>
          <t>Valor da representação paga em razão do cargo em comissão, em Reais (R$).</t>
        </r>
      </text>
    </comment>
    <comment ref="J6" authorId="0" shapeId="0" xr:uid="{500C3726-D831-4F08-86AD-5758C913B313}">
      <text>
        <r>
          <rPr>
            <sz val="11"/>
            <color rgb="FF000000"/>
            <rFont val="Arial"/>
            <family val="2"/>
          </rPr>
          <t>(Células de preenchimento automático). Montante resultante da soma entre o subsídio do agente político + vencimento + representação, em Reais (R$).</t>
        </r>
      </text>
    </comment>
    <comment ref="A175" authorId="0" shapeId="0" xr:uid="{880A8B75-3857-46A2-A997-4483A9D498FB}">
      <text>
        <r>
          <rPr>
            <sz val="11"/>
            <color rgb="FF000000"/>
            <rFont val="Arial"/>
            <family val="2"/>
          </rPr>
          <t>(Não editar as células em cinza). Relação de todos os cargos comissionados, conforme Lei Estadual nº 16.520/2018.</t>
        </r>
      </text>
    </comment>
    <comment ref="B175" authorId="0" shapeId="0" xr:uid="{96AC4E95-5D61-46B0-9066-669D244E3ACD}">
      <text>
        <r>
          <rPr>
            <sz val="11"/>
            <color rgb="FF000000"/>
            <rFont val="Arial"/>
            <family val="2"/>
          </rPr>
          <t>(Não editar as células em cinza). Relação de todos os símbolos dos cargos comissionados, conforme Lei Estadual nº 16.520/2018.</t>
        </r>
      </text>
    </comment>
    <comment ref="C175" authorId="0" shapeId="0" xr:uid="{79F31D5E-28C1-468D-8F31-111520DE3B2F}">
      <text>
        <r>
          <rPr>
            <sz val="11"/>
            <color rgb="FF000000"/>
            <rFont val="Arial"/>
            <family val="2"/>
          </rPr>
          <t>(Células de preenchimento automático). Quantitativo dos cargos comissionados preenchidos.</t>
        </r>
      </text>
    </comment>
    <comment ref="D175" authorId="0" shapeId="0" xr:uid="{2801462B-2CD2-4CB2-A6A2-60016117DFA5}">
      <text>
        <r>
          <rPr>
            <sz val="11"/>
            <color rgb="FF000000"/>
            <rFont val="Arial"/>
            <family val="2"/>
          </rPr>
          <t>(Células de preenchimento automático). Quantitativo dos cargos comissionados vagos.</t>
        </r>
      </text>
    </comment>
    <comment ref="E175" authorId="0" shapeId="0" xr:uid="{80E288A7-16EF-4FA0-A067-73C96C08B919}">
      <text>
        <r>
          <rPr>
            <sz val="11"/>
            <color rgb="FF000000"/>
            <rFont val="Arial"/>
            <family val="2"/>
          </rPr>
          <t>(Células de preenchimento automático). Quantitativo dos cargos comissionados existentes (preenchidos + vagos).</t>
        </r>
      </text>
    </comment>
    <comment ref="G175" authorId="0" shapeId="0" xr:uid="{4132D00E-06E8-427B-B367-1750B4D575EA}">
      <text>
        <r>
          <rPr>
            <sz val="11"/>
            <color rgb="FF000000"/>
            <rFont val="Arial"/>
            <family val="2"/>
          </rPr>
          <t>(Células de preenchimento automático). Valor total dos subsídios dos agentes políticos, em Reais (R$).</t>
        </r>
      </text>
    </comment>
    <comment ref="H175" authorId="0" shapeId="0" xr:uid="{D5787ED7-EC4C-47DA-8D79-F478EB4B6342}">
      <text>
        <r>
          <rPr>
            <sz val="11"/>
            <color rgb="FF000000"/>
            <rFont val="Arial"/>
            <family val="2"/>
          </rPr>
          <t>(Células de preenchimento automático). Valor total dos vencimentos dos servidores, em Reais (R$).</t>
        </r>
      </text>
    </comment>
    <comment ref="I175" authorId="0" shapeId="0" xr:uid="{5832FD7F-41DF-4560-8768-F698651BCEFD}">
      <text>
        <r>
          <rPr>
            <sz val="11"/>
            <color rgb="FF000000"/>
            <rFont val="Arial"/>
            <family val="2"/>
          </rPr>
          <t>(Células de preenchimento automático). Valor total das representações pagas em razão do cargo em comissão, em Reais (R$).</t>
        </r>
      </text>
    </comment>
    <comment ref="J175" authorId="0" shapeId="0" xr:uid="{75DA8124-294D-41DF-B9A6-CB9055D69155}">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565C4604-ACD5-4F26-9A95-26EC8A0D453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C6365E4A-9CAD-4160-9CF0-0AF7AD1B151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E13F38FD-43C1-49F8-8EFD-56C1B826429D}">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D68620AB-8ABA-4965-ABA0-8AFEDBB7339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5A505F5C-A41E-4DE6-8E3D-985A89C4E5F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35EC0482-0860-41B2-8E5A-ECB238ECF38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E450C655-9DA6-4FD4-8F83-CEBE8EA65F57}">
      <text>
        <r>
          <rPr>
            <sz val="11"/>
            <color rgb="FF000000"/>
            <rFont val="Arial"/>
            <family val="2"/>
          </rPr>
          <t>Valor do vencimento do servidor, em Reais (R$).</t>
        </r>
      </text>
    </comment>
    <comment ref="H191" authorId="0" shapeId="0" xr:uid="{F7D79733-5B2C-4085-822B-844F3A607B08}">
      <text>
        <r>
          <rPr>
            <sz val="11"/>
            <color rgb="FF000000"/>
            <rFont val="Arial"/>
            <family val="2"/>
          </rPr>
          <t>Valor da representação paga em razão da função gratificada de direção e assessoramento, em Reais (R$).</t>
        </r>
      </text>
    </comment>
    <comment ref="I191" authorId="0" shapeId="0" xr:uid="{AEADAB7D-DF7C-4F8D-8FBB-A992AF5DE38D}">
      <text>
        <r>
          <rPr>
            <sz val="11"/>
            <color rgb="FF000000"/>
            <rFont val="Arial"/>
            <family val="2"/>
          </rPr>
          <t>(Células de preenchimento automático). Montante resultante da soma entre o vencimento + representação, em Reais (R$).</t>
        </r>
      </text>
    </comment>
    <comment ref="A194" authorId="0" shapeId="0" xr:uid="{11738391-9BCD-458A-9D8C-83249DBC2ABC}">
      <text>
        <r>
          <rPr>
            <sz val="11"/>
            <color rgb="FF000000"/>
            <rFont val="Arial"/>
            <family val="2"/>
          </rPr>
          <t>(Não editar as células em cinza). Relação de todas as funções gratificadas de direção e assessoramento, conforme Lei Estadual nº 16.520/2018.</t>
        </r>
      </text>
    </comment>
    <comment ref="B194" authorId="0" shapeId="0" xr:uid="{702D3285-FA16-46B6-89CB-93BE977F8108}">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14165475-7756-4DE4-A702-0D5D89EB17F8}">
      <text>
        <r>
          <rPr>
            <sz val="11"/>
            <color rgb="FF000000"/>
            <rFont val="Arial"/>
            <family val="2"/>
          </rPr>
          <t>(Células de preenchimento automático). Quantitativo das funções gratificadas de direção e assessoramento preenchidos.</t>
        </r>
      </text>
    </comment>
    <comment ref="D194" authorId="0" shapeId="0" xr:uid="{36C2054D-E4C0-4A0C-8AA1-FACE0E924D1A}">
      <text>
        <r>
          <rPr>
            <sz val="11"/>
            <color rgb="FF000000"/>
            <rFont val="Arial"/>
            <family val="2"/>
          </rPr>
          <t>(Células de preenchimento automático). Quantitativo das funções gratificadas de direção e assessoramento vagas.</t>
        </r>
      </text>
    </comment>
    <comment ref="E194" authorId="0" shapeId="0" xr:uid="{259CF277-DE08-4748-B9F4-7AAF7FCA3F5D}">
      <text>
        <r>
          <rPr>
            <sz val="11"/>
            <color rgb="FF000000"/>
            <rFont val="Arial"/>
            <family val="2"/>
          </rPr>
          <t>(Células de preenchimento automático). Quantitativo das funções gratificadas de direção e assessoramento existentes (preenchidos + vagos).</t>
        </r>
      </text>
    </comment>
    <comment ref="G194" authorId="0" shapeId="0" xr:uid="{4486EB27-E156-48A3-BC46-9253E9CB4B06}">
      <text>
        <r>
          <rPr>
            <sz val="11"/>
            <color rgb="FF000000"/>
            <rFont val="Arial"/>
            <family val="2"/>
          </rPr>
          <t>(Células de preenchimento automático). Valor total dos vencimentos dos servidores, em Reais (R$).</t>
        </r>
      </text>
    </comment>
    <comment ref="H194" authorId="0" shapeId="0" xr:uid="{3DA770F9-739B-47DF-A79C-D7FC5C386C32}">
      <text>
        <r>
          <rPr>
            <sz val="11"/>
            <color rgb="FF000000"/>
            <rFont val="Arial"/>
            <family val="2"/>
          </rPr>
          <t>(Células de preenchimento automático). Valor total das representações pagas em razão da função gratificada de direção e assessoramento, em Reais (R$).</t>
        </r>
      </text>
    </comment>
    <comment ref="I194" authorId="0" shapeId="0" xr:uid="{43DF3C79-0C98-417B-AF47-D51289A4FAA3}">
      <text>
        <r>
          <rPr>
            <sz val="11"/>
            <color rgb="FF000000"/>
            <rFont val="Arial"/>
            <family val="2"/>
          </rPr>
          <t>(Células de preenchimento automático). Valor total dos montantes resultantes da soma entre os vencimentos + representações, em Reais (R$).</t>
        </r>
      </text>
    </comment>
    <comment ref="A204" authorId="0" shapeId="0" xr:uid="{DF30AD76-AD29-499E-932B-0A8AD5EA454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0BCED717-A7A5-4B33-9A72-3BA903BFA62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4F9E048E-4C1E-46FC-8735-74A66DD3342F}">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1AE434CB-1D72-4464-8760-A7BBBE5B575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6A77DE69-F5E5-4E8F-8F60-45795B16DB1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5FE89ADD-AC52-4F55-9542-46658F925372}">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0E2D4942-4A04-428B-BBA3-EC9B01E1E805}">
      <text>
        <r>
          <rPr>
            <sz val="11"/>
            <color rgb="FF000000"/>
            <rFont val="Arial"/>
            <family val="2"/>
          </rPr>
          <t>Valor do vencimento do servidor, em Reais (R$).</t>
        </r>
      </text>
    </comment>
    <comment ref="H204" authorId="0" shapeId="0" xr:uid="{2F1FD781-84CA-49A5-8A12-F92BAD114E65}">
      <text>
        <r>
          <rPr>
            <sz val="11"/>
            <color rgb="FF000000"/>
            <rFont val="Arial"/>
            <family val="2"/>
          </rPr>
          <t>Valor da representação paga em razão da função gratificada de direção e assessoramento, em Reais (R$).</t>
        </r>
      </text>
    </comment>
    <comment ref="I204" authorId="0" shapeId="0" xr:uid="{67DA732A-5B0E-4CF4-A142-CBBCAF9AB5FC}">
      <text>
        <r>
          <rPr>
            <sz val="11"/>
            <color rgb="FF000000"/>
            <rFont val="Arial"/>
            <family val="2"/>
          </rPr>
          <t>(Células de preenchimento automático). Montante resultante da soma entre o vencimento + representação, em Reais (R$).</t>
        </r>
      </text>
    </comment>
    <comment ref="A212" authorId="0" shapeId="0" xr:uid="{9B83DFBF-4A92-421B-8161-8E2E5F7541A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3B6611E0-1CC3-4627-B8A6-4CEE47C74DE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38B857D9-C358-414C-AC6D-363F0F786277}">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294E6CB7-4F74-47CF-8ED6-C6C22273F96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6DDA3D17-6C28-44EA-B1FC-5AFE843ECB7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D27C58C9-F285-4C9B-A28D-AFB7E8B1A7F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19AEEFAF-3705-4C99-8EC3-161751DFE7F2}">
      <text>
        <r>
          <rPr>
            <sz val="11"/>
            <color rgb="FF000000"/>
            <rFont val="Arial"/>
            <family val="2"/>
          </rPr>
          <t>Valor do vencimento do servidor, em Reais (R$).</t>
        </r>
      </text>
    </comment>
    <comment ref="H212" authorId="0" shapeId="0" xr:uid="{129DC326-50FE-47D3-B316-E4FD370E2CAC}">
      <text>
        <r>
          <rPr>
            <sz val="11"/>
            <color rgb="FF000000"/>
            <rFont val="Arial"/>
            <family val="2"/>
          </rPr>
          <t>Valor da representação paga em razão da função gratificada de direção e assessoramento, em Reais (R$).</t>
        </r>
      </text>
    </comment>
    <comment ref="I212" authorId="0" shapeId="0" xr:uid="{FB636ABF-F56F-4D7C-8D4C-A70A5ED2EFD2}">
      <text>
        <r>
          <rPr>
            <sz val="11"/>
            <color rgb="FF000000"/>
            <rFont val="Arial"/>
            <family val="2"/>
          </rPr>
          <t>(Células de preenchimento automático). Montante resultante da soma entre o vencimento + representação, em Reais (R$).</t>
        </r>
      </text>
    </comment>
    <comment ref="A220" authorId="0" shapeId="0" xr:uid="{D7E10235-44AA-4143-AB1A-340E36B5F38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5A11B656-4AAA-4B0C-A742-7140047336C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E3CB1638-7A7B-40F8-B5B5-5894EE485A71}">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11548771-F424-41A9-9787-90E92D3DFF9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E5934C58-5F4E-40F4-8BF6-1CC99D8FB2A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2F5377C2-544C-47C7-9A46-6DAEBCDF0D1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B3D015C5-622A-4ED9-8E2D-AAAEF5242114}">
      <text>
        <r>
          <rPr>
            <sz val="11"/>
            <color rgb="FF000000"/>
            <rFont val="Arial"/>
            <family val="2"/>
          </rPr>
          <t>Valor do vencimento do servidor, em Reais (R$).</t>
        </r>
      </text>
    </comment>
    <comment ref="H220" authorId="0" shapeId="0" xr:uid="{0F30F3B9-8E87-49ED-8A60-727FE7B0151B}">
      <text>
        <r>
          <rPr>
            <sz val="11"/>
            <color rgb="FF000000"/>
            <rFont val="Arial"/>
            <family val="2"/>
          </rPr>
          <t>Valor da representação paga em razão da função gratificada de direção e assessoramento, em Reais (R$).</t>
        </r>
      </text>
    </comment>
    <comment ref="I220" authorId="0" shapeId="0" xr:uid="{3D8F7D66-BF59-40CB-AA64-3B84AC5ECF1E}">
      <text>
        <r>
          <rPr>
            <sz val="11"/>
            <color rgb="FF000000"/>
            <rFont val="Arial"/>
            <family val="2"/>
          </rPr>
          <t>(Células de preenchimento automático). Montante resultante da soma entre o vencimento + representação, em Reais (R$).</t>
        </r>
      </text>
    </comment>
    <comment ref="A226" authorId="0" shapeId="0" xr:uid="{D179B64E-7C75-4F18-9E6C-04314079052A}">
      <text>
        <r>
          <rPr>
            <sz val="11"/>
            <color rgb="FF000000"/>
            <rFont val="Arial"/>
            <family val="2"/>
          </rPr>
          <t>(Não editar as células em cinza). Relação de todas as funções gratificadas de direção e assessoramento, conforme Lei Estadual nº 16.520/2018.</t>
        </r>
      </text>
    </comment>
    <comment ref="B226" authorId="0" shapeId="0" xr:uid="{1A9A165F-13F2-4BFA-86BC-FC1F54B5AD39}">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D6E74D83-7EA8-46E2-BCB4-93CF974BF43E}">
      <text>
        <r>
          <rPr>
            <sz val="11"/>
            <color rgb="FF000000"/>
            <rFont val="Arial"/>
            <family val="2"/>
          </rPr>
          <t>(Células de preenchimento automático). Quantitativo das funções gratificadas de direção e assessoramento preenchidos.</t>
        </r>
      </text>
    </comment>
    <comment ref="D226" authorId="0" shapeId="0" xr:uid="{4368C8F5-675D-4379-8155-EF70A3856BE9}">
      <text>
        <r>
          <rPr>
            <sz val="11"/>
            <color rgb="FF000000"/>
            <rFont val="Arial"/>
            <family val="2"/>
          </rPr>
          <t>(Células de preenchimento automático). Quantitativo das funções gratificadas de direção e assessoramento vagas.</t>
        </r>
      </text>
    </comment>
    <comment ref="E226" authorId="0" shapeId="0" xr:uid="{4FC9C87C-68B5-49BC-BC38-0D156721285F}">
      <text>
        <r>
          <rPr>
            <sz val="11"/>
            <color rgb="FF000000"/>
            <rFont val="Arial"/>
            <family val="2"/>
          </rPr>
          <t>(Células de preenchimento automático). Quantitativo das funções gratificadas de direção e assessoramento existentes (preenchidos + vagos).</t>
        </r>
      </text>
    </comment>
    <comment ref="G226" authorId="0" shapeId="0" xr:uid="{9B8496C8-AF81-4992-9F4D-BF91A3285CF8}">
      <text>
        <r>
          <rPr>
            <sz val="11"/>
            <color rgb="FF000000"/>
            <rFont val="Arial"/>
            <family val="2"/>
          </rPr>
          <t>(Células de preenchimento automático). Valor total dos vencimentos dos servidores, em Reais (R$).</t>
        </r>
      </text>
    </comment>
    <comment ref="H226" authorId="0" shapeId="0" xr:uid="{065AB4AA-3D85-48DC-8404-1177DEF52622}">
      <text>
        <r>
          <rPr>
            <sz val="11"/>
            <color rgb="FF000000"/>
            <rFont val="Arial"/>
            <family val="2"/>
          </rPr>
          <t>(Células de preenchimento automático). Valor total das representações pagas em razão da função gratificada de direção e assessoramento, em Reais (R$).</t>
        </r>
      </text>
    </comment>
    <comment ref="I226" authorId="0" shapeId="0" xr:uid="{78D5C85A-4B81-44B9-A9E4-63F92A570D7D}">
      <text>
        <r>
          <rPr>
            <sz val="11"/>
            <color rgb="FF000000"/>
            <rFont val="Arial"/>
            <family val="2"/>
          </rPr>
          <t>(Células de preenchimento automático). Valor total dos montantes resultantes da soma entre os vencimentos + representações, em Reais (R$).</t>
        </r>
      </text>
    </comment>
    <comment ref="A237" authorId="0" shapeId="0" xr:uid="{A2CF0E8A-62E6-4CC4-9340-CD536440F63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771F71B1-3709-4316-9BEB-9B6D4A48669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23B24C00-46CE-4629-8305-183317AB64E7}">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765A76E8-6F60-48B2-B244-D9079CA7673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850A1E06-E704-45A0-BB78-E007CEE13BC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7A3BA5B5-5B4E-4A42-AABF-81F477CD101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47A423F9-40E3-48C6-9E9A-28D305799379}">
      <text>
        <r>
          <rPr>
            <sz val="11"/>
            <color rgb="FF000000"/>
            <rFont val="Arial"/>
            <family val="2"/>
          </rPr>
          <t>Valor do vencimento do servidor, em Reais (R$).</t>
        </r>
      </text>
    </comment>
    <comment ref="H237" authorId="0" shapeId="0" xr:uid="{AC73A6FF-9B78-4060-A9EB-6C9E05645D41}">
      <text>
        <r>
          <rPr>
            <sz val="11"/>
            <color rgb="FF000000"/>
            <rFont val="Arial"/>
            <family val="2"/>
          </rPr>
          <t>Valor da representação paga em razão da função gratificada de direção e assessoramento, em Reais (R$).</t>
        </r>
      </text>
    </comment>
    <comment ref="I237" authorId="0" shapeId="0" xr:uid="{C8758B4E-F138-4B09-B617-F588067FB2B3}">
      <text>
        <r>
          <rPr>
            <sz val="11"/>
            <color rgb="FF000000"/>
            <rFont val="Arial"/>
            <family val="2"/>
          </rPr>
          <t>(Células de preenchimento automático). Montante resultante da soma entre o vencimento + representação, em Reais (R$).</t>
        </r>
      </text>
    </comment>
    <comment ref="A246" authorId="0" shapeId="0" xr:uid="{08CAD7C1-2BB9-46A0-AD6E-BE352F337116}">
      <text>
        <r>
          <rPr>
            <sz val="11"/>
            <color rgb="FF000000"/>
            <rFont val="Arial"/>
            <family val="2"/>
          </rPr>
          <t>(Não editar as células em cinza). Relação de todas as funções gratificadas de direção e assessoramento, conforme Lei Estadual nº 16.520/2018.</t>
        </r>
      </text>
    </comment>
    <comment ref="B246" authorId="0" shapeId="0" xr:uid="{9BDB16FA-D000-4FF1-B287-9FA2B4C86718}">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B7265073-15C4-4A6B-842D-280C314E5B9A}">
      <text>
        <r>
          <rPr>
            <sz val="11"/>
            <color rgb="FF000000"/>
            <rFont val="Arial"/>
            <family val="2"/>
          </rPr>
          <t>(Células de preenchimento automático). Quantitativo das funções gratificadas de direção e assessoramento preenchidos.</t>
        </r>
      </text>
    </comment>
    <comment ref="D246" authorId="0" shapeId="0" xr:uid="{0D45972B-50C8-4C8B-A0B7-607B60F93967}">
      <text>
        <r>
          <rPr>
            <sz val="11"/>
            <color rgb="FF000000"/>
            <rFont val="Arial"/>
            <family val="2"/>
          </rPr>
          <t>(Células de preenchimento automático). Quantitativo das funções gratificadas de direção e assessoramento vagas.</t>
        </r>
      </text>
    </comment>
    <comment ref="E246" authorId="0" shapeId="0" xr:uid="{EED72B54-55EC-4C94-B19A-25A7250E10BD}">
      <text>
        <r>
          <rPr>
            <sz val="11"/>
            <color rgb="FF000000"/>
            <rFont val="Arial"/>
            <family val="2"/>
          </rPr>
          <t>(Células de preenchimento automático). Quantitativo das funções gratificadas de direção e assessoramento existentes (preenchidos + vagos).</t>
        </r>
      </text>
    </comment>
    <comment ref="G246" authorId="0" shapeId="0" xr:uid="{CBA6A0CC-A27C-42FB-94E6-74A8499AB254}">
      <text>
        <r>
          <rPr>
            <sz val="11"/>
            <color rgb="FF000000"/>
            <rFont val="Arial"/>
            <family val="2"/>
          </rPr>
          <t>(Células de preenchimento automático). Valor total dos vencimentos dos servidores, em Reais (R$).</t>
        </r>
      </text>
    </comment>
    <comment ref="H246" authorId="0" shapeId="0" xr:uid="{E9863C32-8466-43E6-BE78-3302A91EEE79}">
      <text>
        <r>
          <rPr>
            <sz val="11"/>
            <color rgb="FF000000"/>
            <rFont val="Arial"/>
            <family val="2"/>
          </rPr>
          <t>(Células de preenchimento automático). Valor total das representações pagas em razão da função gratificada de direção e assessoramento, em Reais (R$).</t>
        </r>
      </text>
    </comment>
    <comment ref="I246" authorId="0" shapeId="0" xr:uid="{CE486DF2-BFDE-4D60-A2C8-267A2DF57283}">
      <text>
        <r>
          <rPr>
            <sz val="11"/>
            <color rgb="FF000000"/>
            <rFont val="Arial"/>
            <family val="2"/>
          </rPr>
          <t>(Células de preenchimento automático). Valor total dos montantes resultantes da soma entre os vencimentos + representações, em Reais (R$).</t>
        </r>
      </text>
    </comment>
    <comment ref="A253" authorId="0" shapeId="0" xr:uid="{1E41AEFD-B2C2-4594-B21F-0C221858810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AD7B0506-4E78-4556-9984-941CA51E2F0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29704F51-A3FF-415A-A6B3-1A0B5779147C}">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787FAA67-C6D9-475E-8E1D-3E5B6347281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A96F2A84-419D-442C-936A-B2A49534BF5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A97DAE62-6161-46AD-AAB0-FFCA2733841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FD93659C-DAFA-4840-85CA-5A0F927807D6}">
      <text>
        <r>
          <rPr>
            <sz val="11"/>
            <color rgb="FF000000"/>
            <rFont val="Arial"/>
            <family val="2"/>
          </rPr>
          <t>Valor do vencimento do servidor, em Reais (R$).</t>
        </r>
      </text>
    </comment>
    <comment ref="H253" authorId="0" shapeId="0" xr:uid="{E6D19FF4-E2BD-420E-8B11-7C69BA07E796}">
      <text>
        <r>
          <rPr>
            <sz val="11"/>
            <color rgb="FF000000"/>
            <rFont val="Arial"/>
            <family val="2"/>
          </rPr>
          <t>Valor da representação paga em razão da função gratificada de direção e assessoramento, em Reais (R$).</t>
        </r>
      </text>
    </comment>
    <comment ref="I253" authorId="0" shapeId="0" xr:uid="{65674F17-AB40-47EB-A1AE-AA2BA3936A12}">
      <text>
        <r>
          <rPr>
            <sz val="11"/>
            <color rgb="FF000000"/>
            <rFont val="Arial"/>
            <family val="2"/>
          </rPr>
          <t>(Células de preenchimento automático). Montante resultante da soma entre o vencimento + representação, em Reais (R$).</t>
        </r>
      </text>
    </comment>
    <comment ref="A257" authorId="0" shapeId="0" xr:uid="{F43E6006-2636-4058-90C0-046F99285084}">
      <text>
        <r>
          <rPr>
            <sz val="11"/>
            <color rgb="FF000000"/>
            <rFont val="Arial"/>
            <family val="2"/>
          </rPr>
          <t>(Não editar as células em cinza). Relação de todas as funções gratificadas de direção e assessoramento, conforme Lei Estadual nº 16.520/2018.</t>
        </r>
      </text>
    </comment>
    <comment ref="B257" authorId="0" shapeId="0" xr:uid="{880C6167-6A0B-4F1F-911D-5370CF059D6C}">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95830C61-2321-4800-AB0F-3F1D5E55D711}">
      <text>
        <r>
          <rPr>
            <sz val="11"/>
            <color rgb="FF000000"/>
            <rFont val="Arial"/>
            <family val="2"/>
          </rPr>
          <t>(Células de preenchimento automático). Quantitativo das funções gratificadas de direção e assessoramento preenchidos.</t>
        </r>
      </text>
    </comment>
    <comment ref="D257" authorId="0" shapeId="0" xr:uid="{A88ED11D-A7EA-4AE2-8869-D6EFFB38B899}">
      <text>
        <r>
          <rPr>
            <sz val="11"/>
            <color rgb="FF000000"/>
            <rFont val="Arial"/>
            <family val="2"/>
          </rPr>
          <t>(Células de preenchimento automático). Quantitativo das funções gratificadas de direção e assessoramento vagas.</t>
        </r>
      </text>
    </comment>
    <comment ref="E257" authorId="0" shapeId="0" xr:uid="{7288D0E6-93E1-4C2A-8919-CE00E04C2D96}">
      <text>
        <r>
          <rPr>
            <sz val="11"/>
            <color rgb="FF000000"/>
            <rFont val="Arial"/>
            <family val="2"/>
          </rPr>
          <t>(Células de preenchimento automático). Quantitativo das funções gratificadas de direção e assessoramento existentes (preenchidos + vagos).</t>
        </r>
      </text>
    </comment>
    <comment ref="G257" authorId="0" shapeId="0" xr:uid="{B3D6CD2B-A2FB-4D89-ADB9-6155B5BE30A9}">
      <text>
        <r>
          <rPr>
            <sz val="11"/>
            <color rgb="FF000000"/>
            <rFont val="Arial"/>
            <family val="2"/>
          </rPr>
          <t>(Células de preenchimento automático). Valor total dos vencimentos dos servidores, em Reais (R$).</t>
        </r>
      </text>
    </comment>
    <comment ref="H257" authorId="0" shapeId="0" xr:uid="{14BC5E37-077D-4C1F-933E-BDBFA4F3C8ED}">
      <text>
        <r>
          <rPr>
            <sz val="11"/>
            <color rgb="FF000000"/>
            <rFont val="Arial"/>
            <family val="2"/>
          </rPr>
          <t>(Células de preenchimento automático). Valor total das representações pagas em razão da função gratificada de direção e assessoramento, em Reais (R$).</t>
        </r>
      </text>
    </comment>
    <comment ref="I257" authorId="0" shapeId="0" xr:uid="{8DB7CC00-0A1E-40FF-978D-F658794F7327}">
      <text>
        <r>
          <rPr>
            <sz val="11"/>
            <color rgb="FF000000"/>
            <rFont val="Arial"/>
            <family val="2"/>
          </rPr>
          <t>(Células de preenchimento automático). Valor total dos montantes resultantes da soma entre os vencimentos + representações, em Reais (R$).</t>
        </r>
      </text>
    </comment>
    <comment ref="A264" authorId="0" shapeId="0" xr:uid="{99FBF387-FF0F-4500-835F-70AB4D5A173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5CA84AC9-9D87-4002-A880-09236B13B7D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B479296A-1C0C-4DE2-A278-FACBD6B5FD6A}">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7499EF8E-E10D-42C7-B46B-313CCA82D95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2D8EFD91-721A-45EA-86CC-A514C26ECAC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AA6EB90F-6485-409D-A667-3B5F042603A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78732CA9-4212-4C0D-A37B-E8A4264847FA}">
      <text>
        <r>
          <rPr>
            <sz val="11"/>
            <color rgb="FF000000"/>
            <rFont val="Arial"/>
            <family val="2"/>
          </rPr>
          <t>Valor do vencimento do servidor, em Reais (R$).</t>
        </r>
      </text>
    </comment>
    <comment ref="H264" authorId="0" shapeId="0" xr:uid="{F49A3ABC-96BF-4824-BB3C-CDDDBB14E973}">
      <text>
        <r>
          <rPr>
            <sz val="11"/>
            <color rgb="FF000000"/>
            <rFont val="Arial"/>
            <family val="2"/>
          </rPr>
          <t>Valor da representação paga em razão da função gratificada de direção e assessoramento, em Reais (R$).</t>
        </r>
      </text>
    </comment>
    <comment ref="I264" authorId="0" shapeId="0" xr:uid="{A6D488B3-E78B-4BDC-BF4D-76C4A06C0023}">
      <text>
        <r>
          <rPr>
            <sz val="11"/>
            <color rgb="FF000000"/>
            <rFont val="Arial"/>
            <family val="2"/>
          </rPr>
          <t>(Células de preenchimento automático). Montante resultante da soma entre o vencimento + representação, em Reais (R$).</t>
        </r>
      </text>
    </comment>
    <comment ref="A268" authorId="0" shapeId="0" xr:uid="{2A7C76FF-2724-4D04-80DF-50B1113DF8A6}">
      <text>
        <r>
          <rPr>
            <sz val="11"/>
            <color rgb="FF000000"/>
            <rFont val="Arial"/>
            <family val="2"/>
          </rPr>
          <t>(Não editar as células em cinza). Relação de todas as funções gratificadas de direção e assessoramento, conforme Lei Estadual nº 16.520/2018.</t>
        </r>
      </text>
    </comment>
    <comment ref="B268" authorId="0" shapeId="0" xr:uid="{53D19BA4-7558-488D-8453-4E5FEAFC27E3}">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3C751EF9-B5E1-4477-A6F1-71980E0C5CA8}">
      <text>
        <r>
          <rPr>
            <sz val="11"/>
            <color rgb="FF000000"/>
            <rFont val="Arial"/>
            <family val="2"/>
          </rPr>
          <t>(Células de preenchimento automático). Quantitativo das funções gratificadas de direção e assessoramento preenchidos.</t>
        </r>
      </text>
    </comment>
    <comment ref="D268" authorId="0" shapeId="0" xr:uid="{BD56EF6D-F549-4518-86B9-577E1FCB3072}">
      <text>
        <r>
          <rPr>
            <sz val="11"/>
            <color rgb="FF000000"/>
            <rFont val="Arial"/>
            <family val="2"/>
          </rPr>
          <t>(Células de preenchimento automático). Quantitativo das funções gratificadas de direção e assessoramento vagas.</t>
        </r>
      </text>
    </comment>
    <comment ref="E268" authorId="0" shapeId="0" xr:uid="{D3556E81-BE5F-42A9-A302-5B5D78614A23}">
      <text>
        <r>
          <rPr>
            <sz val="11"/>
            <color rgb="FF000000"/>
            <rFont val="Arial"/>
            <family val="2"/>
          </rPr>
          <t>(Células de preenchimento automático). Quantitativo das funções gratificadas de direção e assessoramento existentes (preenchidos + vagos).</t>
        </r>
      </text>
    </comment>
    <comment ref="G268" authorId="0" shapeId="0" xr:uid="{9740DDC6-F407-425A-9B8B-6E3D81FD0FA8}">
      <text>
        <r>
          <rPr>
            <sz val="11"/>
            <color rgb="FF000000"/>
            <rFont val="Arial"/>
            <family val="2"/>
          </rPr>
          <t>(Células de preenchimento automático). Valor total dos vencimentos dos servidores, em Reais (R$).</t>
        </r>
      </text>
    </comment>
    <comment ref="H268" authorId="0" shapeId="0" xr:uid="{7A48C2F1-DD2D-47D5-BF6C-0A24391192D9}">
      <text>
        <r>
          <rPr>
            <sz val="11"/>
            <color rgb="FF000000"/>
            <rFont val="Arial"/>
            <family val="2"/>
          </rPr>
          <t>(Células de preenchimento automático). Valor total das representações pagas em razão da função gratificada de direção e assessoramento, em Reais (R$).</t>
        </r>
      </text>
    </comment>
    <comment ref="I268" authorId="0" shapeId="0" xr:uid="{60E1625A-D9A6-4B16-BB25-090AE007F80E}">
      <text>
        <r>
          <rPr>
            <sz val="11"/>
            <color rgb="FF000000"/>
            <rFont val="Arial"/>
            <family val="2"/>
          </rPr>
          <t>(Células de preenchimento automático). Valor total dos montantes resultantes da soma entre os vencimentos + representações, em Reais (R$).</t>
        </r>
      </text>
    </comment>
    <comment ref="A274" authorId="0" shapeId="0" xr:uid="{40D0063A-C24D-4CB6-991E-67E25CD1C6A3}">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F651684E-AD4D-4080-A0F6-99E0E5415FC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A91BA42A-BBE1-4058-AE2F-F15B9D3ACFED}">
      <text>
        <r>
          <rPr>
            <sz val="11"/>
            <color rgb="FF000000"/>
            <rFont val="Arial"/>
            <family val="2"/>
          </rPr>
          <t>Descrever a sigla da lotação referente à função gratificada de supervisão e apoio. Exemplos de siglas da SCGE: DAUD/UAPP, DAUD/COP/UAOP, DAUD/CLC/UALC, etc.</t>
        </r>
      </text>
    </comment>
    <comment ref="D274" authorId="0" shapeId="0" xr:uid="{7EF9B09B-11AC-4860-AEF5-F9BDDB13503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9B38BD71-7F8C-4D1F-A491-F3402ADF8D2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04C0BD9D-7B66-4FFD-996A-A923F3C32A25}">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976AE23D-6000-4D86-9613-7BFFC0C027DB}">
      <text>
        <r>
          <rPr>
            <sz val="11"/>
            <color rgb="FF000000"/>
            <rFont val="Arial"/>
            <family val="2"/>
          </rPr>
          <t>Valor do vencimento do servidor, em Reais (R$).</t>
        </r>
      </text>
    </comment>
    <comment ref="H274" authorId="0" shapeId="0" xr:uid="{729F72D6-7117-4893-BE67-D2BD2E758828}">
      <text>
        <r>
          <rPr>
            <sz val="11"/>
            <color rgb="FF000000"/>
            <rFont val="Arial"/>
            <family val="2"/>
          </rPr>
          <t>Valor da representação paga em razão da função gratificada de supervisão e apoio, em Reais (R$).</t>
        </r>
      </text>
    </comment>
    <comment ref="I274" authorId="0" shapeId="0" xr:uid="{999ED8FB-26A2-4E32-8B36-D8E0D4FCE1D1}">
      <text>
        <r>
          <rPr>
            <sz val="11"/>
            <color rgb="FF000000"/>
            <rFont val="Arial"/>
            <family val="2"/>
          </rPr>
          <t>(Células de preenchimento automático). Montante resultante da soma entre o vencimento + representação, em Reais (R$).</t>
        </r>
      </text>
    </comment>
    <comment ref="A306" authorId="0" shapeId="0" xr:uid="{015AAF1C-1B33-4834-A4D0-67BDF4338113}">
      <text>
        <r>
          <rPr>
            <sz val="11"/>
            <color rgb="FF000000"/>
            <rFont val="Arial"/>
            <family val="2"/>
          </rPr>
          <t>(Não editar as células em cinza). Relação de todas as funções gratificadas de supervisão e apoio, conforme Lei Estadual nº 16.520/2018.</t>
        </r>
      </text>
    </comment>
    <comment ref="B306" authorId="0" shapeId="0" xr:uid="{73DFD326-2C02-4D98-8F6B-01C4FC05A58D}">
      <text>
        <r>
          <rPr>
            <sz val="11"/>
            <color rgb="FF000000"/>
            <rFont val="Arial"/>
            <family val="2"/>
          </rPr>
          <t>(Não editar as células em cinza). Relação de todos os símbolos das funções gratificadas de supervisão e apoio, conforme Lei Estadual nº 16.520/2018.</t>
        </r>
      </text>
    </comment>
    <comment ref="C306" authorId="0" shapeId="0" xr:uid="{8CFBACD8-19C9-43F9-877D-D52B2769D191}">
      <text>
        <r>
          <rPr>
            <sz val="11"/>
            <color rgb="FF000000"/>
            <rFont val="Arial"/>
            <family val="2"/>
          </rPr>
          <t>(Células de preenchimento automático). Quantitativo das funções gratificadas de supervisão e apoio preenchidos.</t>
        </r>
      </text>
    </comment>
    <comment ref="D306" authorId="0" shapeId="0" xr:uid="{DDC4DDD1-5B54-443C-AE25-E4A1886F2E0B}">
      <text>
        <r>
          <rPr>
            <sz val="11"/>
            <color rgb="FF000000"/>
            <rFont val="Arial"/>
            <family val="2"/>
          </rPr>
          <t>(Células de preenchimento automático). Quantitativo das funções gratificadas de supervisão e apoio vagos.</t>
        </r>
      </text>
    </comment>
    <comment ref="E306" authorId="0" shapeId="0" xr:uid="{9D94DC84-8597-4B22-A61E-8CDE9A741733}">
      <text>
        <r>
          <rPr>
            <sz val="11"/>
            <color rgb="FF000000"/>
            <rFont val="Arial"/>
            <family val="2"/>
          </rPr>
          <t>(Células de preenchimento automático). Quantitativo das funções gratificadas de supervisão e apoio existentes (preenchidos + vagos).</t>
        </r>
      </text>
    </comment>
    <comment ref="G306" authorId="0" shapeId="0" xr:uid="{62B3D828-FDC0-49ED-9484-4900585EAB66}">
      <text>
        <r>
          <rPr>
            <sz val="11"/>
            <color rgb="FF000000"/>
            <rFont val="Arial"/>
            <family val="2"/>
          </rPr>
          <t>(Células de preenchimento automático). Valor total dos vencimentos dos servidores, em Reais (R$).</t>
        </r>
      </text>
    </comment>
    <comment ref="H306" authorId="0" shapeId="0" xr:uid="{2031DF3B-0E45-4024-BFA6-08E3A8D6CF55}">
      <text>
        <r>
          <rPr>
            <sz val="11"/>
            <color rgb="FF000000"/>
            <rFont val="Arial"/>
            <family val="2"/>
          </rPr>
          <t>(Células de preenchimento automático). Valor total das representações pagas em razão da função gratificada de supervisão e apoio, em Reais (R$).</t>
        </r>
      </text>
    </comment>
    <comment ref="I306" authorId="0" shapeId="0" xr:uid="{073226D3-E469-47CA-983B-AA28EF89D9A8}">
      <text>
        <r>
          <rPr>
            <sz val="11"/>
            <color rgb="FF000000"/>
            <rFont val="Arial"/>
            <family val="2"/>
          </rPr>
          <t>(Células de preenchimento automático). Valor total dos montantes resultantes da soma entre os vencimentos + representações, em Reais (R$).</t>
        </r>
      </text>
    </comment>
    <comment ref="C315" authorId="0" shapeId="0" xr:uid="{3028C4B1-9006-4061-B079-D9A142FB019D}">
      <text>
        <r>
          <rPr>
            <sz val="11"/>
            <color rgb="FF000000"/>
            <rFont val="Arial"/>
            <family val="2"/>
          </rPr>
          <t>(Células de preenchimento automático). Quantitativo dos cargos em comissão + funções gratificadas preenchidos.</t>
        </r>
      </text>
    </comment>
    <comment ref="D315" authorId="0" shapeId="0" xr:uid="{2A4567DD-15EF-4ABD-8EB5-300F5F49A55E}">
      <text>
        <r>
          <rPr>
            <sz val="11"/>
            <color rgb="FF000000"/>
            <rFont val="Arial"/>
            <family val="2"/>
          </rPr>
          <t>(Células de preenchimento automático). Quantitativo dos cargos em comissão + funções gratificadas vagos.</t>
        </r>
      </text>
    </comment>
    <comment ref="E315" authorId="0" shapeId="0" xr:uid="{9B5A3450-7264-4404-89C3-8D15B33D1765}">
      <text>
        <r>
          <rPr>
            <sz val="11"/>
            <color rgb="FF000000"/>
            <rFont val="Arial"/>
            <family val="2"/>
          </rPr>
          <t>(Células de preenchimento automático). Quantitativo dos cargos em comissão + funções gratificadas existentes (preenchidos + vagos).</t>
        </r>
      </text>
    </comment>
    <comment ref="G315" authorId="0" shapeId="0" xr:uid="{0254D388-8DD9-4627-8983-865068CC42EC}">
      <text>
        <r>
          <rPr>
            <sz val="11"/>
            <color rgb="FF000000"/>
            <rFont val="Arial"/>
            <family val="2"/>
          </rPr>
          <t>(Células de preenchimento automático). Valor total dos vencimentos dos cargos comissionados + funções gratificadas, em Reais (R$).</t>
        </r>
      </text>
    </comment>
    <comment ref="H315" authorId="0" shapeId="0" xr:uid="{B78B9645-025E-461E-B083-1A1E6A8AFB11}">
      <text>
        <r>
          <rPr>
            <sz val="11"/>
            <color rgb="FF000000"/>
            <rFont val="Arial"/>
            <family val="2"/>
          </rPr>
          <t>(Células de preenchimento automático). Valor total das representações pagas em razão dos cargos comissionados + funções gratificadas, em Reais (R$).</t>
        </r>
      </text>
    </comment>
    <comment ref="I315" authorId="0" shapeId="0" xr:uid="{CDD78E8F-DC08-4A0C-90E6-B01C1DCC7BAC}">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96A95EE9-43CD-4174-9C8F-D73183F45425}">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24082EEF-C239-43A2-8C59-DED7AF784759}">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820419C9-A496-4748-B1DE-35AA954554EB}">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7096CE7D-6EE8-4386-9F78-6B13E2FD6515}">
      <text>
        <r>
          <rPr>
            <sz val="11"/>
            <color rgb="FF000000"/>
            <rFont val="Arial"/>
            <family val="2"/>
          </rPr>
          <t>Descrever a sigla da lotação referente ao cargo comissionado. Exemplos de siglas da SCGE: GAB/SECGE, GAB/CGAB, CGAB/ASC, etc.</t>
        </r>
      </text>
    </comment>
    <comment ref="D6" authorId="0" shapeId="0" xr:uid="{4A689F68-3AD8-45B4-BE0E-09EEF577A24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6BF8D97C-875C-47A3-8631-41D93526374D}">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5C4724F1-5E39-48FE-BAA9-D3E53C463308}">
      <text>
        <r>
          <rPr>
            <sz val="11"/>
            <color rgb="FF000000"/>
            <rFont val="Arial"/>
            <family val="2"/>
          </rPr>
          <t>Nome completo do servidor ocupante do cargo comissionado. Caso o cargo esteja vago, a palavra "VAGO" deverá ser inserida na célula correspondente.</t>
        </r>
      </text>
    </comment>
    <comment ref="G6" authorId="0" shapeId="0" xr:uid="{4886AB2F-B1E4-4C4E-91BC-5D7CE990A06D}">
      <text>
        <r>
          <rPr>
            <sz val="11"/>
            <color rgb="FF000000"/>
            <rFont val="Arial"/>
            <family val="2"/>
          </rPr>
          <t>Valor do subsídio do agente político, em Reais (R$).</t>
        </r>
      </text>
    </comment>
    <comment ref="H6" authorId="0" shapeId="0" xr:uid="{A9FDA455-78F2-4EE2-A5FB-7FC64DBEA682}">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809D5B67-99F8-4173-A0CB-8E43B62F9ED8}">
      <text>
        <r>
          <rPr>
            <sz val="11"/>
            <color rgb="FF000000"/>
            <rFont val="Arial"/>
            <family val="2"/>
          </rPr>
          <t>Valor da representação paga em razão do cargo em comissão, em Reais (R$).</t>
        </r>
      </text>
    </comment>
    <comment ref="J6" authorId="0" shapeId="0" xr:uid="{6F9E5301-F641-4123-9E83-25D3098F67C7}">
      <text>
        <r>
          <rPr>
            <sz val="11"/>
            <color rgb="FF000000"/>
            <rFont val="Arial"/>
            <family val="2"/>
          </rPr>
          <t>(Células de preenchimento automático). Montante resultante da soma entre o subsídio do agente político + vencimento + representação, em Reais (R$).</t>
        </r>
      </text>
    </comment>
    <comment ref="A175" authorId="0" shapeId="0" xr:uid="{03AAC3DA-6C99-44E4-B314-74E00DD3DCF7}">
      <text>
        <r>
          <rPr>
            <sz val="11"/>
            <color rgb="FF000000"/>
            <rFont val="Arial"/>
            <family val="2"/>
          </rPr>
          <t>(Não editar as células em cinza). Relação de todos os cargos comissionados, conforme Lei Estadual nº 16.520/2018.</t>
        </r>
      </text>
    </comment>
    <comment ref="B175" authorId="0" shapeId="0" xr:uid="{82E4FAE1-FF69-4E86-ACCF-72A57AD8E63B}">
      <text>
        <r>
          <rPr>
            <sz val="11"/>
            <color rgb="FF000000"/>
            <rFont val="Arial"/>
            <family val="2"/>
          </rPr>
          <t>(Não editar as células em cinza). Relação de todos os símbolos dos cargos comissionados, conforme Lei Estadual nº 16.520/2018.</t>
        </r>
      </text>
    </comment>
    <comment ref="C175" authorId="0" shapeId="0" xr:uid="{52DBFFA9-56B9-433D-95F3-801F95692B27}">
      <text>
        <r>
          <rPr>
            <sz val="11"/>
            <color rgb="FF000000"/>
            <rFont val="Arial"/>
            <family val="2"/>
          </rPr>
          <t>(Células de preenchimento automático). Quantitativo dos cargos comissionados preenchidos.</t>
        </r>
      </text>
    </comment>
    <comment ref="D175" authorId="0" shapeId="0" xr:uid="{440D470A-9869-4A9E-AA89-DF2319F8ECE6}">
      <text>
        <r>
          <rPr>
            <sz val="11"/>
            <color rgb="FF000000"/>
            <rFont val="Arial"/>
            <family val="2"/>
          </rPr>
          <t>(Células de preenchimento automático). Quantitativo dos cargos comissionados vagos.</t>
        </r>
      </text>
    </comment>
    <comment ref="E175" authorId="0" shapeId="0" xr:uid="{7E846BC1-2182-4BAD-8A80-C721893383D5}">
      <text>
        <r>
          <rPr>
            <sz val="11"/>
            <color rgb="FF000000"/>
            <rFont val="Arial"/>
            <family val="2"/>
          </rPr>
          <t>(Células de preenchimento automático). Quantitativo dos cargos comissionados existentes (preenchidos + vagos).</t>
        </r>
      </text>
    </comment>
    <comment ref="G175" authorId="0" shapeId="0" xr:uid="{2120A292-718C-4CAF-94DF-54392A751E42}">
      <text>
        <r>
          <rPr>
            <sz val="11"/>
            <color rgb="FF000000"/>
            <rFont val="Arial"/>
            <family val="2"/>
          </rPr>
          <t>(Células de preenchimento automático). Valor total dos subsídios dos agentes políticos, em Reais (R$).</t>
        </r>
      </text>
    </comment>
    <comment ref="H175" authorId="0" shapeId="0" xr:uid="{D0DD8E7D-049B-4805-A784-F39E4BEF3D16}">
      <text>
        <r>
          <rPr>
            <sz val="11"/>
            <color rgb="FF000000"/>
            <rFont val="Arial"/>
            <family val="2"/>
          </rPr>
          <t>(Células de preenchimento automático). Valor total dos vencimentos dos servidores, em Reais (R$).</t>
        </r>
      </text>
    </comment>
    <comment ref="I175" authorId="0" shapeId="0" xr:uid="{1F3C7FA3-DAEA-4376-B29B-225BB3AA98CC}">
      <text>
        <r>
          <rPr>
            <sz val="11"/>
            <color rgb="FF000000"/>
            <rFont val="Arial"/>
            <family val="2"/>
          </rPr>
          <t>(Células de preenchimento automático). Valor total das representações pagas em razão do cargo em comissão, em Reais (R$).</t>
        </r>
      </text>
    </comment>
    <comment ref="J175" authorId="0" shapeId="0" xr:uid="{226153DC-CC59-4411-81F6-40B23D409F82}">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7FA9ED53-2477-4C02-A313-B1E8592A3B9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4DCF747C-E85C-4F26-880E-3D8116BEE59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BCA97549-29B6-4139-A784-D6D2F9BD956B}">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1D36FDEB-83F6-4947-A293-C1B828049AF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38886EC0-4894-41C0-874D-C89994A8520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2C33F7A0-FBB7-4533-B999-5DBBF89412B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D87778CC-200B-4FB4-9B5D-C53F71DE345C}">
      <text>
        <r>
          <rPr>
            <sz val="11"/>
            <color rgb="FF000000"/>
            <rFont val="Arial"/>
            <family val="2"/>
          </rPr>
          <t>Valor do vencimento do servidor, em Reais (R$).</t>
        </r>
      </text>
    </comment>
    <comment ref="H191" authorId="0" shapeId="0" xr:uid="{D7E68A34-43F9-4B5C-8304-7CA8EA2E1040}">
      <text>
        <r>
          <rPr>
            <sz val="11"/>
            <color rgb="FF000000"/>
            <rFont val="Arial"/>
            <family val="2"/>
          </rPr>
          <t>Valor da representação paga em razão da função gratificada de direção e assessoramento, em Reais (R$).</t>
        </r>
      </text>
    </comment>
    <comment ref="I191" authorId="0" shapeId="0" xr:uid="{A2F3E112-269C-47B4-A19F-76C0B8145B02}">
      <text>
        <r>
          <rPr>
            <sz val="11"/>
            <color rgb="FF000000"/>
            <rFont val="Arial"/>
            <family val="2"/>
          </rPr>
          <t>(Células de preenchimento automático). Montante resultante da soma entre o vencimento + representação, em Reais (R$).</t>
        </r>
      </text>
    </comment>
    <comment ref="A194" authorId="0" shapeId="0" xr:uid="{5622A4A6-58C6-4EEF-95BE-50DC43A971F7}">
      <text>
        <r>
          <rPr>
            <sz val="11"/>
            <color rgb="FF000000"/>
            <rFont val="Arial"/>
            <family val="2"/>
          </rPr>
          <t>(Não editar as células em cinza). Relação de todas as funções gratificadas de direção e assessoramento, conforme Lei Estadual nº 16.520/2018.</t>
        </r>
      </text>
    </comment>
    <comment ref="B194" authorId="0" shapeId="0" xr:uid="{117FC894-266C-4CF1-9D29-0FC29B90891A}">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00AC1B41-920F-48B0-A1F8-D5F41BD0CFFB}">
      <text>
        <r>
          <rPr>
            <sz val="11"/>
            <color rgb="FF000000"/>
            <rFont val="Arial"/>
            <family val="2"/>
          </rPr>
          <t>(Células de preenchimento automático). Quantitativo das funções gratificadas de direção e assessoramento preenchidos.</t>
        </r>
      </text>
    </comment>
    <comment ref="D194" authorId="0" shapeId="0" xr:uid="{E5AE5420-8ECB-429C-B58D-327CDC3C90D7}">
      <text>
        <r>
          <rPr>
            <sz val="11"/>
            <color rgb="FF000000"/>
            <rFont val="Arial"/>
            <family val="2"/>
          </rPr>
          <t>(Células de preenchimento automático). Quantitativo das funções gratificadas de direção e assessoramento vagas.</t>
        </r>
      </text>
    </comment>
    <comment ref="E194" authorId="0" shapeId="0" xr:uid="{4D62DDAC-F0E8-479D-9C82-CB2593A9E8FC}">
      <text>
        <r>
          <rPr>
            <sz val="11"/>
            <color rgb="FF000000"/>
            <rFont val="Arial"/>
            <family val="2"/>
          </rPr>
          <t>(Células de preenchimento automático). Quantitativo das funções gratificadas de direção e assessoramento existentes (preenchidos + vagos).</t>
        </r>
      </text>
    </comment>
    <comment ref="G194" authorId="0" shapeId="0" xr:uid="{60F656DD-5102-43F6-BB5C-7C57740D5B47}">
      <text>
        <r>
          <rPr>
            <sz val="11"/>
            <color rgb="FF000000"/>
            <rFont val="Arial"/>
            <family val="2"/>
          </rPr>
          <t>(Células de preenchimento automático). Valor total dos vencimentos dos servidores, em Reais (R$).</t>
        </r>
      </text>
    </comment>
    <comment ref="H194" authorId="0" shapeId="0" xr:uid="{D98E0A18-5410-4982-AB8A-764A50D0A16B}">
      <text>
        <r>
          <rPr>
            <sz val="11"/>
            <color rgb="FF000000"/>
            <rFont val="Arial"/>
            <family val="2"/>
          </rPr>
          <t>(Células de preenchimento automático). Valor total das representações pagas em razão da função gratificada de direção e assessoramento, em Reais (R$).</t>
        </r>
      </text>
    </comment>
    <comment ref="I194" authorId="0" shapeId="0" xr:uid="{6D821149-DCA3-4C52-B73D-407204E8938B}">
      <text>
        <r>
          <rPr>
            <sz val="11"/>
            <color rgb="FF000000"/>
            <rFont val="Arial"/>
            <family val="2"/>
          </rPr>
          <t>(Células de preenchimento automático). Valor total dos montantes resultantes da soma entre os vencimentos + representações, em Reais (R$).</t>
        </r>
      </text>
    </comment>
    <comment ref="A204" authorId="0" shapeId="0" xr:uid="{BF3DDCCD-518F-4F98-9316-379BBC9838C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49A73BF6-DD03-41D6-94BC-D1D1600521B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B632BE82-EE4F-47C2-A054-234AB0DC2742}">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42EE5DFE-AD16-400C-BB5A-6648797C12D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47370135-5440-4B77-85A2-95AB3D4A75E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AB71EA1E-29D7-4381-9FB6-E8F72A96E70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DFBA391E-2DCE-48BB-9BEF-478B0EAD07F5}">
      <text>
        <r>
          <rPr>
            <sz val="11"/>
            <color rgb="FF000000"/>
            <rFont val="Arial"/>
            <family val="2"/>
          </rPr>
          <t>Valor do vencimento do servidor, em Reais (R$).</t>
        </r>
      </text>
    </comment>
    <comment ref="H204" authorId="0" shapeId="0" xr:uid="{68535989-F55C-46E1-A663-306585FB48EF}">
      <text>
        <r>
          <rPr>
            <sz val="11"/>
            <color rgb="FF000000"/>
            <rFont val="Arial"/>
            <family val="2"/>
          </rPr>
          <t>Valor da representação paga em razão da função gratificada de direção e assessoramento, em Reais (R$).</t>
        </r>
      </text>
    </comment>
    <comment ref="I204" authorId="0" shapeId="0" xr:uid="{BCCF328B-9B4F-4F84-A3DC-F9FDEF093263}">
      <text>
        <r>
          <rPr>
            <sz val="11"/>
            <color rgb="FF000000"/>
            <rFont val="Arial"/>
            <family val="2"/>
          </rPr>
          <t>(Células de preenchimento automático). Montante resultante da soma entre o vencimento + representação, em Reais (R$).</t>
        </r>
      </text>
    </comment>
    <comment ref="A212" authorId="0" shapeId="0" xr:uid="{6CF6F0F6-B1D1-4E05-8545-92F862FDAB1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F35522F9-7274-44CC-AD38-654B77C004D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32A72E30-496B-435F-9F53-94B3D8E3F4EA}">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801E4702-15B7-45AA-8247-7BF3B100032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6D8AEA0F-6B99-41A0-8421-6A1D0771132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4BCCEA65-AC92-4FFE-AF48-454DFF51D1B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2982F532-5EB6-4779-BEB6-CC825F6DD669}">
      <text>
        <r>
          <rPr>
            <sz val="11"/>
            <color rgb="FF000000"/>
            <rFont val="Arial"/>
            <family val="2"/>
          </rPr>
          <t>Valor do vencimento do servidor, em Reais (R$).</t>
        </r>
      </text>
    </comment>
    <comment ref="H212" authorId="0" shapeId="0" xr:uid="{4B02D990-3D84-47FB-B0E0-C648BDF9CEE7}">
      <text>
        <r>
          <rPr>
            <sz val="11"/>
            <color rgb="FF000000"/>
            <rFont val="Arial"/>
            <family val="2"/>
          </rPr>
          <t>Valor da representação paga em razão da função gratificada de direção e assessoramento, em Reais (R$).</t>
        </r>
      </text>
    </comment>
    <comment ref="I212" authorId="0" shapeId="0" xr:uid="{626D6795-69B2-44F0-BFC4-B01FD671FD50}">
      <text>
        <r>
          <rPr>
            <sz val="11"/>
            <color rgb="FF000000"/>
            <rFont val="Arial"/>
            <family val="2"/>
          </rPr>
          <t>(Células de preenchimento automático). Montante resultante da soma entre o vencimento + representação, em Reais (R$).</t>
        </r>
      </text>
    </comment>
    <comment ref="A220" authorId="0" shapeId="0" xr:uid="{C65492AD-D9BA-4804-9CA2-35399CBB58B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3196281A-D0E4-4A79-947D-9DDD18254A0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E64A8956-209C-408C-A390-35DD437255C9}">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D8D7C88F-16EB-4849-9D89-33C96EA8C77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60E3040C-7DDA-4826-A307-FF0AC9F21AE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8589D001-4F54-41B5-9E10-835B665D61C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1ED7C48E-D903-40DD-B571-65EF38761F38}">
      <text>
        <r>
          <rPr>
            <sz val="11"/>
            <color rgb="FF000000"/>
            <rFont val="Arial"/>
            <family val="2"/>
          </rPr>
          <t>Valor do vencimento do servidor, em Reais (R$).</t>
        </r>
      </text>
    </comment>
    <comment ref="H220" authorId="0" shapeId="0" xr:uid="{40BCFD95-6981-4B0E-A4CB-D83EACA02228}">
      <text>
        <r>
          <rPr>
            <sz val="11"/>
            <color rgb="FF000000"/>
            <rFont val="Arial"/>
            <family val="2"/>
          </rPr>
          <t>Valor da representação paga em razão da função gratificada de direção e assessoramento, em Reais (R$).</t>
        </r>
      </text>
    </comment>
    <comment ref="I220" authorId="0" shapeId="0" xr:uid="{EA2AF75B-750E-493A-A103-319D2B2C696E}">
      <text>
        <r>
          <rPr>
            <sz val="11"/>
            <color rgb="FF000000"/>
            <rFont val="Arial"/>
            <family val="2"/>
          </rPr>
          <t>(Células de preenchimento automático). Montante resultante da soma entre o vencimento + representação, em Reais (R$).</t>
        </r>
      </text>
    </comment>
    <comment ref="A226" authorId="0" shapeId="0" xr:uid="{702F7CE7-DF65-49B5-AC1C-74C8798D7E04}">
      <text>
        <r>
          <rPr>
            <sz val="11"/>
            <color rgb="FF000000"/>
            <rFont val="Arial"/>
            <family val="2"/>
          </rPr>
          <t>(Não editar as células em cinza). Relação de todas as funções gratificadas de direção e assessoramento, conforme Lei Estadual nº 16.520/2018.</t>
        </r>
      </text>
    </comment>
    <comment ref="B226" authorId="0" shapeId="0" xr:uid="{31175F68-AFC0-4F2C-92F8-07BE72CCB5F8}">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27D970A4-AC4A-4CC1-AE60-A0C9E4ECC0FD}">
      <text>
        <r>
          <rPr>
            <sz val="11"/>
            <color rgb="FF000000"/>
            <rFont val="Arial"/>
            <family val="2"/>
          </rPr>
          <t>(Células de preenchimento automático). Quantitativo das funções gratificadas de direção e assessoramento preenchidos.</t>
        </r>
      </text>
    </comment>
    <comment ref="D226" authorId="0" shapeId="0" xr:uid="{12204C1D-9387-40ED-BC45-30CDD3D50D08}">
      <text>
        <r>
          <rPr>
            <sz val="11"/>
            <color rgb="FF000000"/>
            <rFont val="Arial"/>
            <family val="2"/>
          </rPr>
          <t>(Células de preenchimento automático). Quantitativo das funções gratificadas de direção e assessoramento vagas.</t>
        </r>
      </text>
    </comment>
    <comment ref="E226" authorId="0" shapeId="0" xr:uid="{1ABC8B8D-9823-4945-8033-160B27BD40B5}">
      <text>
        <r>
          <rPr>
            <sz val="11"/>
            <color rgb="FF000000"/>
            <rFont val="Arial"/>
            <family val="2"/>
          </rPr>
          <t>(Células de preenchimento automático). Quantitativo das funções gratificadas de direção e assessoramento existentes (preenchidos + vagos).</t>
        </r>
      </text>
    </comment>
    <comment ref="G226" authorId="0" shapeId="0" xr:uid="{AFE48757-8883-4E07-867B-BB1D282A7870}">
      <text>
        <r>
          <rPr>
            <sz val="11"/>
            <color rgb="FF000000"/>
            <rFont val="Arial"/>
            <family val="2"/>
          </rPr>
          <t>(Células de preenchimento automático). Valor total dos vencimentos dos servidores, em Reais (R$).</t>
        </r>
      </text>
    </comment>
    <comment ref="H226" authorId="0" shapeId="0" xr:uid="{685356DD-EFD8-418E-90FF-8768E96470BE}">
      <text>
        <r>
          <rPr>
            <sz val="11"/>
            <color rgb="FF000000"/>
            <rFont val="Arial"/>
            <family val="2"/>
          </rPr>
          <t>(Células de preenchimento automático). Valor total das representações pagas em razão da função gratificada de direção e assessoramento, em Reais (R$).</t>
        </r>
      </text>
    </comment>
    <comment ref="I226" authorId="0" shapeId="0" xr:uid="{54F426F8-7DCD-46F9-A017-7F1F8D8DDDDB}">
      <text>
        <r>
          <rPr>
            <sz val="11"/>
            <color rgb="FF000000"/>
            <rFont val="Arial"/>
            <family val="2"/>
          </rPr>
          <t>(Células de preenchimento automático). Valor total dos montantes resultantes da soma entre os vencimentos + representações, em Reais (R$).</t>
        </r>
      </text>
    </comment>
    <comment ref="A237" authorId="0" shapeId="0" xr:uid="{387AA466-E14B-4489-945C-E0FBD6B150C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041EC92C-33A3-4998-A875-6D66D0D00BF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26857FF7-E155-4557-B3D2-57617D4D8995}">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53D250C8-A374-45BB-8662-B1E147662FE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80DA1EB9-05C3-463E-8640-350C62D4D61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B7B2FDCB-82C0-4FD4-A7F1-18B2288F145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A83125A2-FE83-4B23-9787-65095E092308}">
      <text>
        <r>
          <rPr>
            <sz val="11"/>
            <color rgb="FF000000"/>
            <rFont val="Arial"/>
            <family val="2"/>
          </rPr>
          <t>Valor do vencimento do servidor, em Reais (R$).</t>
        </r>
      </text>
    </comment>
    <comment ref="H237" authorId="0" shapeId="0" xr:uid="{6893AB97-E51D-4249-B507-776BEBC3B927}">
      <text>
        <r>
          <rPr>
            <sz val="11"/>
            <color rgb="FF000000"/>
            <rFont val="Arial"/>
            <family val="2"/>
          </rPr>
          <t>Valor da representação paga em razão da função gratificada de direção e assessoramento, em Reais (R$).</t>
        </r>
      </text>
    </comment>
    <comment ref="I237" authorId="0" shapeId="0" xr:uid="{31CE44A8-3C95-476D-8A35-03F9BFC3B327}">
      <text>
        <r>
          <rPr>
            <sz val="11"/>
            <color rgb="FF000000"/>
            <rFont val="Arial"/>
            <family val="2"/>
          </rPr>
          <t>(Células de preenchimento automático). Montante resultante da soma entre o vencimento + representação, em Reais (R$).</t>
        </r>
      </text>
    </comment>
    <comment ref="A246" authorId="0" shapeId="0" xr:uid="{EEBAD0FC-41CC-4CA1-A27C-4A5C22A50716}">
      <text>
        <r>
          <rPr>
            <sz val="11"/>
            <color rgb="FF000000"/>
            <rFont val="Arial"/>
            <family val="2"/>
          </rPr>
          <t>(Não editar as células em cinza). Relação de todas as funções gratificadas de direção e assessoramento, conforme Lei Estadual nº 16.520/2018.</t>
        </r>
      </text>
    </comment>
    <comment ref="B246" authorId="0" shapeId="0" xr:uid="{6A627C2F-D2B5-44DB-9C99-325020E8DCE0}">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FD8792A4-8B79-4E3E-8984-C48D49740A37}">
      <text>
        <r>
          <rPr>
            <sz val="11"/>
            <color rgb="FF000000"/>
            <rFont val="Arial"/>
            <family val="2"/>
          </rPr>
          <t>(Células de preenchimento automático). Quantitativo das funções gratificadas de direção e assessoramento preenchidos.</t>
        </r>
      </text>
    </comment>
    <comment ref="D246" authorId="0" shapeId="0" xr:uid="{36B79749-E2FF-45A0-9274-C97B67B9EE8C}">
      <text>
        <r>
          <rPr>
            <sz val="11"/>
            <color rgb="FF000000"/>
            <rFont val="Arial"/>
            <family val="2"/>
          </rPr>
          <t>(Células de preenchimento automático). Quantitativo das funções gratificadas de direção e assessoramento vagas.</t>
        </r>
      </text>
    </comment>
    <comment ref="E246" authorId="0" shapeId="0" xr:uid="{CDDD1C20-ED49-4D52-8DD3-1B957EBDFB1B}">
      <text>
        <r>
          <rPr>
            <sz val="11"/>
            <color rgb="FF000000"/>
            <rFont val="Arial"/>
            <family val="2"/>
          </rPr>
          <t>(Células de preenchimento automático). Quantitativo das funções gratificadas de direção e assessoramento existentes (preenchidos + vagos).</t>
        </r>
      </text>
    </comment>
    <comment ref="G246" authorId="0" shapeId="0" xr:uid="{23629DF1-21CF-44EA-BCF0-CED87B471FB9}">
      <text>
        <r>
          <rPr>
            <sz val="11"/>
            <color rgb="FF000000"/>
            <rFont val="Arial"/>
            <family val="2"/>
          </rPr>
          <t>(Células de preenchimento automático). Valor total dos vencimentos dos servidores, em Reais (R$).</t>
        </r>
      </text>
    </comment>
    <comment ref="H246" authorId="0" shapeId="0" xr:uid="{C3028A96-4353-41E5-B7EF-9728C8BF47D3}">
      <text>
        <r>
          <rPr>
            <sz val="11"/>
            <color rgb="FF000000"/>
            <rFont val="Arial"/>
            <family val="2"/>
          </rPr>
          <t>(Células de preenchimento automático). Valor total das representações pagas em razão da função gratificada de direção e assessoramento, em Reais (R$).</t>
        </r>
      </text>
    </comment>
    <comment ref="I246" authorId="0" shapeId="0" xr:uid="{7D92CE95-82E5-4618-AF6F-7795388B7CE7}">
      <text>
        <r>
          <rPr>
            <sz val="11"/>
            <color rgb="FF000000"/>
            <rFont val="Arial"/>
            <family val="2"/>
          </rPr>
          <t>(Células de preenchimento automático). Valor total dos montantes resultantes da soma entre os vencimentos + representações, em Reais (R$).</t>
        </r>
      </text>
    </comment>
    <comment ref="A253" authorId="0" shapeId="0" xr:uid="{6DA252D5-3E3B-4BC4-8242-896256527984}">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E7614F97-9B6B-4664-B033-73997778536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8EEE9640-463D-4E7C-974E-A9445EB71BEA}">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EB4B3C93-FDA0-4362-B689-5F8DD6DE66E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B6A3813C-A278-402C-BF10-8553E2A1D1C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5850DD08-3073-4E8D-B691-6740BCCBC37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320C64A2-C22B-4D6B-BB59-60B0A7DD18F9}">
      <text>
        <r>
          <rPr>
            <sz val="11"/>
            <color rgb="FF000000"/>
            <rFont val="Arial"/>
            <family val="2"/>
          </rPr>
          <t>Valor do vencimento do servidor, em Reais (R$).</t>
        </r>
      </text>
    </comment>
    <comment ref="H253" authorId="0" shapeId="0" xr:uid="{3909B08B-6B1B-4C3C-B133-B6218C0396C3}">
      <text>
        <r>
          <rPr>
            <sz val="11"/>
            <color rgb="FF000000"/>
            <rFont val="Arial"/>
            <family val="2"/>
          </rPr>
          <t>Valor da representação paga em razão da função gratificada de direção e assessoramento, em Reais (R$).</t>
        </r>
      </text>
    </comment>
    <comment ref="I253" authorId="0" shapeId="0" xr:uid="{047AFF4E-1807-4859-ACF1-0F7BF4DF408E}">
      <text>
        <r>
          <rPr>
            <sz val="11"/>
            <color rgb="FF000000"/>
            <rFont val="Arial"/>
            <family val="2"/>
          </rPr>
          <t>(Células de preenchimento automático). Montante resultante da soma entre o vencimento + representação, em Reais (R$).</t>
        </r>
      </text>
    </comment>
    <comment ref="A257" authorId="0" shapeId="0" xr:uid="{8C972358-3925-4E77-B35C-C8460E02428E}">
      <text>
        <r>
          <rPr>
            <sz val="11"/>
            <color rgb="FF000000"/>
            <rFont val="Arial"/>
            <family val="2"/>
          </rPr>
          <t>(Não editar as células em cinza). Relação de todas as funções gratificadas de direção e assessoramento, conforme Lei Estadual nº 16.520/2018.</t>
        </r>
      </text>
    </comment>
    <comment ref="B257" authorId="0" shapeId="0" xr:uid="{6211A294-0C65-48C5-8B41-FF2E3818CCC1}">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072FAA54-E090-4750-A1C4-C658557FD880}">
      <text>
        <r>
          <rPr>
            <sz val="11"/>
            <color rgb="FF000000"/>
            <rFont val="Arial"/>
            <family val="2"/>
          </rPr>
          <t>(Células de preenchimento automático). Quantitativo das funções gratificadas de direção e assessoramento preenchidos.</t>
        </r>
      </text>
    </comment>
    <comment ref="D257" authorId="0" shapeId="0" xr:uid="{6FAAD1A4-D3FD-4D28-846F-A59C831DAD1D}">
      <text>
        <r>
          <rPr>
            <sz val="11"/>
            <color rgb="FF000000"/>
            <rFont val="Arial"/>
            <family val="2"/>
          </rPr>
          <t>(Células de preenchimento automático). Quantitativo das funções gratificadas de direção e assessoramento vagas.</t>
        </r>
      </text>
    </comment>
    <comment ref="E257" authorId="0" shapeId="0" xr:uid="{8CBC9254-4985-4A2F-A21E-3916DCEDE884}">
      <text>
        <r>
          <rPr>
            <sz val="11"/>
            <color rgb="FF000000"/>
            <rFont val="Arial"/>
            <family val="2"/>
          </rPr>
          <t>(Células de preenchimento automático). Quantitativo das funções gratificadas de direção e assessoramento existentes (preenchidos + vagos).</t>
        </r>
      </text>
    </comment>
    <comment ref="G257" authorId="0" shapeId="0" xr:uid="{7DDD60D0-1436-4C4B-A36C-3C4F96232C10}">
      <text>
        <r>
          <rPr>
            <sz val="11"/>
            <color rgb="FF000000"/>
            <rFont val="Arial"/>
            <family val="2"/>
          </rPr>
          <t>(Células de preenchimento automático). Valor total dos vencimentos dos servidores, em Reais (R$).</t>
        </r>
      </text>
    </comment>
    <comment ref="H257" authorId="0" shapeId="0" xr:uid="{71D4FBB4-C80E-4D5F-96B0-206212D72BBB}">
      <text>
        <r>
          <rPr>
            <sz val="11"/>
            <color rgb="FF000000"/>
            <rFont val="Arial"/>
            <family val="2"/>
          </rPr>
          <t>(Células de preenchimento automático). Valor total das representações pagas em razão da função gratificada de direção e assessoramento, em Reais (R$).</t>
        </r>
      </text>
    </comment>
    <comment ref="I257" authorId="0" shapeId="0" xr:uid="{0110F940-9236-4D88-8FAD-05F67B251DBD}">
      <text>
        <r>
          <rPr>
            <sz val="11"/>
            <color rgb="FF000000"/>
            <rFont val="Arial"/>
            <family val="2"/>
          </rPr>
          <t>(Células de preenchimento automático). Valor total dos montantes resultantes da soma entre os vencimentos + representações, em Reais (R$).</t>
        </r>
      </text>
    </comment>
    <comment ref="A264" authorId="0" shapeId="0" xr:uid="{E92FD0BE-B2EE-49E9-8117-B4F05506DA6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AD3845BA-926A-4610-AF23-3BE4CF555AC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35B4B10F-CC0D-4D98-B73D-6D5D739E16BB}">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335CE85E-DD4F-4164-BCE0-F8C21596922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1A7A58A6-A672-40B7-9ADE-21C3EE63DA7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E8BD78A0-7DE6-4084-A9A5-BA4D7824BF1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7B79D110-B87B-4B02-AAD1-D38D1692BE6F}">
      <text>
        <r>
          <rPr>
            <sz val="11"/>
            <color rgb="FF000000"/>
            <rFont val="Arial"/>
            <family val="2"/>
          </rPr>
          <t>Valor do vencimento do servidor, em Reais (R$).</t>
        </r>
      </text>
    </comment>
    <comment ref="H264" authorId="0" shapeId="0" xr:uid="{F00FF9EE-6A74-43C3-B39A-3B65EC8AEE6B}">
      <text>
        <r>
          <rPr>
            <sz val="11"/>
            <color rgb="FF000000"/>
            <rFont val="Arial"/>
            <family val="2"/>
          </rPr>
          <t>Valor da representação paga em razão da função gratificada de direção e assessoramento, em Reais (R$).</t>
        </r>
      </text>
    </comment>
    <comment ref="I264" authorId="0" shapeId="0" xr:uid="{7EFFAD8A-709B-498E-BD61-1AB295C07E7C}">
      <text>
        <r>
          <rPr>
            <sz val="11"/>
            <color rgb="FF000000"/>
            <rFont val="Arial"/>
            <family val="2"/>
          </rPr>
          <t>(Células de preenchimento automático). Montante resultante da soma entre o vencimento + representação, em Reais (R$).</t>
        </r>
      </text>
    </comment>
    <comment ref="A268" authorId="0" shapeId="0" xr:uid="{14D304CC-3AB7-433A-BF15-D6D6E76BD230}">
      <text>
        <r>
          <rPr>
            <sz val="11"/>
            <color rgb="FF000000"/>
            <rFont val="Arial"/>
            <family val="2"/>
          </rPr>
          <t>(Não editar as células em cinza). Relação de todas as funções gratificadas de direção e assessoramento, conforme Lei Estadual nº 16.520/2018.</t>
        </r>
      </text>
    </comment>
    <comment ref="B268" authorId="0" shapeId="0" xr:uid="{BDE823DF-773F-4241-A7E7-BAA746391622}">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4E805E89-2422-4066-BC0C-60A77CF35BD7}">
      <text>
        <r>
          <rPr>
            <sz val="11"/>
            <color rgb="FF000000"/>
            <rFont val="Arial"/>
            <family val="2"/>
          </rPr>
          <t>(Células de preenchimento automático). Quantitativo das funções gratificadas de direção e assessoramento preenchidos.</t>
        </r>
      </text>
    </comment>
    <comment ref="D268" authorId="0" shapeId="0" xr:uid="{0195DCCB-D230-457D-84C1-BFA2DEE52151}">
      <text>
        <r>
          <rPr>
            <sz val="11"/>
            <color rgb="FF000000"/>
            <rFont val="Arial"/>
            <family val="2"/>
          </rPr>
          <t>(Células de preenchimento automático). Quantitativo das funções gratificadas de direção e assessoramento vagas.</t>
        </r>
      </text>
    </comment>
    <comment ref="E268" authorId="0" shapeId="0" xr:uid="{67975FA8-D82F-4959-8939-1B6711F97DA1}">
      <text>
        <r>
          <rPr>
            <sz val="11"/>
            <color rgb="FF000000"/>
            <rFont val="Arial"/>
            <family val="2"/>
          </rPr>
          <t>(Células de preenchimento automático). Quantitativo das funções gratificadas de direção e assessoramento existentes (preenchidos + vagos).</t>
        </r>
      </text>
    </comment>
    <comment ref="G268" authorId="0" shapeId="0" xr:uid="{6676D4DC-4437-4645-858C-D02DEE5BF2ED}">
      <text>
        <r>
          <rPr>
            <sz val="11"/>
            <color rgb="FF000000"/>
            <rFont val="Arial"/>
            <family val="2"/>
          </rPr>
          <t>(Células de preenchimento automático). Valor total dos vencimentos dos servidores, em Reais (R$).</t>
        </r>
      </text>
    </comment>
    <comment ref="H268" authorId="0" shapeId="0" xr:uid="{55FCFFB1-73E5-46AE-A9A4-6EA94E94F563}">
      <text>
        <r>
          <rPr>
            <sz val="11"/>
            <color rgb="FF000000"/>
            <rFont val="Arial"/>
            <family val="2"/>
          </rPr>
          <t>(Células de preenchimento automático). Valor total das representações pagas em razão da função gratificada de direção e assessoramento, em Reais (R$).</t>
        </r>
      </text>
    </comment>
    <comment ref="I268" authorId="0" shapeId="0" xr:uid="{D2FC7BA5-1324-4A20-B9EE-2BCBB06F22FC}">
      <text>
        <r>
          <rPr>
            <sz val="11"/>
            <color rgb="FF000000"/>
            <rFont val="Arial"/>
            <family val="2"/>
          </rPr>
          <t>(Células de preenchimento automático). Valor total dos montantes resultantes da soma entre os vencimentos + representações, em Reais (R$).</t>
        </r>
      </text>
    </comment>
    <comment ref="A274" authorId="0" shapeId="0" xr:uid="{D29855EF-4611-4FED-9259-BB6177872F52}">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E329807C-5931-4879-92C4-2373B771BB0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19306FC1-9387-4147-A260-A289C86AB2F8}">
      <text>
        <r>
          <rPr>
            <sz val="11"/>
            <color rgb="FF000000"/>
            <rFont val="Arial"/>
            <family val="2"/>
          </rPr>
          <t>Descrever a sigla da lotação referente à função gratificada de supervisão e apoio. Exemplos de siglas da SCGE: DAUD/UAPP, DAUD/COP/UAOP, DAUD/CLC/UALC, etc.</t>
        </r>
      </text>
    </comment>
    <comment ref="D274" authorId="0" shapeId="0" xr:uid="{587D7385-4E36-44DE-A958-CE3D83A1C2F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F48C5218-7C86-4E7D-AED3-678D34070A05}">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291DF901-CE3F-4559-9CE1-0BE6EF53F438}">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A70DBCD1-691E-4A7F-A0FB-042021EC2657}">
      <text>
        <r>
          <rPr>
            <sz val="11"/>
            <color rgb="FF000000"/>
            <rFont val="Arial"/>
            <family val="2"/>
          </rPr>
          <t>Valor do vencimento do servidor, em Reais (R$).</t>
        </r>
      </text>
    </comment>
    <comment ref="H274" authorId="0" shapeId="0" xr:uid="{400AFBFA-71C0-4AF9-9315-B00A58A9FB12}">
      <text>
        <r>
          <rPr>
            <sz val="11"/>
            <color rgb="FF000000"/>
            <rFont val="Arial"/>
            <family val="2"/>
          </rPr>
          <t>Valor da representação paga em razão da função gratificada de supervisão e apoio, em Reais (R$).</t>
        </r>
      </text>
    </comment>
    <comment ref="I274" authorId="0" shapeId="0" xr:uid="{CAC87256-15F1-4225-8976-36DA8EB1D261}">
      <text>
        <r>
          <rPr>
            <sz val="11"/>
            <color rgb="FF000000"/>
            <rFont val="Arial"/>
            <family val="2"/>
          </rPr>
          <t>(Células de preenchimento automático). Montante resultante da soma entre o vencimento + representação, em Reais (R$).</t>
        </r>
      </text>
    </comment>
    <comment ref="A306" authorId="0" shapeId="0" xr:uid="{AFF1CA2A-0A8D-4487-91E0-A3FC1CF1794E}">
      <text>
        <r>
          <rPr>
            <sz val="11"/>
            <color rgb="FF000000"/>
            <rFont val="Arial"/>
            <family val="2"/>
          </rPr>
          <t>(Não editar as células em cinza). Relação de todas as funções gratificadas de supervisão e apoio, conforme Lei Estadual nº 16.520/2018.</t>
        </r>
      </text>
    </comment>
    <comment ref="B306" authorId="0" shapeId="0" xr:uid="{12A833FE-CD00-4AD5-AD7E-29356EA739C5}">
      <text>
        <r>
          <rPr>
            <sz val="11"/>
            <color rgb="FF000000"/>
            <rFont val="Arial"/>
            <family val="2"/>
          </rPr>
          <t>(Não editar as células em cinza). Relação de todos os símbolos das funções gratificadas de supervisão e apoio, conforme Lei Estadual nº 16.520/2018.</t>
        </r>
      </text>
    </comment>
    <comment ref="C306" authorId="0" shapeId="0" xr:uid="{A1CAF02D-F1C1-4080-94FF-7E17E7584FB5}">
      <text>
        <r>
          <rPr>
            <sz val="11"/>
            <color rgb="FF000000"/>
            <rFont val="Arial"/>
            <family val="2"/>
          </rPr>
          <t>(Células de preenchimento automático). Quantitativo das funções gratificadas de supervisão e apoio preenchidos.</t>
        </r>
      </text>
    </comment>
    <comment ref="D306" authorId="0" shapeId="0" xr:uid="{EA1EB359-EBB5-4246-803C-6609DFF97C0C}">
      <text>
        <r>
          <rPr>
            <sz val="11"/>
            <color rgb="FF000000"/>
            <rFont val="Arial"/>
            <family val="2"/>
          </rPr>
          <t>(Células de preenchimento automático). Quantitativo das funções gratificadas de supervisão e apoio vagos.</t>
        </r>
      </text>
    </comment>
    <comment ref="E306" authorId="0" shapeId="0" xr:uid="{663899B1-C66B-4C51-A7E0-F83364B94AE7}">
      <text>
        <r>
          <rPr>
            <sz val="11"/>
            <color rgb="FF000000"/>
            <rFont val="Arial"/>
            <family val="2"/>
          </rPr>
          <t>(Células de preenchimento automático). Quantitativo das funções gratificadas de supervisão e apoio existentes (preenchidos + vagos).</t>
        </r>
      </text>
    </comment>
    <comment ref="G306" authorId="0" shapeId="0" xr:uid="{77F12330-D2D4-46A7-AB03-E4AFAD1FCA0D}">
      <text>
        <r>
          <rPr>
            <sz val="11"/>
            <color rgb="FF000000"/>
            <rFont val="Arial"/>
            <family val="2"/>
          </rPr>
          <t>(Células de preenchimento automático). Valor total dos vencimentos dos servidores, em Reais (R$).</t>
        </r>
      </text>
    </comment>
    <comment ref="H306" authorId="0" shapeId="0" xr:uid="{5E8A4A01-DE91-435E-9FB0-468C2CFDBC78}">
      <text>
        <r>
          <rPr>
            <sz val="11"/>
            <color rgb="FF000000"/>
            <rFont val="Arial"/>
            <family val="2"/>
          </rPr>
          <t>(Células de preenchimento automático). Valor total das representações pagas em razão da função gratificada de supervisão e apoio, em Reais (R$).</t>
        </r>
      </text>
    </comment>
    <comment ref="I306" authorId="0" shapeId="0" xr:uid="{72781898-2EC5-4E66-AB5E-90B6074D7836}">
      <text>
        <r>
          <rPr>
            <sz val="11"/>
            <color rgb="FF000000"/>
            <rFont val="Arial"/>
            <family val="2"/>
          </rPr>
          <t>(Células de preenchimento automático). Valor total dos montantes resultantes da soma entre os vencimentos + representações, em Reais (R$).</t>
        </r>
      </text>
    </comment>
    <comment ref="C315" authorId="0" shapeId="0" xr:uid="{1C866674-F5E8-493D-BFB0-6DC8D4A870E7}">
      <text>
        <r>
          <rPr>
            <sz val="11"/>
            <color rgb="FF000000"/>
            <rFont val="Arial"/>
            <family val="2"/>
          </rPr>
          <t>(Células de preenchimento automático). Quantitativo dos cargos em comissão + funções gratificadas preenchidos.</t>
        </r>
      </text>
    </comment>
    <comment ref="D315" authorId="0" shapeId="0" xr:uid="{B92EC59C-A50C-40AD-89B1-CA8536FEF8F9}">
      <text>
        <r>
          <rPr>
            <sz val="11"/>
            <color rgb="FF000000"/>
            <rFont val="Arial"/>
            <family val="2"/>
          </rPr>
          <t>(Células de preenchimento automático). Quantitativo dos cargos em comissão + funções gratificadas vagos.</t>
        </r>
      </text>
    </comment>
    <comment ref="E315" authorId="0" shapeId="0" xr:uid="{977D38C0-D3BF-4EDE-86FE-1C48E8D95620}">
      <text>
        <r>
          <rPr>
            <sz val="11"/>
            <color rgb="FF000000"/>
            <rFont val="Arial"/>
            <family val="2"/>
          </rPr>
          <t>(Células de preenchimento automático). Quantitativo dos cargos em comissão + funções gratificadas existentes (preenchidos + vagos).</t>
        </r>
      </text>
    </comment>
    <comment ref="G315" authorId="0" shapeId="0" xr:uid="{3F8D255E-BAE2-48E6-85C7-47F51B8D9884}">
      <text>
        <r>
          <rPr>
            <sz val="11"/>
            <color rgb="FF000000"/>
            <rFont val="Arial"/>
            <family val="2"/>
          </rPr>
          <t>(Células de preenchimento automático). Valor total dos vencimentos dos cargos comissionados + funções gratificadas, em Reais (R$).</t>
        </r>
      </text>
    </comment>
    <comment ref="H315" authorId="0" shapeId="0" xr:uid="{57148948-F44C-4555-BB78-A9E46110A7FB}">
      <text>
        <r>
          <rPr>
            <sz val="11"/>
            <color rgb="FF000000"/>
            <rFont val="Arial"/>
            <family val="2"/>
          </rPr>
          <t>(Células de preenchimento automático). Valor total das representações pagas em razão dos cargos comissionados + funções gratificadas, em Reais (R$).</t>
        </r>
      </text>
    </comment>
    <comment ref="I315" authorId="0" shapeId="0" xr:uid="{AF9632C7-1C7D-4468-B9CA-1358D633282E}">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F29FA451-F817-4835-8DCE-C678BA6B5DEF}">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89B3892E-B44B-4ADA-8425-88EFB7D2676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E86C9F3A-45AE-4FA9-A012-2CFD24C388BC}">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A6AE5039-4F4C-4AD1-BD79-9C05631EE5D6}">
      <text>
        <r>
          <rPr>
            <sz val="11"/>
            <color rgb="FF000000"/>
            <rFont val="Arial"/>
            <family val="2"/>
          </rPr>
          <t>Descrever a sigla da lotação referente ao cargo comissionado. Exemplos de siglas da SCGE: GAB/SECGE, GAB/CGAB, CGAB/ASC, etc.</t>
        </r>
      </text>
    </comment>
    <comment ref="D6" authorId="0" shapeId="0" xr:uid="{4EB757AF-F8B1-47EA-A2CC-C1E7B121D69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A4654C1A-D3D5-4535-8B2C-D0305719F6ED}">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BA32BE05-19D4-46BF-82BA-4BBD25C8EBEE}">
      <text>
        <r>
          <rPr>
            <sz val="11"/>
            <color rgb="FF000000"/>
            <rFont val="Arial"/>
            <family val="2"/>
          </rPr>
          <t>Nome completo do servidor ocupante do cargo comissionado. Caso o cargo esteja vago, a palavra "VAGO" deverá ser inserida na célula correspondente.</t>
        </r>
      </text>
    </comment>
    <comment ref="G6" authorId="0" shapeId="0" xr:uid="{2A77D42D-362B-4EA7-86AA-6A35D403FF77}">
      <text>
        <r>
          <rPr>
            <sz val="11"/>
            <color rgb="FF000000"/>
            <rFont val="Arial"/>
            <family val="2"/>
          </rPr>
          <t>Valor do subsídio do agente político, em Reais (R$).</t>
        </r>
      </text>
    </comment>
    <comment ref="H6" authorId="0" shapeId="0" xr:uid="{BC1DD05D-5DE4-4954-821D-92E2014BD146}">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E07ECBBA-B299-430E-92FD-18500D07B64F}">
      <text>
        <r>
          <rPr>
            <sz val="11"/>
            <color rgb="FF000000"/>
            <rFont val="Arial"/>
            <family val="2"/>
          </rPr>
          <t>Valor da representação paga em razão do cargo em comissão, em Reais (R$).</t>
        </r>
      </text>
    </comment>
    <comment ref="J6" authorId="0" shapeId="0" xr:uid="{5D82D682-639F-4410-BF8B-DE60D6D2954A}">
      <text>
        <r>
          <rPr>
            <sz val="11"/>
            <color rgb="FF000000"/>
            <rFont val="Arial"/>
            <family val="2"/>
          </rPr>
          <t>(Células de preenchimento automático). Montante resultante da soma entre o subsídio do agente político + vencimento + representação, em Reais (R$).</t>
        </r>
      </text>
    </comment>
    <comment ref="A175" authorId="0" shapeId="0" xr:uid="{09024F31-8705-483A-8C04-0FCCB9ED2739}">
      <text>
        <r>
          <rPr>
            <sz val="11"/>
            <color rgb="FF000000"/>
            <rFont val="Arial"/>
            <family val="2"/>
          </rPr>
          <t>(Não editar as células em cinza). Relação de todos os cargos comissionados, conforme Lei Estadual nº 16.520/2018.</t>
        </r>
      </text>
    </comment>
    <comment ref="B175" authorId="0" shapeId="0" xr:uid="{B59BAE7D-1722-4CB2-AA95-4A33E19AE8DA}">
      <text>
        <r>
          <rPr>
            <sz val="11"/>
            <color rgb="FF000000"/>
            <rFont val="Arial"/>
            <family val="2"/>
          </rPr>
          <t>(Não editar as células em cinza). Relação de todos os símbolos dos cargos comissionados, conforme Lei Estadual nº 16.520/2018.</t>
        </r>
      </text>
    </comment>
    <comment ref="C175" authorId="0" shapeId="0" xr:uid="{52218565-18BF-4942-A782-93E3070A573F}">
      <text>
        <r>
          <rPr>
            <sz val="11"/>
            <color rgb="FF000000"/>
            <rFont val="Arial"/>
            <family val="2"/>
          </rPr>
          <t>(Células de preenchimento automático). Quantitativo dos cargos comissionados preenchidos.</t>
        </r>
      </text>
    </comment>
    <comment ref="D175" authorId="0" shapeId="0" xr:uid="{A5008987-B3C0-4BC5-B426-FDBDFAF44C88}">
      <text>
        <r>
          <rPr>
            <sz val="11"/>
            <color rgb="FF000000"/>
            <rFont val="Arial"/>
            <family val="2"/>
          </rPr>
          <t>(Células de preenchimento automático). Quantitativo dos cargos comissionados vagos.</t>
        </r>
      </text>
    </comment>
    <comment ref="E175" authorId="0" shapeId="0" xr:uid="{521A82A2-0A44-4599-8739-F18CD343894C}">
      <text>
        <r>
          <rPr>
            <sz val="11"/>
            <color rgb="FF000000"/>
            <rFont val="Arial"/>
            <family val="2"/>
          </rPr>
          <t>(Células de preenchimento automático). Quantitativo dos cargos comissionados existentes (preenchidos + vagos).</t>
        </r>
      </text>
    </comment>
    <comment ref="G175" authorId="0" shapeId="0" xr:uid="{4DE2D784-2832-4C86-ADFE-C48DA522723E}">
      <text>
        <r>
          <rPr>
            <sz val="11"/>
            <color rgb="FF000000"/>
            <rFont val="Arial"/>
            <family val="2"/>
          </rPr>
          <t>(Células de preenchimento automático). Valor total dos subsídios dos agentes políticos, em Reais (R$).</t>
        </r>
      </text>
    </comment>
    <comment ref="H175" authorId="0" shapeId="0" xr:uid="{428AC7A1-9BE1-479D-8012-FF9952D94AAE}">
      <text>
        <r>
          <rPr>
            <sz val="11"/>
            <color rgb="FF000000"/>
            <rFont val="Arial"/>
            <family val="2"/>
          </rPr>
          <t>(Células de preenchimento automático). Valor total dos vencimentos dos servidores, em Reais (R$).</t>
        </r>
      </text>
    </comment>
    <comment ref="I175" authorId="0" shapeId="0" xr:uid="{4DD63871-532B-467B-ACB8-B4EBC771BE2F}">
      <text>
        <r>
          <rPr>
            <sz val="11"/>
            <color rgb="FF000000"/>
            <rFont val="Arial"/>
            <family val="2"/>
          </rPr>
          <t>(Células de preenchimento automático). Valor total das representações pagas em razão do cargo em comissão, em Reais (R$).</t>
        </r>
      </text>
    </comment>
    <comment ref="J175" authorId="0" shapeId="0" xr:uid="{E8BA6D34-D6CD-414B-AE50-FCCD9E70892D}">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30C9B2A2-0512-40FC-93D6-A8CB92F91FF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2AC8C001-2F95-4A1B-961B-2C441565097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E235CF88-8B9E-4A14-A9CB-8CFD31446811}">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C804E2E9-AB92-4921-A892-4D10C31EFFF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F2212AE7-2577-40B2-B09A-7A42D3BD17D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06F01A4A-C364-47BE-A2D3-EB8FD61C133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91C40835-DAB9-4037-8E2B-3D603C1CD928}">
      <text>
        <r>
          <rPr>
            <sz val="11"/>
            <color rgb="FF000000"/>
            <rFont val="Arial"/>
            <family val="2"/>
          </rPr>
          <t>Valor do vencimento do servidor, em Reais (R$).</t>
        </r>
      </text>
    </comment>
    <comment ref="H191" authorId="0" shapeId="0" xr:uid="{E3BFBEFD-FFF2-46B5-AAD4-27004ADFD466}">
      <text>
        <r>
          <rPr>
            <sz val="11"/>
            <color rgb="FF000000"/>
            <rFont val="Arial"/>
            <family val="2"/>
          </rPr>
          <t>Valor da representação paga em razão da função gratificada de direção e assessoramento, em Reais (R$).</t>
        </r>
      </text>
    </comment>
    <comment ref="I191" authorId="0" shapeId="0" xr:uid="{7CBA376D-606D-4451-ADA9-06DEDEEEE5EF}">
      <text>
        <r>
          <rPr>
            <sz val="11"/>
            <color rgb="FF000000"/>
            <rFont val="Arial"/>
            <family val="2"/>
          </rPr>
          <t>(Células de preenchimento automático). Montante resultante da soma entre o vencimento + representação, em Reais (R$).</t>
        </r>
      </text>
    </comment>
    <comment ref="A194" authorId="0" shapeId="0" xr:uid="{A3F28431-1A6D-4273-B280-F89388E9BFAF}">
      <text>
        <r>
          <rPr>
            <sz val="11"/>
            <color rgb="FF000000"/>
            <rFont val="Arial"/>
            <family val="2"/>
          </rPr>
          <t>(Não editar as células em cinza). Relação de todas as funções gratificadas de direção e assessoramento, conforme Lei Estadual nº 16.520/2018.</t>
        </r>
      </text>
    </comment>
    <comment ref="B194" authorId="0" shapeId="0" xr:uid="{7FC68F19-DAB1-486D-A73D-C8BCDAFA214D}">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1A50110D-7EC1-4EF3-8850-0C14521C352B}">
      <text>
        <r>
          <rPr>
            <sz val="11"/>
            <color rgb="FF000000"/>
            <rFont val="Arial"/>
            <family val="2"/>
          </rPr>
          <t>(Células de preenchimento automático). Quantitativo das funções gratificadas de direção e assessoramento preenchidos.</t>
        </r>
      </text>
    </comment>
    <comment ref="D194" authorId="0" shapeId="0" xr:uid="{FC4D31B3-FAC6-4999-B7FE-B15E8F59FF97}">
      <text>
        <r>
          <rPr>
            <sz val="11"/>
            <color rgb="FF000000"/>
            <rFont val="Arial"/>
            <family val="2"/>
          </rPr>
          <t>(Células de preenchimento automático). Quantitativo das funções gratificadas de direção e assessoramento vagas.</t>
        </r>
      </text>
    </comment>
    <comment ref="E194" authorId="0" shapeId="0" xr:uid="{2AD9AFA0-F9A0-4C9F-9B95-A616F5440137}">
      <text>
        <r>
          <rPr>
            <sz val="11"/>
            <color rgb="FF000000"/>
            <rFont val="Arial"/>
            <family val="2"/>
          </rPr>
          <t>(Células de preenchimento automático). Quantitativo das funções gratificadas de direção e assessoramento existentes (preenchidos + vagos).</t>
        </r>
      </text>
    </comment>
    <comment ref="G194" authorId="0" shapeId="0" xr:uid="{BD129C92-DBDD-416D-B7B8-B894446B9FC8}">
      <text>
        <r>
          <rPr>
            <sz val="11"/>
            <color rgb="FF000000"/>
            <rFont val="Arial"/>
            <family val="2"/>
          </rPr>
          <t>(Células de preenchimento automático). Valor total dos vencimentos dos servidores, em Reais (R$).</t>
        </r>
      </text>
    </comment>
    <comment ref="H194" authorId="0" shapeId="0" xr:uid="{65E24592-E8BC-4D8A-827C-D802F553493F}">
      <text>
        <r>
          <rPr>
            <sz val="11"/>
            <color rgb="FF000000"/>
            <rFont val="Arial"/>
            <family val="2"/>
          </rPr>
          <t>(Células de preenchimento automático). Valor total das representações pagas em razão da função gratificada de direção e assessoramento, em Reais (R$).</t>
        </r>
      </text>
    </comment>
    <comment ref="I194" authorId="0" shapeId="0" xr:uid="{4DF61248-7A08-4C47-904C-79EAD8553EBF}">
      <text>
        <r>
          <rPr>
            <sz val="11"/>
            <color rgb="FF000000"/>
            <rFont val="Arial"/>
            <family val="2"/>
          </rPr>
          <t>(Células de preenchimento automático). Valor total dos montantes resultantes da soma entre os vencimentos + representações, em Reais (R$).</t>
        </r>
      </text>
    </comment>
    <comment ref="A204" authorId="0" shapeId="0" xr:uid="{33B90C5C-BA27-4A9C-8C03-AB642F23FB2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8907011F-2723-4037-B247-86EF537D229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F78030BD-5E03-4E8D-85AB-B64E3727C19D}">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AE799C5B-8D38-47F2-A234-5BAF5CE9698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1B742C63-6DE2-420D-ACCB-618EB7D34C2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8BBD1C59-B869-4632-BDE4-9982B692E63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67715558-1C0F-430F-9FF2-C68E90464E80}">
      <text>
        <r>
          <rPr>
            <sz val="11"/>
            <color rgb="FF000000"/>
            <rFont val="Arial"/>
            <family val="2"/>
          </rPr>
          <t>Valor do vencimento do servidor, em Reais (R$).</t>
        </r>
      </text>
    </comment>
    <comment ref="H204" authorId="0" shapeId="0" xr:uid="{8A9A3FDC-852D-4550-8C07-4B75197DD2CA}">
      <text>
        <r>
          <rPr>
            <sz val="11"/>
            <color rgb="FF000000"/>
            <rFont val="Arial"/>
            <family val="2"/>
          </rPr>
          <t>Valor da representação paga em razão da função gratificada de direção e assessoramento, em Reais (R$).</t>
        </r>
      </text>
    </comment>
    <comment ref="I204" authorId="0" shapeId="0" xr:uid="{DD9FADC0-E205-4F0E-8E74-72E334AE9FBA}">
      <text>
        <r>
          <rPr>
            <sz val="11"/>
            <color rgb="FF000000"/>
            <rFont val="Arial"/>
            <family val="2"/>
          </rPr>
          <t>(Células de preenchimento automático). Montante resultante da soma entre o vencimento + representação, em Reais (R$).</t>
        </r>
      </text>
    </comment>
    <comment ref="A212" authorId="0" shapeId="0" xr:uid="{2D639DBE-7E36-4A5B-8C3C-58DCACFABD6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E9DC797C-0698-4670-9FDC-18825AD9319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335B4945-3A07-4AF2-9513-8C0324B4C1CD}">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F725841A-187C-487E-8914-9D04A48F18B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45156EEE-FB6D-4F3D-BBB6-278295010CA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C5ED3B11-48A5-4B54-998C-C5BB17B456F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C2CD687F-9D15-4908-B31C-27BD9E6B03E2}">
      <text>
        <r>
          <rPr>
            <sz val="11"/>
            <color rgb="FF000000"/>
            <rFont val="Arial"/>
            <family val="2"/>
          </rPr>
          <t>Valor do vencimento do servidor, em Reais (R$).</t>
        </r>
      </text>
    </comment>
    <comment ref="H212" authorId="0" shapeId="0" xr:uid="{33BAEC57-4E34-4DB8-9DCA-A06CC3974134}">
      <text>
        <r>
          <rPr>
            <sz val="11"/>
            <color rgb="FF000000"/>
            <rFont val="Arial"/>
            <family val="2"/>
          </rPr>
          <t>Valor da representação paga em razão da função gratificada de direção e assessoramento, em Reais (R$).</t>
        </r>
      </text>
    </comment>
    <comment ref="I212" authorId="0" shapeId="0" xr:uid="{F481D990-50C5-48F4-94A8-9B2175D7D05C}">
      <text>
        <r>
          <rPr>
            <sz val="11"/>
            <color rgb="FF000000"/>
            <rFont val="Arial"/>
            <family val="2"/>
          </rPr>
          <t>(Células de preenchimento automático). Montante resultante da soma entre o vencimento + representação, em Reais (R$).</t>
        </r>
      </text>
    </comment>
    <comment ref="A220" authorId="0" shapeId="0" xr:uid="{8A9AB8E0-9E29-488B-BFFB-B538DC73D72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F6EA772B-9234-473F-969E-B50554C36D0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8D38F61A-A898-45A7-83B6-536EEF719308}">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A63CC6DC-0DBF-46F2-A624-E87866B9A68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48229D5D-B21E-4F03-B457-1D2D797702F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0A22C0BA-BADB-4121-A61B-415814F6D30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DED3FEB0-F08B-4A13-994C-2E2E1C052D0E}">
      <text>
        <r>
          <rPr>
            <sz val="11"/>
            <color rgb="FF000000"/>
            <rFont val="Arial"/>
            <family val="2"/>
          </rPr>
          <t>Valor do vencimento do servidor, em Reais (R$).</t>
        </r>
      </text>
    </comment>
    <comment ref="H220" authorId="0" shapeId="0" xr:uid="{310C9FC5-CF41-4AEB-A39D-96F0AADD7C9E}">
      <text>
        <r>
          <rPr>
            <sz val="11"/>
            <color rgb="FF000000"/>
            <rFont val="Arial"/>
            <family val="2"/>
          </rPr>
          <t>Valor da representação paga em razão da função gratificada de direção e assessoramento, em Reais (R$).</t>
        </r>
      </text>
    </comment>
    <comment ref="I220" authorId="0" shapeId="0" xr:uid="{7DDC7D59-AEB6-4105-893E-D54E31A18B58}">
      <text>
        <r>
          <rPr>
            <sz val="11"/>
            <color rgb="FF000000"/>
            <rFont val="Arial"/>
            <family val="2"/>
          </rPr>
          <t>(Células de preenchimento automático). Montante resultante da soma entre o vencimento + representação, em Reais (R$).</t>
        </r>
      </text>
    </comment>
    <comment ref="A226" authorId="0" shapeId="0" xr:uid="{9E445902-60D6-46FC-B608-E12BAD9498EB}">
      <text>
        <r>
          <rPr>
            <sz val="11"/>
            <color rgb="FF000000"/>
            <rFont val="Arial"/>
            <family val="2"/>
          </rPr>
          <t>(Não editar as células em cinza). Relação de todas as funções gratificadas de direção e assessoramento, conforme Lei Estadual nº 16.520/2018.</t>
        </r>
      </text>
    </comment>
    <comment ref="B226" authorId="0" shapeId="0" xr:uid="{CEAC8D86-F05A-4CE1-B65F-83FB8B1843A6}">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D7FFA1EF-7CB2-4552-8025-9B1768E910A6}">
      <text>
        <r>
          <rPr>
            <sz val="11"/>
            <color rgb="FF000000"/>
            <rFont val="Arial"/>
            <family val="2"/>
          </rPr>
          <t>(Células de preenchimento automático). Quantitativo das funções gratificadas de direção e assessoramento preenchidos.</t>
        </r>
      </text>
    </comment>
    <comment ref="D226" authorId="0" shapeId="0" xr:uid="{155D30F5-BEC5-4A99-8F6A-9C521E4913D3}">
      <text>
        <r>
          <rPr>
            <sz val="11"/>
            <color rgb="FF000000"/>
            <rFont val="Arial"/>
            <family val="2"/>
          </rPr>
          <t>(Células de preenchimento automático). Quantitativo das funções gratificadas de direção e assessoramento vagas.</t>
        </r>
      </text>
    </comment>
    <comment ref="E226" authorId="0" shapeId="0" xr:uid="{D49B5AFB-09CE-4B6D-A7FF-4D4C08855902}">
      <text>
        <r>
          <rPr>
            <sz val="11"/>
            <color rgb="FF000000"/>
            <rFont val="Arial"/>
            <family val="2"/>
          </rPr>
          <t>(Células de preenchimento automático). Quantitativo das funções gratificadas de direção e assessoramento existentes (preenchidos + vagos).</t>
        </r>
      </text>
    </comment>
    <comment ref="G226" authorId="0" shapeId="0" xr:uid="{5FCB20C7-97F9-42C4-AFD6-34C9789C27F5}">
      <text>
        <r>
          <rPr>
            <sz val="11"/>
            <color rgb="FF000000"/>
            <rFont val="Arial"/>
            <family val="2"/>
          </rPr>
          <t>(Células de preenchimento automático). Valor total dos vencimentos dos servidores, em Reais (R$).</t>
        </r>
      </text>
    </comment>
    <comment ref="H226" authorId="0" shapeId="0" xr:uid="{70B7FDD8-1932-4C86-8C52-FFCE970E9E84}">
      <text>
        <r>
          <rPr>
            <sz val="11"/>
            <color rgb="FF000000"/>
            <rFont val="Arial"/>
            <family val="2"/>
          </rPr>
          <t>(Células de preenchimento automático). Valor total das representações pagas em razão da função gratificada de direção e assessoramento, em Reais (R$).</t>
        </r>
      </text>
    </comment>
    <comment ref="I226" authorId="0" shapeId="0" xr:uid="{6F3EBABA-6662-402A-8A80-A0099B4DF3C5}">
      <text>
        <r>
          <rPr>
            <sz val="11"/>
            <color rgb="FF000000"/>
            <rFont val="Arial"/>
            <family val="2"/>
          </rPr>
          <t>(Células de preenchimento automático). Valor total dos montantes resultantes da soma entre os vencimentos + representações, em Reais (R$).</t>
        </r>
      </text>
    </comment>
    <comment ref="A237" authorId="0" shapeId="0" xr:uid="{E4D91152-CF6C-44E1-933C-BE66EA11414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0DD89E8A-1814-4099-865E-BEDD86FB89F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582F169F-A216-42F6-840E-40FB9EE26672}">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C4C7B791-E84C-4FFE-961F-3831A5534AE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12F26105-F17C-40C4-AA7B-87770EA1DEB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19D0F3C9-AA03-457C-A0D0-CEA8CC208171}">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A46F0658-5C08-44E3-8788-68E5D1960A1A}">
      <text>
        <r>
          <rPr>
            <sz val="11"/>
            <color rgb="FF000000"/>
            <rFont val="Arial"/>
            <family val="2"/>
          </rPr>
          <t>Valor do vencimento do servidor, em Reais (R$).</t>
        </r>
      </text>
    </comment>
    <comment ref="H237" authorId="0" shapeId="0" xr:uid="{C014ADBA-3BD0-4964-B98B-FA25F205DC55}">
      <text>
        <r>
          <rPr>
            <sz val="11"/>
            <color rgb="FF000000"/>
            <rFont val="Arial"/>
            <family val="2"/>
          </rPr>
          <t>Valor da representação paga em razão da função gratificada de direção e assessoramento, em Reais (R$).</t>
        </r>
      </text>
    </comment>
    <comment ref="I237" authorId="0" shapeId="0" xr:uid="{4D5CE870-B55E-4141-AF54-634549A54951}">
      <text>
        <r>
          <rPr>
            <sz val="11"/>
            <color rgb="FF000000"/>
            <rFont val="Arial"/>
            <family val="2"/>
          </rPr>
          <t>(Células de preenchimento automático). Montante resultante da soma entre o vencimento + representação, em Reais (R$).</t>
        </r>
      </text>
    </comment>
    <comment ref="A246" authorId="0" shapeId="0" xr:uid="{5EA2FB6A-F9F9-4857-B2CF-5F2D77678FC2}">
      <text>
        <r>
          <rPr>
            <sz val="11"/>
            <color rgb="FF000000"/>
            <rFont val="Arial"/>
            <family val="2"/>
          </rPr>
          <t>(Não editar as células em cinza). Relação de todas as funções gratificadas de direção e assessoramento, conforme Lei Estadual nº 16.520/2018.</t>
        </r>
      </text>
    </comment>
    <comment ref="B246" authorId="0" shapeId="0" xr:uid="{6CC2A109-4A84-4A2E-9453-D1B5FFA1C225}">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8D574D65-1FBA-47F1-B526-24F1BB29B666}">
      <text>
        <r>
          <rPr>
            <sz val="11"/>
            <color rgb="FF000000"/>
            <rFont val="Arial"/>
            <family val="2"/>
          </rPr>
          <t>(Células de preenchimento automático). Quantitativo das funções gratificadas de direção e assessoramento preenchidos.</t>
        </r>
      </text>
    </comment>
    <comment ref="D246" authorId="0" shapeId="0" xr:uid="{7B701182-4304-4E8C-A892-8F7274356FC1}">
      <text>
        <r>
          <rPr>
            <sz val="11"/>
            <color rgb="FF000000"/>
            <rFont val="Arial"/>
            <family val="2"/>
          </rPr>
          <t>(Células de preenchimento automático). Quantitativo das funções gratificadas de direção e assessoramento vagas.</t>
        </r>
      </text>
    </comment>
    <comment ref="E246" authorId="0" shapeId="0" xr:uid="{1102BD26-AA0F-4C1B-A73E-CD9E74CB14CB}">
      <text>
        <r>
          <rPr>
            <sz val="11"/>
            <color rgb="FF000000"/>
            <rFont val="Arial"/>
            <family val="2"/>
          </rPr>
          <t>(Células de preenchimento automático). Quantitativo das funções gratificadas de direção e assessoramento existentes (preenchidos + vagos).</t>
        </r>
      </text>
    </comment>
    <comment ref="G246" authorId="0" shapeId="0" xr:uid="{0A3914AC-C3B9-4A5B-B532-F43AA6984BE3}">
      <text>
        <r>
          <rPr>
            <sz val="11"/>
            <color rgb="FF000000"/>
            <rFont val="Arial"/>
            <family val="2"/>
          </rPr>
          <t>(Células de preenchimento automático). Valor total dos vencimentos dos servidores, em Reais (R$).</t>
        </r>
      </text>
    </comment>
    <comment ref="H246" authorId="0" shapeId="0" xr:uid="{DAFBFDCD-7552-4FFF-BEDA-57E9810F8341}">
      <text>
        <r>
          <rPr>
            <sz val="11"/>
            <color rgb="FF000000"/>
            <rFont val="Arial"/>
            <family val="2"/>
          </rPr>
          <t>(Células de preenchimento automático). Valor total das representações pagas em razão da função gratificada de direção e assessoramento, em Reais (R$).</t>
        </r>
      </text>
    </comment>
    <comment ref="I246" authorId="0" shapeId="0" xr:uid="{B712D726-54C3-4538-AE84-589425A53C70}">
      <text>
        <r>
          <rPr>
            <sz val="11"/>
            <color rgb="FF000000"/>
            <rFont val="Arial"/>
            <family val="2"/>
          </rPr>
          <t>(Células de preenchimento automático). Valor total dos montantes resultantes da soma entre os vencimentos + representações, em Reais (R$).</t>
        </r>
      </text>
    </comment>
    <comment ref="A253" authorId="0" shapeId="0" xr:uid="{D75F0B59-8B05-4DB8-A730-740D2BC1344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F1BB26D7-A315-4C22-AAA1-CEA404D1C28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88764FCA-DF7A-4F22-ACBA-968B2350E0DA}">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4CE1DB2E-6431-418A-8C7E-B562507D9B4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639D6306-4449-419E-8277-8AB4518F400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26034C7A-A68D-4145-A290-0603C1FDB89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85A1A6AF-A563-4C31-A53E-E848C622CFD7}">
      <text>
        <r>
          <rPr>
            <sz val="11"/>
            <color rgb="FF000000"/>
            <rFont val="Arial"/>
            <family val="2"/>
          </rPr>
          <t>Valor do vencimento do servidor, em Reais (R$).</t>
        </r>
      </text>
    </comment>
    <comment ref="H253" authorId="0" shapeId="0" xr:uid="{BEE4B923-B4CE-4CB4-A875-7AD2C6195256}">
      <text>
        <r>
          <rPr>
            <sz val="11"/>
            <color rgb="FF000000"/>
            <rFont val="Arial"/>
            <family val="2"/>
          </rPr>
          <t>Valor da representação paga em razão da função gratificada de direção e assessoramento, em Reais (R$).</t>
        </r>
      </text>
    </comment>
    <comment ref="I253" authorId="0" shapeId="0" xr:uid="{0694286F-F16C-4DFA-A708-3FFE4A0E9213}">
      <text>
        <r>
          <rPr>
            <sz val="11"/>
            <color rgb="FF000000"/>
            <rFont val="Arial"/>
            <family val="2"/>
          </rPr>
          <t>(Células de preenchimento automático). Montante resultante da soma entre o vencimento + representação, em Reais (R$).</t>
        </r>
      </text>
    </comment>
    <comment ref="A257" authorId="0" shapeId="0" xr:uid="{4B4625D0-EAED-4E12-AD10-0E14C3A94E9F}">
      <text>
        <r>
          <rPr>
            <sz val="11"/>
            <color rgb="FF000000"/>
            <rFont val="Arial"/>
            <family val="2"/>
          </rPr>
          <t>(Não editar as células em cinza). Relação de todas as funções gratificadas de direção e assessoramento, conforme Lei Estadual nº 16.520/2018.</t>
        </r>
      </text>
    </comment>
    <comment ref="B257" authorId="0" shapeId="0" xr:uid="{B978CA9F-3528-4CFD-B0BD-FFE3CEF82A61}">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9FAFDE5D-0D23-485F-939A-3701D4C6AA28}">
      <text>
        <r>
          <rPr>
            <sz val="11"/>
            <color rgb="FF000000"/>
            <rFont val="Arial"/>
            <family val="2"/>
          </rPr>
          <t>(Células de preenchimento automático). Quantitativo das funções gratificadas de direção e assessoramento preenchidos.</t>
        </r>
      </text>
    </comment>
    <comment ref="D257" authorId="0" shapeId="0" xr:uid="{873F6E84-965B-4429-A0F7-DA460F17723F}">
      <text>
        <r>
          <rPr>
            <sz val="11"/>
            <color rgb="FF000000"/>
            <rFont val="Arial"/>
            <family val="2"/>
          </rPr>
          <t>(Células de preenchimento automático). Quantitativo das funções gratificadas de direção e assessoramento vagas.</t>
        </r>
      </text>
    </comment>
    <comment ref="E257" authorId="0" shapeId="0" xr:uid="{7A3246E2-525A-4CD0-9490-7AE42B721ACE}">
      <text>
        <r>
          <rPr>
            <sz val="11"/>
            <color rgb="FF000000"/>
            <rFont val="Arial"/>
            <family val="2"/>
          </rPr>
          <t>(Células de preenchimento automático). Quantitativo das funções gratificadas de direção e assessoramento existentes (preenchidos + vagos).</t>
        </r>
      </text>
    </comment>
    <comment ref="G257" authorId="0" shapeId="0" xr:uid="{BE40477B-43E9-46A5-84D0-784C8DFC69B4}">
      <text>
        <r>
          <rPr>
            <sz val="11"/>
            <color rgb="FF000000"/>
            <rFont val="Arial"/>
            <family val="2"/>
          </rPr>
          <t>(Células de preenchimento automático). Valor total dos vencimentos dos servidores, em Reais (R$).</t>
        </r>
      </text>
    </comment>
    <comment ref="H257" authorId="0" shapeId="0" xr:uid="{3901E3FB-6658-4E05-B51D-CB0492BFB536}">
      <text>
        <r>
          <rPr>
            <sz val="11"/>
            <color rgb="FF000000"/>
            <rFont val="Arial"/>
            <family val="2"/>
          </rPr>
          <t>(Células de preenchimento automático). Valor total das representações pagas em razão da função gratificada de direção e assessoramento, em Reais (R$).</t>
        </r>
      </text>
    </comment>
    <comment ref="I257" authorId="0" shapeId="0" xr:uid="{C450E13C-A8E4-4697-9E59-72570F2F6348}">
      <text>
        <r>
          <rPr>
            <sz val="11"/>
            <color rgb="FF000000"/>
            <rFont val="Arial"/>
            <family val="2"/>
          </rPr>
          <t>(Células de preenchimento automático). Valor total dos montantes resultantes da soma entre os vencimentos + representações, em Reais (R$).</t>
        </r>
      </text>
    </comment>
    <comment ref="A264" authorId="0" shapeId="0" xr:uid="{D7D85B7C-9B52-42F2-BDCC-5F20B4BE808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362F189A-B624-48F5-BDC5-BEE557942CE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6B27E3A8-4B84-44A9-AF46-A172321AA1C1}">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0F063D1D-4F0B-4A38-9C70-922A3807919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7973643A-3158-47DC-B40C-EA63E8922D7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41933C72-F950-46CB-8D92-BCC0F32467D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3107ACF1-9F0C-46D3-BD9E-F180022EE506}">
      <text>
        <r>
          <rPr>
            <sz val="11"/>
            <color rgb="FF000000"/>
            <rFont val="Arial"/>
            <family val="2"/>
          </rPr>
          <t>Valor do vencimento do servidor, em Reais (R$).</t>
        </r>
      </text>
    </comment>
    <comment ref="H264" authorId="0" shapeId="0" xr:uid="{28F2BF24-0FC7-4787-822B-941E7EE9721A}">
      <text>
        <r>
          <rPr>
            <sz val="11"/>
            <color rgb="FF000000"/>
            <rFont val="Arial"/>
            <family val="2"/>
          </rPr>
          <t>Valor da representação paga em razão da função gratificada de direção e assessoramento, em Reais (R$).</t>
        </r>
      </text>
    </comment>
    <comment ref="I264" authorId="0" shapeId="0" xr:uid="{4CAA9DCA-846C-4773-87A9-436119DE88B0}">
      <text>
        <r>
          <rPr>
            <sz val="11"/>
            <color rgb="FF000000"/>
            <rFont val="Arial"/>
            <family val="2"/>
          </rPr>
          <t>(Células de preenchimento automático). Montante resultante da soma entre o vencimento + representação, em Reais (R$).</t>
        </r>
      </text>
    </comment>
    <comment ref="A268" authorId="0" shapeId="0" xr:uid="{8D4A01D9-55B5-4DA0-BE46-968803F9D690}">
      <text>
        <r>
          <rPr>
            <sz val="11"/>
            <color rgb="FF000000"/>
            <rFont val="Arial"/>
            <family val="2"/>
          </rPr>
          <t>(Não editar as células em cinza). Relação de todas as funções gratificadas de direção e assessoramento, conforme Lei Estadual nº 16.520/2018.</t>
        </r>
      </text>
    </comment>
    <comment ref="B268" authorId="0" shapeId="0" xr:uid="{9DC239A4-D447-42D3-97E6-D050E5D3BF41}">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3AF1E434-3BDA-4992-9FEE-D5BF56A48E69}">
      <text>
        <r>
          <rPr>
            <sz val="11"/>
            <color rgb="FF000000"/>
            <rFont val="Arial"/>
            <family val="2"/>
          </rPr>
          <t>(Células de preenchimento automático). Quantitativo das funções gratificadas de direção e assessoramento preenchidos.</t>
        </r>
      </text>
    </comment>
    <comment ref="D268" authorId="0" shapeId="0" xr:uid="{0CB6F490-69DB-4365-83C3-1C184B0A7834}">
      <text>
        <r>
          <rPr>
            <sz val="11"/>
            <color rgb="FF000000"/>
            <rFont val="Arial"/>
            <family val="2"/>
          </rPr>
          <t>(Células de preenchimento automático). Quantitativo das funções gratificadas de direção e assessoramento vagas.</t>
        </r>
      </text>
    </comment>
    <comment ref="E268" authorId="0" shapeId="0" xr:uid="{218ABDD7-CE76-410A-9A43-4F799ED3BB76}">
      <text>
        <r>
          <rPr>
            <sz val="11"/>
            <color rgb="FF000000"/>
            <rFont val="Arial"/>
            <family val="2"/>
          </rPr>
          <t>(Células de preenchimento automático). Quantitativo das funções gratificadas de direção e assessoramento existentes (preenchidos + vagos).</t>
        </r>
      </text>
    </comment>
    <comment ref="G268" authorId="0" shapeId="0" xr:uid="{3B66A273-7204-45BD-9621-F9CB18B7B517}">
      <text>
        <r>
          <rPr>
            <sz val="11"/>
            <color rgb="FF000000"/>
            <rFont val="Arial"/>
            <family val="2"/>
          </rPr>
          <t>(Células de preenchimento automático). Valor total dos vencimentos dos servidores, em Reais (R$).</t>
        </r>
      </text>
    </comment>
    <comment ref="H268" authorId="0" shapeId="0" xr:uid="{7C5EFAEB-4B82-4F8D-B969-F783CD50155C}">
      <text>
        <r>
          <rPr>
            <sz val="11"/>
            <color rgb="FF000000"/>
            <rFont val="Arial"/>
            <family val="2"/>
          </rPr>
          <t>(Células de preenchimento automático). Valor total das representações pagas em razão da função gratificada de direção e assessoramento, em Reais (R$).</t>
        </r>
      </text>
    </comment>
    <comment ref="I268" authorId="0" shapeId="0" xr:uid="{B2429E51-0489-4509-AC59-3F30B37945DD}">
      <text>
        <r>
          <rPr>
            <sz val="11"/>
            <color rgb="FF000000"/>
            <rFont val="Arial"/>
            <family val="2"/>
          </rPr>
          <t>(Células de preenchimento automático). Valor total dos montantes resultantes da soma entre os vencimentos + representações, em Reais (R$).</t>
        </r>
      </text>
    </comment>
    <comment ref="A274" authorId="0" shapeId="0" xr:uid="{72E7AD8A-AC7D-4973-A33D-D4D8FE5749C6}">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442E5F89-0886-432F-8381-450D4ACB85A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C6497ACD-AB42-4443-BBF9-7EC6290706FA}">
      <text>
        <r>
          <rPr>
            <sz val="11"/>
            <color rgb="FF000000"/>
            <rFont val="Arial"/>
            <family val="2"/>
          </rPr>
          <t>Descrever a sigla da lotação referente à função gratificada de supervisão e apoio. Exemplos de siglas da SCGE: DAUD/UAPP, DAUD/COP/UAOP, DAUD/CLC/UALC, etc.</t>
        </r>
      </text>
    </comment>
    <comment ref="D274" authorId="0" shapeId="0" xr:uid="{877C0866-118F-495C-AEC7-D4207275972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E10185F2-0493-4257-99E3-AE2B7E63AA5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CA313B97-2F0D-4CD5-B2C5-7A35504492CF}">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5A0CD103-80A2-4924-82D7-76F0510D4B24}">
      <text>
        <r>
          <rPr>
            <sz val="11"/>
            <color rgb="FF000000"/>
            <rFont val="Arial"/>
            <family val="2"/>
          </rPr>
          <t>Valor do vencimento do servidor, em Reais (R$).</t>
        </r>
      </text>
    </comment>
    <comment ref="H274" authorId="0" shapeId="0" xr:uid="{558B60DD-E1EC-41DE-8048-C54E2B504278}">
      <text>
        <r>
          <rPr>
            <sz val="11"/>
            <color rgb="FF000000"/>
            <rFont val="Arial"/>
            <family val="2"/>
          </rPr>
          <t>Valor da representação paga em razão da função gratificada de supervisão e apoio, em Reais (R$).</t>
        </r>
      </text>
    </comment>
    <comment ref="I274" authorId="0" shapeId="0" xr:uid="{8201F93B-9D3D-4B24-AB63-E736793F37D5}">
      <text>
        <r>
          <rPr>
            <sz val="11"/>
            <color rgb="FF000000"/>
            <rFont val="Arial"/>
            <family val="2"/>
          </rPr>
          <t>(Células de preenchimento automático). Montante resultante da soma entre o vencimento + representação, em Reais (R$).</t>
        </r>
      </text>
    </comment>
    <comment ref="A306" authorId="0" shapeId="0" xr:uid="{2829CD1C-88D7-4D58-88BA-F1284A9F088C}">
      <text>
        <r>
          <rPr>
            <sz val="11"/>
            <color rgb="FF000000"/>
            <rFont val="Arial"/>
            <family val="2"/>
          </rPr>
          <t>(Não editar as células em cinza). Relação de todas as funções gratificadas de supervisão e apoio, conforme Lei Estadual nº 16.520/2018.</t>
        </r>
      </text>
    </comment>
    <comment ref="B306" authorId="0" shapeId="0" xr:uid="{B3D4AF8F-5C1C-4013-81EE-30E2B104B8FB}">
      <text>
        <r>
          <rPr>
            <sz val="11"/>
            <color rgb="FF000000"/>
            <rFont val="Arial"/>
            <family val="2"/>
          </rPr>
          <t>(Não editar as células em cinza). Relação de todos os símbolos das funções gratificadas de supervisão e apoio, conforme Lei Estadual nº 16.520/2018.</t>
        </r>
      </text>
    </comment>
    <comment ref="C306" authorId="0" shapeId="0" xr:uid="{FEA569A9-F4F9-4280-9BC5-A5051BC96185}">
      <text>
        <r>
          <rPr>
            <sz val="11"/>
            <color rgb="FF000000"/>
            <rFont val="Arial"/>
            <family val="2"/>
          </rPr>
          <t>(Células de preenchimento automático). Quantitativo das funções gratificadas de supervisão e apoio preenchidos.</t>
        </r>
      </text>
    </comment>
    <comment ref="D306" authorId="0" shapeId="0" xr:uid="{2554D8B0-7127-4AF7-AF12-37A1C12F1920}">
      <text>
        <r>
          <rPr>
            <sz val="11"/>
            <color rgb="FF000000"/>
            <rFont val="Arial"/>
            <family val="2"/>
          </rPr>
          <t>(Células de preenchimento automático). Quantitativo das funções gratificadas de supervisão e apoio vagos.</t>
        </r>
      </text>
    </comment>
    <comment ref="E306" authorId="0" shapeId="0" xr:uid="{C6426D61-5BFF-49FA-8DD8-307B5DEDC5D1}">
      <text>
        <r>
          <rPr>
            <sz val="11"/>
            <color rgb="FF000000"/>
            <rFont val="Arial"/>
            <family val="2"/>
          </rPr>
          <t>(Células de preenchimento automático). Quantitativo das funções gratificadas de supervisão e apoio existentes (preenchidos + vagos).</t>
        </r>
      </text>
    </comment>
    <comment ref="G306" authorId="0" shapeId="0" xr:uid="{BB83520E-2EE6-43CD-B1EC-C00A338B437D}">
      <text>
        <r>
          <rPr>
            <sz val="11"/>
            <color rgb="FF000000"/>
            <rFont val="Arial"/>
            <family val="2"/>
          </rPr>
          <t>(Células de preenchimento automático). Valor total dos vencimentos dos servidores, em Reais (R$).</t>
        </r>
      </text>
    </comment>
    <comment ref="H306" authorId="0" shapeId="0" xr:uid="{5D868340-525C-40E7-AFAE-A337EF9812C6}">
      <text>
        <r>
          <rPr>
            <sz val="11"/>
            <color rgb="FF000000"/>
            <rFont val="Arial"/>
            <family val="2"/>
          </rPr>
          <t>(Células de preenchimento automático). Valor total das representações pagas em razão da função gratificada de supervisão e apoio, em Reais (R$).</t>
        </r>
      </text>
    </comment>
    <comment ref="I306" authorId="0" shapeId="0" xr:uid="{7552545F-2840-400C-B3F4-DCD0D1876682}">
      <text>
        <r>
          <rPr>
            <sz val="11"/>
            <color rgb="FF000000"/>
            <rFont val="Arial"/>
            <family val="2"/>
          </rPr>
          <t>(Células de preenchimento automático). Valor total dos montantes resultantes da soma entre os vencimentos + representações, em Reais (R$).</t>
        </r>
      </text>
    </comment>
    <comment ref="C315" authorId="0" shapeId="0" xr:uid="{169145FD-5D69-4CF6-B6A8-747D0C2FACF7}">
      <text>
        <r>
          <rPr>
            <sz val="11"/>
            <color rgb="FF000000"/>
            <rFont val="Arial"/>
            <family val="2"/>
          </rPr>
          <t>(Células de preenchimento automático). Quantitativo dos cargos em comissão + funções gratificadas preenchidos.</t>
        </r>
      </text>
    </comment>
    <comment ref="D315" authorId="0" shapeId="0" xr:uid="{C9508C2C-424A-41D4-B9AD-5B9EC277FB22}">
      <text>
        <r>
          <rPr>
            <sz val="11"/>
            <color rgb="FF000000"/>
            <rFont val="Arial"/>
            <family val="2"/>
          </rPr>
          <t>(Células de preenchimento automático). Quantitativo dos cargos em comissão + funções gratificadas vagos.</t>
        </r>
      </text>
    </comment>
    <comment ref="E315" authorId="0" shapeId="0" xr:uid="{B48B6BBC-A4E7-431A-89B8-EA6109070D89}">
      <text>
        <r>
          <rPr>
            <sz val="11"/>
            <color rgb="FF000000"/>
            <rFont val="Arial"/>
            <family val="2"/>
          </rPr>
          <t>(Células de preenchimento automático). Quantitativo dos cargos em comissão + funções gratificadas existentes (preenchidos + vagos).</t>
        </r>
      </text>
    </comment>
    <comment ref="G315" authorId="0" shapeId="0" xr:uid="{20AD4CC0-FFE6-4B60-9F36-DF53F3EA6F9A}">
      <text>
        <r>
          <rPr>
            <sz val="11"/>
            <color rgb="FF000000"/>
            <rFont val="Arial"/>
            <family val="2"/>
          </rPr>
          <t>(Células de preenchimento automático). Valor total dos vencimentos dos cargos comissionados + funções gratificadas, em Reais (R$).</t>
        </r>
      </text>
    </comment>
    <comment ref="H315" authorId="0" shapeId="0" xr:uid="{4FE96829-C947-4E93-918D-254E55E3E465}">
      <text>
        <r>
          <rPr>
            <sz val="11"/>
            <color rgb="FF000000"/>
            <rFont val="Arial"/>
            <family val="2"/>
          </rPr>
          <t>(Células de preenchimento automático). Valor total das representações pagas em razão dos cargos comissionados + funções gratificadas, em Reais (R$).</t>
        </r>
      </text>
    </comment>
    <comment ref="I315" authorId="0" shapeId="0" xr:uid="{6ACD25C7-C7DC-4932-A375-08042D1D98B9}">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E34F3538-CC7D-445C-B7AA-6464C2F8B6D4}">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C7930EAA-31C2-40EA-AF36-473847CA4616}">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B3104DC5-C655-4A91-950E-8B31730DC77F}">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B2BB58BA-DE06-485E-89D8-FA3BD4787AEE}">
      <text>
        <r>
          <rPr>
            <sz val="11"/>
            <color rgb="FF000000"/>
            <rFont val="Arial"/>
            <family val="2"/>
          </rPr>
          <t>Descrever a sigla da lotação referente ao cargo comissionado. Exemplos de siglas da SCGE: GAB/SECGE, GAB/CGAB, CGAB/ASC, etc.</t>
        </r>
      </text>
    </comment>
    <comment ref="D6" authorId="0" shapeId="0" xr:uid="{71A8949C-0C64-48C8-96CB-1F205A1D32D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1A9E4F9E-494A-4DDC-8EF1-FBE7603BCF7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BB782201-E142-403C-9900-08C567585B4E}">
      <text>
        <r>
          <rPr>
            <sz val="11"/>
            <color rgb="FF000000"/>
            <rFont val="Arial"/>
            <family val="2"/>
          </rPr>
          <t>Nome completo do servidor ocupante do cargo comissionado. Caso o cargo esteja vago, a palavra "VAGO" deverá ser inserida na célula correspondente.</t>
        </r>
      </text>
    </comment>
    <comment ref="G6" authorId="0" shapeId="0" xr:uid="{CD9C6286-23D6-459E-8640-8C3D627E4D43}">
      <text>
        <r>
          <rPr>
            <sz val="11"/>
            <color rgb="FF000000"/>
            <rFont val="Arial"/>
            <family val="2"/>
          </rPr>
          <t>Valor do subsídio do agente político, em Reais (R$).</t>
        </r>
      </text>
    </comment>
    <comment ref="H6" authorId="0" shapeId="0" xr:uid="{7FB09F35-9931-44B0-9407-1DBAA4FED937}">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A8D803EF-84DE-4ED4-ABC0-3B00E468DA07}">
      <text>
        <r>
          <rPr>
            <sz val="11"/>
            <color rgb="FF000000"/>
            <rFont val="Arial"/>
            <family val="2"/>
          </rPr>
          <t>Valor da representação paga em razão do cargo em comissão, em Reais (R$).</t>
        </r>
      </text>
    </comment>
    <comment ref="J6" authorId="0" shapeId="0" xr:uid="{D2314E46-83C1-46B6-8C2E-C3A65D5D96BE}">
      <text>
        <r>
          <rPr>
            <sz val="11"/>
            <color rgb="FF000000"/>
            <rFont val="Arial"/>
            <family val="2"/>
          </rPr>
          <t>(Células de preenchimento automático). Montante resultante da soma entre o subsídio do agente político + vencimento + representação, em Reais (R$).</t>
        </r>
      </text>
    </comment>
    <comment ref="A175" authorId="0" shapeId="0" xr:uid="{FBC89949-BB12-4DC5-AB9D-088872796507}">
      <text>
        <r>
          <rPr>
            <sz val="11"/>
            <color rgb="FF000000"/>
            <rFont val="Arial"/>
            <family val="2"/>
          </rPr>
          <t>(Não editar as células em cinza). Relação de todos os cargos comissionados, conforme Lei Estadual nº 16.520/2018.</t>
        </r>
      </text>
    </comment>
    <comment ref="B175" authorId="0" shapeId="0" xr:uid="{F5F9E3DF-8407-4A51-9DF6-80054D6E2D73}">
      <text>
        <r>
          <rPr>
            <sz val="11"/>
            <color rgb="FF000000"/>
            <rFont val="Arial"/>
            <family val="2"/>
          </rPr>
          <t>(Não editar as células em cinza). Relação de todos os símbolos dos cargos comissionados, conforme Lei Estadual nº 16.520/2018.</t>
        </r>
      </text>
    </comment>
    <comment ref="C175" authorId="0" shapeId="0" xr:uid="{3C8BE16E-9015-4EF9-8175-985DD6707E95}">
      <text>
        <r>
          <rPr>
            <sz val="11"/>
            <color rgb="FF000000"/>
            <rFont val="Arial"/>
            <family val="2"/>
          </rPr>
          <t>(Células de preenchimento automático). Quantitativo dos cargos comissionados preenchidos.</t>
        </r>
      </text>
    </comment>
    <comment ref="D175" authorId="0" shapeId="0" xr:uid="{1A4EA01D-99E4-46DE-95BC-AF31AA39CA4A}">
      <text>
        <r>
          <rPr>
            <sz val="11"/>
            <color rgb="FF000000"/>
            <rFont val="Arial"/>
            <family val="2"/>
          </rPr>
          <t>(Células de preenchimento automático). Quantitativo dos cargos comissionados vagos.</t>
        </r>
      </text>
    </comment>
    <comment ref="E175" authorId="0" shapeId="0" xr:uid="{1014CDD6-5034-4D5A-BFB2-5A118836D911}">
      <text>
        <r>
          <rPr>
            <sz val="11"/>
            <color rgb="FF000000"/>
            <rFont val="Arial"/>
            <family val="2"/>
          </rPr>
          <t>(Células de preenchimento automático). Quantitativo dos cargos comissionados existentes (preenchidos + vagos).</t>
        </r>
      </text>
    </comment>
    <comment ref="G175" authorId="0" shapeId="0" xr:uid="{23543833-D865-4C30-A6F7-6E8AA807630D}">
      <text>
        <r>
          <rPr>
            <sz val="11"/>
            <color rgb="FF000000"/>
            <rFont val="Arial"/>
            <family val="2"/>
          </rPr>
          <t>(Células de preenchimento automático). Valor total dos subsídios dos agentes políticos, em Reais (R$).</t>
        </r>
      </text>
    </comment>
    <comment ref="H175" authorId="0" shapeId="0" xr:uid="{97A7451B-4EFC-4640-8C24-0396A9C65470}">
      <text>
        <r>
          <rPr>
            <sz val="11"/>
            <color rgb="FF000000"/>
            <rFont val="Arial"/>
            <family val="2"/>
          </rPr>
          <t>(Células de preenchimento automático). Valor total dos vencimentos dos servidores, em Reais (R$).</t>
        </r>
      </text>
    </comment>
    <comment ref="I175" authorId="0" shapeId="0" xr:uid="{2A70AE6E-732B-4AF6-ABD9-9F7587E4162B}">
      <text>
        <r>
          <rPr>
            <sz val="11"/>
            <color rgb="FF000000"/>
            <rFont val="Arial"/>
            <family val="2"/>
          </rPr>
          <t>(Células de preenchimento automático). Valor total das representações pagas em razão do cargo em comissão, em Reais (R$).</t>
        </r>
      </text>
    </comment>
    <comment ref="J175" authorId="0" shapeId="0" xr:uid="{C02DE3A4-483B-4F09-A7C4-B349EF40A5FC}">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123AF020-BF8F-48E9-9DED-ECF4F771F714}">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266FCDF8-9CFD-45D6-B8E8-C8A120F5D7A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FCF09730-5194-4ACE-A645-402E7A93C2B7}">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9DBA2A28-6E5F-4231-9D02-1199C9287D7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F168818C-C0A9-4A02-BFAD-355A1E01163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52974BAD-1767-4425-AFC9-EB376A31499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B4165508-9EFC-40F1-AB93-EFCBC8E24042}">
      <text>
        <r>
          <rPr>
            <sz val="11"/>
            <color rgb="FF000000"/>
            <rFont val="Arial"/>
            <family val="2"/>
          </rPr>
          <t>Valor do vencimento do servidor, em Reais (R$).</t>
        </r>
      </text>
    </comment>
    <comment ref="H191" authorId="0" shapeId="0" xr:uid="{C8F2C973-3E1F-47BD-81AE-3C26D9666715}">
      <text>
        <r>
          <rPr>
            <sz val="11"/>
            <color rgb="FF000000"/>
            <rFont val="Arial"/>
            <family val="2"/>
          </rPr>
          <t>Valor da representação paga em razão da função gratificada de direção e assessoramento, em Reais (R$).</t>
        </r>
      </text>
    </comment>
    <comment ref="I191" authorId="0" shapeId="0" xr:uid="{365B5FC1-C131-4AC7-9CED-DE25CB172E20}">
      <text>
        <r>
          <rPr>
            <sz val="11"/>
            <color rgb="FF000000"/>
            <rFont val="Arial"/>
            <family val="2"/>
          </rPr>
          <t>(Células de preenchimento automático). Montante resultante da soma entre o vencimento + representação, em Reais (R$).</t>
        </r>
      </text>
    </comment>
    <comment ref="A194" authorId="0" shapeId="0" xr:uid="{B824031A-E370-4545-9393-70801442FFB1}">
      <text>
        <r>
          <rPr>
            <sz val="11"/>
            <color rgb="FF000000"/>
            <rFont val="Arial"/>
            <family val="2"/>
          </rPr>
          <t>(Não editar as células em cinza). Relação de todas as funções gratificadas de direção e assessoramento, conforme Lei Estadual nº 16.520/2018.</t>
        </r>
      </text>
    </comment>
    <comment ref="B194" authorId="0" shapeId="0" xr:uid="{3B313944-F31C-48D1-ACD2-438B1F8D84AB}">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80DA5102-5D89-4522-95D5-B5FC1077635A}">
      <text>
        <r>
          <rPr>
            <sz val="11"/>
            <color rgb="FF000000"/>
            <rFont val="Arial"/>
            <family val="2"/>
          </rPr>
          <t>(Células de preenchimento automático). Quantitativo das funções gratificadas de direção e assessoramento preenchidos.</t>
        </r>
      </text>
    </comment>
    <comment ref="D194" authorId="0" shapeId="0" xr:uid="{D4EE684C-B092-49FE-BC7B-B1A82CB0813B}">
      <text>
        <r>
          <rPr>
            <sz val="11"/>
            <color rgb="FF000000"/>
            <rFont val="Arial"/>
            <family val="2"/>
          </rPr>
          <t>(Células de preenchimento automático). Quantitativo das funções gratificadas de direção e assessoramento vagas.</t>
        </r>
      </text>
    </comment>
    <comment ref="E194" authorId="0" shapeId="0" xr:uid="{8631521C-2E61-475A-88EE-A00244D03C5B}">
      <text>
        <r>
          <rPr>
            <sz val="11"/>
            <color rgb="FF000000"/>
            <rFont val="Arial"/>
            <family val="2"/>
          </rPr>
          <t>(Células de preenchimento automático). Quantitativo das funções gratificadas de direção e assessoramento existentes (preenchidos + vagos).</t>
        </r>
      </text>
    </comment>
    <comment ref="G194" authorId="0" shapeId="0" xr:uid="{4E4ABFE8-6481-4BF1-9ACE-AA8291A0E9C6}">
      <text>
        <r>
          <rPr>
            <sz val="11"/>
            <color rgb="FF000000"/>
            <rFont val="Arial"/>
            <family val="2"/>
          </rPr>
          <t>(Células de preenchimento automático). Valor total dos vencimentos dos servidores, em Reais (R$).</t>
        </r>
      </text>
    </comment>
    <comment ref="H194" authorId="0" shapeId="0" xr:uid="{8E40F0A5-CABC-4368-B8C2-E1F733534F5C}">
      <text>
        <r>
          <rPr>
            <sz val="11"/>
            <color rgb="FF000000"/>
            <rFont val="Arial"/>
            <family val="2"/>
          </rPr>
          <t>(Células de preenchimento automático). Valor total das representações pagas em razão da função gratificada de direção e assessoramento, em Reais (R$).</t>
        </r>
      </text>
    </comment>
    <comment ref="I194" authorId="0" shapeId="0" xr:uid="{F7D5A7EC-CAB5-4554-87FE-5D61923D9182}">
      <text>
        <r>
          <rPr>
            <sz val="11"/>
            <color rgb="FF000000"/>
            <rFont val="Arial"/>
            <family val="2"/>
          </rPr>
          <t>(Células de preenchimento automático). Valor total dos montantes resultantes da soma entre os vencimentos + representações, em Reais (R$).</t>
        </r>
      </text>
    </comment>
    <comment ref="A204" authorId="0" shapeId="0" xr:uid="{12920B83-834B-4822-93D1-AA7B090A87D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BE3C3385-7570-4EF9-8A82-DE269B8E754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9ED1339A-FE77-4F74-8A1F-5B50E870F635}">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68AF25C9-3889-47B5-8E7E-DF05E4A9E27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52314569-2EC6-414B-9413-C1A9C463138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A46AB99D-292F-44C5-A81F-E7F92E1B40F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7C82166D-CC71-4543-9C14-78DEAE4BE4DE}">
      <text>
        <r>
          <rPr>
            <sz val="11"/>
            <color rgb="FF000000"/>
            <rFont val="Arial"/>
            <family val="2"/>
          </rPr>
          <t>Valor do vencimento do servidor, em Reais (R$).</t>
        </r>
      </text>
    </comment>
    <comment ref="H204" authorId="0" shapeId="0" xr:uid="{38473160-B931-4521-8CA3-66C43BAB5B98}">
      <text>
        <r>
          <rPr>
            <sz val="11"/>
            <color rgb="FF000000"/>
            <rFont val="Arial"/>
            <family val="2"/>
          </rPr>
          <t>Valor da representação paga em razão da função gratificada de direção e assessoramento, em Reais (R$).</t>
        </r>
      </text>
    </comment>
    <comment ref="I204" authorId="0" shapeId="0" xr:uid="{48C35649-7A35-4C39-B34D-9683D1396A37}">
      <text>
        <r>
          <rPr>
            <sz val="11"/>
            <color rgb="FF000000"/>
            <rFont val="Arial"/>
            <family val="2"/>
          </rPr>
          <t>(Células de preenchimento automático). Montante resultante da soma entre o vencimento + representação, em Reais (R$).</t>
        </r>
      </text>
    </comment>
    <comment ref="A212" authorId="0" shapeId="0" xr:uid="{B4DB6848-C4C5-4D8C-AE2B-490500730DB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2DFD6ACB-6360-4815-AD0E-B1B23FB11D5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60AD9C88-7EB8-4693-97D5-BAE5D06FD3F3}">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3EF6ACEF-DADA-4F47-AC4E-DA241C4DD89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12100FB6-D244-4E61-8801-38CDF02875C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5222DC31-81A9-46D3-A22D-7C5D72E096E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7A80BB9C-F391-4305-A2F3-57D659E8EE96}">
      <text>
        <r>
          <rPr>
            <sz val="11"/>
            <color rgb="FF000000"/>
            <rFont val="Arial"/>
            <family val="2"/>
          </rPr>
          <t>Valor do vencimento do servidor, em Reais (R$).</t>
        </r>
      </text>
    </comment>
    <comment ref="H212" authorId="0" shapeId="0" xr:uid="{281B69D2-CE70-4721-A168-255C19B7436D}">
      <text>
        <r>
          <rPr>
            <sz val="11"/>
            <color rgb="FF000000"/>
            <rFont val="Arial"/>
            <family val="2"/>
          </rPr>
          <t>Valor da representação paga em razão da função gratificada de direção e assessoramento, em Reais (R$).</t>
        </r>
      </text>
    </comment>
    <comment ref="I212" authorId="0" shapeId="0" xr:uid="{4A040F48-5503-4B93-945B-A5F27DCCF782}">
      <text>
        <r>
          <rPr>
            <sz val="11"/>
            <color rgb="FF000000"/>
            <rFont val="Arial"/>
            <family val="2"/>
          </rPr>
          <t>(Células de preenchimento automático). Montante resultante da soma entre o vencimento + representação, em Reais (R$).</t>
        </r>
      </text>
    </comment>
    <comment ref="A220" authorId="0" shapeId="0" xr:uid="{2CF3123E-67E8-4FCD-97C8-33F01746586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A9E77412-4661-4B4B-9F73-B3C834A12C2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CDECD0B1-7F9F-459E-89F9-A467A89CC400}">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FD898ECC-E62A-4E96-BB8A-631D099F925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8A148B60-9D24-4697-95D2-FC061D4A601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1DB089DB-0E43-4036-8940-7753A5906E7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3E31436B-7B3B-494F-B9F0-533AB65AD810}">
      <text>
        <r>
          <rPr>
            <sz val="11"/>
            <color rgb="FF000000"/>
            <rFont val="Arial"/>
            <family val="2"/>
          </rPr>
          <t>Valor do vencimento do servidor, em Reais (R$).</t>
        </r>
      </text>
    </comment>
    <comment ref="H220" authorId="0" shapeId="0" xr:uid="{9F086A5E-98C2-4507-9BCA-7B50DA657167}">
      <text>
        <r>
          <rPr>
            <sz val="11"/>
            <color rgb="FF000000"/>
            <rFont val="Arial"/>
            <family val="2"/>
          </rPr>
          <t>Valor da representação paga em razão da função gratificada de direção e assessoramento, em Reais (R$).</t>
        </r>
      </text>
    </comment>
    <comment ref="I220" authorId="0" shapeId="0" xr:uid="{77307AB7-2E88-4858-8B11-1AB3BCE2FFA7}">
      <text>
        <r>
          <rPr>
            <sz val="11"/>
            <color rgb="FF000000"/>
            <rFont val="Arial"/>
            <family val="2"/>
          </rPr>
          <t>(Células de preenchimento automático). Montante resultante da soma entre o vencimento + representação, em Reais (R$).</t>
        </r>
      </text>
    </comment>
    <comment ref="A226" authorId="0" shapeId="0" xr:uid="{DF0F0A91-A831-44C3-BBCA-D5DC51A58A88}">
      <text>
        <r>
          <rPr>
            <sz val="11"/>
            <color rgb="FF000000"/>
            <rFont val="Arial"/>
            <family val="2"/>
          </rPr>
          <t>(Não editar as células em cinza). Relação de todas as funções gratificadas de direção e assessoramento, conforme Lei Estadual nº 16.520/2018.</t>
        </r>
      </text>
    </comment>
    <comment ref="B226" authorId="0" shapeId="0" xr:uid="{DDBA6BAC-FF61-4450-9323-1C0B6C4BD2DB}">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D7F7F78C-C0FC-479D-AD80-51944BB99E77}">
      <text>
        <r>
          <rPr>
            <sz val="11"/>
            <color rgb="FF000000"/>
            <rFont val="Arial"/>
            <family val="2"/>
          </rPr>
          <t>(Células de preenchimento automático). Quantitativo das funções gratificadas de direção e assessoramento preenchidos.</t>
        </r>
      </text>
    </comment>
    <comment ref="D226" authorId="0" shapeId="0" xr:uid="{DFA0B7EF-D7B2-4C8C-9F70-533E3FA44BA7}">
      <text>
        <r>
          <rPr>
            <sz val="11"/>
            <color rgb="FF000000"/>
            <rFont val="Arial"/>
            <family val="2"/>
          </rPr>
          <t>(Células de preenchimento automático). Quantitativo das funções gratificadas de direção e assessoramento vagas.</t>
        </r>
      </text>
    </comment>
    <comment ref="E226" authorId="0" shapeId="0" xr:uid="{18D97903-EB81-4041-897C-5682AC4ED8F3}">
      <text>
        <r>
          <rPr>
            <sz val="11"/>
            <color rgb="FF000000"/>
            <rFont val="Arial"/>
            <family val="2"/>
          </rPr>
          <t>(Células de preenchimento automático). Quantitativo das funções gratificadas de direção e assessoramento existentes (preenchidos + vagos).</t>
        </r>
      </text>
    </comment>
    <comment ref="G226" authorId="0" shapeId="0" xr:uid="{4665231A-2F36-469E-869D-469E260E350F}">
      <text>
        <r>
          <rPr>
            <sz val="11"/>
            <color rgb="FF000000"/>
            <rFont val="Arial"/>
            <family val="2"/>
          </rPr>
          <t>(Células de preenchimento automático). Valor total dos vencimentos dos servidores, em Reais (R$).</t>
        </r>
      </text>
    </comment>
    <comment ref="H226" authorId="0" shapeId="0" xr:uid="{D610DB6F-EA49-4F0B-B6B1-DB1B08EBF619}">
      <text>
        <r>
          <rPr>
            <sz val="11"/>
            <color rgb="FF000000"/>
            <rFont val="Arial"/>
            <family val="2"/>
          </rPr>
          <t>(Células de preenchimento automático). Valor total das representações pagas em razão da função gratificada de direção e assessoramento, em Reais (R$).</t>
        </r>
      </text>
    </comment>
    <comment ref="I226" authorId="0" shapeId="0" xr:uid="{41999D09-1D39-4189-BB4A-1CF5ADF4F2E4}">
      <text>
        <r>
          <rPr>
            <sz val="11"/>
            <color rgb="FF000000"/>
            <rFont val="Arial"/>
            <family val="2"/>
          </rPr>
          <t>(Células de preenchimento automático). Valor total dos montantes resultantes da soma entre os vencimentos + representações, em Reais (R$).</t>
        </r>
      </text>
    </comment>
    <comment ref="A237" authorId="0" shapeId="0" xr:uid="{8D4F550F-BB8C-4D1F-A009-2610280E8B6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CDA9D7E1-E464-4E1E-91C2-51AD729B0EA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06BFC0AF-BAC7-4073-89EF-583BA6BC814E}">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A1B30964-CC1B-424E-8FEB-12E971978D2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90FF1A4A-6EAA-4574-937C-22AF3735DEB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499034EE-E90C-4E49-A2C0-87799BA48C9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98C37E59-8AAD-42A9-83EC-4596FF8C2E6A}">
      <text>
        <r>
          <rPr>
            <sz val="11"/>
            <color rgb="FF000000"/>
            <rFont val="Arial"/>
            <family val="2"/>
          </rPr>
          <t>Valor do vencimento do servidor, em Reais (R$).</t>
        </r>
      </text>
    </comment>
    <comment ref="H237" authorId="0" shapeId="0" xr:uid="{3CCB1289-72D2-46D4-80A5-DAA6FFD2E106}">
      <text>
        <r>
          <rPr>
            <sz val="11"/>
            <color rgb="FF000000"/>
            <rFont val="Arial"/>
            <family val="2"/>
          </rPr>
          <t>Valor da representação paga em razão da função gratificada de direção e assessoramento, em Reais (R$).</t>
        </r>
      </text>
    </comment>
    <comment ref="I237" authorId="0" shapeId="0" xr:uid="{336B25BB-9E16-4B5B-B149-255D859EC073}">
      <text>
        <r>
          <rPr>
            <sz val="11"/>
            <color rgb="FF000000"/>
            <rFont val="Arial"/>
            <family val="2"/>
          </rPr>
          <t>(Células de preenchimento automático). Montante resultante da soma entre o vencimento + representação, em Reais (R$).</t>
        </r>
      </text>
    </comment>
    <comment ref="A246" authorId="0" shapeId="0" xr:uid="{E4F3BA99-5C95-43AF-8775-6C9F4CA6FBCC}">
      <text>
        <r>
          <rPr>
            <sz val="11"/>
            <color rgb="FF000000"/>
            <rFont val="Arial"/>
            <family val="2"/>
          </rPr>
          <t>(Não editar as células em cinza). Relação de todas as funções gratificadas de direção e assessoramento, conforme Lei Estadual nº 16.520/2018.</t>
        </r>
      </text>
    </comment>
    <comment ref="B246" authorId="0" shapeId="0" xr:uid="{D9B2F2D0-4D9B-4E11-8A27-2799AAD91DD5}">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2114E07E-FE5D-4E28-98B3-03A539BF0DB7}">
      <text>
        <r>
          <rPr>
            <sz val="11"/>
            <color rgb="FF000000"/>
            <rFont val="Arial"/>
            <family val="2"/>
          </rPr>
          <t>(Células de preenchimento automático). Quantitativo das funções gratificadas de direção e assessoramento preenchidos.</t>
        </r>
      </text>
    </comment>
    <comment ref="D246" authorId="0" shapeId="0" xr:uid="{1B492D4C-587B-4830-AC9A-1C8B2CE6792D}">
      <text>
        <r>
          <rPr>
            <sz val="11"/>
            <color rgb="FF000000"/>
            <rFont val="Arial"/>
            <family val="2"/>
          </rPr>
          <t>(Células de preenchimento automático). Quantitativo das funções gratificadas de direção e assessoramento vagas.</t>
        </r>
      </text>
    </comment>
    <comment ref="E246" authorId="0" shapeId="0" xr:uid="{6177AA3E-AC42-42AD-9468-428A8788D513}">
      <text>
        <r>
          <rPr>
            <sz val="11"/>
            <color rgb="FF000000"/>
            <rFont val="Arial"/>
            <family val="2"/>
          </rPr>
          <t>(Células de preenchimento automático). Quantitativo das funções gratificadas de direção e assessoramento existentes (preenchidos + vagos).</t>
        </r>
      </text>
    </comment>
    <comment ref="G246" authorId="0" shapeId="0" xr:uid="{1720E6CB-851F-408A-86B2-F8E83D48E61E}">
      <text>
        <r>
          <rPr>
            <sz val="11"/>
            <color rgb="FF000000"/>
            <rFont val="Arial"/>
            <family val="2"/>
          </rPr>
          <t>(Células de preenchimento automático). Valor total dos vencimentos dos servidores, em Reais (R$).</t>
        </r>
      </text>
    </comment>
    <comment ref="H246" authorId="0" shapeId="0" xr:uid="{98BA3D64-01F2-4E57-A8A0-4FF5B19DEBD3}">
      <text>
        <r>
          <rPr>
            <sz val="11"/>
            <color rgb="FF000000"/>
            <rFont val="Arial"/>
            <family val="2"/>
          </rPr>
          <t>(Células de preenchimento automático). Valor total das representações pagas em razão da função gratificada de direção e assessoramento, em Reais (R$).</t>
        </r>
      </text>
    </comment>
    <comment ref="I246" authorId="0" shapeId="0" xr:uid="{7C516A7D-8C4F-45E6-8630-D61F557B3614}">
      <text>
        <r>
          <rPr>
            <sz val="11"/>
            <color rgb="FF000000"/>
            <rFont val="Arial"/>
            <family val="2"/>
          </rPr>
          <t>(Células de preenchimento automático). Valor total dos montantes resultantes da soma entre os vencimentos + representações, em Reais (R$).</t>
        </r>
      </text>
    </comment>
    <comment ref="A253" authorId="0" shapeId="0" xr:uid="{49864989-ADFE-479F-9BC5-5C68833B0F9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0F16BA81-46AE-4B36-844C-3A0040879D0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F01CDEE6-1950-4D35-94BC-54A8D071F66D}">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1C7A2471-9F5A-4933-B12A-FB236631319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0E35062E-53DF-49DA-A08E-13DE34C63FF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102E0013-8EE4-42B4-8F4D-082B11D5119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983B839D-5121-4799-99C0-CC0F627BC559}">
      <text>
        <r>
          <rPr>
            <sz val="11"/>
            <color rgb="FF000000"/>
            <rFont val="Arial"/>
            <family val="2"/>
          </rPr>
          <t>Valor do vencimento do servidor, em Reais (R$).</t>
        </r>
      </text>
    </comment>
    <comment ref="H253" authorId="0" shapeId="0" xr:uid="{C7AD7C26-8A57-431D-AB0A-418431579877}">
      <text>
        <r>
          <rPr>
            <sz val="11"/>
            <color rgb="FF000000"/>
            <rFont val="Arial"/>
            <family val="2"/>
          </rPr>
          <t>Valor da representação paga em razão da função gratificada de direção e assessoramento, em Reais (R$).</t>
        </r>
      </text>
    </comment>
    <comment ref="I253" authorId="0" shapeId="0" xr:uid="{B40C8986-3DC1-43AA-A903-0D836424A3E7}">
      <text>
        <r>
          <rPr>
            <sz val="11"/>
            <color rgb="FF000000"/>
            <rFont val="Arial"/>
            <family val="2"/>
          </rPr>
          <t>(Células de preenchimento automático). Montante resultante da soma entre o vencimento + representação, em Reais (R$).</t>
        </r>
      </text>
    </comment>
    <comment ref="A257" authorId="0" shapeId="0" xr:uid="{ADD27A59-DFF2-496E-B582-837D5F0CC0F8}">
      <text>
        <r>
          <rPr>
            <sz val="11"/>
            <color rgb="FF000000"/>
            <rFont val="Arial"/>
            <family val="2"/>
          </rPr>
          <t>(Não editar as células em cinza). Relação de todas as funções gratificadas de direção e assessoramento, conforme Lei Estadual nº 16.520/2018.</t>
        </r>
      </text>
    </comment>
    <comment ref="B257" authorId="0" shapeId="0" xr:uid="{F7ADC5E9-B406-4AB3-B5BF-604A1282034C}">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3EB98683-D0D4-47FD-A790-856AEFC2111E}">
      <text>
        <r>
          <rPr>
            <sz val="11"/>
            <color rgb="FF000000"/>
            <rFont val="Arial"/>
            <family val="2"/>
          </rPr>
          <t>(Células de preenchimento automático). Quantitativo das funções gratificadas de direção e assessoramento preenchidos.</t>
        </r>
      </text>
    </comment>
    <comment ref="D257" authorId="0" shapeId="0" xr:uid="{DA05268B-0839-4D75-9FE6-CB23979F1151}">
      <text>
        <r>
          <rPr>
            <sz val="11"/>
            <color rgb="FF000000"/>
            <rFont val="Arial"/>
            <family val="2"/>
          </rPr>
          <t>(Células de preenchimento automático). Quantitativo das funções gratificadas de direção e assessoramento vagas.</t>
        </r>
      </text>
    </comment>
    <comment ref="E257" authorId="0" shapeId="0" xr:uid="{4E81D70F-79EF-4915-ADFD-92347057DB34}">
      <text>
        <r>
          <rPr>
            <sz val="11"/>
            <color rgb="FF000000"/>
            <rFont val="Arial"/>
            <family val="2"/>
          </rPr>
          <t>(Células de preenchimento automático). Quantitativo das funções gratificadas de direção e assessoramento existentes (preenchidos + vagos).</t>
        </r>
      </text>
    </comment>
    <comment ref="G257" authorId="0" shapeId="0" xr:uid="{3C21F90A-BB5A-43F9-8E91-0214FA56B29D}">
      <text>
        <r>
          <rPr>
            <sz val="11"/>
            <color rgb="FF000000"/>
            <rFont val="Arial"/>
            <family val="2"/>
          </rPr>
          <t>(Células de preenchimento automático). Valor total dos vencimentos dos servidores, em Reais (R$).</t>
        </r>
      </text>
    </comment>
    <comment ref="H257" authorId="0" shapeId="0" xr:uid="{917937C1-6641-42A6-A267-499F71B076FE}">
      <text>
        <r>
          <rPr>
            <sz val="11"/>
            <color rgb="FF000000"/>
            <rFont val="Arial"/>
            <family val="2"/>
          </rPr>
          <t>(Células de preenchimento automático). Valor total das representações pagas em razão da função gratificada de direção e assessoramento, em Reais (R$).</t>
        </r>
      </text>
    </comment>
    <comment ref="I257" authorId="0" shapeId="0" xr:uid="{7D39DA2D-B14C-42A9-8C47-D7C6E90F406F}">
      <text>
        <r>
          <rPr>
            <sz val="11"/>
            <color rgb="FF000000"/>
            <rFont val="Arial"/>
            <family val="2"/>
          </rPr>
          <t>(Células de preenchimento automático). Valor total dos montantes resultantes da soma entre os vencimentos + representações, em Reais (R$).</t>
        </r>
      </text>
    </comment>
    <comment ref="A264" authorId="0" shapeId="0" xr:uid="{5F04F645-4AB4-4D44-9FAB-4FEE2BB48CC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280FC2BF-88A4-46C5-ABE1-9CA94C4508E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C9BEA6B1-FDCC-4FE1-B41F-D8389DEBA5BD}">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15CF0620-5E04-4FA9-8E2E-D8E7C6C5707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0DB26B34-BA45-455F-9A0E-BA01F59A89F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3DCE3768-1D78-4288-8CD7-7B6AAF34942D}">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F3569EFC-806F-4CC8-9F80-57C5FB9F5F1F}">
      <text>
        <r>
          <rPr>
            <sz val="11"/>
            <color rgb="FF000000"/>
            <rFont val="Arial"/>
            <family val="2"/>
          </rPr>
          <t>Valor do vencimento do servidor, em Reais (R$).</t>
        </r>
      </text>
    </comment>
    <comment ref="H264" authorId="0" shapeId="0" xr:uid="{01D0FE1B-202C-49B1-B605-61A5DA4A0A91}">
      <text>
        <r>
          <rPr>
            <sz val="11"/>
            <color rgb="FF000000"/>
            <rFont val="Arial"/>
            <family val="2"/>
          </rPr>
          <t>Valor da representação paga em razão da função gratificada de direção e assessoramento, em Reais (R$).</t>
        </r>
      </text>
    </comment>
    <comment ref="I264" authorId="0" shapeId="0" xr:uid="{77349811-C030-44DC-8B82-72685FCFEEDB}">
      <text>
        <r>
          <rPr>
            <sz val="11"/>
            <color rgb="FF000000"/>
            <rFont val="Arial"/>
            <family val="2"/>
          </rPr>
          <t>(Células de preenchimento automático). Montante resultante da soma entre o vencimento + representação, em Reais (R$).</t>
        </r>
      </text>
    </comment>
    <comment ref="A268" authorId="0" shapeId="0" xr:uid="{C3884EDC-1E41-4A38-B63B-F98B63A6C1C3}">
      <text>
        <r>
          <rPr>
            <sz val="11"/>
            <color rgb="FF000000"/>
            <rFont val="Arial"/>
            <family val="2"/>
          </rPr>
          <t>(Não editar as células em cinza). Relação de todas as funções gratificadas de direção e assessoramento, conforme Lei Estadual nº 16.520/2018.</t>
        </r>
      </text>
    </comment>
    <comment ref="B268" authorId="0" shapeId="0" xr:uid="{9C51F618-8160-4AE5-B84C-65A7B67C30AA}">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95940C5A-01CD-45E4-B1AC-5DE809170930}">
      <text>
        <r>
          <rPr>
            <sz val="11"/>
            <color rgb="FF000000"/>
            <rFont val="Arial"/>
            <family val="2"/>
          </rPr>
          <t>(Células de preenchimento automático). Quantitativo das funções gratificadas de direção e assessoramento preenchidos.</t>
        </r>
      </text>
    </comment>
    <comment ref="D268" authorId="0" shapeId="0" xr:uid="{28B6AF99-4749-4A2A-9FAD-61DD8C8002EE}">
      <text>
        <r>
          <rPr>
            <sz val="11"/>
            <color rgb="FF000000"/>
            <rFont val="Arial"/>
            <family val="2"/>
          </rPr>
          <t>(Células de preenchimento automático). Quantitativo das funções gratificadas de direção e assessoramento vagas.</t>
        </r>
      </text>
    </comment>
    <comment ref="E268" authorId="0" shapeId="0" xr:uid="{EF8E5F91-DF4F-4659-8EE8-79D33E7075A5}">
      <text>
        <r>
          <rPr>
            <sz val="11"/>
            <color rgb="FF000000"/>
            <rFont val="Arial"/>
            <family val="2"/>
          </rPr>
          <t>(Células de preenchimento automático). Quantitativo das funções gratificadas de direção e assessoramento existentes (preenchidos + vagos).</t>
        </r>
      </text>
    </comment>
    <comment ref="G268" authorId="0" shapeId="0" xr:uid="{7AB82DDC-85D9-4702-BAD7-DF79A32A11DF}">
      <text>
        <r>
          <rPr>
            <sz val="11"/>
            <color rgb="FF000000"/>
            <rFont val="Arial"/>
            <family val="2"/>
          </rPr>
          <t>(Células de preenchimento automático). Valor total dos vencimentos dos servidores, em Reais (R$).</t>
        </r>
      </text>
    </comment>
    <comment ref="H268" authorId="0" shapeId="0" xr:uid="{AA2E0D32-77D0-4B22-99EA-478CCB5A9FAF}">
      <text>
        <r>
          <rPr>
            <sz val="11"/>
            <color rgb="FF000000"/>
            <rFont val="Arial"/>
            <family val="2"/>
          </rPr>
          <t>(Células de preenchimento automático). Valor total das representações pagas em razão da função gratificada de direção e assessoramento, em Reais (R$).</t>
        </r>
      </text>
    </comment>
    <comment ref="I268" authorId="0" shapeId="0" xr:uid="{55DC0122-7DD3-4CFB-91DB-0006419A88AE}">
      <text>
        <r>
          <rPr>
            <sz val="11"/>
            <color rgb="FF000000"/>
            <rFont val="Arial"/>
            <family val="2"/>
          </rPr>
          <t>(Células de preenchimento automático). Valor total dos montantes resultantes da soma entre os vencimentos + representações, em Reais (R$).</t>
        </r>
      </text>
    </comment>
    <comment ref="A274" authorId="0" shapeId="0" xr:uid="{70A24F74-6942-4EDA-A474-0B73122D3EDB}">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C7E03FBC-3C50-4730-868D-7E2F7D9D40C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17825B44-53F3-472B-A548-9BB91A012757}">
      <text>
        <r>
          <rPr>
            <sz val="11"/>
            <color rgb="FF000000"/>
            <rFont val="Arial"/>
            <family val="2"/>
          </rPr>
          <t>Descrever a sigla da lotação referente à função gratificada de supervisão e apoio. Exemplos de siglas da SCGE: DAUD/UAPP, DAUD/COP/UAOP, DAUD/CLC/UALC, etc.</t>
        </r>
      </text>
    </comment>
    <comment ref="D274" authorId="0" shapeId="0" xr:uid="{DD3285CA-8EA3-4A55-8DDE-E809C9B5B5A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F114EDE9-9A3D-4BA4-9BB3-673DD6E714F7}">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E675BA38-C0A2-4EE4-A341-FF0BEDFF334E}">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0BEED0FE-3689-438C-A9CD-CA9A1A26750E}">
      <text>
        <r>
          <rPr>
            <sz val="11"/>
            <color rgb="FF000000"/>
            <rFont val="Arial"/>
            <family val="2"/>
          </rPr>
          <t>Valor do vencimento do servidor, em Reais (R$).</t>
        </r>
      </text>
    </comment>
    <comment ref="H274" authorId="0" shapeId="0" xr:uid="{76875110-7476-4B22-9808-5A5501A40F7A}">
      <text>
        <r>
          <rPr>
            <sz val="11"/>
            <color rgb="FF000000"/>
            <rFont val="Arial"/>
            <family val="2"/>
          </rPr>
          <t>Valor da representação paga em razão da função gratificada de supervisão e apoio, em Reais (R$).</t>
        </r>
      </text>
    </comment>
    <comment ref="I274" authorId="0" shapeId="0" xr:uid="{6EDA43DD-A3E9-4B93-8D67-725D5707056E}">
      <text>
        <r>
          <rPr>
            <sz val="11"/>
            <color rgb="FF000000"/>
            <rFont val="Arial"/>
            <family val="2"/>
          </rPr>
          <t>(Células de preenchimento automático). Montante resultante da soma entre o vencimento + representação, em Reais (R$).</t>
        </r>
      </text>
    </comment>
    <comment ref="A306" authorId="0" shapeId="0" xr:uid="{B472D561-0D32-49F1-85BB-D3DD24C656C6}">
      <text>
        <r>
          <rPr>
            <sz val="11"/>
            <color rgb="FF000000"/>
            <rFont val="Arial"/>
            <family val="2"/>
          </rPr>
          <t>(Não editar as células em cinza). Relação de todas as funções gratificadas de supervisão e apoio, conforme Lei Estadual nº 16.520/2018.</t>
        </r>
      </text>
    </comment>
    <comment ref="B306" authorId="0" shapeId="0" xr:uid="{A12C1A70-AA05-412B-B095-377DC3F07A19}">
      <text>
        <r>
          <rPr>
            <sz val="11"/>
            <color rgb="FF000000"/>
            <rFont val="Arial"/>
            <family val="2"/>
          </rPr>
          <t>(Não editar as células em cinza). Relação de todos os símbolos das funções gratificadas de supervisão e apoio, conforme Lei Estadual nº 16.520/2018.</t>
        </r>
      </text>
    </comment>
    <comment ref="C306" authorId="0" shapeId="0" xr:uid="{164EC90C-E9A5-43A3-8B8D-C60FCED355E4}">
      <text>
        <r>
          <rPr>
            <sz val="11"/>
            <color rgb="FF000000"/>
            <rFont val="Arial"/>
            <family val="2"/>
          </rPr>
          <t>(Células de preenchimento automático). Quantitativo das funções gratificadas de supervisão e apoio preenchidos.</t>
        </r>
      </text>
    </comment>
    <comment ref="D306" authorId="0" shapeId="0" xr:uid="{36275D5F-F880-411D-A611-8FF85A090F64}">
      <text>
        <r>
          <rPr>
            <sz val="11"/>
            <color rgb="FF000000"/>
            <rFont val="Arial"/>
            <family val="2"/>
          </rPr>
          <t>(Células de preenchimento automático). Quantitativo das funções gratificadas de supervisão e apoio vagos.</t>
        </r>
      </text>
    </comment>
    <comment ref="E306" authorId="0" shapeId="0" xr:uid="{E6FFD631-F283-4683-A563-49BA9908BB16}">
      <text>
        <r>
          <rPr>
            <sz val="11"/>
            <color rgb="FF000000"/>
            <rFont val="Arial"/>
            <family val="2"/>
          </rPr>
          <t>(Células de preenchimento automático). Quantitativo das funções gratificadas de supervisão e apoio existentes (preenchidos + vagos).</t>
        </r>
      </text>
    </comment>
    <comment ref="G306" authorId="0" shapeId="0" xr:uid="{4AF74E46-2C6D-4C87-A726-B9719280AEFF}">
      <text>
        <r>
          <rPr>
            <sz val="11"/>
            <color rgb="FF000000"/>
            <rFont val="Arial"/>
            <family val="2"/>
          </rPr>
          <t>(Células de preenchimento automático). Valor total dos vencimentos dos servidores, em Reais (R$).</t>
        </r>
      </text>
    </comment>
    <comment ref="H306" authorId="0" shapeId="0" xr:uid="{EB7F45C1-56BB-459D-B216-12A1BB1AAA4D}">
      <text>
        <r>
          <rPr>
            <sz val="11"/>
            <color rgb="FF000000"/>
            <rFont val="Arial"/>
            <family val="2"/>
          </rPr>
          <t>(Células de preenchimento automático). Valor total das representações pagas em razão da função gratificada de supervisão e apoio, em Reais (R$).</t>
        </r>
      </text>
    </comment>
    <comment ref="I306" authorId="0" shapeId="0" xr:uid="{F1925DFD-BCC2-4157-A39C-7F5987F8CD5C}">
      <text>
        <r>
          <rPr>
            <sz val="11"/>
            <color rgb="FF000000"/>
            <rFont val="Arial"/>
            <family val="2"/>
          </rPr>
          <t>(Células de preenchimento automático). Valor total dos montantes resultantes da soma entre os vencimentos + representações, em Reais (R$).</t>
        </r>
      </text>
    </comment>
    <comment ref="C315" authorId="0" shapeId="0" xr:uid="{8CB0CC2A-296D-4220-AB2A-32CA077DE6C5}">
      <text>
        <r>
          <rPr>
            <sz val="11"/>
            <color rgb="FF000000"/>
            <rFont val="Arial"/>
            <family val="2"/>
          </rPr>
          <t>(Células de preenchimento automático). Quantitativo dos cargos em comissão + funções gratificadas preenchidos.</t>
        </r>
      </text>
    </comment>
    <comment ref="D315" authorId="0" shapeId="0" xr:uid="{DB1F1D29-953C-4065-BDF0-0B940853747D}">
      <text>
        <r>
          <rPr>
            <sz val="11"/>
            <color rgb="FF000000"/>
            <rFont val="Arial"/>
            <family val="2"/>
          </rPr>
          <t>(Células de preenchimento automático). Quantitativo dos cargos em comissão + funções gratificadas vagos.</t>
        </r>
      </text>
    </comment>
    <comment ref="E315" authorId="0" shapeId="0" xr:uid="{A2C2D2FA-DB79-4BED-8100-AB1CD9701DFD}">
      <text>
        <r>
          <rPr>
            <sz val="11"/>
            <color rgb="FF000000"/>
            <rFont val="Arial"/>
            <family val="2"/>
          </rPr>
          <t>(Células de preenchimento automático). Quantitativo dos cargos em comissão + funções gratificadas existentes (preenchidos + vagos).</t>
        </r>
      </text>
    </comment>
    <comment ref="G315" authorId="0" shapeId="0" xr:uid="{CB6D6C17-C95B-4D90-8683-1A1AA3DCA7D0}">
      <text>
        <r>
          <rPr>
            <sz val="11"/>
            <color rgb="FF000000"/>
            <rFont val="Arial"/>
            <family val="2"/>
          </rPr>
          <t>(Células de preenchimento automático). Valor total dos vencimentos dos cargos comissionados + funções gratificadas, em Reais (R$).</t>
        </r>
      </text>
    </comment>
    <comment ref="H315" authorId="0" shapeId="0" xr:uid="{FB3D4C2D-D15F-4C3A-8D9A-A9D4CA078B1C}">
      <text>
        <r>
          <rPr>
            <sz val="11"/>
            <color rgb="FF000000"/>
            <rFont val="Arial"/>
            <family val="2"/>
          </rPr>
          <t>(Células de preenchimento automático). Valor total das representações pagas em razão dos cargos comissionados + funções gratificadas, em Reais (R$).</t>
        </r>
      </text>
    </comment>
    <comment ref="I315" authorId="0" shapeId="0" xr:uid="{74D0E6F3-B4DB-48F9-9C3E-666E38089A4B}">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DED3C5FD-E4BD-4802-BB8F-4C7FB82BAEFC}">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0EB8E8A4-916A-4A65-A037-EBE5FA9D13AD}">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6D78E915-C540-467D-AA28-8F66F44E8934}">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1C89FCCD-7D69-4135-A3A0-09EEFBBEA441}">
      <text>
        <r>
          <rPr>
            <sz val="11"/>
            <color rgb="FF000000"/>
            <rFont val="Arial"/>
            <family val="2"/>
          </rPr>
          <t>Descrever a sigla da lotação referente ao cargo comissionado. Exemplos de siglas da SCGE: GAB/SECGE, GAB/CGAB, CGAB/ASC, etc.</t>
        </r>
      </text>
    </comment>
    <comment ref="D6" authorId="0" shapeId="0" xr:uid="{349F326D-7415-4A9E-BB89-BCBAEEE6B3A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0D645DD5-222D-401D-A732-9115C4339B64}">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A7332188-EB42-46A4-A3F5-40F96B53A2C1}">
      <text>
        <r>
          <rPr>
            <sz val="11"/>
            <color rgb="FF000000"/>
            <rFont val="Arial"/>
            <family val="2"/>
          </rPr>
          <t>Nome completo do servidor ocupante do cargo comissionado. Caso o cargo esteja vago, a palavra "VAGO" deverá ser inserida na célula correspondente.</t>
        </r>
      </text>
    </comment>
    <comment ref="G6" authorId="0" shapeId="0" xr:uid="{4184EA7B-D341-4B35-AF35-F6C3569416BB}">
      <text>
        <r>
          <rPr>
            <sz val="11"/>
            <color rgb="FF000000"/>
            <rFont val="Arial"/>
            <family val="2"/>
          </rPr>
          <t>Valor do subsídio do agente político, em Reais (R$).</t>
        </r>
      </text>
    </comment>
    <comment ref="H6" authorId="0" shapeId="0" xr:uid="{90878D08-931D-42A0-B1AB-BE742D8D2F3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948E43D1-200D-45E3-81AF-5F211E34665B}">
      <text>
        <r>
          <rPr>
            <sz val="11"/>
            <color rgb="FF000000"/>
            <rFont val="Arial"/>
            <family val="2"/>
          </rPr>
          <t>Valor da representação paga em razão do cargo em comissão, em Reais (R$).</t>
        </r>
      </text>
    </comment>
    <comment ref="J6" authorId="0" shapeId="0" xr:uid="{4ADC68B9-1C8D-46EA-9B60-08031E0503A0}">
      <text>
        <r>
          <rPr>
            <sz val="11"/>
            <color rgb="FF000000"/>
            <rFont val="Arial"/>
            <family val="2"/>
          </rPr>
          <t>(Células de preenchimento automático). Montante resultante da soma entre o subsídio do agente político + vencimento + representação, em Reais (R$).</t>
        </r>
      </text>
    </comment>
    <comment ref="A175" authorId="0" shapeId="0" xr:uid="{EE4B03A0-55DF-41E2-A34E-B3FA56E4587D}">
      <text>
        <r>
          <rPr>
            <sz val="11"/>
            <color rgb="FF000000"/>
            <rFont val="Arial"/>
            <family val="2"/>
          </rPr>
          <t>(Não editar as células em cinza). Relação de todos os cargos comissionados, conforme Lei Estadual nº 16.520/2018.</t>
        </r>
      </text>
    </comment>
    <comment ref="B175" authorId="0" shapeId="0" xr:uid="{1FE7CEA8-C0E0-4500-A9CD-35445CCB2492}">
      <text>
        <r>
          <rPr>
            <sz val="11"/>
            <color rgb="FF000000"/>
            <rFont val="Arial"/>
            <family val="2"/>
          </rPr>
          <t>(Não editar as células em cinza). Relação de todos os símbolos dos cargos comissionados, conforme Lei Estadual nº 16.520/2018.</t>
        </r>
      </text>
    </comment>
    <comment ref="C175" authorId="0" shapeId="0" xr:uid="{35FDCFCF-A071-4F24-AE57-DAD0072066D2}">
      <text>
        <r>
          <rPr>
            <sz val="11"/>
            <color rgb="FF000000"/>
            <rFont val="Arial"/>
            <family val="2"/>
          </rPr>
          <t>(Células de preenchimento automático). Quantitativo dos cargos comissionados preenchidos.</t>
        </r>
      </text>
    </comment>
    <comment ref="D175" authorId="0" shapeId="0" xr:uid="{89B22404-628A-4E5B-98EB-5E64C5F700D1}">
      <text>
        <r>
          <rPr>
            <sz val="11"/>
            <color rgb="FF000000"/>
            <rFont val="Arial"/>
            <family val="2"/>
          </rPr>
          <t>(Células de preenchimento automático). Quantitativo dos cargos comissionados vagos.</t>
        </r>
      </text>
    </comment>
    <comment ref="E175" authorId="0" shapeId="0" xr:uid="{743A4DC2-8618-4262-B724-55BDDFF02F3D}">
      <text>
        <r>
          <rPr>
            <sz val="11"/>
            <color rgb="FF000000"/>
            <rFont val="Arial"/>
            <family val="2"/>
          </rPr>
          <t>(Células de preenchimento automático). Quantitativo dos cargos comissionados existentes (preenchidos + vagos).</t>
        </r>
      </text>
    </comment>
    <comment ref="G175" authorId="0" shapeId="0" xr:uid="{EBA6C3B8-A555-4C24-AE9A-1FD7BFF6C214}">
      <text>
        <r>
          <rPr>
            <sz val="11"/>
            <color rgb="FF000000"/>
            <rFont val="Arial"/>
            <family val="2"/>
          </rPr>
          <t>(Células de preenchimento automático). Valor total dos subsídios dos agentes políticos, em Reais (R$).</t>
        </r>
      </text>
    </comment>
    <comment ref="H175" authorId="0" shapeId="0" xr:uid="{35300B0E-17B0-40C8-B53F-5DA095771D94}">
      <text>
        <r>
          <rPr>
            <sz val="11"/>
            <color rgb="FF000000"/>
            <rFont val="Arial"/>
            <family val="2"/>
          </rPr>
          <t>(Células de preenchimento automático). Valor total dos vencimentos dos servidores, em Reais (R$).</t>
        </r>
      </text>
    </comment>
    <comment ref="I175" authorId="0" shapeId="0" xr:uid="{9D7FCAA4-249D-4A6D-B878-221279FB548C}">
      <text>
        <r>
          <rPr>
            <sz val="11"/>
            <color rgb="FF000000"/>
            <rFont val="Arial"/>
            <family val="2"/>
          </rPr>
          <t>(Células de preenchimento automático). Valor total das representações pagas em razão do cargo em comissão, em Reais (R$).</t>
        </r>
      </text>
    </comment>
    <comment ref="J175" authorId="0" shapeId="0" xr:uid="{B43A6E29-1D5E-42D6-A796-99BA9B4F6F2F}">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28D3212C-87D8-43D0-A13C-F1BA5FA3C30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2A124799-37FA-477D-B67E-EB25622F2D7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717F5112-E2BF-4728-9796-718CD427D994}">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E7B13CD9-D3DE-4A51-98E0-F2BFEB13228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1C3577C7-AC17-4085-9505-AD5DE13B810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4D485E57-F9C4-40A3-8173-6C40328D01C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7C719ADB-A143-4E85-B987-AE4651C2535B}">
      <text>
        <r>
          <rPr>
            <sz val="11"/>
            <color rgb="FF000000"/>
            <rFont val="Arial"/>
            <family val="2"/>
          </rPr>
          <t>Valor do vencimento do servidor, em Reais (R$).</t>
        </r>
      </text>
    </comment>
    <comment ref="H191" authorId="0" shapeId="0" xr:uid="{5FEC013D-07D4-4D1F-973F-955BCDD5AFF0}">
      <text>
        <r>
          <rPr>
            <sz val="11"/>
            <color rgb="FF000000"/>
            <rFont val="Arial"/>
            <family val="2"/>
          </rPr>
          <t>Valor da representação paga em razão da função gratificada de direção e assessoramento, em Reais (R$).</t>
        </r>
      </text>
    </comment>
    <comment ref="I191" authorId="0" shapeId="0" xr:uid="{1E17F2CC-E337-48A4-A49B-D04532381487}">
      <text>
        <r>
          <rPr>
            <sz val="11"/>
            <color rgb="FF000000"/>
            <rFont val="Arial"/>
            <family val="2"/>
          </rPr>
          <t>(Células de preenchimento automático). Montante resultante da soma entre o vencimento + representação, em Reais (R$).</t>
        </r>
      </text>
    </comment>
    <comment ref="A194" authorId="0" shapeId="0" xr:uid="{439BA2CD-17E1-4C2A-B42E-36F74A30FDF3}">
      <text>
        <r>
          <rPr>
            <sz val="11"/>
            <color rgb="FF000000"/>
            <rFont val="Arial"/>
            <family val="2"/>
          </rPr>
          <t>(Não editar as células em cinza). Relação de todas as funções gratificadas de direção e assessoramento, conforme Lei Estadual nº 16.520/2018.</t>
        </r>
      </text>
    </comment>
    <comment ref="B194" authorId="0" shapeId="0" xr:uid="{E245C245-AACE-46D3-8E15-9E920D2203AC}">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2BA614BE-D8B7-4CF1-9D63-3001EAB9EA7A}">
      <text>
        <r>
          <rPr>
            <sz val="11"/>
            <color rgb="FF000000"/>
            <rFont val="Arial"/>
            <family val="2"/>
          </rPr>
          <t>(Células de preenchimento automático). Quantitativo das funções gratificadas de direção e assessoramento preenchidos.</t>
        </r>
      </text>
    </comment>
    <comment ref="D194" authorId="0" shapeId="0" xr:uid="{AC67AA93-F5A0-4180-BC92-087B847A1D61}">
      <text>
        <r>
          <rPr>
            <sz val="11"/>
            <color rgb="FF000000"/>
            <rFont val="Arial"/>
            <family val="2"/>
          </rPr>
          <t>(Células de preenchimento automático). Quantitativo das funções gratificadas de direção e assessoramento vagas.</t>
        </r>
      </text>
    </comment>
    <comment ref="E194" authorId="0" shapeId="0" xr:uid="{69DF043B-0E23-4D3B-9890-380EC33E345F}">
      <text>
        <r>
          <rPr>
            <sz val="11"/>
            <color rgb="FF000000"/>
            <rFont val="Arial"/>
            <family val="2"/>
          </rPr>
          <t>(Células de preenchimento automático). Quantitativo das funções gratificadas de direção e assessoramento existentes (preenchidos + vagos).</t>
        </r>
      </text>
    </comment>
    <comment ref="G194" authorId="0" shapeId="0" xr:uid="{1070AA0D-96A1-4F7D-981C-5D6E98C91AF7}">
      <text>
        <r>
          <rPr>
            <sz val="11"/>
            <color rgb="FF000000"/>
            <rFont val="Arial"/>
            <family val="2"/>
          </rPr>
          <t>(Células de preenchimento automático). Valor total dos vencimentos dos servidores, em Reais (R$).</t>
        </r>
      </text>
    </comment>
    <comment ref="H194" authorId="0" shapeId="0" xr:uid="{B90A06F9-BBD6-4A88-A1D4-52898BE305A9}">
      <text>
        <r>
          <rPr>
            <sz val="11"/>
            <color rgb="FF000000"/>
            <rFont val="Arial"/>
            <family val="2"/>
          </rPr>
          <t>(Células de preenchimento automático). Valor total das representações pagas em razão da função gratificada de direção e assessoramento, em Reais (R$).</t>
        </r>
      </text>
    </comment>
    <comment ref="I194" authorId="0" shapeId="0" xr:uid="{CDC2F4D7-4D46-48F4-9F91-2CA20BEE546D}">
      <text>
        <r>
          <rPr>
            <sz val="11"/>
            <color rgb="FF000000"/>
            <rFont val="Arial"/>
            <family val="2"/>
          </rPr>
          <t>(Células de preenchimento automático). Valor total dos montantes resultantes da soma entre os vencimentos + representações, em Reais (R$).</t>
        </r>
      </text>
    </comment>
    <comment ref="A204" authorId="0" shapeId="0" xr:uid="{A11F1397-2288-4281-AA54-2E61A13194A4}">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90248E11-20F0-44B2-9ACE-E1957D915D3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4317465C-90A7-49F7-9A1D-67353553B705}">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8650983F-6653-44C6-B6B8-9DE8DA04E6D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A3E5E035-0B84-46DE-A5B0-F5325EC5F18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2891801E-1484-4DAC-8E3A-6CA8C621DA5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4BC295BC-0022-46CE-B759-97E78200B5E2}">
      <text>
        <r>
          <rPr>
            <sz val="11"/>
            <color rgb="FF000000"/>
            <rFont val="Arial"/>
            <family val="2"/>
          </rPr>
          <t>Valor do vencimento do servidor, em Reais (R$).</t>
        </r>
      </text>
    </comment>
    <comment ref="H204" authorId="0" shapeId="0" xr:uid="{643D4773-DD70-4F0A-931C-38520E37DFA6}">
      <text>
        <r>
          <rPr>
            <sz val="11"/>
            <color rgb="FF000000"/>
            <rFont val="Arial"/>
            <family val="2"/>
          </rPr>
          <t>Valor da representação paga em razão da função gratificada de direção e assessoramento, em Reais (R$).</t>
        </r>
      </text>
    </comment>
    <comment ref="I204" authorId="0" shapeId="0" xr:uid="{28247D04-EB9C-458D-B43E-2BC77E4477E1}">
      <text>
        <r>
          <rPr>
            <sz val="11"/>
            <color rgb="FF000000"/>
            <rFont val="Arial"/>
            <family val="2"/>
          </rPr>
          <t>(Células de preenchimento automático). Montante resultante da soma entre o vencimento + representação, em Reais (R$).</t>
        </r>
      </text>
    </comment>
    <comment ref="A212" authorId="0" shapeId="0" xr:uid="{6204E5F8-57CA-437F-BFBA-5099FE556DA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CC85B381-9310-4F83-A2C0-59C144937B8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2DDC260A-52A6-4FAA-BCC9-B35FA65C7676}">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5FE1820B-A3E9-4E86-8541-F5622F6E62B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15A2E3F0-A72E-4423-8A3F-CA0435C1572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D0F19A16-4D22-43A0-AA88-2883D2355AA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21BA6BA4-3276-4FD4-9C0B-CCC07DC373A6}">
      <text>
        <r>
          <rPr>
            <sz val="11"/>
            <color rgb="FF000000"/>
            <rFont val="Arial"/>
            <family val="2"/>
          </rPr>
          <t>Valor do vencimento do servidor, em Reais (R$).</t>
        </r>
      </text>
    </comment>
    <comment ref="H212" authorId="0" shapeId="0" xr:uid="{B8F7B643-A59C-4D44-8119-DDD58FFB53A6}">
      <text>
        <r>
          <rPr>
            <sz val="11"/>
            <color rgb="FF000000"/>
            <rFont val="Arial"/>
            <family val="2"/>
          </rPr>
          <t>Valor da representação paga em razão da função gratificada de direção e assessoramento, em Reais (R$).</t>
        </r>
      </text>
    </comment>
    <comment ref="I212" authorId="0" shapeId="0" xr:uid="{843EFE6D-961D-42B6-BBF7-5DD00EC88228}">
      <text>
        <r>
          <rPr>
            <sz val="11"/>
            <color rgb="FF000000"/>
            <rFont val="Arial"/>
            <family val="2"/>
          </rPr>
          <t>(Células de preenchimento automático). Montante resultante da soma entre o vencimento + representação, em Reais (R$).</t>
        </r>
      </text>
    </comment>
    <comment ref="A220" authorId="0" shapeId="0" xr:uid="{913D28D6-5779-4600-8EA1-3EB9648E4DD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CBE0720F-9E51-43C6-8C9D-1ACC0FD8DB4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D5812574-DAAF-4D1C-840E-AB5C4BCFC096}">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02676234-F8F3-4B5E-8FC4-3373B1E4421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95E14029-9779-4D76-83AF-7E10F86B85D6}">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0DB48822-BBC2-4754-B9BE-EAACB816A9E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9FF72EAC-80AC-4782-A6A4-87B4BF8AE945}">
      <text>
        <r>
          <rPr>
            <sz val="11"/>
            <color rgb="FF000000"/>
            <rFont val="Arial"/>
            <family val="2"/>
          </rPr>
          <t>Valor do vencimento do servidor, em Reais (R$).</t>
        </r>
      </text>
    </comment>
    <comment ref="H220" authorId="0" shapeId="0" xr:uid="{F13D9E2B-2233-48EC-A917-65538DE9674D}">
      <text>
        <r>
          <rPr>
            <sz val="11"/>
            <color rgb="FF000000"/>
            <rFont val="Arial"/>
            <family val="2"/>
          </rPr>
          <t>Valor da representação paga em razão da função gratificada de direção e assessoramento, em Reais (R$).</t>
        </r>
      </text>
    </comment>
    <comment ref="I220" authorId="0" shapeId="0" xr:uid="{F9A9582B-8041-41D9-AABA-B61747B4E060}">
      <text>
        <r>
          <rPr>
            <sz val="11"/>
            <color rgb="FF000000"/>
            <rFont val="Arial"/>
            <family val="2"/>
          </rPr>
          <t>(Células de preenchimento automático). Montante resultante da soma entre o vencimento + representação, em Reais (R$).</t>
        </r>
      </text>
    </comment>
    <comment ref="A226" authorId="0" shapeId="0" xr:uid="{60651A71-9379-42CB-BA03-BC7960E801A8}">
      <text>
        <r>
          <rPr>
            <sz val="11"/>
            <color rgb="FF000000"/>
            <rFont val="Arial"/>
            <family val="2"/>
          </rPr>
          <t>(Não editar as células em cinza). Relação de todas as funções gratificadas de direção e assessoramento, conforme Lei Estadual nº 16.520/2018.</t>
        </r>
      </text>
    </comment>
    <comment ref="B226" authorId="0" shapeId="0" xr:uid="{9DBBDC7F-6CF1-46B5-8D36-EDAE11E7EA4E}">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075CCAA2-12B6-4087-9CE6-B9E2122A8DFB}">
      <text>
        <r>
          <rPr>
            <sz val="11"/>
            <color rgb="FF000000"/>
            <rFont val="Arial"/>
            <family val="2"/>
          </rPr>
          <t>(Células de preenchimento automático). Quantitativo das funções gratificadas de direção e assessoramento preenchidos.</t>
        </r>
      </text>
    </comment>
    <comment ref="D226" authorId="0" shapeId="0" xr:uid="{83167A7F-8BAE-4600-BDB5-B330FA8C06DA}">
      <text>
        <r>
          <rPr>
            <sz val="11"/>
            <color rgb="FF000000"/>
            <rFont val="Arial"/>
            <family val="2"/>
          </rPr>
          <t>(Células de preenchimento automático). Quantitativo das funções gratificadas de direção e assessoramento vagas.</t>
        </r>
      </text>
    </comment>
    <comment ref="E226" authorId="0" shapeId="0" xr:uid="{CBC99345-528B-4AD1-8482-5B2D25132A8B}">
      <text>
        <r>
          <rPr>
            <sz val="11"/>
            <color rgb="FF000000"/>
            <rFont val="Arial"/>
            <family val="2"/>
          </rPr>
          <t>(Células de preenchimento automático). Quantitativo das funções gratificadas de direção e assessoramento existentes (preenchidos + vagos).</t>
        </r>
      </text>
    </comment>
    <comment ref="G226" authorId="0" shapeId="0" xr:uid="{530E0945-D0AC-45BC-BF75-B308E7BABE1D}">
      <text>
        <r>
          <rPr>
            <sz val="11"/>
            <color rgb="FF000000"/>
            <rFont val="Arial"/>
            <family val="2"/>
          </rPr>
          <t>(Células de preenchimento automático). Valor total dos vencimentos dos servidores, em Reais (R$).</t>
        </r>
      </text>
    </comment>
    <comment ref="H226" authorId="0" shapeId="0" xr:uid="{180EDC46-DA17-46A3-A237-7CA78261E71B}">
      <text>
        <r>
          <rPr>
            <sz val="11"/>
            <color rgb="FF000000"/>
            <rFont val="Arial"/>
            <family val="2"/>
          </rPr>
          <t>(Células de preenchimento automático). Valor total das representações pagas em razão da função gratificada de direção e assessoramento, em Reais (R$).</t>
        </r>
      </text>
    </comment>
    <comment ref="I226" authorId="0" shapeId="0" xr:uid="{F153553D-17FD-478C-AD3B-E4D1103819CD}">
      <text>
        <r>
          <rPr>
            <sz val="11"/>
            <color rgb="FF000000"/>
            <rFont val="Arial"/>
            <family val="2"/>
          </rPr>
          <t>(Células de preenchimento automático). Valor total dos montantes resultantes da soma entre os vencimentos + representações, em Reais (R$).</t>
        </r>
      </text>
    </comment>
    <comment ref="A237" authorId="0" shapeId="0" xr:uid="{FA7681F8-D1AD-4F71-AC0A-ECE17203827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59603411-D467-408F-9AA3-DEEC642D952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CA51388C-64D3-47B5-BF50-91017B34997B}">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317117D7-C22A-47B1-B3E3-269CD9995EB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14C810E6-A33D-49C7-8C4C-81510FE91E7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CDBD0119-A6E0-4307-9ECD-877583C88E4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C14EE381-5FFA-43E3-A4F4-152D510ED8D7}">
      <text>
        <r>
          <rPr>
            <sz val="11"/>
            <color rgb="FF000000"/>
            <rFont val="Arial"/>
            <family val="2"/>
          </rPr>
          <t>Valor do vencimento do servidor, em Reais (R$).</t>
        </r>
      </text>
    </comment>
    <comment ref="H237" authorId="0" shapeId="0" xr:uid="{D49F94BD-060A-4E16-BF11-A5453ABFDF9B}">
      <text>
        <r>
          <rPr>
            <sz val="11"/>
            <color rgb="FF000000"/>
            <rFont val="Arial"/>
            <family val="2"/>
          </rPr>
          <t>Valor da representação paga em razão da função gratificada de direção e assessoramento, em Reais (R$).</t>
        </r>
      </text>
    </comment>
    <comment ref="I237" authorId="0" shapeId="0" xr:uid="{7E09ADD5-F72F-4ED6-90D6-B7CCC29C4C6F}">
      <text>
        <r>
          <rPr>
            <sz val="11"/>
            <color rgb="FF000000"/>
            <rFont val="Arial"/>
            <family val="2"/>
          </rPr>
          <t>(Células de preenchimento automático). Montante resultante da soma entre o vencimento + representação, em Reais (R$).</t>
        </r>
      </text>
    </comment>
    <comment ref="A246" authorId="0" shapeId="0" xr:uid="{1BFC3B3F-4936-4332-91E5-B413B9CF5785}">
      <text>
        <r>
          <rPr>
            <sz val="11"/>
            <color rgb="FF000000"/>
            <rFont val="Arial"/>
            <family val="2"/>
          </rPr>
          <t>(Não editar as células em cinza). Relação de todas as funções gratificadas de direção e assessoramento, conforme Lei Estadual nº 16.520/2018.</t>
        </r>
      </text>
    </comment>
    <comment ref="B246" authorId="0" shapeId="0" xr:uid="{A3C6E921-4368-42D1-9D8F-029DCAF8F5B2}">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638BC394-156F-4871-96DD-2FEB962D6FF4}">
      <text>
        <r>
          <rPr>
            <sz val="11"/>
            <color rgb="FF000000"/>
            <rFont val="Arial"/>
            <family val="2"/>
          </rPr>
          <t>(Células de preenchimento automático). Quantitativo das funções gratificadas de direção e assessoramento preenchidos.</t>
        </r>
      </text>
    </comment>
    <comment ref="D246" authorId="0" shapeId="0" xr:uid="{E7D0EC80-1F6D-41A1-8617-B470AACD5C61}">
      <text>
        <r>
          <rPr>
            <sz val="11"/>
            <color rgb="FF000000"/>
            <rFont val="Arial"/>
            <family val="2"/>
          </rPr>
          <t>(Células de preenchimento automático). Quantitativo das funções gratificadas de direção e assessoramento vagas.</t>
        </r>
      </text>
    </comment>
    <comment ref="E246" authorId="0" shapeId="0" xr:uid="{27AC7F22-03AF-4627-81BD-682D417084EC}">
      <text>
        <r>
          <rPr>
            <sz val="11"/>
            <color rgb="FF000000"/>
            <rFont val="Arial"/>
            <family val="2"/>
          </rPr>
          <t>(Células de preenchimento automático). Quantitativo das funções gratificadas de direção e assessoramento existentes (preenchidos + vagos).</t>
        </r>
      </text>
    </comment>
    <comment ref="G246" authorId="0" shapeId="0" xr:uid="{9B169473-BE29-48BF-8EB0-D5E77F1F4B61}">
      <text>
        <r>
          <rPr>
            <sz val="11"/>
            <color rgb="FF000000"/>
            <rFont val="Arial"/>
            <family val="2"/>
          </rPr>
          <t>(Células de preenchimento automático). Valor total dos vencimentos dos servidores, em Reais (R$).</t>
        </r>
      </text>
    </comment>
    <comment ref="H246" authorId="0" shapeId="0" xr:uid="{C32CFA5F-BD10-4BFD-AD99-044FA972BD07}">
      <text>
        <r>
          <rPr>
            <sz val="11"/>
            <color rgb="FF000000"/>
            <rFont val="Arial"/>
            <family val="2"/>
          </rPr>
          <t>(Células de preenchimento automático). Valor total das representações pagas em razão da função gratificada de direção e assessoramento, em Reais (R$).</t>
        </r>
      </text>
    </comment>
    <comment ref="I246" authorId="0" shapeId="0" xr:uid="{37D57B0C-527C-4156-BF4C-F7D04BA22B54}">
      <text>
        <r>
          <rPr>
            <sz val="11"/>
            <color rgb="FF000000"/>
            <rFont val="Arial"/>
            <family val="2"/>
          </rPr>
          <t>(Células de preenchimento automático). Valor total dos montantes resultantes da soma entre os vencimentos + representações, em Reais (R$).</t>
        </r>
      </text>
    </comment>
    <comment ref="A253" authorId="0" shapeId="0" xr:uid="{625CB67F-4E89-4C93-87C7-2E29D6A9F8B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43C7CA3A-EBD0-4BD3-9AC3-C1B37E49EE2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8E56BCE0-9EFD-4190-8E59-A53CDFB66395}">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D7715D81-39AF-49A4-BCF2-0FC357EC1E2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77E00B48-8A36-4939-A791-5A25E69EDAE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D46A406D-FCBD-46AB-8F0A-E0135666309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21B4B613-26E4-4B42-8BA3-F25F9DF9D30D}">
      <text>
        <r>
          <rPr>
            <sz val="11"/>
            <color rgb="FF000000"/>
            <rFont val="Arial"/>
            <family val="2"/>
          </rPr>
          <t>Valor do vencimento do servidor, em Reais (R$).</t>
        </r>
      </text>
    </comment>
    <comment ref="H253" authorId="0" shapeId="0" xr:uid="{4DC3CD4C-1AC8-475D-BE9D-470B4CFB021C}">
      <text>
        <r>
          <rPr>
            <sz val="11"/>
            <color rgb="FF000000"/>
            <rFont val="Arial"/>
            <family val="2"/>
          </rPr>
          <t>Valor da representação paga em razão da função gratificada de direção e assessoramento, em Reais (R$).</t>
        </r>
      </text>
    </comment>
    <comment ref="I253" authorId="0" shapeId="0" xr:uid="{0914461F-4BB6-4EDA-AFE2-42A48C047ACB}">
      <text>
        <r>
          <rPr>
            <sz val="11"/>
            <color rgb="FF000000"/>
            <rFont val="Arial"/>
            <family val="2"/>
          </rPr>
          <t>(Células de preenchimento automático). Montante resultante da soma entre o vencimento + representação, em Reais (R$).</t>
        </r>
      </text>
    </comment>
    <comment ref="A257" authorId="0" shapeId="0" xr:uid="{663D9686-6109-40A4-9628-9BCC51FB0F41}">
      <text>
        <r>
          <rPr>
            <sz val="11"/>
            <color rgb="FF000000"/>
            <rFont val="Arial"/>
            <family val="2"/>
          </rPr>
          <t>(Não editar as células em cinza). Relação de todas as funções gratificadas de direção e assessoramento, conforme Lei Estadual nº 16.520/2018.</t>
        </r>
      </text>
    </comment>
    <comment ref="B257" authorId="0" shapeId="0" xr:uid="{30AF8552-0425-4ED8-8A60-E6427D83A271}">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DA7E91C1-2E69-461B-BAE8-57AB6A3DBB92}">
      <text>
        <r>
          <rPr>
            <sz val="11"/>
            <color rgb="FF000000"/>
            <rFont val="Arial"/>
            <family val="2"/>
          </rPr>
          <t>(Células de preenchimento automático). Quantitativo das funções gratificadas de direção e assessoramento preenchidos.</t>
        </r>
      </text>
    </comment>
    <comment ref="D257" authorId="0" shapeId="0" xr:uid="{8D5D5C85-ADA0-4764-9CE5-DEAA0D4F95D4}">
      <text>
        <r>
          <rPr>
            <sz val="11"/>
            <color rgb="FF000000"/>
            <rFont val="Arial"/>
            <family val="2"/>
          </rPr>
          <t>(Células de preenchimento automático). Quantitativo das funções gratificadas de direção e assessoramento vagas.</t>
        </r>
      </text>
    </comment>
    <comment ref="E257" authorId="0" shapeId="0" xr:uid="{44DF161D-425B-4C31-AF31-8B3BB2967AD2}">
      <text>
        <r>
          <rPr>
            <sz val="11"/>
            <color rgb="FF000000"/>
            <rFont val="Arial"/>
            <family val="2"/>
          </rPr>
          <t>(Células de preenchimento automático). Quantitativo das funções gratificadas de direção e assessoramento existentes (preenchidos + vagos).</t>
        </r>
      </text>
    </comment>
    <comment ref="G257" authorId="0" shapeId="0" xr:uid="{A77D76AB-80AB-49E5-AFFA-FC22DE20B829}">
      <text>
        <r>
          <rPr>
            <sz val="11"/>
            <color rgb="FF000000"/>
            <rFont val="Arial"/>
            <family val="2"/>
          </rPr>
          <t>(Células de preenchimento automático). Valor total dos vencimentos dos servidores, em Reais (R$).</t>
        </r>
      </text>
    </comment>
    <comment ref="H257" authorId="0" shapeId="0" xr:uid="{A0BF5601-35EC-48C4-B6BA-8E909C73314C}">
      <text>
        <r>
          <rPr>
            <sz val="11"/>
            <color rgb="FF000000"/>
            <rFont val="Arial"/>
            <family val="2"/>
          </rPr>
          <t>(Células de preenchimento automático). Valor total das representações pagas em razão da função gratificada de direção e assessoramento, em Reais (R$).</t>
        </r>
      </text>
    </comment>
    <comment ref="I257" authorId="0" shapeId="0" xr:uid="{AD583580-B68C-4206-A7AB-A62B3904F36D}">
      <text>
        <r>
          <rPr>
            <sz val="11"/>
            <color rgb="FF000000"/>
            <rFont val="Arial"/>
            <family val="2"/>
          </rPr>
          <t>(Células de preenchimento automático). Valor total dos montantes resultantes da soma entre os vencimentos + representações, em Reais (R$).</t>
        </r>
      </text>
    </comment>
    <comment ref="A264" authorId="0" shapeId="0" xr:uid="{66FC8BF7-FCD6-49A2-A226-5EDC7483227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2691D898-A4D3-4F3F-AC9D-51671184541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DF0FBC6C-B707-4099-822B-8AB926573EA8}">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FED78BA9-9391-417B-A409-F53DC3B84A4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D6507EBF-AC02-4F69-9052-91990C80FE8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26D527E1-287F-475D-A7A8-F35CD2A315C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60503E6F-D429-41B3-A9B7-1B9E82A106D6}">
      <text>
        <r>
          <rPr>
            <sz val="11"/>
            <color rgb="FF000000"/>
            <rFont val="Arial"/>
            <family val="2"/>
          </rPr>
          <t>Valor do vencimento do servidor, em Reais (R$).</t>
        </r>
      </text>
    </comment>
    <comment ref="H264" authorId="0" shapeId="0" xr:uid="{2EC72B03-C231-45F5-8420-70A175BB8572}">
      <text>
        <r>
          <rPr>
            <sz val="11"/>
            <color rgb="FF000000"/>
            <rFont val="Arial"/>
            <family val="2"/>
          </rPr>
          <t>Valor da representação paga em razão da função gratificada de direção e assessoramento, em Reais (R$).</t>
        </r>
      </text>
    </comment>
    <comment ref="I264" authorId="0" shapeId="0" xr:uid="{FF90BDF6-ABD1-4260-9583-E196AA2361C6}">
      <text>
        <r>
          <rPr>
            <sz val="11"/>
            <color rgb="FF000000"/>
            <rFont val="Arial"/>
            <family val="2"/>
          </rPr>
          <t>(Células de preenchimento automático). Montante resultante da soma entre o vencimento + representação, em Reais (R$).</t>
        </r>
      </text>
    </comment>
    <comment ref="A268" authorId="0" shapeId="0" xr:uid="{EF0F04AE-14D8-4654-8F96-EE0911BB7C71}">
      <text>
        <r>
          <rPr>
            <sz val="11"/>
            <color rgb="FF000000"/>
            <rFont val="Arial"/>
            <family val="2"/>
          </rPr>
          <t>(Não editar as células em cinza). Relação de todas as funções gratificadas de direção e assessoramento, conforme Lei Estadual nº 16.520/2018.</t>
        </r>
      </text>
    </comment>
    <comment ref="B268" authorId="0" shapeId="0" xr:uid="{354A53BC-46EF-49D3-BCF9-0710143517A3}">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15983265-B55B-411C-B10D-15A12BB864EF}">
      <text>
        <r>
          <rPr>
            <sz val="11"/>
            <color rgb="FF000000"/>
            <rFont val="Arial"/>
            <family val="2"/>
          </rPr>
          <t>(Células de preenchimento automático). Quantitativo das funções gratificadas de direção e assessoramento preenchidos.</t>
        </r>
      </text>
    </comment>
    <comment ref="D268" authorId="0" shapeId="0" xr:uid="{E8B0779D-4B45-45A0-B745-91E9902B18FA}">
      <text>
        <r>
          <rPr>
            <sz val="11"/>
            <color rgb="FF000000"/>
            <rFont val="Arial"/>
            <family val="2"/>
          </rPr>
          <t>(Células de preenchimento automático). Quantitativo das funções gratificadas de direção e assessoramento vagas.</t>
        </r>
      </text>
    </comment>
    <comment ref="E268" authorId="0" shapeId="0" xr:uid="{8B87FC74-635C-4FAF-9862-116D30D15563}">
      <text>
        <r>
          <rPr>
            <sz val="11"/>
            <color rgb="FF000000"/>
            <rFont val="Arial"/>
            <family val="2"/>
          </rPr>
          <t>(Células de preenchimento automático). Quantitativo das funções gratificadas de direção e assessoramento existentes (preenchidos + vagos).</t>
        </r>
      </text>
    </comment>
    <comment ref="G268" authorId="0" shapeId="0" xr:uid="{A3860FB8-A35C-40FC-B511-88162D67A759}">
      <text>
        <r>
          <rPr>
            <sz val="11"/>
            <color rgb="FF000000"/>
            <rFont val="Arial"/>
            <family val="2"/>
          </rPr>
          <t>(Células de preenchimento automático). Valor total dos vencimentos dos servidores, em Reais (R$).</t>
        </r>
      </text>
    </comment>
    <comment ref="H268" authorId="0" shapeId="0" xr:uid="{42770A1E-E58B-44E9-90DA-DD00A6C0D360}">
      <text>
        <r>
          <rPr>
            <sz val="11"/>
            <color rgb="FF000000"/>
            <rFont val="Arial"/>
            <family val="2"/>
          </rPr>
          <t>(Células de preenchimento automático). Valor total das representações pagas em razão da função gratificada de direção e assessoramento, em Reais (R$).</t>
        </r>
      </text>
    </comment>
    <comment ref="I268" authorId="0" shapeId="0" xr:uid="{1008A90B-2430-40CB-BC7C-47AC22EAC72B}">
      <text>
        <r>
          <rPr>
            <sz val="11"/>
            <color rgb="FF000000"/>
            <rFont val="Arial"/>
            <family val="2"/>
          </rPr>
          <t>(Células de preenchimento automático). Valor total dos montantes resultantes da soma entre os vencimentos + representações, em Reais (R$).</t>
        </r>
      </text>
    </comment>
    <comment ref="A274" authorId="0" shapeId="0" xr:uid="{476B589F-7980-4F1C-B9C5-64FF511801C2}">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0137138A-4210-4A35-A6D0-BC53AAA0B9D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4D544F3E-8EB4-4F3E-AB87-334E842E7647}">
      <text>
        <r>
          <rPr>
            <sz val="11"/>
            <color rgb="FF000000"/>
            <rFont val="Arial"/>
            <family val="2"/>
          </rPr>
          <t>Descrever a sigla da lotação referente à função gratificada de supervisão e apoio. Exemplos de siglas da SCGE: DAUD/UAPP, DAUD/COP/UAOP, DAUD/CLC/UALC, etc.</t>
        </r>
      </text>
    </comment>
    <comment ref="D274" authorId="0" shapeId="0" xr:uid="{3E6D0E7B-DBBD-4E81-96F2-818545AC825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1AEA905C-CDDD-4B3C-97CF-695798237BF2}">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1D8CDBC0-A910-413C-9019-3038321ACF24}">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D8C1E541-3599-49CF-91C0-82AD9BD66943}">
      <text>
        <r>
          <rPr>
            <sz val="11"/>
            <color rgb="FF000000"/>
            <rFont val="Arial"/>
            <family val="2"/>
          </rPr>
          <t>Valor do vencimento do servidor, em Reais (R$).</t>
        </r>
      </text>
    </comment>
    <comment ref="H274" authorId="0" shapeId="0" xr:uid="{F06FFFE2-8676-404D-B246-0ADAD28DD498}">
      <text>
        <r>
          <rPr>
            <sz val="11"/>
            <color rgb="FF000000"/>
            <rFont val="Arial"/>
            <family val="2"/>
          </rPr>
          <t>Valor da representação paga em razão da função gratificada de supervisão e apoio, em Reais (R$).</t>
        </r>
      </text>
    </comment>
    <comment ref="I274" authorId="0" shapeId="0" xr:uid="{B5351BD6-2F10-4F43-9616-57C90D39B3A6}">
      <text>
        <r>
          <rPr>
            <sz val="11"/>
            <color rgb="FF000000"/>
            <rFont val="Arial"/>
            <family val="2"/>
          </rPr>
          <t>(Células de preenchimento automático). Montante resultante da soma entre o vencimento + representação, em Reais (R$).</t>
        </r>
      </text>
    </comment>
    <comment ref="A306" authorId="0" shapeId="0" xr:uid="{D391A55B-9DEE-493C-B6CC-60EB01377581}">
      <text>
        <r>
          <rPr>
            <sz val="11"/>
            <color rgb="FF000000"/>
            <rFont val="Arial"/>
            <family val="2"/>
          </rPr>
          <t>(Não editar as células em cinza). Relação de todas as funções gratificadas de supervisão e apoio, conforme Lei Estadual nº 16.520/2018.</t>
        </r>
      </text>
    </comment>
    <comment ref="B306" authorId="0" shapeId="0" xr:uid="{87DD938F-C80E-44C2-A65A-B57701C02D73}">
      <text>
        <r>
          <rPr>
            <sz val="11"/>
            <color rgb="FF000000"/>
            <rFont val="Arial"/>
            <family val="2"/>
          </rPr>
          <t>(Não editar as células em cinza). Relação de todos os símbolos das funções gratificadas de supervisão e apoio, conforme Lei Estadual nº 16.520/2018.</t>
        </r>
      </text>
    </comment>
    <comment ref="C306" authorId="0" shapeId="0" xr:uid="{ADF29A50-9D95-4DEF-A669-10215E91359E}">
      <text>
        <r>
          <rPr>
            <sz val="11"/>
            <color rgb="FF000000"/>
            <rFont val="Arial"/>
            <family val="2"/>
          </rPr>
          <t>(Células de preenchimento automático). Quantitativo das funções gratificadas de supervisão e apoio preenchidos.</t>
        </r>
      </text>
    </comment>
    <comment ref="D306" authorId="0" shapeId="0" xr:uid="{8BDE2F74-407F-4272-96AF-CCCF48341699}">
      <text>
        <r>
          <rPr>
            <sz val="11"/>
            <color rgb="FF000000"/>
            <rFont val="Arial"/>
            <family val="2"/>
          </rPr>
          <t>(Células de preenchimento automático). Quantitativo das funções gratificadas de supervisão e apoio vagos.</t>
        </r>
      </text>
    </comment>
    <comment ref="E306" authorId="0" shapeId="0" xr:uid="{AF5BF1AC-5BEA-4A22-84CB-BAC8CE245922}">
      <text>
        <r>
          <rPr>
            <sz val="11"/>
            <color rgb="FF000000"/>
            <rFont val="Arial"/>
            <family val="2"/>
          </rPr>
          <t>(Células de preenchimento automático). Quantitativo das funções gratificadas de supervisão e apoio existentes (preenchidos + vagos).</t>
        </r>
      </text>
    </comment>
    <comment ref="G306" authorId="0" shapeId="0" xr:uid="{44891F34-90B6-41D4-89E9-99F7B70B6CBE}">
      <text>
        <r>
          <rPr>
            <sz val="11"/>
            <color rgb="FF000000"/>
            <rFont val="Arial"/>
            <family val="2"/>
          </rPr>
          <t>(Células de preenchimento automático). Valor total dos vencimentos dos servidores, em Reais (R$).</t>
        </r>
      </text>
    </comment>
    <comment ref="H306" authorId="0" shapeId="0" xr:uid="{6D40620E-48B2-4030-A29C-88D6E76CD198}">
      <text>
        <r>
          <rPr>
            <sz val="11"/>
            <color rgb="FF000000"/>
            <rFont val="Arial"/>
            <family val="2"/>
          </rPr>
          <t>(Células de preenchimento automático). Valor total das representações pagas em razão da função gratificada de supervisão e apoio, em Reais (R$).</t>
        </r>
      </text>
    </comment>
    <comment ref="I306" authorId="0" shapeId="0" xr:uid="{9DEF9024-5BBF-4036-AEA3-45557521ED86}">
      <text>
        <r>
          <rPr>
            <sz val="11"/>
            <color rgb="FF000000"/>
            <rFont val="Arial"/>
            <family val="2"/>
          </rPr>
          <t>(Células de preenchimento automático). Valor total dos montantes resultantes da soma entre os vencimentos + representações, em Reais (R$).</t>
        </r>
      </text>
    </comment>
    <comment ref="C315" authorId="0" shapeId="0" xr:uid="{4B4A088A-E835-4D47-A1BD-3A7918D288CA}">
      <text>
        <r>
          <rPr>
            <sz val="11"/>
            <color rgb="FF000000"/>
            <rFont val="Arial"/>
            <family val="2"/>
          </rPr>
          <t>(Células de preenchimento automático). Quantitativo dos cargos em comissão + funções gratificadas preenchidos.</t>
        </r>
      </text>
    </comment>
    <comment ref="D315" authorId="0" shapeId="0" xr:uid="{26C8099B-9E2B-4E5F-96B6-4E2E1F6A44C7}">
      <text>
        <r>
          <rPr>
            <sz val="11"/>
            <color rgb="FF000000"/>
            <rFont val="Arial"/>
            <family val="2"/>
          </rPr>
          <t>(Células de preenchimento automático). Quantitativo dos cargos em comissão + funções gratificadas vagos.</t>
        </r>
      </text>
    </comment>
    <comment ref="E315" authorId="0" shapeId="0" xr:uid="{B79AFFD1-E733-47C6-9368-DF3D6C2778D1}">
      <text>
        <r>
          <rPr>
            <sz val="11"/>
            <color rgb="FF000000"/>
            <rFont val="Arial"/>
            <family val="2"/>
          </rPr>
          <t>(Células de preenchimento automático). Quantitativo dos cargos em comissão + funções gratificadas existentes (preenchidos + vagos).</t>
        </r>
      </text>
    </comment>
    <comment ref="G315" authorId="0" shapeId="0" xr:uid="{6262C341-52BC-4D83-BEE5-BDFF82460828}">
      <text>
        <r>
          <rPr>
            <sz val="11"/>
            <color rgb="FF000000"/>
            <rFont val="Arial"/>
            <family val="2"/>
          </rPr>
          <t>(Células de preenchimento automático). Valor total dos vencimentos dos cargos comissionados + funções gratificadas, em Reais (R$).</t>
        </r>
      </text>
    </comment>
    <comment ref="H315" authorId="0" shapeId="0" xr:uid="{EA441716-CBD1-49CD-B63C-8A0CC21E2256}">
      <text>
        <r>
          <rPr>
            <sz val="11"/>
            <color rgb="FF000000"/>
            <rFont val="Arial"/>
            <family val="2"/>
          </rPr>
          <t>(Células de preenchimento automático). Valor total das representações pagas em razão dos cargos comissionados + funções gratificadas, em Reais (R$).</t>
        </r>
      </text>
    </comment>
    <comment ref="I315" authorId="0" shapeId="0" xr:uid="{5D926BC8-B4FD-4B0B-A4E6-A10AE1D75EE1}">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67519403-163D-4398-A0AF-BA81215405D6}">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4092CB8D-10B8-4FD1-B8FB-9B996DFEC9BA}">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C578F82E-63DE-4EEC-9403-F422A23D6DDE}">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1C040721-E12F-48A7-9988-8DB1C20FFA60}">
      <text>
        <r>
          <rPr>
            <sz val="11"/>
            <color rgb="FF000000"/>
            <rFont val="Arial"/>
            <family val="2"/>
          </rPr>
          <t>Descrever a sigla da lotação referente ao cargo comissionado. Exemplos de siglas da SCGE: GAB/SECGE, GAB/CGAB, CGAB/ASC, etc.</t>
        </r>
      </text>
    </comment>
    <comment ref="D6" authorId="0" shapeId="0" xr:uid="{BB39F836-266F-477A-B302-32BEFD566B3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E8276D53-B0A4-4950-9E90-0C47FCDB4A34}">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05336E45-688C-4BE6-8B48-078C4F66B957}">
      <text>
        <r>
          <rPr>
            <sz val="11"/>
            <color rgb="FF000000"/>
            <rFont val="Arial"/>
            <family val="2"/>
          </rPr>
          <t>Nome completo do servidor ocupante do cargo comissionado. Caso o cargo esteja vago, a palavra "VAGO" deverá ser inserida na célula correspondente.</t>
        </r>
      </text>
    </comment>
    <comment ref="G6" authorId="0" shapeId="0" xr:uid="{B2D1EEDE-5EA6-411C-82DF-20F4735F5038}">
      <text>
        <r>
          <rPr>
            <sz val="11"/>
            <color rgb="FF000000"/>
            <rFont val="Arial"/>
            <family val="2"/>
          </rPr>
          <t>Valor do subsídio do agente político, em Reais (R$).</t>
        </r>
      </text>
    </comment>
    <comment ref="H6" authorId="0" shapeId="0" xr:uid="{7C402677-75F4-4DE6-B1E4-2F6A6A4188DE}">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FD11965F-385E-4C26-BD6B-E1A377EF7624}">
      <text>
        <r>
          <rPr>
            <sz val="11"/>
            <color rgb="FF000000"/>
            <rFont val="Arial"/>
            <family val="2"/>
          </rPr>
          <t>Valor da representação paga em razão do cargo em comissão, em Reais (R$).</t>
        </r>
      </text>
    </comment>
    <comment ref="J6" authorId="0" shapeId="0" xr:uid="{C1143D9A-EF07-46EC-B943-2CA1405D88A2}">
      <text>
        <r>
          <rPr>
            <sz val="11"/>
            <color rgb="FF000000"/>
            <rFont val="Arial"/>
            <family val="2"/>
          </rPr>
          <t>(Células de preenchimento automático). Montante resultante da soma entre o subsídio do agente político + vencimento + representação, em Reais (R$).</t>
        </r>
      </text>
    </comment>
    <comment ref="A175" authorId="0" shapeId="0" xr:uid="{AD418573-A607-41E4-8E92-21258D976CE9}">
      <text>
        <r>
          <rPr>
            <sz val="11"/>
            <color rgb="FF000000"/>
            <rFont val="Arial"/>
            <family val="2"/>
          </rPr>
          <t>(Não editar as células em cinza). Relação de todos os cargos comissionados, conforme Lei Estadual nº 16.520/2018.</t>
        </r>
      </text>
    </comment>
    <comment ref="B175" authorId="0" shapeId="0" xr:uid="{44E64BF4-2993-471A-B694-F3E8E6C76391}">
      <text>
        <r>
          <rPr>
            <sz val="11"/>
            <color rgb="FF000000"/>
            <rFont val="Arial"/>
            <family val="2"/>
          </rPr>
          <t>(Não editar as células em cinza). Relação de todos os símbolos dos cargos comissionados, conforme Lei Estadual nº 16.520/2018.</t>
        </r>
      </text>
    </comment>
    <comment ref="C175" authorId="0" shapeId="0" xr:uid="{FA1D7036-1063-45EC-A275-2E2800034027}">
      <text>
        <r>
          <rPr>
            <sz val="11"/>
            <color rgb="FF000000"/>
            <rFont val="Arial"/>
            <family val="2"/>
          </rPr>
          <t>(Células de preenchimento automático). Quantitativo dos cargos comissionados preenchidos.</t>
        </r>
      </text>
    </comment>
    <comment ref="D175" authorId="0" shapeId="0" xr:uid="{EA6CBCA0-7CAD-4DB5-AA2E-673AAD2E90A6}">
      <text>
        <r>
          <rPr>
            <sz val="11"/>
            <color rgb="FF000000"/>
            <rFont val="Arial"/>
            <family val="2"/>
          </rPr>
          <t>(Células de preenchimento automático). Quantitativo dos cargos comissionados vagos.</t>
        </r>
      </text>
    </comment>
    <comment ref="E175" authorId="0" shapeId="0" xr:uid="{834A4C62-6B0A-4CAD-B58D-97C4CF7B7A15}">
      <text>
        <r>
          <rPr>
            <sz val="11"/>
            <color rgb="FF000000"/>
            <rFont val="Arial"/>
            <family val="2"/>
          </rPr>
          <t>(Células de preenchimento automático). Quantitativo dos cargos comissionados existentes (preenchidos + vagos).</t>
        </r>
      </text>
    </comment>
    <comment ref="G175" authorId="0" shapeId="0" xr:uid="{51C4A35F-04D3-4706-BBD5-3D0D698771CA}">
      <text>
        <r>
          <rPr>
            <sz val="11"/>
            <color rgb="FF000000"/>
            <rFont val="Arial"/>
            <family val="2"/>
          </rPr>
          <t>(Células de preenchimento automático). Valor total dos subsídios dos agentes políticos, em Reais (R$).</t>
        </r>
      </text>
    </comment>
    <comment ref="H175" authorId="0" shapeId="0" xr:uid="{D31F76D9-AE2C-4841-BA8C-7D225B43EE65}">
      <text>
        <r>
          <rPr>
            <sz val="11"/>
            <color rgb="FF000000"/>
            <rFont val="Arial"/>
            <family val="2"/>
          </rPr>
          <t>(Células de preenchimento automático). Valor total dos vencimentos dos servidores, em Reais (R$).</t>
        </r>
      </text>
    </comment>
    <comment ref="I175" authorId="0" shapeId="0" xr:uid="{B9D3FDB2-913D-4122-B08D-9DC3FBEFE03F}">
      <text>
        <r>
          <rPr>
            <sz val="11"/>
            <color rgb="FF000000"/>
            <rFont val="Arial"/>
            <family val="2"/>
          </rPr>
          <t>(Células de preenchimento automático). Valor total das representações pagas em razão do cargo em comissão, em Reais (R$).</t>
        </r>
      </text>
    </comment>
    <comment ref="J175" authorId="0" shapeId="0" xr:uid="{A75165B8-A597-44AB-919D-A3F40DEB2DF8}">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60A18CB1-7AE3-4DCD-B125-6A00071CB40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1C908384-F3ED-466A-9C21-9BBCA95BDE64}">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5133657B-51A3-46FB-A94F-13582F0405FD}">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FD55C3E9-4E36-4A6F-8F2C-CE2F49E9142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E043417C-60E9-4BA9-BAD4-A6645C75A88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3CD0B8C2-F5EF-4B44-AA56-F624675E260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7FB93871-7E71-4A3E-A1F8-5DE8D0A8ADAA}">
      <text>
        <r>
          <rPr>
            <sz val="11"/>
            <color rgb="FF000000"/>
            <rFont val="Arial"/>
            <family val="2"/>
          </rPr>
          <t>Valor do vencimento do servidor, em Reais (R$).</t>
        </r>
      </text>
    </comment>
    <comment ref="H191" authorId="0" shapeId="0" xr:uid="{504656A4-CA97-4F3E-AC8D-6ACC6B66ACDF}">
      <text>
        <r>
          <rPr>
            <sz val="11"/>
            <color rgb="FF000000"/>
            <rFont val="Arial"/>
            <family val="2"/>
          </rPr>
          <t>Valor da representação paga em razão da função gratificada de direção e assessoramento, em Reais (R$).</t>
        </r>
      </text>
    </comment>
    <comment ref="I191" authorId="0" shapeId="0" xr:uid="{43AD5B30-9CF8-4594-A6CC-54152098683B}">
      <text>
        <r>
          <rPr>
            <sz val="11"/>
            <color rgb="FF000000"/>
            <rFont val="Arial"/>
            <family val="2"/>
          </rPr>
          <t>(Células de preenchimento automático). Montante resultante da soma entre o vencimento + representação, em Reais (R$).</t>
        </r>
      </text>
    </comment>
    <comment ref="A194" authorId="0" shapeId="0" xr:uid="{EA63AC7D-DCEF-4989-A900-E7B5CA4C8A7D}">
      <text>
        <r>
          <rPr>
            <sz val="11"/>
            <color rgb="FF000000"/>
            <rFont val="Arial"/>
            <family val="2"/>
          </rPr>
          <t>(Não editar as células em cinza). Relação de todas as funções gratificadas de direção e assessoramento, conforme Lei Estadual nº 16.520/2018.</t>
        </r>
      </text>
    </comment>
    <comment ref="B194" authorId="0" shapeId="0" xr:uid="{927F7DD9-B628-43FA-8A42-C7007F091D87}">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7F8C0702-F9E5-446E-8B47-377D68C92985}">
      <text>
        <r>
          <rPr>
            <sz val="11"/>
            <color rgb="FF000000"/>
            <rFont val="Arial"/>
            <family val="2"/>
          </rPr>
          <t>(Células de preenchimento automático). Quantitativo das funções gratificadas de direção e assessoramento preenchidos.</t>
        </r>
      </text>
    </comment>
    <comment ref="D194" authorId="0" shapeId="0" xr:uid="{A1D44C08-270C-4910-BC03-117CBC6392E9}">
      <text>
        <r>
          <rPr>
            <sz val="11"/>
            <color rgb="FF000000"/>
            <rFont val="Arial"/>
            <family val="2"/>
          </rPr>
          <t>(Células de preenchimento automático). Quantitativo das funções gratificadas de direção e assessoramento vagas.</t>
        </r>
      </text>
    </comment>
    <comment ref="E194" authorId="0" shapeId="0" xr:uid="{5DB072F7-7694-4E75-BEF7-90AC4CBF8C57}">
      <text>
        <r>
          <rPr>
            <sz val="11"/>
            <color rgb="FF000000"/>
            <rFont val="Arial"/>
            <family val="2"/>
          </rPr>
          <t>(Células de preenchimento automático). Quantitativo das funções gratificadas de direção e assessoramento existentes (preenchidos + vagos).</t>
        </r>
      </text>
    </comment>
    <comment ref="G194" authorId="0" shapeId="0" xr:uid="{22717BDC-BAF8-412C-A509-1DA9448E9AB2}">
      <text>
        <r>
          <rPr>
            <sz val="11"/>
            <color rgb="FF000000"/>
            <rFont val="Arial"/>
            <family val="2"/>
          </rPr>
          <t>(Células de preenchimento automático). Valor total dos vencimentos dos servidores, em Reais (R$).</t>
        </r>
      </text>
    </comment>
    <comment ref="H194" authorId="0" shapeId="0" xr:uid="{CAFE0610-8C97-4F9B-8782-34BF8CE473FF}">
      <text>
        <r>
          <rPr>
            <sz val="11"/>
            <color rgb="FF000000"/>
            <rFont val="Arial"/>
            <family val="2"/>
          </rPr>
          <t>(Células de preenchimento automático). Valor total das representações pagas em razão da função gratificada de direção e assessoramento, em Reais (R$).</t>
        </r>
      </text>
    </comment>
    <comment ref="I194" authorId="0" shapeId="0" xr:uid="{A0CBFD6E-BDDD-40CF-8CB4-164E015480E9}">
      <text>
        <r>
          <rPr>
            <sz val="11"/>
            <color rgb="FF000000"/>
            <rFont val="Arial"/>
            <family val="2"/>
          </rPr>
          <t>(Células de preenchimento automático). Valor total dos montantes resultantes da soma entre os vencimentos + representações, em Reais (R$).</t>
        </r>
      </text>
    </comment>
    <comment ref="A204" authorId="0" shapeId="0" xr:uid="{13E7065E-73C5-4843-8B1F-DE4C13C5045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ECCE8B34-267C-4D4D-98F7-4416DB2376D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F8EFFE09-CDA2-49D5-95F9-9B8B54BDBFED}">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AD16A379-7B4D-4A06-8BD3-C08D2D8A1C1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844DD5A8-40B0-4901-8784-F8F1A94D40B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6A0BD298-FF9C-48A2-A8D5-0573AB776152}">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5FB27090-9887-4BE5-846C-C61F705FC086}">
      <text>
        <r>
          <rPr>
            <sz val="11"/>
            <color rgb="FF000000"/>
            <rFont val="Arial"/>
            <family val="2"/>
          </rPr>
          <t>Valor do vencimento do servidor, em Reais (R$).</t>
        </r>
      </text>
    </comment>
    <comment ref="H204" authorId="0" shapeId="0" xr:uid="{4E3C202F-2320-417D-BA18-29C4DEAB4CAD}">
      <text>
        <r>
          <rPr>
            <sz val="11"/>
            <color rgb="FF000000"/>
            <rFont val="Arial"/>
            <family val="2"/>
          </rPr>
          <t>Valor da representação paga em razão da função gratificada de direção e assessoramento, em Reais (R$).</t>
        </r>
      </text>
    </comment>
    <comment ref="I204" authorId="0" shapeId="0" xr:uid="{4F291DFE-E010-4A7B-9ED1-104DBCFD7C8D}">
      <text>
        <r>
          <rPr>
            <sz val="11"/>
            <color rgb="FF000000"/>
            <rFont val="Arial"/>
            <family val="2"/>
          </rPr>
          <t>(Células de preenchimento automático). Montante resultante da soma entre o vencimento + representação, em Reais (R$).</t>
        </r>
      </text>
    </comment>
    <comment ref="A212" authorId="0" shapeId="0" xr:uid="{19994F9A-0379-49EC-8732-3BEF4F88C50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282D934A-02E9-44A0-BC77-FB2D05CAB46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F655EB43-FA5D-472A-BD29-28EC761D3223}">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52A9A436-0821-4907-AB88-644A0EEA5FA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7491E1B5-7BD1-482A-82A6-66E3E9CE230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68500060-9540-408A-B722-93A66518A28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F99003CA-3969-42CE-A09F-7D347D3A42E2}">
      <text>
        <r>
          <rPr>
            <sz val="11"/>
            <color rgb="FF000000"/>
            <rFont val="Arial"/>
            <family val="2"/>
          </rPr>
          <t>Valor do vencimento do servidor, em Reais (R$).</t>
        </r>
      </text>
    </comment>
    <comment ref="H212" authorId="0" shapeId="0" xr:uid="{ED1E25C1-EE47-4D33-BCF4-43E41C56C88B}">
      <text>
        <r>
          <rPr>
            <sz val="11"/>
            <color rgb="FF000000"/>
            <rFont val="Arial"/>
            <family val="2"/>
          </rPr>
          <t>Valor da representação paga em razão da função gratificada de direção e assessoramento, em Reais (R$).</t>
        </r>
      </text>
    </comment>
    <comment ref="I212" authorId="0" shapeId="0" xr:uid="{71F98452-799F-4059-AC22-202853E7E6CA}">
      <text>
        <r>
          <rPr>
            <sz val="11"/>
            <color rgb="FF000000"/>
            <rFont val="Arial"/>
            <family val="2"/>
          </rPr>
          <t>(Células de preenchimento automático). Montante resultante da soma entre o vencimento + representação, em Reais (R$).</t>
        </r>
      </text>
    </comment>
    <comment ref="A220" authorId="0" shapeId="0" xr:uid="{4AD413A9-3CB4-4081-B4C3-A56F60060C8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AF9D0081-FF4F-4C92-B2E6-00020B1570B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699340FA-7F4C-4366-8147-A61C4BCACE83}">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3EA5D27A-60A9-48C0-B3E8-466A9E8B76E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B8A14BA8-C30F-47AD-A8FE-8824FBA4500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FD588FB3-9FF2-497A-83AA-C731E4A24DB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3A99E53A-4AC6-4FE1-8676-4CB2B95FB010}">
      <text>
        <r>
          <rPr>
            <sz val="11"/>
            <color rgb="FF000000"/>
            <rFont val="Arial"/>
            <family val="2"/>
          </rPr>
          <t>Valor do vencimento do servidor, em Reais (R$).</t>
        </r>
      </text>
    </comment>
    <comment ref="H220" authorId="0" shapeId="0" xr:uid="{D9E57E18-2E23-4007-8B5B-FE6918DC4879}">
      <text>
        <r>
          <rPr>
            <sz val="11"/>
            <color rgb="FF000000"/>
            <rFont val="Arial"/>
            <family val="2"/>
          </rPr>
          <t>Valor da representação paga em razão da função gratificada de direção e assessoramento, em Reais (R$).</t>
        </r>
      </text>
    </comment>
    <comment ref="I220" authorId="0" shapeId="0" xr:uid="{C1E1F2A1-AE89-4625-843C-5DE358F93F9D}">
      <text>
        <r>
          <rPr>
            <sz val="11"/>
            <color rgb="FF000000"/>
            <rFont val="Arial"/>
            <family val="2"/>
          </rPr>
          <t>(Células de preenchimento automático). Montante resultante da soma entre o vencimento + representação, em Reais (R$).</t>
        </r>
      </text>
    </comment>
    <comment ref="A226" authorId="0" shapeId="0" xr:uid="{42DF4BA6-3DE2-4794-B233-38C1C13C6B50}">
      <text>
        <r>
          <rPr>
            <sz val="11"/>
            <color rgb="FF000000"/>
            <rFont val="Arial"/>
            <family val="2"/>
          </rPr>
          <t>(Não editar as células em cinza). Relação de todas as funções gratificadas de direção e assessoramento, conforme Lei Estadual nº 16.520/2018.</t>
        </r>
      </text>
    </comment>
    <comment ref="B226" authorId="0" shapeId="0" xr:uid="{BA12A6FD-8947-465A-B093-B057A328FD8E}">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416956B6-5B69-4790-95DD-56CE74117A27}">
      <text>
        <r>
          <rPr>
            <sz val="11"/>
            <color rgb="FF000000"/>
            <rFont val="Arial"/>
            <family val="2"/>
          </rPr>
          <t>(Células de preenchimento automático). Quantitativo das funções gratificadas de direção e assessoramento preenchidos.</t>
        </r>
      </text>
    </comment>
    <comment ref="D226" authorId="0" shapeId="0" xr:uid="{6D3AEDC1-D314-4714-97AD-CC1C7543C94C}">
      <text>
        <r>
          <rPr>
            <sz val="11"/>
            <color rgb="FF000000"/>
            <rFont val="Arial"/>
            <family val="2"/>
          </rPr>
          <t>(Células de preenchimento automático). Quantitativo das funções gratificadas de direção e assessoramento vagas.</t>
        </r>
      </text>
    </comment>
    <comment ref="E226" authorId="0" shapeId="0" xr:uid="{D9545F0D-EE5A-4C3B-BD38-82EC3AA99A3B}">
      <text>
        <r>
          <rPr>
            <sz val="11"/>
            <color rgb="FF000000"/>
            <rFont val="Arial"/>
            <family val="2"/>
          </rPr>
          <t>(Células de preenchimento automático). Quantitativo das funções gratificadas de direção e assessoramento existentes (preenchidos + vagos).</t>
        </r>
      </text>
    </comment>
    <comment ref="G226" authorId="0" shapeId="0" xr:uid="{7B79B9CE-3FE8-4BAC-B68B-4BCA683E0658}">
      <text>
        <r>
          <rPr>
            <sz val="11"/>
            <color rgb="FF000000"/>
            <rFont val="Arial"/>
            <family val="2"/>
          </rPr>
          <t>(Células de preenchimento automático). Valor total dos vencimentos dos servidores, em Reais (R$).</t>
        </r>
      </text>
    </comment>
    <comment ref="H226" authorId="0" shapeId="0" xr:uid="{75D892A2-16D3-448B-95D2-16E15EA9D531}">
      <text>
        <r>
          <rPr>
            <sz val="11"/>
            <color rgb="FF000000"/>
            <rFont val="Arial"/>
            <family val="2"/>
          </rPr>
          <t>(Células de preenchimento automático). Valor total das representações pagas em razão da função gratificada de direção e assessoramento, em Reais (R$).</t>
        </r>
      </text>
    </comment>
    <comment ref="I226" authorId="0" shapeId="0" xr:uid="{B983F190-18E3-488A-8FC1-3B14FEB95ED1}">
      <text>
        <r>
          <rPr>
            <sz val="11"/>
            <color rgb="FF000000"/>
            <rFont val="Arial"/>
            <family val="2"/>
          </rPr>
          <t>(Células de preenchimento automático). Valor total dos montantes resultantes da soma entre os vencimentos + representações, em Reais (R$).</t>
        </r>
      </text>
    </comment>
    <comment ref="A237" authorId="0" shapeId="0" xr:uid="{21D2304C-D6D9-4CFE-B9D5-A64346FAC00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3077567D-1604-41AE-9EF3-9D4CA8FCBC8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0397B818-E9E1-4F02-AAA2-2F7C584D56C3}">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A009540F-E8EF-4363-8041-658D910529F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EC41B075-1AB1-4318-9387-A8EF72377BC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92A2599F-F3F6-47E0-A80B-39E44CAA45E1}">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9AF58D7A-CE5E-41F1-AD8B-9040DFE0B739}">
      <text>
        <r>
          <rPr>
            <sz val="11"/>
            <color rgb="FF000000"/>
            <rFont val="Arial"/>
            <family val="2"/>
          </rPr>
          <t>Valor do vencimento do servidor, em Reais (R$).</t>
        </r>
      </text>
    </comment>
    <comment ref="H237" authorId="0" shapeId="0" xr:uid="{5902E81C-EFA3-44D9-84D8-682F4D97030F}">
      <text>
        <r>
          <rPr>
            <sz val="11"/>
            <color rgb="FF000000"/>
            <rFont val="Arial"/>
            <family val="2"/>
          </rPr>
          <t>Valor da representação paga em razão da função gratificada de direção e assessoramento, em Reais (R$).</t>
        </r>
      </text>
    </comment>
    <comment ref="I237" authorId="0" shapeId="0" xr:uid="{021A7F13-05F9-4006-96DF-D6DB5F7BC7E3}">
      <text>
        <r>
          <rPr>
            <sz val="11"/>
            <color rgb="FF000000"/>
            <rFont val="Arial"/>
            <family val="2"/>
          </rPr>
          <t>(Células de preenchimento automático). Montante resultante da soma entre o vencimento + representação, em Reais (R$).</t>
        </r>
      </text>
    </comment>
    <comment ref="A246" authorId="0" shapeId="0" xr:uid="{CF9B02BF-7219-45DF-8199-DB18D214CB44}">
      <text>
        <r>
          <rPr>
            <sz val="11"/>
            <color rgb="FF000000"/>
            <rFont val="Arial"/>
            <family val="2"/>
          </rPr>
          <t>(Não editar as células em cinza). Relação de todas as funções gratificadas de direção e assessoramento, conforme Lei Estadual nº 16.520/2018.</t>
        </r>
      </text>
    </comment>
    <comment ref="B246" authorId="0" shapeId="0" xr:uid="{0A11F30B-63D9-4DC5-8F9B-3F62953980D1}">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E0F73900-5AEE-4844-8FE7-760780AF3892}">
      <text>
        <r>
          <rPr>
            <sz val="11"/>
            <color rgb="FF000000"/>
            <rFont val="Arial"/>
            <family val="2"/>
          </rPr>
          <t>(Células de preenchimento automático). Quantitativo das funções gratificadas de direção e assessoramento preenchidos.</t>
        </r>
      </text>
    </comment>
    <comment ref="D246" authorId="0" shapeId="0" xr:uid="{9B1724D9-0816-4A2E-8277-02198439F31E}">
      <text>
        <r>
          <rPr>
            <sz val="11"/>
            <color rgb="FF000000"/>
            <rFont val="Arial"/>
            <family val="2"/>
          </rPr>
          <t>(Células de preenchimento automático). Quantitativo das funções gratificadas de direção e assessoramento vagas.</t>
        </r>
      </text>
    </comment>
    <comment ref="E246" authorId="0" shapeId="0" xr:uid="{EFB3677E-45B2-4461-BEF9-3629F8E324A2}">
      <text>
        <r>
          <rPr>
            <sz val="11"/>
            <color rgb="FF000000"/>
            <rFont val="Arial"/>
            <family val="2"/>
          </rPr>
          <t>(Células de preenchimento automático). Quantitativo das funções gratificadas de direção e assessoramento existentes (preenchidos + vagos).</t>
        </r>
      </text>
    </comment>
    <comment ref="G246" authorId="0" shapeId="0" xr:uid="{79427B3D-AE05-4DE4-9621-67608F973203}">
      <text>
        <r>
          <rPr>
            <sz val="11"/>
            <color rgb="FF000000"/>
            <rFont val="Arial"/>
            <family val="2"/>
          </rPr>
          <t>(Células de preenchimento automático). Valor total dos vencimentos dos servidores, em Reais (R$).</t>
        </r>
      </text>
    </comment>
    <comment ref="H246" authorId="0" shapeId="0" xr:uid="{BF59DEB3-863D-4D42-B645-AC725C70B6B4}">
      <text>
        <r>
          <rPr>
            <sz val="11"/>
            <color rgb="FF000000"/>
            <rFont val="Arial"/>
            <family val="2"/>
          </rPr>
          <t>(Células de preenchimento automático). Valor total das representações pagas em razão da função gratificada de direção e assessoramento, em Reais (R$).</t>
        </r>
      </text>
    </comment>
    <comment ref="I246" authorId="0" shapeId="0" xr:uid="{C3D69644-3FDF-409E-AC38-91FDF5F272E3}">
      <text>
        <r>
          <rPr>
            <sz val="11"/>
            <color rgb="FF000000"/>
            <rFont val="Arial"/>
            <family val="2"/>
          </rPr>
          <t>(Células de preenchimento automático). Valor total dos montantes resultantes da soma entre os vencimentos + representações, em Reais (R$).</t>
        </r>
      </text>
    </comment>
    <comment ref="A253" authorId="0" shapeId="0" xr:uid="{306BB172-05A8-4251-800E-8C7377B0FE6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00518B47-FF76-41A2-A0E8-7A7D7EBC3FB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2E8CB8AB-1975-4E5E-9AFF-DB44921F67F6}">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BDAE1AE9-6159-45E3-BF6E-89DBF01642E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CB8C13E7-2ABF-43D7-99BD-37AF84F3EEE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991BEB0A-9BB7-4E23-8D89-077AE1268C71}">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40F7836E-DDC4-47F9-8E16-51EE2B4D750A}">
      <text>
        <r>
          <rPr>
            <sz val="11"/>
            <color rgb="FF000000"/>
            <rFont val="Arial"/>
            <family val="2"/>
          </rPr>
          <t>Valor do vencimento do servidor, em Reais (R$).</t>
        </r>
      </text>
    </comment>
    <comment ref="H253" authorId="0" shapeId="0" xr:uid="{774CDA52-C527-4B1D-B7F9-5F0FE7DF3580}">
      <text>
        <r>
          <rPr>
            <sz val="11"/>
            <color rgb="FF000000"/>
            <rFont val="Arial"/>
            <family val="2"/>
          </rPr>
          <t>Valor da representação paga em razão da função gratificada de direção e assessoramento, em Reais (R$).</t>
        </r>
      </text>
    </comment>
    <comment ref="I253" authorId="0" shapeId="0" xr:uid="{F7765AAB-A26A-4476-B041-EE4E0562E85F}">
      <text>
        <r>
          <rPr>
            <sz val="11"/>
            <color rgb="FF000000"/>
            <rFont val="Arial"/>
            <family val="2"/>
          </rPr>
          <t>(Células de preenchimento automático). Montante resultante da soma entre o vencimento + representação, em Reais (R$).</t>
        </r>
      </text>
    </comment>
    <comment ref="A257" authorId="0" shapeId="0" xr:uid="{6F0265F7-4194-4451-864B-597D0DCA7157}">
      <text>
        <r>
          <rPr>
            <sz val="11"/>
            <color rgb="FF000000"/>
            <rFont val="Arial"/>
            <family val="2"/>
          </rPr>
          <t>(Não editar as células em cinza). Relação de todas as funções gratificadas de direção e assessoramento, conforme Lei Estadual nº 16.520/2018.</t>
        </r>
      </text>
    </comment>
    <comment ref="B257" authorId="0" shapeId="0" xr:uid="{DACB800A-9FBE-4BC4-BE37-00138076F860}">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9212C5B5-4160-40B3-A150-04DFB713FF86}">
      <text>
        <r>
          <rPr>
            <sz val="11"/>
            <color rgb="FF000000"/>
            <rFont val="Arial"/>
            <family val="2"/>
          </rPr>
          <t>(Células de preenchimento automático). Quantitativo das funções gratificadas de direção e assessoramento preenchidos.</t>
        </r>
      </text>
    </comment>
    <comment ref="D257" authorId="0" shapeId="0" xr:uid="{BDE196F6-9DDA-44AD-BACA-0B16FA146F77}">
      <text>
        <r>
          <rPr>
            <sz val="11"/>
            <color rgb="FF000000"/>
            <rFont val="Arial"/>
            <family val="2"/>
          </rPr>
          <t>(Células de preenchimento automático). Quantitativo das funções gratificadas de direção e assessoramento vagas.</t>
        </r>
      </text>
    </comment>
    <comment ref="E257" authorId="0" shapeId="0" xr:uid="{34370DB8-5EEA-415C-A440-268A3ED2CF41}">
      <text>
        <r>
          <rPr>
            <sz val="11"/>
            <color rgb="FF000000"/>
            <rFont val="Arial"/>
            <family val="2"/>
          </rPr>
          <t>(Células de preenchimento automático). Quantitativo das funções gratificadas de direção e assessoramento existentes (preenchidos + vagos).</t>
        </r>
      </text>
    </comment>
    <comment ref="G257" authorId="0" shapeId="0" xr:uid="{2A6C022F-9F3A-46CD-B769-E35DC605B2DC}">
      <text>
        <r>
          <rPr>
            <sz val="11"/>
            <color rgb="FF000000"/>
            <rFont val="Arial"/>
            <family val="2"/>
          </rPr>
          <t>(Células de preenchimento automático). Valor total dos vencimentos dos servidores, em Reais (R$).</t>
        </r>
      </text>
    </comment>
    <comment ref="H257" authorId="0" shapeId="0" xr:uid="{E44C74B3-F62B-49E0-9042-120C015A08E5}">
      <text>
        <r>
          <rPr>
            <sz val="11"/>
            <color rgb="FF000000"/>
            <rFont val="Arial"/>
            <family val="2"/>
          </rPr>
          <t>(Células de preenchimento automático). Valor total das representações pagas em razão da função gratificada de direção e assessoramento, em Reais (R$).</t>
        </r>
      </text>
    </comment>
    <comment ref="I257" authorId="0" shapeId="0" xr:uid="{E046F66E-0887-44A9-8D98-9A1CF72E23AF}">
      <text>
        <r>
          <rPr>
            <sz val="11"/>
            <color rgb="FF000000"/>
            <rFont val="Arial"/>
            <family val="2"/>
          </rPr>
          <t>(Células de preenchimento automático). Valor total dos montantes resultantes da soma entre os vencimentos + representações, em Reais (R$).</t>
        </r>
      </text>
    </comment>
    <comment ref="A264" authorId="0" shapeId="0" xr:uid="{7BCAA1E0-ED5C-4F64-B1CF-3CA7D32AD86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794E4E78-7F6E-4B7E-A04B-3687D33D917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E951AC8C-7CE7-4439-A1E7-0EC3426A4272}">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26DD1EB1-FA5B-464E-8EDD-F56A0E0E3D5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4D1213A2-711F-4F84-90FD-74A8B5A754E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E6EE1EA0-4AD1-4714-A2B9-2A4FDA4D635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F203CB17-3CDD-42E8-B587-3EA5398D9E7D}">
      <text>
        <r>
          <rPr>
            <sz val="11"/>
            <color rgb="FF000000"/>
            <rFont val="Arial"/>
            <family val="2"/>
          </rPr>
          <t>Valor do vencimento do servidor, em Reais (R$).</t>
        </r>
      </text>
    </comment>
    <comment ref="H264" authorId="0" shapeId="0" xr:uid="{D4074AB5-2941-453A-AAB6-D1841AAEAFBD}">
      <text>
        <r>
          <rPr>
            <sz val="11"/>
            <color rgb="FF000000"/>
            <rFont val="Arial"/>
            <family val="2"/>
          </rPr>
          <t>Valor da representação paga em razão da função gratificada de direção e assessoramento, em Reais (R$).</t>
        </r>
      </text>
    </comment>
    <comment ref="I264" authorId="0" shapeId="0" xr:uid="{D1A22AFD-B35B-4A2D-928C-C834DE161E2C}">
      <text>
        <r>
          <rPr>
            <sz val="11"/>
            <color rgb="FF000000"/>
            <rFont val="Arial"/>
            <family val="2"/>
          </rPr>
          <t>(Células de preenchimento automático). Montante resultante da soma entre o vencimento + representação, em Reais (R$).</t>
        </r>
      </text>
    </comment>
    <comment ref="A268" authorId="0" shapeId="0" xr:uid="{8F0647D8-DAA3-4F94-8138-85641AC57F88}">
      <text>
        <r>
          <rPr>
            <sz val="11"/>
            <color rgb="FF000000"/>
            <rFont val="Arial"/>
            <family val="2"/>
          </rPr>
          <t>(Não editar as células em cinza). Relação de todas as funções gratificadas de direção e assessoramento, conforme Lei Estadual nº 16.520/2018.</t>
        </r>
      </text>
    </comment>
    <comment ref="B268" authorId="0" shapeId="0" xr:uid="{4013F6D3-BEF0-4083-87BB-4A3C99245F43}">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0DBEB8CD-12D0-46FE-8556-43ECCD1D281E}">
      <text>
        <r>
          <rPr>
            <sz val="11"/>
            <color rgb="FF000000"/>
            <rFont val="Arial"/>
            <family val="2"/>
          </rPr>
          <t>(Células de preenchimento automático). Quantitativo das funções gratificadas de direção e assessoramento preenchidos.</t>
        </r>
      </text>
    </comment>
    <comment ref="D268" authorId="0" shapeId="0" xr:uid="{CD5B1754-8B0C-46E5-81C4-6C5828FC64C8}">
      <text>
        <r>
          <rPr>
            <sz val="11"/>
            <color rgb="FF000000"/>
            <rFont val="Arial"/>
            <family val="2"/>
          </rPr>
          <t>(Células de preenchimento automático). Quantitativo das funções gratificadas de direção e assessoramento vagas.</t>
        </r>
      </text>
    </comment>
    <comment ref="E268" authorId="0" shapeId="0" xr:uid="{D105037E-EFA6-4186-A0C0-9D5BBE88E693}">
      <text>
        <r>
          <rPr>
            <sz val="11"/>
            <color rgb="FF000000"/>
            <rFont val="Arial"/>
            <family val="2"/>
          </rPr>
          <t>(Células de preenchimento automático). Quantitativo das funções gratificadas de direção e assessoramento existentes (preenchidos + vagos).</t>
        </r>
      </text>
    </comment>
    <comment ref="G268" authorId="0" shapeId="0" xr:uid="{B4039B76-F95B-460D-B0CB-45953DBD2AC3}">
      <text>
        <r>
          <rPr>
            <sz val="11"/>
            <color rgb="FF000000"/>
            <rFont val="Arial"/>
            <family val="2"/>
          </rPr>
          <t>(Células de preenchimento automático). Valor total dos vencimentos dos servidores, em Reais (R$).</t>
        </r>
      </text>
    </comment>
    <comment ref="H268" authorId="0" shapeId="0" xr:uid="{B6C75D95-3D13-4975-A498-930B25E17BCA}">
      <text>
        <r>
          <rPr>
            <sz val="11"/>
            <color rgb="FF000000"/>
            <rFont val="Arial"/>
            <family val="2"/>
          </rPr>
          <t>(Células de preenchimento automático). Valor total das representações pagas em razão da função gratificada de direção e assessoramento, em Reais (R$).</t>
        </r>
      </text>
    </comment>
    <comment ref="I268" authorId="0" shapeId="0" xr:uid="{936F8138-E791-49B0-BF22-20943C271063}">
      <text>
        <r>
          <rPr>
            <sz val="11"/>
            <color rgb="FF000000"/>
            <rFont val="Arial"/>
            <family val="2"/>
          </rPr>
          <t>(Células de preenchimento automático). Valor total dos montantes resultantes da soma entre os vencimentos + representações, em Reais (R$).</t>
        </r>
      </text>
    </comment>
    <comment ref="A274" authorId="0" shapeId="0" xr:uid="{CE449C98-CBDE-4F11-87A2-087333E42D46}">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541CF1F8-A598-448F-88A7-852682ECC65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22781355-BC1E-4A48-8CBF-3EEE81CA8346}">
      <text>
        <r>
          <rPr>
            <sz val="11"/>
            <color rgb="FF000000"/>
            <rFont val="Arial"/>
            <family val="2"/>
          </rPr>
          <t>Descrever a sigla da lotação referente à função gratificada de supervisão e apoio. Exemplos de siglas da SCGE: DAUD/UAPP, DAUD/COP/UAOP, DAUD/CLC/UALC, etc.</t>
        </r>
      </text>
    </comment>
    <comment ref="D274" authorId="0" shapeId="0" xr:uid="{9CF69198-D4DB-4875-8D0A-51717A95383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4CCAC374-4234-4477-9B19-12FDE1891E02}">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2C31BA4D-66BD-4D9B-A574-A51CE8AACD17}">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A684ED6E-F0B7-40AB-AC3C-20C9DA82C097}">
      <text>
        <r>
          <rPr>
            <sz val="11"/>
            <color rgb="FF000000"/>
            <rFont val="Arial"/>
            <family val="2"/>
          </rPr>
          <t>Valor do vencimento do servidor, em Reais (R$).</t>
        </r>
      </text>
    </comment>
    <comment ref="H274" authorId="0" shapeId="0" xr:uid="{7809152E-E7C1-4974-A941-12665A102721}">
      <text>
        <r>
          <rPr>
            <sz val="11"/>
            <color rgb="FF000000"/>
            <rFont val="Arial"/>
            <family val="2"/>
          </rPr>
          <t>Valor da representação paga em razão da função gratificada de supervisão e apoio, em Reais (R$).</t>
        </r>
      </text>
    </comment>
    <comment ref="I274" authorId="0" shapeId="0" xr:uid="{5FC2A00D-75B9-497A-A007-F609B59CA3D6}">
      <text>
        <r>
          <rPr>
            <sz val="11"/>
            <color rgb="FF000000"/>
            <rFont val="Arial"/>
            <family val="2"/>
          </rPr>
          <t>(Células de preenchimento automático). Montante resultante da soma entre o vencimento + representação, em Reais (R$).</t>
        </r>
      </text>
    </comment>
    <comment ref="A306" authorId="0" shapeId="0" xr:uid="{0D8F5FFE-022E-41F5-8682-2BE41EFE442F}">
      <text>
        <r>
          <rPr>
            <sz val="11"/>
            <color rgb="FF000000"/>
            <rFont val="Arial"/>
            <family val="2"/>
          </rPr>
          <t>(Não editar as células em cinza). Relação de todas as funções gratificadas de supervisão e apoio, conforme Lei Estadual nº 16.520/2018.</t>
        </r>
      </text>
    </comment>
    <comment ref="B306" authorId="0" shapeId="0" xr:uid="{FAF2E246-1041-42EF-BD20-BB2B736B9F55}">
      <text>
        <r>
          <rPr>
            <sz val="11"/>
            <color rgb="FF000000"/>
            <rFont val="Arial"/>
            <family val="2"/>
          </rPr>
          <t>(Não editar as células em cinza). Relação de todos os símbolos das funções gratificadas de supervisão e apoio, conforme Lei Estadual nº 16.520/2018.</t>
        </r>
      </text>
    </comment>
    <comment ref="C306" authorId="0" shapeId="0" xr:uid="{4F2A3324-987F-423C-8263-6AB3A8F430A7}">
      <text>
        <r>
          <rPr>
            <sz val="11"/>
            <color rgb="FF000000"/>
            <rFont val="Arial"/>
            <family val="2"/>
          </rPr>
          <t>(Células de preenchimento automático). Quantitativo das funções gratificadas de supervisão e apoio preenchidos.</t>
        </r>
      </text>
    </comment>
    <comment ref="D306" authorId="0" shapeId="0" xr:uid="{3626E40A-4A3A-4077-A91B-86A91A80FECF}">
      <text>
        <r>
          <rPr>
            <sz val="11"/>
            <color rgb="FF000000"/>
            <rFont val="Arial"/>
            <family val="2"/>
          </rPr>
          <t>(Células de preenchimento automático). Quantitativo das funções gratificadas de supervisão e apoio vagos.</t>
        </r>
      </text>
    </comment>
    <comment ref="E306" authorId="0" shapeId="0" xr:uid="{90DFC101-C47B-44CB-B5F7-86DD8A0B9F70}">
      <text>
        <r>
          <rPr>
            <sz val="11"/>
            <color rgb="FF000000"/>
            <rFont val="Arial"/>
            <family val="2"/>
          </rPr>
          <t>(Células de preenchimento automático). Quantitativo das funções gratificadas de supervisão e apoio existentes (preenchidos + vagos).</t>
        </r>
      </text>
    </comment>
    <comment ref="G306" authorId="0" shapeId="0" xr:uid="{C6ABA86F-BEC8-4499-AC92-10E8D4E065B1}">
      <text>
        <r>
          <rPr>
            <sz val="11"/>
            <color rgb="FF000000"/>
            <rFont val="Arial"/>
            <family val="2"/>
          </rPr>
          <t>(Células de preenchimento automático). Valor total dos vencimentos dos servidores, em Reais (R$).</t>
        </r>
      </text>
    </comment>
    <comment ref="H306" authorId="0" shapeId="0" xr:uid="{E8B2426C-07DD-49BB-9476-5B7576E4FAA1}">
      <text>
        <r>
          <rPr>
            <sz val="11"/>
            <color rgb="FF000000"/>
            <rFont val="Arial"/>
            <family val="2"/>
          </rPr>
          <t>(Células de preenchimento automático). Valor total das representações pagas em razão da função gratificada de supervisão e apoio, em Reais (R$).</t>
        </r>
      </text>
    </comment>
    <comment ref="I306" authorId="0" shapeId="0" xr:uid="{6B74DDCB-7872-464D-AD30-B3A8EE8CEF87}">
      <text>
        <r>
          <rPr>
            <sz val="11"/>
            <color rgb="FF000000"/>
            <rFont val="Arial"/>
            <family val="2"/>
          </rPr>
          <t>(Células de preenchimento automático). Valor total dos montantes resultantes da soma entre os vencimentos + representações, em Reais (R$).</t>
        </r>
      </text>
    </comment>
    <comment ref="C315" authorId="0" shapeId="0" xr:uid="{C3BAF38F-907B-4985-A276-C4BA7490B9AC}">
      <text>
        <r>
          <rPr>
            <sz val="11"/>
            <color rgb="FF000000"/>
            <rFont val="Arial"/>
            <family val="2"/>
          </rPr>
          <t>(Células de preenchimento automático). Quantitativo dos cargos em comissão + funções gratificadas preenchidos.</t>
        </r>
      </text>
    </comment>
    <comment ref="D315" authorId="0" shapeId="0" xr:uid="{086F3C8C-5044-4B1C-9666-F25E4A77941A}">
      <text>
        <r>
          <rPr>
            <sz val="11"/>
            <color rgb="FF000000"/>
            <rFont val="Arial"/>
            <family val="2"/>
          </rPr>
          <t>(Células de preenchimento automático). Quantitativo dos cargos em comissão + funções gratificadas vagos.</t>
        </r>
      </text>
    </comment>
    <comment ref="E315" authorId="0" shapeId="0" xr:uid="{9CB87A40-6603-422B-9846-52674B148AC8}">
      <text>
        <r>
          <rPr>
            <sz val="11"/>
            <color rgb="FF000000"/>
            <rFont val="Arial"/>
            <family val="2"/>
          </rPr>
          <t>(Células de preenchimento automático). Quantitativo dos cargos em comissão + funções gratificadas existentes (preenchidos + vagos).</t>
        </r>
      </text>
    </comment>
    <comment ref="G315" authorId="0" shapeId="0" xr:uid="{ACE01DA7-E842-4051-949F-DC03671ACD4B}">
      <text>
        <r>
          <rPr>
            <sz val="11"/>
            <color rgb="FF000000"/>
            <rFont val="Arial"/>
            <family val="2"/>
          </rPr>
          <t>(Células de preenchimento automático). Valor total dos vencimentos dos cargos comissionados + funções gratificadas, em Reais (R$).</t>
        </r>
      </text>
    </comment>
    <comment ref="H315" authorId="0" shapeId="0" xr:uid="{16D70C7A-C751-45A7-A47A-2D448B93FEB5}">
      <text>
        <r>
          <rPr>
            <sz val="11"/>
            <color rgb="FF000000"/>
            <rFont val="Arial"/>
            <family val="2"/>
          </rPr>
          <t>(Células de preenchimento automático). Valor total das representações pagas em razão dos cargos comissionados + funções gratificadas, em Reais (R$).</t>
        </r>
      </text>
    </comment>
    <comment ref="I315" authorId="0" shapeId="0" xr:uid="{A558955E-D5CE-4AB7-B415-07A7B07139D7}">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2C7FC71B-5875-4AF2-950E-FFB3A5F3B72F}">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40D11EC9-53B4-48BB-9123-1A263905795F}">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E3AFF058-094E-4910-9F04-26CD25144339}">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5248ADE5-FF4A-4EDA-9CE9-96185049D69F}">
      <text>
        <r>
          <rPr>
            <sz val="11"/>
            <color rgb="FF000000"/>
            <rFont val="Arial"/>
            <family val="2"/>
          </rPr>
          <t>Descrever a sigla da lotação referente ao cargo comissionado. Exemplos de siglas da SCGE: GAB/SECGE, GAB/CGAB, CGAB/ASC, etc.</t>
        </r>
      </text>
    </comment>
    <comment ref="D6" authorId="0" shapeId="0" xr:uid="{D489EC0B-6977-4A4A-A2A9-07DE8320A55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EE3A61B1-AE13-4318-BC82-F24FE7DA0575}">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9D02AB61-CC2B-425C-9EA0-63A9D6E6E3E3}">
      <text>
        <r>
          <rPr>
            <sz val="11"/>
            <color rgb="FF000000"/>
            <rFont val="Arial"/>
            <family val="2"/>
          </rPr>
          <t>Nome completo do servidor ocupante do cargo comissionado. Caso o cargo esteja vago, a palavra "VAGO" deverá ser inserida na célula correspondente.</t>
        </r>
      </text>
    </comment>
    <comment ref="G6" authorId="0" shapeId="0" xr:uid="{4D033457-5BE7-4441-84D4-7F1D9FF6547C}">
      <text>
        <r>
          <rPr>
            <sz val="11"/>
            <color rgb="FF000000"/>
            <rFont val="Arial"/>
            <family val="2"/>
          </rPr>
          <t>Valor do subsídio do agente político, em Reais (R$).</t>
        </r>
      </text>
    </comment>
    <comment ref="H6" authorId="0" shapeId="0" xr:uid="{5F797DCC-2A63-4B9F-857A-D0737FEC0728}">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A9C93035-06B8-429C-B2D9-118E78863BC2}">
      <text>
        <r>
          <rPr>
            <sz val="11"/>
            <color rgb="FF000000"/>
            <rFont val="Arial"/>
            <family val="2"/>
          </rPr>
          <t>Valor da representação paga em razão do cargo em comissão, em Reais (R$).</t>
        </r>
      </text>
    </comment>
    <comment ref="J6" authorId="0" shapeId="0" xr:uid="{20F1B789-21D7-4D07-AE65-76394F9766EE}">
      <text>
        <r>
          <rPr>
            <sz val="11"/>
            <color rgb="FF000000"/>
            <rFont val="Arial"/>
            <family val="2"/>
          </rPr>
          <t>(Células de preenchimento automático). Montante resultante da soma entre o subsídio do agente político + vencimento + representação, em Reais (R$).</t>
        </r>
      </text>
    </comment>
    <comment ref="A175" authorId="0" shapeId="0" xr:uid="{BE845DA3-DB5E-407A-85CA-507BF3DD1ED4}">
      <text>
        <r>
          <rPr>
            <sz val="11"/>
            <color rgb="FF000000"/>
            <rFont val="Arial"/>
            <family val="2"/>
          </rPr>
          <t>(Não editar as células em cinza). Relação de todos os cargos comissionados, conforme Lei Estadual nº 16.520/2018.</t>
        </r>
      </text>
    </comment>
    <comment ref="B175" authorId="0" shapeId="0" xr:uid="{63CDE8FB-AEAD-45B7-A22B-5C80A58C993D}">
      <text>
        <r>
          <rPr>
            <sz val="11"/>
            <color rgb="FF000000"/>
            <rFont val="Arial"/>
            <family val="2"/>
          </rPr>
          <t>(Não editar as células em cinza). Relação de todos os símbolos dos cargos comissionados, conforme Lei Estadual nº 16.520/2018.</t>
        </r>
      </text>
    </comment>
    <comment ref="C175" authorId="0" shapeId="0" xr:uid="{FB69DCCE-5E9C-46A8-B21F-FA3D4575F673}">
      <text>
        <r>
          <rPr>
            <sz val="11"/>
            <color rgb="FF000000"/>
            <rFont val="Arial"/>
            <family val="2"/>
          </rPr>
          <t>(Células de preenchimento automático). Quantitativo dos cargos comissionados preenchidos.</t>
        </r>
      </text>
    </comment>
    <comment ref="D175" authorId="0" shapeId="0" xr:uid="{ECDECA07-F9A0-4885-981C-CA9887D0E09B}">
      <text>
        <r>
          <rPr>
            <sz val="11"/>
            <color rgb="FF000000"/>
            <rFont val="Arial"/>
            <family val="2"/>
          </rPr>
          <t>(Células de preenchimento automático). Quantitativo dos cargos comissionados vagos.</t>
        </r>
      </text>
    </comment>
    <comment ref="E175" authorId="0" shapeId="0" xr:uid="{FE099943-A080-4C11-B1A0-A396A278EDBD}">
      <text>
        <r>
          <rPr>
            <sz val="11"/>
            <color rgb="FF000000"/>
            <rFont val="Arial"/>
            <family val="2"/>
          </rPr>
          <t>(Células de preenchimento automático). Quantitativo dos cargos comissionados existentes (preenchidos + vagos).</t>
        </r>
      </text>
    </comment>
    <comment ref="G175" authorId="0" shapeId="0" xr:uid="{36CD4C24-7BA6-455A-B07C-74447BF5996E}">
      <text>
        <r>
          <rPr>
            <sz val="11"/>
            <color rgb="FF000000"/>
            <rFont val="Arial"/>
            <family val="2"/>
          </rPr>
          <t>(Células de preenchimento automático). Valor total dos subsídios dos agentes políticos, em Reais (R$).</t>
        </r>
      </text>
    </comment>
    <comment ref="H175" authorId="0" shapeId="0" xr:uid="{6EE13D92-39A6-42F1-9118-413F9BE7079F}">
      <text>
        <r>
          <rPr>
            <sz val="11"/>
            <color rgb="FF000000"/>
            <rFont val="Arial"/>
            <family val="2"/>
          </rPr>
          <t>(Células de preenchimento automático). Valor total dos vencimentos dos servidores, em Reais (R$).</t>
        </r>
      </text>
    </comment>
    <comment ref="I175" authorId="0" shapeId="0" xr:uid="{EAC95121-DE11-4542-A7DF-E0F0D32DECAA}">
      <text>
        <r>
          <rPr>
            <sz val="11"/>
            <color rgb="FF000000"/>
            <rFont val="Arial"/>
            <family val="2"/>
          </rPr>
          <t>(Células de preenchimento automático). Valor total das representações pagas em razão do cargo em comissão, em Reais (R$).</t>
        </r>
      </text>
    </comment>
    <comment ref="J175" authorId="0" shapeId="0" xr:uid="{6DA4C4AA-DF80-4E5C-84C4-611DF3804E49}">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FC396BA3-75F6-4B69-89FC-E4B3BBFA1EC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4CE4BEB0-1A54-4940-882A-64790641235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87E3D52F-3C0E-4B53-A8A3-779F66794652}">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3A6EAB7F-640E-436B-9B5D-462B4A4E44F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25492055-A9CC-4CC4-AECD-F44D84F5FFB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744A5AD4-9755-46ED-B7F5-24630A04658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CC550CD6-5C3A-438F-9EC8-B1FC87A17FEE}">
      <text>
        <r>
          <rPr>
            <sz val="11"/>
            <color rgb="FF000000"/>
            <rFont val="Arial"/>
            <family val="2"/>
          </rPr>
          <t>Valor do vencimento do servidor, em Reais (R$).</t>
        </r>
      </text>
    </comment>
    <comment ref="H191" authorId="0" shapeId="0" xr:uid="{3A8F9372-0D76-4B07-963D-488D8A5C6AE4}">
      <text>
        <r>
          <rPr>
            <sz val="11"/>
            <color rgb="FF000000"/>
            <rFont val="Arial"/>
            <family val="2"/>
          </rPr>
          <t>Valor da representação paga em razão da função gratificada de direção e assessoramento, em Reais (R$).</t>
        </r>
      </text>
    </comment>
    <comment ref="I191" authorId="0" shapeId="0" xr:uid="{0B5206C4-DCAF-489C-8E52-8D443CC06266}">
      <text>
        <r>
          <rPr>
            <sz val="11"/>
            <color rgb="FF000000"/>
            <rFont val="Arial"/>
            <family val="2"/>
          </rPr>
          <t>(Células de preenchimento automático). Montante resultante da soma entre o vencimento + representação, em Reais (R$).</t>
        </r>
      </text>
    </comment>
    <comment ref="A194" authorId="0" shapeId="0" xr:uid="{0BAC5538-2692-436B-A7FF-A445697CE69C}">
      <text>
        <r>
          <rPr>
            <sz val="11"/>
            <color rgb="FF000000"/>
            <rFont val="Arial"/>
            <family val="2"/>
          </rPr>
          <t>(Não editar as células em cinza). Relação de todas as funções gratificadas de direção e assessoramento, conforme Lei Estadual nº 16.520/2018.</t>
        </r>
      </text>
    </comment>
    <comment ref="B194" authorId="0" shapeId="0" xr:uid="{08CB25FE-95E3-47FD-9DBC-B8013C4C667F}">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C37FBD10-1D79-4510-B5DF-2AAE6D0C64E9}">
      <text>
        <r>
          <rPr>
            <sz val="11"/>
            <color rgb="FF000000"/>
            <rFont val="Arial"/>
            <family val="2"/>
          </rPr>
          <t>(Células de preenchimento automático). Quantitativo das funções gratificadas de direção e assessoramento preenchidos.</t>
        </r>
      </text>
    </comment>
    <comment ref="D194" authorId="0" shapeId="0" xr:uid="{7199394D-A7B9-40B4-AB2B-DCAD60A2C83A}">
      <text>
        <r>
          <rPr>
            <sz val="11"/>
            <color rgb="FF000000"/>
            <rFont val="Arial"/>
            <family val="2"/>
          </rPr>
          <t>(Células de preenchimento automático). Quantitativo das funções gratificadas de direção e assessoramento vagas.</t>
        </r>
      </text>
    </comment>
    <comment ref="E194" authorId="0" shapeId="0" xr:uid="{FC43B044-0ECD-4DE5-ABA2-2BE72CA1A7DD}">
      <text>
        <r>
          <rPr>
            <sz val="11"/>
            <color rgb="FF000000"/>
            <rFont val="Arial"/>
            <family val="2"/>
          </rPr>
          <t>(Células de preenchimento automático). Quantitativo das funções gratificadas de direção e assessoramento existentes (preenchidos + vagos).</t>
        </r>
      </text>
    </comment>
    <comment ref="G194" authorId="0" shapeId="0" xr:uid="{90659216-3E81-45B2-A114-47C2CDBCC64E}">
      <text>
        <r>
          <rPr>
            <sz val="11"/>
            <color rgb="FF000000"/>
            <rFont val="Arial"/>
            <family val="2"/>
          </rPr>
          <t>(Células de preenchimento automático). Valor total dos vencimentos dos servidores, em Reais (R$).</t>
        </r>
      </text>
    </comment>
    <comment ref="H194" authorId="0" shapeId="0" xr:uid="{28EECB02-8E37-49C7-8FCC-CB01C77EBE5A}">
      <text>
        <r>
          <rPr>
            <sz val="11"/>
            <color rgb="FF000000"/>
            <rFont val="Arial"/>
            <family val="2"/>
          </rPr>
          <t>(Células de preenchimento automático). Valor total das representações pagas em razão da função gratificada de direção e assessoramento, em Reais (R$).</t>
        </r>
      </text>
    </comment>
    <comment ref="I194" authorId="0" shapeId="0" xr:uid="{85A928AB-73A8-451F-8C15-41B5534CE05B}">
      <text>
        <r>
          <rPr>
            <sz val="11"/>
            <color rgb="FF000000"/>
            <rFont val="Arial"/>
            <family val="2"/>
          </rPr>
          <t>(Células de preenchimento automático). Valor total dos montantes resultantes da soma entre os vencimentos + representações, em Reais (R$).</t>
        </r>
      </text>
    </comment>
    <comment ref="A204" authorId="0" shapeId="0" xr:uid="{2113F9E1-7F2E-4101-BC5E-0EDD5B62D66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45729607-DF24-45D8-A198-CEBEC6C5D6B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B53C42F8-1E0A-4F3B-B12D-B104F6E1F849}">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5B3873BC-C578-4624-9E3B-9C9A6E3C6A6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8F5C1F53-FA93-44DB-B71A-87E1A8318D1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E02D5864-D3DB-4896-B208-F93A583AD70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DCF1E001-75A5-4C26-931F-DF3AA39978C7}">
      <text>
        <r>
          <rPr>
            <sz val="11"/>
            <color rgb="FF000000"/>
            <rFont val="Arial"/>
            <family val="2"/>
          </rPr>
          <t>Valor do vencimento do servidor, em Reais (R$).</t>
        </r>
      </text>
    </comment>
    <comment ref="H204" authorId="0" shapeId="0" xr:uid="{81292476-038A-4232-ADEE-D04C31511DA1}">
      <text>
        <r>
          <rPr>
            <sz val="11"/>
            <color rgb="FF000000"/>
            <rFont val="Arial"/>
            <family val="2"/>
          </rPr>
          <t>Valor da representação paga em razão da função gratificada de direção e assessoramento, em Reais (R$).</t>
        </r>
      </text>
    </comment>
    <comment ref="I204" authorId="0" shapeId="0" xr:uid="{77E6AA43-21BC-4385-AF0B-5FC78E823971}">
      <text>
        <r>
          <rPr>
            <sz val="11"/>
            <color rgb="FF000000"/>
            <rFont val="Arial"/>
            <family val="2"/>
          </rPr>
          <t>(Células de preenchimento automático). Montante resultante da soma entre o vencimento + representação, em Reais (R$).</t>
        </r>
      </text>
    </comment>
    <comment ref="A212" authorId="0" shapeId="0" xr:uid="{3ADF9044-6E92-4DA0-A7D6-643514E0B9D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35E9776B-3C0B-445A-8208-EF5F5180DA2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D7785828-C46A-47C0-8103-3968F8FF79E3}">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07D7DA3A-1165-4A25-AEC2-B62FFF3A988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F4C91D28-0C04-4586-A290-61462816568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AF9856B0-4E14-4B0A-982C-353C9464DC7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1E767B57-DE52-4B1B-BF63-627D33B10B29}">
      <text>
        <r>
          <rPr>
            <sz val="11"/>
            <color rgb="FF000000"/>
            <rFont val="Arial"/>
            <family val="2"/>
          </rPr>
          <t>Valor do vencimento do servidor, em Reais (R$).</t>
        </r>
      </text>
    </comment>
    <comment ref="H212" authorId="0" shapeId="0" xr:uid="{F1B220A0-A74A-4C8E-9BE5-70C828533F11}">
      <text>
        <r>
          <rPr>
            <sz val="11"/>
            <color rgb="FF000000"/>
            <rFont val="Arial"/>
            <family val="2"/>
          </rPr>
          <t>Valor da representação paga em razão da função gratificada de direção e assessoramento, em Reais (R$).</t>
        </r>
      </text>
    </comment>
    <comment ref="I212" authorId="0" shapeId="0" xr:uid="{4DC4BBBB-CD11-4C2C-B64C-20C79B13FACA}">
      <text>
        <r>
          <rPr>
            <sz val="11"/>
            <color rgb="FF000000"/>
            <rFont val="Arial"/>
            <family val="2"/>
          </rPr>
          <t>(Células de preenchimento automático). Montante resultante da soma entre o vencimento + representação, em Reais (R$).</t>
        </r>
      </text>
    </comment>
    <comment ref="A220" authorId="0" shapeId="0" xr:uid="{4D0D322B-6AD1-4F69-A426-C4C7E87BB90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F2ED60E6-C572-41A6-BEE3-7AE84C95CED4}">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E6BE2256-22B2-45E8-96BC-DD326D9A57D0}">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CCEE1961-F143-45E2-9873-CA504A249A5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6678F372-1D2D-462F-8ECD-72ED3B184BB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B722E5E1-1FAC-4CAA-90F5-E1F1DA00769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8AA71665-D3CD-4C05-B7A0-3494E7EC1D24}">
      <text>
        <r>
          <rPr>
            <sz val="11"/>
            <color rgb="FF000000"/>
            <rFont val="Arial"/>
            <family val="2"/>
          </rPr>
          <t>Valor do vencimento do servidor, em Reais (R$).</t>
        </r>
      </text>
    </comment>
    <comment ref="H220" authorId="0" shapeId="0" xr:uid="{61ADE8C6-BE98-4B72-9CD1-48ED8EFC09B3}">
      <text>
        <r>
          <rPr>
            <sz val="11"/>
            <color rgb="FF000000"/>
            <rFont val="Arial"/>
            <family val="2"/>
          </rPr>
          <t>Valor da representação paga em razão da função gratificada de direção e assessoramento, em Reais (R$).</t>
        </r>
      </text>
    </comment>
    <comment ref="I220" authorId="0" shapeId="0" xr:uid="{90F0603B-8EF0-487D-899F-9D1B568B13BF}">
      <text>
        <r>
          <rPr>
            <sz val="11"/>
            <color rgb="FF000000"/>
            <rFont val="Arial"/>
            <family val="2"/>
          </rPr>
          <t>(Células de preenchimento automático). Montante resultante da soma entre o vencimento + representação, em Reais (R$).</t>
        </r>
      </text>
    </comment>
    <comment ref="A226" authorId="0" shapeId="0" xr:uid="{CB1F5044-F07C-4F0B-BB97-1C241A8FCD95}">
      <text>
        <r>
          <rPr>
            <sz val="11"/>
            <color rgb="FF000000"/>
            <rFont val="Arial"/>
            <family val="2"/>
          </rPr>
          <t>(Não editar as células em cinza). Relação de todas as funções gratificadas de direção e assessoramento, conforme Lei Estadual nº 16.520/2018.</t>
        </r>
      </text>
    </comment>
    <comment ref="B226" authorId="0" shapeId="0" xr:uid="{501A9F06-A25A-4E38-B2BA-7F045C848B1F}">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95EE8B86-1501-48BC-A5A2-C26C36FCF893}">
      <text>
        <r>
          <rPr>
            <sz val="11"/>
            <color rgb="FF000000"/>
            <rFont val="Arial"/>
            <family val="2"/>
          </rPr>
          <t>(Células de preenchimento automático). Quantitativo das funções gratificadas de direção e assessoramento preenchidos.</t>
        </r>
      </text>
    </comment>
    <comment ref="D226" authorId="0" shapeId="0" xr:uid="{835CD60E-ACE2-453B-B5AC-7C56D0143DC4}">
      <text>
        <r>
          <rPr>
            <sz val="11"/>
            <color rgb="FF000000"/>
            <rFont val="Arial"/>
            <family val="2"/>
          </rPr>
          <t>(Células de preenchimento automático). Quantitativo das funções gratificadas de direção e assessoramento vagas.</t>
        </r>
      </text>
    </comment>
    <comment ref="E226" authorId="0" shapeId="0" xr:uid="{A7411820-EDA5-48EF-BEF4-D0E720B43DD5}">
      <text>
        <r>
          <rPr>
            <sz val="11"/>
            <color rgb="FF000000"/>
            <rFont val="Arial"/>
            <family val="2"/>
          </rPr>
          <t>(Células de preenchimento automático). Quantitativo das funções gratificadas de direção e assessoramento existentes (preenchidos + vagos).</t>
        </r>
      </text>
    </comment>
    <comment ref="G226" authorId="0" shapeId="0" xr:uid="{AB065C6F-02A3-496B-BCF2-45D432366DE4}">
      <text>
        <r>
          <rPr>
            <sz val="11"/>
            <color rgb="FF000000"/>
            <rFont val="Arial"/>
            <family val="2"/>
          </rPr>
          <t>(Células de preenchimento automático). Valor total dos vencimentos dos servidores, em Reais (R$).</t>
        </r>
      </text>
    </comment>
    <comment ref="H226" authorId="0" shapeId="0" xr:uid="{B6A2B8FE-2C3C-4C59-B5B1-2B06A3C65FCE}">
      <text>
        <r>
          <rPr>
            <sz val="11"/>
            <color rgb="FF000000"/>
            <rFont val="Arial"/>
            <family val="2"/>
          </rPr>
          <t>(Células de preenchimento automático). Valor total das representações pagas em razão da função gratificada de direção e assessoramento, em Reais (R$).</t>
        </r>
      </text>
    </comment>
    <comment ref="I226" authorId="0" shapeId="0" xr:uid="{87EDB794-EBDF-442F-AED6-F65B7F849440}">
      <text>
        <r>
          <rPr>
            <sz val="11"/>
            <color rgb="FF000000"/>
            <rFont val="Arial"/>
            <family val="2"/>
          </rPr>
          <t>(Células de preenchimento automático). Valor total dos montantes resultantes da soma entre os vencimentos + representações, em Reais (R$).</t>
        </r>
      </text>
    </comment>
    <comment ref="A237" authorId="0" shapeId="0" xr:uid="{B5BA6840-D9C1-4DEF-9B72-0E2A18B764F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9B709A50-EE5B-476B-9E19-3A4E9E5767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E26A14C8-44D6-4349-8A48-2E7ACFAB2610}">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854C0755-95FF-477E-8D3B-E017838D338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03DB406F-D751-468C-9844-B1DBC638463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04BCF0F9-5824-489A-91FA-70BD3C780362}">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895166F4-2826-4E20-9417-CDC4EE536A39}">
      <text>
        <r>
          <rPr>
            <sz val="11"/>
            <color rgb="FF000000"/>
            <rFont val="Arial"/>
            <family val="2"/>
          </rPr>
          <t>Valor do vencimento do servidor, em Reais (R$).</t>
        </r>
      </text>
    </comment>
    <comment ref="H237" authorId="0" shapeId="0" xr:uid="{9BB0E603-EB59-42EA-9286-DA301B9EF484}">
      <text>
        <r>
          <rPr>
            <sz val="11"/>
            <color rgb="FF000000"/>
            <rFont val="Arial"/>
            <family val="2"/>
          </rPr>
          <t>Valor da representação paga em razão da função gratificada de direção e assessoramento, em Reais (R$).</t>
        </r>
      </text>
    </comment>
    <comment ref="I237" authorId="0" shapeId="0" xr:uid="{526A729D-270D-491D-9566-E525CCFA611E}">
      <text>
        <r>
          <rPr>
            <sz val="11"/>
            <color rgb="FF000000"/>
            <rFont val="Arial"/>
            <family val="2"/>
          </rPr>
          <t>(Células de preenchimento automático). Montante resultante da soma entre o vencimento + representação, em Reais (R$).</t>
        </r>
      </text>
    </comment>
    <comment ref="A246" authorId="0" shapeId="0" xr:uid="{7DBB190A-7361-4C14-B65E-F8EAC0236404}">
      <text>
        <r>
          <rPr>
            <sz val="11"/>
            <color rgb="FF000000"/>
            <rFont val="Arial"/>
            <family val="2"/>
          </rPr>
          <t>(Não editar as células em cinza). Relação de todas as funções gratificadas de direção e assessoramento, conforme Lei Estadual nº 16.520/2018.</t>
        </r>
      </text>
    </comment>
    <comment ref="B246" authorId="0" shapeId="0" xr:uid="{9E59EF07-8BD5-422E-B23B-4B6572AB5026}">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1C2A895F-A586-4905-9F37-634EA18D77DC}">
      <text>
        <r>
          <rPr>
            <sz val="11"/>
            <color rgb="FF000000"/>
            <rFont val="Arial"/>
            <family val="2"/>
          </rPr>
          <t>(Células de preenchimento automático). Quantitativo das funções gratificadas de direção e assessoramento preenchidos.</t>
        </r>
      </text>
    </comment>
    <comment ref="D246" authorId="0" shapeId="0" xr:uid="{D8A634DC-4405-4EF2-8E39-CD0350D8A9F3}">
      <text>
        <r>
          <rPr>
            <sz val="11"/>
            <color rgb="FF000000"/>
            <rFont val="Arial"/>
            <family val="2"/>
          </rPr>
          <t>(Células de preenchimento automático). Quantitativo das funções gratificadas de direção e assessoramento vagas.</t>
        </r>
      </text>
    </comment>
    <comment ref="E246" authorId="0" shapeId="0" xr:uid="{2F173848-51A6-4B3E-8085-5C5269B28688}">
      <text>
        <r>
          <rPr>
            <sz val="11"/>
            <color rgb="FF000000"/>
            <rFont val="Arial"/>
            <family val="2"/>
          </rPr>
          <t>(Células de preenchimento automático). Quantitativo das funções gratificadas de direção e assessoramento existentes (preenchidos + vagos).</t>
        </r>
      </text>
    </comment>
    <comment ref="G246" authorId="0" shapeId="0" xr:uid="{D073C3F2-66E3-42DE-A5A5-855FCE57A76F}">
      <text>
        <r>
          <rPr>
            <sz val="11"/>
            <color rgb="FF000000"/>
            <rFont val="Arial"/>
            <family val="2"/>
          </rPr>
          <t>(Células de preenchimento automático). Valor total dos vencimentos dos servidores, em Reais (R$).</t>
        </r>
      </text>
    </comment>
    <comment ref="H246" authorId="0" shapeId="0" xr:uid="{C4BC72BF-F45C-47C9-966C-14613D4491B6}">
      <text>
        <r>
          <rPr>
            <sz val="11"/>
            <color rgb="FF000000"/>
            <rFont val="Arial"/>
            <family val="2"/>
          </rPr>
          <t>(Células de preenchimento automático). Valor total das representações pagas em razão da função gratificada de direção e assessoramento, em Reais (R$).</t>
        </r>
      </text>
    </comment>
    <comment ref="I246" authorId="0" shapeId="0" xr:uid="{4BB6069E-D32E-4E2D-990F-4161B9F23E2B}">
      <text>
        <r>
          <rPr>
            <sz val="11"/>
            <color rgb="FF000000"/>
            <rFont val="Arial"/>
            <family val="2"/>
          </rPr>
          <t>(Células de preenchimento automático). Valor total dos montantes resultantes da soma entre os vencimentos + representações, em Reais (R$).</t>
        </r>
      </text>
    </comment>
    <comment ref="A253" authorId="0" shapeId="0" xr:uid="{A17FC551-16E3-4A8F-84F9-0A9E6EEBFA8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E8809A7C-EAB2-4A1D-9B26-B1B3C840FC6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FFF9249E-35BA-434D-939E-2DAF8E917AB4}">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AEC4C5AA-1628-44D8-B7B2-440FDC8DFA6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DC93FA3C-6AF8-4450-8666-F57AFC83028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4D07B9E2-601F-4808-8DCC-8E400225C341}">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27AEB781-0BCA-46F0-B45D-1120EA8DEC9E}">
      <text>
        <r>
          <rPr>
            <sz val="11"/>
            <color rgb="FF000000"/>
            <rFont val="Arial"/>
            <family val="2"/>
          </rPr>
          <t>Valor do vencimento do servidor, em Reais (R$).</t>
        </r>
      </text>
    </comment>
    <comment ref="H253" authorId="0" shapeId="0" xr:uid="{1D934A16-DD60-4AAA-A828-4511A0A76772}">
      <text>
        <r>
          <rPr>
            <sz val="11"/>
            <color rgb="FF000000"/>
            <rFont val="Arial"/>
            <family val="2"/>
          </rPr>
          <t>Valor da representação paga em razão da função gratificada de direção e assessoramento, em Reais (R$).</t>
        </r>
      </text>
    </comment>
    <comment ref="I253" authorId="0" shapeId="0" xr:uid="{8B7C81E6-8D2E-4AD3-AA0C-B1CF94AD0194}">
      <text>
        <r>
          <rPr>
            <sz val="11"/>
            <color rgb="FF000000"/>
            <rFont val="Arial"/>
            <family val="2"/>
          </rPr>
          <t>(Células de preenchimento automático). Montante resultante da soma entre o vencimento + representação, em Reais (R$).</t>
        </r>
      </text>
    </comment>
    <comment ref="A257" authorId="0" shapeId="0" xr:uid="{44B10BC0-D5CA-4876-83A7-867F67653681}">
      <text>
        <r>
          <rPr>
            <sz val="11"/>
            <color rgb="FF000000"/>
            <rFont val="Arial"/>
            <family val="2"/>
          </rPr>
          <t>(Não editar as células em cinza). Relação de todas as funções gratificadas de direção e assessoramento, conforme Lei Estadual nº 16.520/2018.</t>
        </r>
      </text>
    </comment>
    <comment ref="B257" authorId="0" shapeId="0" xr:uid="{33B4ED6E-8057-4BB6-9A95-C6C90C68A764}">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8066DE04-D440-4C44-B15D-81BA5100D5D1}">
      <text>
        <r>
          <rPr>
            <sz val="11"/>
            <color rgb="FF000000"/>
            <rFont val="Arial"/>
            <family val="2"/>
          </rPr>
          <t>(Células de preenchimento automático). Quantitativo das funções gratificadas de direção e assessoramento preenchidos.</t>
        </r>
      </text>
    </comment>
    <comment ref="D257" authorId="0" shapeId="0" xr:uid="{AB38583A-CE53-4C39-A053-4CA91D397A4A}">
      <text>
        <r>
          <rPr>
            <sz val="11"/>
            <color rgb="FF000000"/>
            <rFont val="Arial"/>
            <family val="2"/>
          </rPr>
          <t>(Células de preenchimento automático). Quantitativo das funções gratificadas de direção e assessoramento vagas.</t>
        </r>
      </text>
    </comment>
    <comment ref="E257" authorId="0" shapeId="0" xr:uid="{2C12ACA9-0737-4624-88EF-6B673A3279C7}">
      <text>
        <r>
          <rPr>
            <sz val="11"/>
            <color rgb="FF000000"/>
            <rFont val="Arial"/>
            <family val="2"/>
          </rPr>
          <t>(Células de preenchimento automático). Quantitativo das funções gratificadas de direção e assessoramento existentes (preenchidos + vagos).</t>
        </r>
      </text>
    </comment>
    <comment ref="G257" authorId="0" shapeId="0" xr:uid="{4D07CD14-A4BF-4B6B-BD20-61FE9BD60B99}">
      <text>
        <r>
          <rPr>
            <sz val="11"/>
            <color rgb="FF000000"/>
            <rFont val="Arial"/>
            <family val="2"/>
          </rPr>
          <t>(Células de preenchimento automático). Valor total dos vencimentos dos servidores, em Reais (R$).</t>
        </r>
      </text>
    </comment>
    <comment ref="H257" authorId="0" shapeId="0" xr:uid="{5C933D6D-75A0-4DFA-94F6-9E352B5763C0}">
      <text>
        <r>
          <rPr>
            <sz val="11"/>
            <color rgb="FF000000"/>
            <rFont val="Arial"/>
            <family val="2"/>
          </rPr>
          <t>(Células de preenchimento automático). Valor total das representações pagas em razão da função gratificada de direção e assessoramento, em Reais (R$).</t>
        </r>
      </text>
    </comment>
    <comment ref="I257" authorId="0" shapeId="0" xr:uid="{CA681602-094A-461C-9E81-363C0E3C7EA6}">
      <text>
        <r>
          <rPr>
            <sz val="11"/>
            <color rgb="FF000000"/>
            <rFont val="Arial"/>
            <family val="2"/>
          </rPr>
          <t>(Células de preenchimento automático). Valor total dos montantes resultantes da soma entre os vencimentos + representações, em Reais (R$).</t>
        </r>
      </text>
    </comment>
    <comment ref="A264" authorId="0" shapeId="0" xr:uid="{D2AE8C13-3A26-4554-A2B4-ADCF4D96502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B9FDE1D0-AF9B-444D-B9B5-20B19B43B9F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6FA74B11-AC75-48E2-A878-DCC21D172AC1}">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6BDCA70C-DA35-4174-8923-F628A3CFF80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455DF12B-4FA8-4239-AD23-D1FF2464A8B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8E11B5FF-B54B-4262-BD3A-8C84B7C81FE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B10AB467-261A-458F-B34E-CDD87E08E360}">
      <text>
        <r>
          <rPr>
            <sz val="11"/>
            <color rgb="FF000000"/>
            <rFont val="Arial"/>
            <family val="2"/>
          </rPr>
          <t>Valor do vencimento do servidor, em Reais (R$).</t>
        </r>
      </text>
    </comment>
    <comment ref="H264" authorId="0" shapeId="0" xr:uid="{5C163578-8B6E-45A1-A416-4BBBA0FD1943}">
      <text>
        <r>
          <rPr>
            <sz val="11"/>
            <color rgb="FF000000"/>
            <rFont val="Arial"/>
            <family val="2"/>
          </rPr>
          <t>Valor da representação paga em razão da função gratificada de direção e assessoramento, em Reais (R$).</t>
        </r>
      </text>
    </comment>
    <comment ref="I264" authorId="0" shapeId="0" xr:uid="{92C89B91-ECB8-4670-B606-0D7246AA71A0}">
      <text>
        <r>
          <rPr>
            <sz val="11"/>
            <color rgb="FF000000"/>
            <rFont val="Arial"/>
            <family val="2"/>
          </rPr>
          <t>(Células de preenchimento automático). Montante resultante da soma entre o vencimento + representação, em Reais (R$).</t>
        </r>
      </text>
    </comment>
    <comment ref="A268" authorId="0" shapeId="0" xr:uid="{80D96F62-1D01-4568-B7C1-0783057B249F}">
      <text>
        <r>
          <rPr>
            <sz val="11"/>
            <color rgb="FF000000"/>
            <rFont val="Arial"/>
            <family val="2"/>
          </rPr>
          <t>(Não editar as células em cinza). Relação de todas as funções gratificadas de direção e assessoramento, conforme Lei Estadual nº 16.520/2018.</t>
        </r>
      </text>
    </comment>
    <comment ref="B268" authorId="0" shapeId="0" xr:uid="{491ABD95-9F2F-462B-B3BB-09F05B056EB9}">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21B9F519-80FC-4543-B578-68B3C6B0A4EF}">
      <text>
        <r>
          <rPr>
            <sz val="11"/>
            <color rgb="FF000000"/>
            <rFont val="Arial"/>
            <family val="2"/>
          </rPr>
          <t>(Células de preenchimento automático). Quantitativo das funções gratificadas de direção e assessoramento preenchidos.</t>
        </r>
      </text>
    </comment>
    <comment ref="D268" authorId="0" shapeId="0" xr:uid="{2BF5C896-5B07-4AC6-B3DA-A81DE707080D}">
      <text>
        <r>
          <rPr>
            <sz val="11"/>
            <color rgb="FF000000"/>
            <rFont val="Arial"/>
            <family val="2"/>
          </rPr>
          <t>(Células de preenchimento automático). Quantitativo das funções gratificadas de direção e assessoramento vagas.</t>
        </r>
      </text>
    </comment>
    <comment ref="E268" authorId="0" shapeId="0" xr:uid="{64B21A24-23C0-4205-8600-93A545D436F9}">
      <text>
        <r>
          <rPr>
            <sz val="11"/>
            <color rgb="FF000000"/>
            <rFont val="Arial"/>
            <family val="2"/>
          </rPr>
          <t>(Células de preenchimento automático). Quantitativo das funções gratificadas de direção e assessoramento existentes (preenchidos + vagos).</t>
        </r>
      </text>
    </comment>
    <comment ref="G268" authorId="0" shapeId="0" xr:uid="{AB0C5CC3-010D-4268-ABE7-8372F8285B03}">
      <text>
        <r>
          <rPr>
            <sz val="11"/>
            <color rgb="FF000000"/>
            <rFont val="Arial"/>
            <family val="2"/>
          </rPr>
          <t>(Células de preenchimento automático). Valor total dos vencimentos dos servidores, em Reais (R$).</t>
        </r>
      </text>
    </comment>
    <comment ref="H268" authorId="0" shapeId="0" xr:uid="{54BC0637-65F0-4D1D-A7CD-4271903533FC}">
      <text>
        <r>
          <rPr>
            <sz val="11"/>
            <color rgb="FF000000"/>
            <rFont val="Arial"/>
            <family val="2"/>
          </rPr>
          <t>(Células de preenchimento automático). Valor total das representações pagas em razão da função gratificada de direção e assessoramento, em Reais (R$).</t>
        </r>
      </text>
    </comment>
    <comment ref="I268" authorId="0" shapeId="0" xr:uid="{AF2A38B0-1BA7-4E25-B898-4B864B0D13E3}">
      <text>
        <r>
          <rPr>
            <sz val="11"/>
            <color rgb="FF000000"/>
            <rFont val="Arial"/>
            <family val="2"/>
          </rPr>
          <t>(Células de preenchimento automático). Valor total dos montantes resultantes da soma entre os vencimentos + representações, em Reais (R$).</t>
        </r>
      </text>
    </comment>
    <comment ref="A274" authorId="0" shapeId="0" xr:uid="{A18D2421-A0EA-41DB-8281-80DCEBAE6DC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00195D5B-9C6B-4FA6-BFCA-8234394897C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075DF6DA-7170-4AD9-B0D1-166DC80EDBA5}">
      <text>
        <r>
          <rPr>
            <sz val="11"/>
            <color rgb="FF000000"/>
            <rFont val="Arial"/>
            <family val="2"/>
          </rPr>
          <t>Descrever a sigla da lotação referente à função gratificada de supervisão e apoio. Exemplos de siglas da SCGE: DAUD/UAPP, DAUD/COP/UAOP, DAUD/CLC/UALC, etc.</t>
        </r>
      </text>
    </comment>
    <comment ref="D274" authorId="0" shapeId="0" xr:uid="{72AB3995-52B0-4093-B321-1074AF748A3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F4A5AAE5-F94B-4122-9CA3-FE9E97F375FC}">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1831C47B-86E7-4BD0-9677-97AF06242046}">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25CC04A0-F3B1-42B8-B865-5157F13B923E}">
      <text>
        <r>
          <rPr>
            <sz val="11"/>
            <color rgb="FF000000"/>
            <rFont val="Arial"/>
            <family val="2"/>
          </rPr>
          <t>Valor do vencimento do servidor, em Reais (R$).</t>
        </r>
      </text>
    </comment>
    <comment ref="H274" authorId="0" shapeId="0" xr:uid="{7CCBBA2A-5A24-4557-8D89-00B5D3D275C2}">
      <text>
        <r>
          <rPr>
            <sz val="11"/>
            <color rgb="FF000000"/>
            <rFont val="Arial"/>
            <family val="2"/>
          </rPr>
          <t>Valor da representação paga em razão da função gratificada de supervisão e apoio, em Reais (R$).</t>
        </r>
      </text>
    </comment>
    <comment ref="I274" authorId="0" shapeId="0" xr:uid="{B66067F9-2319-4CAE-B6B4-E17E4A1BEFBD}">
      <text>
        <r>
          <rPr>
            <sz val="11"/>
            <color rgb="FF000000"/>
            <rFont val="Arial"/>
            <family val="2"/>
          </rPr>
          <t>(Células de preenchimento automático). Montante resultante da soma entre o vencimento + representação, em Reais (R$).</t>
        </r>
      </text>
    </comment>
    <comment ref="A306" authorId="0" shapeId="0" xr:uid="{353BE3E4-683D-45A1-8F9F-107D71651CCA}">
      <text>
        <r>
          <rPr>
            <sz val="11"/>
            <color rgb="FF000000"/>
            <rFont val="Arial"/>
            <family val="2"/>
          </rPr>
          <t>(Não editar as células em cinza). Relação de todas as funções gratificadas de supervisão e apoio, conforme Lei Estadual nº 16.520/2018.</t>
        </r>
      </text>
    </comment>
    <comment ref="B306" authorId="0" shapeId="0" xr:uid="{1C705D8F-721B-4EA7-847A-98082B43D620}">
      <text>
        <r>
          <rPr>
            <sz val="11"/>
            <color rgb="FF000000"/>
            <rFont val="Arial"/>
            <family val="2"/>
          </rPr>
          <t>(Não editar as células em cinza). Relação de todos os símbolos das funções gratificadas de supervisão e apoio, conforme Lei Estadual nº 16.520/2018.</t>
        </r>
      </text>
    </comment>
    <comment ref="C306" authorId="0" shapeId="0" xr:uid="{E8A066ED-56CF-45BE-8860-3339D6B3C520}">
      <text>
        <r>
          <rPr>
            <sz val="11"/>
            <color rgb="FF000000"/>
            <rFont val="Arial"/>
            <family val="2"/>
          </rPr>
          <t>(Células de preenchimento automático). Quantitativo das funções gratificadas de supervisão e apoio preenchidos.</t>
        </r>
      </text>
    </comment>
    <comment ref="D306" authorId="0" shapeId="0" xr:uid="{99AF89D2-F73A-408E-A7D2-CB09572ED1CA}">
      <text>
        <r>
          <rPr>
            <sz val="11"/>
            <color rgb="FF000000"/>
            <rFont val="Arial"/>
            <family val="2"/>
          </rPr>
          <t>(Células de preenchimento automático). Quantitativo das funções gratificadas de supervisão e apoio vagos.</t>
        </r>
      </text>
    </comment>
    <comment ref="E306" authorId="0" shapeId="0" xr:uid="{E2C273C2-42B9-4D6F-B89B-EA4905D9960C}">
      <text>
        <r>
          <rPr>
            <sz val="11"/>
            <color rgb="FF000000"/>
            <rFont val="Arial"/>
            <family val="2"/>
          </rPr>
          <t>(Células de preenchimento automático). Quantitativo das funções gratificadas de supervisão e apoio existentes (preenchidos + vagos).</t>
        </r>
      </text>
    </comment>
    <comment ref="G306" authorId="0" shapeId="0" xr:uid="{19742407-BD68-43C1-9DBF-A27508CDA2D8}">
      <text>
        <r>
          <rPr>
            <sz val="11"/>
            <color rgb="FF000000"/>
            <rFont val="Arial"/>
            <family val="2"/>
          </rPr>
          <t>(Células de preenchimento automático). Valor total dos vencimentos dos servidores, em Reais (R$).</t>
        </r>
      </text>
    </comment>
    <comment ref="H306" authorId="0" shapeId="0" xr:uid="{0E30C7AE-94BF-4AC3-8E5C-EC3667BAE64B}">
      <text>
        <r>
          <rPr>
            <sz val="11"/>
            <color rgb="FF000000"/>
            <rFont val="Arial"/>
            <family val="2"/>
          </rPr>
          <t>(Células de preenchimento automático). Valor total das representações pagas em razão da função gratificada de supervisão e apoio, em Reais (R$).</t>
        </r>
      </text>
    </comment>
    <comment ref="I306" authorId="0" shapeId="0" xr:uid="{0C1F536B-1577-4F64-8E8F-18FB133BB567}">
      <text>
        <r>
          <rPr>
            <sz val="11"/>
            <color rgb="FF000000"/>
            <rFont val="Arial"/>
            <family val="2"/>
          </rPr>
          <t>(Células de preenchimento automático). Valor total dos montantes resultantes da soma entre os vencimentos + representações, em Reais (R$).</t>
        </r>
      </text>
    </comment>
    <comment ref="C315" authorId="0" shapeId="0" xr:uid="{FFFA83C5-D893-49CA-B336-489D8BFFDE96}">
      <text>
        <r>
          <rPr>
            <sz val="11"/>
            <color rgb="FF000000"/>
            <rFont val="Arial"/>
            <family val="2"/>
          </rPr>
          <t>(Células de preenchimento automático). Quantitativo dos cargos em comissão + funções gratificadas preenchidos.</t>
        </r>
      </text>
    </comment>
    <comment ref="D315" authorId="0" shapeId="0" xr:uid="{62D069F0-ABA9-45A8-9A75-162C4D09B849}">
      <text>
        <r>
          <rPr>
            <sz val="11"/>
            <color rgb="FF000000"/>
            <rFont val="Arial"/>
            <family val="2"/>
          </rPr>
          <t>(Células de preenchimento automático). Quantitativo dos cargos em comissão + funções gratificadas vagos.</t>
        </r>
      </text>
    </comment>
    <comment ref="E315" authorId="0" shapeId="0" xr:uid="{7B248BA6-5002-4FD4-B3FF-6A680F9095CE}">
      <text>
        <r>
          <rPr>
            <sz val="11"/>
            <color rgb="FF000000"/>
            <rFont val="Arial"/>
            <family val="2"/>
          </rPr>
          <t>(Células de preenchimento automático). Quantitativo dos cargos em comissão + funções gratificadas existentes (preenchidos + vagos).</t>
        </r>
      </text>
    </comment>
    <comment ref="G315" authorId="0" shapeId="0" xr:uid="{22EB3C4D-5F1A-47A5-9FB3-850A2F9A038A}">
      <text>
        <r>
          <rPr>
            <sz val="11"/>
            <color rgb="FF000000"/>
            <rFont val="Arial"/>
            <family val="2"/>
          </rPr>
          <t>(Células de preenchimento automático). Valor total dos vencimentos dos cargos comissionados + funções gratificadas, em Reais (R$).</t>
        </r>
      </text>
    </comment>
    <comment ref="H315" authorId="0" shapeId="0" xr:uid="{0086CA18-DAF8-4F07-923E-B5FB544241C4}">
      <text>
        <r>
          <rPr>
            <sz val="11"/>
            <color rgb="FF000000"/>
            <rFont val="Arial"/>
            <family val="2"/>
          </rPr>
          <t>(Células de preenchimento automático). Valor total das representações pagas em razão dos cargos comissionados + funções gratificadas, em Reais (R$).</t>
        </r>
      </text>
    </comment>
    <comment ref="I315" authorId="0" shapeId="0" xr:uid="{796D9EF4-0559-4504-B9B9-7FCF91F89EDC}">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ABB2C938-1C02-497B-84BD-501DAB9C17DA}">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6465E39A-6AAD-49B2-94C4-E1043C49B931}">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D2B205AF-FAEA-4C69-B153-B1BC63FE9682}">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D1F032E2-ACF4-406D-AD2C-3E983157B054}">
      <text>
        <r>
          <rPr>
            <sz val="11"/>
            <color rgb="FF000000"/>
            <rFont val="Arial"/>
            <family val="2"/>
          </rPr>
          <t>Descrever a sigla da lotação referente ao cargo comissionado. Exemplos de siglas da SCGE: GAB/SECGE, GAB/CGAB, CGAB/ASC, etc.</t>
        </r>
      </text>
    </comment>
    <comment ref="D6" authorId="0" shapeId="0" xr:uid="{FB764BB1-BB3A-4220-903D-3DEDDE75393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6C503F4C-115B-44CB-AB01-E9AFBA4B3E58}">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63355C3A-AC4B-4ED7-A0CD-8816E36EEA36}">
      <text>
        <r>
          <rPr>
            <sz val="11"/>
            <color rgb="FF000000"/>
            <rFont val="Arial"/>
            <family val="2"/>
          </rPr>
          <t>Nome completo do servidor ocupante do cargo comissionado. Caso o cargo esteja vago, a palavra "VAGO" deverá ser inserida na célula correspondente.</t>
        </r>
      </text>
    </comment>
    <comment ref="G6" authorId="0" shapeId="0" xr:uid="{22DF3890-84A4-409B-B699-A47C6179B729}">
      <text>
        <r>
          <rPr>
            <sz val="11"/>
            <color rgb="FF000000"/>
            <rFont val="Arial"/>
            <family val="2"/>
          </rPr>
          <t>Valor do subsídio do agente político, em Reais (R$).</t>
        </r>
      </text>
    </comment>
    <comment ref="H6" authorId="0" shapeId="0" xr:uid="{3D42C87D-A405-42D2-B055-25B264F85F05}">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E1A4C38E-0E6B-46EF-8CF1-36D1AD5DE98A}">
      <text>
        <r>
          <rPr>
            <sz val="11"/>
            <color rgb="FF000000"/>
            <rFont val="Arial"/>
            <family val="2"/>
          </rPr>
          <t>Valor da representação paga em razão do cargo em comissão, em Reais (R$).</t>
        </r>
      </text>
    </comment>
    <comment ref="J6" authorId="0" shapeId="0" xr:uid="{01DB42F0-BC36-44B5-A94F-F494C898E7E3}">
      <text>
        <r>
          <rPr>
            <sz val="11"/>
            <color rgb="FF000000"/>
            <rFont val="Arial"/>
            <family val="2"/>
          </rPr>
          <t>(Células de preenchimento automático). Montante resultante da soma entre o subsídio do agente político + vencimento + representação, em Reais (R$).</t>
        </r>
      </text>
    </comment>
    <comment ref="A175" authorId="0" shapeId="0" xr:uid="{BE0A6E88-EE9F-4B51-8464-A8515B85B971}">
      <text>
        <r>
          <rPr>
            <sz val="11"/>
            <color rgb="FF000000"/>
            <rFont val="Arial"/>
            <family val="2"/>
          </rPr>
          <t>(Não editar as células em cinza). Relação de todos os cargos comissionados, conforme Lei Estadual nº 16.520/2018.</t>
        </r>
      </text>
    </comment>
    <comment ref="B175" authorId="0" shapeId="0" xr:uid="{D0A0D177-A9BD-477C-80AA-D0D6C70060DC}">
      <text>
        <r>
          <rPr>
            <sz val="11"/>
            <color rgb="FF000000"/>
            <rFont val="Arial"/>
            <family val="2"/>
          </rPr>
          <t>(Não editar as células em cinza). Relação de todos os símbolos dos cargos comissionados, conforme Lei Estadual nº 16.520/2018.</t>
        </r>
      </text>
    </comment>
    <comment ref="C175" authorId="0" shapeId="0" xr:uid="{673657A2-2678-43D6-904C-7AF230A914B1}">
      <text>
        <r>
          <rPr>
            <sz val="11"/>
            <color rgb="FF000000"/>
            <rFont val="Arial"/>
            <family val="2"/>
          </rPr>
          <t>(Células de preenchimento automático). Quantitativo dos cargos comissionados preenchidos.</t>
        </r>
      </text>
    </comment>
    <comment ref="D175" authorId="0" shapeId="0" xr:uid="{C065A119-C452-4A25-ACFB-F063689B77B9}">
      <text>
        <r>
          <rPr>
            <sz val="11"/>
            <color rgb="FF000000"/>
            <rFont val="Arial"/>
            <family val="2"/>
          </rPr>
          <t>(Células de preenchimento automático). Quantitativo dos cargos comissionados vagos.</t>
        </r>
      </text>
    </comment>
    <comment ref="E175" authorId="0" shapeId="0" xr:uid="{CEFEA92A-272C-497F-A971-EF37B0CF80F8}">
      <text>
        <r>
          <rPr>
            <sz val="11"/>
            <color rgb="FF000000"/>
            <rFont val="Arial"/>
            <family val="2"/>
          </rPr>
          <t>(Células de preenchimento automático). Quantitativo dos cargos comissionados existentes (preenchidos + vagos).</t>
        </r>
      </text>
    </comment>
    <comment ref="G175" authorId="0" shapeId="0" xr:uid="{373AE055-9636-4F66-8560-EC09703813D0}">
      <text>
        <r>
          <rPr>
            <sz val="11"/>
            <color rgb="FF000000"/>
            <rFont val="Arial"/>
            <family val="2"/>
          </rPr>
          <t>(Células de preenchimento automático). Valor total dos subsídios dos agentes políticos, em Reais (R$).</t>
        </r>
      </text>
    </comment>
    <comment ref="H175" authorId="0" shapeId="0" xr:uid="{98EE395C-03A9-4F3A-BF6D-F136ED88FA84}">
      <text>
        <r>
          <rPr>
            <sz val="11"/>
            <color rgb="FF000000"/>
            <rFont val="Arial"/>
            <family val="2"/>
          </rPr>
          <t>(Células de preenchimento automático). Valor total dos vencimentos dos servidores, em Reais (R$).</t>
        </r>
      </text>
    </comment>
    <comment ref="I175" authorId="0" shapeId="0" xr:uid="{D454EFC0-8764-462B-9B8B-601FCB76EF5B}">
      <text>
        <r>
          <rPr>
            <sz val="11"/>
            <color rgb="FF000000"/>
            <rFont val="Arial"/>
            <family val="2"/>
          </rPr>
          <t>(Células de preenchimento automático). Valor total das representações pagas em razão do cargo em comissão, em Reais (R$).</t>
        </r>
      </text>
    </comment>
    <comment ref="J175" authorId="0" shapeId="0" xr:uid="{E512C04C-8FA2-420F-A673-C13607C31F0B}">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11992CA9-2E23-4E41-ABE8-D8EA3AF2961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2DFC3D23-3AB1-4FAA-A044-A2B49AB6785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576A2AC4-FF67-40F1-A326-8653E04ADB98}">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43BC426A-9473-4461-B4E2-1BA5CE32E65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9A538A99-4B15-410C-B122-3D125D900366}">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34EEF494-EBAF-436B-A3A2-E168D7B37C4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1AF9C057-BA1D-4324-A148-A1EC814EC5C3}">
      <text>
        <r>
          <rPr>
            <sz val="11"/>
            <color rgb="FF000000"/>
            <rFont val="Arial"/>
            <family val="2"/>
          </rPr>
          <t>Valor do vencimento do servidor, em Reais (R$).</t>
        </r>
      </text>
    </comment>
    <comment ref="H191" authorId="0" shapeId="0" xr:uid="{29A90001-F71E-4E9D-B9EE-CF76AC22B8A3}">
      <text>
        <r>
          <rPr>
            <sz val="11"/>
            <color rgb="FF000000"/>
            <rFont val="Arial"/>
            <family val="2"/>
          </rPr>
          <t>Valor da representação paga em razão da função gratificada de direção e assessoramento, em Reais (R$).</t>
        </r>
      </text>
    </comment>
    <comment ref="I191" authorId="0" shapeId="0" xr:uid="{E70EB49F-5282-4EB5-A722-A8AD6F6D9AC6}">
      <text>
        <r>
          <rPr>
            <sz val="11"/>
            <color rgb="FF000000"/>
            <rFont val="Arial"/>
            <family val="2"/>
          </rPr>
          <t>(Células de preenchimento automático). Montante resultante da soma entre o vencimento + representação, em Reais (R$).</t>
        </r>
      </text>
    </comment>
    <comment ref="A194" authorId="0" shapeId="0" xr:uid="{E874A6E4-C6D4-4679-BA2E-F5EC1D7ABD77}">
      <text>
        <r>
          <rPr>
            <sz val="11"/>
            <color rgb="FF000000"/>
            <rFont val="Arial"/>
            <family val="2"/>
          </rPr>
          <t>(Não editar as células em cinza). Relação de todas as funções gratificadas de direção e assessoramento, conforme Lei Estadual nº 16.520/2018.</t>
        </r>
      </text>
    </comment>
    <comment ref="B194" authorId="0" shapeId="0" xr:uid="{3BD751A5-2153-4CFA-ABAD-24EA80CA81FC}">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A352A5E4-5B25-425F-AA15-AE158C52A48D}">
      <text>
        <r>
          <rPr>
            <sz val="11"/>
            <color rgb="FF000000"/>
            <rFont val="Arial"/>
            <family val="2"/>
          </rPr>
          <t>(Células de preenchimento automático). Quantitativo das funções gratificadas de direção e assessoramento preenchidos.</t>
        </r>
      </text>
    </comment>
    <comment ref="D194" authorId="0" shapeId="0" xr:uid="{9558E7FB-53BB-46F2-9FCE-89915C02BF9D}">
      <text>
        <r>
          <rPr>
            <sz val="11"/>
            <color rgb="FF000000"/>
            <rFont val="Arial"/>
            <family val="2"/>
          </rPr>
          <t>(Células de preenchimento automático). Quantitativo das funções gratificadas de direção e assessoramento vagas.</t>
        </r>
      </text>
    </comment>
    <comment ref="E194" authorId="0" shapeId="0" xr:uid="{E8209C5C-3EFA-45FB-A2C8-A6542D869FBC}">
      <text>
        <r>
          <rPr>
            <sz val="11"/>
            <color rgb="FF000000"/>
            <rFont val="Arial"/>
            <family val="2"/>
          </rPr>
          <t>(Células de preenchimento automático). Quantitativo das funções gratificadas de direção e assessoramento existentes (preenchidos + vagos).</t>
        </r>
      </text>
    </comment>
    <comment ref="G194" authorId="0" shapeId="0" xr:uid="{BA5E395A-88C1-4414-8676-68A545F19762}">
      <text>
        <r>
          <rPr>
            <sz val="11"/>
            <color rgb="FF000000"/>
            <rFont val="Arial"/>
            <family val="2"/>
          </rPr>
          <t>(Células de preenchimento automático). Valor total dos vencimentos dos servidores, em Reais (R$).</t>
        </r>
      </text>
    </comment>
    <comment ref="H194" authorId="0" shapeId="0" xr:uid="{DD5B54F3-149B-48EC-B2E6-88686C05C636}">
      <text>
        <r>
          <rPr>
            <sz val="11"/>
            <color rgb="FF000000"/>
            <rFont val="Arial"/>
            <family val="2"/>
          </rPr>
          <t>(Células de preenchimento automático). Valor total das representações pagas em razão da função gratificada de direção e assessoramento, em Reais (R$).</t>
        </r>
      </text>
    </comment>
    <comment ref="I194" authorId="0" shapeId="0" xr:uid="{F03A8156-B0B7-4CB4-B645-F015076FB6E6}">
      <text>
        <r>
          <rPr>
            <sz val="11"/>
            <color rgb="FF000000"/>
            <rFont val="Arial"/>
            <family val="2"/>
          </rPr>
          <t>(Células de preenchimento automático). Valor total dos montantes resultantes da soma entre os vencimentos + representações, em Reais (R$).</t>
        </r>
      </text>
    </comment>
    <comment ref="A204" authorId="0" shapeId="0" xr:uid="{EEAF5BBE-1CC9-456B-8B4C-4437E52D4EA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86D741C5-9F51-4ECE-8FD0-7B69884B1F7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E8CE4386-60A5-4949-85FA-7FEA5560DD30}">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1F05F63F-433F-45FE-8048-B1C27358F97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BBEA4360-7251-4611-9B2A-104CE3D8CE6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9917CF43-A560-4CA9-8873-8C5E3EA63A3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E5E28089-55AA-4FC9-9582-03367104F9E0}">
      <text>
        <r>
          <rPr>
            <sz val="11"/>
            <color rgb="FF000000"/>
            <rFont val="Arial"/>
            <family val="2"/>
          </rPr>
          <t>Valor do vencimento do servidor, em Reais (R$).</t>
        </r>
      </text>
    </comment>
    <comment ref="H204" authorId="0" shapeId="0" xr:uid="{275F65A1-8E9B-459E-B8C1-748F24B761DE}">
      <text>
        <r>
          <rPr>
            <sz val="11"/>
            <color rgb="FF000000"/>
            <rFont val="Arial"/>
            <family val="2"/>
          </rPr>
          <t>Valor da representação paga em razão da função gratificada de direção e assessoramento, em Reais (R$).</t>
        </r>
      </text>
    </comment>
    <comment ref="I204" authorId="0" shapeId="0" xr:uid="{E9FF5913-A8D4-4274-A5AE-ECF45BFAC3D8}">
      <text>
        <r>
          <rPr>
            <sz val="11"/>
            <color rgb="FF000000"/>
            <rFont val="Arial"/>
            <family val="2"/>
          </rPr>
          <t>(Células de preenchimento automático). Montante resultante da soma entre o vencimento + representação, em Reais (R$).</t>
        </r>
      </text>
    </comment>
    <comment ref="A212" authorId="0" shapeId="0" xr:uid="{6A1698D9-6B79-4344-910A-97FEAA5C0CF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2A077388-4C10-4E67-AC98-F28E6B3BE5B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3727B84A-ED6D-4C8D-9C7A-4A5EA07EB10A}">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DB8A21F5-96CB-4B76-9B28-AD0EA18F63F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3D46B941-ECBA-44B4-AA7E-EBD7337E3E0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68244C23-AEDF-497A-8A33-14C92F9928F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E2F8D824-2787-4952-9ABA-3C0D5AA7A2D7}">
      <text>
        <r>
          <rPr>
            <sz val="11"/>
            <color rgb="FF000000"/>
            <rFont val="Arial"/>
            <family val="2"/>
          </rPr>
          <t>Valor do vencimento do servidor, em Reais (R$).</t>
        </r>
      </text>
    </comment>
    <comment ref="H212" authorId="0" shapeId="0" xr:uid="{D42BC6EF-CC0C-4A64-ACA4-3EBC4E14E6D8}">
      <text>
        <r>
          <rPr>
            <sz val="11"/>
            <color rgb="FF000000"/>
            <rFont val="Arial"/>
            <family val="2"/>
          </rPr>
          <t>Valor da representação paga em razão da função gratificada de direção e assessoramento, em Reais (R$).</t>
        </r>
      </text>
    </comment>
    <comment ref="I212" authorId="0" shapeId="0" xr:uid="{81AB12E1-F538-4209-9B07-C430BC73BDC9}">
      <text>
        <r>
          <rPr>
            <sz val="11"/>
            <color rgb="FF000000"/>
            <rFont val="Arial"/>
            <family val="2"/>
          </rPr>
          <t>(Células de preenchimento automático). Montante resultante da soma entre o vencimento + representação, em Reais (R$).</t>
        </r>
      </text>
    </comment>
    <comment ref="A220" authorId="0" shapeId="0" xr:uid="{BD10008B-1C20-4AA4-9C76-A7EBA4C7825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FF1C7645-93DD-4838-82BF-5B2CE35FE7C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68BA4987-F160-4218-8477-EC6B0B41B15B}">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E91A67B8-04F5-4948-A019-5C9BFA3AC98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30EB5BE2-CFF0-40DB-A00C-BAAA5D36659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C3649807-C2D0-4672-8435-55E17D71B65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4B5E8A41-A67D-4E44-AEAA-CA673EDA4575}">
      <text>
        <r>
          <rPr>
            <sz val="11"/>
            <color rgb="FF000000"/>
            <rFont val="Arial"/>
            <family val="2"/>
          </rPr>
          <t>Valor do vencimento do servidor, em Reais (R$).</t>
        </r>
      </text>
    </comment>
    <comment ref="H220" authorId="0" shapeId="0" xr:uid="{6EB69341-72CB-4F20-A852-CE55324DEB54}">
      <text>
        <r>
          <rPr>
            <sz val="11"/>
            <color rgb="FF000000"/>
            <rFont val="Arial"/>
            <family val="2"/>
          </rPr>
          <t>Valor da representação paga em razão da função gratificada de direção e assessoramento, em Reais (R$).</t>
        </r>
      </text>
    </comment>
    <comment ref="I220" authorId="0" shapeId="0" xr:uid="{5D7A004F-0BA9-49D4-9090-BE440CDC9213}">
      <text>
        <r>
          <rPr>
            <sz val="11"/>
            <color rgb="FF000000"/>
            <rFont val="Arial"/>
            <family val="2"/>
          </rPr>
          <t>(Células de preenchimento automático). Montante resultante da soma entre o vencimento + representação, em Reais (R$).</t>
        </r>
      </text>
    </comment>
    <comment ref="A226" authorId="0" shapeId="0" xr:uid="{BB304986-212C-455D-B729-4D89F503DDB8}">
      <text>
        <r>
          <rPr>
            <sz val="11"/>
            <color rgb="FF000000"/>
            <rFont val="Arial"/>
            <family val="2"/>
          </rPr>
          <t>(Não editar as células em cinza). Relação de todas as funções gratificadas de direção e assessoramento, conforme Lei Estadual nº 16.520/2018.</t>
        </r>
      </text>
    </comment>
    <comment ref="B226" authorId="0" shapeId="0" xr:uid="{A19ADE3C-3E07-4AB5-82C1-70284399CBD1}">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D006BD8E-3D5F-4DAD-B469-A611370CFBC6}">
      <text>
        <r>
          <rPr>
            <sz val="11"/>
            <color rgb="FF000000"/>
            <rFont val="Arial"/>
            <family val="2"/>
          </rPr>
          <t>(Células de preenchimento automático). Quantitativo das funções gratificadas de direção e assessoramento preenchidos.</t>
        </r>
      </text>
    </comment>
    <comment ref="D226" authorId="0" shapeId="0" xr:uid="{6F32BFAB-879C-4DC0-ABFC-2A7355A689E7}">
      <text>
        <r>
          <rPr>
            <sz val="11"/>
            <color rgb="FF000000"/>
            <rFont val="Arial"/>
            <family val="2"/>
          </rPr>
          <t>(Células de preenchimento automático). Quantitativo das funções gratificadas de direção e assessoramento vagas.</t>
        </r>
      </text>
    </comment>
    <comment ref="E226" authorId="0" shapeId="0" xr:uid="{A29637A7-3824-4648-B11C-572B239FD2AA}">
      <text>
        <r>
          <rPr>
            <sz val="11"/>
            <color rgb="FF000000"/>
            <rFont val="Arial"/>
            <family val="2"/>
          </rPr>
          <t>(Células de preenchimento automático). Quantitativo das funções gratificadas de direção e assessoramento existentes (preenchidos + vagos).</t>
        </r>
      </text>
    </comment>
    <comment ref="G226" authorId="0" shapeId="0" xr:uid="{409A0E1F-EAF8-470C-9747-AB7A707B9009}">
      <text>
        <r>
          <rPr>
            <sz val="11"/>
            <color rgb="FF000000"/>
            <rFont val="Arial"/>
            <family val="2"/>
          </rPr>
          <t>(Células de preenchimento automático). Valor total dos vencimentos dos servidores, em Reais (R$).</t>
        </r>
      </text>
    </comment>
    <comment ref="H226" authorId="0" shapeId="0" xr:uid="{0BE0FA82-A022-473F-A5EC-DA3D21AECA87}">
      <text>
        <r>
          <rPr>
            <sz val="11"/>
            <color rgb="FF000000"/>
            <rFont val="Arial"/>
            <family val="2"/>
          </rPr>
          <t>(Células de preenchimento automático). Valor total das representações pagas em razão da função gratificada de direção e assessoramento, em Reais (R$).</t>
        </r>
      </text>
    </comment>
    <comment ref="I226" authorId="0" shapeId="0" xr:uid="{89894BEB-8AA7-4BE3-A4D3-2B75CD641B63}">
      <text>
        <r>
          <rPr>
            <sz val="11"/>
            <color rgb="FF000000"/>
            <rFont val="Arial"/>
            <family val="2"/>
          </rPr>
          <t>(Células de preenchimento automático). Valor total dos montantes resultantes da soma entre os vencimentos + representações, em Reais (R$).</t>
        </r>
      </text>
    </comment>
    <comment ref="A237" authorId="0" shapeId="0" xr:uid="{9835D039-22D4-40C5-9E02-E77101E3C3A4}">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73E3F41D-4BB6-4A9D-A4DD-2CED632C850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A985E78C-46F2-4A36-A482-2011D3BE39FA}">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044453C7-30C6-4DA1-85D0-64CA78E650F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89D89EBC-CB9C-478A-A025-3A4FA364431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7E32D723-B835-454E-99C3-633AAC277B9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9B1AB8FF-24A7-4285-B67C-479D00A99367}">
      <text>
        <r>
          <rPr>
            <sz val="11"/>
            <color rgb="FF000000"/>
            <rFont val="Arial"/>
            <family val="2"/>
          </rPr>
          <t>Valor do vencimento do servidor, em Reais (R$).</t>
        </r>
      </text>
    </comment>
    <comment ref="H237" authorId="0" shapeId="0" xr:uid="{CCDDE594-0FBB-4F1D-B4D7-4C0552058233}">
      <text>
        <r>
          <rPr>
            <sz val="11"/>
            <color rgb="FF000000"/>
            <rFont val="Arial"/>
            <family val="2"/>
          </rPr>
          <t>Valor da representação paga em razão da função gratificada de direção e assessoramento, em Reais (R$).</t>
        </r>
      </text>
    </comment>
    <comment ref="I237" authorId="0" shapeId="0" xr:uid="{14BD1755-28EE-470F-B850-CF39F7DB2838}">
      <text>
        <r>
          <rPr>
            <sz val="11"/>
            <color rgb="FF000000"/>
            <rFont val="Arial"/>
            <family val="2"/>
          </rPr>
          <t>(Células de preenchimento automático). Montante resultante da soma entre o vencimento + representação, em Reais (R$).</t>
        </r>
      </text>
    </comment>
    <comment ref="A246" authorId="0" shapeId="0" xr:uid="{2EB530DD-158D-418A-95DA-0A7D736BB790}">
      <text>
        <r>
          <rPr>
            <sz val="11"/>
            <color rgb="FF000000"/>
            <rFont val="Arial"/>
            <family val="2"/>
          </rPr>
          <t>(Não editar as células em cinza). Relação de todas as funções gratificadas de direção e assessoramento, conforme Lei Estadual nº 16.520/2018.</t>
        </r>
      </text>
    </comment>
    <comment ref="B246" authorId="0" shapeId="0" xr:uid="{F5097CF8-B79C-4832-9499-0E5AFF98FB8B}">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BD699EB9-03DE-45FA-ADFC-6795A2059B4D}">
      <text>
        <r>
          <rPr>
            <sz val="11"/>
            <color rgb="FF000000"/>
            <rFont val="Arial"/>
            <family val="2"/>
          </rPr>
          <t>(Células de preenchimento automático). Quantitativo das funções gratificadas de direção e assessoramento preenchidos.</t>
        </r>
      </text>
    </comment>
    <comment ref="D246" authorId="0" shapeId="0" xr:uid="{CAFEC4B7-F3FD-4B62-BBC6-B3C77C27AC1B}">
      <text>
        <r>
          <rPr>
            <sz val="11"/>
            <color rgb="FF000000"/>
            <rFont val="Arial"/>
            <family val="2"/>
          </rPr>
          <t>(Células de preenchimento automático). Quantitativo das funções gratificadas de direção e assessoramento vagas.</t>
        </r>
      </text>
    </comment>
    <comment ref="E246" authorId="0" shapeId="0" xr:uid="{25B1DD8C-3690-40AD-90FC-2CA932B15955}">
      <text>
        <r>
          <rPr>
            <sz val="11"/>
            <color rgb="FF000000"/>
            <rFont val="Arial"/>
            <family val="2"/>
          </rPr>
          <t>(Células de preenchimento automático). Quantitativo das funções gratificadas de direção e assessoramento existentes (preenchidos + vagos).</t>
        </r>
      </text>
    </comment>
    <comment ref="G246" authorId="0" shapeId="0" xr:uid="{BC37C611-AE3D-4DFB-B966-FE1D2930532D}">
      <text>
        <r>
          <rPr>
            <sz val="11"/>
            <color rgb="FF000000"/>
            <rFont val="Arial"/>
            <family val="2"/>
          </rPr>
          <t>(Células de preenchimento automático). Valor total dos vencimentos dos servidores, em Reais (R$).</t>
        </r>
      </text>
    </comment>
    <comment ref="H246" authorId="0" shapeId="0" xr:uid="{5E38A0BF-317B-4C34-99D9-21F2834502D5}">
      <text>
        <r>
          <rPr>
            <sz val="11"/>
            <color rgb="FF000000"/>
            <rFont val="Arial"/>
            <family val="2"/>
          </rPr>
          <t>(Células de preenchimento automático). Valor total das representações pagas em razão da função gratificada de direção e assessoramento, em Reais (R$).</t>
        </r>
      </text>
    </comment>
    <comment ref="I246" authorId="0" shapeId="0" xr:uid="{417BA816-851C-447E-99EF-486150009596}">
      <text>
        <r>
          <rPr>
            <sz val="11"/>
            <color rgb="FF000000"/>
            <rFont val="Arial"/>
            <family val="2"/>
          </rPr>
          <t>(Células de preenchimento automático). Valor total dos montantes resultantes da soma entre os vencimentos + representações, em Reais (R$).</t>
        </r>
      </text>
    </comment>
    <comment ref="A253" authorId="0" shapeId="0" xr:uid="{6F59A380-7125-4FB9-B6BE-86102DA73AC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A1136B0B-2E1F-4F5E-8199-73CE825089A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1C2E745C-5E85-4C06-B67E-1337349902D2}">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FCF49071-7A90-4235-9994-541BC8E0256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3430443F-01F1-4817-8FE5-A9BECD56B8B6}">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95F17D61-D706-4655-98E0-4F763213E9A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07F09BBE-6603-493B-A843-299FDC466B0B}">
      <text>
        <r>
          <rPr>
            <sz val="11"/>
            <color rgb="FF000000"/>
            <rFont val="Arial"/>
            <family val="2"/>
          </rPr>
          <t>Valor do vencimento do servidor, em Reais (R$).</t>
        </r>
      </text>
    </comment>
    <comment ref="H253" authorId="0" shapeId="0" xr:uid="{046E5B32-D5BE-46F3-8A43-92DAFF4FA1A2}">
      <text>
        <r>
          <rPr>
            <sz val="11"/>
            <color rgb="FF000000"/>
            <rFont val="Arial"/>
            <family val="2"/>
          </rPr>
          <t>Valor da representação paga em razão da função gratificada de direção e assessoramento, em Reais (R$).</t>
        </r>
      </text>
    </comment>
    <comment ref="I253" authorId="0" shapeId="0" xr:uid="{26C00A80-6DF6-409D-B745-36DBD72AE4A9}">
      <text>
        <r>
          <rPr>
            <sz val="11"/>
            <color rgb="FF000000"/>
            <rFont val="Arial"/>
            <family val="2"/>
          </rPr>
          <t>(Células de preenchimento automático). Montante resultante da soma entre o vencimento + representação, em Reais (R$).</t>
        </r>
      </text>
    </comment>
    <comment ref="A257" authorId="0" shapeId="0" xr:uid="{9270BF7C-1336-4ED9-9174-BD02700FE934}">
      <text>
        <r>
          <rPr>
            <sz val="11"/>
            <color rgb="FF000000"/>
            <rFont val="Arial"/>
            <family val="2"/>
          </rPr>
          <t>(Não editar as células em cinza). Relação de todas as funções gratificadas de direção e assessoramento, conforme Lei Estadual nº 16.520/2018.</t>
        </r>
      </text>
    </comment>
    <comment ref="B257" authorId="0" shapeId="0" xr:uid="{33C673C1-6CE0-425E-8775-6C5775596AE3}">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8F4CB2B2-7B14-4DFC-B7B6-AF6DC5CB5969}">
      <text>
        <r>
          <rPr>
            <sz val="11"/>
            <color rgb="FF000000"/>
            <rFont val="Arial"/>
            <family val="2"/>
          </rPr>
          <t>(Células de preenchimento automático). Quantitativo das funções gratificadas de direção e assessoramento preenchidos.</t>
        </r>
      </text>
    </comment>
    <comment ref="D257" authorId="0" shapeId="0" xr:uid="{D8D0B145-A3DD-497C-82CC-C504F4FAFCE1}">
      <text>
        <r>
          <rPr>
            <sz val="11"/>
            <color rgb="FF000000"/>
            <rFont val="Arial"/>
            <family val="2"/>
          </rPr>
          <t>(Células de preenchimento automático). Quantitativo das funções gratificadas de direção e assessoramento vagas.</t>
        </r>
      </text>
    </comment>
    <comment ref="E257" authorId="0" shapeId="0" xr:uid="{AA35C253-3C9D-4239-8AB5-602527BF44A9}">
      <text>
        <r>
          <rPr>
            <sz val="11"/>
            <color rgb="FF000000"/>
            <rFont val="Arial"/>
            <family val="2"/>
          </rPr>
          <t>(Células de preenchimento automático). Quantitativo das funções gratificadas de direção e assessoramento existentes (preenchidos + vagos).</t>
        </r>
      </text>
    </comment>
    <comment ref="G257" authorId="0" shapeId="0" xr:uid="{6A3FA5DF-1A05-44AA-A9B1-D83ADC59B7BE}">
      <text>
        <r>
          <rPr>
            <sz val="11"/>
            <color rgb="FF000000"/>
            <rFont val="Arial"/>
            <family val="2"/>
          </rPr>
          <t>(Células de preenchimento automático). Valor total dos vencimentos dos servidores, em Reais (R$).</t>
        </r>
      </text>
    </comment>
    <comment ref="H257" authorId="0" shapeId="0" xr:uid="{7BF1BEC9-721B-4258-AC36-3797E581115B}">
      <text>
        <r>
          <rPr>
            <sz val="11"/>
            <color rgb="FF000000"/>
            <rFont val="Arial"/>
            <family val="2"/>
          </rPr>
          <t>(Células de preenchimento automático). Valor total das representações pagas em razão da função gratificada de direção e assessoramento, em Reais (R$).</t>
        </r>
      </text>
    </comment>
    <comment ref="I257" authorId="0" shapeId="0" xr:uid="{9A35000E-623E-463C-9581-D07CEA49CA6C}">
      <text>
        <r>
          <rPr>
            <sz val="11"/>
            <color rgb="FF000000"/>
            <rFont val="Arial"/>
            <family val="2"/>
          </rPr>
          <t>(Células de preenchimento automático). Valor total dos montantes resultantes da soma entre os vencimentos + representações, em Reais (R$).</t>
        </r>
      </text>
    </comment>
    <comment ref="A264" authorId="0" shapeId="0" xr:uid="{C3222888-F622-445B-9C53-9B32E4AAD33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7EE45756-62A3-4805-B66E-7CE0A36DD49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768BCE18-F798-4F41-8951-ECFB5F825375}">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108CFA81-EB3A-43DA-B63F-81E0174B8F0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7FF7CE94-85F1-401F-B602-FF3FCB79745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01625954-12A5-4882-951B-D275376DE55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1F5C31D2-1001-4F98-948D-D2302A1B6876}">
      <text>
        <r>
          <rPr>
            <sz val="11"/>
            <color rgb="FF000000"/>
            <rFont val="Arial"/>
            <family val="2"/>
          </rPr>
          <t>Valor do vencimento do servidor, em Reais (R$).</t>
        </r>
      </text>
    </comment>
    <comment ref="H264" authorId="0" shapeId="0" xr:uid="{7EBFB564-A318-4581-B7E8-90E6D00880C2}">
      <text>
        <r>
          <rPr>
            <sz val="11"/>
            <color rgb="FF000000"/>
            <rFont val="Arial"/>
            <family val="2"/>
          </rPr>
          <t>Valor da representação paga em razão da função gratificada de direção e assessoramento, em Reais (R$).</t>
        </r>
      </text>
    </comment>
    <comment ref="I264" authorId="0" shapeId="0" xr:uid="{A5BAB28B-1A02-4087-85CB-02FF8EFECFE5}">
      <text>
        <r>
          <rPr>
            <sz val="11"/>
            <color rgb="FF000000"/>
            <rFont val="Arial"/>
            <family val="2"/>
          </rPr>
          <t>(Células de preenchimento automático). Montante resultante da soma entre o vencimento + representação, em Reais (R$).</t>
        </r>
      </text>
    </comment>
    <comment ref="A268" authorId="0" shapeId="0" xr:uid="{171CDDAC-C4C0-49D1-ADDD-20E2FB8D3D29}">
      <text>
        <r>
          <rPr>
            <sz val="11"/>
            <color rgb="FF000000"/>
            <rFont val="Arial"/>
            <family val="2"/>
          </rPr>
          <t>(Não editar as células em cinza). Relação de todas as funções gratificadas de direção e assessoramento, conforme Lei Estadual nº 16.520/2018.</t>
        </r>
      </text>
    </comment>
    <comment ref="B268" authorId="0" shapeId="0" xr:uid="{3C15F2FC-E5A5-4ACD-805C-89DE5D0E303F}">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95A0EFE4-40EA-44CC-95CD-28EBC8DE1DDA}">
      <text>
        <r>
          <rPr>
            <sz val="11"/>
            <color rgb="FF000000"/>
            <rFont val="Arial"/>
            <family val="2"/>
          </rPr>
          <t>(Células de preenchimento automático). Quantitativo das funções gratificadas de direção e assessoramento preenchidos.</t>
        </r>
      </text>
    </comment>
    <comment ref="D268" authorId="0" shapeId="0" xr:uid="{08F188B0-1869-4A73-A0F7-1B9C1DD37E25}">
      <text>
        <r>
          <rPr>
            <sz val="11"/>
            <color rgb="FF000000"/>
            <rFont val="Arial"/>
            <family val="2"/>
          </rPr>
          <t>(Células de preenchimento automático). Quantitativo das funções gratificadas de direção e assessoramento vagas.</t>
        </r>
      </text>
    </comment>
    <comment ref="E268" authorId="0" shapeId="0" xr:uid="{84130D22-FCAC-49EF-80B9-DEE5CB84CDAE}">
      <text>
        <r>
          <rPr>
            <sz val="11"/>
            <color rgb="FF000000"/>
            <rFont val="Arial"/>
            <family val="2"/>
          </rPr>
          <t>(Células de preenchimento automático). Quantitativo das funções gratificadas de direção e assessoramento existentes (preenchidos + vagos).</t>
        </r>
      </text>
    </comment>
    <comment ref="G268" authorId="0" shapeId="0" xr:uid="{BB11D36D-54D6-4C9F-8369-FEC50CE4D75D}">
      <text>
        <r>
          <rPr>
            <sz val="11"/>
            <color rgb="FF000000"/>
            <rFont val="Arial"/>
            <family val="2"/>
          </rPr>
          <t>(Células de preenchimento automático). Valor total dos vencimentos dos servidores, em Reais (R$).</t>
        </r>
      </text>
    </comment>
    <comment ref="H268" authorId="0" shapeId="0" xr:uid="{EAB841AE-0C63-492B-9A5C-28ED6183B564}">
      <text>
        <r>
          <rPr>
            <sz val="11"/>
            <color rgb="FF000000"/>
            <rFont val="Arial"/>
            <family val="2"/>
          </rPr>
          <t>(Células de preenchimento automático). Valor total das representações pagas em razão da função gratificada de direção e assessoramento, em Reais (R$).</t>
        </r>
      </text>
    </comment>
    <comment ref="I268" authorId="0" shapeId="0" xr:uid="{9C779D0C-489F-40F7-8675-8D443AA3F51E}">
      <text>
        <r>
          <rPr>
            <sz val="11"/>
            <color rgb="FF000000"/>
            <rFont val="Arial"/>
            <family val="2"/>
          </rPr>
          <t>(Células de preenchimento automático). Valor total dos montantes resultantes da soma entre os vencimentos + representações, em Reais (R$).</t>
        </r>
      </text>
    </comment>
    <comment ref="A274" authorId="0" shapeId="0" xr:uid="{38BA96F1-0024-4B59-86F5-6C5000481FA1}">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882B6C18-A153-43FA-8935-5EB04044422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1FB8F03C-169C-43F1-9069-9A79691EB513}">
      <text>
        <r>
          <rPr>
            <sz val="11"/>
            <color rgb="FF000000"/>
            <rFont val="Arial"/>
            <family val="2"/>
          </rPr>
          <t>Descrever a sigla da lotação referente à função gratificada de supervisão e apoio. Exemplos de siglas da SCGE: DAUD/UAPP, DAUD/COP/UAOP, DAUD/CLC/UALC, etc.</t>
        </r>
      </text>
    </comment>
    <comment ref="D274" authorId="0" shapeId="0" xr:uid="{3F6D66BE-056F-4818-BD1E-8653BC0D285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F4C0539D-BBBD-4D12-8530-B90D89C47B56}">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88B9DE00-BA54-46C8-913D-49B528A34FDA}">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57F23775-2DF5-44D4-BA69-3875B762C3EE}">
      <text>
        <r>
          <rPr>
            <sz val="11"/>
            <color rgb="FF000000"/>
            <rFont val="Arial"/>
            <family val="2"/>
          </rPr>
          <t>Valor do vencimento do servidor, em Reais (R$).</t>
        </r>
      </text>
    </comment>
    <comment ref="H274" authorId="0" shapeId="0" xr:uid="{77977CDF-777C-450A-B3E4-81E23D4E0347}">
      <text>
        <r>
          <rPr>
            <sz val="11"/>
            <color rgb="FF000000"/>
            <rFont val="Arial"/>
            <family val="2"/>
          </rPr>
          <t>Valor da representação paga em razão da função gratificada de supervisão e apoio, em Reais (R$).</t>
        </r>
      </text>
    </comment>
    <comment ref="I274" authorId="0" shapeId="0" xr:uid="{7C62C1D8-7215-422E-9230-C0C3F14A412B}">
      <text>
        <r>
          <rPr>
            <sz val="11"/>
            <color rgb="FF000000"/>
            <rFont val="Arial"/>
            <family val="2"/>
          </rPr>
          <t>(Células de preenchimento automático). Montante resultante da soma entre o vencimento + representação, em Reais (R$).</t>
        </r>
      </text>
    </comment>
    <comment ref="A306" authorId="0" shapeId="0" xr:uid="{EE8D5144-0690-4D13-A5B1-BBE2F83289A0}">
      <text>
        <r>
          <rPr>
            <sz val="11"/>
            <color rgb="FF000000"/>
            <rFont val="Arial"/>
            <family val="2"/>
          </rPr>
          <t>(Não editar as células em cinza). Relação de todas as funções gratificadas de supervisão e apoio, conforme Lei Estadual nº 16.520/2018.</t>
        </r>
      </text>
    </comment>
    <comment ref="B306" authorId="0" shapeId="0" xr:uid="{A124A597-C6D9-4DE7-833C-AC8937114FBB}">
      <text>
        <r>
          <rPr>
            <sz val="11"/>
            <color rgb="FF000000"/>
            <rFont val="Arial"/>
            <family val="2"/>
          </rPr>
          <t>(Não editar as células em cinza). Relação de todos os símbolos das funções gratificadas de supervisão e apoio, conforme Lei Estadual nº 16.520/2018.</t>
        </r>
      </text>
    </comment>
    <comment ref="C306" authorId="0" shapeId="0" xr:uid="{CBF4C341-AA1B-4C9E-BD0D-FFBE8759587C}">
      <text>
        <r>
          <rPr>
            <sz val="11"/>
            <color rgb="FF000000"/>
            <rFont val="Arial"/>
            <family val="2"/>
          </rPr>
          <t>(Células de preenchimento automático). Quantitativo das funções gratificadas de supervisão e apoio preenchidos.</t>
        </r>
      </text>
    </comment>
    <comment ref="D306" authorId="0" shapeId="0" xr:uid="{622EE89C-DDAB-40EE-A322-159EFF8DC9C0}">
      <text>
        <r>
          <rPr>
            <sz val="11"/>
            <color rgb="FF000000"/>
            <rFont val="Arial"/>
            <family val="2"/>
          </rPr>
          <t>(Células de preenchimento automático). Quantitativo das funções gratificadas de supervisão e apoio vagos.</t>
        </r>
      </text>
    </comment>
    <comment ref="E306" authorId="0" shapeId="0" xr:uid="{E052A005-5B6A-4711-9A4E-11F52FA1CB0A}">
      <text>
        <r>
          <rPr>
            <sz val="11"/>
            <color rgb="FF000000"/>
            <rFont val="Arial"/>
            <family val="2"/>
          </rPr>
          <t>(Células de preenchimento automático). Quantitativo das funções gratificadas de supervisão e apoio existentes (preenchidos + vagos).</t>
        </r>
      </text>
    </comment>
    <comment ref="G306" authorId="0" shapeId="0" xr:uid="{007F648D-F5B9-477E-944B-2B8A801156F3}">
      <text>
        <r>
          <rPr>
            <sz val="11"/>
            <color rgb="FF000000"/>
            <rFont val="Arial"/>
            <family val="2"/>
          </rPr>
          <t>(Células de preenchimento automático). Valor total dos vencimentos dos servidores, em Reais (R$).</t>
        </r>
      </text>
    </comment>
    <comment ref="H306" authorId="0" shapeId="0" xr:uid="{15F658E7-74CD-416C-B463-E911577BAE55}">
      <text>
        <r>
          <rPr>
            <sz val="11"/>
            <color rgb="FF000000"/>
            <rFont val="Arial"/>
            <family val="2"/>
          </rPr>
          <t>(Células de preenchimento automático). Valor total das representações pagas em razão da função gratificada de supervisão e apoio, em Reais (R$).</t>
        </r>
      </text>
    </comment>
    <comment ref="I306" authorId="0" shapeId="0" xr:uid="{68255BE6-A5ED-4149-952C-5EF1694017CB}">
      <text>
        <r>
          <rPr>
            <sz val="11"/>
            <color rgb="FF000000"/>
            <rFont val="Arial"/>
            <family val="2"/>
          </rPr>
          <t>(Células de preenchimento automático). Valor total dos montantes resultantes da soma entre os vencimentos + representações, em Reais (R$).</t>
        </r>
      </text>
    </comment>
    <comment ref="C315" authorId="0" shapeId="0" xr:uid="{A8BE24B1-AA1F-4EEE-8469-1DE1A5471583}">
      <text>
        <r>
          <rPr>
            <sz val="11"/>
            <color rgb="FF000000"/>
            <rFont val="Arial"/>
            <family val="2"/>
          </rPr>
          <t>(Células de preenchimento automático). Quantitativo dos cargos em comissão + funções gratificadas preenchidos.</t>
        </r>
      </text>
    </comment>
    <comment ref="D315" authorId="0" shapeId="0" xr:uid="{8DC2FA18-3E6C-4B6A-BD1B-F0A92DE6A1E8}">
      <text>
        <r>
          <rPr>
            <sz val="11"/>
            <color rgb="FF000000"/>
            <rFont val="Arial"/>
            <family val="2"/>
          </rPr>
          <t>(Células de preenchimento automático). Quantitativo dos cargos em comissão + funções gratificadas vagos.</t>
        </r>
      </text>
    </comment>
    <comment ref="E315" authorId="0" shapeId="0" xr:uid="{FF2EF5A8-92D7-4BF5-A20E-A61324A39DEC}">
      <text>
        <r>
          <rPr>
            <sz val="11"/>
            <color rgb="FF000000"/>
            <rFont val="Arial"/>
            <family val="2"/>
          </rPr>
          <t>(Células de preenchimento automático). Quantitativo dos cargos em comissão + funções gratificadas existentes (preenchidos + vagos).</t>
        </r>
      </text>
    </comment>
    <comment ref="G315" authorId="0" shapeId="0" xr:uid="{8E12154F-A510-4384-B146-896CD7B71495}">
      <text>
        <r>
          <rPr>
            <sz val="11"/>
            <color rgb="FF000000"/>
            <rFont val="Arial"/>
            <family val="2"/>
          </rPr>
          <t>(Células de preenchimento automático). Valor total dos vencimentos dos cargos comissionados + funções gratificadas, em Reais (R$).</t>
        </r>
      </text>
    </comment>
    <comment ref="H315" authorId="0" shapeId="0" xr:uid="{90623328-BF4B-4D46-A7A8-F6515F4416A4}">
      <text>
        <r>
          <rPr>
            <sz val="11"/>
            <color rgb="FF000000"/>
            <rFont val="Arial"/>
            <family val="2"/>
          </rPr>
          <t>(Células de preenchimento automático). Valor total das representações pagas em razão dos cargos comissionados + funções gratificadas, em Reais (R$).</t>
        </r>
      </text>
    </comment>
    <comment ref="I315" authorId="0" shapeId="0" xr:uid="{F209A8D1-8B6F-4D45-BEFF-D76AEA65AE1A}">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5A07C591-6EBA-4FC8-B254-34A82174EAFC}">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A50FF574-C6E5-4338-9484-F756CEDE894C}">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7354BD75-F5A3-4A7F-8041-47C718EBD04A}">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144459F3-C609-4B39-B616-8CEAD592EB51}">
      <text>
        <r>
          <rPr>
            <sz val="11"/>
            <color rgb="FF000000"/>
            <rFont val="Arial"/>
            <family val="2"/>
          </rPr>
          <t>Descrever a sigla da lotação referente ao cargo comissionado. Exemplos de siglas da SCGE: GAB/SECGE, GAB/CGAB, CGAB/ASC, etc.</t>
        </r>
      </text>
    </comment>
    <comment ref="D6" authorId="0" shapeId="0" xr:uid="{6A042C0F-FFAF-46C1-9FAF-55CD1067365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6A9BFF2B-4EFA-434C-9FD9-477FB2000949}">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BC6465BA-F1FE-4D5E-A71A-CA11FCB7F49E}">
      <text>
        <r>
          <rPr>
            <sz val="11"/>
            <color rgb="FF000000"/>
            <rFont val="Arial"/>
            <family val="2"/>
          </rPr>
          <t>Nome completo do servidor ocupante do cargo comissionado. Caso o cargo esteja vago, a palavra "VAGO" deverá ser inserida na célula correspondente.</t>
        </r>
      </text>
    </comment>
    <comment ref="G6" authorId="0" shapeId="0" xr:uid="{7CEBF011-0101-439C-A831-B2CD0624A892}">
      <text>
        <r>
          <rPr>
            <sz val="11"/>
            <color rgb="FF000000"/>
            <rFont val="Arial"/>
            <family val="2"/>
          </rPr>
          <t>Valor do subsídio do agente político, em Reais (R$).</t>
        </r>
      </text>
    </comment>
    <comment ref="H6" authorId="0" shapeId="0" xr:uid="{E67F5E79-F28C-4B80-88C7-1CA9BE2F4EF2}">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21F843B6-4B3F-4FDD-AE99-C6BD990F4E14}">
      <text>
        <r>
          <rPr>
            <sz val="11"/>
            <color rgb="FF000000"/>
            <rFont val="Arial"/>
            <family val="2"/>
          </rPr>
          <t>Valor da representação paga em razão do cargo em comissão, em Reais (R$).</t>
        </r>
      </text>
    </comment>
    <comment ref="J6" authorId="0" shapeId="0" xr:uid="{CDA087CD-AB1B-44DC-AE46-9D783372CA66}">
      <text>
        <r>
          <rPr>
            <sz val="11"/>
            <color rgb="FF000000"/>
            <rFont val="Arial"/>
            <family val="2"/>
          </rPr>
          <t>(Células de preenchimento automático). Montante resultante da soma entre o subsídio do agente político + vencimento + representação, em Reais (R$).</t>
        </r>
      </text>
    </comment>
    <comment ref="A175" authorId="0" shapeId="0" xr:uid="{E8BB0B08-2769-4D91-A069-AE3F440990F8}">
      <text>
        <r>
          <rPr>
            <sz val="11"/>
            <color rgb="FF000000"/>
            <rFont val="Arial"/>
            <family val="2"/>
          </rPr>
          <t>(Não editar as células em cinza). Relação de todos os cargos comissionados, conforme Lei Estadual nº 16.520/2018.</t>
        </r>
      </text>
    </comment>
    <comment ref="B175" authorId="0" shapeId="0" xr:uid="{05A92E9A-2147-4F80-B5C8-2F1725BF21EF}">
      <text>
        <r>
          <rPr>
            <sz val="11"/>
            <color rgb="FF000000"/>
            <rFont val="Arial"/>
            <family val="2"/>
          </rPr>
          <t>(Não editar as células em cinza). Relação de todos os símbolos dos cargos comissionados, conforme Lei Estadual nº 16.520/2018.</t>
        </r>
      </text>
    </comment>
    <comment ref="C175" authorId="0" shapeId="0" xr:uid="{A0C3596F-BE78-4257-A95B-58082F3E7081}">
      <text>
        <r>
          <rPr>
            <sz val="11"/>
            <color rgb="FF000000"/>
            <rFont val="Arial"/>
            <family val="2"/>
          </rPr>
          <t>(Células de preenchimento automático). Quantitativo dos cargos comissionados preenchidos.</t>
        </r>
      </text>
    </comment>
    <comment ref="D175" authorId="0" shapeId="0" xr:uid="{17B023DF-7452-4F94-90D5-D304867DC930}">
      <text>
        <r>
          <rPr>
            <sz val="11"/>
            <color rgb="FF000000"/>
            <rFont val="Arial"/>
            <family val="2"/>
          </rPr>
          <t>(Células de preenchimento automático). Quantitativo dos cargos comissionados vagos.</t>
        </r>
      </text>
    </comment>
    <comment ref="E175" authorId="0" shapeId="0" xr:uid="{6C08FF53-7924-4871-B6C2-B7E53DB02FAA}">
      <text>
        <r>
          <rPr>
            <sz val="11"/>
            <color rgb="FF000000"/>
            <rFont val="Arial"/>
            <family val="2"/>
          </rPr>
          <t>(Células de preenchimento automático). Quantitativo dos cargos comissionados existentes (preenchidos + vagos).</t>
        </r>
      </text>
    </comment>
    <comment ref="G175" authorId="0" shapeId="0" xr:uid="{89B6C9F5-F6B2-40B0-BC3B-18DC4E4A4E4C}">
      <text>
        <r>
          <rPr>
            <sz val="11"/>
            <color rgb="FF000000"/>
            <rFont val="Arial"/>
            <family val="2"/>
          </rPr>
          <t>(Células de preenchimento automático). Valor total dos subsídios dos agentes políticos, em Reais (R$).</t>
        </r>
      </text>
    </comment>
    <comment ref="H175" authorId="0" shapeId="0" xr:uid="{B69D3D49-978B-4353-B422-00580F1CDD24}">
      <text>
        <r>
          <rPr>
            <sz val="11"/>
            <color rgb="FF000000"/>
            <rFont val="Arial"/>
            <family val="2"/>
          </rPr>
          <t>(Células de preenchimento automático). Valor total dos vencimentos dos servidores, em Reais (R$).</t>
        </r>
      </text>
    </comment>
    <comment ref="I175" authorId="0" shapeId="0" xr:uid="{D0100643-21B7-4DDE-AD4B-A9AE5EFC65ED}">
      <text>
        <r>
          <rPr>
            <sz val="11"/>
            <color rgb="FF000000"/>
            <rFont val="Arial"/>
            <family val="2"/>
          </rPr>
          <t>(Células de preenchimento automático). Valor total das representações pagas em razão do cargo em comissão, em Reais (R$).</t>
        </r>
      </text>
    </comment>
    <comment ref="J175" authorId="0" shapeId="0" xr:uid="{2DF5ADD0-C397-422A-9AC9-269BC1BE4C51}">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0E82D14B-550E-4D6D-A410-996C397DCB8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972BAA22-92D3-4E42-AABA-2E0E583A0C5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A8F6C60E-1C88-4688-8DC2-C2BC8052A004}">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6BF11F0A-C03B-464D-969B-A36835D5B35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835A4832-B145-4847-8380-930B1FFD915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0D472882-7801-4C71-AD4C-9BE047AE3FDD}">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285A19CF-FE1D-4FF7-9BBD-FB18958F5AFB}">
      <text>
        <r>
          <rPr>
            <sz val="11"/>
            <color rgb="FF000000"/>
            <rFont val="Arial"/>
            <family val="2"/>
          </rPr>
          <t>Valor do vencimento do servidor, em Reais (R$).</t>
        </r>
      </text>
    </comment>
    <comment ref="H191" authorId="0" shapeId="0" xr:uid="{F7A0A560-98EA-4765-AC75-A4E9BC6E9988}">
      <text>
        <r>
          <rPr>
            <sz val="11"/>
            <color rgb="FF000000"/>
            <rFont val="Arial"/>
            <family val="2"/>
          </rPr>
          <t>Valor da representação paga em razão da função gratificada de direção e assessoramento, em Reais (R$).</t>
        </r>
      </text>
    </comment>
    <comment ref="I191" authorId="0" shapeId="0" xr:uid="{E28203AE-CEFB-4DE1-94EF-BDCC0A377D07}">
      <text>
        <r>
          <rPr>
            <sz val="11"/>
            <color rgb="FF000000"/>
            <rFont val="Arial"/>
            <family val="2"/>
          </rPr>
          <t>(Células de preenchimento automático). Montante resultante da soma entre o vencimento + representação, em Reais (R$).</t>
        </r>
      </text>
    </comment>
    <comment ref="A194" authorId="0" shapeId="0" xr:uid="{3AAC107C-7DC9-42C9-ACCD-52D9E4CB5D8D}">
      <text>
        <r>
          <rPr>
            <sz val="11"/>
            <color rgb="FF000000"/>
            <rFont val="Arial"/>
            <family val="2"/>
          </rPr>
          <t>(Não editar as células em cinza). Relação de todas as funções gratificadas de direção e assessoramento, conforme Lei Estadual nº 16.520/2018.</t>
        </r>
      </text>
    </comment>
    <comment ref="B194" authorId="0" shapeId="0" xr:uid="{8449971A-9A65-4689-90B1-DFAAF50FC005}">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5FE82215-631F-47F8-BF00-985BE9E47C39}">
      <text>
        <r>
          <rPr>
            <sz val="11"/>
            <color rgb="FF000000"/>
            <rFont val="Arial"/>
            <family val="2"/>
          </rPr>
          <t>(Células de preenchimento automático). Quantitativo das funções gratificadas de direção e assessoramento preenchidos.</t>
        </r>
      </text>
    </comment>
    <comment ref="D194" authorId="0" shapeId="0" xr:uid="{F08F7A55-B0E6-4CDA-8892-524C5F7E13B4}">
      <text>
        <r>
          <rPr>
            <sz val="11"/>
            <color rgb="FF000000"/>
            <rFont val="Arial"/>
            <family val="2"/>
          </rPr>
          <t>(Células de preenchimento automático). Quantitativo das funções gratificadas de direção e assessoramento vagas.</t>
        </r>
      </text>
    </comment>
    <comment ref="E194" authorId="0" shapeId="0" xr:uid="{77FC4478-F0E2-4F33-A0F9-561AAE8865D0}">
      <text>
        <r>
          <rPr>
            <sz val="11"/>
            <color rgb="FF000000"/>
            <rFont val="Arial"/>
            <family val="2"/>
          </rPr>
          <t>(Células de preenchimento automático). Quantitativo das funções gratificadas de direção e assessoramento existentes (preenchidos + vagos).</t>
        </r>
      </text>
    </comment>
    <comment ref="G194" authorId="0" shapeId="0" xr:uid="{335CEF21-7D73-48AE-8223-812C79364FBD}">
      <text>
        <r>
          <rPr>
            <sz val="11"/>
            <color rgb="FF000000"/>
            <rFont val="Arial"/>
            <family val="2"/>
          </rPr>
          <t>(Células de preenchimento automático). Valor total dos vencimentos dos servidores, em Reais (R$).</t>
        </r>
      </text>
    </comment>
    <comment ref="H194" authorId="0" shapeId="0" xr:uid="{2C226405-D435-418A-8281-D2C6B5C06FC5}">
      <text>
        <r>
          <rPr>
            <sz val="11"/>
            <color rgb="FF000000"/>
            <rFont val="Arial"/>
            <family val="2"/>
          </rPr>
          <t>(Células de preenchimento automático). Valor total das representações pagas em razão da função gratificada de direção e assessoramento, em Reais (R$).</t>
        </r>
      </text>
    </comment>
    <comment ref="I194" authorId="0" shapeId="0" xr:uid="{26B5AC98-45CC-4AB9-8407-DFDBE0A176FD}">
      <text>
        <r>
          <rPr>
            <sz val="11"/>
            <color rgb="FF000000"/>
            <rFont val="Arial"/>
            <family val="2"/>
          </rPr>
          <t>(Células de preenchimento automático). Valor total dos montantes resultantes da soma entre os vencimentos + representações, em Reais (R$).</t>
        </r>
      </text>
    </comment>
    <comment ref="A204" authorId="0" shapeId="0" xr:uid="{06A1EA79-26F4-457D-999A-AF88F8C2C71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74512C98-465A-49A1-A868-7E8E4DF37B2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C73F8CD7-0471-43D9-ACD0-5847BA850682}">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C3776A34-602A-436A-A03C-65E27795B0F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2CCD5CA7-FDE7-4698-BE80-B13181CD751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C41BEF1C-90D8-4B58-B777-CD391FA2E47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3DED6834-802C-4496-9E91-E4C5F9557FD4}">
      <text>
        <r>
          <rPr>
            <sz val="11"/>
            <color rgb="FF000000"/>
            <rFont val="Arial"/>
            <family val="2"/>
          </rPr>
          <t>Valor do vencimento do servidor, em Reais (R$).</t>
        </r>
      </text>
    </comment>
    <comment ref="H204" authorId="0" shapeId="0" xr:uid="{E7F36991-3452-4157-AE43-F314E2FC250F}">
      <text>
        <r>
          <rPr>
            <sz val="11"/>
            <color rgb="FF000000"/>
            <rFont val="Arial"/>
            <family val="2"/>
          </rPr>
          <t>Valor da representação paga em razão da função gratificada de direção e assessoramento, em Reais (R$).</t>
        </r>
      </text>
    </comment>
    <comment ref="I204" authorId="0" shapeId="0" xr:uid="{0BD21F3F-99A2-4FD3-B520-BB05230C6217}">
      <text>
        <r>
          <rPr>
            <sz val="11"/>
            <color rgb="FF000000"/>
            <rFont val="Arial"/>
            <family val="2"/>
          </rPr>
          <t>(Células de preenchimento automático). Montante resultante da soma entre o vencimento + representação, em Reais (R$).</t>
        </r>
      </text>
    </comment>
    <comment ref="A212" authorId="0" shapeId="0" xr:uid="{21BD53D1-5244-4F2C-AEF9-39692E6987A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9A0F1579-EAAC-484B-9E76-9A04EE88358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B7A4B4F8-7E18-419D-A2B6-8004292A449D}">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8637D9B2-69C4-4F77-926D-8BE3B3DB917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E27EAA27-F911-4400-807C-64F6D9BED3F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7AAC851A-363F-4F82-85C3-194A26A2836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833ECF1C-10D5-40DF-8840-0B361D403AEE}">
      <text>
        <r>
          <rPr>
            <sz val="11"/>
            <color rgb="FF000000"/>
            <rFont val="Arial"/>
            <family val="2"/>
          </rPr>
          <t>Valor do vencimento do servidor, em Reais (R$).</t>
        </r>
      </text>
    </comment>
    <comment ref="H212" authorId="0" shapeId="0" xr:uid="{829E6C56-35FF-4D5F-95A5-12A84817F2BA}">
      <text>
        <r>
          <rPr>
            <sz val="11"/>
            <color rgb="FF000000"/>
            <rFont val="Arial"/>
            <family val="2"/>
          </rPr>
          <t>Valor da representação paga em razão da função gratificada de direção e assessoramento, em Reais (R$).</t>
        </r>
      </text>
    </comment>
    <comment ref="I212" authorId="0" shapeId="0" xr:uid="{727F3FA3-576E-4B58-A496-37ED16DDB7C2}">
      <text>
        <r>
          <rPr>
            <sz val="11"/>
            <color rgb="FF000000"/>
            <rFont val="Arial"/>
            <family val="2"/>
          </rPr>
          <t>(Células de preenchimento automático). Montante resultante da soma entre o vencimento + representação, em Reais (R$).</t>
        </r>
      </text>
    </comment>
    <comment ref="A220" authorId="0" shapeId="0" xr:uid="{20C53EBB-8D37-4EE0-9A13-48A89CC8B67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5B4B5FBB-E537-4427-BE58-123DEE9390B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04B27C7F-7E96-4CA1-8121-F59B90066619}">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1A004894-C016-4D54-BA59-E4C22BA2839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9F7F7565-9B97-414A-ADF1-A199ED43870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5EB75FDE-4EB7-4C56-A780-4B27E5E6837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F170C969-2C35-42D7-B707-0E7AE2087184}">
      <text>
        <r>
          <rPr>
            <sz val="11"/>
            <color rgb="FF000000"/>
            <rFont val="Arial"/>
            <family val="2"/>
          </rPr>
          <t>Valor do vencimento do servidor, em Reais (R$).</t>
        </r>
      </text>
    </comment>
    <comment ref="H220" authorId="0" shapeId="0" xr:uid="{8715D079-0979-439D-9BF3-371325924465}">
      <text>
        <r>
          <rPr>
            <sz val="11"/>
            <color rgb="FF000000"/>
            <rFont val="Arial"/>
            <family val="2"/>
          </rPr>
          <t>Valor da representação paga em razão da função gratificada de direção e assessoramento, em Reais (R$).</t>
        </r>
      </text>
    </comment>
    <comment ref="I220" authorId="0" shapeId="0" xr:uid="{2AF4FE38-B04B-4BA8-9417-97C0D5F6BECC}">
      <text>
        <r>
          <rPr>
            <sz val="11"/>
            <color rgb="FF000000"/>
            <rFont val="Arial"/>
            <family val="2"/>
          </rPr>
          <t>(Células de preenchimento automático). Montante resultante da soma entre o vencimento + representação, em Reais (R$).</t>
        </r>
      </text>
    </comment>
    <comment ref="A226" authorId="0" shapeId="0" xr:uid="{0D354D8A-1B14-4B61-A139-E13C2DD29192}">
      <text>
        <r>
          <rPr>
            <sz val="11"/>
            <color rgb="FF000000"/>
            <rFont val="Arial"/>
            <family val="2"/>
          </rPr>
          <t>(Não editar as células em cinza). Relação de todas as funções gratificadas de direção e assessoramento, conforme Lei Estadual nº 16.520/2018.</t>
        </r>
      </text>
    </comment>
    <comment ref="B226" authorId="0" shapeId="0" xr:uid="{30BB4B16-9F11-4FEF-935D-52C594949095}">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DCDB8869-B3A7-49C2-8E5B-32E45D442245}">
      <text>
        <r>
          <rPr>
            <sz val="11"/>
            <color rgb="FF000000"/>
            <rFont val="Arial"/>
            <family val="2"/>
          </rPr>
          <t>(Células de preenchimento automático). Quantitativo das funções gratificadas de direção e assessoramento preenchidos.</t>
        </r>
      </text>
    </comment>
    <comment ref="D226" authorId="0" shapeId="0" xr:uid="{ADBF790D-4F5F-497F-9158-1A62939015E9}">
      <text>
        <r>
          <rPr>
            <sz val="11"/>
            <color rgb="FF000000"/>
            <rFont val="Arial"/>
            <family val="2"/>
          </rPr>
          <t>(Células de preenchimento automático). Quantitativo das funções gratificadas de direção e assessoramento vagas.</t>
        </r>
      </text>
    </comment>
    <comment ref="E226" authorId="0" shapeId="0" xr:uid="{C4BF87B9-459F-45EB-8DD3-4E83D9721B42}">
      <text>
        <r>
          <rPr>
            <sz val="11"/>
            <color rgb="FF000000"/>
            <rFont val="Arial"/>
            <family val="2"/>
          </rPr>
          <t>(Células de preenchimento automático). Quantitativo das funções gratificadas de direção e assessoramento existentes (preenchidos + vagos).</t>
        </r>
      </text>
    </comment>
    <comment ref="G226" authorId="0" shapeId="0" xr:uid="{3A6D5479-B43A-407D-8CAF-38FCB1F792B7}">
      <text>
        <r>
          <rPr>
            <sz val="11"/>
            <color rgb="FF000000"/>
            <rFont val="Arial"/>
            <family val="2"/>
          </rPr>
          <t>(Células de preenchimento automático). Valor total dos vencimentos dos servidores, em Reais (R$).</t>
        </r>
      </text>
    </comment>
    <comment ref="H226" authorId="0" shapeId="0" xr:uid="{037489C0-B21B-4CCA-8068-D18C2E865112}">
      <text>
        <r>
          <rPr>
            <sz val="11"/>
            <color rgb="FF000000"/>
            <rFont val="Arial"/>
            <family val="2"/>
          </rPr>
          <t>(Células de preenchimento automático). Valor total das representações pagas em razão da função gratificada de direção e assessoramento, em Reais (R$).</t>
        </r>
      </text>
    </comment>
    <comment ref="I226" authorId="0" shapeId="0" xr:uid="{85A30780-F3CB-4523-96FA-88A372D7CCDB}">
      <text>
        <r>
          <rPr>
            <sz val="11"/>
            <color rgb="FF000000"/>
            <rFont val="Arial"/>
            <family val="2"/>
          </rPr>
          <t>(Células de preenchimento automático). Valor total dos montantes resultantes da soma entre os vencimentos + representações, em Reais (R$).</t>
        </r>
      </text>
    </comment>
    <comment ref="A237" authorId="0" shapeId="0" xr:uid="{494341C9-4D5E-49BD-BA11-5E4C9AC5A90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95C9C0D9-678E-4E90-9FB1-04428285524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C9502310-CE7A-476A-980F-EC81E6F31F6B}">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314D231B-E6D9-4EC5-9740-29582A41C48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EE117D09-3821-402E-B90E-AFD11B768B7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2071BF9E-F795-4B61-AD32-8778F42EF73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FB50B9B2-16B1-47F7-8F33-35A276AD5FE3}">
      <text>
        <r>
          <rPr>
            <sz val="11"/>
            <color rgb="FF000000"/>
            <rFont val="Arial"/>
            <family val="2"/>
          </rPr>
          <t>Valor do vencimento do servidor, em Reais (R$).</t>
        </r>
      </text>
    </comment>
    <comment ref="H237" authorId="0" shapeId="0" xr:uid="{FF8BB0A7-C075-40B0-8717-65768577B871}">
      <text>
        <r>
          <rPr>
            <sz val="11"/>
            <color rgb="FF000000"/>
            <rFont val="Arial"/>
            <family val="2"/>
          </rPr>
          <t>Valor da representação paga em razão da função gratificada de direção e assessoramento, em Reais (R$).</t>
        </r>
      </text>
    </comment>
    <comment ref="I237" authorId="0" shapeId="0" xr:uid="{32755FE0-27C2-453D-92C8-F79C1261032D}">
      <text>
        <r>
          <rPr>
            <sz val="11"/>
            <color rgb="FF000000"/>
            <rFont val="Arial"/>
            <family val="2"/>
          </rPr>
          <t>(Células de preenchimento automático). Montante resultante da soma entre o vencimento + representação, em Reais (R$).</t>
        </r>
      </text>
    </comment>
    <comment ref="A246" authorId="0" shapeId="0" xr:uid="{09C5DF07-2972-40BE-B561-339ECCF7721E}">
      <text>
        <r>
          <rPr>
            <sz val="11"/>
            <color rgb="FF000000"/>
            <rFont val="Arial"/>
            <family val="2"/>
          </rPr>
          <t>(Não editar as células em cinza). Relação de todas as funções gratificadas de direção e assessoramento, conforme Lei Estadual nº 16.520/2018.</t>
        </r>
      </text>
    </comment>
    <comment ref="B246" authorId="0" shapeId="0" xr:uid="{6DB9337A-3EB3-4398-9BAF-287B9266342A}">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B3274CCC-556D-44C7-8EBB-6ABAD6132B30}">
      <text>
        <r>
          <rPr>
            <sz val="11"/>
            <color rgb="FF000000"/>
            <rFont val="Arial"/>
            <family val="2"/>
          </rPr>
          <t>(Células de preenchimento automático). Quantitativo das funções gratificadas de direção e assessoramento preenchidos.</t>
        </r>
      </text>
    </comment>
    <comment ref="D246" authorId="0" shapeId="0" xr:uid="{04065065-EC93-442B-AC09-D05E5FEDC5BB}">
      <text>
        <r>
          <rPr>
            <sz val="11"/>
            <color rgb="FF000000"/>
            <rFont val="Arial"/>
            <family val="2"/>
          </rPr>
          <t>(Células de preenchimento automático). Quantitativo das funções gratificadas de direção e assessoramento vagas.</t>
        </r>
      </text>
    </comment>
    <comment ref="E246" authorId="0" shapeId="0" xr:uid="{D84E1091-D367-4637-B1F0-24361FB0B3D5}">
      <text>
        <r>
          <rPr>
            <sz val="11"/>
            <color rgb="FF000000"/>
            <rFont val="Arial"/>
            <family val="2"/>
          </rPr>
          <t>(Células de preenchimento automático). Quantitativo das funções gratificadas de direção e assessoramento existentes (preenchidos + vagos).</t>
        </r>
      </text>
    </comment>
    <comment ref="G246" authorId="0" shapeId="0" xr:uid="{98B3CEE7-33A7-47C8-AE88-775F78DFDAC5}">
      <text>
        <r>
          <rPr>
            <sz val="11"/>
            <color rgb="FF000000"/>
            <rFont val="Arial"/>
            <family val="2"/>
          </rPr>
          <t>(Células de preenchimento automático). Valor total dos vencimentos dos servidores, em Reais (R$).</t>
        </r>
      </text>
    </comment>
    <comment ref="H246" authorId="0" shapeId="0" xr:uid="{85A4B36F-AAA0-4E43-A2B5-24133F2AE9F3}">
      <text>
        <r>
          <rPr>
            <sz val="11"/>
            <color rgb="FF000000"/>
            <rFont val="Arial"/>
            <family val="2"/>
          </rPr>
          <t>(Células de preenchimento automático). Valor total das representações pagas em razão da função gratificada de direção e assessoramento, em Reais (R$).</t>
        </r>
      </text>
    </comment>
    <comment ref="I246" authorId="0" shapeId="0" xr:uid="{DC2E1504-35DF-4FB9-B6B4-931A803D7C94}">
      <text>
        <r>
          <rPr>
            <sz val="11"/>
            <color rgb="FF000000"/>
            <rFont val="Arial"/>
            <family val="2"/>
          </rPr>
          <t>(Células de preenchimento automático). Valor total dos montantes resultantes da soma entre os vencimentos + representações, em Reais (R$).</t>
        </r>
      </text>
    </comment>
    <comment ref="A253" authorId="0" shapeId="0" xr:uid="{01352606-299B-416F-8B5F-3D2448372EC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280027A0-E467-4D8E-AA3D-5E4FE69A180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5AD9DCB7-7E54-4927-B975-B7EECFDD8681}">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73F87476-D2F5-40DD-8164-F227A12EF9B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DAA94164-D96E-4CAE-820D-D091523AAD9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43611D7D-C52A-4D20-8B9B-9365B435888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AA8A0DA1-5E4D-40C4-AE33-CC949F2D3C67}">
      <text>
        <r>
          <rPr>
            <sz val="11"/>
            <color rgb="FF000000"/>
            <rFont val="Arial"/>
            <family val="2"/>
          </rPr>
          <t>Valor do vencimento do servidor, em Reais (R$).</t>
        </r>
      </text>
    </comment>
    <comment ref="H253" authorId="0" shapeId="0" xr:uid="{3EA16EFE-2A52-4DF5-84C0-7194B9FCBC0E}">
      <text>
        <r>
          <rPr>
            <sz val="11"/>
            <color rgb="FF000000"/>
            <rFont val="Arial"/>
            <family val="2"/>
          </rPr>
          <t>Valor da representação paga em razão da função gratificada de direção e assessoramento, em Reais (R$).</t>
        </r>
      </text>
    </comment>
    <comment ref="I253" authorId="0" shapeId="0" xr:uid="{A4B3A652-BD46-43BB-9991-B6826AA3A0E7}">
      <text>
        <r>
          <rPr>
            <sz val="11"/>
            <color rgb="FF000000"/>
            <rFont val="Arial"/>
            <family val="2"/>
          </rPr>
          <t>(Células de preenchimento automático). Montante resultante da soma entre o vencimento + representação, em Reais (R$).</t>
        </r>
      </text>
    </comment>
    <comment ref="A257" authorId="0" shapeId="0" xr:uid="{0123EE16-A751-4973-930A-75D0902AA1CF}">
      <text>
        <r>
          <rPr>
            <sz val="11"/>
            <color rgb="FF000000"/>
            <rFont val="Arial"/>
            <family val="2"/>
          </rPr>
          <t>(Não editar as células em cinza). Relação de todas as funções gratificadas de direção e assessoramento, conforme Lei Estadual nº 16.520/2018.</t>
        </r>
      </text>
    </comment>
    <comment ref="B257" authorId="0" shapeId="0" xr:uid="{DB539A89-0D53-4DC8-94A5-DEEE3F31B525}">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259C03CB-999A-4799-9166-CE1DFE717FA5}">
      <text>
        <r>
          <rPr>
            <sz val="11"/>
            <color rgb="FF000000"/>
            <rFont val="Arial"/>
            <family val="2"/>
          </rPr>
          <t>(Células de preenchimento automático). Quantitativo das funções gratificadas de direção e assessoramento preenchidos.</t>
        </r>
      </text>
    </comment>
    <comment ref="D257" authorId="0" shapeId="0" xr:uid="{4C791191-4ED9-4FD1-9BAE-BED38199FF46}">
      <text>
        <r>
          <rPr>
            <sz val="11"/>
            <color rgb="FF000000"/>
            <rFont val="Arial"/>
            <family val="2"/>
          </rPr>
          <t>(Células de preenchimento automático). Quantitativo das funções gratificadas de direção e assessoramento vagas.</t>
        </r>
      </text>
    </comment>
    <comment ref="E257" authorId="0" shapeId="0" xr:uid="{3A319076-5D78-47D3-852A-E1EF2A785D72}">
      <text>
        <r>
          <rPr>
            <sz val="11"/>
            <color rgb="FF000000"/>
            <rFont val="Arial"/>
            <family val="2"/>
          </rPr>
          <t>(Células de preenchimento automático). Quantitativo das funções gratificadas de direção e assessoramento existentes (preenchidos + vagos).</t>
        </r>
      </text>
    </comment>
    <comment ref="G257" authorId="0" shapeId="0" xr:uid="{D2B057B4-D28D-430B-9DC1-1702BA09E266}">
      <text>
        <r>
          <rPr>
            <sz val="11"/>
            <color rgb="FF000000"/>
            <rFont val="Arial"/>
            <family val="2"/>
          </rPr>
          <t>(Células de preenchimento automático). Valor total dos vencimentos dos servidores, em Reais (R$).</t>
        </r>
      </text>
    </comment>
    <comment ref="H257" authorId="0" shapeId="0" xr:uid="{2C215A9D-5566-43BC-9B13-694454C3BB1F}">
      <text>
        <r>
          <rPr>
            <sz val="11"/>
            <color rgb="FF000000"/>
            <rFont val="Arial"/>
            <family val="2"/>
          </rPr>
          <t>(Células de preenchimento automático). Valor total das representações pagas em razão da função gratificada de direção e assessoramento, em Reais (R$).</t>
        </r>
      </text>
    </comment>
    <comment ref="I257" authorId="0" shapeId="0" xr:uid="{DAF5634B-C716-421C-8E80-802C399DF34D}">
      <text>
        <r>
          <rPr>
            <sz val="11"/>
            <color rgb="FF000000"/>
            <rFont val="Arial"/>
            <family val="2"/>
          </rPr>
          <t>(Células de preenchimento automático). Valor total dos montantes resultantes da soma entre os vencimentos + representações, em Reais (R$).</t>
        </r>
      </text>
    </comment>
    <comment ref="A264" authorId="0" shapeId="0" xr:uid="{BD8E201A-068E-47B1-B0CB-7F95091E8EB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70A7D4E2-7662-4C80-82C1-18FEE1FDF6F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FED5C8E8-212F-4673-8AC9-B2B272466071}">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4A9896A1-4DAD-4E35-99D5-811266E123B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BC401A4B-A9E1-4053-B863-4A557A05F37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37FAFD88-D727-4A7A-A627-390EC99673A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789C2B76-3771-45CD-9AC9-38F92B1A8C59}">
      <text>
        <r>
          <rPr>
            <sz val="11"/>
            <color rgb="FF000000"/>
            <rFont val="Arial"/>
            <family val="2"/>
          </rPr>
          <t>Valor do vencimento do servidor, em Reais (R$).</t>
        </r>
      </text>
    </comment>
    <comment ref="H264" authorId="0" shapeId="0" xr:uid="{320053B2-110D-4014-843C-C610531B9045}">
      <text>
        <r>
          <rPr>
            <sz val="11"/>
            <color rgb="FF000000"/>
            <rFont val="Arial"/>
            <family val="2"/>
          </rPr>
          <t>Valor da representação paga em razão da função gratificada de direção e assessoramento, em Reais (R$).</t>
        </r>
      </text>
    </comment>
    <comment ref="I264" authorId="0" shapeId="0" xr:uid="{D3B1232D-89FF-4974-8364-59BD463D0241}">
      <text>
        <r>
          <rPr>
            <sz val="11"/>
            <color rgb="FF000000"/>
            <rFont val="Arial"/>
            <family val="2"/>
          </rPr>
          <t>(Células de preenchimento automático). Montante resultante da soma entre o vencimento + representação, em Reais (R$).</t>
        </r>
      </text>
    </comment>
    <comment ref="A268" authorId="0" shapeId="0" xr:uid="{682655DF-DDD6-4BE9-B970-197725E82733}">
      <text>
        <r>
          <rPr>
            <sz val="11"/>
            <color rgb="FF000000"/>
            <rFont val="Arial"/>
            <family val="2"/>
          </rPr>
          <t>(Não editar as células em cinza). Relação de todas as funções gratificadas de direção e assessoramento, conforme Lei Estadual nº 16.520/2018.</t>
        </r>
      </text>
    </comment>
    <comment ref="B268" authorId="0" shapeId="0" xr:uid="{72A875E8-9E47-491B-BC08-7D40B733D1F2}">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93CDDF7C-C26A-4820-AB59-1D8D097A3DE6}">
      <text>
        <r>
          <rPr>
            <sz val="11"/>
            <color rgb="FF000000"/>
            <rFont val="Arial"/>
            <family val="2"/>
          </rPr>
          <t>(Células de preenchimento automático). Quantitativo das funções gratificadas de direção e assessoramento preenchidos.</t>
        </r>
      </text>
    </comment>
    <comment ref="D268" authorId="0" shapeId="0" xr:uid="{542D6565-5141-4FAB-8268-1511CB812302}">
      <text>
        <r>
          <rPr>
            <sz val="11"/>
            <color rgb="FF000000"/>
            <rFont val="Arial"/>
            <family val="2"/>
          </rPr>
          <t>(Células de preenchimento automático). Quantitativo das funções gratificadas de direção e assessoramento vagas.</t>
        </r>
      </text>
    </comment>
    <comment ref="E268" authorId="0" shapeId="0" xr:uid="{07492B00-25B5-4A69-ACE0-62436E07A761}">
      <text>
        <r>
          <rPr>
            <sz val="11"/>
            <color rgb="FF000000"/>
            <rFont val="Arial"/>
            <family val="2"/>
          </rPr>
          <t>(Células de preenchimento automático). Quantitativo das funções gratificadas de direção e assessoramento existentes (preenchidos + vagos).</t>
        </r>
      </text>
    </comment>
    <comment ref="G268" authorId="0" shapeId="0" xr:uid="{B07B849F-6D60-42A5-B16A-7040A0BC2F16}">
      <text>
        <r>
          <rPr>
            <sz val="11"/>
            <color rgb="FF000000"/>
            <rFont val="Arial"/>
            <family val="2"/>
          </rPr>
          <t>(Células de preenchimento automático). Valor total dos vencimentos dos servidores, em Reais (R$).</t>
        </r>
      </text>
    </comment>
    <comment ref="H268" authorId="0" shapeId="0" xr:uid="{959D044E-270C-468F-AD64-19A5168648F0}">
      <text>
        <r>
          <rPr>
            <sz val="11"/>
            <color rgb="FF000000"/>
            <rFont val="Arial"/>
            <family val="2"/>
          </rPr>
          <t>(Células de preenchimento automático). Valor total das representações pagas em razão da função gratificada de direção e assessoramento, em Reais (R$).</t>
        </r>
      </text>
    </comment>
    <comment ref="I268" authorId="0" shapeId="0" xr:uid="{8AFD9FA3-1F64-4228-810D-26A14BA629EB}">
      <text>
        <r>
          <rPr>
            <sz val="11"/>
            <color rgb="FF000000"/>
            <rFont val="Arial"/>
            <family val="2"/>
          </rPr>
          <t>(Células de preenchimento automático). Valor total dos montantes resultantes da soma entre os vencimentos + representações, em Reais (R$).</t>
        </r>
      </text>
    </comment>
    <comment ref="A274" authorId="0" shapeId="0" xr:uid="{2B4FEA40-3610-48F5-AB7E-2426A999D9C3}">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782E8CE3-D326-44B1-AD75-0483B70F589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84D8C650-931C-403C-8661-9D7EC1F45C80}">
      <text>
        <r>
          <rPr>
            <sz val="11"/>
            <color rgb="FF000000"/>
            <rFont val="Arial"/>
            <family val="2"/>
          </rPr>
          <t>Descrever a sigla da lotação referente à função gratificada de supervisão e apoio. Exemplos de siglas da SCGE: DAUD/UAPP, DAUD/COP/UAOP, DAUD/CLC/UALC, etc.</t>
        </r>
      </text>
    </comment>
    <comment ref="D274" authorId="0" shapeId="0" xr:uid="{87CDEE61-43E0-43E2-8BCD-3C1D05A63FF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7662ADFF-714D-4CFD-9E61-1122C91FA14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4A1619AC-D18B-44F5-A695-4EB3578A4C35}">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DED258F4-FE61-495B-81D6-AF998905B30D}">
      <text>
        <r>
          <rPr>
            <sz val="11"/>
            <color rgb="FF000000"/>
            <rFont val="Arial"/>
            <family val="2"/>
          </rPr>
          <t>Valor do vencimento do servidor, em Reais (R$).</t>
        </r>
      </text>
    </comment>
    <comment ref="H274" authorId="0" shapeId="0" xr:uid="{55EF9462-B37F-4C9B-A771-766E4337CA7C}">
      <text>
        <r>
          <rPr>
            <sz val="11"/>
            <color rgb="FF000000"/>
            <rFont val="Arial"/>
            <family val="2"/>
          </rPr>
          <t>Valor da representação paga em razão da função gratificada de supervisão e apoio, em Reais (R$).</t>
        </r>
      </text>
    </comment>
    <comment ref="I274" authorId="0" shapeId="0" xr:uid="{79A3A146-25D4-4D4B-96C3-3F710D920298}">
      <text>
        <r>
          <rPr>
            <sz val="11"/>
            <color rgb="FF000000"/>
            <rFont val="Arial"/>
            <family val="2"/>
          </rPr>
          <t>(Células de preenchimento automático). Montante resultante da soma entre o vencimento + representação, em Reais (R$).</t>
        </r>
      </text>
    </comment>
    <comment ref="A306" authorId="0" shapeId="0" xr:uid="{E1D7564E-2516-4613-8756-423CA182C3D1}">
      <text>
        <r>
          <rPr>
            <sz val="11"/>
            <color rgb="FF000000"/>
            <rFont val="Arial"/>
            <family val="2"/>
          </rPr>
          <t>(Não editar as células em cinza). Relação de todas as funções gratificadas de supervisão e apoio, conforme Lei Estadual nº 16.520/2018.</t>
        </r>
      </text>
    </comment>
    <comment ref="B306" authorId="0" shapeId="0" xr:uid="{5AADBCC6-C63D-4294-A637-FB342A55A9C3}">
      <text>
        <r>
          <rPr>
            <sz val="11"/>
            <color rgb="FF000000"/>
            <rFont val="Arial"/>
            <family val="2"/>
          </rPr>
          <t>(Não editar as células em cinza). Relação de todos os símbolos das funções gratificadas de supervisão e apoio, conforme Lei Estadual nº 16.520/2018.</t>
        </r>
      </text>
    </comment>
    <comment ref="C306" authorId="0" shapeId="0" xr:uid="{7A9392DC-901D-46A2-8CFA-83076AA82744}">
      <text>
        <r>
          <rPr>
            <sz val="11"/>
            <color rgb="FF000000"/>
            <rFont val="Arial"/>
            <family val="2"/>
          </rPr>
          <t>(Células de preenchimento automático). Quantitativo das funções gratificadas de supervisão e apoio preenchidos.</t>
        </r>
      </text>
    </comment>
    <comment ref="D306" authorId="0" shapeId="0" xr:uid="{C720EAE4-6EF3-461B-B3E4-0BC16F0D1A1D}">
      <text>
        <r>
          <rPr>
            <sz val="11"/>
            <color rgb="FF000000"/>
            <rFont val="Arial"/>
            <family val="2"/>
          </rPr>
          <t>(Células de preenchimento automático). Quantitativo das funções gratificadas de supervisão e apoio vagos.</t>
        </r>
      </text>
    </comment>
    <comment ref="E306" authorId="0" shapeId="0" xr:uid="{42FE4A89-573C-4D8E-86B7-7D92205B568B}">
      <text>
        <r>
          <rPr>
            <sz val="11"/>
            <color rgb="FF000000"/>
            <rFont val="Arial"/>
            <family val="2"/>
          </rPr>
          <t>(Células de preenchimento automático). Quantitativo das funções gratificadas de supervisão e apoio existentes (preenchidos + vagos).</t>
        </r>
      </text>
    </comment>
    <comment ref="G306" authorId="0" shapeId="0" xr:uid="{9D8F7297-C9E4-4095-A89B-7689124D8CBB}">
      <text>
        <r>
          <rPr>
            <sz val="11"/>
            <color rgb="FF000000"/>
            <rFont val="Arial"/>
            <family val="2"/>
          </rPr>
          <t>(Células de preenchimento automático). Valor total dos vencimentos dos servidores, em Reais (R$).</t>
        </r>
      </text>
    </comment>
    <comment ref="H306" authorId="0" shapeId="0" xr:uid="{E8055FD7-6073-423C-A66A-AC4D7FA192D2}">
      <text>
        <r>
          <rPr>
            <sz val="11"/>
            <color rgb="FF000000"/>
            <rFont val="Arial"/>
            <family val="2"/>
          </rPr>
          <t>(Células de preenchimento automático). Valor total das representações pagas em razão da função gratificada de supervisão e apoio, em Reais (R$).</t>
        </r>
      </text>
    </comment>
    <comment ref="I306" authorId="0" shapeId="0" xr:uid="{11DA39D1-4D1A-4B0F-AC34-166D99BD5D83}">
      <text>
        <r>
          <rPr>
            <sz val="11"/>
            <color rgb="FF000000"/>
            <rFont val="Arial"/>
            <family val="2"/>
          </rPr>
          <t>(Células de preenchimento automático). Valor total dos montantes resultantes da soma entre os vencimentos + representações, em Reais (R$).</t>
        </r>
      </text>
    </comment>
    <comment ref="C315" authorId="0" shapeId="0" xr:uid="{EF998708-C1ED-4577-8E07-989D88B0B1D8}">
      <text>
        <r>
          <rPr>
            <sz val="11"/>
            <color rgb="FF000000"/>
            <rFont val="Arial"/>
            <family val="2"/>
          </rPr>
          <t>(Células de preenchimento automático). Quantitativo dos cargos em comissão + funções gratificadas preenchidos.</t>
        </r>
      </text>
    </comment>
    <comment ref="D315" authorId="0" shapeId="0" xr:uid="{F725AEE7-C4AB-4402-8C04-1A4947159598}">
      <text>
        <r>
          <rPr>
            <sz val="11"/>
            <color rgb="FF000000"/>
            <rFont val="Arial"/>
            <family val="2"/>
          </rPr>
          <t>(Células de preenchimento automático). Quantitativo dos cargos em comissão + funções gratificadas vagos.</t>
        </r>
      </text>
    </comment>
    <comment ref="E315" authorId="0" shapeId="0" xr:uid="{8299D70B-9ECF-4BF2-82E6-0BF7FF21F0E0}">
      <text>
        <r>
          <rPr>
            <sz val="11"/>
            <color rgb="FF000000"/>
            <rFont val="Arial"/>
            <family val="2"/>
          </rPr>
          <t>(Células de preenchimento automático). Quantitativo dos cargos em comissão + funções gratificadas existentes (preenchidos + vagos).</t>
        </r>
      </text>
    </comment>
    <comment ref="G315" authorId="0" shapeId="0" xr:uid="{E64C7684-50C8-4736-BEDC-745D9C7D3C95}">
      <text>
        <r>
          <rPr>
            <sz val="11"/>
            <color rgb="FF000000"/>
            <rFont val="Arial"/>
            <family val="2"/>
          </rPr>
          <t>(Células de preenchimento automático). Valor total dos vencimentos dos cargos comissionados + funções gratificadas, em Reais (R$).</t>
        </r>
      </text>
    </comment>
    <comment ref="H315" authorId="0" shapeId="0" xr:uid="{E61143CB-C015-4A9B-B57B-FBD098274170}">
      <text>
        <r>
          <rPr>
            <sz val="11"/>
            <color rgb="FF000000"/>
            <rFont val="Arial"/>
            <family val="2"/>
          </rPr>
          <t>(Células de preenchimento automático). Valor total das representações pagas em razão dos cargos comissionados + funções gratificadas, em Reais (R$).</t>
        </r>
      </text>
    </comment>
    <comment ref="I315" authorId="0" shapeId="0" xr:uid="{FF035D5E-34BA-47B6-8F99-C5733EF76951}">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245AF542-875E-4DD5-9F77-333F4084061D}">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773E42BC-9B7B-4A3A-8064-E5365A8661DA}">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DDD9E30D-3B9F-4F60-A59C-DCC46A0A6106}">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07FEC55D-6189-4FCA-908B-659E8D624F6D}">
      <text>
        <r>
          <rPr>
            <sz val="11"/>
            <color rgb="FF000000"/>
            <rFont val="Arial"/>
            <family val="2"/>
          </rPr>
          <t>Descrever a sigla da lotação referente ao cargo comissionado. Exemplos de siglas da SCGE: GAB/SECGE, GAB/CGAB, CGAB/ASC, etc.</t>
        </r>
      </text>
    </comment>
    <comment ref="D6" authorId="0" shapeId="0" xr:uid="{2D069D2C-0FF2-46E6-B4A5-9BB50EFFB25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292E6BE2-853D-47A4-B9D3-14DC66235FDA}">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2433D102-24E9-4D3A-A132-C90667D03293}">
      <text>
        <r>
          <rPr>
            <sz val="11"/>
            <color rgb="FF000000"/>
            <rFont val="Arial"/>
            <family val="2"/>
          </rPr>
          <t>Nome completo do servidor ocupante do cargo comissionado. Caso o cargo esteja vago, a palavra "VAGO" deverá ser inserida na célula correspondente.</t>
        </r>
      </text>
    </comment>
    <comment ref="G6" authorId="0" shapeId="0" xr:uid="{838522D8-6043-421E-BA0C-EEF468BCED8E}">
      <text>
        <r>
          <rPr>
            <sz val="11"/>
            <color rgb="FF000000"/>
            <rFont val="Arial"/>
            <family val="2"/>
          </rPr>
          <t>Valor do subsídio do agente político, em Reais (R$).</t>
        </r>
      </text>
    </comment>
    <comment ref="H6" authorId="0" shapeId="0" xr:uid="{BB1BE635-6C3F-48E0-922D-7D663DF3F31B}">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56B49451-17A2-4204-8654-6773A723D9E1}">
      <text>
        <r>
          <rPr>
            <sz val="11"/>
            <color rgb="FF000000"/>
            <rFont val="Arial"/>
            <family val="2"/>
          </rPr>
          <t>Valor da representação paga em razão do cargo em comissão, em Reais (R$).</t>
        </r>
      </text>
    </comment>
    <comment ref="J6" authorId="0" shapeId="0" xr:uid="{33F355DC-0EB8-444D-9AAE-D614E7AFBAB2}">
      <text>
        <r>
          <rPr>
            <sz val="11"/>
            <color rgb="FF000000"/>
            <rFont val="Arial"/>
            <family val="2"/>
          </rPr>
          <t>(Células de preenchimento automático). Montante resultante da soma entre o subsídio do agente político + vencimento + representação, em Reais (R$).</t>
        </r>
      </text>
    </comment>
    <comment ref="A175" authorId="0" shapeId="0" xr:uid="{407831AD-94BC-4D08-8FF8-5B6F39056786}">
      <text>
        <r>
          <rPr>
            <sz val="11"/>
            <color rgb="FF000000"/>
            <rFont val="Arial"/>
            <family val="2"/>
          </rPr>
          <t>(Não editar as células em cinza). Relação de todos os cargos comissionados, conforme Lei Estadual nº 16.520/2018.</t>
        </r>
      </text>
    </comment>
    <comment ref="B175" authorId="0" shapeId="0" xr:uid="{3A1754E3-4C91-4BC7-BDE2-D6BD8B15EF7B}">
      <text>
        <r>
          <rPr>
            <sz val="11"/>
            <color rgb="FF000000"/>
            <rFont val="Arial"/>
            <family val="2"/>
          </rPr>
          <t>(Não editar as células em cinza). Relação de todos os símbolos dos cargos comissionados, conforme Lei Estadual nº 16.520/2018.</t>
        </r>
      </text>
    </comment>
    <comment ref="C175" authorId="0" shapeId="0" xr:uid="{D57FE3E4-7E67-4427-ADA3-F0719A819754}">
      <text>
        <r>
          <rPr>
            <sz val="11"/>
            <color rgb="FF000000"/>
            <rFont val="Arial"/>
            <family val="2"/>
          </rPr>
          <t>(Células de preenchimento automático). Quantitativo dos cargos comissionados preenchidos.</t>
        </r>
      </text>
    </comment>
    <comment ref="D175" authorId="0" shapeId="0" xr:uid="{DA2C2E3A-E012-4343-802E-E222341EAA44}">
      <text>
        <r>
          <rPr>
            <sz val="11"/>
            <color rgb="FF000000"/>
            <rFont val="Arial"/>
            <family val="2"/>
          </rPr>
          <t>(Células de preenchimento automático). Quantitativo dos cargos comissionados vagos.</t>
        </r>
      </text>
    </comment>
    <comment ref="E175" authorId="0" shapeId="0" xr:uid="{12FD9FF7-6535-4F60-A1BC-67DAC6638078}">
      <text>
        <r>
          <rPr>
            <sz val="11"/>
            <color rgb="FF000000"/>
            <rFont val="Arial"/>
            <family val="2"/>
          </rPr>
          <t>(Células de preenchimento automático). Quantitativo dos cargos comissionados existentes (preenchidos + vagos).</t>
        </r>
      </text>
    </comment>
    <comment ref="G175" authorId="0" shapeId="0" xr:uid="{74614D42-2C38-4B71-86A5-897302D6B02D}">
      <text>
        <r>
          <rPr>
            <sz val="11"/>
            <color rgb="FF000000"/>
            <rFont val="Arial"/>
            <family val="2"/>
          </rPr>
          <t>(Células de preenchimento automático). Valor total dos subsídios dos agentes políticos, em Reais (R$).</t>
        </r>
      </text>
    </comment>
    <comment ref="H175" authorId="0" shapeId="0" xr:uid="{790DECBB-35CD-4667-A8A6-BC14F4EE829F}">
      <text>
        <r>
          <rPr>
            <sz val="11"/>
            <color rgb="FF000000"/>
            <rFont val="Arial"/>
            <family val="2"/>
          </rPr>
          <t>(Células de preenchimento automático). Valor total dos vencimentos dos servidores, em Reais (R$).</t>
        </r>
      </text>
    </comment>
    <comment ref="I175" authorId="0" shapeId="0" xr:uid="{2D92386F-BCC6-43CA-8F12-F26C748C7166}">
      <text>
        <r>
          <rPr>
            <sz val="11"/>
            <color rgb="FF000000"/>
            <rFont val="Arial"/>
            <family val="2"/>
          </rPr>
          <t>(Células de preenchimento automático). Valor total das representações pagas em razão do cargo em comissão, em Reais (R$).</t>
        </r>
      </text>
    </comment>
    <comment ref="J175" authorId="0" shapeId="0" xr:uid="{AE160657-DFCD-4E49-B542-76F79EF7C12C}">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D0FC0001-C61E-41E0-A7C3-0BCBA74707C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12369E84-C9E8-44B5-A5CF-B7DEB22D501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E388F444-AB96-4A9F-8991-DA51282E492D}">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CD3C445C-E7D0-4FF3-B5F7-BD6E8B0F910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990C3192-18CA-49FB-9D84-DDB192A046C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BF8CEB56-94CD-40ED-9CBD-54CFA53526B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F3C7E38B-E67E-4EE9-B259-739C17A06A2A}">
      <text>
        <r>
          <rPr>
            <sz val="11"/>
            <color rgb="FF000000"/>
            <rFont val="Arial"/>
            <family val="2"/>
          </rPr>
          <t>Valor do vencimento do servidor, em Reais (R$).</t>
        </r>
      </text>
    </comment>
    <comment ref="H191" authorId="0" shapeId="0" xr:uid="{D324E4A7-870D-4DC2-AE1A-3F285D8B0FDA}">
      <text>
        <r>
          <rPr>
            <sz val="11"/>
            <color rgb="FF000000"/>
            <rFont val="Arial"/>
            <family val="2"/>
          </rPr>
          <t>Valor da representação paga em razão da função gratificada de direção e assessoramento, em Reais (R$).</t>
        </r>
      </text>
    </comment>
    <comment ref="I191" authorId="0" shapeId="0" xr:uid="{C7B2EB4F-18F3-45CE-8F3A-BF5C8E1292D6}">
      <text>
        <r>
          <rPr>
            <sz val="11"/>
            <color rgb="FF000000"/>
            <rFont val="Arial"/>
            <family val="2"/>
          </rPr>
          <t>(Células de preenchimento automático). Montante resultante da soma entre o vencimento + representação, em Reais (R$).</t>
        </r>
      </text>
    </comment>
    <comment ref="A194" authorId="0" shapeId="0" xr:uid="{7331722E-4FC4-4330-9EF7-336D590B03B9}">
      <text>
        <r>
          <rPr>
            <sz val="11"/>
            <color rgb="FF000000"/>
            <rFont val="Arial"/>
            <family val="2"/>
          </rPr>
          <t>(Não editar as células em cinza). Relação de todas as funções gratificadas de direção e assessoramento, conforme Lei Estadual nº 16.520/2018.</t>
        </r>
      </text>
    </comment>
    <comment ref="B194" authorId="0" shapeId="0" xr:uid="{4A7F307B-90FF-40F6-ACE0-B0B7A40AFF43}">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580E6E4E-A15F-4EDB-8187-FABAE7735D2B}">
      <text>
        <r>
          <rPr>
            <sz val="11"/>
            <color rgb="FF000000"/>
            <rFont val="Arial"/>
            <family val="2"/>
          </rPr>
          <t>(Células de preenchimento automático). Quantitativo das funções gratificadas de direção e assessoramento preenchidos.</t>
        </r>
      </text>
    </comment>
    <comment ref="D194" authorId="0" shapeId="0" xr:uid="{7FC6B417-623B-41A4-822C-BEC2CB4A8C09}">
      <text>
        <r>
          <rPr>
            <sz val="11"/>
            <color rgb="FF000000"/>
            <rFont val="Arial"/>
            <family val="2"/>
          </rPr>
          <t>(Células de preenchimento automático). Quantitativo das funções gratificadas de direção e assessoramento vagas.</t>
        </r>
      </text>
    </comment>
    <comment ref="E194" authorId="0" shapeId="0" xr:uid="{CAC31222-A1F8-4F8E-A2CD-FC9F09BB5877}">
      <text>
        <r>
          <rPr>
            <sz val="11"/>
            <color rgb="FF000000"/>
            <rFont val="Arial"/>
            <family val="2"/>
          </rPr>
          <t>(Células de preenchimento automático). Quantitativo das funções gratificadas de direção e assessoramento existentes (preenchidos + vagos).</t>
        </r>
      </text>
    </comment>
    <comment ref="G194" authorId="0" shapeId="0" xr:uid="{3F618646-AD94-4A05-95F0-88ACE3A1D661}">
      <text>
        <r>
          <rPr>
            <sz val="11"/>
            <color rgb="FF000000"/>
            <rFont val="Arial"/>
            <family val="2"/>
          </rPr>
          <t>(Células de preenchimento automático). Valor total dos vencimentos dos servidores, em Reais (R$).</t>
        </r>
      </text>
    </comment>
    <comment ref="H194" authorId="0" shapeId="0" xr:uid="{3DBF3C5C-AE8B-4429-BEB1-CF2B69ED0576}">
      <text>
        <r>
          <rPr>
            <sz val="11"/>
            <color rgb="FF000000"/>
            <rFont val="Arial"/>
            <family val="2"/>
          </rPr>
          <t>(Células de preenchimento automático). Valor total das representações pagas em razão da função gratificada de direção e assessoramento, em Reais (R$).</t>
        </r>
      </text>
    </comment>
    <comment ref="I194" authorId="0" shapeId="0" xr:uid="{9CD94373-D528-4270-9764-6550406ACAF4}">
      <text>
        <r>
          <rPr>
            <sz val="11"/>
            <color rgb="FF000000"/>
            <rFont val="Arial"/>
            <family val="2"/>
          </rPr>
          <t>(Células de preenchimento automático). Valor total dos montantes resultantes da soma entre os vencimentos + representações, em Reais (R$).</t>
        </r>
      </text>
    </comment>
    <comment ref="A204" authorId="0" shapeId="0" xr:uid="{BCB96F0F-C4FB-47C9-93B3-9D12986DF9A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FC4BA957-3DB9-4BC6-9604-A12E304DE3F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43CB731D-80E3-4319-8641-BCCE82EF3CE5}">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B68750B1-8058-47E6-907C-8A912D3F7DE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3713D32D-EEA8-4340-BDC0-C7AEDF7AD20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A4C326CE-44E4-4061-9BB7-7EC6478756E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E5B8A7CC-1D95-4782-BB87-7327E41F7B56}">
      <text>
        <r>
          <rPr>
            <sz val="11"/>
            <color rgb="FF000000"/>
            <rFont val="Arial"/>
            <family val="2"/>
          </rPr>
          <t>Valor do vencimento do servidor, em Reais (R$).</t>
        </r>
      </text>
    </comment>
    <comment ref="H204" authorId="0" shapeId="0" xr:uid="{9C43E174-F91A-49A2-97D6-C018329AA3FF}">
      <text>
        <r>
          <rPr>
            <sz val="11"/>
            <color rgb="FF000000"/>
            <rFont val="Arial"/>
            <family val="2"/>
          </rPr>
          <t>Valor da representação paga em razão da função gratificada de direção e assessoramento, em Reais (R$).</t>
        </r>
      </text>
    </comment>
    <comment ref="I204" authorId="0" shapeId="0" xr:uid="{A479DC85-6E1C-4E28-879D-255FFDA4D15A}">
      <text>
        <r>
          <rPr>
            <sz val="11"/>
            <color rgb="FF000000"/>
            <rFont val="Arial"/>
            <family val="2"/>
          </rPr>
          <t>(Células de preenchimento automático). Montante resultante da soma entre o vencimento + representação, em Reais (R$).</t>
        </r>
      </text>
    </comment>
    <comment ref="A212" authorId="0" shapeId="0" xr:uid="{203B5136-C258-41B1-986E-4A1A611C735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893FBA30-CBBB-4B5E-9DCA-DA3D2BB8E604}">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8256A0A7-197E-445F-9E3F-A45676EF8419}">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F2311DDE-C125-4DFF-973A-C2098CFC107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A599B7CF-1A3E-4143-B9AA-315D296174D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982E99E8-9E4F-4E0A-9CCF-6653D28B55B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ADB9604F-12FF-4456-9849-6C6B86F356FB}">
      <text>
        <r>
          <rPr>
            <sz val="11"/>
            <color rgb="FF000000"/>
            <rFont val="Arial"/>
            <family val="2"/>
          </rPr>
          <t>Valor do vencimento do servidor, em Reais (R$).</t>
        </r>
      </text>
    </comment>
    <comment ref="H212" authorId="0" shapeId="0" xr:uid="{AD7365C7-BFCE-469B-857D-2B63B777796C}">
      <text>
        <r>
          <rPr>
            <sz val="11"/>
            <color rgb="FF000000"/>
            <rFont val="Arial"/>
            <family val="2"/>
          </rPr>
          <t>Valor da representação paga em razão da função gratificada de direção e assessoramento, em Reais (R$).</t>
        </r>
      </text>
    </comment>
    <comment ref="I212" authorId="0" shapeId="0" xr:uid="{E75F3C4E-3171-45CF-82BD-4DDB85E07F67}">
      <text>
        <r>
          <rPr>
            <sz val="11"/>
            <color rgb="FF000000"/>
            <rFont val="Arial"/>
            <family val="2"/>
          </rPr>
          <t>(Células de preenchimento automático). Montante resultante da soma entre o vencimento + representação, em Reais (R$).</t>
        </r>
      </text>
    </comment>
    <comment ref="A220" authorId="0" shapeId="0" xr:uid="{4D0D1785-3E16-4DE4-9C41-6A58A66227A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CD2C71DC-F3E9-4B99-9255-3A1F88401E1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9E567D6C-39CB-4872-9EEB-963C5874F2F1}">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14549904-A216-4E8B-84E1-2B4B38F2C64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D4BA14C0-91FD-425A-BAFE-4A8C9B6BDE3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D9D35733-B268-452D-A942-9FF8A1E41D6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FA9DF05F-ED74-453D-BAF2-CFF2C05E3973}">
      <text>
        <r>
          <rPr>
            <sz val="11"/>
            <color rgb="FF000000"/>
            <rFont val="Arial"/>
            <family val="2"/>
          </rPr>
          <t>Valor do vencimento do servidor, em Reais (R$).</t>
        </r>
      </text>
    </comment>
    <comment ref="H220" authorId="0" shapeId="0" xr:uid="{C076586B-05D8-4EDA-BE39-759D2F658456}">
      <text>
        <r>
          <rPr>
            <sz val="11"/>
            <color rgb="FF000000"/>
            <rFont val="Arial"/>
            <family val="2"/>
          </rPr>
          <t>Valor da representação paga em razão da função gratificada de direção e assessoramento, em Reais (R$).</t>
        </r>
      </text>
    </comment>
    <comment ref="I220" authorId="0" shapeId="0" xr:uid="{FE0DDC64-9598-4E82-A867-536E60DAB000}">
      <text>
        <r>
          <rPr>
            <sz val="11"/>
            <color rgb="FF000000"/>
            <rFont val="Arial"/>
            <family val="2"/>
          </rPr>
          <t>(Células de preenchimento automático). Montante resultante da soma entre o vencimento + representação, em Reais (R$).</t>
        </r>
      </text>
    </comment>
    <comment ref="A226" authorId="0" shapeId="0" xr:uid="{204FC0EE-3616-46A0-B771-CB62ECC6BDE7}">
      <text>
        <r>
          <rPr>
            <sz val="11"/>
            <color rgb="FF000000"/>
            <rFont val="Arial"/>
            <family val="2"/>
          </rPr>
          <t>(Não editar as células em cinza). Relação de todas as funções gratificadas de direção e assessoramento, conforme Lei Estadual nº 16.520/2018.</t>
        </r>
      </text>
    </comment>
    <comment ref="B226" authorId="0" shapeId="0" xr:uid="{94CB6FD8-50D2-4662-99C1-ADDD9891B250}">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ED3AF4AF-E9E0-452C-ABD1-B5C14E0E287D}">
      <text>
        <r>
          <rPr>
            <sz val="11"/>
            <color rgb="FF000000"/>
            <rFont val="Arial"/>
            <family val="2"/>
          </rPr>
          <t>(Células de preenchimento automático). Quantitativo das funções gratificadas de direção e assessoramento preenchidos.</t>
        </r>
      </text>
    </comment>
    <comment ref="D226" authorId="0" shapeId="0" xr:uid="{9BF1E0CC-EE0B-48B1-92E1-9101A25CA194}">
      <text>
        <r>
          <rPr>
            <sz val="11"/>
            <color rgb="FF000000"/>
            <rFont val="Arial"/>
            <family val="2"/>
          </rPr>
          <t>(Células de preenchimento automático). Quantitativo das funções gratificadas de direção e assessoramento vagas.</t>
        </r>
      </text>
    </comment>
    <comment ref="E226" authorId="0" shapeId="0" xr:uid="{04CB8D05-FEBC-434A-81CD-779931603729}">
      <text>
        <r>
          <rPr>
            <sz val="11"/>
            <color rgb="FF000000"/>
            <rFont val="Arial"/>
            <family val="2"/>
          </rPr>
          <t>(Células de preenchimento automático). Quantitativo das funções gratificadas de direção e assessoramento existentes (preenchidos + vagos).</t>
        </r>
      </text>
    </comment>
    <comment ref="G226" authorId="0" shapeId="0" xr:uid="{A1BA5647-C7E7-49F5-8889-371C2C989EDE}">
      <text>
        <r>
          <rPr>
            <sz val="11"/>
            <color rgb="FF000000"/>
            <rFont val="Arial"/>
            <family val="2"/>
          </rPr>
          <t>(Células de preenchimento automático). Valor total dos vencimentos dos servidores, em Reais (R$).</t>
        </r>
      </text>
    </comment>
    <comment ref="H226" authorId="0" shapeId="0" xr:uid="{86A923C0-6901-4877-80B2-02DC09131E49}">
      <text>
        <r>
          <rPr>
            <sz val="11"/>
            <color rgb="FF000000"/>
            <rFont val="Arial"/>
            <family val="2"/>
          </rPr>
          <t>(Células de preenchimento automático). Valor total das representações pagas em razão da função gratificada de direção e assessoramento, em Reais (R$).</t>
        </r>
      </text>
    </comment>
    <comment ref="I226" authorId="0" shapeId="0" xr:uid="{2128B9D5-456C-490C-93ED-77ACEBD67D90}">
      <text>
        <r>
          <rPr>
            <sz val="11"/>
            <color rgb="FF000000"/>
            <rFont val="Arial"/>
            <family val="2"/>
          </rPr>
          <t>(Células de preenchimento automático). Valor total dos montantes resultantes da soma entre os vencimentos + representações, em Reais (R$).</t>
        </r>
      </text>
    </comment>
    <comment ref="A237" authorId="0" shapeId="0" xr:uid="{C47D3ED3-84E5-4591-BBE8-13DF5E82C5D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9BA2BA1B-A13D-4B65-BB14-79F953CE23A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8465AFAB-1E0C-40A7-9567-05E3721C4A27}">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DE37B3E5-C3CC-4953-953A-9D975446BC2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86BB1184-58BA-40AE-BAAD-74239407451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D8EE6A6F-2F4A-4553-BD5A-1F4B3C4D348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3548882B-0659-4143-A0B3-B8F943AB7F85}">
      <text>
        <r>
          <rPr>
            <sz val="11"/>
            <color rgb="FF000000"/>
            <rFont val="Arial"/>
            <family val="2"/>
          </rPr>
          <t>Valor do vencimento do servidor, em Reais (R$).</t>
        </r>
      </text>
    </comment>
    <comment ref="H237" authorId="0" shapeId="0" xr:uid="{599670AD-902D-4D65-90B4-FCC19013D9D6}">
      <text>
        <r>
          <rPr>
            <sz val="11"/>
            <color rgb="FF000000"/>
            <rFont val="Arial"/>
            <family val="2"/>
          </rPr>
          <t>Valor da representação paga em razão da função gratificada de direção e assessoramento, em Reais (R$).</t>
        </r>
      </text>
    </comment>
    <comment ref="I237" authorId="0" shapeId="0" xr:uid="{00169811-921A-4A14-9653-17B320387E18}">
      <text>
        <r>
          <rPr>
            <sz val="11"/>
            <color rgb="FF000000"/>
            <rFont val="Arial"/>
            <family val="2"/>
          </rPr>
          <t>(Células de preenchimento automático). Montante resultante da soma entre o vencimento + representação, em Reais (R$).</t>
        </r>
      </text>
    </comment>
    <comment ref="A246" authorId="0" shapeId="0" xr:uid="{46725616-71AA-45A5-9485-3837258E722D}">
      <text>
        <r>
          <rPr>
            <sz val="11"/>
            <color rgb="FF000000"/>
            <rFont val="Arial"/>
            <family val="2"/>
          </rPr>
          <t>(Não editar as células em cinza). Relação de todas as funções gratificadas de direção e assessoramento, conforme Lei Estadual nº 16.520/2018.</t>
        </r>
      </text>
    </comment>
    <comment ref="B246" authorId="0" shapeId="0" xr:uid="{381D8F3C-5FEC-4C90-B9AB-4924B662735B}">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EE191405-12E8-42C7-A404-4D0D0B5EB9B3}">
      <text>
        <r>
          <rPr>
            <sz val="11"/>
            <color rgb="FF000000"/>
            <rFont val="Arial"/>
            <family val="2"/>
          </rPr>
          <t>(Células de preenchimento automático). Quantitativo das funções gratificadas de direção e assessoramento preenchidos.</t>
        </r>
      </text>
    </comment>
    <comment ref="D246" authorId="0" shapeId="0" xr:uid="{CBA92926-16E8-421D-AA75-8E37CE9089C9}">
      <text>
        <r>
          <rPr>
            <sz val="11"/>
            <color rgb="FF000000"/>
            <rFont val="Arial"/>
            <family val="2"/>
          </rPr>
          <t>(Células de preenchimento automático). Quantitativo das funções gratificadas de direção e assessoramento vagas.</t>
        </r>
      </text>
    </comment>
    <comment ref="E246" authorId="0" shapeId="0" xr:uid="{DB111518-7749-46EF-9512-A62D0C9D09AC}">
      <text>
        <r>
          <rPr>
            <sz val="11"/>
            <color rgb="FF000000"/>
            <rFont val="Arial"/>
            <family val="2"/>
          </rPr>
          <t>(Células de preenchimento automático). Quantitativo das funções gratificadas de direção e assessoramento existentes (preenchidos + vagos).</t>
        </r>
      </text>
    </comment>
    <comment ref="G246" authorId="0" shapeId="0" xr:uid="{C1613B2A-A774-4F83-9509-D76BA6E8E13C}">
      <text>
        <r>
          <rPr>
            <sz val="11"/>
            <color rgb="FF000000"/>
            <rFont val="Arial"/>
            <family val="2"/>
          </rPr>
          <t>(Células de preenchimento automático). Valor total dos vencimentos dos servidores, em Reais (R$).</t>
        </r>
      </text>
    </comment>
    <comment ref="H246" authorId="0" shapeId="0" xr:uid="{7667CEB7-B99D-49AB-8B1E-CEAA08551EE4}">
      <text>
        <r>
          <rPr>
            <sz val="11"/>
            <color rgb="FF000000"/>
            <rFont val="Arial"/>
            <family val="2"/>
          </rPr>
          <t>(Células de preenchimento automático). Valor total das representações pagas em razão da função gratificada de direção e assessoramento, em Reais (R$).</t>
        </r>
      </text>
    </comment>
    <comment ref="I246" authorId="0" shapeId="0" xr:uid="{731F548C-44CE-4C5E-822F-67C7F83D1483}">
      <text>
        <r>
          <rPr>
            <sz val="11"/>
            <color rgb="FF000000"/>
            <rFont val="Arial"/>
            <family val="2"/>
          </rPr>
          <t>(Células de preenchimento automático). Valor total dos montantes resultantes da soma entre os vencimentos + representações, em Reais (R$).</t>
        </r>
      </text>
    </comment>
    <comment ref="A253" authorId="0" shapeId="0" xr:uid="{F601D1F3-AC3C-44C9-B73F-136BA2888D6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1564E9E1-BD0B-4E3B-B7EE-7F1692EA6E04}">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43FFA218-509D-4E91-9471-1D535AEC7289}">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8A221626-FE5B-47ED-ADA6-B33AE037A51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E112CD77-FAFE-479E-B464-F27A931DDFF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544BFFB6-652D-45DE-B453-0197AC6D645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74A5A5FC-2591-416A-BCF0-4EABAF04D86B}">
      <text>
        <r>
          <rPr>
            <sz val="11"/>
            <color rgb="FF000000"/>
            <rFont val="Arial"/>
            <family val="2"/>
          </rPr>
          <t>Valor do vencimento do servidor, em Reais (R$).</t>
        </r>
      </text>
    </comment>
    <comment ref="H253" authorId="0" shapeId="0" xr:uid="{30D69463-1436-4A2F-A72A-25290FC9BFF0}">
      <text>
        <r>
          <rPr>
            <sz val="11"/>
            <color rgb="FF000000"/>
            <rFont val="Arial"/>
            <family val="2"/>
          </rPr>
          <t>Valor da representação paga em razão da função gratificada de direção e assessoramento, em Reais (R$).</t>
        </r>
      </text>
    </comment>
    <comment ref="I253" authorId="0" shapeId="0" xr:uid="{F5D26155-50CC-4DD3-9FA8-AD6CDB408FF0}">
      <text>
        <r>
          <rPr>
            <sz val="11"/>
            <color rgb="FF000000"/>
            <rFont val="Arial"/>
            <family val="2"/>
          </rPr>
          <t>(Células de preenchimento automático). Montante resultante da soma entre o vencimento + representação, em Reais (R$).</t>
        </r>
      </text>
    </comment>
    <comment ref="A257" authorId="0" shapeId="0" xr:uid="{37E267F9-4A5C-4980-853B-F94FDEF57A21}">
      <text>
        <r>
          <rPr>
            <sz val="11"/>
            <color rgb="FF000000"/>
            <rFont val="Arial"/>
            <family val="2"/>
          </rPr>
          <t>(Não editar as células em cinza). Relação de todas as funções gratificadas de direção e assessoramento, conforme Lei Estadual nº 16.520/2018.</t>
        </r>
      </text>
    </comment>
    <comment ref="B257" authorId="0" shapeId="0" xr:uid="{549A5BE4-0FF5-4C6C-8F19-B2D50AD1BBD9}">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AF9F4E2A-BF50-4CF2-A743-65D2AEB5F95B}">
      <text>
        <r>
          <rPr>
            <sz val="11"/>
            <color rgb="FF000000"/>
            <rFont val="Arial"/>
            <family val="2"/>
          </rPr>
          <t>(Células de preenchimento automático). Quantitativo das funções gratificadas de direção e assessoramento preenchidos.</t>
        </r>
      </text>
    </comment>
    <comment ref="D257" authorId="0" shapeId="0" xr:uid="{40B688D9-9A14-45F3-844B-1EF2AFFE5CCF}">
      <text>
        <r>
          <rPr>
            <sz val="11"/>
            <color rgb="FF000000"/>
            <rFont val="Arial"/>
            <family val="2"/>
          </rPr>
          <t>(Células de preenchimento automático). Quantitativo das funções gratificadas de direção e assessoramento vagas.</t>
        </r>
      </text>
    </comment>
    <comment ref="E257" authorId="0" shapeId="0" xr:uid="{8AB7E40C-817A-46BA-84C5-25310FEA5AB6}">
      <text>
        <r>
          <rPr>
            <sz val="11"/>
            <color rgb="FF000000"/>
            <rFont val="Arial"/>
            <family val="2"/>
          </rPr>
          <t>(Células de preenchimento automático). Quantitativo das funções gratificadas de direção e assessoramento existentes (preenchidos + vagos).</t>
        </r>
      </text>
    </comment>
    <comment ref="G257" authorId="0" shapeId="0" xr:uid="{4EC4DD5C-1B38-42ED-9F72-0D0343D1FB50}">
      <text>
        <r>
          <rPr>
            <sz val="11"/>
            <color rgb="FF000000"/>
            <rFont val="Arial"/>
            <family val="2"/>
          </rPr>
          <t>(Células de preenchimento automático). Valor total dos vencimentos dos servidores, em Reais (R$).</t>
        </r>
      </text>
    </comment>
    <comment ref="H257" authorId="0" shapeId="0" xr:uid="{1CAC7776-40A1-439D-B2BB-FDFF397FC838}">
      <text>
        <r>
          <rPr>
            <sz val="11"/>
            <color rgb="FF000000"/>
            <rFont val="Arial"/>
            <family val="2"/>
          </rPr>
          <t>(Células de preenchimento automático). Valor total das representações pagas em razão da função gratificada de direção e assessoramento, em Reais (R$).</t>
        </r>
      </text>
    </comment>
    <comment ref="I257" authorId="0" shapeId="0" xr:uid="{C8F3530B-9DBE-40B3-96B4-960E3B0679B0}">
      <text>
        <r>
          <rPr>
            <sz val="11"/>
            <color rgb="FF000000"/>
            <rFont val="Arial"/>
            <family val="2"/>
          </rPr>
          <t>(Células de preenchimento automático). Valor total dos montantes resultantes da soma entre os vencimentos + representações, em Reais (R$).</t>
        </r>
      </text>
    </comment>
    <comment ref="A264" authorId="0" shapeId="0" xr:uid="{F899F643-4180-4B44-B5F7-962B44E3A09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ECF2A35C-2EA9-41CE-94E0-1285B7E23EE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F58A4A70-0D6D-4D20-8F0C-783B18605F82}">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5924ACDA-3C08-4EC4-90D4-F546FA9E95A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E758CA20-2788-45C5-87F6-080D41613FB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F197B5D6-BD90-43FD-9A01-6093A867B8A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5B3ADFC3-350F-4E86-95B5-EFC482A14322}">
      <text>
        <r>
          <rPr>
            <sz val="11"/>
            <color rgb="FF000000"/>
            <rFont val="Arial"/>
            <family val="2"/>
          </rPr>
          <t>Valor do vencimento do servidor, em Reais (R$).</t>
        </r>
      </text>
    </comment>
    <comment ref="H264" authorId="0" shapeId="0" xr:uid="{C0ECC5DA-CB5B-4B06-B31D-87109A1F772F}">
      <text>
        <r>
          <rPr>
            <sz val="11"/>
            <color rgb="FF000000"/>
            <rFont val="Arial"/>
            <family val="2"/>
          </rPr>
          <t>Valor da representação paga em razão da função gratificada de direção e assessoramento, em Reais (R$).</t>
        </r>
      </text>
    </comment>
    <comment ref="I264" authorId="0" shapeId="0" xr:uid="{6DE37680-7F40-4F69-AB6B-B42FE4D17C33}">
      <text>
        <r>
          <rPr>
            <sz val="11"/>
            <color rgb="FF000000"/>
            <rFont val="Arial"/>
            <family val="2"/>
          </rPr>
          <t>(Células de preenchimento automático). Montante resultante da soma entre o vencimento + representação, em Reais (R$).</t>
        </r>
      </text>
    </comment>
    <comment ref="A268" authorId="0" shapeId="0" xr:uid="{6876CA72-246D-49D1-A1CC-8034B2A1A8C5}">
      <text>
        <r>
          <rPr>
            <sz val="11"/>
            <color rgb="FF000000"/>
            <rFont val="Arial"/>
            <family val="2"/>
          </rPr>
          <t>(Não editar as células em cinza). Relação de todas as funções gratificadas de direção e assessoramento, conforme Lei Estadual nº 16.520/2018.</t>
        </r>
      </text>
    </comment>
    <comment ref="B268" authorId="0" shapeId="0" xr:uid="{165D2091-B9B0-4B80-9986-DD1DD6F3D10E}">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873D841B-DFC8-4DA5-902F-8AEC3E496523}">
      <text>
        <r>
          <rPr>
            <sz val="11"/>
            <color rgb="FF000000"/>
            <rFont val="Arial"/>
            <family val="2"/>
          </rPr>
          <t>(Células de preenchimento automático). Quantitativo das funções gratificadas de direção e assessoramento preenchidos.</t>
        </r>
      </text>
    </comment>
    <comment ref="D268" authorId="0" shapeId="0" xr:uid="{B3DAAE70-5865-450F-A92F-87185AA8DE75}">
      <text>
        <r>
          <rPr>
            <sz val="11"/>
            <color rgb="FF000000"/>
            <rFont val="Arial"/>
            <family val="2"/>
          </rPr>
          <t>(Células de preenchimento automático). Quantitativo das funções gratificadas de direção e assessoramento vagas.</t>
        </r>
      </text>
    </comment>
    <comment ref="E268" authorId="0" shapeId="0" xr:uid="{B9FAC087-556B-42B6-90B6-940B84E46146}">
      <text>
        <r>
          <rPr>
            <sz val="11"/>
            <color rgb="FF000000"/>
            <rFont val="Arial"/>
            <family val="2"/>
          </rPr>
          <t>(Células de preenchimento automático). Quantitativo das funções gratificadas de direção e assessoramento existentes (preenchidos + vagos).</t>
        </r>
      </text>
    </comment>
    <comment ref="G268" authorId="0" shapeId="0" xr:uid="{07F248B0-281B-4446-851C-0605F46F5997}">
      <text>
        <r>
          <rPr>
            <sz val="11"/>
            <color rgb="FF000000"/>
            <rFont val="Arial"/>
            <family val="2"/>
          </rPr>
          <t>(Células de preenchimento automático). Valor total dos vencimentos dos servidores, em Reais (R$).</t>
        </r>
      </text>
    </comment>
    <comment ref="H268" authorId="0" shapeId="0" xr:uid="{9CA67241-8706-41D5-8CED-ED5BEAA76F5C}">
      <text>
        <r>
          <rPr>
            <sz val="11"/>
            <color rgb="FF000000"/>
            <rFont val="Arial"/>
            <family val="2"/>
          </rPr>
          <t>(Células de preenchimento automático). Valor total das representações pagas em razão da função gratificada de direção e assessoramento, em Reais (R$).</t>
        </r>
      </text>
    </comment>
    <comment ref="I268" authorId="0" shapeId="0" xr:uid="{B1039F76-1440-4BD7-96F8-6042895E4282}">
      <text>
        <r>
          <rPr>
            <sz val="11"/>
            <color rgb="FF000000"/>
            <rFont val="Arial"/>
            <family val="2"/>
          </rPr>
          <t>(Células de preenchimento automático). Valor total dos montantes resultantes da soma entre os vencimentos + representações, em Reais (R$).</t>
        </r>
      </text>
    </comment>
    <comment ref="A274" authorId="0" shapeId="0" xr:uid="{482CB606-E4E4-4B64-9183-DA9ED9B7433A}">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A1FA81A8-3429-42B2-A00E-162DB3E311D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713EA7F2-FF5D-4BFA-8867-C207860224B0}">
      <text>
        <r>
          <rPr>
            <sz val="11"/>
            <color rgb="FF000000"/>
            <rFont val="Arial"/>
            <family val="2"/>
          </rPr>
          <t>Descrever a sigla da lotação referente à função gratificada de supervisão e apoio. Exemplos de siglas da SCGE: DAUD/UAPP, DAUD/COP/UAOP, DAUD/CLC/UALC, etc.</t>
        </r>
      </text>
    </comment>
    <comment ref="D274" authorId="0" shapeId="0" xr:uid="{1733FB31-56EA-4187-AFAD-4AB0416CC3F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B61ACEBD-89A9-4D8D-8B5B-0D1B02650B7B}">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D72BB02B-1FF6-4380-9253-133831FCF43C}">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5CD8AE4C-2AC7-407A-A5A5-27208F70F677}">
      <text>
        <r>
          <rPr>
            <sz val="11"/>
            <color rgb="FF000000"/>
            <rFont val="Arial"/>
            <family val="2"/>
          </rPr>
          <t>Valor do vencimento do servidor, em Reais (R$).</t>
        </r>
      </text>
    </comment>
    <comment ref="H274" authorId="0" shapeId="0" xr:uid="{E41C6207-F1AC-4C50-BC10-CF2FCA06CEA5}">
      <text>
        <r>
          <rPr>
            <sz val="11"/>
            <color rgb="FF000000"/>
            <rFont val="Arial"/>
            <family val="2"/>
          </rPr>
          <t>Valor da representação paga em razão da função gratificada de supervisão e apoio, em Reais (R$).</t>
        </r>
      </text>
    </comment>
    <comment ref="I274" authorId="0" shapeId="0" xr:uid="{AB3257D6-4145-4CD7-9961-95624E6A3B14}">
      <text>
        <r>
          <rPr>
            <sz val="11"/>
            <color rgb="FF000000"/>
            <rFont val="Arial"/>
            <family val="2"/>
          </rPr>
          <t>(Células de preenchimento automático). Montante resultante da soma entre o vencimento + representação, em Reais (R$).</t>
        </r>
      </text>
    </comment>
    <comment ref="A306" authorId="0" shapeId="0" xr:uid="{6CDAED95-DB4F-49A5-9AF4-BF9DC3A8A2B5}">
      <text>
        <r>
          <rPr>
            <sz val="11"/>
            <color rgb="FF000000"/>
            <rFont val="Arial"/>
            <family val="2"/>
          </rPr>
          <t>(Não editar as células em cinza). Relação de todas as funções gratificadas de supervisão e apoio, conforme Lei Estadual nº 16.520/2018.</t>
        </r>
      </text>
    </comment>
    <comment ref="B306" authorId="0" shapeId="0" xr:uid="{E153A52C-B3E3-4F4A-9A7C-0C0B471963F0}">
      <text>
        <r>
          <rPr>
            <sz val="11"/>
            <color rgb="FF000000"/>
            <rFont val="Arial"/>
            <family val="2"/>
          </rPr>
          <t>(Não editar as células em cinza). Relação de todos os símbolos das funções gratificadas de supervisão e apoio, conforme Lei Estadual nº 16.520/2018.</t>
        </r>
      </text>
    </comment>
    <comment ref="C306" authorId="0" shapeId="0" xr:uid="{BE2EF983-3FC2-4797-8C6C-3AB613CABDF5}">
      <text>
        <r>
          <rPr>
            <sz val="11"/>
            <color rgb="FF000000"/>
            <rFont val="Arial"/>
            <family val="2"/>
          </rPr>
          <t>(Células de preenchimento automático). Quantitativo das funções gratificadas de supervisão e apoio preenchidos.</t>
        </r>
      </text>
    </comment>
    <comment ref="D306" authorId="0" shapeId="0" xr:uid="{9D1E9FE4-5315-4E9E-A9C7-1F04445F73D2}">
      <text>
        <r>
          <rPr>
            <sz val="11"/>
            <color rgb="FF000000"/>
            <rFont val="Arial"/>
            <family val="2"/>
          </rPr>
          <t>(Células de preenchimento automático). Quantitativo das funções gratificadas de supervisão e apoio vagos.</t>
        </r>
      </text>
    </comment>
    <comment ref="E306" authorId="0" shapeId="0" xr:uid="{74C1A61F-CA31-4963-8A42-07749C510E3A}">
      <text>
        <r>
          <rPr>
            <sz val="11"/>
            <color rgb="FF000000"/>
            <rFont val="Arial"/>
            <family val="2"/>
          </rPr>
          <t>(Células de preenchimento automático). Quantitativo das funções gratificadas de supervisão e apoio existentes (preenchidos + vagos).</t>
        </r>
      </text>
    </comment>
    <comment ref="G306" authorId="0" shapeId="0" xr:uid="{DB4697A4-3229-4C93-BD4C-77B8CA6F990B}">
      <text>
        <r>
          <rPr>
            <sz val="11"/>
            <color rgb="FF000000"/>
            <rFont val="Arial"/>
            <family val="2"/>
          </rPr>
          <t>(Células de preenchimento automático). Valor total dos vencimentos dos servidores, em Reais (R$).</t>
        </r>
      </text>
    </comment>
    <comment ref="H306" authorId="0" shapeId="0" xr:uid="{DDA51E0D-B764-416F-A242-9E9A149C5996}">
      <text>
        <r>
          <rPr>
            <sz val="11"/>
            <color rgb="FF000000"/>
            <rFont val="Arial"/>
            <family val="2"/>
          </rPr>
          <t>(Células de preenchimento automático). Valor total das representações pagas em razão da função gratificada de supervisão e apoio, em Reais (R$).</t>
        </r>
      </text>
    </comment>
    <comment ref="I306" authorId="0" shapeId="0" xr:uid="{54CBC212-6CFE-4D4C-9302-912ACEFC5F0D}">
      <text>
        <r>
          <rPr>
            <sz val="11"/>
            <color rgb="FF000000"/>
            <rFont val="Arial"/>
            <family val="2"/>
          </rPr>
          <t>(Células de preenchimento automático). Valor total dos montantes resultantes da soma entre os vencimentos + representações, em Reais (R$).</t>
        </r>
      </text>
    </comment>
    <comment ref="C315" authorId="0" shapeId="0" xr:uid="{6298433F-0673-4DDF-92F0-E5CA2A815AD7}">
      <text>
        <r>
          <rPr>
            <sz val="11"/>
            <color rgb="FF000000"/>
            <rFont val="Arial"/>
            <family val="2"/>
          </rPr>
          <t>(Células de preenchimento automático). Quantitativo dos cargos em comissão + funções gratificadas preenchidos.</t>
        </r>
      </text>
    </comment>
    <comment ref="D315" authorId="0" shapeId="0" xr:uid="{63284AAA-E24C-4A19-A959-483DAA92DECD}">
      <text>
        <r>
          <rPr>
            <sz val="11"/>
            <color rgb="FF000000"/>
            <rFont val="Arial"/>
            <family val="2"/>
          </rPr>
          <t>(Células de preenchimento automático). Quantitativo dos cargos em comissão + funções gratificadas vagos.</t>
        </r>
      </text>
    </comment>
    <comment ref="E315" authorId="0" shapeId="0" xr:uid="{5A4019B3-32CA-427A-AAF4-6974A5A56914}">
      <text>
        <r>
          <rPr>
            <sz val="11"/>
            <color rgb="FF000000"/>
            <rFont val="Arial"/>
            <family val="2"/>
          </rPr>
          <t>(Células de preenchimento automático). Quantitativo dos cargos em comissão + funções gratificadas existentes (preenchidos + vagos).</t>
        </r>
      </text>
    </comment>
    <comment ref="G315" authorId="0" shapeId="0" xr:uid="{FA251384-8749-4BDA-8EC4-045159BA0F5A}">
      <text>
        <r>
          <rPr>
            <sz val="11"/>
            <color rgb="FF000000"/>
            <rFont val="Arial"/>
            <family val="2"/>
          </rPr>
          <t>(Células de preenchimento automático). Valor total dos vencimentos dos cargos comissionados + funções gratificadas, em Reais (R$).</t>
        </r>
      </text>
    </comment>
    <comment ref="H315" authorId="0" shapeId="0" xr:uid="{187DB283-9742-4212-BDF3-DC392D2E5585}">
      <text>
        <r>
          <rPr>
            <sz val="11"/>
            <color rgb="FF000000"/>
            <rFont val="Arial"/>
            <family val="2"/>
          </rPr>
          <t>(Células de preenchimento automático). Valor total das representações pagas em razão dos cargos comissionados + funções gratificadas, em Reais (R$).</t>
        </r>
      </text>
    </comment>
    <comment ref="I315" authorId="0" shapeId="0" xr:uid="{6BF19D2C-2A71-4296-B6C8-246A2EC6278E}">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FE5A1646-E2B6-41DB-AD4F-ECBA7D384124}">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BE89D5B1-346F-4C92-8061-B7687630B0E3}">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5429629D-59FB-49FF-BB85-E291058E2D46}">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4426309F-8C5A-41EE-9A54-A0CB324A5B52}">
      <text>
        <r>
          <rPr>
            <sz val="11"/>
            <color rgb="FF000000"/>
            <rFont val="Arial"/>
            <family val="2"/>
          </rPr>
          <t>Descrever a sigla da lotação referente ao cargo comissionado. Exemplos de siglas da SCGE: GAB/SECGE, GAB/CGAB, CGAB/ASC, etc.</t>
        </r>
      </text>
    </comment>
    <comment ref="D6" authorId="0" shapeId="0" xr:uid="{D5F4967D-13E3-408B-95F6-3AB25D2A0FA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F0F7F8CC-B025-4FF5-98A2-965464DB867C}">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07278756-DF4D-4B65-B0AB-4AFB3A922C9C}">
      <text>
        <r>
          <rPr>
            <sz val="11"/>
            <color rgb="FF000000"/>
            <rFont val="Arial"/>
            <family val="2"/>
          </rPr>
          <t>Nome completo do servidor ocupante do cargo comissionado. Caso o cargo esteja vago, a palavra "VAGO" deverá ser inserida na célula correspondente.</t>
        </r>
      </text>
    </comment>
    <comment ref="G6" authorId="0" shapeId="0" xr:uid="{E04B1407-1804-423E-9250-E68A71A289D8}">
      <text>
        <r>
          <rPr>
            <sz val="11"/>
            <color rgb="FF000000"/>
            <rFont val="Arial"/>
            <family val="2"/>
          </rPr>
          <t>Valor do subsídio do agente político, em Reais (R$).</t>
        </r>
      </text>
    </comment>
    <comment ref="H6" authorId="0" shapeId="0" xr:uid="{B51C9023-BE07-447B-9609-B4C6A9453335}">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82AF5C04-CA00-403F-8948-06C6286711A0}">
      <text>
        <r>
          <rPr>
            <sz val="11"/>
            <color rgb="FF000000"/>
            <rFont val="Arial"/>
            <family val="2"/>
          </rPr>
          <t>Valor da representação paga em razão do cargo em comissão, em Reais (R$).</t>
        </r>
      </text>
    </comment>
    <comment ref="J6" authorId="0" shapeId="0" xr:uid="{FD52090B-C68B-46B0-9C28-97CD3331B076}">
      <text>
        <r>
          <rPr>
            <sz val="11"/>
            <color rgb="FF000000"/>
            <rFont val="Arial"/>
            <family val="2"/>
          </rPr>
          <t>(Células de preenchimento automático). Montante resultante da soma entre o subsídio do agente político + vencimento + representação, em Reais (R$).</t>
        </r>
      </text>
    </comment>
    <comment ref="A175" authorId="0" shapeId="0" xr:uid="{A3A710EB-9645-4904-8768-C5E668A47395}">
      <text>
        <r>
          <rPr>
            <sz val="11"/>
            <color rgb="FF000000"/>
            <rFont val="Arial"/>
            <family val="2"/>
          </rPr>
          <t>(Não editar as células em cinza). Relação de todos os cargos comissionados, conforme Lei Estadual nº 16.520/2018.</t>
        </r>
      </text>
    </comment>
    <comment ref="B175" authorId="0" shapeId="0" xr:uid="{FA4DD56A-1E71-4642-8551-939F8431A4AB}">
      <text>
        <r>
          <rPr>
            <sz val="11"/>
            <color rgb="FF000000"/>
            <rFont val="Arial"/>
            <family val="2"/>
          </rPr>
          <t>(Não editar as células em cinza). Relação de todos os símbolos dos cargos comissionados, conforme Lei Estadual nº 16.520/2018.</t>
        </r>
      </text>
    </comment>
    <comment ref="C175" authorId="0" shapeId="0" xr:uid="{F5D0F890-61FF-41C2-920F-6C355EC1CCE4}">
      <text>
        <r>
          <rPr>
            <sz val="11"/>
            <color rgb="FF000000"/>
            <rFont val="Arial"/>
            <family val="2"/>
          </rPr>
          <t>(Células de preenchimento automático). Quantitativo dos cargos comissionados preenchidos.</t>
        </r>
      </text>
    </comment>
    <comment ref="D175" authorId="0" shapeId="0" xr:uid="{91A7EC21-359D-4A2F-B152-54744C397A49}">
      <text>
        <r>
          <rPr>
            <sz val="11"/>
            <color rgb="FF000000"/>
            <rFont val="Arial"/>
            <family val="2"/>
          </rPr>
          <t>(Células de preenchimento automático). Quantitativo dos cargos comissionados vagos.</t>
        </r>
      </text>
    </comment>
    <comment ref="E175" authorId="0" shapeId="0" xr:uid="{2D24D5FA-9476-4282-AD43-60FBD95915E3}">
      <text>
        <r>
          <rPr>
            <sz val="11"/>
            <color rgb="FF000000"/>
            <rFont val="Arial"/>
            <family val="2"/>
          </rPr>
          <t>(Células de preenchimento automático). Quantitativo dos cargos comissionados existentes (preenchidos + vagos).</t>
        </r>
      </text>
    </comment>
    <comment ref="G175" authorId="0" shapeId="0" xr:uid="{5C5B40D2-9C15-4F39-8594-FD0C50FA26E8}">
      <text>
        <r>
          <rPr>
            <sz val="11"/>
            <color rgb="FF000000"/>
            <rFont val="Arial"/>
            <family val="2"/>
          </rPr>
          <t>(Células de preenchimento automático). Valor total dos subsídios dos agentes políticos, em Reais (R$).</t>
        </r>
      </text>
    </comment>
    <comment ref="H175" authorId="0" shapeId="0" xr:uid="{9D84B490-0488-4864-ABBC-A728D9D8D597}">
      <text>
        <r>
          <rPr>
            <sz val="11"/>
            <color rgb="FF000000"/>
            <rFont val="Arial"/>
            <family val="2"/>
          </rPr>
          <t>(Células de preenchimento automático). Valor total dos vencimentos dos servidores, em Reais (R$).</t>
        </r>
      </text>
    </comment>
    <comment ref="I175" authorId="0" shapeId="0" xr:uid="{6445FEA4-C221-415D-9275-AF4FCB98FABE}">
      <text>
        <r>
          <rPr>
            <sz val="11"/>
            <color rgb="FF000000"/>
            <rFont val="Arial"/>
            <family val="2"/>
          </rPr>
          <t>(Células de preenchimento automático). Valor total das representações pagas em razão do cargo em comissão, em Reais (R$).</t>
        </r>
      </text>
    </comment>
    <comment ref="J175" authorId="0" shapeId="0" xr:uid="{27AA4981-775F-4EEF-BBF5-181E1E20CDEC}">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BECDAF70-416C-4776-BE17-E05E47D6176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A93AA3B6-90E6-40E2-808E-66FCD783931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D960B172-AA99-417D-896A-83C9F7BC373D}">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44C5EF1F-3D0C-4548-8A8B-341F33B2008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319EEE6A-F52D-4E3B-B2AD-47E86B001FB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DF98769A-158B-42B2-9CFE-9A4833E5DCD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A8B94FEC-D3DE-45BB-AE30-341BD6239081}">
      <text>
        <r>
          <rPr>
            <sz val="11"/>
            <color rgb="FF000000"/>
            <rFont val="Arial"/>
            <family val="2"/>
          </rPr>
          <t>Valor do vencimento do servidor, em Reais (R$).</t>
        </r>
      </text>
    </comment>
    <comment ref="H191" authorId="0" shapeId="0" xr:uid="{055DDE68-588C-4024-A9F7-0C7FA645AD18}">
      <text>
        <r>
          <rPr>
            <sz val="11"/>
            <color rgb="FF000000"/>
            <rFont val="Arial"/>
            <family val="2"/>
          </rPr>
          <t>Valor da representação paga em razão da função gratificada de direção e assessoramento, em Reais (R$).</t>
        </r>
      </text>
    </comment>
    <comment ref="I191" authorId="0" shapeId="0" xr:uid="{AD754724-6187-4EF5-A21B-4561ED3D8DD9}">
      <text>
        <r>
          <rPr>
            <sz val="11"/>
            <color rgb="FF000000"/>
            <rFont val="Arial"/>
            <family val="2"/>
          </rPr>
          <t>(Células de preenchimento automático). Montante resultante da soma entre o vencimento + representação, em Reais (R$).</t>
        </r>
      </text>
    </comment>
    <comment ref="A194" authorId="0" shapeId="0" xr:uid="{D2F660B2-191A-4003-B395-0E7CB5A67776}">
      <text>
        <r>
          <rPr>
            <sz val="11"/>
            <color rgb="FF000000"/>
            <rFont val="Arial"/>
            <family val="2"/>
          </rPr>
          <t>(Não editar as células em cinza). Relação de todas as funções gratificadas de direção e assessoramento, conforme Lei Estadual nº 16.520/2018.</t>
        </r>
      </text>
    </comment>
    <comment ref="B194" authorId="0" shapeId="0" xr:uid="{B76306BD-7518-4421-9531-D4E717ACD197}">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C79B5AB5-3BED-44D8-9803-7D118E8AD802}">
      <text>
        <r>
          <rPr>
            <sz val="11"/>
            <color rgb="FF000000"/>
            <rFont val="Arial"/>
            <family val="2"/>
          </rPr>
          <t>(Células de preenchimento automático). Quantitativo das funções gratificadas de direção e assessoramento preenchidos.</t>
        </r>
      </text>
    </comment>
    <comment ref="D194" authorId="0" shapeId="0" xr:uid="{36FAF22C-6826-4909-9B0B-FB2FB02996A9}">
      <text>
        <r>
          <rPr>
            <sz val="11"/>
            <color rgb="FF000000"/>
            <rFont val="Arial"/>
            <family val="2"/>
          </rPr>
          <t>(Células de preenchimento automático). Quantitativo das funções gratificadas de direção e assessoramento vagas.</t>
        </r>
      </text>
    </comment>
    <comment ref="E194" authorId="0" shapeId="0" xr:uid="{EF5AC102-AAA9-498B-973D-7821097BBA59}">
      <text>
        <r>
          <rPr>
            <sz val="11"/>
            <color rgb="FF000000"/>
            <rFont val="Arial"/>
            <family val="2"/>
          </rPr>
          <t>(Células de preenchimento automático). Quantitativo das funções gratificadas de direção e assessoramento existentes (preenchidos + vagos).</t>
        </r>
      </text>
    </comment>
    <comment ref="G194" authorId="0" shapeId="0" xr:uid="{6FA929C2-F083-4514-B742-94527E48C332}">
      <text>
        <r>
          <rPr>
            <sz val="11"/>
            <color rgb="FF000000"/>
            <rFont val="Arial"/>
            <family val="2"/>
          </rPr>
          <t>(Células de preenchimento automático). Valor total dos vencimentos dos servidores, em Reais (R$).</t>
        </r>
      </text>
    </comment>
    <comment ref="H194" authorId="0" shapeId="0" xr:uid="{A2A7923B-4678-460C-815C-0589D3F04183}">
      <text>
        <r>
          <rPr>
            <sz val="11"/>
            <color rgb="FF000000"/>
            <rFont val="Arial"/>
            <family val="2"/>
          </rPr>
          <t>(Células de preenchimento automático). Valor total das representações pagas em razão da função gratificada de direção e assessoramento, em Reais (R$).</t>
        </r>
      </text>
    </comment>
    <comment ref="I194" authorId="0" shapeId="0" xr:uid="{6F55AC74-B5CF-4D45-963A-F625A83F3F1D}">
      <text>
        <r>
          <rPr>
            <sz val="11"/>
            <color rgb="FF000000"/>
            <rFont val="Arial"/>
            <family val="2"/>
          </rPr>
          <t>(Células de preenchimento automático). Valor total dos montantes resultantes da soma entre os vencimentos + representações, em Reais (R$).</t>
        </r>
      </text>
    </comment>
    <comment ref="A204" authorId="0" shapeId="0" xr:uid="{81EC2C05-C95C-4578-A1B1-91F5921D502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52746626-A212-4F0D-91D4-BF7DADD6F0C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F2D4A60F-6407-46D2-965A-C8FCE3B63F7A}">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4AD6AD45-BE40-463B-A766-6C6B966AE4B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4F7DF7BD-FA1C-49E2-B38B-B891700E0A4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FD0BD53F-5A04-4403-8ECF-8DD25251727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6B6BA5B9-DD55-403A-A3AD-FF62D19721F2}">
      <text>
        <r>
          <rPr>
            <sz val="11"/>
            <color rgb="FF000000"/>
            <rFont val="Arial"/>
            <family val="2"/>
          </rPr>
          <t>Valor do vencimento do servidor, em Reais (R$).</t>
        </r>
      </text>
    </comment>
    <comment ref="H204" authorId="0" shapeId="0" xr:uid="{50238759-581A-4365-AF49-4A2E4EE8330F}">
      <text>
        <r>
          <rPr>
            <sz val="11"/>
            <color rgb="FF000000"/>
            <rFont val="Arial"/>
            <family val="2"/>
          </rPr>
          <t>Valor da representação paga em razão da função gratificada de direção e assessoramento, em Reais (R$).</t>
        </r>
      </text>
    </comment>
    <comment ref="I204" authorId="0" shapeId="0" xr:uid="{610EACC9-AD0C-44B3-9FE5-D03F118E77BE}">
      <text>
        <r>
          <rPr>
            <sz val="11"/>
            <color rgb="FF000000"/>
            <rFont val="Arial"/>
            <family val="2"/>
          </rPr>
          <t>(Células de preenchimento automático). Montante resultante da soma entre o vencimento + representação, em Reais (R$).</t>
        </r>
      </text>
    </comment>
    <comment ref="A212" authorId="0" shapeId="0" xr:uid="{8EF227B7-1E2E-4061-B948-7BB392C92B4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2AE5DA00-F047-488F-BBC4-44227A77999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447C325B-32E0-4F8F-AE36-F3B0B2491CCF}">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317EAB11-B9C3-43AC-8784-0DE2CC2F615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5317F705-107E-49D7-8D9F-A7FEA378594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0BACE780-A908-4B0F-8E1E-9BFFA84E2AD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F47595CE-E756-4ED7-82E5-9F69A97318C0}">
      <text>
        <r>
          <rPr>
            <sz val="11"/>
            <color rgb="FF000000"/>
            <rFont val="Arial"/>
            <family val="2"/>
          </rPr>
          <t>Valor do vencimento do servidor, em Reais (R$).</t>
        </r>
      </text>
    </comment>
    <comment ref="H212" authorId="0" shapeId="0" xr:uid="{11C2902C-CFC2-41E3-98FA-557062BCA6C8}">
      <text>
        <r>
          <rPr>
            <sz val="11"/>
            <color rgb="FF000000"/>
            <rFont val="Arial"/>
            <family val="2"/>
          </rPr>
          <t>Valor da representação paga em razão da função gratificada de direção e assessoramento, em Reais (R$).</t>
        </r>
      </text>
    </comment>
    <comment ref="I212" authorId="0" shapeId="0" xr:uid="{3A53AAA5-8D47-4CB8-A44C-88C6C59A9C4E}">
      <text>
        <r>
          <rPr>
            <sz val="11"/>
            <color rgb="FF000000"/>
            <rFont val="Arial"/>
            <family val="2"/>
          </rPr>
          <t>(Células de preenchimento automático). Montante resultante da soma entre o vencimento + representação, em Reais (R$).</t>
        </r>
      </text>
    </comment>
    <comment ref="A220" authorId="0" shapeId="0" xr:uid="{173B5A9A-A144-4EEE-9A98-E3EC44330C8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F3C836DB-0728-4F2B-9F78-3401FDD115F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420BE484-D676-47B8-AB93-D32C3F92C3E8}">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41955381-D346-4212-B330-7EFA402B575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8F7B131F-318F-4702-9AD9-1E0116C68F3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602D5231-FE9C-479A-9769-BA0934ABDE9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11C1C0A9-BBE7-44A2-8195-4B3AECD3B60B}">
      <text>
        <r>
          <rPr>
            <sz val="11"/>
            <color rgb="FF000000"/>
            <rFont val="Arial"/>
            <family val="2"/>
          </rPr>
          <t>Valor do vencimento do servidor, em Reais (R$).</t>
        </r>
      </text>
    </comment>
    <comment ref="H220" authorId="0" shapeId="0" xr:uid="{DAA8A8E5-3E0E-4FDD-81A3-18754D69AA60}">
      <text>
        <r>
          <rPr>
            <sz val="11"/>
            <color rgb="FF000000"/>
            <rFont val="Arial"/>
            <family val="2"/>
          </rPr>
          <t>Valor da representação paga em razão da função gratificada de direção e assessoramento, em Reais (R$).</t>
        </r>
      </text>
    </comment>
    <comment ref="I220" authorId="0" shapeId="0" xr:uid="{E3929031-EAEC-4117-90C4-765C62FDF19A}">
      <text>
        <r>
          <rPr>
            <sz val="11"/>
            <color rgb="FF000000"/>
            <rFont val="Arial"/>
            <family val="2"/>
          </rPr>
          <t>(Células de preenchimento automático). Montante resultante da soma entre o vencimento + representação, em Reais (R$).</t>
        </r>
      </text>
    </comment>
    <comment ref="A226" authorId="0" shapeId="0" xr:uid="{BC2A54E4-FEBD-4EC1-ABD6-0FD69EA8173A}">
      <text>
        <r>
          <rPr>
            <sz val="11"/>
            <color rgb="FF000000"/>
            <rFont val="Arial"/>
            <family val="2"/>
          </rPr>
          <t>(Não editar as células em cinza). Relação de todas as funções gratificadas de direção e assessoramento, conforme Lei Estadual nº 16.520/2018.</t>
        </r>
      </text>
    </comment>
    <comment ref="B226" authorId="0" shapeId="0" xr:uid="{BE4872ED-D575-49D5-A724-312331C2AB1B}">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D2A3759D-3E2C-431C-BEB6-1CC461006B3B}">
      <text>
        <r>
          <rPr>
            <sz val="11"/>
            <color rgb="FF000000"/>
            <rFont val="Arial"/>
            <family val="2"/>
          </rPr>
          <t>(Células de preenchimento automático). Quantitativo das funções gratificadas de direção e assessoramento preenchidos.</t>
        </r>
      </text>
    </comment>
    <comment ref="D226" authorId="0" shapeId="0" xr:uid="{CC167E14-5B4C-467D-A50B-87E5C7A94108}">
      <text>
        <r>
          <rPr>
            <sz val="11"/>
            <color rgb="FF000000"/>
            <rFont val="Arial"/>
            <family val="2"/>
          </rPr>
          <t>(Células de preenchimento automático). Quantitativo das funções gratificadas de direção e assessoramento vagas.</t>
        </r>
      </text>
    </comment>
    <comment ref="E226" authorId="0" shapeId="0" xr:uid="{C89EB131-3B9E-493D-B8A7-F2443D3A3C5E}">
      <text>
        <r>
          <rPr>
            <sz val="11"/>
            <color rgb="FF000000"/>
            <rFont val="Arial"/>
            <family val="2"/>
          </rPr>
          <t>(Células de preenchimento automático). Quantitativo das funções gratificadas de direção e assessoramento existentes (preenchidos + vagos).</t>
        </r>
      </text>
    </comment>
    <comment ref="G226" authorId="0" shapeId="0" xr:uid="{42E42C5C-DC59-4FB7-810A-96BBBE39562C}">
      <text>
        <r>
          <rPr>
            <sz val="11"/>
            <color rgb="FF000000"/>
            <rFont val="Arial"/>
            <family val="2"/>
          </rPr>
          <t>(Células de preenchimento automático). Valor total dos vencimentos dos servidores, em Reais (R$).</t>
        </r>
      </text>
    </comment>
    <comment ref="H226" authorId="0" shapeId="0" xr:uid="{4A2E0463-AB67-4070-B153-60979774726F}">
      <text>
        <r>
          <rPr>
            <sz val="11"/>
            <color rgb="FF000000"/>
            <rFont val="Arial"/>
            <family val="2"/>
          </rPr>
          <t>(Células de preenchimento automático). Valor total das representações pagas em razão da função gratificada de direção e assessoramento, em Reais (R$).</t>
        </r>
      </text>
    </comment>
    <comment ref="I226" authorId="0" shapeId="0" xr:uid="{06138370-9B94-4652-8227-1CB050471B47}">
      <text>
        <r>
          <rPr>
            <sz val="11"/>
            <color rgb="FF000000"/>
            <rFont val="Arial"/>
            <family val="2"/>
          </rPr>
          <t>(Células de preenchimento automático). Valor total dos montantes resultantes da soma entre os vencimentos + representações, em Reais (R$).</t>
        </r>
      </text>
    </comment>
    <comment ref="A237" authorId="0" shapeId="0" xr:uid="{C9523A88-2E3E-42BC-85E2-2A6498FD64D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360A2423-543B-488D-95E5-04A9290CFE0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08418EF9-8CBD-4E66-AFF8-A8F2A2C7CAAD}">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8AE7F2F9-814B-4E62-969A-950EDD6A5DB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46B9073E-6BB5-4061-A228-C3627C75697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003FBDF3-9CA5-4BF4-80DC-891A102D3A9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390A479C-0B84-42F4-BEEA-BD5933BE1900}">
      <text>
        <r>
          <rPr>
            <sz val="11"/>
            <color rgb="FF000000"/>
            <rFont val="Arial"/>
            <family val="2"/>
          </rPr>
          <t>Valor do vencimento do servidor, em Reais (R$).</t>
        </r>
      </text>
    </comment>
    <comment ref="H237" authorId="0" shapeId="0" xr:uid="{708D5843-D0C2-4B07-928C-A623CBFEAE3B}">
      <text>
        <r>
          <rPr>
            <sz val="11"/>
            <color rgb="FF000000"/>
            <rFont val="Arial"/>
            <family val="2"/>
          </rPr>
          <t>Valor da representação paga em razão da função gratificada de direção e assessoramento, em Reais (R$).</t>
        </r>
      </text>
    </comment>
    <comment ref="I237" authorId="0" shapeId="0" xr:uid="{C5DB90EF-587C-434B-894D-91D639CEA4AC}">
      <text>
        <r>
          <rPr>
            <sz val="11"/>
            <color rgb="FF000000"/>
            <rFont val="Arial"/>
            <family val="2"/>
          </rPr>
          <t>(Células de preenchimento automático). Montante resultante da soma entre o vencimento + representação, em Reais (R$).</t>
        </r>
      </text>
    </comment>
    <comment ref="A246" authorId="0" shapeId="0" xr:uid="{223E1965-2A4F-41D6-A14A-F3FE12B2B213}">
      <text>
        <r>
          <rPr>
            <sz val="11"/>
            <color rgb="FF000000"/>
            <rFont val="Arial"/>
            <family val="2"/>
          </rPr>
          <t>(Não editar as células em cinza). Relação de todas as funções gratificadas de direção e assessoramento, conforme Lei Estadual nº 16.520/2018.</t>
        </r>
      </text>
    </comment>
    <comment ref="B246" authorId="0" shapeId="0" xr:uid="{154A5E0F-1F50-400B-B0B7-C5B368F27576}">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B342120F-DC69-40EE-AC73-CFC0AF8F7CDC}">
      <text>
        <r>
          <rPr>
            <sz val="11"/>
            <color rgb="FF000000"/>
            <rFont val="Arial"/>
            <family val="2"/>
          </rPr>
          <t>(Células de preenchimento automático). Quantitativo das funções gratificadas de direção e assessoramento preenchidos.</t>
        </r>
      </text>
    </comment>
    <comment ref="D246" authorId="0" shapeId="0" xr:uid="{4EE0BA41-345A-4409-B53C-5338BE823441}">
      <text>
        <r>
          <rPr>
            <sz val="11"/>
            <color rgb="FF000000"/>
            <rFont val="Arial"/>
            <family val="2"/>
          </rPr>
          <t>(Células de preenchimento automático). Quantitativo das funções gratificadas de direção e assessoramento vagas.</t>
        </r>
      </text>
    </comment>
    <comment ref="E246" authorId="0" shapeId="0" xr:uid="{14BDA41B-0ADE-433C-B208-8AD5F04BC70B}">
      <text>
        <r>
          <rPr>
            <sz val="11"/>
            <color rgb="FF000000"/>
            <rFont val="Arial"/>
            <family val="2"/>
          </rPr>
          <t>(Células de preenchimento automático). Quantitativo das funções gratificadas de direção e assessoramento existentes (preenchidos + vagos).</t>
        </r>
      </text>
    </comment>
    <comment ref="G246" authorId="0" shapeId="0" xr:uid="{EF4B9AE6-62D8-4354-B8B2-6E99F8118FAF}">
      <text>
        <r>
          <rPr>
            <sz val="11"/>
            <color rgb="FF000000"/>
            <rFont val="Arial"/>
            <family val="2"/>
          </rPr>
          <t>(Células de preenchimento automático). Valor total dos vencimentos dos servidores, em Reais (R$).</t>
        </r>
      </text>
    </comment>
    <comment ref="H246" authorId="0" shapeId="0" xr:uid="{A0611E5B-1A01-46CF-B11E-91AF5570C9C5}">
      <text>
        <r>
          <rPr>
            <sz val="11"/>
            <color rgb="FF000000"/>
            <rFont val="Arial"/>
            <family val="2"/>
          </rPr>
          <t>(Células de preenchimento automático). Valor total das representações pagas em razão da função gratificada de direção e assessoramento, em Reais (R$).</t>
        </r>
      </text>
    </comment>
    <comment ref="I246" authorId="0" shapeId="0" xr:uid="{925687C6-F45D-4FCE-93B9-CC112817F481}">
      <text>
        <r>
          <rPr>
            <sz val="11"/>
            <color rgb="FF000000"/>
            <rFont val="Arial"/>
            <family val="2"/>
          </rPr>
          <t>(Células de preenchimento automático). Valor total dos montantes resultantes da soma entre os vencimentos + representações, em Reais (R$).</t>
        </r>
      </text>
    </comment>
    <comment ref="A253" authorId="0" shapeId="0" xr:uid="{88355E6E-6109-4400-8358-412AC935883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AFAA2DD8-1057-4AEB-8D53-3B2162F350D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0CBF09D6-B4A0-46F6-94D1-F71C9D199805}">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08773AF0-6EE7-4D7C-9642-1BDEAF09C77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97887545-D7A8-4146-A465-A5D7A33B29F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87A16682-1240-4F7A-A6F5-FF8D4B43591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86FAA39D-85C5-4CEA-A3CD-8EC8DB130E59}">
      <text>
        <r>
          <rPr>
            <sz val="11"/>
            <color rgb="FF000000"/>
            <rFont val="Arial"/>
            <family val="2"/>
          </rPr>
          <t>Valor do vencimento do servidor, em Reais (R$).</t>
        </r>
      </text>
    </comment>
    <comment ref="H253" authorId="0" shapeId="0" xr:uid="{474B7999-CA59-47BD-8791-414AEA2532D4}">
      <text>
        <r>
          <rPr>
            <sz val="11"/>
            <color rgb="FF000000"/>
            <rFont val="Arial"/>
            <family val="2"/>
          </rPr>
          <t>Valor da representação paga em razão da função gratificada de direção e assessoramento, em Reais (R$).</t>
        </r>
      </text>
    </comment>
    <comment ref="I253" authorId="0" shapeId="0" xr:uid="{6F5F41B7-F484-48C1-99FE-0AEB2FBD9814}">
      <text>
        <r>
          <rPr>
            <sz val="11"/>
            <color rgb="FF000000"/>
            <rFont val="Arial"/>
            <family val="2"/>
          </rPr>
          <t>(Células de preenchimento automático). Montante resultante da soma entre o vencimento + representação, em Reais (R$).</t>
        </r>
      </text>
    </comment>
    <comment ref="A257" authorId="0" shapeId="0" xr:uid="{E43EE206-CADA-4718-9B02-06479943B373}">
      <text>
        <r>
          <rPr>
            <sz val="11"/>
            <color rgb="FF000000"/>
            <rFont val="Arial"/>
            <family val="2"/>
          </rPr>
          <t>(Não editar as células em cinza). Relação de todas as funções gratificadas de direção e assessoramento, conforme Lei Estadual nº 16.520/2018.</t>
        </r>
      </text>
    </comment>
    <comment ref="B257" authorId="0" shapeId="0" xr:uid="{3309D118-5CF8-4BD7-A65A-D238ED812CCD}">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C5FC8D7F-CA70-4D1D-A45C-750B035E8DF1}">
      <text>
        <r>
          <rPr>
            <sz val="11"/>
            <color rgb="FF000000"/>
            <rFont val="Arial"/>
            <family val="2"/>
          </rPr>
          <t>(Células de preenchimento automático). Quantitativo das funções gratificadas de direção e assessoramento preenchidos.</t>
        </r>
      </text>
    </comment>
    <comment ref="D257" authorId="0" shapeId="0" xr:uid="{0C2FDC08-D135-47FC-A94E-58D5E4A790C5}">
      <text>
        <r>
          <rPr>
            <sz val="11"/>
            <color rgb="FF000000"/>
            <rFont val="Arial"/>
            <family val="2"/>
          </rPr>
          <t>(Células de preenchimento automático). Quantitativo das funções gratificadas de direção e assessoramento vagas.</t>
        </r>
      </text>
    </comment>
    <comment ref="E257" authorId="0" shapeId="0" xr:uid="{EBAAF92E-62A6-4A49-9DE8-18F1136FB7DF}">
      <text>
        <r>
          <rPr>
            <sz val="11"/>
            <color rgb="FF000000"/>
            <rFont val="Arial"/>
            <family val="2"/>
          </rPr>
          <t>(Células de preenchimento automático). Quantitativo das funções gratificadas de direção e assessoramento existentes (preenchidos + vagos).</t>
        </r>
      </text>
    </comment>
    <comment ref="G257" authorId="0" shapeId="0" xr:uid="{D208DAE5-121B-4422-B020-E78A46AB4332}">
      <text>
        <r>
          <rPr>
            <sz val="11"/>
            <color rgb="FF000000"/>
            <rFont val="Arial"/>
            <family val="2"/>
          </rPr>
          <t>(Células de preenchimento automático). Valor total dos vencimentos dos servidores, em Reais (R$).</t>
        </r>
      </text>
    </comment>
    <comment ref="H257" authorId="0" shapeId="0" xr:uid="{B61A5CCA-F8F1-4727-BAB8-A079E970462C}">
      <text>
        <r>
          <rPr>
            <sz val="11"/>
            <color rgb="FF000000"/>
            <rFont val="Arial"/>
            <family val="2"/>
          </rPr>
          <t>(Células de preenchimento automático). Valor total das representações pagas em razão da função gratificada de direção e assessoramento, em Reais (R$).</t>
        </r>
      </text>
    </comment>
    <comment ref="I257" authorId="0" shapeId="0" xr:uid="{E2E62696-E189-43D4-9447-28209F0CFFDD}">
      <text>
        <r>
          <rPr>
            <sz val="11"/>
            <color rgb="FF000000"/>
            <rFont val="Arial"/>
            <family val="2"/>
          </rPr>
          <t>(Células de preenchimento automático). Valor total dos montantes resultantes da soma entre os vencimentos + representações, em Reais (R$).</t>
        </r>
      </text>
    </comment>
    <comment ref="A264" authorId="0" shapeId="0" xr:uid="{500FA8E2-D1A7-4EC8-BF49-974CC0E1F11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2D0C92BE-D714-49C5-9A5A-66C2319D6D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5DE3C60D-1412-4173-AF8B-F77EC9EE7468}">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1BC15DD9-1107-4F3A-99FC-CF81E2EDA90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E824C0D3-1162-484D-9D59-4C5B037F709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EF5FA7F0-27CD-4AA9-8A65-8E2068BB069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193AB8DB-BEDF-419D-A353-7C6CCFC169DE}">
      <text>
        <r>
          <rPr>
            <sz val="11"/>
            <color rgb="FF000000"/>
            <rFont val="Arial"/>
            <family val="2"/>
          </rPr>
          <t>Valor do vencimento do servidor, em Reais (R$).</t>
        </r>
      </text>
    </comment>
    <comment ref="H264" authorId="0" shapeId="0" xr:uid="{B3A0B0C2-A08E-42BF-B34D-1F8090FEF727}">
      <text>
        <r>
          <rPr>
            <sz val="11"/>
            <color rgb="FF000000"/>
            <rFont val="Arial"/>
            <family val="2"/>
          </rPr>
          <t>Valor da representação paga em razão da função gratificada de direção e assessoramento, em Reais (R$).</t>
        </r>
      </text>
    </comment>
    <comment ref="I264" authorId="0" shapeId="0" xr:uid="{C2453154-249D-4F3E-9462-CD3042B379E7}">
      <text>
        <r>
          <rPr>
            <sz val="11"/>
            <color rgb="FF000000"/>
            <rFont val="Arial"/>
            <family val="2"/>
          </rPr>
          <t>(Células de preenchimento automático). Montante resultante da soma entre o vencimento + representação, em Reais (R$).</t>
        </r>
      </text>
    </comment>
    <comment ref="A268" authorId="0" shapeId="0" xr:uid="{33A7FFA4-6F69-4982-AD99-358CACE59092}">
      <text>
        <r>
          <rPr>
            <sz val="11"/>
            <color rgb="FF000000"/>
            <rFont val="Arial"/>
            <family val="2"/>
          </rPr>
          <t>(Não editar as células em cinza). Relação de todas as funções gratificadas de direção e assessoramento, conforme Lei Estadual nº 16.520/2018.</t>
        </r>
      </text>
    </comment>
    <comment ref="B268" authorId="0" shapeId="0" xr:uid="{1066E948-3B53-4F2E-803A-8B6C17F8487B}">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1771B929-5167-4ED3-BFD3-F1324FDBBD54}">
      <text>
        <r>
          <rPr>
            <sz val="11"/>
            <color rgb="FF000000"/>
            <rFont val="Arial"/>
            <family val="2"/>
          </rPr>
          <t>(Células de preenchimento automático). Quantitativo das funções gratificadas de direção e assessoramento preenchidos.</t>
        </r>
      </text>
    </comment>
    <comment ref="D268" authorId="0" shapeId="0" xr:uid="{10408D7B-6CAD-48DB-9517-C12C98B07326}">
      <text>
        <r>
          <rPr>
            <sz val="11"/>
            <color rgb="FF000000"/>
            <rFont val="Arial"/>
            <family val="2"/>
          </rPr>
          <t>(Células de preenchimento automático). Quantitativo das funções gratificadas de direção e assessoramento vagas.</t>
        </r>
      </text>
    </comment>
    <comment ref="E268" authorId="0" shapeId="0" xr:uid="{2C81A527-7D15-468C-9D78-42F75CA87340}">
      <text>
        <r>
          <rPr>
            <sz val="11"/>
            <color rgb="FF000000"/>
            <rFont val="Arial"/>
            <family val="2"/>
          </rPr>
          <t>(Células de preenchimento automático). Quantitativo das funções gratificadas de direção e assessoramento existentes (preenchidos + vagos).</t>
        </r>
      </text>
    </comment>
    <comment ref="G268" authorId="0" shapeId="0" xr:uid="{E07A875D-3E1A-4670-AFFF-B7299F4125D8}">
      <text>
        <r>
          <rPr>
            <sz val="11"/>
            <color rgb="FF000000"/>
            <rFont val="Arial"/>
            <family val="2"/>
          </rPr>
          <t>(Células de preenchimento automático). Valor total dos vencimentos dos servidores, em Reais (R$).</t>
        </r>
      </text>
    </comment>
    <comment ref="H268" authorId="0" shapeId="0" xr:uid="{9682F63A-A64E-40A0-BEE5-7AB8635E84FA}">
      <text>
        <r>
          <rPr>
            <sz val="11"/>
            <color rgb="FF000000"/>
            <rFont val="Arial"/>
            <family val="2"/>
          </rPr>
          <t>(Células de preenchimento automático). Valor total das representações pagas em razão da função gratificada de direção e assessoramento, em Reais (R$).</t>
        </r>
      </text>
    </comment>
    <comment ref="I268" authorId="0" shapeId="0" xr:uid="{6F7DACF5-D326-4B0A-A6AF-619F9C29D906}">
      <text>
        <r>
          <rPr>
            <sz val="11"/>
            <color rgb="FF000000"/>
            <rFont val="Arial"/>
            <family val="2"/>
          </rPr>
          <t>(Células de preenchimento automático). Valor total dos montantes resultantes da soma entre os vencimentos + representações, em Reais (R$).</t>
        </r>
      </text>
    </comment>
    <comment ref="A274" authorId="0" shapeId="0" xr:uid="{CCFDF995-636B-4CD5-BD96-EBC922C64A3A}">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2D72C655-48D4-4968-8E88-ABD17713606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B3DC5A57-4E33-4E14-9152-695CD520437A}">
      <text>
        <r>
          <rPr>
            <sz val="11"/>
            <color rgb="FF000000"/>
            <rFont val="Arial"/>
            <family val="2"/>
          </rPr>
          <t>Descrever a sigla da lotação referente à função gratificada de supervisão e apoio. Exemplos de siglas da SCGE: DAUD/UAPP, DAUD/COP/UAOP, DAUD/CLC/UALC, etc.</t>
        </r>
      </text>
    </comment>
    <comment ref="D274" authorId="0" shapeId="0" xr:uid="{B1E8B745-7E46-46A6-BEA0-8A0B809AB49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C4980789-4E8A-4F80-A914-EAC972F08076}">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847A0D93-4AE6-4361-893F-A8AB413D7AD2}">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8BE44679-C707-40E9-A9E8-A8DE9E3AB56A}">
      <text>
        <r>
          <rPr>
            <sz val="11"/>
            <color rgb="FF000000"/>
            <rFont val="Arial"/>
            <family val="2"/>
          </rPr>
          <t>Valor do vencimento do servidor, em Reais (R$).</t>
        </r>
      </text>
    </comment>
    <comment ref="H274" authorId="0" shapeId="0" xr:uid="{33EB69B5-1BD6-40F2-BE99-4DF2FD42B567}">
      <text>
        <r>
          <rPr>
            <sz val="11"/>
            <color rgb="FF000000"/>
            <rFont val="Arial"/>
            <family val="2"/>
          </rPr>
          <t>Valor da representação paga em razão da função gratificada de supervisão e apoio, em Reais (R$).</t>
        </r>
      </text>
    </comment>
    <comment ref="I274" authorId="0" shapeId="0" xr:uid="{65D80157-6562-4471-B826-7DD23C42FEFE}">
      <text>
        <r>
          <rPr>
            <sz val="11"/>
            <color rgb="FF000000"/>
            <rFont val="Arial"/>
            <family val="2"/>
          </rPr>
          <t>(Células de preenchimento automático). Montante resultante da soma entre o vencimento + representação, em Reais (R$).</t>
        </r>
      </text>
    </comment>
    <comment ref="A306" authorId="0" shapeId="0" xr:uid="{D1901456-3F0D-4C3D-9918-98E51491C504}">
      <text>
        <r>
          <rPr>
            <sz val="11"/>
            <color rgb="FF000000"/>
            <rFont val="Arial"/>
            <family val="2"/>
          </rPr>
          <t>(Não editar as células em cinza). Relação de todas as funções gratificadas de supervisão e apoio, conforme Lei Estadual nº 16.520/2018.</t>
        </r>
      </text>
    </comment>
    <comment ref="B306" authorId="0" shapeId="0" xr:uid="{59E2C68B-60BE-4014-9E9F-C8DA58D9C79D}">
      <text>
        <r>
          <rPr>
            <sz val="11"/>
            <color rgb="FF000000"/>
            <rFont val="Arial"/>
            <family val="2"/>
          </rPr>
          <t>(Não editar as células em cinza). Relação de todos os símbolos das funções gratificadas de supervisão e apoio, conforme Lei Estadual nº 16.520/2018.</t>
        </r>
      </text>
    </comment>
    <comment ref="C306" authorId="0" shapeId="0" xr:uid="{AF660C7B-F605-4E3A-8475-FCCDDEE32CFC}">
      <text>
        <r>
          <rPr>
            <sz val="11"/>
            <color rgb="FF000000"/>
            <rFont val="Arial"/>
            <family val="2"/>
          </rPr>
          <t>(Células de preenchimento automático). Quantitativo das funções gratificadas de supervisão e apoio preenchidos.</t>
        </r>
      </text>
    </comment>
    <comment ref="D306" authorId="0" shapeId="0" xr:uid="{A7608FAB-026D-4E01-B443-C2EE8F2FE949}">
      <text>
        <r>
          <rPr>
            <sz val="11"/>
            <color rgb="FF000000"/>
            <rFont val="Arial"/>
            <family val="2"/>
          </rPr>
          <t>(Células de preenchimento automático). Quantitativo das funções gratificadas de supervisão e apoio vagos.</t>
        </r>
      </text>
    </comment>
    <comment ref="E306" authorId="0" shapeId="0" xr:uid="{5D68DFCF-C45F-452C-BE17-18646AE1A320}">
      <text>
        <r>
          <rPr>
            <sz val="11"/>
            <color rgb="FF000000"/>
            <rFont val="Arial"/>
            <family val="2"/>
          </rPr>
          <t>(Células de preenchimento automático). Quantitativo das funções gratificadas de supervisão e apoio existentes (preenchidos + vagos).</t>
        </r>
      </text>
    </comment>
    <comment ref="G306" authorId="0" shapeId="0" xr:uid="{DFBDE08E-4403-4764-851F-3DD315F4FCEA}">
      <text>
        <r>
          <rPr>
            <sz val="11"/>
            <color rgb="FF000000"/>
            <rFont val="Arial"/>
            <family val="2"/>
          </rPr>
          <t>(Células de preenchimento automático). Valor total dos vencimentos dos servidores, em Reais (R$).</t>
        </r>
      </text>
    </comment>
    <comment ref="H306" authorId="0" shapeId="0" xr:uid="{3EF2A649-5450-4825-9B99-5A433174302D}">
      <text>
        <r>
          <rPr>
            <sz val="11"/>
            <color rgb="FF000000"/>
            <rFont val="Arial"/>
            <family val="2"/>
          </rPr>
          <t>(Células de preenchimento automático). Valor total das representações pagas em razão da função gratificada de supervisão e apoio, em Reais (R$).</t>
        </r>
      </text>
    </comment>
    <comment ref="I306" authorId="0" shapeId="0" xr:uid="{C158BE5A-4FCA-4692-AA41-ADB6E1B59E61}">
      <text>
        <r>
          <rPr>
            <sz val="11"/>
            <color rgb="FF000000"/>
            <rFont val="Arial"/>
            <family val="2"/>
          </rPr>
          <t>(Células de preenchimento automático). Valor total dos montantes resultantes da soma entre os vencimentos + representações, em Reais (R$).</t>
        </r>
      </text>
    </comment>
    <comment ref="C315" authorId="0" shapeId="0" xr:uid="{7630A887-0126-4534-BC68-ED7FE20EA7CC}">
      <text>
        <r>
          <rPr>
            <sz val="11"/>
            <color rgb="FF000000"/>
            <rFont val="Arial"/>
            <family val="2"/>
          </rPr>
          <t>(Células de preenchimento automático). Quantitativo dos cargos em comissão + funções gratificadas preenchidos.</t>
        </r>
      </text>
    </comment>
    <comment ref="D315" authorId="0" shapeId="0" xr:uid="{DC9DE91E-5B02-495F-83FA-3936A676AE8C}">
      <text>
        <r>
          <rPr>
            <sz val="11"/>
            <color rgb="FF000000"/>
            <rFont val="Arial"/>
            <family val="2"/>
          </rPr>
          <t>(Células de preenchimento automático). Quantitativo dos cargos em comissão + funções gratificadas vagos.</t>
        </r>
      </text>
    </comment>
    <comment ref="E315" authorId="0" shapeId="0" xr:uid="{662A277C-AB41-4A42-A2F5-3940696EFB95}">
      <text>
        <r>
          <rPr>
            <sz val="11"/>
            <color rgb="FF000000"/>
            <rFont val="Arial"/>
            <family val="2"/>
          </rPr>
          <t>(Células de preenchimento automático). Quantitativo dos cargos em comissão + funções gratificadas existentes (preenchidos + vagos).</t>
        </r>
      </text>
    </comment>
    <comment ref="G315" authorId="0" shapeId="0" xr:uid="{A4025236-A521-45DC-AD28-A922E37D08D6}">
      <text>
        <r>
          <rPr>
            <sz val="11"/>
            <color rgb="FF000000"/>
            <rFont val="Arial"/>
            <family val="2"/>
          </rPr>
          <t>(Células de preenchimento automático). Valor total dos vencimentos dos cargos comissionados + funções gratificadas, em Reais (R$).</t>
        </r>
      </text>
    </comment>
    <comment ref="H315" authorId="0" shapeId="0" xr:uid="{915FB0BE-F368-40F2-8815-4D268EE4BBBD}">
      <text>
        <r>
          <rPr>
            <sz val="11"/>
            <color rgb="FF000000"/>
            <rFont val="Arial"/>
            <family val="2"/>
          </rPr>
          <t>(Células de preenchimento automático). Valor total das representações pagas em razão dos cargos comissionados + funções gratificadas, em Reais (R$).</t>
        </r>
      </text>
    </comment>
    <comment ref="I315" authorId="0" shapeId="0" xr:uid="{AD9E0AED-208B-4963-8CE6-31171059B616}">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62106517-B20D-422C-BC44-51239CC4AD57}">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744D2309-30D5-4D82-8BC2-2BE869398D6C}">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C85ED587-B5E6-451D-9E89-638890EE7AA2}">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430A47EB-AC3F-4E8A-B6D5-0D9AC9FF224D}">
      <text>
        <r>
          <rPr>
            <sz val="11"/>
            <color rgb="FF000000"/>
            <rFont val="Arial"/>
            <family val="2"/>
          </rPr>
          <t>Descrever a sigla da lotação referente ao cargo comissionado. Exemplos de siglas da SCGE: GAB/SECGE, GAB/CGAB, CGAB/ASC, etc.</t>
        </r>
      </text>
    </comment>
    <comment ref="D6" authorId="0" shapeId="0" xr:uid="{8387743B-314C-46E0-A3FB-C21AB67760D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E81982C5-A611-4444-82E8-ED12F0AC4FAC}">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BB66E14D-CCEB-420D-96E1-893DC1CE8BCB}">
      <text>
        <r>
          <rPr>
            <sz val="11"/>
            <color rgb="FF000000"/>
            <rFont val="Arial"/>
            <family val="2"/>
          </rPr>
          <t>Nome completo do servidor ocupante do cargo comissionado. Caso o cargo esteja vago, a palavra "VAGO" deverá ser inserida na célula correspondente.</t>
        </r>
      </text>
    </comment>
    <comment ref="G6" authorId="0" shapeId="0" xr:uid="{A7314514-9BD6-4483-8E86-DE368DB48EA0}">
      <text>
        <r>
          <rPr>
            <sz val="11"/>
            <color rgb="FF000000"/>
            <rFont val="Arial"/>
            <family val="2"/>
          </rPr>
          <t>Valor do subsídio do agente político, em Reais (R$).</t>
        </r>
      </text>
    </comment>
    <comment ref="H6" authorId="0" shapeId="0" xr:uid="{02BB592C-EE26-4DDD-B7CF-464C6CD0827A}">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5D3C504F-0D39-4E8F-AE64-171CC37EB5D5}">
      <text>
        <r>
          <rPr>
            <sz val="11"/>
            <color rgb="FF000000"/>
            <rFont val="Arial"/>
            <family val="2"/>
          </rPr>
          <t>Valor da representação paga em razão do cargo em comissão, em Reais (R$).</t>
        </r>
      </text>
    </comment>
    <comment ref="J6" authorId="0" shapeId="0" xr:uid="{4E63A8A1-2A3D-4485-9048-3D4F2DD5D542}">
      <text>
        <r>
          <rPr>
            <sz val="11"/>
            <color rgb="FF000000"/>
            <rFont val="Arial"/>
            <family val="2"/>
          </rPr>
          <t>(Células de preenchimento automático). Montante resultante da soma entre o subsídio do agente político + vencimento + representação, em Reais (R$).</t>
        </r>
      </text>
    </comment>
    <comment ref="A175" authorId="0" shapeId="0" xr:uid="{5651A6A3-42CC-4D44-840D-DF6A3B104B92}">
      <text>
        <r>
          <rPr>
            <sz val="11"/>
            <color rgb="FF000000"/>
            <rFont val="Arial"/>
            <family val="2"/>
          </rPr>
          <t>(Não editar as células em cinza). Relação de todos os cargos comissionados, conforme Lei Estadual nº 16.520/2018.</t>
        </r>
      </text>
    </comment>
    <comment ref="B175" authorId="0" shapeId="0" xr:uid="{A2E121ED-C7FB-483B-9185-54BBBEFA8F3E}">
      <text>
        <r>
          <rPr>
            <sz val="11"/>
            <color rgb="FF000000"/>
            <rFont val="Arial"/>
            <family val="2"/>
          </rPr>
          <t>(Não editar as células em cinza). Relação de todos os símbolos dos cargos comissionados, conforme Lei Estadual nº 16.520/2018.</t>
        </r>
      </text>
    </comment>
    <comment ref="C175" authorId="0" shapeId="0" xr:uid="{81DDADAA-51C5-4079-8419-B94DAC0FDB7A}">
      <text>
        <r>
          <rPr>
            <sz val="11"/>
            <color rgb="FF000000"/>
            <rFont val="Arial"/>
            <family val="2"/>
          </rPr>
          <t>(Células de preenchimento automático). Quantitativo dos cargos comissionados preenchidos.</t>
        </r>
      </text>
    </comment>
    <comment ref="D175" authorId="0" shapeId="0" xr:uid="{6D173B7D-CAE5-431F-92CF-5CD3A5215130}">
      <text>
        <r>
          <rPr>
            <sz val="11"/>
            <color rgb="FF000000"/>
            <rFont val="Arial"/>
            <family val="2"/>
          </rPr>
          <t>(Células de preenchimento automático). Quantitativo dos cargos comissionados vagos.</t>
        </r>
      </text>
    </comment>
    <comment ref="E175" authorId="0" shapeId="0" xr:uid="{64F42788-E3EC-4E83-ACB2-DEFD9E348C2A}">
      <text>
        <r>
          <rPr>
            <sz val="11"/>
            <color rgb="FF000000"/>
            <rFont val="Arial"/>
            <family val="2"/>
          </rPr>
          <t>(Células de preenchimento automático). Quantitativo dos cargos comissionados existentes (preenchidos + vagos).</t>
        </r>
      </text>
    </comment>
    <comment ref="G175" authorId="0" shapeId="0" xr:uid="{1FFE25CE-5179-4382-8AE1-D5F916656CF6}">
      <text>
        <r>
          <rPr>
            <sz val="11"/>
            <color rgb="FF000000"/>
            <rFont val="Arial"/>
            <family val="2"/>
          </rPr>
          <t>(Células de preenchimento automático). Valor total dos subsídios dos agentes políticos, em Reais (R$).</t>
        </r>
      </text>
    </comment>
    <comment ref="H175" authorId="0" shapeId="0" xr:uid="{C153122F-9EE5-456C-9991-E9FFFEB1E1D0}">
      <text>
        <r>
          <rPr>
            <sz val="11"/>
            <color rgb="FF000000"/>
            <rFont val="Arial"/>
            <family val="2"/>
          </rPr>
          <t>(Células de preenchimento automático). Valor total dos vencimentos dos servidores, em Reais (R$).</t>
        </r>
      </text>
    </comment>
    <comment ref="I175" authorId="0" shapeId="0" xr:uid="{B136AE6D-F95A-4F62-9744-21E86555D883}">
      <text>
        <r>
          <rPr>
            <sz val="11"/>
            <color rgb="FF000000"/>
            <rFont val="Arial"/>
            <family val="2"/>
          </rPr>
          <t>(Células de preenchimento automático). Valor total das representações pagas em razão do cargo em comissão, em Reais (R$).</t>
        </r>
      </text>
    </comment>
    <comment ref="J175" authorId="0" shapeId="0" xr:uid="{C616A203-702E-45B5-B597-74D8BE2C1E6E}">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C8A7B372-7AA0-421F-A4F2-2627BDD338B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B840839C-E618-4F02-93A6-3910AE73350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840C3463-9CC9-4402-B703-FA83BCE9C9AF}">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850B4A90-AB53-4CA2-81EF-F343CF86DAE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F964AB48-B4CE-4291-AF6B-25664BE4CCC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173A1AD8-BEC1-42FA-9B85-72E4DC6F6EE1}">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9C2C0B86-A2C0-4421-A7EF-25E0CEFECB49}">
      <text>
        <r>
          <rPr>
            <sz val="11"/>
            <color rgb="FF000000"/>
            <rFont val="Arial"/>
            <family val="2"/>
          </rPr>
          <t>Valor do vencimento do servidor, em Reais (R$).</t>
        </r>
      </text>
    </comment>
    <comment ref="H191" authorId="0" shapeId="0" xr:uid="{53E1EE96-D59F-439C-9AB0-571B11069C4F}">
      <text>
        <r>
          <rPr>
            <sz val="11"/>
            <color rgb="FF000000"/>
            <rFont val="Arial"/>
            <family val="2"/>
          </rPr>
          <t>Valor da representação paga em razão da função gratificada de direção e assessoramento, em Reais (R$).</t>
        </r>
      </text>
    </comment>
    <comment ref="I191" authorId="0" shapeId="0" xr:uid="{F3345F1A-D783-4C86-89A6-F02E97DF858C}">
      <text>
        <r>
          <rPr>
            <sz val="11"/>
            <color rgb="FF000000"/>
            <rFont val="Arial"/>
            <family val="2"/>
          </rPr>
          <t>(Células de preenchimento automático). Montante resultante da soma entre o vencimento + representação, em Reais (R$).</t>
        </r>
      </text>
    </comment>
    <comment ref="A194" authorId="0" shapeId="0" xr:uid="{EB921A73-8EFE-49E8-9A73-898E00C3C448}">
      <text>
        <r>
          <rPr>
            <sz val="11"/>
            <color rgb="FF000000"/>
            <rFont val="Arial"/>
            <family val="2"/>
          </rPr>
          <t>(Não editar as células em cinza). Relação de todas as funções gratificadas de direção e assessoramento, conforme Lei Estadual nº 16.520/2018.</t>
        </r>
      </text>
    </comment>
    <comment ref="B194" authorId="0" shapeId="0" xr:uid="{30B936BC-F92D-4626-A9D3-2FF84EC82CF4}">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470F744F-2FC4-420F-B9B7-DE2D28D20DC2}">
      <text>
        <r>
          <rPr>
            <sz val="11"/>
            <color rgb="FF000000"/>
            <rFont val="Arial"/>
            <family val="2"/>
          </rPr>
          <t>(Células de preenchimento automático). Quantitativo das funções gratificadas de direção e assessoramento preenchidos.</t>
        </r>
      </text>
    </comment>
    <comment ref="D194" authorId="0" shapeId="0" xr:uid="{79382122-DFF0-483B-9DD3-A3D4C1572E68}">
      <text>
        <r>
          <rPr>
            <sz val="11"/>
            <color rgb="FF000000"/>
            <rFont val="Arial"/>
            <family val="2"/>
          </rPr>
          <t>(Células de preenchimento automático). Quantitativo das funções gratificadas de direção e assessoramento vagas.</t>
        </r>
      </text>
    </comment>
    <comment ref="E194" authorId="0" shapeId="0" xr:uid="{120681D8-2508-4AB2-90A5-9D17D84167DB}">
      <text>
        <r>
          <rPr>
            <sz val="11"/>
            <color rgb="FF000000"/>
            <rFont val="Arial"/>
            <family val="2"/>
          </rPr>
          <t>(Células de preenchimento automático). Quantitativo das funções gratificadas de direção e assessoramento existentes (preenchidos + vagos).</t>
        </r>
      </text>
    </comment>
    <comment ref="G194" authorId="0" shapeId="0" xr:uid="{C454DFE6-7ACB-4B05-AB4D-452DC8B07C14}">
      <text>
        <r>
          <rPr>
            <sz val="11"/>
            <color rgb="FF000000"/>
            <rFont val="Arial"/>
            <family val="2"/>
          </rPr>
          <t>(Células de preenchimento automático). Valor total dos vencimentos dos servidores, em Reais (R$).</t>
        </r>
      </text>
    </comment>
    <comment ref="H194" authorId="0" shapeId="0" xr:uid="{129C6570-BAB1-44B7-9E8E-4251B39FD226}">
      <text>
        <r>
          <rPr>
            <sz val="11"/>
            <color rgb="FF000000"/>
            <rFont val="Arial"/>
            <family val="2"/>
          </rPr>
          <t>(Células de preenchimento automático). Valor total das representações pagas em razão da função gratificada de direção e assessoramento, em Reais (R$).</t>
        </r>
      </text>
    </comment>
    <comment ref="I194" authorId="0" shapeId="0" xr:uid="{BB53FA5E-74FE-4AC9-8C00-E5B5315CC3B9}">
      <text>
        <r>
          <rPr>
            <sz val="11"/>
            <color rgb="FF000000"/>
            <rFont val="Arial"/>
            <family val="2"/>
          </rPr>
          <t>(Células de preenchimento automático). Valor total dos montantes resultantes da soma entre os vencimentos + representações, em Reais (R$).</t>
        </r>
      </text>
    </comment>
    <comment ref="A204" authorId="0" shapeId="0" xr:uid="{3102D343-8AFE-4686-BF10-DB07AFFA902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1CD876AB-E0F7-4A2A-868A-C2FD4D06358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CCA72DD9-0C04-484F-8AE5-0AD6B4C2F4A5}">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A5248F01-D0B8-4079-882D-266E6108AB6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B6DB4D4E-57A7-47D0-A6A9-A72ED936473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F104411E-F949-4412-8A5E-E28970A1EC5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242DC936-F075-4BDC-9D25-B351A69819D9}">
      <text>
        <r>
          <rPr>
            <sz val="11"/>
            <color rgb="FF000000"/>
            <rFont val="Arial"/>
            <family val="2"/>
          </rPr>
          <t>Valor do vencimento do servidor, em Reais (R$).</t>
        </r>
      </text>
    </comment>
    <comment ref="H204" authorId="0" shapeId="0" xr:uid="{367064DC-17E6-4035-BC5E-71F8F98DE9B5}">
      <text>
        <r>
          <rPr>
            <sz val="11"/>
            <color rgb="FF000000"/>
            <rFont val="Arial"/>
            <family val="2"/>
          </rPr>
          <t>Valor da representação paga em razão da função gratificada de direção e assessoramento, em Reais (R$).</t>
        </r>
      </text>
    </comment>
    <comment ref="I204" authorId="0" shapeId="0" xr:uid="{217AEF8A-3945-40BF-9E30-4851AA98BB54}">
      <text>
        <r>
          <rPr>
            <sz val="11"/>
            <color rgb="FF000000"/>
            <rFont val="Arial"/>
            <family val="2"/>
          </rPr>
          <t>(Células de preenchimento automático). Montante resultante da soma entre o vencimento + representação, em Reais (R$).</t>
        </r>
      </text>
    </comment>
    <comment ref="A212" authorId="0" shapeId="0" xr:uid="{9E2E0323-DC85-4581-9110-C23B25C13C9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7284DB15-5870-4D74-A75C-B251E3DD840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A42C4818-41EA-4954-A318-C8BDFCDEFB9A}">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C6AF3ABA-05D8-4A37-800F-0F17DF3D7B8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06CA072B-DB6A-4BBF-95EF-D443322F3E9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E35D9F9B-39FF-4E1D-8907-B6E75400E20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1EFA1445-45A9-46C5-A306-12C815E5BE8C}">
      <text>
        <r>
          <rPr>
            <sz val="11"/>
            <color rgb="FF000000"/>
            <rFont val="Arial"/>
            <family val="2"/>
          </rPr>
          <t>Valor do vencimento do servidor, em Reais (R$).</t>
        </r>
      </text>
    </comment>
    <comment ref="H212" authorId="0" shapeId="0" xr:uid="{08B4365A-F565-4E55-93EB-70B78568F438}">
      <text>
        <r>
          <rPr>
            <sz val="11"/>
            <color rgb="FF000000"/>
            <rFont val="Arial"/>
            <family val="2"/>
          </rPr>
          <t>Valor da representação paga em razão da função gratificada de direção e assessoramento, em Reais (R$).</t>
        </r>
      </text>
    </comment>
    <comment ref="I212" authorId="0" shapeId="0" xr:uid="{A2A38155-A9A0-4495-8A3D-93ECF5FB8153}">
      <text>
        <r>
          <rPr>
            <sz val="11"/>
            <color rgb="FF000000"/>
            <rFont val="Arial"/>
            <family val="2"/>
          </rPr>
          <t>(Células de preenchimento automático). Montante resultante da soma entre o vencimento + representação, em Reais (R$).</t>
        </r>
      </text>
    </comment>
    <comment ref="A220" authorId="0" shapeId="0" xr:uid="{86FC5979-1746-4768-A4CE-2A4B44BCAFE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1050B89C-84AC-4874-B050-74490EE06F8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E63AACBC-ED72-41A0-ADB4-CC68EA5636C6}">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27CD8390-97F5-45EA-B4AE-7E823BB0A0C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16BC677E-28D7-4995-BD89-7EF4977863E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EEA9D241-2ECD-46A4-A3A8-6246C6B093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F410CFB1-0ADC-4DE0-936F-F8B1B19C1FBB}">
      <text>
        <r>
          <rPr>
            <sz val="11"/>
            <color rgb="FF000000"/>
            <rFont val="Arial"/>
            <family val="2"/>
          </rPr>
          <t>Valor do vencimento do servidor, em Reais (R$).</t>
        </r>
      </text>
    </comment>
    <comment ref="H220" authorId="0" shapeId="0" xr:uid="{99F74334-BF72-465F-8862-791DBBB242F7}">
      <text>
        <r>
          <rPr>
            <sz val="11"/>
            <color rgb="FF000000"/>
            <rFont val="Arial"/>
            <family val="2"/>
          </rPr>
          <t>Valor da representação paga em razão da função gratificada de direção e assessoramento, em Reais (R$).</t>
        </r>
      </text>
    </comment>
    <comment ref="I220" authorId="0" shapeId="0" xr:uid="{9C81E644-1F3D-41CC-A36D-DD90CECC7A08}">
      <text>
        <r>
          <rPr>
            <sz val="11"/>
            <color rgb="FF000000"/>
            <rFont val="Arial"/>
            <family val="2"/>
          </rPr>
          <t>(Células de preenchimento automático). Montante resultante da soma entre o vencimento + representação, em Reais (R$).</t>
        </r>
      </text>
    </comment>
    <comment ref="A226" authorId="0" shapeId="0" xr:uid="{0FFE2715-527B-4828-94B3-EB168AB7EF35}">
      <text>
        <r>
          <rPr>
            <sz val="11"/>
            <color rgb="FF000000"/>
            <rFont val="Arial"/>
            <family val="2"/>
          </rPr>
          <t>(Não editar as células em cinza). Relação de todas as funções gratificadas de direção e assessoramento, conforme Lei Estadual nº 16.520/2018.</t>
        </r>
      </text>
    </comment>
    <comment ref="B226" authorId="0" shapeId="0" xr:uid="{27778235-CBDB-4FFF-840A-51ABAC9E230E}">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915D9B60-F9AE-4946-95A7-185A113B170F}">
      <text>
        <r>
          <rPr>
            <sz val="11"/>
            <color rgb="FF000000"/>
            <rFont val="Arial"/>
            <family val="2"/>
          </rPr>
          <t>(Células de preenchimento automático). Quantitativo das funções gratificadas de direção e assessoramento preenchidos.</t>
        </r>
      </text>
    </comment>
    <comment ref="D226" authorId="0" shapeId="0" xr:uid="{A14AADC8-A1C7-4B42-9799-A46F5600BCE9}">
      <text>
        <r>
          <rPr>
            <sz val="11"/>
            <color rgb="FF000000"/>
            <rFont val="Arial"/>
            <family val="2"/>
          </rPr>
          <t>(Células de preenchimento automático). Quantitativo das funções gratificadas de direção e assessoramento vagas.</t>
        </r>
      </text>
    </comment>
    <comment ref="E226" authorId="0" shapeId="0" xr:uid="{8A60C35F-966E-4550-8A96-F2DDA940EFAB}">
      <text>
        <r>
          <rPr>
            <sz val="11"/>
            <color rgb="FF000000"/>
            <rFont val="Arial"/>
            <family val="2"/>
          </rPr>
          <t>(Células de preenchimento automático). Quantitativo das funções gratificadas de direção e assessoramento existentes (preenchidos + vagos).</t>
        </r>
      </text>
    </comment>
    <comment ref="G226" authorId="0" shapeId="0" xr:uid="{A0ADCC8E-AEA4-4997-B8FC-5F67747F5391}">
      <text>
        <r>
          <rPr>
            <sz val="11"/>
            <color rgb="FF000000"/>
            <rFont val="Arial"/>
            <family val="2"/>
          </rPr>
          <t>(Células de preenchimento automático). Valor total dos vencimentos dos servidores, em Reais (R$).</t>
        </r>
      </text>
    </comment>
    <comment ref="H226" authorId="0" shapeId="0" xr:uid="{8C8E4150-B7E2-4F02-97C0-F1FEA238B754}">
      <text>
        <r>
          <rPr>
            <sz val="11"/>
            <color rgb="FF000000"/>
            <rFont val="Arial"/>
            <family val="2"/>
          </rPr>
          <t>(Células de preenchimento automático). Valor total das representações pagas em razão da função gratificada de direção e assessoramento, em Reais (R$).</t>
        </r>
      </text>
    </comment>
    <comment ref="I226" authorId="0" shapeId="0" xr:uid="{43422068-155C-4FB3-95EF-F5381FAA072B}">
      <text>
        <r>
          <rPr>
            <sz val="11"/>
            <color rgb="FF000000"/>
            <rFont val="Arial"/>
            <family val="2"/>
          </rPr>
          <t>(Células de preenchimento automático). Valor total dos montantes resultantes da soma entre os vencimentos + representações, em Reais (R$).</t>
        </r>
      </text>
    </comment>
    <comment ref="A237" authorId="0" shapeId="0" xr:uid="{DCCA311E-71BC-4DE0-AC02-36D9A64F206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A6554D1B-F934-4F39-A5B8-512B20CF138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3A638606-6D71-4580-890C-17478151DBCF}">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DEE4763F-64F7-485F-8293-F5EA0584015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6E6BFFB7-78E9-4D96-BAF4-A8A91D39C96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4BBEB613-AB86-4639-9424-CE9BA0C3EB4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24E799A9-BB95-4DE8-99F9-81450BDF2288}">
      <text>
        <r>
          <rPr>
            <sz val="11"/>
            <color rgb="FF000000"/>
            <rFont val="Arial"/>
            <family val="2"/>
          </rPr>
          <t>Valor do vencimento do servidor, em Reais (R$).</t>
        </r>
      </text>
    </comment>
    <comment ref="H237" authorId="0" shapeId="0" xr:uid="{2BEE652D-A129-48CD-A673-A19FB7DED371}">
      <text>
        <r>
          <rPr>
            <sz val="11"/>
            <color rgb="FF000000"/>
            <rFont val="Arial"/>
            <family val="2"/>
          </rPr>
          <t>Valor da representação paga em razão da função gratificada de direção e assessoramento, em Reais (R$).</t>
        </r>
      </text>
    </comment>
    <comment ref="I237" authorId="0" shapeId="0" xr:uid="{4FA3F8C0-7692-4E77-AAFF-457CAA2ED30D}">
      <text>
        <r>
          <rPr>
            <sz val="11"/>
            <color rgb="FF000000"/>
            <rFont val="Arial"/>
            <family val="2"/>
          </rPr>
          <t>(Células de preenchimento automático). Montante resultante da soma entre o vencimento + representação, em Reais (R$).</t>
        </r>
      </text>
    </comment>
    <comment ref="A246" authorId="0" shapeId="0" xr:uid="{D28DF7F0-A15D-4833-82F6-6C442A0F8A6C}">
      <text>
        <r>
          <rPr>
            <sz val="11"/>
            <color rgb="FF000000"/>
            <rFont val="Arial"/>
            <family val="2"/>
          </rPr>
          <t>(Não editar as células em cinza). Relação de todas as funções gratificadas de direção e assessoramento, conforme Lei Estadual nº 16.520/2018.</t>
        </r>
      </text>
    </comment>
    <comment ref="B246" authorId="0" shapeId="0" xr:uid="{E6FE299E-6168-424A-B6CD-0F2E8EB7A12D}">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9F8A6D34-1D57-4CBD-9278-95B174E347F0}">
      <text>
        <r>
          <rPr>
            <sz val="11"/>
            <color rgb="FF000000"/>
            <rFont val="Arial"/>
            <family val="2"/>
          </rPr>
          <t>(Células de preenchimento automático). Quantitativo das funções gratificadas de direção e assessoramento preenchidos.</t>
        </r>
      </text>
    </comment>
    <comment ref="D246" authorId="0" shapeId="0" xr:uid="{B9E84E19-92C1-4D2E-874C-64946B3B132F}">
      <text>
        <r>
          <rPr>
            <sz val="11"/>
            <color rgb="FF000000"/>
            <rFont val="Arial"/>
            <family val="2"/>
          </rPr>
          <t>(Células de preenchimento automático). Quantitativo das funções gratificadas de direção e assessoramento vagas.</t>
        </r>
      </text>
    </comment>
    <comment ref="E246" authorId="0" shapeId="0" xr:uid="{0A71F9B6-88E5-4F44-8C4C-5D6FE92D3FE3}">
      <text>
        <r>
          <rPr>
            <sz val="11"/>
            <color rgb="FF000000"/>
            <rFont val="Arial"/>
            <family val="2"/>
          </rPr>
          <t>(Células de preenchimento automático). Quantitativo das funções gratificadas de direção e assessoramento existentes (preenchidos + vagos).</t>
        </r>
      </text>
    </comment>
    <comment ref="G246" authorId="0" shapeId="0" xr:uid="{88A8CE64-C8ED-4302-B4A1-9D355CBD37DA}">
      <text>
        <r>
          <rPr>
            <sz val="11"/>
            <color rgb="FF000000"/>
            <rFont val="Arial"/>
            <family val="2"/>
          </rPr>
          <t>(Células de preenchimento automático). Valor total dos vencimentos dos servidores, em Reais (R$).</t>
        </r>
      </text>
    </comment>
    <comment ref="H246" authorId="0" shapeId="0" xr:uid="{FF3B2271-A491-4455-AA68-ED5FB76BE55F}">
      <text>
        <r>
          <rPr>
            <sz val="11"/>
            <color rgb="FF000000"/>
            <rFont val="Arial"/>
            <family val="2"/>
          </rPr>
          <t>(Células de preenchimento automático). Valor total das representações pagas em razão da função gratificada de direção e assessoramento, em Reais (R$).</t>
        </r>
      </text>
    </comment>
    <comment ref="I246" authorId="0" shapeId="0" xr:uid="{1CCA5CF4-4DBD-4BBC-B5FC-98A152AEEF3E}">
      <text>
        <r>
          <rPr>
            <sz val="11"/>
            <color rgb="FF000000"/>
            <rFont val="Arial"/>
            <family val="2"/>
          </rPr>
          <t>(Células de preenchimento automático). Valor total dos montantes resultantes da soma entre os vencimentos + representações, em Reais (R$).</t>
        </r>
      </text>
    </comment>
    <comment ref="A253" authorId="0" shapeId="0" xr:uid="{90D02ED6-D7BE-46A0-82D5-668D2A5C55B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97B800C2-1BD0-4D6F-8B93-01A0760EA93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B7A97E46-91D1-4957-B227-133F065EF98B}">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00ADD6F2-F336-44D3-A5DB-56AAAE17607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13569AE9-4E4A-4759-9C20-594B0479CFA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69595AEA-546B-494D-8FB5-29CB389CD79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733FE5EB-E76A-4651-8644-A39D5568619F}">
      <text>
        <r>
          <rPr>
            <sz val="11"/>
            <color rgb="FF000000"/>
            <rFont val="Arial"/>
            <family val="2"/>
          </rPr>
          <t>Valor do vencimento do servidor, em Reais (R$).</t>
        </r>
      </text>
    </comment>
    <comment ref="H253" authorId="0" shapeId="0" xr:uid="{6C60F7F3-EE3D-42CD-A800-40A73AB6A604}">
      <text>
        <r>
          <rPr>
            <sz val="11"/>
            <color rgb="FF000000"/>
            <rFont val="Arial"/>
            <family val="2"/>
          </rPr>
          <t>Valor da representação paga em razão da função gratificada de direção e assessoramento, em Reais (R$).</t>
        </r>
      </text>
    </comment>
    <comment ref="I253" authorId="0" shapeId="0" xr:uid="{7911DFBE-69A1-4AB6-AE44-0343D97046E9}">
      <text>
        <r>
          <rPr>
            <sz val="11"/>
            <color rgb="FF000000"/>
            <rFont val="Arial"/>
            <family val="2"/>
          </rPr>
          <t>(Células de preenchimento automático). Montante resultante da soma entre o vencimento + representação, em Reais (R$).</t>
        </r>
      </text>
    </comment>
    <comment ref="A257" authorId="0" shapeId="0" xr:uid="{CBDEF1C1-178E-4DDF-BB80-9AEA1F67E8B5}">
      <text>
        <r>
          <rPr>
            <sz val="11"/>
            <color rgb="FF000000"/>
            <rFont val="Arial"/>
            <family val="2"/>
          </rPr>
          <t>(Não editar as células em cinza). Relação de todas as funções gratificadas de direção e assessoramento, conforme Lei Estadual nº 16.520/2018.</t>
        </r>
      </text>
    </comment>
    <comment ref="B257" authorId="0" shapeId="0" xr:uid="{72C66E8B-D269-4C0B-AF20-0CAE5E205D14}">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8C99E8B4-9D2E-47A0-B1D2-F7C8BCE93508}">
      <text>
        <r>
          <rPr>
            <sz val="11"/>
            <color rgb="FF000000"/>
            <rFont val="Arial"/>
            <family val="2"/>
          </rPr>
          <t>(Células de preenchimento automático). Quantitativo das funções gratificadas de direção e assessoramento preenchidos.</t>
        </r>
      </text>
    </comment>
    <comment ref="D257" authorId="0" shapeId="0" xr:uid="{FD8227DB-5142-4E26-9AD3-037B12594C3F}">
      <text>
        <r>
          <rPr>
            <sz val="11"/>
            <color rgb="FF000000"/>
            <rFont val="Arial"/>
            <family val="2"/>
          </rPr>
          <t>(Células de preenchimento automático). Quantitativo das funções gratificadas de direção e assessoramento vagas.</t>
        </r>
      </text>
    </comment>
    <comment ref="E257" authorId="0" shapeId="0" xr:uid="{7709C842-48BE-4781-97B8-BAB90D1E7E4B}">
      <text>
        <r>
          <rPr>
            <sz val="11"/>
            <color rgb="FF000000"/>
            <rFont val="Arial"/>
            <family val="2"/>
          </rPr>
          <t>(Células de preenchimento automático). Quantitativo das funções gratificadas de direção e assessoramento existentes (preenchidos + vagos).</t>
        </r>
      </text>
    </comment>
    <comment ref="G257" authorId="0" shapeId="0" xr:uid="{7C937530-0321-4B4D-82ED-97C2EC8A495C}">
      <text>
        <r>
          <rPr>
            <sz val="11"/>
            <color rgb="FF000000"/>
            <rFont val="Arial"/>
            <family val="2"/>
          </rPr>
          <t>(Células de preenchimento automático). Valor total dos vencimentos dos servidores, em Reais (R$).</t>
        </r>
      </text>
    </comment>
    <comment ref="H257" authorId="0" shapeId="0" xr:uid="{64C4D717-B398-4D04-963C-206EB964284F}">
      <text>
        <r>
          <rPr>
            <sz val="11"/>
            <color rgb="FF000000"/>
            <rFont val="Arial"/>
            <family val="2"/>
          </rPr>
          <t>(Células de preenchimento automático). Valor total das representações pagas em razão da função gratificada de direção e assessoramento, em Reais (R$).</t>
        </r>
      </text>
    </comment>
    <comment ref="I257" authorId="0" shapeId="0" xr:uid="{E5F5E339-1CD0-4922-A44E-B5F1EA6B2354}">
      <text>
        <r>
          <rPr>
            <sz val="11"/>
            <color rgb="FF000000"/>
            <rFont val="Arial"/>
            <family val="2"/>
          </rPr>
          <t>(Células de preenchimento automático). Valor total dos montantes resultantes da soma entre os vencimentos + representações, em Reais (R$).</t>
        </r>
      </text>
    </comment>
    <comment ref="A264" authorId="0" shapeId="0" xr:uid="{7FFCA8E9-B252-49A6-BCB0-8A32C94482C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B0FCC672-ED4C-4C9A-B6C3-DC2FF88AA24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57A74151-50E4-4EBA-A83A-E555C85239CA}">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DE688477-6B56-42E1-A39E-2657F301978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35494935-A77E-47D6-99EE-29E3ECE9DBF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CB3261D6-177F-46FE-B330-FB8EEAB97EA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96C15B47-D795-41D1-BF7C-4310A60AAF14}">
      <text>
        <r>
          <rPr>
            <sz val="11"/>
            <color rgb="FF000000"/>
            <rFont val="Arial"/>
            <family val="2"/>
          </rPr>
          <t>Valor do vencimento do servidor, em Reais (R$).</t>
        </r>
      </text>
    </comment>
    <comment ref="H264" authorId="0" shapeId="0" xr:uid="{F47D841D-663D-4116-8854-B2569D640DE2}">
      <text>
        <r>
          <rPr>
            <sz val="11"/>
            <color rgb="FF000000"/>
            <rFont val="Arial"/>
            <family val="2"/>
          </rPr>
          <t>Valor da representação paga em razão da função gratificada de direção e assessoramento, em Reais (R$).</t>
        </r>
      </text>
    </comment>
    <comment ref="I264" authorId="0" shapeId="0" xr:uid="{3570ADEE-D188-4DF2-92C2-8D386EB0E3C8}">
      <text>
        <r>
          <rPr>
            <sz val="11"/>
            <color rgb="FF000000"/>
            <rFont val="Arial"/>
            <family val="2"/>
          </rPr>
          <t>(Células de preenchimento automático). Montante resultante da soma entre o vencimento + representação, em Reais (R$).</t>
        </r>
      </text>
    </comment>
    <comment ref="A268" authorId="0" shapeId="0" xr:uid="{79CC40BB-BB1A-44DD-AC70-ACC3BDF30A4F}">
      <text>
        <r>
          <rPr>
            <sz val="11"/>
            <color rgb="FF000000"/>
            <rFont val="Arial"/>
            <family val="2"/>
          </rPr>
          <t>(Não editar as células em cinza). Relação de todas as funções gratificadas de direção e assessoramento, conforme Lei Estadual nº 16.520/2018.</t>
        </r>
      </text>
    </comment>
    <comment ref="B268" authorId="0" shapeId="0" xr:uid="{169CBF23-E146-4524-9CBB-EDF378B5692C}">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42A9ACE7-685A-42ED-A085-F24338D935B0}">
      <text>
        <r>
          <rPr>
            <sz val="11"/>
            <color rgb="FF000000"/>
            <rFont val="Arial"/>
            <family val="2"/>
          </rPr>
          <t>(Células de preenchimento automático). Quantitativo das funções gratificadas de direção e assessoramento preenchidos.</t>
        </r>
      </text>
    </comment>
    <comment ref="D268" authorId="0" shapeId="0" xr:uid="{363FBAAE-A107-492B-A40F-119023582A22}">
      <text>
        <r>
          <rPr>
            <sz val="11"/>
            <color rgb="FF000000"/>
            <rFont val="Arial"/>
            <family val="2"/>
          </rPr>
          <t>(Células de preenchimento automático). Quantitativo das funções gratificadas de direção e assessoramento vagas.</t>
        </r>
      </text>
    </comment>
    <comment ref="E268" authorId="0" shapeId="0" xr:uid="{071CD2E7-BA13-4546-9985-52568347CAE9}">
      <text>
        <r>
          <rPr>
            <sz val="11"/>
            <color rgb="FF000000"/>
            <rFont val="Arial"/>
            <family val="2"/>
          </rPr>
          <t>(Células de preenchimento automático). Quantitativo das funções gratificadas de direção e assessoramento existentes (preenchidos + vagos).</t>
        </r>
      </text>
    </comment>
    <comment ref="G268" authorId="0" shapeId="0" xr:uid="{7EB5DDB3-AC76-4C9C-8077-635ACEA2C8C6}">
      <text>
        <r>
          <rPr>
            <sz val="11"/>
            <color rgb="FF000000"/>
            <rFont val="Arial"/>
            <family val="2"/>
          </rPr>
          <t>(Células de preenchimento automático). Valor total dos vencimentos dos servidores, em Reais (R$).</t>
        </r>
      </text>
    </comment>
    <comment ref="H268" authorId="0" shapeId="0" xr:uid="{2B9A1991-6397-44C3-A0A4-B662D5FD3BFD}">
      <text>
        <r>
          <rPr>
            <sz val="11"/>
            <color rgb="FF000000"/>
            <rFont val="Arial"/>
            <family val="2"/>
          </rPr>
          <t>(Células de preenchimento automático). Valor total das representações pagas em razão da função gratificada de direção e assessoramento, em Reais (R$).</t>
        </r>
      </text>
    </comment>
    <comment ref="I268" authorId="0" shapeId="0" xr:uid="{1A8E8D21-03B2-431C-B130-8FFBBC924558}">
      <text>
        <r>
          <rPr>
            <sz val="11"/>
            <color rgb="FF000000"/>
            <rFont val="Arial"/>
            <family val="2"/>
          </rPr>
          <t>(Células de preenchimento automático). Valor total dos montantes resultantes da soma entre os vencimentos + representações, em Reais (R$).</t>
        </r>
      </text>
    </comment>
    <comment ref="A274" authorId="0" shapeId="0" xr:uid="{37A367ED-AA40-4C48-AB9F-1991A53847F6}">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D9F08E6C-375A-445C-8BE8-081742EF922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61C02D57-0A09-4648-A5EA-07C184533211}">
      <text>
        <r>
          <rPr>
            <sz val="11"/>
            <color rgb="FF000000"/>
            <rFont val="Arial"/>
            <family val="2"/>
          </rPr>
          <t>Descrever a sigla da lotação referente à função gratificada de supervisão e apoio. Exemplos de siglas da SCGE: DAUD/UAPP, DAUD/COP/UAOP, DAUD/CLC/UALC, etc.</t>
        </r>
      </text>
    </comment>
    <comment ref="D274" authorId="0" shapeId="0" xr:uid="{63D01C7E-EF98-4365-9146-2943AFBF2E4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22C2FAF0-5F6A-44BF-B51B-323414F65E05}">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C6D38D36-6CED-48BB-A235-D1FC168CB817}">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6E2A171E-52B4-4180-8EE0-5A21FF84FF77}">
      <text>
        <r>
          <rPr>
            <sz val="11"/>
            <color rgb="FF000000"/>
            <rFont val="Arial"/>
            <family val="2"/>
          </rPr>
          <t>Valor do vencimento do servidor, em Reais (R$).</t>
        </r>
      </text>
    </comment>
    <comment ref="H274" authorId="0" shapeId="0" xr:uid="{63D98DB3-1EC6-4DB3-8FFF-AD8C063D0A93}">
      <text>
        <r>
          <rPr>
            <sz val="11"/>
            <color rgb="FF000000"/>
            <rFont val="Arial"/>
            <family val="2"/>
          </rPr>
          <t>Valor da representação paga em razão da função gratificada de supervisão e apoio, em Reais (R$).</t>
        </r>
      </text>
    </comment>
    <comment ref="I274" authorId="0" shapeId="0" xr:uid="{645230BA-07A9-4122-A0C3-1313D8E11748}">
      <text>
        <r>
          <rPr>
            <sz val="11"/>
            <color rgb="FF000000"/>
            <rFont val="Arial"/>
            <family val="2"/>
          </rPr>
          <t>(Células de preenchimento automático). Montante resultante da soma entre o vencimento + representação, em Reais (R$).</t>
        </r>
      </text>
    </comment>
    <comment ref="A306" authorId="0" shapeId="0" xr:uid="{B85A3921-0CBA-4258-8155-E95C207282C4}">
      <text>
        <r>
          <rPr>
            <sz val="11"/>
            <color rgb="FF000000"/>
            <rFont val="Arial"/>
            <family val="2"/>
          </rPr>
          <t>(Não editar as células em cinza). Relação de todas as funções gratificadas de supervisão e apoio, conforme Lei Estadual nº 16.520/2018.</t>
        </r>
      </text>
    </comment>
    <comment ref="B306" authorId="0" shapeId="0" xr:uid="{D5D90090-813A-491A-A694-0920A78A9DD3}">
      <text>
        <r>
          <rPr>
            <sz val="11"/>
            <color rgb="FF000000"/>
            <rFont val="Arial"/>
            <family val="2"/>
          </rPr>
          <t>(Não editar as células em cinza). Relação de todos os símbolos das funções gratificadas de supervisão e apoio, conforme Lei Estadual nº 16.520/2018.</t>
        </r>
      </text>
    </comment>
    <comment ref="C306" authorId="0" shapeId="0" xr:uid="{CD825FA5-2193-44C4-AB74-63E9537BF0B1}">
      <text>
        <r>
          <rPr>
            <sz val="11"/>
            <color rgb="FF000000"/>
            <rFont val="Arial"/>
            <family val="2"/>
          </rPr>
          <t>(Células de preenchimento automático). Quantitativo das funções gratificadas de supervisão e apoio preenchidos.</t>
        </r>
      </text>
    </comment>
    <comment ref="D306" authorId="0" shapeId="0" xr:uid="{7873F94E-0D45-4B0E-A679-9568183A36E0}">
      <text>
        <r>
          <rPr>
            <sz val="11"/>
            <color rgb="FF000000"/>
            <rFont val="Arial"/>
            <family val="2"/>
          </rPr>
          <t>(Células de preenchimento automático). Quantitativo das funções gratificadas de supervisão e apoio vagos.</t>
        </r>
      </text>
    </comment>
    <comment ref="E306" authorId="0" shapeId="0" xr:uid="{46C224F8-D4DF-4BEE-8378-C281A4D19FD4}">
      <text>
        <r>
          <rPr>
            <sz val="11"/>
            <color rgb="FF000000"/>
            <rFont val="Arial"/>
            <family val="2"/>
          </rPr>
          <t>(Células de preenchimento automático). Quantitativo das funções gratificadas de supervisão e apoio existentes (preenchidos + vagos).</t>
        </r>
      </text>
    </comment>
    <comment ref="G306" authorId="0" shapeId="0" xr:uid="{63FA43D7-C5E2-4A12-97DA-841EBC08E291}">
      <text>
        <r>
          <rPr>
            <sz val="11"/>
            <color rgb="FF000000"/>
            <rFont val="Arial"/>
            <family val="2"/>
          </rPr>
          <t>(Células de preenchimento automático). Valor total dos vencimentos dos servidores, em Reais (R$).</t>
        </r>
      </text>
    </comment>
    <comment ref="H306" authorId="0" shapeId="0" xr:uid="{49503111-E556-4D52-BF95-2D49573E551D}">
      <text>
        <r>
          <rPr>
            <sz val="11"/>
            <color rgb="FF000000"/>
            <rFont val="Arial"/>
            <family val="2"/>
          </rPr>
          <t>(Células de preenchimento automático). Valor total das representações pagas em razão da função gratificada de supervisão e apoio, em Reais (R$).</t>
        </r>
      </text>
    </comment>
    <comment ref="I306" authorId="0" shapeId="0" xr:uid="{77857F0E-E6AC-417D-AAE4-83A167884700}">
      <text>
        <r>
          <rPr>
            <sz val="11"/>
            <color rgb="FF000000"/>
            <rFont val="Arial"/>
            <family val="2"/>
          </rPr>
          <t>(Células de preenchimento automático). Valor total dos montantes resultantes da soma entre os vencimentos + representações, em Reais (R$).</t>
        </r>
      </text>
    </comment>
    <comment ref="C315" authorId="0" shapeId="0" xr:uid="{65104C1B-6154-49CB-B9C2-EA1C6CE222DB}">
      <text>
        <r>
          <rPr>
            <sz val="11"/>
            <color rgb="FF000000"/>
            <rFont val="Arial"/>
            <family val="2"/>
          </rPr>
          <t>(Células de preenchimento automático). Quantitativo dos cargos em comissão + funções gratificadas preenchidos.</t>
        </r>
      </text>
    </comment>
    <comment ref="D315" authorId="0" shapeId="0" xr:uid="{2E9EA2A6-2689-42BD-B4D9-D0B1BF7A50A0}">
      <text>
        <r>
          <rPr>
            <sz val="11"/>
            <color rgb="FF000000"/>
            <rFont val="Arial"/>
            <family val="2"/>
          </rPr>
          <t>(Células de preenchimento automático). Quantitativo dos cargos em comissão + funções gratificadas vagos.</t>
        </r>
      </text>
    </comment>
    <comment ref="E315" authorId="0" shapeId="0" xr:uid="{F650C4B0-77DD-4AC2-99B0-EAD03AD769AE}">
      <text>
        <r>
          <rPr>
            <sz val="11"/>
            <color rgb="FF000000"/>
            <rFont val="Arial"/>
            <family val="2"/>
          </rPr>
          <t>(Células de preenchimento automático). Quantitativo dos cargos em comissão + funções gratificadas existentes (preenchidos + vagos).</t>
        </r>
      </text>
    </comment>
    <comment ref="G315" authorId="0" shapeId="0" xr:uid="{7B452D2F-179D-4628-BE46-A5A534886FDC}">
      <text>
        <r>
          <rPr>
            <sz val="11"/>
            <color rgb="FF000000"/>
            <rFont val="Arial"/>
            <family val="2"/>
          </rPr>
          <t>(Células de preenchimento automático). Valor total dos vencimentos dos cargos comissionados + funções gratificadas, em Reais (R$).</t>
        </r>
      </text>
    </comment>
    <comment ref="H315" authorId="0" shapeId="0" xr:uid="{EC66C48B-7EF8-444C-B469-8691D6A0E795}">
      <text>
        <r>
          <rPr>
            <sz val="11"/>
            <color rgb="FF000000"/>
            <rFont val="Arial"/>
            <family val="2"/>
          </rPr>
          <t>(Células de preenchimento automático). Valor total das representações pagas em razão dos cargos comissionados + funções gratificadas, em Reais (R$).</t>
        </r>
      </text>
    </comment>
    <comment ref="I315" authorId="0" shapeId="0" xr:uid="{168C5773-71DD-435D-BB88-D76B0BA5FBE4}">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31C122EC-2B5E-4E8A-B28F-96D7D564C093}">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93C3B868-4CDB-4246-A1E5-3BA606FD30AF}">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53F08883-CC57-41E3-8F8D-9F8A23A83CE5}">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59388314-EAC2-4D75-AC59-6005E0A35432}">
      <text>
        <r>
          <rPr>
            <sz val="11"/>
            <color rgb="FF000000"/>
            <rFont val="Arial"/>
            <family val="2"/>
          </rPr>
          <t>Descrever a sigla da lotação referente ao cargo comissionado. Exemplos de siglas da SCGE: GAB/SECGE, GAB/CGAB, CGAB/ASC, etc.</t>
        </r>
      </text>
    </comment>
    <comment ref="D6" authorId="0" shapeId="0" xr:uid="{ED7760C6-5AD3-45A9-92B8-648A842A140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DD406FB3-223B-4D7B-BFD4-235C32D8B105}">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577561F1-9085-4518-B9E3-9D677B5F1108}">
      <text>
        <r>
          <rPr>
            <sz val="11"/>
            <color rgb="FF000000"/>
            <rFont val="Arial"/>
            <family val="2"/>
          </rPr>
          <t>Nome completo do servidor ocupante do cargo comissionado. Caso o cargo esteja vago, a palavra "VAGO" deverá ser inserida na célula correspondente.</t>
        </r>
      </text>
    </comment>
    <comment ref="G6" authorId="0" shapeId="0" xr:uid="{EFA05F52-E36A-41AC-8D62-6DCC728350E7}">
      <text>
        <r>
          <rPr>
            <sz val="11"/>
            <color rgb="FF000000"/>
            <rFont val="Arial"/>
            <family val="2"/>
          </rPr>
          <t>Valor do subsídio do agente político, em Reais (R$).</t>
        </r>
      </text>
    </comment>
    <comment ref="H6" authorId="0" shapeId="0" xr:uid="{E9406C7C-0700-4E64-9A94-27FD85823C13}">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76CEF0AE-8857-478E-A8CC-F7C957B0C83C}">
      <text>
        <r>
          <rPr>
            <sz val="11"/>
            <color rgb="FF000000"/>
            <rFont val="Arial"/>
            <family val="2"/>
          </rPr>
          <t>Valor da representação paga em razão do cargo em comissão, em Reais (R$).</t>
        </r>
      </text>
    </comment>
    <comment ref="J6" authorId="0" shapeId="0" xr:uid="{8B8D2461-CC15-4D30-BA6B-CBC0B140EECB}">
      <text>
        <r>
          <rPr>
            <sz val="11"/>
            <color rgb="FF000000"/>
            <rFont val="Arial"/>
            <family val="2"/>
          </rPr>
          <t>(Células de preenchimento automático). Montante resultante da soma entre o subsídio do agente político + vencimento + representação, em Reais (R$).</t>
        </r>
      </text>
    </comment>
    <comment ref="A175" authorId="0" shapeId="0" xr:uid="{12896268-1A71-4EC9-8F49-0DD40BE8DAFC}">
      <text>
        <r>
          <rPr>
            <sz val="11"/>
            <color rgb="FF000000"/>
            <rFont val="Arial"/>
            <family val="2"/>
          </rPr>
          <t>(Não editar as células em cinza). Relação de todos os cargos comissionados, conforme Lei Estadual nº 16.520/2018.</t>
        </r>
      </text>
    </comment>
    <comment ref="B175" authorId="0" shapeId="0" xr:uid="{0DEA3ECF-DEF4-4F0E-9522-2C036234C6DF}">
      <text>
        <r>
          <rPr>
            <sz val="11"/>
            <color rgb="FF000000"/>
            <rFont val="Arial"/>
            <family val="2"/>
          </rPr>
          <t>(Não editar as células em cinza). Relação de todos os símbolos dos cargos comissionados, conforme Lei Estadual nº 16.520/2018.</t>
        </r>
      </text>
    </comment>
    <comment ref="C175" authorId="0" shapeId="0" xr:uid="{2B692681-B2AB-49DF-B264-35D23E2CFE52}">
      <text>
        <r>
          <rPr>
            <sz val="11"/>
            <color rgb="FF000000"/>
            <rFont val="Arial"/>
            <family val="2"/>
          </rPr>
          <t>(Células de preenchimento automático). Quantitativo dos cargos comissionados preenchidos.</t>
        </r>
      </text>
    </comment>
    <comment ref="D175" authorId="0" shapeId="0" xr:uid="{654D83E5-012F-43F5-A9C5-1F9AA33E0BE1}">
      <text>
        <r>
          <rPr>
            <sz val="11"/>
            <color rgb="FF000000"/>
            <rFont val="Arial"/>
            <family val="2"/>
          </rPr>
          <t>(Células de preenchimento automático). Quantitativo dos cargos comissionados vagos.</t>
        </r>
      </text>
    </comment>
    <comment ref="E175" authorId="0" shapeId="0" xr:uid="{13719F24-D244-4F58-8B29-3E4BE0CBB088}">
      <text>
        <r>
          <rPr>
            <sz val="11"/>
            <color rgb="FF000000"/>
            <rFont val="Arial"/>
            <family val="2"/>
          </rPr>
          <t>(Células de preenchimento automático). Quantitativo dos cargos comissionados existentes (preenchidos + vagos).</t>
        </r>
      </text>
    </comment>
    <comment ref="G175" authorId="0" shapeId="0" xr:uid="{284C98E6-3808-4CFD-8BC9-3FCA387FFDCB}">
      <text>
        <r>
          <rPr>
            <sz val="11"/>
            <color rgb="FF000000"/>
            <rFont val="Arial"/>
            <family val="2"/>
          </rPr>
          <t>(Células de preenchimento automático). Valor total dos subsídios dos agentes políticos, em Reais (R$).</t>
        </r>
      </text>
    </comment>
    <comment ref="H175" authorId="0" shapeId="0" xr:uid="{7F1295A6-DB78-4FFC-AEF5-9FAA41AA115A}">
      <text>
        <r>
          <rPr>
            <sz val="11"/>
            <color rgb="FF000000"/>
            <rFont val="Arial"/>
            <family val="2"/>
          </rPr>
          <t>(Células de preenchimento automático). Valor total dos vencimentos dos servidores, em Reais (R$).</t>
        </r>
      </text>
    </comment>
    <comment ref="I175" authorId="0" shapeId="0" xr:uid="{A6AB75CD-2B5B-406A-975F-8E4E95B0325B}">
      <text>
        <r>
          <rPr>
            <sz val="11"/>
            <color rgb="FF000000"/>
            <rFont val="Arial"/>
            <family val="2"/>
          </rPr>
          <t>(Células de preenchimento automático). Valor total das representações pagas em razão do cargo em comissão, em Reais (R$).</t>
        </r>
      </text>
    </comment>
    <comment ref="J175" authorId="0" shapeId="0" xr:uid="{BC4F16C5-E03F-40B0-BF7E-1B0C08CB6F21}">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109345B8-C2FE-4926-AC2E-72D9E0D335A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EFD29335-3BA5-4FEF-ACDC-33744061597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2E70560E-BAB6-44D5-97D1-0727A80AEE34}">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24DB8F51-3596-46C6-8F4A-157773E64D4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D55974A2-5A92-494D-B120-475B5FF2627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02F543ED-ADD9-4126-8DF1-B6EFB7764F5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69EB5D8C-1EE0-4E74-BB86-5A442173831A}">
      <text>
        <r>
          <rPr>
            <sz val="11"/>
            <color rgb="FF000000"/>
            <rFont val="Arial"/>
            <family val="2"/>
          </rPr>
          <t>Valor do vencimento do servidor, em Reais (R$).</t>
        </r>
      </text>
    </comment>
    <comment ref="H191" authorId="0" shapeId="0" xr:uid="{FD57D9EF-36F3-45E1-BFA2-819FA866E7D3}">
      <text>
        <r>
          <rPr>
            <sz val="11"/>
            <color rgb="FF000000"/>
            <rFont val="Arial"/>
            <family val="2"/>
          </rPr>
          <t>Valor da representação paga em razão da função gratificada de direção e assessoramento, em Reais (R$).</t>
        </r>
      </text>
    </comment>
    <comment ref="I191" authorId="0" shapeId="0" xr:uid="{C70E36B2-7E2C-4605-9765-AB6C2835B34B}">
      <text>
        <r>
          <rPr>
            <sz val="11"/>
            <color rgb="FF000000"/>
            <rFont val="Arial"/>
            <family val="2"/>
          </rPr>
          <t>(Células de preenchimento automático). Montante resultante da soma entre o vencimento + representação, em Reais (R$).</t>
        </r>
      </text>
    </comment>
    <comment ref="A194" authorId="0" shapeId="0" xr:uid="{E1C080C4-8959-4A4F-804E-11253AAF0A12}">
      <text>
        <r>
          <rPr>
            <sz val="11"/>
            <color rgb="FF000000"/>
            <rFont val="Arial"/>
            <family val="2"/>
          </rPr>
          <t>(Não editar as células em cinza). Relação de todas as funções gratificadas de direção e assessoramento, conforme Lei Estadual nº 16.520/2018.</t>
        </r>
      </text>
    </comment>
    <comment ref="B194" authorId="0" shapeId="0" xr:uid="{E1E26E08-7F26-47A3-9444-1156DAEAFFF9}">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624BC0D9-150B-41E3-82FE-95FF273F598D}">
      <text>
        <r>
          <rPr>
            <sz val="11"/>
            <color rgb="FF000000"/>
            <rFont val="Arial"/>
            <family val="2"/>
          </rPr>
          <t>(Células de preenchimento automático). Quantitativo das funções gratificadas de direção e assessoramento preenchidos.</t>
        </r>
      </text>
    </comment>
    <comment ref="D194" authorId="0" shapeId="0" xr:uid="{691809CD-72EF-4ED7-9860-1EF10E3E121E}">
      <text>
        <r>
          <rPr>
            <sz val="11"/>
            <color rgb="FF000000"/>
            <rFont val="Arial"/>
            <family val="2"/>
          </rPr>
          <t>(Células de preenchimento automático). Quantitativo das funções gratificadas de direção e assessoramento vagas.</t>
        </r>
      </text>
    </comment>
    <comment ref="E194" authorId="0" shapeId="0" xr:uid="{06D84CC0-25FD-4E4C-9353-5971A0BB09FB}">
      <text>
        <r>
          <rPr>
            <sz val="11"/>
            <color rgb="FF000000"/>
            <rFont val="Arial"/>
            <family val="2"/>
          </rPr>
          <t>(Células de preenchimento automático). Quantitativo das funções gratificadas de direção e assessoramento existentes (preenchidos + vagos).</t>
        </r>
      </text>
    </comment>
    <comment ref="G194" authorId="0" shapeId="0" xr:uid="{9E0711E5-773B-41B2-98E8-2B3A8642B60C}">
      <text>
        <r>
          <rPr>
            <sz val="11"/>
            <color rgb="FF000000"/>
            <rFont val="Arial"/>
            <family val="2"/>
          </rPr>
          <t>(Células de preenchimento automático). Valor total dos vencimentos dos servidores, em Reais (R$).</t>
        </r>
      </text>
    </comment>
    <comment ref="H194" authorId="0" shapeId="0" xr:uid="{75528582-B5E8-47FD-AA92-6D4AC97E30E8}">
      <text>
        <r>
          <rPr>
            <sz val="11"/>
            <color rgb="FF000000"/>
            <rFont val="Arial"/>
            <family val="2"/>
          </rPr>
          <t>(Células de preenchimento automático). Valor total das representações pagas em razão da função gratificada de direção e assessoramento, em Reais (R$).</t>
        </r>
      </text>
    </comment>
    <comment ref="I194" authorId="0" shapeId="0" xr:uid="{C0BE000C-F36F-46F5-8B8A-908888FB8B50}">
      <text>
        <r>
          <rPr>
            <sz val="11"/>
            <color rgb="FF000000"/>
            <rFont val="Arial"/>
            <family val="2"/>
          </rPr>
          <t>(Células de preenchimento automático). Valor total dos montantes resultantes da soma entre os vencimentos + representações, em Reais (R$).</t>
        </r>
      </text>
    </comment>
    <comment ref="A204" authorId="0" shapeId="0" xr:uid="{DB7595A8-1A8A-4B09-BF90-908022BD1DE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95949546-626B-4CBD-8B79-A4806553627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9B67F35D-1F5E-426B-9D84-CE32816CC8C7}">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C8C68407-1B91-4EB5-A14D-BDBFF2034B3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883ABA34-E791-4AAE-853B-8F8F9D17AF7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844C4ADB-E507-42AC-9C13-87AC94063B9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0FDB2891-5962-40C6-B333-D5A713813B7C}">
      <text>
        <r>
          <rPr>
            <sz val="11"/>
            <color rgb="FF000000"/>
            <rFont val="Arial"/>
            <family val="2"/>
          </rPr>
          <t>Valor do vencimento do servidor, em Reais (R$).</t>
        </r>
      </text>
    </comment>
    <comment ref="H204" authorId="0" shapeId="0" xr:uid="{4ED2ECF8-3FFC-4149-B256-85B8AA1A4B52}">
      <text>
        <r>
          <rPr>
            <sz val="11"/>
            <color rgb="FF000000"/>
            <rFont val="Arial"/>
            <family val="2"/>
          </rPr>
          <t>Valor da representação paga em razão da função gratificada de direção e assessoramento, em Reais (R$).</t>
        </r>
      </text>
    </comment>
    <comment ref="I204" authorId="0" shapeId="0" xr:uid="{73F45E77-365F-4679-BD08-3923CF0BEE70}">
      <text>
        <r>
          <rPr>
            <sz val="11"/>
            <color rgb="FF000000"/>
            <rFont val="Arial"/>
            <family val="2"/>
          </rPr>
          <t>(Células de preenchimento automático). Montante resultante da soma entre o vencimento + representação, em Reais (R$).</t>
        </r>
      </text>
    </comment>
    <comment ref="A212" authorId="0" shapeId="0" xr:uid="{61F92A46-14BC-49EE-ADF0-9996DF66ECB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6B0999C6-D847-42B9-B1CB-3F86252201C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D710D640-829C-4837-AE46-00EC844AC76C}">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D2775DE5-059B-4427-B5CF-4AFFC4B1F71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CFD7E594-4CA5-48EA-BCD8-3E356C8CF50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B2D19949-103E-40B3-BC18-0A277241422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837DBE5A-FFA6-4ECE-A90F-FCD4922B8FE7}">
      <text>
        <r>
          <rPr>
            <sz val="11"/>
            <color rgb="FF000000"/>
            <rFont val="Arial"/>
            <family val="2"/>
          </rPr>
          <t>Valor do vencimento do servidor, em Reais (R$).</t>
        </r>
      </text>
    </comment>
    <comment ref="H212" authorId="0" shapeId="0" xr:uid="{4B0ED6C2-10F2-4F42-8B0B-8F9B22137BF1}">
      <text>
        <r>
          <rPr>
            <sz val="11"/>
            <color rgb="FF000000"/>
            <rFont val="Arial"/>
            <family val="2"/>
          </rPr>
          <t>Valor da representação paga em razão da função gratificada de direção e assessoramento, em Reais (R$).</t>
        </r>
      </text>
    </comment>
    <comment ref="I212" authorId="0" shapeId="0" xr:uid="{238C3DE7-A3B8-4306-8064-236F644E8B2A}">
      <text>
        <r>
          <rPr>
            <sz val="11"/>
            <color rgb="FF000000"/>
            <rFont val="Arial"/>
            <family val="2"/>
          </rPr>
          <t>(Células de preenchimento automático). Montante resultante da soma entre o vencimento + representação, em Reais (R$).</t>
        </r>
      </text>
    </comment>
    <comment ref="A220" authorId="0" shapeId="0" xr:uid="{2343C9E4-D067-4C92-8F62-9F064D97B85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CE3CCBD6-1CCE-40CB-9789-A7EB96795BC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32D23637-0BF5-4570-86CD-521665EBB822}">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6B22C0A6-D19C-4941-A753-8FB1CADAC6B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A50C0B10-8655-47EF-9AF0-021625B89D9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44C8164E-01CC-49C9-9DB9-F946FF7F8141}">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FD0CF4DC-C99A-45A3-B9E7-07BF32FC7F63}">
      <text>
        <r>
          <rPr>
            <sz val="11"/>
            <color rgb="FF000000"/>
            <rFont val="Arial"/>
            <family val="2"/>
          </rPr>
          <t>Valor do vencimento do servidor, em Reais (R$).</t>
        </r>
      </text>
    </comment>
    <comment ref="H220" authorId="0" shapeId="0" xr:uid="{801D1D49-E86B-4007-8C45-7EDE557DE699}">
      <text>
        <r>
          <rPr>
            <sz val="11"/>
            <color rgb="FF000000"/>
            <rFont val="Arial"/>
            <family val="2"/>
          </rPr>
          <t>Valor da representação paga em razão da função gratificada de direção e assessoramento, em Reais (R$).</t>
        </r>
      </text>
    </comment>
    <comment ref="I220" authorId="0" shapeId="0" xr:uid="{BEFFE504-1B61-4CAD-A2AE-D0156A7DFCDE}">
      <text>
        <r>
          <rPr>
            <sz val="11"/>
            <color rgb="FF000000"/>
            <rFont val="Arial"/>
            <family val="2"/>
          </rPr>
          <t>(Células de preenchimento automático). Montante resultante da soma entre o vencimento + representação, em Reais (R$).</t>
        </r>
      </text>
    </comment>
    <comment ref="A226" authorId="0" shapeId="0" xr:uid="{626DDF3A-52F8-456C-BCC5-6F85BE3E50D0}">
      <text>
        <r>
          <rPr>
            <sz val="11"/>
            <color rgb="FF000000"/>
            <rFont val="Arial"/>
            <family val="2"/>
          </rPr>
          <t>(Não editar as células em cinza). Relação de todas as funções gratificadas de direção e assessoramento, conforme Lei Estadual nº 16.520/2018.</t>
        </r>
      </text>
    </comment>
    <comment ref="B226" authorId="0" shapeId="0" xr:uid="{C37B0AB5-7477-4FD9-AB84-CD2BCBDC734B}">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323FE4E9-FA68-4D5B-B18E-9C0AD99E63D6}">
      <text>
        <r>
          <rPr>
            <sz val="11"/>
            <color rgb="FF000000"/>
            <rFont val="Arial"/>
            <family val="2"/>
          </rPr>
          <t>(Células de preenchimento automático). Quantitativo das funções gratificadas de direção e assessoramento preenchidos.</t>
        </r>
      </text>
    </comment>
    <comment ref="D226" authorId="0" shapeId="0" xr:uid="{0550EFCA-70FE-4397-9BAA-B85B6809E5DD}">
      <text>
        <r>
          <rPr>
            <sz val="11"/>
            <color rgb="FF000000"/>
            <rFont val="Arial"/>
            <family val="2"/>
          </rPr>
          <t>(Células de preenchimento automático). Quantitativo das funções gratificadas de direção e assessoramento vagas.</t>
        </r>
      </text>
    </comment>
    <comment ref="E226" authorId="0" shapeId="0" xr:uid="{B93F4A35-2CC3-4011-B4AE-8AABE05B0B28}">
      <text>
        <r>
          <rPr>
            <sz val="11"/>
            <color rgb="FF000000"/>
            <rFont val="Arial"/>
            <family val="2"/>
          </rPr>
          <t>(Células de preenchimento automático). Quantitativo das funções gratificadas de direção e assessoramento existentes (preenchidos + vagos).</t>
        </r>
      </text>
    </comment>
    <comment ref="G226" authorId="0" shapeId="0" xr:uid="{B7BFF182-4F03-4AAD-A79A-C3DFD5204EDA}">
      <text>
        <r>
          <rPr>
            <sz val="11"/>
            <color rgb="FF000000"/>
            <rFont val="Arial"/>
            <family val="2"/>
          </rPr>
          <t>(Células de preenchimento automático). Valor total dos vencimentos dos servidores, em Reais (R$).</t>
        </r>
      </text>
    </comment>
    <comment ref="H226" authorId="0" shapeId="0" xr:uid="{0DB7F0AF-B018-4691-AC2E-3BB828480734}">
      <text>
        <r>
          <rPr>
            <sz val="11"/>
            <color rgb="FF000000"/>
            <rFont val="Arial"/>
            <family val="2"/>
          </rPr>
          <t>(Células de preenchimento automático). Valor total das representações pagas em razão da função gratificada de direção e assessoramento, em Reais (R$).</t>
        </r>
      </text>
    </comment>
    <comment ref="I226" authorId="0" shapeId="0" xr:uid="{C45C0550-31E0-49FB-9C9C-7896C7F1ECBD}">
      <text>
        <r>
          <rPr>
            <sz val="11"/>
            <color rgb="FF000000"/>
            <rFont val="Arial"/>
            <family val="2"/>
          </rPr>
          <t>(Células de preenchimento automático). Valor total dos montantes resultantes da soma entre os vencimentos + representações, em Reais (R$).</t>
        </r>
      </text>
    </comment>
    <comment ref="A237" authorId="0" shapeId="0" xr:uid="{58C8A16A-6FAC-4AC5-8090-1BE4888284C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CF7A2109-2075-47E2-95E6-0EC906AFFD1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35F66F4D-62A4-4994-85B7-6D84C437D2CD}">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674FDE8A-7C71-48F2-A0E3-F96948D69CC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1C76407C-BA99-4C98-9336-F97288942B2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8C62D31D-1C53-4A5C-A18D-35E57BB4C10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7DFB56D9-1150-4781-B82D-882B0718509E}">
      <text>
        <r>
          <rPr>
            <sz val="11"/>
            <color rgb="FF000000"/>
            <rFont val="Arial"/>
            <family val="2"/>
          </rPr>
          <t>Valor do vencimento do servidor, em Reais (R$).</t>
        </r>
      </text>
    </comment>
    <comment ref="H237" authorId="0" shapeId="0" xr:uid="{C24E0D0E-0F3D-4482-AE54-3F72B9E20E3B}">
      <text>
        <r>
          <rPr>
            <sz val="11"/>
            <color rgb="FF000000"/>
            <rFont val="Arial"/>
            <family val="2"/>
          </rPr>
          <t>Valor da representação paga em razão da função gratificada de direção e assessoramento, em Reais (R$).</t>
        </r>
      </text>
    </comment>
    <comment ref="I237" authorId="0" shapeId="0" xr:uid="{9FAAD9BB-FE74-47C7-B63A-C64661061D5D}">
      <text>
        <r>
          <rPr>
            <sz val="11"/>
            <color rgb="FF000000"/>
            <rFont val="Arial"/>
            <family val="2"/>
          </rPr>
          <t>(Células de preenchimento automático). Montante resultante da soma entre o vencimento + representação, em Reais (R$).</t>
        </r>
      </text>
    </comment>
    <comment ref="A246" authorId="0" shapeId="0" xr:uid="{9A38D73D-B6FF-4DD4-B4C2-CD7390363E2C}">
      <text>
        <r>
          <rPr>
            <sz val="11"/>
            <color rgb="FF000000"/>
            <rFont val="Arial"/>
            <family val="2"/>
          </rPr>
          <t>(Não editar as células em cinza). Relação de todas as funções gratificadas de direção e assessoramento, conforme Lei Estadual nº 16.520/2018.</t>
        </r>
      </text>
    </comment>
    <comment ref="B246" authorId="0" shapeId="0" xr:uid="{225CF4C7-3C4F-45FF-A8D7-1A34C69CA698}">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1547DE61-E615-4C6C-A63A-0BFB6B8C42EB}">
      <text>
        <r>
          <rPr>
            <sz val="11"/>
            <color rgb="FF000000"/>
            <rFont val="Arial"/>
            <family val="2"/>
          </rPr>
          <t>(Células de preenchimento automático). Quantitativo das funções gratificadas de direção e assessoramento preenchidos.</t>
        </r>
      </text>
    </comment>
    <comment ref="D246" authorId="0" shapeId="0" xr:uid="{D7721917-23CF-4D79-972F-1BE3C3C7319F}">
      <text>
        <r>
          <rPr>
            <sz val="11"/>
            <color rgb="FF000000"/>
            <rFont val="Arial"/>
            <family val="2"/>
          </rPr>
          <t>(Células de preenchimento automático). Quantitativo das funções gratificadas de direção e assessoramento vagas.</t>
        </r>
      </text>
    </comment>
    <comment ref="E246" authorId="0" shapeId="0" xr:uid="{26DA8DCA-7CC6-480F-9446-2D762DC0ACEB}">
      <text>
        <r>
          <rPr>
            <sz val="11"/>
            <color rgb="FF000000"/>
            <rFont val="Arial"/>
            <family val="2"/>
          </rPr>
          <t>(Células de preenchimento automático). Quantitativo das funções gratificadas de direção e assessoramento existentes (preenchidos + vagos).</t>
        </r>
      </text>
    </comment>
    <comment ref="G246" authorId="0" shapeId="0" xr:uid="{3B774F84-F406-4224-A2A6-78915137E41C}">
      <text>
        <r>
          <rPr>
            <sz val="11"/>
            <color rgb="FF000000"/>
            <rFont val="Arial"/>
            <family val="2"/>
          </rPr>
          <t>(Células de preenchimento automático). Valor total dos vencimentos dos servidores, em Reais (R$).</t>
        </r>
      </text>
    </comment>
    <comment ref="H246" authorId="0" shapeId="0" xr:uid="{1DDA634B-5200-4FCD-B6F4-8B73E3623C37}">
      <text>
        <r>
          <rPr>
            <sz val="11"/>
            <color rgb="FF000000"/>
            <rFont val="Arial"/>
            <family val="2"/>
          </rPr>
          <t>(Células de preenchimento automático). Valor total das representações pagas em razão da função gratificada de direção e assessoramento, em Reais (R$).</t>
        </r>
      </text>
    </comment>
    <comment ref="I246" authorId="0" shapeId="0" xr:uid="{47D56A7F-C617-4834-9358-0AB96E381D1A}">
      <text>
        <r>
          <rPr>
            <sz val="11"/>
            <color rgb="FF000000"/>
            <rFont val="Arial"/>
            <family val="2"/>
          </rPr>
          <t>(Células de preenchimento automático). Valor total dos montantes resultantes da soma entre os vencimentos + representações, em Reais (R$).</t>
        </r>
      </text>
    </comment>
    <comment ref="A253" authorId="0" shapeId="0" xr:uid="{73924FC1-EB56-455B-9893-8FA4686FAE2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75841BD0-8D46-4916-8B65-7E2D0B39859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02243DF3-CA2F-4C79-AA2E-BFCE4F3762F3}">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71064DC4-A464-4DB2-9BFB-D2CB64C5124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C96B47E4-4945-41CF-9D24-0C3FFD1BC19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C9A14F0D-614A-4BD8-94DF-E822B30D70A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7CE72947-32DF-4168-9887-772356F0595C}">
      <text>
        <r>
          <rPr>
            <sz val="11"/>
            <color rgb="FF000000"/>
            <rFont val="Arial"/>
            <family val="2"/>
          </rPr>
          <t>Valor do vencimento do servidor, em Reais (R$).</t>
        </r>
      </text>
    </comment>
    <comment ref="H253" authorId="0" shapeId="0" xr:uid="{0AE2A78A-B963-49FF-B6E0-0FCA80E06640}">
      <text>
        <r>
          <rPr>
            <sz val="11"/>
            <color rgb="FF000000"/>
            <rFont val="Arial"/>
            <family val="2"/>
          </rPr>
          <t>Valor da representação paga em razão da função gratificada de direção e assessoramento, em Reais (R$).</t>
        </r>
      </text>
    </comment>
    <comment ref="I253" authorId="0" shapeId="0" xr:uid="{191CEC8E-478C-461A-AE1E-9DCA16207D7D}">
      <text>
        <r>
          <rPr>
            <sz val="11"/>
            <color rgb="FF000000"/>
            <rFont val="Arial"/>
            <family val="2"/>
          </rPr>
          <t>(Células de preenchimento automático). Montante resultante da soma entre o vencimento + representação, em Reais (R$).</t>
        </r>
      </text>
    </comment>
    <comment ref="A257" authorId="0" shapeId="0" xr:uid="{792EE9F8-3410-4BE2-A772-481AA9388566}">
      <text>
        <r>
          <rPr>
            <sz val="11"/>
            <color rgb="FF000000"/>
            <rFont val="Arial"/>
            <family val="2"/>
          </rPr>
          <t>(Não editar as células em cinza). Relação de todas as funções gratificadas de direção e assessoramento, conforme Lei Estadual nº 16.520/2018.</t>
        </r>
      </text>
    </comment>
    <comment ref="B257" authorId="0" shapeId="0" xr:uid="{0B038E57-8BCB-4879-9251-C1FB123FB88E}">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ABDFAD3E-DA24-4F39-901F-EE144CD628C0}">
      <text>
        <r>
          <rPr>
            <sz val="11"/>
            <color rgb="FF000000"/>
            <rFont val="Arial"/>
            <family val="2"/>
          </rPr>
          <t>(Células de preenchimento automático). Quantitativo das funções gratificadas de direção e assessoramento preenchidos.</t>
        </r>
      </text>
    </comment>
    <comment ref="D257" authorId="0" shapeId="0" xr:uid="{BAE8585E-DC54-4E1C-9B84-0C75B0D71DB4}">
      <text>
        <r>
          <rPr>
            <sz val="11"/>
            <color rgb="FF000000"/>
            <rFont val="Arial"/>
            <family val="2"/>
          </rPr>
          <t>(Células de preenchimento automático). Quantitativo das funções gratificadas de direção e assessoramento vagas.</t>
        </r>
      </text>
    </comment>
    <comment ref="E257" authorId="0" shapeId="0" xr:uid="{C628E2E8-D7B7-4498-BA08-B0C9A4E220D0}">
      <text>
        <r>
          <rPr>
            <sz val="11"/>
            <color rgb="FF000000"/>
            <rFont val="Arial"/>
            <family val="2"/>
          </rPr>
          <t>(Células de preenchimento automático). Quantitativo das funções gratificadas de direção e assessoramento existentes (preenchidos + vagos).</t>
        </r>
      </text>
    </comment>
    <comment ref="G257" authorId="0" shapeId="0" xr:uid="{20D09759-C292-415E-9A0E-81FD35D65C1C}">
      <text>
        <r>
          <rPr>
            <sz val="11"/>
            <color rgb="FF000000"/>
            <rFont val="Arial"/>
            <family val="2"/>
          </rPr>
          <t>(Células de preenchimento automático). Valor total dos vencimentos dos servidores, em Reais (R$).</t>
        </r>
      </text>
    </comment>
    <comment ref="H257" authorId="0" shapeId="0" xr:uid="{842F7F34-3340-4914-AD53-DC024444617D}">
      <text>
        <r>
          <rPr>
            <sz val="11"/>
            <color rgb="FF000000"/>
            <rFont val="Arial"/>
            <family val="2"/>
          </rPr>
          <t>(Células de preenchimento automático). Valor total das representações pagas em razão da função gratificada de direção e assessoramento, em Reais (R$).</t>
        </r>
      </text>
    </comment>
    <comment ref="I257" authorId="0" shapeId="0" xr:uid="{83351958-8E1C-4B8C-93C1-C3C3231E7DB4}">
      <text>
        <r>
          <rPr>
            <sz val="11"/>
            <color rgb="FF000000"/>
            <rFont val="Arial"/>
            <family val="2"/>
          </rPr>
          <t>(Células de preenchimento automático). Valor total dos montantes resultantes da soma entre os vencimentos + representações, em Reais (R$).</t>
        </r>
      </text>
    </comment>
    <comment ref="A264" authorId="0" shapeId="0" xr:uid="{D236FEC9-316B-4070-A74B-BC768AC2232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8566A05B-54BD-4CE7-A8D4-FC5E2121811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23E49135-99A3-4BF2-8A87-144BCD958EA3}">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07BA9277-F7C9-421F-B512-0ACDF2933B6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88A99C3E-E1DB-4275-8B5D-E4C583B4359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62DB9E4F-135C-4930-BAD6-4BDB9A710FD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8E55F751-CC06-4299-82EA-483EB0D4336A}">
      <text>
        <r>
          <rPr>
            <sz val="11"/>
            <color rgb="FF000000"/>
            <rFont val="Arial"/>
            <family val="2"/>
          </rPr>
          <t>Valor do vencimento do servidor, em Reais (R$).</t>
        </r>
      </text>
    </comment>
    <comment ref="H264" authorId="0" shapeId="0" xr:uid="{EE656291-9A64-4605-AECE-24407E829BFA}">
      <text>
        <r>
          <rPr>
            <sz val="11"/>
            <color rgb="FF000000"/>
            <rFont val="Arial"/>
            <family val="2"/>
          </rPr>
          <t>Valor da representação paga em razão da função gratificada de direção e assessoramento, em Reais (R$).</t>
        </r>
      </text>
    </comment>
    <comment ref="I264" authorId="0" shapeId="0" xr:uid="{1A00C1AF-340F-432A-83ED-7968C540643D}">
      <text>
        <r>
          <rPr>
            <sz val="11"/>
            <color rgb="FF000000"/>
            <rFont val="Arial"/>
            <family val="2"/>
          </rPr>
          <t>(Células de preenchimento automático). Montante resultante da soma entre o vencimento + representação, em Reais (R$).</t>
        </r>
      </text>
    </comment>
    <comment ref="A268" authorId="0" shapeId="0" xr:uid="{A736E915-70F0-41F2-A90A-005FBE5D198E}">
      <text>
        <r>
          <rPr>
            <sz val="11"/>
            <color rgb="FF000000"/>
            <rFont val="Arial"/>
            <family val="2"/>
          </rPr>
          <t>(Não editar as células em cinza). Relação de todas as funções gratificadas de direção e assessoramento, conforme Lei Estadual nº 16.520/2018.</t>
        </r>
      </text>
    </comment>
    <comment ref="B268" authorId="0" shapeId="0" xr:uid="{F4E0BFA2-BA89-4B98-ACBF-FDE70F65CF1F}">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5D4B53C8-92D1-40D4-B87D-051EADA053E4}">
      <text>
        <r>
          <rPr>
            <sz val="11"/>
            <color rgb="FF000000"/>
            <rFont val="Arial"/>
            <family val="2"/>
          </rPr>
          <t>(Células de preenchimento automático). Quantitativo das funções gratificadas de direção e assessoramento preenchidos.</t>
        </r>
      </text>
    </comment>
    <comment ref="D268" authorId="0" shapeId="0" xr:uid="{DA96BAD1-45FE-4104-A2C8-D17DD6CC3265}">
      <text>
        <r>
          <rPr>
            <sz val="11"/>
            <color rgb="FF000000"/>
            <rFont val="Arial"/>
            <family val="2"/>
          </rPr>
          <t>(Células de preenchimento automático). Quantitativo das funções gratificadas de direção e assessoramento vagas.</t>
        </r>
      </text>
    </comment>
    <comment ref="E268" authorId="0" shapeId="0" xr:uid="{9D331629-F2D6-4523-ABA3-57A9E401781C}">
      <text>
        <r>
          <rPr>
            <sz val="11"/>
            <color rgb="FF000000"/>
            <rFont val="Arial"/>
            <family val="2"/>
          </rPr>
          <t>(Células de preenchimento automático). Quantitativo das funções gratificadas de direção e assessoramento existentes (preenchidos + vagos).</t>
        </r>
      </text>
    </comment>
    <comment ref="G268" authorId="0" shapeId="0" xr:uid="{B5080228-59E7-4C7B-9465-001922D71EB3}">
      <text>
        <r>
          <rPr>
            <sz val="11"/>
            <color rgb="FF000000"/>
            <rFont val="Arial"/>
            <family val="2"/>
          </rPr>
          <t>(Células de preenchimento automático). Valor total dos vencimentos dos servidores, em Reais (R$).</t>
        </r>
      </text>
    </comment>
    <comment ref="H268" authorId="0" shapeId="0" xr:uid="{7839EC74-97CE-490B-BCE6-F9417B1DDA28}">
      <text>
        <r>
          <rPr>
            <sz val="11"/>
            <color rgb="FF000000"/>
            <rFont val="Arial"/>
            <family val="2"/>
          </rPr>
          <t>(Células de preenchimento automático). Valor total das representações pagas em razão da função gratificada de direção e assessoramento, em Reais (R$).</t>
        </r>
      </text>
    </comment>
    <comment ref="I268" authorId="0" shapeId="0" xr:uid="{54B44BDF-077C-4625-9AAE-F4F14DD42118}">
      <text>
        <r>
          <rPr>
            <sz val="11"/>
            <color rgb="FF000000"/>
            <rFont val="Arial"/>
            <family val="2"/>
          </rPr>
          <t>(Células de preenchimento automático). Valor total dos montantes resultantes da soma entre os vencimentos + representações, em Reais (R$).</t>
        </r>
      </text>
    </comment>
    <comment ref="A274" authorId="0" shapeId="0" xr:uid="{EA749653-5836-4BFF-9041-5D5325C4EADF}">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BFFD4A8D-D290-4305-ADFC-1B4A4E15DC1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A2617531-31AA-4966-9D32-CDCF4F36DABF}">
      <text>
        <r>
          <rPr>
            <sz val="11"/>
            <color rgb="FF000000"/>
            <rFont val="Arial"/>
            <family val="2"/>
          </rPr>
          <t>Descrever a sigla da lotação referente à função gratificada de supervisão e apoio. Exemplos de siglas da SCGE: DAUD/UAPP, DAUD/COP/UAOP, DAUD/CLC/UALC, etc.</t>
        </r>
      </text>
    </comment>
    <comment ref="D274" authorId="0" shapeId="0" xr:uid="{2746CA96-B780-4E73-9B24-E9F3C562F54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1BD06D28-3674-4C2D-BB04-8753595A34D9}">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B65466E1-E4EF-430E-97BE-F1961B3E1AB4}">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9926E88D-07B1-4E9D-871F-4712CC3412CD}">
      <text>
        <r>
          <rPr>
            <sz val="11"/>
            <color rgb="FF000000"/>
            <rFont val="Arial"/>
            <family val="2"/>
          </rPr>
          <t>Valor do vencimento do servidor, em Reais (R$).</t>
        </r>
      </text>
    </comment>
    <comment ref="H274" authorId="0" shapeId="0" xr:uid="{31DB9D4E-97A5-47EA-85D0-87048664221B}">
      <text>
        <r>
          <rPr>
            <sz val="11"/>
            <color rgb="FF000000"/>
            <rFont val="Arial"/>
            <family val="2"/>
          </rPr>
          <t>Valor da representação paga em razão da função gratificada de supervisão e apoio, em Reais (R$).</t>
        </r>
      </text>
    </comment>
    <comment ref="I274" authorId="0" shapeId="0" xr:uid="{7249EF46-60D2-4523-9B88-ADDACEF9409F}">
      <text>
        <r>
          <rPr>
            <sz val="11"/>
            <color rgb="FF000000"/>
            <rFont val="Arial"/>
            <family val="2"/>
          </rPr>
          <t>(Células de preenchimento automático). Montante resultante da soma entre o vencimento + representação, em Reais (R$).</t>
        </r>
      </text>
    </comment>
    <comment ref="A306" authorId="0" shapeId="0" xr:uid="{D8C804A8-52AB-41AC-B68E-C0419D9961EA}">
      <text>
        <r>
          <rPr>
            <sz val="11"/>
            <color rgb="FF000000"/>
            <rFont val="Arial"/>
            <family val="2"/>
          </rPr>
          <t>(Não editar as células em cinza). Relação de todas as funções gratificadas de supervisão e apoio, conforme Lei Estadual nº 16.520/2018.</t>
        </r>
      </text>
    </comment>
    <comment ref="B306" authorId="0" shapeId="0" xr:uid="{E188ED9B-3DEE-46B3-9BC4-5D7E6410DA25}">
      <text>
        <r>
          <rPr>
            <sz val="11"/>
            <color rgb="FF000000"/>
            <rFont val="Arial"/>
            <family val="2"/>
          </rPr>
          <t>(Não editar as células em cinza). Relação de todos os símbolos das funções gratificadas de supervisão e apoio, conforme Lei Estadual nº 16.520/2018.</t>
        </r>
      </text>
    </comment>
    <comment ref="C306" authorId="0" shapeId="0" xr:uid="{CD22588C-53BF-4EE6-9ED4-32E74002A154}">
      <text>
        <r>
          <rPr>
            <sz val="11"/>
            <color rgb="FF000000"/>
            <rFont val="Arial"/>
            <family val="2"/>
          </rPr>
          <t>(Células de preenchimento automático). Quantitativo das funções gratificadas de supervisão e apoio preenchidos.</t>
        </r>
      </text>
    </comment>
    <comment ref="D306" authorId="0" shapeId="0" xr:uid="{F2378E66-4C28-41D3-95AC-66CDA995C6EA}">
      <text>
        <r>
          <rPr>
            <sz val="11"/>
            <color rgb="FF000000"/>
            <rFont val="Arial"/>
            <family val="2"/>
          </rPr>
          <t>(Células de preenchimento automático). Quantitativo das funções gratificadas de supervisão e apoio vagos.</t>
        </r>
      </text>
    </comment>
    <comment ref="E306" authorId="0" shapeId="0" xr:uid="{41F917B0-958C-4CEC-9713-50FAE3DD3C55}">
      <text>
        <r>
          <rPr>
            <sz val="11"/>
            <color rgb="FF000000"/>
            <rFont val="Arial"/>
            <family val="2"/>
          </rPr>
          <t>(Células de preenchimento automático). Quantitativo das funções gratificadas de supervisão e apoio existentes (preenchidos + vagos).</t>
        </r>
      </text>
    </comment>
    <comment ref="G306" authorId="0" shapeId="0" xr:uid="{69E651DA-93B7-4CB6-B583-6273AD535842}">
      <text>
        <r>
          <rPr>
            <sz val="11"/>
            <color rgb="FF000000"/>
            <rFont val="Arial"/>
            <family val="2"/>
          </rPr>
          <t>(Células de preenchimento automático). Valor total dos vencimentos dos servidores, em Reais (R$).</t>
        </r>
      </text>
    </comment>
    <comment ref="H306" authorId="0" shapeId="0" xr:uid="{6D9853D1-BCC3-4765-B9FE-F928243DCA08}">
      <text>
        <r>
          <rPr>
            <sz val="11"/>
            <color rgb="FF000000"/>
            <rFont val="Arial"/>
            <family val="2"/>
          </rPr>
          <t>(Células de preenchimento automático). Valor total das representações pagas em razão da função gratificada de supervisão e apoio, em Reais (R$).</t>
        </r>
      </text>
    </comment>
    <comment ref="I306" authorId="0" shapeId="0" xr:uid="{41E42574-1C8A-404F-ABC5-F1D1C1F08EEC}">
      <text>
        <r>
          <rPr>
            <sz val="11"/>
            <color rgb="FF000000"/>
            <rFont val="Arial"/>
            <family val="2"/>
          </rPr>
          <t>(Células de preenchimento automático). Valor total dos montantes resultantes da soma entre os vencimentos + representações, em Reais (R$).</t>
        </r>
      </text>
    </comment>
    <comment ref="C315" authorId="0" shapeId="0" xr:uid="{B6F7A3DF-3659-4CA0-8CBF-7EF5D7435AC7}">
      <text>
        <r>
          <rPr>
            <sz val="11"/>
            <color rgb="FF000000"/>
            <rFont val="Arial"/>
            <family val="2"/>
          </rPr>
          <t>(Células de preenchimento automático). Quantitativo dos cargos em comissão + funções gratificadas preenchidos.</t>
        </r>
      </text>
    </comment>
    <comment ref="D315" authorId="0" shapeId="0" xr:uid="{E887F9E4-FD4C-4B32-B45D-4776FAC62230}">
      <text>
        <r>
          <rPr>
            <sz val="11"/>
            <color rgb="FF000000"/>
            <rFont val="Arial"/>
            <family val="2"/>
          </rPr>
          <t>(Células de preenchimento automático). Quantitativo dos cargos em comissão + funções gratificadas vagos.</t>
        </r>
      </text>
    </comment>
    <comment ref="E315" authorId="0" shapeId="0" xr:uid="{676F99FA-D56D-465C-AA46-BA69C118BA68}">
      <text>
        <r>
          <rPr>
            <sz val="11"/>
            <color rgb="FF000000"/>
            <rFont val="Arial"/>
            <family val="2"/>
          </rPr>
          <t>(Células de preenchimento automático). Quantitativo dos cargos em comissão + funções gratificadas existentes (preenchidos + vagos).</t>
        </r>
      </text>
    </comment>
    <comment ref="G315" authorId="0" shapeId="0" xr:uid="{B88DEC79-ECF0-43BE-8F9B-7E346BF5A8BE}">
      <text>
        <r>
          <rPr>
            <sz val="11"/>
            <color rgb="FF000000"/>
            <rFont val="Arial"/>
            <family val="2"/>
          </rPr>
          <t>(Células de preenchimento automático). Valor total dos vencimentos dos cargos comissionados + funções gratificadas, em Reais (R$).</t>
        </r>
      </text>
    </comment>
    <comment ref="H315" authorId="0" shapeId="0" xr:uid="{719CC6D4-0AE9-4F0A-801B-4938C90139E6}">
      <text>
        <r>
          <rPr>
            <sz val="11"/>
            <color rgb="FF000000"/>
            <rFont val="Arial"/>
            <family val="2"/>
          </rPr>
          <t>(Células de preenchimento automático). Valor total das representações pagas em razão dos cargos comissionados + funções gratificadas, em Reais (R$).</t>
        </r>
      </text>
    </comment>
    <comment ref="I315" authorId="0" shapeId="0" xr:uid="{11874945-310E-4F33-B4FA-52DD3017C37E}">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EF8A9F92-BEC6-4053-B221-AE21B1853708}">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D6EC8CBF-C327-40E9-A625-377F745285C6}">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1CBF0858-10A8-494A-9F77-25F05C3DB51D}">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85832D8D-BEE4-4240-A758-9E1DF9A0175A}">
      <text>
        <r>
          <rPr>
            <sz val="11"/>
            <color rgb="FF000000"/>
            <rFont val="Arial"/>
            <family val="2"/>
          </rPr>
          <t>Descrever a sigla da lotação referente ao cargo comissionado. Exemplos de siglas da SCGE: GAB/SECGE, GAB/CGAB, CGAB/ASC, etc.</t>
        </r>
      </text>
    </comment>
    <comment ref="D6" authorId="0" shapeId="0" xr:uid="{DCF2F011-F75F-4CD8-A89E-873F0B29B65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231F51A4-76AC-4382-98C2-D9024FCA2DD5}">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F260B6C6-FFBF-4C5C-9596-7C1F3BFC9810}">
      <text>
        <r>
          <rPr>
            <sz val="11"/>
            <color rgb="FF000000"/>
            <rFont val="Arial"/>
            <family val="2"/>
          </rPr>
          <t>Nome completo do servidor ocupante do cargo comissionado. Caso o cargo esteja vago, a palavra "VAGO" deverá ser inserida na célula correspondente.</t>
        </r>
      </text>
    </comment>
    <comment ref="G6" authorId="0" shapeId="0" xr:uid="{6FC3F03A-086B-4AEA-90F4-2C210ECB41F8}">
      <text>
        <r>
          <rPr>
            <sz val="11"/>
            <color rgb="FF000000"/>
            <rFont val="Arial"/>
            <family val="2"/>
          </rPr>
          <t>Valor do subsídio do agente político, em Reais (R$).</t>
        </r>
      </text>
    </comment>
    <comment ref="H6" authorId="0" shapeId="0" xr:uid="{338C6E27-8FE0-4B34-9ADC-1BD2C9D7997D}">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B21265EA-064C-4467-A1CA-DE5FA67D4B8B}">
      <text>
        <r>
          <rPr>
            <sz val="11"/>
            <color rgb="FF000000"/>
            <rFont val="Arial"/>
            <family val="2"/>
          </rPr>
          <t>Valor da representação paga em razão do cargo em comissão, em Reais (R$).</t>
        </r>
      </text>
    </comment>
    <comment ref="J6" authorId="0" shapeId="0" xr:uid="{142210B9-4D4D-4CB2-B027-BCDC4B4676EA}">
      <text>
        <r>
          <rPr>
            <sz val="11"/>
            <color rgb="FF000000"/>
            <rFont val="Arial"/>
            <family val="2"/>
          </rPr>
          <t>(Células de preenchimento automático). Montante resultante da soma entre o subsídio do agente político + vencimento + representação, em Reais (R$).</t>
        </r>
      </text>
    </comment>
    <comment ref="A175" authorId="0" shapeId="0" xr:uid="{48171A8F-4140-4997-A1D1-399D5EDE3C43}">
      <text>
        <r>
          <rPr>
            <sz val="11"/>
            <color rgb="FF000000"/>
            <rFont val="Arial"/>
            <family val="2"/>
          </rPr>
          <t>(Não editar as células em cinza). Relação de todos os cargos comissionados, conforme Lei Estadual nº 16.520/2018.</t>
        </r>
      </text>
    </comment>
    <comment ref="B175" authorId="0" shapeId="0" xr:uid="{AF019CF0-811F-44F8-B2EB-E4EB30372A70}">
      <text>
        <r>
          <rPr>
            <sz val="11"/>
            <color rgb="FF000000"/>
            <rFont val="Arial"/>
            <family val="2"/>
          </rPr>
          <t>(Não editar as células em cinza). Relação de todos os símbolos dos cargos comissionados, conforme Lei Estadual nº 16.520/2018.</t>
        </r>
      </text>
    </comment>
    <comment ref="C175" authorId="0" shapeId="0" xr:uid="{ACBFA41B-5251-4BFD-A515-F12E007CE421}">
      <text>
        <r>
          <rPr>
            <sz val="11"/>
            <color rgb="FF000000"/>
            <rFont val="Arial"/>
            <family val="2"/>
          </rPr>
          <t>(Células de preenchimento automático). Quantitativo dos cargos comissionados preenchidos.</t>
        </r>
      </text>
    </comment>
    <comment ref="D175" authorId="0" shapeId="0" xr:uid="{118394B2-7B18-40D9-B936-4191BF7FE9D7}">
      <text>
        <r>
          <rPr>
            <sz val="11"/>
            <color rgb="FF000000"/>
            <rFont val="Arial"/>
            <family val="2"/>
          </rPr>
          <t>(Células de preenchimento automático). Quantitativo dos cargos comissionados vagos.</t>
        </r>
      </text>
    </comment>
    <comment ref="E175" authorId="0" shapeId="0" xr:uid="{523A530A-63B0-4C86-B7E6-7F41D2A86212}">
      <text>
        <r>
          <rPr>
            <sz val="11"/>
            <color rgb="FF000000"/>
            <rFont val="Arial"/>
            <family val="2"/>
          </rPr>
          <t>(Células de preenchimento automático). Quantitativo dos cargos comissionados existentes (preenchidos + vagos).</t>
        </r>
      </text>
    </comment>
    <comment ref="G175" authorId="0" shapeId="0" xr:uid="{83141413-CC22-4EA7-A43D-AE7E367F3326}">
      <text>
        <r>
          <rPr>
            <sz val="11"/>
            <color rgb="FF000000"/>
            <rFont val="Arial"/>
            <family val="2"/>
          </rPr>
          <t>(Células de preenchimento automático). Valor total dos subsídios dos agentes políticos, em Reais (R$).</t>
        </r>
      </text>
    </comment>
    <comment ref="H175" authorId="0" shapeId="0" xr:uid="{C8AB7273-F011-45C7-98CF-CC53B87CE390}">
      <text>
        <r>
          <rPr>
            <sz val="11"/>
            <color rgb="FF000000"/>
            <rFont val="Arial"/>
            <family val="2"/>
          </rPr>
          <t>(Células de preenchimento automático). Valor total dos vencimentos dos servidores, em Reais (R$).</t>
        </r>
      </text>
    </comment>
    <comment ref="I175" authorId="0" shapeId="0" xr:uid="{DC1A775E-B0E6-472D-9B35-1170989A7579}">
      <text>
        <r>
          <rPr>
            <sz val="11"/>
            <color rgb="FF000000"/>
            <rFont val="Arial"/>
            <family val="2"/>
          </rPr>
          <t>(Células de preenchimento automático). Valor total das representações pagas em razão do cargo em comissão, em Reais (R$).</t>
        </r>
      </text>
    </comment>
    <comment ref="J175" authorId="0" shapeId="0" xr:uid="{2FDC93DF-9492-48FC-85FB-FF21F3559099}">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6E4F52F3-AC73-4DDC-8E7D-B68ED6046B6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64BB4B4D-09BE-40FB-8B96-A2D5F435425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4FD5DF26-C6A7-46EC-8A4E-E653D95247F9}">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0BBB8358-EC67-480F-A6FA-44B23F42186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48E2CD8F-0369-45B9-869A-AC237C136C5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9E916D58-E2BF-493B-BEC0-AA4301BED1C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7D61AF7C-3B56-4EA4-9814-93DEE732DE91}">
      <text>
        <r>
          <rPr>
            <sz val="11"/>
            <color rgb="FF000000"/>
            <rFont val="Arial"/>
            <family val="2"/>
          </rPr>
          <t>Valor do vencimento do servidor, em Reais (R$).</t>
        </r>
      </text>
    </comment>
    <comment ref="H191" authorId="0" shapeId="0" xr:uid="{23CD70C7-A70B-47B4-B5D8-422BAA19E20E}">
      <text>
        <r>
          <rPr>
            <sz val="11"/>
            <color rgb="FF000000"/>
            <rFont val="Arial"/>
            <family val="2"/>
          </rPr>
          <t>Valor da representação paga em razão da função gratificada de direção e assessoramento, em Reais (R$).</t>
        </r>
      </text>
    </comment>
    <comment ref="I191" authorId="0" shapeId="0" xr:uid="{41F10815-91F2-4B6B-A64D-18886F4DB2B4}">
      <text>
        <r>
          <rPr>
            <sz val="11"/>
            <color rgb="FF000000"/>
            <rFont val="Arial"/>
            <family val="2"/>
          </rPr>
          <t>(Células de preenchimento automático). Montante resultante da soma entre o vencimento + representação, em Reais (R$).</t>
        </r>
      </text>
    </comment>
    <comment ref="A194" authorId="0" shapeId="0" xr:uid="{DACE57A5-DBD0-4728-9344-D8A90FA306BE}">
      <text>
        <r>
          <rPr>
            <sz val="11"/>
            <color rgb="FF000000"/>
            <rFont val="Arial"/>
            <family val="2"/>
          </rPr>
          <t>(Não editar as células em cinza). Relação de todas as funções gratificadas de direção e assessoramento, conforme Lei Estadual nº 16.520/2018.</t>
        </r>
      </text>
    </comment>
    <comment ref="B194" authorId="0" shapeId="0" xr:uid="{423B753F-DC5B-4756-895E-03AB4422876D}">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CF4FA552-E8E8-47BC-A988-4D999BC30D48}">
      <text>
        <r>
          <rPr>
            <sz val="11"/>
            <color rgb="FF000000"/>
            <rFont val="Arial"/>
            <family val="2"/>
          </rPr>
          <t>(Células de preenchimento automático). Quantitativo das funções gratificadas de direção e assessoramento preenchidos.</t>
        </r>
      </text>
    </comment>
    <comment ref="D194" authorId="0" shapeId="0" xr:uid="{1ECDFF4C-6F2E-4B40-9040-A21373D8F875}">
      <text>
        <r>
          <rPr>
            <sz val="11"/>
            <color rgb="FF000000"/>
            <rFont val="Arial"/>
            <family val="2"/>
          </rPr>
          <t>(Células de preenchimento automático). Quantitativo das funções gratificadas de direção e assessoramento vagas.</t>
        </r>
      </text>
    </comment>
    <comment ref="E194" authorId="0" shapeId="0" xr:uid="{01AF3DB2-3C8D-4739-9BBD-17308A64EFEE}">
      <text>
        <r>
          <rPr>
            <sz val="11"/>
            <color rgb="FF000000"/>
            <rFont val="Arial"/>
            <family val="2"/>
          </rPr>
          <t>(Células de preenchimento automático). Quantitativo das funções gratificadas de direção e assessoramento existentes (preenchidos + vagos).</t>
        </r>
      </text>
    </comment>
    <comment ref="G194" authorId="0" shapeId="0" xr:uid="{49DFB31B-2C53-4FFC-9CCC-F9829F7004A6}">
      <text>
        <r>
          <rPr>
            <sz val="11"/>
            <color rgb="FF000000"/>
            <rFont val="Arial"/>
            <family val="2"/>
          </rPr>
          <t>(Células de preenchimento automático). Valor total dos vencimentos dos servidores, em Reais (R$).</t>
        </r>
      </text>
    </comment>
    <comment ref="H194" authorId="0" shapeId="0" xr:uid="{7CCC2AB0-7FA6-4542-A574-94BAAAFF28E7}">
      <text>
        <r>
          <rPr>
            <sz val="11"/>
            <color rgb="FF000000"/>
            <rFont val="Arial"/>
            <family val="2"/>
          </rPr>
          <t>(Células de preenchimento automático). Valor total das representações pagas em razão da função gratificada de direção e assessoramento, em Reais (R$).</t>
        </r>
      </text>
    </comment>
    <comment ref="I194" authorId="0" shapeId="0" xr:uid="{130E145F-9A7A-4ACA-AAD3-6EAE2B029C40}">
      <text>
        <r>
          <rPr>
            <sz val="11"/>
            <color rgb="FF000000"/>
            <rFont val="Arial"/>
            <family val="2"/>
          </rPr>
          <t>(Células de preenchimento automático). Valor total dos montantes resultantes da soma entre os vencimentos + representações, em Reais (R$).</t>
        </r>
      </text>
    </comment>
    <comment ref="A204" authorId="0" shapeId="0" xr:uid="{AEC825C6-8BB9-4461-B7A1-8EF64251F13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C9425154-45B2-49F7-A8FC-EEF11DEC4B7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C3E37FD5-753F-495B-AE98-2C4C11CE2C09}">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48915881-8BE8-4F84-A05B-ABDCC66D857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7A5CED75-2F30-4165-BD7A-888734C7DCF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E23F1B78-ECDF-42E6-B08D-9340C9E9C5D1}">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8A492A9A-6CCB-4AC0-A5DE-DD90E3D2B036}">
      <text>
        <r>
          <rPr>
            <sz val="11"/>
            <color rgb="FF000000"/>
            <rFont val="Arial"/>
            <family val="2"/>
          </rPr>
          <t>Valor do vencimento do servidor, em Reais (R$).</t>
        </r>
      </text>
    </comment>
    <comment ref="H204" authorId="0" shapeId="0" xr:uid="{CFB167AC-227F-4D75-B461-246A536A434B}">
      <text>
        <r>
          <rPr>
            <sz val="11"/>
            <color rgb="FF000000"/>
            <rFont val="Arial"/>
            <family val="2"/>
          </rPr>
          <t>Valor da representação paga em razão da função gratificada de direção e assessoramento, em Reais (R$).</t>
        </r>
      </text>
    </comment>
    <comment ref="I204" authorId="0" shapeId="0" xr:uid="{3E07424B-1BDE-4493-88B2-B2BD64076B25}">
      <text>
        <r>
          <rPr>
            <sz val="11"/>
            <color rgb="FF000000"/>
            <rFont val="Arial"/>
            <family val="2"/>
          </rPr>
          <t>(Células de preenchimento automático). Montante resultante da soma entre o vencimento + representação, em Reais (R$).</t>
        </r>
      </text>
    </comment>
    <comment ref="A212" authorId="0" shapeId="0" xr:uid="{07E0FB60-AD98-4A61-A0CF-41CF32DCADD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84E4D2ED-2438-47F8-A598-96B47376F7F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ECCBDB27-60DA-4208-A016-89AC385B53B7}">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1E6C5C80-9C52-4B30-8813-4853D42DC60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3E0EA60F-E30F-4B37-BAEA-382A741028E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F347162E-84E0-4D8B-999F-8C424401C15D}">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1ED12705-5B53-4709-A08A-ED313FC60783}">
      <text>
        <r>
          <rPr>
            <sz val="11"/>
            <color rgb="FF000000"/>
            <rFont val="Arial"/>
            <family val="2"/>
          </rPr>
          <t>Valor do vencimento do servidor, em Reais (R$).</t>
        </r>
      </text>
    </comment>
    <comment ref="H212" authorId="0" shapeId="0" xr:uid="{CC4ED517-44EC-4B5F-85C1-E042524E5FA8}">
      <text>
        <r>
          <rPr>
            <sz val="11"/>
            <color rgb="FF000000"/>
            <rFont val="Arial"/>
            <family val="2"/>
          </rPr>
          <t>Valor da representação paga em razão da função gratificada de direção e assessoramento, em Reais (R$).</t>
        </r>
      </text>
    </comment>
    <comment ref="I212" authorId="0" shapeId="0" xr:uid="{3DF12A8D-C88F-4DE9-91B9-A1F70321A532}">
      <text>
        <r>
          <rPr>
            <sz val="11"/>
            <color rgb="FF000000"/>
            <rFont val="Arial"/>
            <family val="2"/>
          </rPr>
          <t>(Células de preenchimento automático). Montante resultante da soma entre o vencimento + representação, em Reais (R$).</t>
        </r>
      </text>
    </comment>
    <comment ref="A220" authorId="0" shapeId="0" xr:uid="{929B4B15-198B-43AE-B418-155FAD24A6E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5406626F-E770-4EFB-B7E3-28F4AE6ED8F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59D65A44-BF87-4910-A4BD-650EB4D58040}">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A464EC4F-02DC-48CC-B686-85C1D189717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F002CAE4-7EAE-4486-9DAF-72C19520907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CDE590BE-DD17-4B32-A379-FAC55CA76E4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CCF0EAC7-4666-4EA3-9495-42A7FD960E77}">
      <text>
        <r>
          <rPr>
            <sz val="11"/>
            <color rgb="FF000000"/>
            <rFont val="Arial"/>
            <family val="2"/>
          </rPr>
          <t>Valor do vencimento do servidor, em Reais (R$).</t>
        </r>
      </text>
    </comment>
    <comment ref="H220" authorId="0" shapeId="0" xr:uid="{F619AE2D-3157-41D0-AB7B-DDBBB1D5D3EA}">
      <text>
        <r>
          <rPr>
            <sz val="11"/>
            <color rgb="FF000000"/>
            <rFont val="Arial"/>
            <family val="2"/>
          </rPr>
          <t>Valor da representação paga em razão da função gratificada de direção e assessoramento, em Reais (R$).</t>
        </r>
      </text>
    </comment>
    <comment ref="I220" authorId="0" shapeId="0" xr:uid="{1AD15D2F-53EF-4FE4-8C71-732A0F988AB2}">
      <text>
        <r>
          <rPr>
            <sz val="11"/>
            <color rgb="FF000000"/>
            <rFont val="Arial"/>
            <family val="2"/>
          </rPr>
          <t>(Células de preenchimento automático). Montante resultante da soma entre o vencimento + representação, em Reais (R$).</t>
        </r>
      </text>
    </comment>
    <comment ref="A226" authorId="0" shapeId="0" xr:uid="{9A51727B-D87C-4BD1-B4F8-9BD3AABAB1B0}">
      <text>
        <r>
          <rPr>
            <sz val="11"/>
            <color rgb="FF000000"/>
            <rFont val="Arial"/>
            <family val="2"/>
          </rPr>
          <t>(Não editar as células em cinza). Relação de todas as funções gratificadas de direção e assessoramento, conforme Lei Estadual nº 16.520/2018.</t>
        </r>
      </text>
    </comment>
    <comment ref="B226" authorId="0" shapeId="0" xr:uid="{EF65D903-6B04-4323-B66A-0B86B218B0A0}">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6EE468C8-86A3-4B17-8EDB-FBFA899F6306}">
      <text>
        <r>
          <rPr>
            <sz val="11"/>
            <color rgb="FF000000"/>
            <rFont val="Arial"/>
            <family val="2"/>
          </rPr>
          <t>(Células de preenchimento automático). Quantitativo das funções gratificadas de direção e assessoramento preenchidos.</t>
        </r>
      </text>
    </comment>
    <comment ref="D226" authorId="0" shapeId="0" xr:uid="{016D0EC0-CD0D-4CB6-A8FF-327EB8C99C9B}">
      <text>
        <r>
          <rPr>
            <sz val="11"/>
            <color rgb="FF000000"/>
            <rFont val="Arial"/>
            <family val="2"/>
          </rPr>
          <t>(Células de preenchimento automático). Quantitativo das funções gratificadas de direção e assessoramento vagas.</t>
        </r>
      </text>
    </comment>
    <comment ref="E226" authorId="0" shapeId="0" xr:uid="{E7FD45E9-A131-4615-8605-B2B38CB0270F}">
      <text>
        <r>
          <rPr>
            <sz val="11"/>
            <color rgb="FF000000"/>
            <rFont val="Arial"/>
            <family val="2"/>
          </rPr>
          <t>(Células de preenchimento automático). Quantitativo das funções gratificadas de direção e assessoramento existentes (preenchidos + vagos).</t>
        </r>
      </text>
    </comment>
    <comment ref="G226" authorId="0" shapeId="0" xr:uid="{8C2954DE-BD66-4599-A687-E637CF283370}">
      <text>
        <r>
          <rPr>
            <sz val="11"/>
            <color rgb="FF000000"/>
            <rFont val="Arial"/>
            <family val="2"/>
          </rPr>
          <t>(Células de preenchimento automático). Valor total dos vencimentos dos servidores, em Reais (R$).</t>
        </r>
      </text>
    </comment>
    <comment ref="H226" authorId="0" shapeId="0" xr:uid="{C7572B62-E24E-40CF-8D41-401D4B524630}">
      <text>
        <r>
          <rPr>
            <sz val="11"/>
            <color rgb="FF000000"/>
            <rFont val="Arial"/>
            <family val="2"/>
          </rPr>
          <t>(Células de preenchimento automático). Valor total das representações pagas em razão da função gratificada de direção e assessoramento, em Reais (R$).</t>
        </r>
      </text>
    </comment>
    <comment ref="I226" authorId="0" shapeId="0" xr:uid="{D4899833-D1D9-4607-902A-285F552B05B5}">
      <text>
        <r>
          <rPr>
            <sz val="11"/>
            <color rgb="FF000000"/>
            <rFont val="Arial"/>
            <family val="2"/>
          </rPr>
          <t>(Células de preenchimento automático). Valor total dos montantes resultantes da soma entre os vencimentos + representações, em Reais (R$).</t>
        </r>
      </text>
    </comment>
    <comment ref="A237" authorId="0" shapeId="0" xr:uid="{46593F30-EA60-4ABF-B801-D45E0504801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55A44B81-7810-4669-B8A9-60D3732A783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7CF2B641-D9F9-4F5D-BF14-AF23A4FDDB99}">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892910AD-256C-439C-A218-8BC7A5F617D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E47156FA-4C5B-4D03-AAF7-2CD56D7FB1A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E5AC554B-3B78-471E-BC48-219A3D0CF11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261376E0-D5F0-4D1B-B78E-9E02F2193FC4}">
      <text>
        <r>
          <rPr>
            <sz val="11"/>
            <color rgb="FF000000"/>
            <rFont val="Arial"/>
            <family val="2"/>
          </rPr>
          <t>Valor do vencimento do servidor, em Reais (R$).</t>
        </r>
      </text>
    </comment>
    <comment ref="H237" authorId="0" shapeId="0" xr:uid="{429E026B-6FC0-411B-96FA-08DB3B8CA398}">
      <text>
        <r>
          <rPr>
            <sz val="11"/>
            <color rgb="FF000000"/>
            <rFont val="Arial"/>
            <family val="2"/>
          </rPr>
          <t>Valor da representação paga em razão da função gratificada de direção e assessoramento, em Reais (R$).</t>
        </r>
      </text>
    </comment>
    <comment ref="I237" authorId="0" shapeId="0" xr:uid="{937BD5E0-25A8-4641-ABE7-60AF8F7060FA}">
      <text>
        <r>
          <rPr>
            <sz val="11"/>
            <color rgb="FF000000"/>
            <rFont val="Arial"/>
            <family val="2"/>
          </rPr>
          <t>(Células de preenchimento automático). Montante resultante da soma entre o vencimento + representação, em Reais (R$).</t>
        </r>
      </text>
    </comment>
    <comment ref="A246" authorId="0" shapeId="0" xr:uid="{5C873801-6425-4972-ABFB-982E646C9E9E}">
      <text>
        <r>
          <rPr>
            <sz val="11"/>
            <color rgb="FF000000"/>
            <rFont val="Arial"/>
            <family val="2"/>
          </rPr>
          <t>(Não editar as células em cinza). Relação de todas as funções gratificadas de direção e assessoramento, conforme Lei Estadual nº 16.520/2018.</t>
        </r>
      </text>
    </comment>
    <comment ref="B246" authorId="0" shapeId="0" xr:uid="{F7CB9AD9-4D20-49CC-ADA4-3BC782D393CF}">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68F2C7D4-1D0C-4400-AF41-2BCDDD39B525}">
      <text>
        <r>
          <rPr>
            <sz val="11"/>
            <color rgb="FF000000"/>
            <rFont val="Arial"/>
            <family val="2"/>
          </rPr>
          <t>(Células de preenchimento automático). Quantitativo das funções gratificadas de direção e assessoramento preenchidos.</t>
        </r>
      </text>
    </comment>
    <comment ref="D246" authorId="0" shapeId="0" xr:uid="{DD09977A-8CC7-433C-9139-4B44E87E672C}">
      <text>
        <r>
          <rPr>
            <sz val="11"/>
            <color rgb="FF000000"/>
            <rFont val="Arial"/>
            <family val="2"/>
          </rPr>
          <t>(Células de preenchimento automático). Quantitativo das funções gratificadas de direção e assessoramento vagas.</t>
        </r>
      </text>
    </comment>
    <comment ref="E246" authorId="0" shapeId="0" xr:uid="{CE54C4CF-108C-4AFF-B67D-58A196E27727}">
      <text>
        <r>
          <rPr>
            <sz val="11"/>
            <color rgb="FF000000"/>
            <rFont val="Arial"/>
            <family val="2"/>
          </rPr>
          <t>(Células de preenchimento automático). Quantitativo das funções gratificadas de direção e assessoramento existentes (preenchidos + vagos).</t>
        </r>
      </text>
    </comment>
    <comment ref="G246" authorId="0" shapeId="0" xr:uid="{76210901-8000-4E4B-A2FE-BE9ABFE83FB5}">
      <text>
        <r>
          <rPr>
            <sz val="11"/>
            <color rgb="FF000000"/>
            <rFont val="Arial"/>
            <family val="2"/>
          </rPr>
          <t>(Células de preenchimento automático). Valor total dos vencimentos dos servidores, em Reais (R$).</t>
        </r>
      </text>
    </comment>
    <comment ref="H246" authorId="0" shapeId="0" xr:uid="{795220DA-B145-4BCE-B273-1C8C7F7FC25A}">
      <text>
        <r>
          <rPr>
            <sz val="11"/>
            <color rgb="FF000000"/>
            <rFont val="Arial"/>
            <family val="2"/>
          </rPr>
          <t>(Células de preenchimento automático). Valor total das representações pagas em razão da função gratificada de direção e assessoramento, em Reais (R$).</t>
        </r>
      </text>
    </comment>
    <comment ref="I246" authorId="0" shapeId="0" xr:uid="{761E1A77-BDF5-4269-9FDE-AC8A13DB1EC6}">
      <text>
        <r>
          <rPr>
            <sz val="11"/>
            <color rgb="FF000000"/>
            <rFont val="Arial"/>
            <family val="2"/>
          </rPr>
          <t>(Células de preenchimento automático). Valor total dos montantes resultantes da soma entre os vencimentos + representações, em Reais (R$).</t>
        </r>
      </text>
    </comment>
    <comment ref="A253" authorId="0" shapeId="0" xr:uid="{CB4287F7-9DAC-4609-8D4F-B918CC83820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C98237F2-07A0-4C78-91EA-14404143FA5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096C205E-C0F2-4BBE-BBF5-AF678276BA69}">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FCFA6C09-D7F6-4A6F-9D9C-ABEFBE27C78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D9A7540A-0949-40D2-AAF1-8FF2E57741E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7501E436-04C6-4FE9-9237-212CBE323DD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7253CF64-9ED5-405A-A8FE-E78E23E70E7A}">
      <text>
        <r>
          <rPr>
            <sz val="11"/>
            <color rgb="FF000000"/>
            <rFont val="Arial"/>
            <family val="2"/>
          </rPr>
          <t>Valor do vencimento do servidor, em Reais (R$).</t>
        </r>
      </text>
    </comment>
    <comment ref="H253" authorId="0" shapeId="0" xr:uid="{6B04DBA1-EEBF-4ED4-9ED3-26ADD60B6280}">
      <text>
        <r>
          <rPr>
            <sz val="11"/>
            <color rgb="FF000000"/>
            <rFont val="Arial"/>
            <family val="2"/>
          </rPr>
          <t>Valor da representação paga em razão da função gratificada de direção e assessoramento, em Reais (R$).</t>
        </r>
      </text>
    </comment>
    <comment ref="I253" authorId="0" shapeId="0" xr:uid="{F192ACBF-E487-44FD-923B-B0B8CCD8F070}">
      <text>
        <r>
          <rPr>
            <sz val="11"/>
            <color rgb="FF000000"/>
            <rFont val="Arial"/>
            <family val="2"/>
          </rPr>
          <t>(Células de preenchimento automático). Montante resultante da soma entre o vencimento + representação, em Reais (R$).</t>
        </r>
      </text>
    </comment>
    <comment ref="A257" authorId="0" shapeId="0" xr:uid="{018D6349-FA50-427F-8601-C6ECB6395F03}">
      <text>
        <r>
          <rPr>
            <sz val="11"/>
            <color rgb="FF000000"/>
            <rFont val="Arial"/>
            <family val="2"/>
          </rPr>
          <t>(Não editar as células em cinza). Relação de todas as funções gratificadas de direção e assessoramento, conforme Lei Estadual nº 16.520/2018.</t>
        </r>
      </text>
    </comment>
    <comment ref="B257" authorId="0" shapeId="0" xr:uid="{92105EF7-6E1F-496D-8FE6-CBC3E96AE5E1}">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641C12CC-073F-44BF-B99E-249A36E6C0C2}">
      <text>
        <r>
          <rPr>
            <sz val="11"/>
            <color rgb="FF000000"/>
            <rFont val="Arial"/>
            <family val="2"/>
          </rPr>
          <t>(Células de preenchimento automático). Quantitativo das funções gratificadas de direção e assessoramento preenchidos.</t>
        </r>
      </text>
    </comment>
    <comment ref="D257" authorId="0" shapeId="0" xr:uid="{1C63367C-7CC1-4FC5-A7D5-1F053287D4E6}">
      <text>
        <r>
          <rPr>
            <sz val="11"/>
            <color rgb="FF000000"/>
            <rFont val="Arial"/>
            <family val="2"/>
          </rPr>
          <t>(Células de preenchimento automático). Quantitativo das funções gratificadas de direção e assessoramento vagas.</t>
        </r>
      </text>
    </comment>
    <comment ref="E257" authorId="0" shapeId="0" xr:uid="{306226E7-B276-4CB3-B128-F5344D7450E2}">
      <text>
        <r>
          <rPr>
            <sz val="11"/>
            <color rgb="FF000000"/>
            <rFont val="Arial"/>
            <family val="2"/>
          </rPr>
          <t>(Células de preenchimento automático). Quantitativo das funções gratificadas de direção e assessoramento existentes (preenchidos + vagos).</t>
        </r>
      </text>
    </comment>
    <comment ref="G257" authorId="0" shapeId="0" xr:uid="{FEECF91B-5E9C-447C-AAC6-52E2855583D8}">
      <text>
        <r>
          <rPr>
            <sz val="11"/>
            <color rgb="FF000000"/>
            <rFont val="Arial"/>
            <family val="2"/>
          </rPr>
          <t>(Células de preenchimento automático). Valor total dos vencimentos dos servidores, em Reais (R$).</t>
        </r>
      </text>
    </comment>
    <comment ref="H257" authorId="0" shapeId="0" xr:uid="{6520DF33-9998-4D5E-9297-87CB0EE08100}">
      <text>
        <r>
          <rPr>
            <sz val="11"/>
            <color rgb="FF000000"/>
            <rFont val="Arial"/>
            <family val="2"/>
          </rPr>
          <t>(Células de preenchimento automático). Valor total das representações pagas em razão da função gratificada de direção e assessoramento, em Reais (R$).</t>
        </r>
      </text>
    </comment>
    <comment ref="I257" authorId="0" shapeId="0" xr:uid="{9671CD46-CB4A-4DE5-A162-1C3B791FB1A4}">
      <text>
        <r>
          <rPr>
            <sz val="11"/>
            <color rgb="FF000000"/>
            <rFont val="Arial"/>
            <family val="2"/>
          </rPr>
          <t>(Células de preenchimento automático). Valor total dos montantes resultantes da soma entre os vencimentos + representações, em Reais (R$).</t>
        </r>
      </text>
    </comment>
    <comment ref="A264" authorId="0" shapeId="0" xr:uid="{9BFC5BAA-6E1C-4277-A08A-164A60147F3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E0F1140C-0E79-40D3-A29F-8EBE40C2D03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D7995D7E-3C52-4CD2-B587-AC4F7BC08D4C}">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1A32F9E8-8A60-43D4-BC2B-C51E5A9AFCE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0FA56942-BEE9-4EC2-BA58-07CDEBAF8C4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99020257-6D02-42F5-A4FF-39FAE3BA7E2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80B2859A-6D60-40F9-9A45-F158EB949EEE}">
      <text>
        <r>
          <rPr>
            <sz val="11"/>
            <color rgb="FF000000"/>
            <rFont val="Arial"/>
            <family val="2"/>
          </rPr>
          <t>Valor do vencimento do servidor, em Reais (R$).</t>
        </r>
      </text>
    </comment>
    <comment ref="H264" authorId="0" shapeId="0" xr:uid="{BAC4CFD4-E693-431D-BA17-15DF66766694}">
      <text>
        <r>
          <rPr>
            <sz val="11"/>
            <color rgb="FF000000"/>
            <rFont val="Arial"/>
            <family val="2"/>
          </rPr>
          <t>Valor da representação paga em razão da função gratificada de direção e assessoramento, em Reais (R$).</t>
        </r>
      </text>
    </comment>
    <comment ref="I264" authorId="0" shapeId="0" xr:uid="{29FF0E20-C027-4907-A8DB-A18821EA4B2C}">
      <text>
        <r>
          <rPr>
            <sz val="11"/>
            <color rgb="FF000000"/>
            <rFont val="Arial"/>
            <family val="2"/>
          </rPr>
          <t>(Células de preenchimento automático). Montante resultante da soma entre o vencimento + representação, em Reais (R$).</t>
        </r>
      </text>
    </comment>
    <comment ref="A268" authorId="0" shapeId="0" xr:uid="{ACF4EC66-978C-49DF-877B-E7EA666AE68D}">
      <text>
        <r>
          <rPr>
            <sz val="11"/>
            <color rgb="FF000000"/>
            <rFont val="Arial"/>
            <family val="2"/>
          </rPr>
          <t>(Não editar as células em cinza). Relação de todas as funções gratificadas de direção e assessoramento, conforme Lei Estadual nº 16.520/2018.</t>
        </r>
      </text>
    </comment>
    <comment ref="B268" authorId="0" shapeId="0" xr:uid="{D816CB5A-74ED-49C5-AA92-CFE7AC56351A}">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3B8C0547-1D08-43D2-9AB4-8B2858B91625}">
      <text>
        <r>
          <rPr>
            <sz val="11"/>
            <color rgb="FF000000"/>
            <rFont val="Arial"/>
            <family val="2"/>
          </rPr>
          <t>(Células de preenchimento automático). Quantitativo das funções gratificadas de direção e assessoramento preenchidos.</t>
        </r>
      </text>
    </comment>
    <comment ref="D268" authorId="0" shapeId="0" xr:uid="{E828F8A2-8131-41EF-93E8-1EE2E9656806}">
      <text>
        <r>
          <rPr>
            <sz val="11"/>
            <color rgb="FF000000"/>
            <rFont val="Arial"/>
            <family val="2"/>
          </rPr>
          <t>(Células de preenchimento automático). Quantitativo das funções gratificadas de direção e assessoramento vagas.</t>
        </r>
      </text>
    </comment>
    <comment ref="E268" authorId="0" shapeId="0" xr:uid="{97CAFF93-D7DA-4272-B2F3-43BCACA23D85}">
      <text>
        <r>
          <rPr>
            <sz val="11"/>
            <color rgb="FF000000"/>
            <rFont val="Arial"/>
            <family val="2"/>
          </rPr>
          <t>(Células de preenchimento automático). Quantitativo das funções gratificadas de direção e assessoramento existentes (preenchidos + vagos).</t>
        </r>
      </text>
    </comment>
    <comment ref="G268" authorId="0" shapeId="0" xr:uid="{D534F180-82CC-4F6C-8CDF-08880BF39663}">
      <text>
        <r>
          <rPr>
            <sz val="11"/>
            <color rgb="FF000000"/>
            <rFont val="Arial"/>
            <family val="2"/>
          </rPr>
          <t>(Células de preenchimento automático). Valor total dos vencimentos dos servidores, em Reais (R$).</t>
        </r>
      </text>
    </comment>
    <comment ref="H268" authorId="0" shapeId="0" xr:uid="{A240E1AB-8F26-4A64-B990-0FD3A1A45A36}">
      <text>
        <r>
          <rPr>
            <sz val="11"/>
            <color rgb="FF000000"/>
            <rFont val="Arial"/>
            <family val="2"/>
          </rPr>
          <t>(Células de preenchimento automático). Valor total das representações pagas em razão da função gratificada de direção e assessoramento, em Reais (R$).</t>
        </r>
      </text>
    </comment>
    <comment ref="I268" authorId="0" shapeId="0" xr:uid="{8F7AE96B-7631-46F9-B850-6CB05ECD014A}">
      <text>
        <r>
          <rPr>
            <sz val="11"/>
            <color rgb="FF000000"/>
            <rFont val="Arial"/>
            <family val="2"/>
          </rPr>
          <t>(Células de preenchimento automático). Valor total dos montantes resultantes da soma entre os vencimentos + representações, em Reais (R$).</t>
        </r>
      </text>
    </comment>
    <comment ref="A274" authorId="0" shapeId="0" xr:uid="{7D78E3CA-C326-4651-8640-A64058FCAB05}">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D42822B1-B587-49D2-ADDF-9EEEB907F2E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C033ECAF-D625-435F-B48E-9E29408F374C}">
      <text>
        <r>
          <rPr>
            <sz val="11"/>
            <color rgb="FF000000"/>
            <rFont val="Arial"/>
            <family val="2"/>
          </rPr>
          <t>Descrever a sigla da lotação referente à função gratificada de supervisão e apoio. Exemplos de siglas da SCGE: DAUD/UAPP, DAUD/COP/UAOP, DAUD/CLC/UALC, etc.</t>
        </r>
      </text>
    </comment>
    <comment ref="D274" authorId="0" shapeId="0" xr:uid="{FD6DB54D-071A-461D-9068-99DA962B1D1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6F5E3426-FD6F-4EC9-AE03-B8D3A390C1FC}">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9CE114CE-39F4-498C-810D-D39A13F1BCD6}">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D825B55C-56CA-4516-BE8D-E2E23DEA9D92}">
      <text>
        <r>
          <rPr>
            <sz val="11"/>
            <color rgb="FF000000"/>
            <rFont val="Arial"/>
            <family val="2"/>
          </rPr>
          <t>Valor do vencimento do servidor, em Reais (R$).</t>
        </r>
      </text>
    </comment>
    <comment ref="H274" authorId="0" shapeId="0" xr:uid="{8BA7B828-4205-4254-942C-AC779ABAFD86}">
      <text>
        <r>
          <rPr>
            <sz val="11"/>
            <color rgb="FF000000"/>
            <rFont val="Arial"/>
            <family val="2"/>
          </rPr>
          <t>Valor da representação paga em razão da função gratificada de supervisão e apoio, em Reais (R$).</t>
        </r>
      </text>
    </comment>
    <comment ref="I274" authorId="0" shapeId="0" xr:uid="{C01A23F7-7A45-4563-BE27-A5158DC2F582}">
      <text>
        <r>
          <rPr>
            <sz val="11"/>
            <color rgb="FF000000"/>
            <rFont val="Arial"/>
            <family val="2"/>
          </rPr>
          <t>(Células de preenchimento automático). Montante resultante da soma entre o vencimento + representação, em Reais (R$).</t>
        </r>
      </text>
    </comment>
    <comment ref="A306" authorId="0" shapeId="0" xr:uid="{12CBAA5C-7804-4B3D-9F43-B0135A2B4173}">
      <text>
        <r>
          <rPr>
            <sz val="11"/>
            <color rgb="FF000000"/>
            <rFont val="Arial"/>
            <family val="2"/>
          </rPr>
          <t>(Não editar as células em cinza). Relação de todas as funções gratificadas de supervisão e apoio, conforme Lei Estadual nº 16.520/2018.</t>
        </r>
      </text>
    </comment>
    <comment ref="B306" authorId="0" shapeId="0" xr:uid="{EF5B3BE5-5038-45BB-B360-2CAEA3D3AF56}">
      <text>
        <r>
          <rPr>
            <sz val="11"/>
            <color rgb="FF000000"/>
            <rFont val="Arial"/>
            <family val="2"/>
          </rPr>
          <t>(Não editar as células em cinza). Relação de todos os símbolos das funções gratificadas de supervisão e apoio, conforme Lei Estadual nº 16.520/2018.</t>
        </r>
      </text>
    </comment>
    <comment ref="C306" authorId="0" shapeId="0" xr:uid="{CD030B7A-8802-47A8-8BE8-70485CA1D2B7}">
      <text>
        <r>
          <rPr>
            <sz val="11"/>
            <color rgb="FF000000"/>
            <rFont val="Arial"/>
            <family val="2"/>
          </rPr>
          <t>(Células de preenchimento automático). Quantitativo das funções gratificadas de supervisão e apoio preenchidos.</t>
        </r>
      </text>
    </comment>
    <comment ref="D306" authorId="0" shapeId="0" xr:uid="{D21E9AC6-C18E-42C4-97AF-5AC6A69A9E43}">
      <text>
        <r>
          <rPr>
            <sz val="11"/>
            <color rgb="FF000000"/>
            <rFont val="Arial"/>
            <family val="2"/>
          </rPr>
          <t>(Células de preenchimento automático). Quantitativo das funções gratificadas de supervisão e apoio vagos.</t>
        </r>
      </text>
    </comment>
    <comment ref="E306" authorId="0" shapeId="0" xr:uid="{21D0A5E3-26ED-4188-BA35-0CD04C93D8CF}">
      <text>
        <r>
          <rPr>
            <sz val="11"/>
            <color rgb="FF000000"/>
            <rFont val="Arial"/>
            <family val="2"/>
          </rPr>
          <t>(Células de preenchimento automático). Quantitativo das funções gratificadas de supervisão e apoio existentes (preenchidos + vagos).</t>
        </r>
      </text>
    </comment>
    <comment ref="G306" authorId="0" shapeId="0" xr:uid="{2792F98F-BDCF-46C5-96D0-EA9E0DC029A4}">
      <text>
        <r>
          <rPr>
            <sz val="11"/>
            <color rgb="FF000000"/>
            <rFont val="Arial"/>
            <family val="2"/>
          </rPr>
          <t>(Células de preenchimento automático). Valor total dos vencimentos dos servidores, em Reais (R$).</t>
        </r>
      </text>
    </comment>
    <comment ref="H306" authorId="0" shapeId="0" xr:uid="{84377952-ED97-4141-81FC-D56EC473C2FD}">
      <text>
        <r>
          <rPr>
            <sz val="11"/>
            <color rgb="FF000000"/>
            <rFont val="Arial"/>
            <family val="2"/>
          </rPr>
          <t>(Células de preenchimento automático). Valor total das representações pagas em razão da função gratificada de supervisão e apoio, em Reais (R$).</t>
        </r>
      </text>
    </comment>
    <comment ref="I306" authorId="0" shapeId="0" xr:uid="{06F7F5EF-C142-4C5F-A298-8E12947FED31}">
      <text>
        <r>
          <rPr>
            <sz val="11"/>
            <color rgb="FF000000"/>
            <rFont val="Arial"/>
            <family val="2"/>
          </rPr>
          <t>(Células de preenchimento automático). Valor total dos montantes resultantes da soma entre os vencimentos + representações, em Reais (R$).</t>
        </r>
      </text>
    </comment>
    <comment ref="C315" authorId="0" shapeId="0" xr:uid="{0EFB896C-8FA9-4A1C-BFFC-AD1DDF9CC9A6}">
      <text>
        <r>
          <rPr>
            <sz val="11"/>
            <color rgb="FF000000"/>
            <rFont val="Arial"/>
            <family val="2"/>
          </rPr>
          <t>(Células de preenchimento automático). Quantitativo dos cargos em comissão + funções gratificadas preenchidos.</t>
        </r>
      </text>
    </comment>
    <comment ref="D315" authorId="0" shapeId="0" xr:uid="{986F42C2-4DB0-4154-8C4C-73B74573BB4D}">
      <text>
        <r>
          <rPr>
            <sz val="11"/>
            <color rgb="FF000000"/>
            <rFont val="Arial"/>
            <family val="2"/>
          </rPr>
          <t>(Células de preenchimento automático). Quantitativo dos cargos em comissão + funções gratificadas vagos.</t>
        </r>
      </text>
    </comment>
    <comment ref="E315" authorId="0" shapeId="0" xr:uid="{6A62D9F7-CD01-4791-8DF7-C1DD1A2EADCB}">
      <text>
        <r>
          <rPr>
            <sz val="11"/>
            <color rgb="FF000000"/>
            <rFont val="Arial"/>
            <family val="2"/>
          </rPr>
          <t>(Células de preenchimento automático). Quantitativo dos cargos em comissão + funções gratificadas existentes (preenchidos + vagos).</t>
        </r>
      </text>
    </comment>
    <comment ref="G315" authorId="0" shapeId="0" xr:uid="{6108F229-4308-479A-8080-8D94C6CB5E07}">
      <text>
        <r>
          <rPr>
            <sz val="11"/>
            <color rgb="FF000000"/>
            <rFont val="Arial"/>
            <family val="2"/>
          </rPr>
          <t>(Células de preenchimento automático). Valor total dos vencimentos dos cargos comissionados + funções gratificadas, em Reais (R$).</t>
        </r>
      </text>
    </comment>
    <comment ref="H315" authorId="0" shapeId="0" xr:uid="{2668A7CD-E2EC-4AC5-9FED-862FDFD856B8}">
      <text>
        <r>
          <rPr>
            <sz val="11"/>
            <color rgb="FF000000"/>
            <rFont val="Arial"/>
            <family val="2"/>
          </rPr>
          <t>(Células de preenchimento automático). Valor total das representações pagas em razão dos cargos comissionados + funções gratificadas, em Reais (R$).</t>
        </r>
      </text>
    </comment>
    <comment ref="I315" authorId="0" shapeId="0" xr:uid="{F214A59E-C3FE-4F5A-8BDA-72CD18B5C833}">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4FE23BD4-FA48-4483-A510-B0AB1193F12D}">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1A4F9CD5-4FD9-451B-9A33-758C6C569A1D}">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FD8584C2-5B3D-43FA-89D1-DC2CB1A53052}">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2D1BF3A3-D232-44FB-99DE-C94BE6C8341D}">
      <text>
        <r>
          <rPr>
            <sz val="11"/>
            <color rgb="FF000000"/>
            <rFont val="Arial"/>
            <family val="2"/>
          </rPr>
          <t>Descrever a sigla da lotação referente ao cargo comissionado. Exemplos de siglas da SCGE: GAB/SECGE, GAB/CGAB, CGAB/ASC, etc.</t>
        </r>
      </text>
    </comment>
    <comment ref="D6" authorId="0" shapeId="0" xr:uid="{D780C9E1-51C2-477E-A6EC-DCC0F9AFCF9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A8711646-7037-48D0-9B3A-75B639D86E48}">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E2ADD9F5-52F9-4BDF-B0D7-125FED01330C}">
      <text>
        <r>
          <rPr>
            <sz val="11"/>
            <color rgb="FF000000"/>
            <rFont val="Arial"/>
            <family val="2"/>
          </rPr>
          <t>Nome completo do servidor ocupante do cargo comissionado. Caso o cargo esteja vago, a palavra "VAGO" deverá ser inserida na célula correspondente.</t>
        </r>
      </text>
    </comment>
    <comment ref="G6" authorId="0" shapeId="0" xr:uid="{7B126240-F975-439A-B16B-F69779527288}">
      <text>
        <r>
          <rPr>
            <sz val="11"/>
            <color rgb="FF000000"/>
            <rFont val="Arial"/>
            <family val="2"/>
          </rPr>
          <t>Valor do subsídio do agente político, em Reais (R$).</t>
        </r>
      </text>
    </comment>
    <comment ref="H6" authorId="0" shapeId="0" xr:uid="{77CF62E1-3794-458C-8198-FCD5BD5F036D}">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9E0E4565-BB72-42C1-A647-B4C5E1CA5EFD}">
      <text>
        <r>
          <rPr>
            <sz val="11"/>
            <color rgb="FF000000"/>
            <rFont val="Arial"/>
            <family val="2"/>
          </rPr>
          <t>Valor da representação paga em razão do cargo em comissão, em Reais (R$).</t>
        </r>
      </text>
    </comment>
    <comment ref="J6" authorId="0" shapeId="0" xr:uid="{7C11255F-3991-421B-B9D0-58710EBDC998}">
      <text>
        <r>
          <rPr>
            <sz val="11"/>
            <color rgb="FF000000"/>
            <rFont val="Arial"/>
            <family val="2"/>
          </rPr>
          <t>(Células de preenchimento automático). Montante resultante da soma entre o subsídio do agente político + vencimento + representação, em Reais (R$).</t>
        </r>
      </text>
    </comment>
    <comment ref="A175" authorId="0" shapeId="0" xr:uid="{FF01A5DB-759B-4C63-B131-C13855588ABE}">
      <text>
        <r>
          <rPr>
            <sz val="11"/>
            <color rgb="FF000000"/>
            <rFont val="Arial"/>
            <family val="2"/>
          </rPr>
          <t>(Não editar as células em cinza). Relação de todos os cargos comissionados, conforme Lei Estadual nº 16.520/2018.</t>
        </r>
      </text>
    </comment>
    <comment ref="B175" authorId="0" shapeId="0" xr:uid="{CDF0AFD5-5B99-44A3-938C-0BB62C815838}">
      <text>
        <r>
          <rPr>
            <sz val="11"/>
            <color rgb="FF000000"/>
            <rFont val="Arial"/>
            <family val="2"/>
          </rPr>
          <t>(Não editar as células em cinza). Relação de todos os símbolos dos cargos comissionados, conforme Lei Estadual nº 16.520/2018.</t>
        </r>
      </text>
    </comment>
    <comment ref="C175" authorId="0" shapeId="0" xr:uid="{9B988414-3509-4B82-9D32-16A8DB97C33F}">
      <text>
        <r>
          <rPr>
            <sz val="11"/>
            <color rgb="FF000000"/>
            <rFont val="Arial"/>
            <family val="2"/>
          </rPr>
          <t>(Células de preenchimento automático). Quantitativo dos cargos comissionados preenchidos.</t>
        </r>
      </text>
    </comment>
    <comment ref="D175" authorId="0" shapeId="0" xr:uid="{FE517BC6-AA83-4118-B0E3-81F0EAF1C0C9}">
      <text>
        <r>
          <rPr>
            <sz val="11"/>
            <color rgb="FF000000"/>
            <rFont val="Arial"/>
            <family val="2"/>
          </rPr>
          <t>(Células de preenchimento automático). Quantitativo dos cargos comissionados vagos.</t>
        </r>
      </text>
    </comment>
    <comment ref="E175" authorId="0" shapeId="0" xr:uid="{7CAB887A-FD10-4F95-BC22-6BBFA8B33714}">
      <text>
        <r>
          <rPr>
            <sz val="11"/>
            <color rgb="FF000000"/>
            <rFont val="Arial"/>
            <family val="2"/>
          </rPr>
          <t>(Células de preenchimento automático). Quantitativo dos cargos comissionados existentes (preenchidos + vagos).</t>
        </r>
      </text>
    </comment>
    <comment ref="G175" authorId="0" shapeId="0" xr:uid="{E41FA6BB-F2FA-40E1-99D0-340B67CA7331}">
      <text>
        <r>
          <rPr>
            <sz val="11"/>
            <color rgb="FF000000"/>
            <rFont val="Arial"/>
            <family val="2"/>
          </rPr>
          <t>(Células de preenchimento automático). Valor total dos subsídios dos agentes políticos, em Reais (R$).</t>
        </r>
      </text>
    </comment>
    <comment ref="H175" authorId="0" shapeId="0" xr:uid="{4FEE05A8-71FC-4824-B518-075C69B91EB3}">
      <text>
        <r>
          <rPr>
            <sz val="11"/>
            <color rgb="FF000000"/>
            <rFont val="Arial"/>
            <family val="2"/>
          </rPr>
          <t>(Células de preenchimento automático). Valor total dos vencimentos dos servidores, em Reais (R$).</t>
        </r>
      </text>
    </comment>
    <comment ref="I175" authorId="0" shapeId="0" xr:uid="{34E9854A-AFF0-4D83-A653-6617F65EAD6F}">
      <text>
        <r>
          <rPr>
            <sz val="11"/>
            <color rgb="FF000000"/>
            <rFont val="Arial"/>
            <family val="2"/>
          </rPr>
          <t>(Células de preenchimento automático). Valor total das representações pagas em razão do cargo em comissão, em Reais (R$).</t>
        </r>
      </text>
    </comment>
    <comment ref="J175" authorId="0" shapeId="0" xr:uid="{E863B7BF-95E7-465B-8C8C-E91B72654542}">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EAF8C278-A3C5-48B5-9D26-49D7443189F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BB7A838F-83F0-4541-B289-D424CA9B9D4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4E28E4E8-322F-4AEA-B185-1D4F1BD5E035}">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0927ED9D-44F2-40AB-AE58-421BF66D38A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28C967E5-16FB-4A8C-B11E-2591751AFA5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68DD2606-A3C6-41AC-BAC5-13A0E891919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2D083912-4828-4379-B826-E031854E4186}">
      <text>
        <r>
          <rPr>
            <sz val="11"/>
            <color rgb="FF000000"/>
            <rFont val="Arial"/>
            <family val="2"/>
          </rPr>
          <t>Valor do vencimento do servidor, em Reais (R$).</t>
        </r>
      </text>
    </comment>
    <comment ref="H191" authorId="0" shapeId="0" xr:uid="{5437BA7E-5843-43EC-B100-033319CF6214}">
      <text>
        <r>
          <rPr>
            <sz val="11"/>
            <color rgb="FF000000"/>
            <rFont val="Arial"/>
            <family val="2"/>
          </rPr>
          <t>Valor da representação paga em razão da função gratificada de direção e assessoramento, em Reais (R$).</t>
        </r>
      </text>
    </comment>
    <comment ref="I191" authorId="0" shapeId="0" xr:uid="{07AF5F8A-FB36-47DB-9878-1830044A7DCB}">
      <text>
        <r>
          <rPr>
            <sz val="11"/>
            <color rgb="FF000000"/>
            <rFont val="Arial"/>
            <family val="2"/>
          </rPr>
          <t>(Células de preenchimento automático). Montante resultante da soma entre o vencimento + representação, em Reais (R$).</t>
        </r>
      </text>
    </comment>
    <comment ref="A194" authorId="0" shapeId="0" xr:uid="{BD36254D-29D9-4F88-97AC-A45B9323DA9A}">
      <text>
        <r>
          <rPr>
            <sz val="11"/>
            <color rgb="FF000000"/>
            <rFont val="Arial"/>
            <family val="2"/>
          </rPr>
          <t>(Não editar as células em cinza). Relação de todas as funções gratificadas de direção e assessoramento, conforme Lei Estadual nº 16.520/2018.</t>
        </r>
      </text>
    </comment>
    <comment ref="B194" authorId="0" shapeId="0" xr:uid="{A2973A21-FD70-4DAF-A5E7-8A0B9A653D72}">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A6207CAA-7C24-4EAD-B109-6DFC0509AF61}">
      <text>
        <r>
          <rPr>
            <sz val="11"/>
            <color rgb="FF000000"/>
            <rFont val="Arial"/>
            <family val="2"/>
          </rPr>
          <t>(Células de preenchimento automático). Quantitativo das funções gratificadas de direção e assessoramento preenchidos.</t>
        </r>
      </text>
    </comment>
    <comment ref="D194" authorId="0" shapeId="0" xr:uid="{55F91B60-7ABF-4F86-ADDF-4D099B050FE7}">
      <text>
        <r>
          <rPr>
            <sz val="11"/>
            <color rgb="FF000000"/>
            <rFont val="Arial"/>
            <family val="2"/>
          </rPr>
          <t>(Células de preenchimento automático). Quantitativo das funções gratificadas de direção e assessoramento vagas.</t>
        </r>
      </text>
    </comment>
    <comment ref="E194" authorId="0" shapeId="0" xr:uid="{6913831E-EF59-4230-BE4E-DEDDEA47DE4A}">
      <text>
        <r>
          <rPr>
            <sz val="11"/>
            <color rgb="FF000000"/>
            <rFont val="Arial"/>
            <family val="2"/>
          </rPr>
          <t>(Células de preenchimento automático). Quantitativo das funções gratificadas de direção e assessoramento existentes (preenchidos + vagos).</t>
        </r>
      </text>
    </comment>
    <comment ref="G194" authorId="0" shapeId="0" xr:uid="{566226B1-01AF-4D65-894D-6D926DB36BAB}">
      <text>
        <r>
          <rPr>
            <sz val="11"/>
            <color rgb="FF000000"/>
            <rFont val="Arial"/>
            <family val="2"/>
          </rPr>
          <t>(Células de preenchimento automático). Valor total dos vencimentos dos servidores, em Reais (R$).</t>
        </r>
      </text>
    </comment>
    <comment ref="H194" authorId="0" shapeId="0" xr:uid="{2AD6003E-B6F1-4171-A51D-1988B9FA149C}">
      <text>
        <r>
          <rPr>
            <sz val="11"/>
            <color rgb="FF000000"/>
            <rFont val="Arial"/>
            <family val="2"/>
          </rPr>
          <t>(Células de preenchimento automático). Valor total das representações pagas em razão da função gratificada de direção e assessoramento, em Reais (R$).</t>
        </r>
      </text>
    </comment>
    <comment ref="I194" authorId="0" shapeId="0" xr:uid="{1C37FC44-9CA1-459E-9799-BD23DBA6D38B}">
      <text>
        <r>
          <rPr>
            <sz val="11"/>
            <color rgb="FF000000"/>
            <rFont val="Arial"/>
            <family val="2"/>
          </rPr>
          <t>(Células de preenchimento automático). Valor total dos montantes resultantes da soma entre os vencimentos + representações, em Reais (R$).</t>
        </r>
      </text>
    </comment>
    <comment ref="A204" authorId="0" shapeId="0" xr:uid="{017B2D9B-B966-401E-82A6-D1CD83C0B91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D7FDCC8F-244F-4DBE-B35F-B4F6F08B13C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0CFD7B74-4744-4D18-A2B1-862750863CA9}">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4B8B9E2E-B7C4-47B9-B869-A6DF0D62C66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DF6EA51E-7444-45C5-9163-1199FCD2029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5175144A-6A79-44ED-9444-E42CCA7EDA1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037508E7-22BD-4A85-9A50-8AE8236DF4E6}">
      <text>
        <r>
          <rPr>
            <sz val="11"/>
            <color rgb="FF000000"/>
            <rFont val="Arial"/>
            <family val="2"/>
          </rPr>
          <t>Valor do vencimento do servidor, em Reais (R$).</t>
        </r>
      </text>
    </comment>
    <comment ref="H204" authorId="0" shapeId="0" xr:uid="{BA673D8D-02F0-4926-915E-7536AD3DE766}">
      <text>
        <r>
          <rPr>
            <sz val="11"/>
            <color rgb="FF000000"/>
            <rFont val="Arial"/>
            <family val="2"/>
          </rPr>
          <t>Valor da representação paga em razão da função gratificada de direção e assessoramento, em Reais (R$).</t>
        </r>
      </text>
    </comment>
    <comment ref="I204" authorId="0" shapeId="0" xr:uid="{52970DEA-6F77-4783-A14D-2CA34AEE4FFE}">
      <text>
        <r>
          <rPr>
            <sz val="11"/>
            <color rgb="FF000000"/>
            <rFont val="Arial"/>
            <family val="2"/>
          </rPr>
          <t>(Células de preenchimento automático). Montante resultante da soma entre o vencimento + representação, em Reais (R$).</t>
        </r>
      </text>
    </comment>
    <comment ref="A212" authorId="0" shapeId="0" xr:uid="{6AC0784D-0417-48F4-A6E4-D0E4AF0FAFB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9E2C83FA-275B-4D59-8495-956AECFBE924}">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88138E1D-F0AF-4B4C-ACAD-897ACB874BFE}">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A3BFC782-B502-4D8E-AE23-6A0333C2A6B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19D685BD-FBBF-43BD-8B85-D64DA617755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E9D62306-27E5-4A13-954F-E6D578E1984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1005A09B-BA12-49B1-BCAA-9F87D6ED6DA7}">
      <text>
        <r>
          <rPr>
            <sz val="11"/>
            <color rgb="FF000000"/>
            <rFont val="Arial"/>
            <family val="2"/>
          </rPr>
          <t>Valor do vencimento do servidor, em Reais (R$).</t>
        </r>
      </text>
    </comment>
    <comment ref="H212" authorId="0" shapeId="0" xr:uid="{4C032B84-CD04-4F6D-850E-28C5321B649C}">
      <text>
        <r>
          <rPr>
            <sz val="11"/>
            <color rgb="FF000000"/>
            <rFont val="Arial"/>
            <family val="2"/>
          </rPr>
          <t>Valor da representação paga em razão da função gratificada de direção e assessoramento, em Reais (R$).</t>
        </r>
      </text>
    </comment>
    <comment ref="I212" authorId="0" shapeId="0" xr:uid="{38C309A5-66C3-4995-B515-1D8604ED2C6F}">
      <text>
        <r>
          <rPr>
            <sz val="11"/>
            <color rgb="FF000000"/>
            <rFont val="Arial"/>
            <family val="2"/>
          </rPr>
          <t>(Células de preenchimento automático). Montante resultante da soma entre o vencimento + representação, em Reais (R$).</t>
        </r>
      </text>
    </comment>
    <comment ref="A220" authorId="0" shapeId="0" xr:uid="{6D764AA1-2204-4615-867A-447D24ADBA1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B691A666-CB0A-4D82-B0D8-3476E2D8AFF4}">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637538C1-7766-49A1-B114-4D0E101B43EC}">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D5E9C4F7-F69A-40B8-8867-72A3191BEED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DA855FE3-FCED-46FB-B4F2-1136FDB4BD7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A85C2AF5-5B7F-4A84-83D3-E7982EB21D6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11FA141C-37FA-4E42-A8EA-41B3962BF854}">
      <text>
        <r>
          <rPr>
            <sz val="11"/>
            <color rgb="FF000000"/>
            <rFont val="Arial"/>
            <family val="2"/>
          </rPr>
          <t>Valor do vencimento do servidor, em Reais (R$).</t>
        </r>
      </text>
    </comment>
    <comment ref="H220" authorId="0" shapeId="0" xr:uid="{C92C1E50-5A0D-4EE8-894E-A402E148B221}">
      <text>
        <r>
          <rPr>
            <sz val="11"/>
            <color rgb="FF000000"/>
            <rFont val="Arial"/>
            <family val="2"/>
          </rPr>
          <t>Valor da representação paga em razão da função gratificada de direção e assessoramento, em Reais (R$).</t>
        </r>
      </text>
    </comment>
    <comment ref="I220" authorId="0" shapeId="0" xr:uid="{235DB7DD-16A2-4278-9CD0-89BBEBEA394C}">
      <text>
        <r>
          <rPr>
            <sz val="11"/>
            <color rgb="FF000000"/>
            <rFont val="Arial"/>
            <family val="2"/>
          </rPr>
          <t>(Células de preenchimento automático). Montante resultante da soma entre o vencimento + representação, em Reais (R$).</t>
        </r>
      </text>
    </comment>
    <comment ref="A226" authorId="0" shapeId="0" xr:uid="{970B125F-B868-4912-B78F-9FD5ACDA97DB}">
      <text>
        <r>
          <rPr>
            <sz val="11"/>
            <color rgb="FF000000"/>
            <rFont val="Arial"/>
            <family val="2"/>
          </rPr>
          <t>(Não editar as células em cinza). Relação de todas as funções gratificadas de direção e assessoramento, conforme Lei Estadual nº 16.520/2018.</t>
        </r>
      </text>
    </comment>
    <comment ref="B226" authorId="0" shapeId="0" xr:uid="{3A3F451F-40E8-4EDA-8C8A-B7532DC33A9C}">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014FCF0B-000D-4054-8089-7BB84DEDED75}">
      <text>
        <r>
          <rPr>
            <sz val="11"/>
            <color rgb="FF000000"/>
            <rFont val="Arial"/>
            <family val="2"/>
          </rPr>
          <t>(Células de preenchimento automático). Quantitativo das funções gratificadas de direção e assessoramento preenchidos.</t>
        </r>
      </text>
    </comment>
    <comment ref="D226" authorId="0" shapeId="0" xr:uid="{152F623A-69FD-40CF-BFC5-D0F71F4B2042}">
      <text>
        <r>
          <rPr>
            <sz val="11"/>
            <color rgb="FF000000"/>
            <rFont val="Arial"/>
            <family val="2"/>
          </rPr>
          <t>(Células de preenchimento automático). Quantitativo das funções gratificadas de direção e assessoramento vagas.</t>
        </r>
      </text>
    </comment>
    <comment ref="E226" authorId="0" shapeId="0" xr:uid="{906E414F-C9F8-4FF5-8963-3131404E8809}">
      <text>
        <r>
          <rPr>
            <sz val="11"/>
            <color rgb="FF000000"/>
            <rFont val="Arial"/>
            <family val="2"/>
          </rPr>
          <t>(Células de preenchimento automático). Quantitativo das funções gratificadas de direção e assessoramento existentes (preenchidos + vagos).</t>
        </r>
      </text>
    </comment>
    <comment ref="G226" authorId="0" shapeId="0" xr:uid="{0BCDF910-B229-4A18-89B3-81F7C1427776}">
      <text>
        <r>
          <rPr>
            <sz val="11"/>
            <color rgb="FF000000"/>
            <rFont val="Arial"/>
            <family val="2"/>
          </rPr>
          <t>(Células de preenchimento automático). Valor total dos vencimentos dos servidores, em Reais (R$).</t>
        </r>
      </text>
    </comment>
    <comment ref="H226" authorId="0" shapeId="0" xr:uid="{361C0174-D54C-4476-958C-AA9999B1B174}">
      <text>
        <r>
          <rPr>
            <sz val="11"/>
            <color rgb="FF000000"/>
            <rFont val="Arial"/>
            <family val="2"/>
          </rPr>
          <t>(Células de preenchimento automático). Valor total das representações pagas em razão da função gratificada de direção e assessoramento, em Reais (R$).</t>
        </r>
      </text>
    </comment>
    <comment ref="I226" authorId="0" shapeId="0" xr:uid="{D9A79906-BD57-433B-B803-1A6812ABB9B9}">
      <text>
        <r>
          <rPr>
            <sz val="11"/>
            <color rgb="FF000000"/>
            <rFont val="Arial"/>
            <family val="2"/>
          </rPr>
          <t>(Células de preenchimento automático). Valor total dos montantes resultantes da soma entre os vencimentos + representações, em Reais (R$).</t>
        </r>
      </text>
    </comment>
    <comment ref="A237" authorId="0" shapeId="0" xr:uid="{742A9C4E-0BDD-4220-AD6D-9BA46B7BA2C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88018D12-CFD0-4692-9764-878FB06A43A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9B113886-0E51-44ED-8DB5-D3D0FA4D209A}">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3F22DB5F-34E7-4245-BD10-87BCE5B5019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30A9EAF9-A0EC-41AA-8748-09C151C6A65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4F2DC27E-257F-4A3D-81F8-BAF463387F5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DDC5F23A-226A-4489-B992-79F59ABEF85E}">
      <text>
        <r>
          <rPr>
            <sz val="11"/>
            <color rgb="FF000000"/>
            <rFont val="Arial"/>
            <family val="2"/>
          </rPr>
          <t>Valor do vencimento do servidor, em Reais (R$).</t>
        </r>
      </text>
    </comment>
    <comment ref="H237" authorId="0" shapeId="0" xr:uid="{4A04A4BB-07F9-45BB-B390-2BA35ECF5428}">
      <text>
        <r>
          <rPr>
            <sz val="11"/>
            <color rgb="FF000000"/>
            <rFont val="Arial"/>
            <family val="2"/>
          </rPr>
          <t>Valor da representação paga em razão da função gratificada de direção e assessoramento, em Reais (R$).</t>
        </r>
      </text>
    </comment>
    <comment ref="I237" authorId="0" shapeId="0" xr:uid="{49AA27CA-48A6-492E-BC48-CCD7EDFA1AC7}">
      <text>
        <r>
          <rPr>
            <sz val="11"/>
            <color rgb="FF000000"/>
            <rFont val="Arial"/>
            <family val="2"/>
          </rPr>
          <t>(Células de preenchimento automático). Montante resultante da soma entre o vencimento + representação, em Reais (R$).</t>
        </r>
      </text>
    </comment>
    <comment ref="A246" authorId="0" shapeId="0" xr:uid="{B01B0B5A-92A0-4203-909A-605B529EACF6}">
      <text>
        <r>
          <rPr>
            <sz val="11"/>
            <color rgb="FF000000"/>
            <rFont val="Arial"/>
            <family val="2"/>
          </rPr>
          <t>(Não editar as células em cinza). Relação de todas as funções gratificadas de direção e assessoramento, conforme Lei Estadual nº 16.520/2018.</t>
        </r>
      </text>
    </comment>
    <comment ref="B246" authorId="0" shapeId="0" xr:uid="{64AF8EAA-5684-4012-94F9-ECE64FDACB2B}">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8C2F7CDD-77D9-439A-BEA6-CD81B1F7AB8E}">
      <text>
        <r>
          <rPr>
            <sz val="11"/>
            <color rgb="FF000000"/>
            <rFont val="Arial"/>
            <family val="2"/>
          </rPr>
          <t>(Células de preenchimento automático). Quantitativo das funções gratificadas de direção e assessoramento preenchidos.</t>
        </r>
      </text>
    </comment>
    <comment ref="D246" authorId="0" shapeId="0" xr:uid="{EDA4228B-4BE1-45F4-A694-D28EFFF491B2}">
      <text>
        <r>
          <rPr>
            <sz val="11"/>
            <color rgb="FF000000"/>
            <rFont val="Arial"/>
            <family val="2"/>
          </rPr>
          <t>(Células de preenchimento automático). Quantitativo das funções gratificadas de direção e assessoramento vagas.</t>
        </r>
      </text>
    </comment>
    <comment ref="E246" authorId="0" shapeId="0" xr:uid="{89B593FD-1A3F-4EA8-8DEF-4F1FA9BC90EF}">
      <text>
        <r>
          <rPr>
            <sz val="11"/>
            <color rgb="FF000000"/>
            <rFont val="Arial"/>
            <family val="2"/>
          </rPr>
          <t>(Células de preenchimento automático). Quantitativo das funções gratificadas de direção e assessoramento existentes (preenchidos + vagos).</t>
        </r>
      </text>
    </comment>
    <comment ref="G246" authorId="0" shapeId="0" xr:uid="{63E72817-D392-45F9-B188-F97F850F3AA5}">
      <text>
        <r>
          <rPr>
            <sz val="11"/>
            <color rgb="FF000000"/>
            <rFont val="Arial"/>
            <family val="2"/>
          </rPr>
          <t>(Células de preenchimento automático). Valor total dos vencimentos dos servidores, em Reais (R$).</t>
        </r>
      </text>
    </comment>
    <comment ref="H246" authorId="0" shapeId="0" xr:uid="{6240D39C-F391-4A28-91ED-C18680CC74F1}">
      <text>
        <r>
          <rPr>
            <sz val="11"/>
            <color rgb="FF000000"/>
            <rFont val="Arial"/>
            <family val="2"/>
          </rPr>
          <t>(Células de preenchimento automático). Valor total das representações pagas em razão da função gratificada de direção e assessoramento, em Reais (R$).</t>
        </r>
      </text>
    </comment>
    <comment ref="I246" authorId="0" shapeId="0" xr:uid="{0CFD6E2B-EA5E-4193-8727-6A106134159E}">
      <text>
        <r>
          <rPr>
            <sz val="11"/>
            <color rgb="FF000000"/>
            <rFont val="Arial"/>
            <family val="2"/>
          </rPr>
          <t>(Células de preenchimento automático). Valor total dos montantes resultantes da soma entre os vencimentos + representações, em Reais (R$).</t>
        </r>
      </text>
    </comment>
    <comment ref="A253" authorId="0" shapeId="0" xr:uid="{1657877B-97DB-4143-ADC5-97FE73ACEBF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FCC7BF60-F63F-4BAA-8BE8-51674011C32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48F9F903-3E7B-46D0-BB1D-E98DDBA1D01E}">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56F243E4-5825-4EBD-8037-1FFA676451D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DAA7D830-1B23-41DD-9935-9FBE6EBF017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8430D81F-29EC-415A-958D-C02274B69F0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C1BFA962-FDA9-40D8-AD91-25B4F0676FB0}">
      <text>
        <r>
          <rPr>
            <sz val="11"/>
            <color rgb="FF000000"/>
            <rFont val="Arial"/>
            <family val="2"/>
          </rPr>
          <t>Valor do vencimento do servidor, em Reais (R$).</t>
        </r>
      </text>
    </comment>
    <comment ref="H253" authorId="0" shapeId="0" xr:uid="{636F7AAA-A288-4DDD-A82D-D8D50238A1D8}">
      <text>
        <r>
          <rPr>
            <sz val="11"/>
            <color rgb="FF000000"/>
            <rFont val="Arial"/>
            <family val="2"/>
          </rPr>
          <t>Valor da representação paga em razão da função gratificada de direção e assessoramento, em Reais (R$).</t>
        </r>
      </text>
    </comment>
    <comment ref="I253" authorId="0" shapeId="0" xr:uid="{7828C13E-3009-41D1-8327-B535964DBF23}">
      <text>
        <r>
          <rPr>
            <sz val="11"/>
            <color rgb="FF000000"/>
            <rFont val="Arial"/>
            <family val="2"/>
          </rPr>
          <t>(Células de preenchimento automático). Montante resultante da soma entre o vencimento + representação, em Reais (R$).</t>
        </r>
      </text>
    </comment>
    <comment ref="A257" authorId="0" shapeId="0" xr:uid="{FD5BC0F2-11D4-41CB-A655-8F9FDE2B9CD8}">
      <text>
        <r>
          <rPr>
            <sz val="11"/>
            <color rgb="FF000000"/>
            <rFont val="Arial"/>
            <family val="2"/>
          </rPr>
          <t>(Não editar as células em cinza). Relação de todas as funções gratificadas de direção e assessoramento, conforme Lei Estadual nº 16.520/2018.</t>
        </r>
      </text>
    </comment>
    <comment ref="B257" authorId="0" shapeId="0" xr:uid="{FEAD94F4-3EE7-4173-A82B-7621CD0151BC}">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0FDE594A-60F5-4E95-8725-D7266F9AA49C}">
      <text>
        <r>
          <rPr>
            <sz val="11"/>
            <color rgb="FF000000"/>
            <rFont val="Arial"/>
            <family val="2"/>
          </rPr>
          <t>(Células de preenchimento automático). Quantitativo das funções gratificadas de direção e assessoramento preenchidos.</t>
        </r>
      </text>
    </comment>
    <comment ref="D257" authorId="0" shapeId="0" xr:uid="{73500C98-06B6-4B4F-942E-2A1AD3A67D3E}">
      <text>
        <r>
          <rPr>
            <sz val="11"/>
            <color rgb="FF000000"/>
            <rFont val="Arial"/>
            <family val="2"/>
          </rPr>
          <t>(Células de preenchimento automático). Quantitativo das funções gratificadas de direção e assessoramento vagas.</t>
        </r>
      </text>
    </comment>
    <comment ref="E257" authorId="0" shapeId="0" xr:uid="{F72E3EC5-F877-4542-B5E0-082996776EBF}">
      <text>
        <r>
          <rPr>
            <sz val="11"/>
            <color rgb="FF000000"/>
            <rFont val="Arial"/>
            <family val="2"/>
          </rPr>
          <t>(Células de preenchimento automático). Quantitativo das funções gratificadas de direção e assessoramento existentes (preenchidos + vagos).</t>
        </r>
      </text>
    </comment>
    <comment ref="G257" authorId="0" shapeId="0" xr:uid="{3CD5B01E-E4CD-4533-8625-2E491FB93354}">
      <text>
        <r>
          <rPr>
            <sz val="11"/>
            <color rgb="FF000000"/>
            <rFont val="Arial"/>
            <family val="2"/>
          </rPr>
          <t>(Células de preenchimento automático). Valor total dos vencimentos dos servidores, em Reais (R$).</t>
        </r>
      </text>
    </comment>
    <comment ref="H257" authorId="0" shapeId="0" xr:uid="{1B773E82-5AC2-4DEF-9B61-E4B7F3433356}">
      <text>
        <r>
          <rPr>
            <sz val="11"/>
            <color rgb="FF000000"/>
            <rFont val="Arial"/>
            <family val="2"/>
          </rPr>
          <t>(Células de preenchimento automático). Valor total das representações pagas em razão da função gratificada de direção e assessoramento, em Reais (R$).</t>
        </r>
      </text>
    </comment>
    <comment ref="I257" authorId="0" shapeId="0" xr:uid="{B3129C51-7741-40BF-9DBD-4307394E04A3}">
      <text>
        <r>
          <rPr>
            <sz val="11"/>
            <color rgb="FF000000"/>
            <rFont val="Arial"/>
            <family val="2"/>
          </rPr>
          <t>(Células de preenchimento automático). Valor total dos montantes resultantes da soma entre os vencimentos + representações, em Reais (R$).</t>
        </r>
      </text>
    </comment>
    <comment ref="A264" authorId="0" shapeId="0" xr:uid="{F067487E-4A10-45B6-855C-ABDCECA5EA8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81D266F3-1F65-4765-8242-87340382A7C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4F228862-F6E8-463B-86AD-3D41F82A0590}">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1C8FA49F-435D-4269-A585-F6E197D41D1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9E822C8C-4346-4356-BED7-A2C959418B6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DB48278F-998C-4C6D-911D-B5ADB73349D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8E10F0B7-702E-4689-9242-0FDF68EBF8D1}">
      <text>
        <r>
          <rPr>
            <sz val="11"/>
            <color rgb="FF000000"/>
            <rFont val="Arial"/>
            <family val="2"/>
          </rPr>
          <t>Valor do vencimento do servidor, em Reais (R$).</t>
        </r>
      </text>
    </comment>
    <comment ref="H264" authorId="0" shapeId="0" xr:uid="{02101DAE-99C1-48FF-AF4E-AE122FDF186A}">
      <text>
        <r>
          <rPr>
            <sz val="11"/>
            <color rgb="FF000000"/>
            <rFont val="Arial"/>
            <family val="2"/>
          </rPr>
          <t>Valor da representação paga em razão da função gratificada de direção e assessoramento, em Reais (R$).</t>
        </r>
      </text>
    </comment>
    <comment ref="I264" authorId="0" shapeId="0" xr:uid="{4A1D02AD-21B6-4644-A1E9-6CF6161F3D6B}">
      <text>
        <r>
          <rPr>
            <sz val="11"/>
            <color rgb="FF000000"/>
            <rFont val="Arial"/>
            <family val="2"/>
          </rPr>
          <t>(Células de preenchimento automático). Montante resultante da soma entre o vencimento + representação, em Reais (R$).</t>
        </r>
      </text>
    </comment>
    <comment ref="A268" authorId="0" shapeId="0" xr:uid="{36504F5C-99C4-43D8-A388-D8602BC28D18}">
      <text>
        <r>
          <rPr>
            <sz val="11"/>
            <color rgb="FF000000"/>
            <rFont val="Arial"/>
            <family val="2"/>
          </rPr>
          <t>(Não editar as células em cinza). Relação de todas as funções gratificadas de direção e assessoramento, conforme Lei Estadual nº 16.520/2018.</t>
        </r>
      </text>
    </comment>
    <comment ref="B268" authorId="0" shapeId="0" xr:uid="{E7777BD9-6DE0-488F-AA45-5FFC2D5A3815}">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1DBE0F25-5E18-443B-9FA6-9448CAC6C1BC}">
      <text>
        <r>
          <rPr>
            <sz val="11"/>
            <color rgb="FF000000"/>
            <rFont val="Arial"/>
            <family val="2"/>
          </rPr>
          <t>(Células de preenchimento automático). Quantitativo das funções gratificadas de direção e assessoramento preenchidos.</t>
        </r>
      </text>
    </comment>
    <comment ref="D268" authorId="0" shapeId="0" xr:uid="{D4F7C328-97FF-404D-8717-BCB9ED952C3F}">
      <text>
        <r>
          <rPr>
            <sz val="11"/>
            <color rgb="FF000000"/>
            <rFont val="Arial"/>
            <family val="2"/>
          </rPr>
          <t>(Células de preenchimento automático). Quantitativo das funções gratificadas de direção e assessoramento vagas.</t>
        </r>
      </text>
    </comment>
    <comment ref="E268" authorId="0" shapeId="0" xr:uid="{163FCD98-0A58-4F0B-9EBD-30B0C83B7C67}">
      <text>
        <r>
          <rPr>
            <sz val="11"/>
            <color rgb="FF000000"/>
            <rFont val="Arial"/>
            <family val="2"/>
          </rPr>
          <t>(Células de preenchimento automático). Quantitativo das funções gratificadas de direção e assessoramento existentes (preenchidos + vagos).</t>
        </r>
      </text>
    </comment>
    <comment ref="G268" authorId="0" shapeId="0" xr:uid="{C11D05D7-0A1F-4814-97B9-87A246806689}">
      <text>
        <r>
          <rPr>
            <sz val="11"/>
            <color rgb="FF000000"/>
            <rFont val="Arial"/>
            <family val="2"/>
          </rPr>
          <t>(Células de preenchimento automático). Valor total dos vencimentos dos servidores, em Reais (R$).</t>
        </r>
      </text>
    </comment>
    <comment ref="H268" authorId="0" shapeId="0" xr:uid="{2B62DE1E-882F-4F36-BF1C-716D2D2AD499}">
      <text>
        <r>
          <rPr>
            <sz val="11"/>
            <color rgb="FF000000"/>
            <rFont val="Arial"/>
            <family val="2"/>
          </rPr>
          <t>(Células de preenchimento automático). Valor total das representações pagas em razão da função gratificada de direção e assessoramento, em Reais (R$).</t>
        </r>
      </text>
    </comment>
    <comment ref="I268" authorId="0" shapeId="0" xr:uid="{863FC3D0-D34B-4456-9810-98AD1C8BA862}">
      <text>
        <r>
          <rPr>
            <sz val="11"/>
            <color rgb="FF000000"/>
            <rFont val="Arial"/>
            <family val="2"/>
          </rPr>
          <t>(Células de preenchimento automático). Valor total dos montantes resultantes da soma entre os vencimentos + representações, em Reais (R$).</t>
        </r>
      </text>
    </comment>
    <comment ref="A274" authorId="0" shapeId="0" xr:uid="{78DA3BDE-F631-4C15-9AEC-C4A5F536558E}">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66F05191-E7CA-4ADD-AE07-4F46715124B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5BC9610E-3ABB-4A79-8B28-A8F31A7D977B}">
      <text>
        <r>
          <rPr>
            <sz val="11"/>
            <color rgb="FF000000"/>
            <rFont val="Arial"/>
            <family val="2"/>
          </rPr>
          <t>Descrever a sigla da lotação referente à função gratificada de supervisão e apoio. Exemplos de siglas da SCGE: DAUD/UAPP, DAUD/COP/UAOP, DAUD/CLC/UALC, etc.</t>
        </r>
      </text>
    </comment>
    <comment ref="D274" authorId="0" shapeId="0" xr:uid="{36D7BB93-4B05-4EC9-BAF4-9C013F8B64E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BB918C5E-859E-43AA-85DA-83EBE41816E1}">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AA9262EF-F6CA-4F59-AA2F-A0843609EAA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2BE2253D-7F6F-43AB-A531-F89E33A8E9D0}">
      <text>
        <r>
          <rPr>
            <sz val="11"/>
            <color rgb="FF000000"/>
            <rFont val="Arial"/>
            <family val="2"/>
          </rPr>
          <t>Valor do vencimento do servidor, em Reais (R$).</t>
        </r>
      </text>
    </comment>
    <comment ref="H274" authorId="0" shapeId="0" xr:uid="{A19E3075-DA1B-4D8E-989F-74923F67D934}">
      <text>
        <r>
          <rPr>
            <sz val="11"/>
            <color rgb="FF000000"/>
            <rFont val="Arial"/>
            <family val="2"/>
          </rPr>
          <t>Valor da representação paga em razão da função gratificada de supervisão e apoio, em Reais (R$).</t>
        </r>
      </text>
    </comment>
    <comment ref="I274" authorId="0" shapeId="0" xr:uid="{9895D121-9758-40B3-A979-C148B730B42A}">
      <text>
        <r>
          <rPr>
            <sz val="11"/>
            <color rgb="FF000000"/>
            <rFont val="Arial"/>
            <family val="2"/>
          </rPr>
          <t>(Células de preenchimento automático). Montante resultante da soma entre o vencimento + representação, em Reais (R$).</t>
        </r>
      </text>
    </comment>
    <comment ref="A306" authorId="0" shapeId="0" xr:uid="{B450F585-BEE5-4675-B4BE-3C0C44475109}">
      <text>
        <r>
          <rPr>
            <sz val="11"/>
            <color rgb="FF000000"/>
            <rFont val="Arial"/>
            <family val="2"/>
          </rPr>
          <t>(Não editar as células em cinza). Relação de todas as funções gratificadas de supervisão e apoio, conforme Lei Estadual nº 16.520/2018.</t>
        </r>
      </text>
    </comment>
    <comment ref="B306" authorId="0" shapeId="0" xr:uid="{E4B1D4BE-FC96-4B33-B91A-25FB4C443BD7}">
      <text>
        <r>
          <rPr>
            <sz val="11"/>
            <color rgb="FF000000"/>
            <rFont val="Arial"/>
            <family val="2"/>
          </rPr>
          <t>(Não editar as células em cinza). Relação de todos os símbolos das funções gratificadas de supervisão e apoio, conforme Lei Estadual nº 16.520/2018.</t>
        </r>
      </text>
    </comment>
    <comment ref="C306" authorId="0" shapeId="0" xr:uid="{5AB7E02B-D6E4-4873-BA12-71BAF074F6AB}">
      <text>
        <r>
          <rPr>
            <sz val="11"/>
            <color rgb="FF000000"/>
            <rFont val="Arial"/>
            <family val="2"/>
          </rPr>
          <t>(Células de preenchimento automático). Quantitativo das funções gratificadas de supervisão e apoio preenchidos.</t>
        </r>
      </text>
    </comment>
    <comment ref="D306" authorId="0" shapeId="0" xr:uid="{AC66C4AB-6F85-4C5E-B67C-82D2D2D24460}">
      <text>
        <r>
          <rPr>
            <sz val="11"/>
            <color rgb="FF000000"/>
            <rFont val="Arial"/>
            <family val="2"/>
          </rPr>
          <t>(Células de preenchimento automático). Quantitativo das funções gratificadas de supervisão e apoio vagos.</t>
        </r>
      </text>
    </comment>
    <comment ref="E306" authorId="0" shapeId="0" xr:uid="{23D16235-9559-44AB-8171-D8B6A948748A}">
      <text>
        <r>
          <rPr>
            <sz val="11"/>
            <color rgb="FF000000"/>
            <rFont val="Arial"/>
            <family val="2"/>
          </rPr>
          <t>(Células de preenchimento automático). Quantitativo das funções gratificadas de supervisão e apoio existentes (preenchidos + vagos).</t>
        </r>
      </text>
    </comment>
    <comment ref="G306" authorId="0" shapeId="0" xr:uid="{9DE4C84F-4E0C-41FF-8568-E111F8D250D4}">
      <text>
        <r>
          <rPr>
            <sz val="11"/>
            <color rgb="FF000000"/>
            <rFont val="Arial"/>
            <family val="2"/>
          </rPr>
          <t>(Células de preenchimento automático). Valor total dos vencimentos dos servidores, em Reais (R$).</t>
        </r>
      </text>
    </comment>
    <comment ref="H306" authorId="0" shapeId="0" xr:uid="{439D1E4A-EF6C-4A26-84F4-29CE6F75AE97}">
      <text>
        <r>
          <rPr>
            <sz val="11"/>
            <color rgb="FF000000"/>
            <rFont val="Arial"/>
            <family val="2"/>
          </rPr>
          <t>(Células de preenchimento automático). Valor total das representações pagas em razão da função gratificada de supervisão e apoio, em Reais (R$).</t>
        </r>
      </text>
    </comment>
    <comment ref="I306" authorId="0" shapeId="0" xr:uid="{B682CF77-8498-4C92-8317-11A1FB183DFE}">
      <text>
        <r>
          <rPr>
            <sz val="11"/>
            <color rgb="FF000000"/>
            <rFont val="Arial"/>
            <family val="2"/>
          </rPr>
          <t>(Células de preenchimento automático). Valor total dos montantes resultantes da soma entre os vencimentos + representações, em Reais (R$).</t>
        </r>
      </text>
    </comment>
    <comment ref="C315" authorId="0" shapeId="0" xr:uid="{86E78555-F83B-406A-BBF5-6C6C56360495}">
      <text>
        <r>
          <rPr>
            <sz val="11"/>
            <color rgb="FF000000"/>
            <rFont val="Arial"/>
            <family val="2"/>
          </rPr>
          <t>(Células de preenchimento automático). Quantitativo dos cargos em comissão + funções gratificadas preenchidos.</t>
        </r>
      </text>
    </comment>
    <comment ref="D315" authorId="0" shapeId="0" xr:uid="{1C555301-2BEB-4B84-BA0F-7D5F18DEE46C}">
      <text>
        <r>
          <rPr>
            <sz val="11"/>
            <color rgb="FF000000"/>
            <rFont val="Arial"/>
            <family val="2"/>
          </rPr>
          <t>(Células de preenchimento automático). Quantitativo dos cargos em comissão + funções gratificadas vagos.</t>
        </r>
      </text>
    </comment>
    <comment ref="E315" authorId="0" shapeId="0" xr:uid="{2A287D17-2E7F-4C8C-889E-243829081336}">
      <text>
        <r>
          <rPr>
            <sz val="11"/>
            <color rgb="FF000000"/>
            <rFont val="Arial"/>
            <family val="2"/>
          </rPr>
          <t>(Células de preenchimento automático). Quantitativo dos cargos em comissão + funções gratificadas existentes (preenchidos + vagos).</t>
        </r>
      </text>
    </comment>
    <comment ref="G315" authorId="0" shapeId="0" xr:uid="{660465AA-D817-41BE-AA10-1B95A28C4562}">
      <text>
        <r>
          <rPr>
            <sz val="11"/>
            <color rgb="FF000000"/>
            <rFont val="Arial"/>
            <family val="2"/>
          </rPr>
          <t>(Células de preenchimento automático). Valor total dos vencimentos dos cargos comissionados + funções gratificadas, em Reais (R$).</t>
        </r>
      </text>
    </comment>
    <comment ref="H315" authorId="0" shapeId="0" xr:uid="{CD602DF1-0AD0-4DD8-BDDE-3782EAAA5005}">
      <text>
        <r>
          <rPr>
            <sz val="11"/>
            <color rgb="FF000000"/>
            <rFont val="Arial"/>
            <family val="2"/>
          </rPr>
          <t>(Células de preenchimento automático). Valor total das representações pagas em razão dos cargos comissionados + funções gratificadas, em Reais (R$).</t>
        </r>
      </text>
    </comment>
    <comment ref="I315" authorId="0" shapeId="0" xr:uid="{691B5974-EAF8-46A1-BAC2-3946F919018D}">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6CE76EC3-03C8-4C37-A174-E8CAD7611975}">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96CBD2E4-4986-4024-8770-B55FE48B5B61}">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4CB1C8A1-380B-45CE-87DA-73C6E2EA2ABE}">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6A07528B-9CEF-43BF-B3D2-C107827964D7}">
      <text>
        <r>
          <rPr>
            <sz val="11"/>
            <color rgb="FF000000"/>
            <rFont val="Arial"/>
            <family val="2"/>
          </rPr>
          <t>Descrever a sigla da lotação referente ao cargo comissionado. Exemplos de siglas da SCGE: GAB/SECGE, GAB/CGAB, CGAB/ASC, etc.</t>
        </r>
      </text>
    </comment>
    <comment ref="D6" authorId="0" shapeId="0" xr:uid="{6CCA6947-18FE-4CBC-B1BB-1ACCEB3285E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B9401B98-E5A6-4D60-8FAF-14C1BC3DAEB8}">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314CBA02-2994-49BC-B1FA-CAEA88CF2060}">
      <text>
        <r>
          <rPr>
            <sz val="11"/>
            <color rgb="FF000000"/>
            <rFont val="Arial"/>
            <family val="2"/>
          </rPr>
          <t>Nome completo do servidor ocupante do cargo comissionado. Caso o cargo esteja vago, a palavra "VAGO" deverá ser inserida na célula correspondente.</t>
        </r>
      </text>
    </comment>
    <comment ref="G6" authorId="0" shapeId="0" xr:uid="{FDA311D3-1E2B-4CED-A8B1-3915AB539D6C}">
      <text>
        <r>
          <rPr>
            <sz val="11"/>
            <color rgb="FF000000"/>
            <rFont val="Arial"/>
            <family val="2"/>
          </rPr>
          <t>Valor do subsídio do agente político, em Reais (R$).</t>
        </r>
      </text>
    </comment>
    <comment ref="H6" authorId="0" shapeId="0" xr:uid="{B105CBF0-8C61-4B4D-BFAD-941BE091BFA5}">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34584627-1B95-4F12-ACEC-5B1A3FACB14E}">
      <text>
        <r>
          <rPr>
            <sz val="11"/>
            <color rgb="FF000000"/>
            <rFont val="Arial"/>
            <family val="2"/>
          </rPr>
          <t>Valor da representação paga em razão do cargo em comissão, em Reais (R$).</t>
        </r>
      </text>
    </comment>
    <comment ref="J6" authorId="0" shapeId="0" xr:uid="{18ABFD10-AFB9-43B2-BBD3-C7F5CE8FCA08}">
      <text>
        <r>
          <rPr>
            <sz val="11"/>
            <color rgb="FF000000"/>
            <rFont val="Arial"/>
            <family val="2"/>
          </rPr>
          <t>(Células de preenchimento automático). Montante resultante da soma entre o subsídio do agente político + vencimento + representação, em Reais (R$).</t>
        </r>
      </text>
    </comment>
    <comment ref="A175" authorId="0" shapeId="0" xr:uid="{28214956-5E4D-424F-9C67-E1E12063B9B8}">
      <text>
        <r>
          <rPr>
            <sz val="11"/>
            <color rgb="FF000000"/>
            <rFont val="Arial"/>
            <family val="2"/>
          </rPr>
          <t>(Não editar as células em cinza). Relação de todos os cargos comissionados, conforme Lei Estadual nº 16.520/2018.</t>
        </r>
      </text>
    </comment>
    <comment ref="B175" authorId="0" shapeId="0" xr:uid="{4FDB3577-931A-48E2-BBCB-6338DB3995D3}">
      <text>
        <r>
          <rPr>
            <sz val="11"/>
            <color rgb="FF000000"/>
            <rFont val="Arial"/>
            <family val="2"/>
          </rPr>
          <t>(Não editar as células em cinza). Relação de todos os símbolos dos cargos comissionados, conforme Lei Estadual nº 16.520/2018.</t>
        </r>
      </text>
    </comment>
    <comment ref="C175" authorId="0" shapeId="0" xr:uid="{55F65763-7409-4DFF-A60B-958F0AFC3C76}">
      <text>
        <r>
          <rPr>
            <sz val="11"/>
            <color rgb="FF000000"/>
            <rFont val="Arial"/>
            <family val="2"/>
          </rPr>
          <t>(Células de preenchimento automático). Quantitativo dos cargos comissionados preenchidos.</t>
        </r>
      </text>
    </comment>
    <comment ref="D175" authorId="0" shapeId="0" xr:uid="{98FD037C-FD6C-47D6-8475-EA644250501C}">
      <text>
        <r>
          <rPr>
            <sz val="11"/>
            <color rgb="FF000000"/>
            <rFont val="Arial"/>
            <family val="2"/>
          </rPr>
          <t>(Células de preenchimento automático). Quantitativo dos cargos comissionados vagos.</t>
        </r>
      </text>
    </comment>
    <comment ref="E175" authorId="0" shapeId="0" xr:uid="{F1BF555F-D272-4F44-8FDB-D2043AA0C48E}">
      <text>
        <r>
          <rPr>
            <sz val="11"/>
            <color rgb="FF000000"/>
            <rFont val="Arial"/>
            <family val="2"/>
          </rPr>
          <t>(Células de preenchimento automático). Quantitativo dos cargos comissionados existentes (preenchidos + vagos).</t>
        </r>
      </text>
    </comment>
    <comment ref="G175" authorId="0" shapeId="0" xr:uid="{1BFC7D43-D08C-444B-885B-7DBEE6F8446A}">
      <text>
        <r>
          <rPr>
            <sz val="11"/>
            <color rgb="FF000000"/>
            <rFont val="Arial"/>
            <family val="2"/>
          </rPr>
          <t>(Células de preenchimento automático). Valor total dos subsídios dos agentes políticos, em Reais (R$).</t>
        </r>
      </text>
    </comment>
    <comment ref="H175" authorId="0" shapeId="0" xr:uid="{D712D7E7-CF27-41D5-84BF-184D4C4A8992}">
      <text>
        <r>
          <rPr>
            <sz val="11"/>
            <color rgb="FF000000"/>
            <rFont val="Arial"/>
            <family val="2"/>
          </rPr>
          <t>(Células de preenchimento automático). Valor total dos vencimentos dos servidores, em Reais (R$).</t>
        </r>
      </text>
    </comment>
    <comment ref="I175" authorId="0" shapeId="0" xr:uid="{4ABAC7D2-FDC9-4EF9-9AE5-E33A47444BC4}">
      <text>
        <r>
          <rPr>
            <sz val="11"/>
            <color rgb="FF000000"/>
            <rFont val="Arial"/>
            <family val="2"/>
          </rPr>
          <t>(Células de preenchimento automático). Valor total das representações pagas em razão do cargo em comissão, em Reais (R$).</t>
        </r>
      </text>
    </comment>
    <comment ref="J175" authorId="0" shapeId="0" xr:uid="{4D46C98B-7940-479B-9A8F-28C016B4A859}">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20ACDEF9-8468-455E-81E0-833976DECBD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455BF3A3-49FD-4217-B5CB-82D8772062B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4E93248B-134F-4B87-9C8A-E50CD03BDE41}">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B7748E46-93C9-4F5E-AD79-C13FFAFF74F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44160616-6D49-4D9E-8CF7-8BD52F03BEC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49187600-4CDC-4561-8F74-F2759B953E8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EB204550-B40E-4390-AA8A-A6BB0F3CC6D9}">
      <text>
        <r>
          <rPr>
            <sz val="11"/>
            <color rgb="FF000000"/>
            <rFont val="Arial"/>
            <family val="2"/>
          </rPr>
          <t>Valor do vencimento do servidor, em Reais (R$).</t>
        </r>
      </text>
    </comment>
    <comment ref="H191" authorId="0" shapeId="0" xr:uid="{7DB99664-8400-4BC9-9B31-D055068FDEBE}">
      <text>
        <r>
          <rPr>
            <sz val="11"/>
            <color rgb="FF000000"/>
            <rFont val="Arial"/>
            <family val="2"/>
          </rPr>
          <t>Valor da representação paga em razão da função gratificada de direção e assessoramento, em Reais (R$).</t>
        </r>
      </text>
    </comment>
    <comment ref="I191" authorId="0" shapeId="0" xr:uid="{78009305-910A-4E37-81C0-49AC06358EF6}">
      <text>
        <r>
          <rPr>
            <sz val="11"/>
            <color rgb="FF000000"/>
            <rFont val="Arial"/>
            <family val="2"/>
          </rPr>
          <t>(Células de preenchimento automático). Montante resultante da soma entre o vencimento + representação, em Reais (R$).</t>
        </r>
      </text>
    </comment>
    <comment ref="A194" authorId="0" shapeId="0" xr:uid="{BBDFA35F-5F49-4973-8956-DABA7E1AF09D}">
      <text>
        <r>
          <rPr>
            <sz val="11"/>
            <color rgb="FF000000"/>
            <rFont val="Arial"/>
            <family val="2"/>
          </rPr>
          <t>(Não editar as células em cinza). Relação de todas as funções gratificadas de direção e assessoramento, conforme Lei Estadual nº 16.520/2018.</t>
        </r>
      </text>
    </comment>
    <comment ref="B194" authorId="0" shapeId="0" xr:uid="{109E7E7E-F2E5-4CC5-A100-1B8474264155}">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13027BB0-B52B-4484-A9C6-C6326B719520}">
      <text>
        <r>
          <rPr>
            <sz val="11"/>
            <color rgb="FF000000"/>
            <rFont val="Arial"/>
            <family val="2"/>
          </rPr>
          <t>(Células de preenchimento automático). Quantitativo das funções gratificadas de direção e assessoramento preenchidos.</t>
        </r>
      </text>
    </comment>
    <comment ref="D194" authorId="0" shapeId="0" xr:uid="{E68BA89C-BAFD-49D4-ACFE-FD61C0DF3C6E}">
      <text>
        <r>
          <rPr>
            <sz val="11"/>
            <color rgb="FF000000"/>
            <rFont val="Arial"/>
            <family val="2"/>
          </rPr>
          <t>(Células de preenchimento automático). Quantitativo das funções gratificadas de direção e assessoramento vagas.</t>
        </r>
      </text>
    </comment>
    <comment ref="E194" authorId="0" shapeId="0" xr:uid="{CEDFDD00-9ADF-45DE-AD13-C6D7C8A0ADC8}">
      <text>
        <r>
          <rPr>
            <sz val="11"/>
            <color rgb="FF000000"/>
            <rFont val="Arial"/>
            <family val="2"/>
          </rPr>
          <t>(Células de preenchimento automático). Quantitativo das funções gratificadas de direção e assessoramento existentes (preenchidos + vagos).</t>
        </r>
      </text>
    </comment>
    <comment ref="G194" authorId="0" shapeId="0" xr:uid="{504CFABB-BA91-4857-8F9E-3B38B9F7DCA5}">
      <text>
        <r>
          <rPr>
            <sz val="11"/>
            <color rgb="FF000000"/>
            <rFont val="Arial"/>
            <family val="2"/>
          </rPr>
          <t>(Células de preenchimento automático). Valor total dos vencimentos dos servidores, em Reais (R$).</t>
        </r>
      </text>
    </comment>
    <comment ref="H194" authorId="0" shapeId="0" xr:uid="{4D776640-6B30-45BF-9950-40C8B76F6A1D}">
      <text>
        <r>
          <rPr>
            <sz val="11"/>
            <color rgb="FF000000"/>
            <rFont val="Arial"/>
            <family val="2"/>
          </rPr>
          <t>(Células de preenchimento automático). Valor total das representações pagas em razão da função gratificada de direção e assessoramento, em Reais (R$).</t>
        </r>
      </text>
    </comment>
    <comment ref="I194" authorId="0" shapeId="0" xr:uid="{761A4703-624D-4906-9F3D-A026364B61CD}">
      <text>
        <r>
          <rPr>
            <sz val="11"/>
            <color rgb="FF000000"/>
            <rFont val="Arial"/>
            <family val="2"/>
          </rPr>
          <t>(Células de preenchimento automático). Valor total dos montantes resultantes da soma entre os vencimentos + representações, em Reais (R$).</t>
        </r>
      </text>
    </comment>
    <comment ref="A204" authorId="0" shapeId="0" xr:uid="{6F696021-7DC5-4105-AD68-810249DF25C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27B1AB42-76E7-4D27-BB81-9ADEFB0987A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0FF62318-1674-456B-985F-6463C69362C7}">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AED4E407-E0FD-4AE9-909A-667C33F4708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A807A1C1-5537-4477-BF0A-97234E348D2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7CB537EE-4E94-46B3-BB67-3EBBE05213C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3C8D4D26-6CDF-49D5-9E21-23CB661FE6D9}">
      <text>
        <r>
          <rPr>
            <sz val="11"/>
            <color rgb="FF000000"/>
            <rFont val="Arial"/>
            <family val="2"/>
          </rPr>
          <t>Valor do vencimento do servidor, em Reais (R$).</t>
        </r>
      </text>
    </comment>
    <comment ref="H204" authorId="0" shapeId="0" xr:uid="{3DAB7469-63E4-46C1-BCDC-187C8A1D7440}">
      <text>
        <r>
          <rPr>
            <sz val="11"/>
            <color rgb="FF000000"/>
            <rFont val="Arial"/>
            <family val="2"/>
          </rPr>
          <t>Valor da representação paga em razão da função gratificada de direção e assessoramento, em Reais (R$).</t>
        </r>
      </text>
    </comment>
    <comment ref="I204" authorId="0" shapeId="0" xr:uid="{6109393F-3625-4BC1-A095-D3D1FBD957B3}">
      <text>
        <r>
          <rPr>
            <sz val="11"/>
            <color rgb="FF000000"/>
            <rFont val="Arial"/>
            <family val="2"/>
          </rPr>
          <t>(Células de preenchimento automático). Montante resultante da soma entre o vencimento + representação, em Reais (R$).</t>
        </r>
      </text>
    </comment>
    <comment ref="A212" authorId="0" shapeId="0" xr:uid="{D491C7A0-85C8-4551-A667-1D217B92911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BB777023-637C-4F46-8EEA-EFF44414242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175D5EC5-9AB6-4B8C-9653-20CEBB9300B8}">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DC9418F2-1B28-4078-A4A7-E04413112DD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4E49C220-F58C-46B6-A79D-93E19ABAB89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CE435841-D3DF-4E7A-A9C9-3A51C67F5C5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92EEE0C7-8655-4E0E-AEED-DA67D2A5B5E1}">
      <text>
        <r>
          <rPr>
            <sz val="11"/>
            <color rgb="FF000000"/>
            <rFont val="Arial"/>
            <family val="2"/>
          </rPr>
          <t>Valor do vencimento do servidor, em Reais (R$).</t>
        </r>
      </text>
    </comment>
    <comment ref="H212" authorId="0" shapeId="0" xr:uid="{93FCF94B-079A-459E-9381-4A6871F053CD}">
      <text>
        <r>
          <rPr>
            <sz val="11"/>
            <color rgb="FF000000"/>
            <rFont val="Arial"/>
            <family val="2"/>
          </rPr>
          <t>Valor da representação paga em razão da função gratificada de direção e assessoramento, em Reais (R$).</t>
        </r>
      </text>
    </comment>
    <comment ref="I212" authorId="0" shapeId="0" xr:uid="{63A1DFC2-74DC-4F0D-B45A-8D1641804838}">
      <text>
        <r>
          <rPr>
            <sz val="11"/>
            <color rgb="FF000000"/>
            <rFont val="Arial"/>
            <family val="2"/>
          </rPr>
          <t>(Células de preenchimento automático). Montante resultante da soma entre o vencimento + representação, em Reais (R$).</t>
        </r>
      </text>
    </comment>
    <comment ref="A220" authorId="0" shapeId="0" xr:uid="{2A24FB6F-EA43-454C-8EEC-D4A324111FE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0B15EC60-E06D-4026-9101-3C6565A653A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41516E08-D7CF-4D9C-BB89-88655BDD9185}">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16A9F546-63B1-4C36-A799-30E22129785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B3617C14-CBA6-44E2-83AA-AB21007C31F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669DCEBB-7214-4E9C-B3F9-5C4EEB1C3E5D}">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3D76BDE7-AFCC-4334-9211-90ED1AA7B512}">
      <text>
        <r>
          <rPr>
            <sz val="11"/>
            <color rgb="FF000000"/>
            <rFont val="Arial"/>
            <family val="2"/>
          </rPr>
          <t>Valor do vencimento do servidor, em Reais (R$).</t>
        </r>
      </text>
    </comment>
    <comment ref="H220" authorId="0" shapeId="0" xr:uid="{ABF223FF-DC1A-4FA6-A05E-F18CAC8701D6}">
      <text>
        <r>
          <rPr>
            <sz val="11"/>
            <color rgb="FF000000"/>
            <rFont val="Arial"/>
            <family val="2"/>
          </rPr>
          <t>Valor da representação paga em razão da função gratificada de direção e assessoramento, em Reais (R$).</t>
        </r>
      </text>
    </comment>
    <comment ref="I220" authorId="0" shapeId="0" xr:uid="{6E5FBA5E-CCAA-4222-88B7-F3A6CC7EE3E3}">
      <text>
        <r>
          <rPr>
            <sz val="11"/>
            <color rgb="FF000000"/>
            <rFont val="Arial"/>
            <family val="2"/>
          </rPr>
          <t>(Células de preenchimento automático). Montante resultante da soma entre o vencimento + representação, em Reais (R$).</t>
        </r>
      </text>
    </comment>
    <comment ref="A226" authorId="0" shapeId="0" xr:uid="{74AA6572-0487-4B5E-B673-631F8D939EE4}">
      <text>
        <r>
          <rPr>
            <sz val="11"/>
            <color rgb="FF000000"/>
            <rFont val="Arial"/>
            <family val="2"/>
          </rPr>
          <t>(Não editar as células em cinza). Relação de todas as funções gratificadas de direção e assessoramento, conforme Lei Estadual nº 16.520/2018.</t>
        </r>
      </text>
    </comment>
    <comment ref="B226" authorId="0" shapeId="0" xr:uid="{D58B795C-EC1D-4F38-9690-FE98E47C68D2}">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D6F4734D-9E7A-452F-BBC3-BF9B8E6FC366}">
      <text>
        <r>
          <rPr>
            <sz val="11"/>
            <color rgb="FF000000"/>
            <rFont val="Arial"/>
            <family val="2"/>
          </rPr>
          <t>(Células de preenchimento automático). Quantitativo das funções gratificadas de direção e assessoramento preenchidos.</t>
        </r>
      </text>
    </comment>
    <comment ref="D226" authorId="0" shapeId="0" xr:uid="{D406CD59-982B-4D07-ACB8-DF8F66728393}">
      <text>
        <r>
          <rPr>
            <sz val="11"/>
            <color rgb="FF000000"/>
            <rFont val="Arial"/>
            <family val="2"/>
          </rPr>
          <t>(Células de preenchimento automático). Quantitativo das funções gratificadas de direção e assessoramento vagas.</t>
        </r>
      </text>
    </comment>
    <comment ref="E226" authorId="0" shapeId="0" xr:uid="{9FB33DF3-CE3C-405E-9298-68AE327B5DCE}">
      <text>
        <r>
          <rPr>
            <sz val="11"/>
            <color rgb="FF000000"/>
            <rFont val="Arial"/>
            <family val="2"/>
          </rPr>
          <t>(Células de preenchimento automático). Quantitativo das funções gratificadas de direção e assessoramento existentes (preenchidos + vagos).</t>
        </r>
      </text>
    </comment>
    <comment ref="G226" authorId="0" shapeId="0" xr:uid="{8F6AEEC7-ACE0-47EF-A22F-871B1B3F5523}">
      <text>
        <r>
          <rPr>
            <sz val="11"/>
            <color rgb="FF000000"/>
            <rFont val="Arial"/>
            <family val="2"/>
          </rPr>
          <t>(Células de preenchimento automático). Valor total dos vencimentos dos servidores, em Reais (R$).</t>
        </r>
      </text>
    </comment>
    <comment ref="H226" authorId="0" shapeId="0" xr:uid="{C7B1B43A-FB03-4D51-9036-1935B8A1766D}">
      <text>
        <r>
          <rPr>
            <sz val="11"/>
            <color rgb="FF000000"/>
            <rFont val="Arial"/>
            <family val="2"/>
          </rPr>
          <t>(Células de preenchimento automático). Valor total das representações pagas em razão da função gratificada de direção e assessoramento, em Reais (R$).</t>
        </r>
      </text>
    </comment>
    <comment ref="I226" authorId="0" shapeId="0" xr:uid="{FA1ED27A-6C74-4DEA-80B5-8709CE4F06C0}">
      <text>
        <r>
          <rPr>
            <sz val="11"/>
            <color rgb="FF000000"/>
            <rFont val="Arial"/>
            <family val="2"/>
          </rPr>
          <t>(Células de preenchimento automático). Valor total dos montantes resultantes da soma entre os vencimentos + representações, em Reais (R$).</t>
        </r>
      </text>
    </comment>
    <comment ref="A237" authorId="0" shapeId="0" xr:uid="{9FE5C896-AD4B-43F6-BDB2-C1D5A4DD8C0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7C56564E-0004-4598-87AD-0F9B2A98376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EF4B661D-487D-43A5-B326-8E925E420EAB}">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4BF80465-FD0F-4E88-BE29-FDD773B1357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D6077FF3-B10A-48CF-9AF0-FF3F0E6DB2F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82036A1D-6812-4BAC-82AD-EEA91D9A6FE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F2CFC154-E9C9-4785-86D4-79087E9EA473}">
      <text>
        <r>
          <rPr>
            <sz val="11"/>
            <color rgb="FF000000"/>
            <rFont val="Arial"/>
            <family val="2"/>
          </rPr>
          <t>Valor do vencimento do servidor, em Reais (R$).</t>
        </r>
      </text>
    </comment>
    <comment ref="H237" authorId="0" shapeId="0" xr:uid="{13CAA80B-329D-4EEE-8C71-833B56D6130C}">
      <text>
        <r>
          <rPr>
            <sz val="11"/>
            <color rgb="FF000000"/>
            <rFont val="Arial"/>
            <family val="2"/>
          </rPr>
          <t>Valor da representação paga em razão da função gratificada de direção e assessoramento, em Reais (R$).</t>
        </r>
      </text>
    </comment>
    <comment ref="I237" authorId="0" shapeId="0" xr:uid="{C00AD890-820A-4BC9-BF4F-726ADE29EC6E}">
      <text>
        <r>
          <rPr>
            <sz val="11"/>
            <color rgb="FF000000"/>
            <rFont val="Arial"/>
            <family val="2"/>
          </rPr>
          <t>(Células de preenchimento automático). Montante resultante da soma entre o vencimento + representação, em Reais (R$).</t>
        </r>
      </text>
    </comment>
    <comment ref="A246" authorId="0" shapeId="0" xr:uid="{5AFA4593-8C11-4140-A6B9-2699B0540BC4}">
      <text>
        <r>
          <rPr>
            <sz val="11"/>
            <color rgb="FF000000"/>
            <rFont val="Arial"/>
            <family val="2"/>
          </rPr>
          <t>(Não editar as células em cinza). Relação de todas as funções gratificadas de direção e assessoramento, conforme Lei Estadual nº 16.520/2018.</t>
        </r>
      </text>
    </comment>
    <comment ref="B246" authorId="0" shapeId="0" xr:uid="{CB83BF7D-17A2-4965-AD6E-39166E59A100}">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5FF1E0B2-FA59-4005-88F6-8249D90173D5}">
      <text>
        <r>
          <rPr>
            <sz val="11"/>
            <color rgb="FF000000"/>
            <rFont val="Arial"/>
            <family val="2"/>
          </rPr>
          <t>(Células de preenchimento automático). Quantitativo das funções gratificadas de direção e assessoramento preenchidos.</t>
        </r>
      </text>
    </comment>
    <comment ref="D246" authorId="0" shapeId="0" xr:uid="{31D5016A-9942-49A7-8C79-02B84F19E8D4}">
      <text>
        <r>
          <rPr>
            <sz val="11"/>
            <color rgb="FF000000"/>
            <rFont val="Arial"/>
            <family val="2"/>
          </rPr>
          <t>(Células de preenchimento automático). Quantitativo das funções gratificadas de direção e assessoramento vagas.</t>
        </r>
      </text>
    </comment>
    <comment ref="E246" authorId="0" shapeId="0" xr:uid="{DFEEBBFA-EA12-46EC-A1E1-1E7331EEA8FF}">
      <text>
        <r>
          <rPr>
            <sz val="11"/>
            <color rgb="FF000000"/>
            <rFont val="Arial"/>
            <family val="2"/>
          </rPr>
          <t>(Células de preenchimento automático). Quantitativo das funções gratificadas de direção e assessoramento existentes (preenchidos + vagos).</t>
        </r>
      </text>
    </comment>
    <comment ref="G246" authorId="0" shapeId="0" xr:uid="{3D606BD4-99B7-4300-96F8-3DE15D09706F}">
      <text>
        <r>
          <rPr>
            <sz val="11"/>
            <color rgb="FF000000"/>
            <rFont val="Arial"/>
            <family val="2"/>
          </rPr>
          <t>(Células de preenchimento automático). Valor total dos vencimentos dos servidores, em Reais (R$).</t>
        </r>
      </text>
    </comment>
    <comment ref="H246" authorId="0" shapeId="0" xr:uid="{96052FA5-8769-41B4-9D63-E21A9178A55F}">
      <text>
        <r>
          <rPr>
            <sz val="11"/>
            <color rgb="FF000000"/>
            <rFont val="Arial"/>
            <family val="2"/>
          </rPr>
          <t>(Células de preenchimento automático). Valor total das representações pagas em razão da função gratificada de direção e assessoramento, em Reais (R$).</t>
        </r>
      </text>
    </comment>
    <comment ref="I246" authorId="0" shapeId="0" xr:uid="{A794AAC2-4391-4A06-82D0-192B4FB4836C}">
      <text>
        <r>
          <rPr>
            <sz val="11"/>
            <color rgb="FF000000"/>
            <rFont val="Arial"/>
            <family val="2"/>
          </rPr>
          <t>(Células de preenchimento automático). Valor total dos montantes resultantes da soma entre os vencimentos + representações, em Reais (R$).</t>
        </r>
      </text>
    </comment>
    <comment ref="A253" authorId="0" shapeId="0" xr:uid="{9EFCE510-9650-4856-A717-BD4609947DE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AC6E80E3-09C8-444C-BBF3-2957AB20B51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E86524EC-13BF-4E5F-A9A5-56892BBB781D}">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2315B0AB-8955-410A-9F94-4043AC6649D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5BC21734-22DC-41FA-A2D6-2F9E67039F5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F20BECCD-0928-43FB-B88F-3D5AD0B8BFE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259F3E51-F393-4867-ACD6-7EA418A0AFA2}">
      <text>
        <r>
          <rPr>
            <sz val="11"/>
            <color rgb="FF000000"/>
            <rFont val="Arial"/>
            <family val="2"/>
          </rPr>
          <t>Valor do vencimento do servidor, em Reais (R$).</t>
        </r>
      </text>
    </comment>
    <comment ref="H253" authorId="0" shapeId="0" xr:uid="{C39C85CE-01E1-41DA-940C-4F5192962E39}">
      <text>
        <r>
          <rPr>
            <sz val="11"/>
            <color rgb="FF000000"/>
            <rFont val="Arial"/>
            <family val="2"/>
          </rPr>
          <t>Valor da representação paga em razão da função gratificada de direção e assessoramento, em Reais (R$).</t>
        </r>
      </text>
    </comment>
    <comment ref="I253" authorId="0" shapeId="0" xr:uid="{A098C277-0F06-4D45-8BFD-A61A57911794}">
      <text>
        <r>
          <rPr>
            <sz val="11"/>
            <color rgb="FF000000"/>
            <rFont val="Arial"/>
            <family val="2"/>
          </rPr>
          <t>(Células de preenchimento automático). Montante resultante da soma entre o vencimento + representação, em Reais (R$).</t>
        </r>
      </text>
    </comment>
    <comment ref="A257" authorId="0" shapeId="0" xr:uid="{0C9D1643-20DA-43BF-8D23-51341EDAB143}">
      <text>
        <r>
          <rPr>
            <sz val="11"/>
            <color rgb="FF000000"/>
            <rFont val="Arial"/>
            <family val="2"/>
          </rPr>
          <t>(Não editar as células em cinza). Relação de todas as funções gratificadas de direção e assessoramento, conforme Lei Estadual nº 16.520/2018.</t>
        </r>
      </text>
    </comment>
    <comment ref="B257" authorId="0" shapeId="0" xr:uid="{081ABCCD-EF3D-48EF-850E-FA108788EB2B}">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8C138326-0EC1-4060-A8C6-BB80D0AB67D9}">
      <text>
        <r>
          <rPr>
            <sz val="11"/>
            <color rgb="FF000000"/>
            <rFont val="Arial"/>
            <family val="2"/>
          </rPr>
          <t>(Células de preenchimento automático). Quantitativo das funções gratificadas de direção e assessoramento preenchidos.</t>
        </r>
      </text>
    </comment>
    <comment ref="D257" authorId="0" shapeId="0" xr:uid="{B68585D1-28BD-45F8-B3A0-26E764450D96}">
      <text>
        <r>
          <rPr>
            <sz val="11"/>
            <color rgb="FF000000"/>
            <rFont val="Arial"/>
            <family val="2"/>
          </rPr>
          <t>(Células de preenchimento automático). Quantitativo das funções gratificadas de direção e assessoramento vagas.</t>
        </r>
      </text>
    </comment>
    <comment ref="E257" authorId="0" shapeId="0" xr:uid="{568D5091-5586-4D36-8166-9BC4261BDDD0}">
      <text>
        <r>
          <rPr>
            <sz val="11"/>
            <color rgb="FF000000"/>
            <rFont val="Arial"/>
            <family val="2"/>
          </rPr>
          <t>(Células de preenchimento automático). Quantitativo das funções gratificadas de direção e assessoramento existentes (preenchidos + vagos).</t>
        </r>
      </text>
    </comment>
    <comment ref="G257" authorId="0" shapeId="0" xr:uid="{2F2B66F3-8E56-4644-B7EF-0083552AD4F6}">
      <text>
        <r>
          <rPr>
            <sz val="11"/>
            <color rgb="FF000000"/>
            <rFont val="Arial"/>
            <family val="2"/>
          </rPr>
          <t>(Células de preenchimento automático). Valor total dos vencimentos dos servidores, em Reais (R$).</t>
        </r>
      </text>
    </comment>
    <comment ref="H257" authorId="0" shapeId="0" xr:uid="{E7254769-DD3B-462D-BD8F-E056789A4EF7}">
      <text>
        <r>
          <rPr>
            <sz val="11"/>
            <color rgb="FF000000"/>
            <rFont val="Arial"/>
            <family val="2"/>
          </rPr>
          <t>(Células de preenchimento automático). Valor total das representações pagas em razão da função gratificada de direção e assessoramento, em Reais (R$).</t>
        </r>
      </text>
    </comment>
    <comment ref="I257" authorId="0" shapeId="0" xr:uid="{B28E6891-717A-41CE-A257-7F427006CEC3}">
      <text>
        <r>
          <rPr>
            <sz val="11"/>
            <color rgb="FF000000"/>
            <rFont val="Arial"/>
            <family val="2"/>
          </rPr>
          <t>(Células de preenchimento automático). Valor total dos montantes resultantes da soma entre os vencimentos + representações, em Reais (R$).</t>
        </r>
      </text>
    </comment>
    <comment ref="A264" authorId="0" shapeId="0" xr:uid="{0CF762D0-9B6F-4274-9FDB-CA18F3EBCFC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628CF5CB-413C-4818-A597-1278C8E84D7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7AE148CD-78A4-42C5-B1F7-A5E022885957}">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982DA048-433C-4EC2-8695-47E49010C80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C943BCFD-35BB-4542-BF9C-AB9FB693B2A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EFA38421-55D4-43BF-A5EF-2572BF26DB4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4E075B70-E2E2-4BD1-B0EA-74080C8FE013}">
      <text>
        <r>
          <rPr>
            <sz val="11"/>
            <color rgb="FF000000"/>
            <rFont val="Arial"/>
            <family val="2"/>
          </rPr>
          <t>Valor do vencimento do servidor, em Reais (R$).</t>
        </r>
      </text>
    </comment>
    <comment ref="H264" authorId="0" shapeId="0" xr:uid="{51D35028-D0C8-44DA-93A6-05DC4D8B7EAA}">
      <text>
        <r>
          <rPr>
            <sz val="11"/>
            <color rgb="FF000000"/>
            <rFont val="Arial"/>
            <family val="2"/>
          </rPr>
          <t>Valor da representação paga em razão da função gratificada de direção e assessoramento, em Reais (R$).</t>
        </r>
      </text>
    </comment>
    <comment ref="I264" authorId="0" shapeId="0" xr:uid="{D840A1E1-9414-44AA-B6EA-2F9CC60C60B4}">
      <text>
        <r>
          <rPr>
            <sz val="11"/>
            <color rgb="FF000000"/>
            <rFont val="Arial"/>
            <family val="2"/>
          </rPr>
          <t>(Células de preenchimento automático). Montante resultante da soma entre o vencimento + representação, em Reais (R$).</t>
        </r>
      </text>
    </comment>
    <comment ref="A268" authorId="0" shapeId="0" xr:uid="{248DC158-03B8-4235-9EB4-94C92427F516}">
      <text>
        <r>
          <rPr>
            <sz val="11"/>
            <color rgb="FF000000"/>
            <rFont val="Arial"/>
            <family val="2"/>
          </rPr>
          <t>(Não editar as células em cinza). Relação de todas as funções gratificadas de direção e assessoramento, conforme Lei Estadual nº 16.520/2018.</t>
        </r>
      </text>
    </comment>
    <comment ref="B268" authorId="0" shapeId="0" xr:uid="{14CBE1EE-77A7-4352-AB05-30B4E7CB0F04}">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8DEDAEF0-D4C5-4CA1-A24E-0F48330E30F4}">
      <text>
        <r>
          <rPr>
            <sz val="11"/>
            <color rgb="FF000000"/>
            <rFont val="Arial"/>
            <family val="2"/>
          </rPr>
          <t>(Células de preenchimento automático). Quantitativo das funções gratificadas de direção e assessoramento preenchidos.</t>
        </r>
      </text>
    </comment>
    <comment ref="D268" authorId="0" shapeId="0" xr:uid="{6514C04D-6082-4620-8EB0-95B1B53C13EE}">
      <text>
        <r>
          <rPr>
            <sz val="11"/>
            <color rgb="FF000000"/>
            <rFont val="Arial"/>
            <family val="2"/>
          </rPr>
          <t>(Células de preenchimento automático). Quantitativo das funções gratificadas de direção e assessoramento vagas.</t>
        </r>
      </text>
    </comment>
    <comment ref="E268" authorId="0" shapeId="0" xr:uid="{D7664744-3454-4792-B52C-6F7AF5971370}">
      <text>
        <r>
          <rPr>
            <sz val="11"/>
            <color rgb="FF000000"/>
            <rFont val="Arial"/>
            <family val="2"/>
          </rPr>
          <t>(Células de preenchimento automático). Quantitativo das funções gratificadas de direção e assessoramento existentes (preenchidos + vagos).</t>
        </r>
      </text>
    </comment>
    <comment ref="G268" authorId="0" shapeId="0" xr:uid="{8AE0A91F-F608-47D0-9526-0CB504C918CC}">
      <text>
        <r>
          <rPr>
            <sz val="11"/>
            <color rgb="FF000000"/>
            <rFont val="Arial"/>
            <family val="2"/>
          </rPr>
          <t>(Células de preenchimento automático). Valor total dos vencimentos dos servidores, em Reais (R$).</t>
        </r>
      </text>
    </comment>
    <comment ref="H268" authorId="0" shapeId="0" xr:uid="{B83E714A-127F-4FDF-82AC-55AF15827810}">
      <text>
        <r>
          <rPr>
            <sz val="11"/>
            <color rgb="FF000000"/>
            <rFont val="Arial"/>
            <family val="2"/>
          </rPr>
          <t>(Células de preenchimento automático). Valor total das representações pagas em razão da função gratificada de direção e assessoramento, em Reais (R$).</t>
        </r>
      </text>
    </comment>
    <comment ref="I268" authorId="0" shapeId="0" xr:uid="{55E029DC-D650-41F5-91B8-CD54F6252C49}">
      <text>
        <r>
          <rPr>
            <sz val="11"/>
            <color rgb="FF000000"/>
            <rFont val="Arial"/>
            <family val="2"/>
          </rPr>
          <t>(Células de preenchimento automático). Valor total dos montantes resultantes da soma entre os vencimentos + representações, em Reais (R$).</t>
        </r>
      </text>
    </comment>
    <comment ref="A274" authorId="0" shapeId="0" xr:uid="{7BBD2EE1-A932-4C8C-A5BA-25E6D4C6FEA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9E2CE143-3833-40FD-A01F-C4EE8A6A2E0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2FD57C4D-3F5C-42ED-8D7C-15A88F4A1D6B}">
      <text>
        <r>
          <rPr>
            <sz val="11"/>
            <color rgb="FF000000"/>
            <rFont val="Arial"/>
            <family val="2"/>
          </rPr>
          <t>Descrever a sigla da lotação referente à função gratificada de supervisão e apoio. Exemplos de siglas da SCGE: DAUD/UAPP, DAUD/COP/UAOP, DAUD/CLC/UALC, etc.</t>
        </r>
      </text>
    </comment>
    <comment ref="D274" authorId="0" shapeId="0" xr:uid="{54794F69-8E20-49D6-BC4B-1242E3556F9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2EB82CA7-CBF7-474E-8457-53F3F7C053C8}">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15F326C2-2BE2-4AE3-AFF6-3DD14F2A3908}">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00C09F8E-B360-4A84-86D1-9E91E733B907}">
      <text>
        <r>
          <rPr>
            <sz val="11"/>
            <color rgb="FF000000"/>
            <rFont val="Arial"/>
            <family val="2"/>
          </rPr>
          <t>Valor do vencimento do servidor, em Reais (R$).</t>
        </r>
      </text>
    </comment>
    <comment ref="H274" authorId="0" shapeId="0" xr:uid="{EDBA6772-7C45-4991-BFF8-052DFF553988}">
      <text>
        <r>
          <rPr>
            <sz val="11"/>
            <color rgb="FF000000"/>
            <rFont val="Arial"/>
            <family val="2"/>
          </rPr>
          <t>Valor da representação paga em razão da função gratificada de supervisão e apoio, em Reais (R$).</t>
        </r>
      </text>
    </comment>
    <comment ref="I274" authorId="0" shapeId="0" xr:uid="{EB9F6C9D-C875-4B12-B0E8-6743DFE5EBBF}">
      <text>
        <r>
          <rPr>
            <sz val="11"/>
            <color rgb="FF000000"/>
            <rFont val="Arial"/>
            <family val="2"/>
          </rPr>
          <t>(Células de preenchimento automático). Montante resultante da soma entre o vencimento + representação, em Reais (R$).</t>
        </r>
      </text>
    </comment>
    <comment ref="A306" authorId="0" shapeId="0" xr:uid="{47C97240-2532-4FC3-A850-83BBDBCED5E8}">
      <text>
        <r>
          <rPr>
            <sz val="11"/>
            <color rgb="FF000000"/>
            <rFont val="Arial"/>
            <family val="2"/>
          </rPr>
          <t>(Não editar as células em cinza). Relação de todas as funções gratificadas de supervisão e apoio, conforme Lei Estadual nº 16.520/2018.</t>
        </r>
      </text>
    </comment>
    <comment ref="B306" authorId="0" shapeId="0" xr:uid="{DD63B368-E1DE-4077-8289-9490E126F54E}">
      <text>
        <r>
          <rPr>
            <sz val="11"/>
            <color rgb="FF000000"/>
            <rFont val="Arial"/>
            <family val="2"/>
          </rPr>
          <t>(Não editar as células em cinza). Relação de todos os símbolos das funções gratificadas de supervisão e apoio, conforme Lei Estadual nº 16.520/2018.</t>
        </r>
      </text>
    </comment>
    <comment ref="C306" authorId="0" shapeId="0" xr:uid="{CF8FC42C-BDA5-4688-A19E-B9D4DE3CA127}">
      <text>
        <r>
          <rPr>
            <sz val="11"/>
            <color rgb="FF000000"/>
            <rFont val="Arial"/>
            <family val="2"/>
          </rPr>
          <t>(Células de preenchimento automático). Quantitativo das funções gratificadas de supervisão e apoio preenchidos.</t>
        </r>
      </text>
    </comment>
    <comment ref="D306" authorId="0" shapeId="0" xr:uid="{D1DB0014-73F4-44C0-B676-658E93599CE0}">
      <text>
        <r>
          <rPr>
            <sz val="11"/>
            <color rgb="FF000000"/>
            <rFont val="Arial"/>
            <family val="2"/>
          </rPr>
          <t>(Células de preenchimento automático). Quantitativo das funções gratificadas de supervisão e apoio vagos.</t>
        </r>
      </text>
    </comment>
    <comment ref="E306" authorId="0" shapeId="0" xr:uid="{493651E3-283D-4F27-A027-BD811620874D}">
      <text>
        <r>
          <rPr>
            <sz val="11"/>
            <color rgb="FF000000"/>
            <rFont val="Arial"/>
            <family val="2"/>
          </rPr>
          <t>(Células de preenchimento automático). Quantitativo das funções gratificadas de supervisão e apoio existentes (preenchidos + vagos).</t>
        </r>
      </text>
    </comment>
    <comment ref="G306" authorId="0" shapeId="0" xr:uid="{91E336EE-D172-46D8-AC50-B5F2417EAEC7}">
      <text>
        <r>
          <rPr>
            <sz val="11"/>
            <color rgb="FF000000"/>
            <rFont val="Arial"/>
            <family val="2"/>
          </rPr>
          <t>(Células de preenchimento automático). Valor total dos vencimentos dos servidores, em Reais (R$).</t>
        </r>
      </text>
    </comment>
    <comment ref="H306" authorId="0" shapeId="0" xr:uid="{7612F037-29AE-495F-8F27-14FA9301BB1B}">
      <text>
        <r>
          <rPr>
            <sz val="11"/>
            <color rgb="FF000000"/>
            <rFont val="Arial"/>
            <family val="2"/>
          </rPr>
          <t>(Células de preenchimento automático). Valor total das representações pagas em razão da função gratificada de supervisão e apoio, em Reais (R$).</t>
        </r>
      </text>
    </comment>
    <comment ref="I306" authorId="0" shapeId="0" xr:uid="{EF70AA5C-3CE7-4C59-B23D-A1D64F1EDFD5}">
      <text>
        <r>
          <rPr>
            <sz val="11"/>
            <color rgb="FF000000"/>
            <rFont val="Arial"/>
            <family val="2"/>
          </rPr>
          <t>(Células de preenchimento automático). Valor total dos montantes resultantes da soma entre os vencimentos + representações, em Reais (R$).</t>
        </r>
      </text>
    </comment>
    <comment ref="C315" authorId="0" shapeId="0" xr:uid="{DFDC405F-8988-4475-9BE3-E0A4C6D3F15B}">
      <text>
        <r>
          <rPr>
            <sz val="11"/>
            <color rgb="FF000000"/>
            <rFont val="Arial"/>
            <family val="2"/>
          </rPr>
          <t>(Células de preenchimento automático). Quantitativo dos cargos em comissão + funções gratificadas preenchidos.</t>
        </r>
      </text>
    </comment>
    <comment ref="D315" authorId="0" shapeId="0" xr:uid="{F8BEBFDD-DAAD-4044-8AA3-BA3D4026F695}">
      <text>
        <r>
          <rPr>
            <sz val="11"/>
            <color rgb="FF000000"/>
            <rFont val="Arial"/>
            <family val="2"/>
          </rPr>
          <t>(Células de preenchimento automático). Quantitativo dos cargos em comissão + funções gratificadas vagos.</t>
        </r>
      </text>
    </comment>
    <comment ref="E315" authorId="0" shapeId="0" xr:uid="{B855E041-3CC8-4CAD-8600-AFB53999F9A7}">
      <text>
        <r>
          <rPr>
            <sz val="11"/>
            <color rgb="FF000000"/>
            <rFont val="Arial"/>
            <family val="2"/>
          </rPr>
          <t>(Células de preenchimento automático). Quantitativo dos cargos em comissão + funções gratificadas existentes (preenchidos + vagos).</t>
        </r>
      </text>
    </comment>
    <comment ref="G315" authorId="0" shapeId="0" xr:uid="{273F0CB7-E04A-4CEE-A14C-BB0D02D93D1F}">
      <text>
        <r>
          <rPr>
            <sz val="11"/>
            <color rgb="FF000000"/>
            <rFont val="Arial"/>
            <family val="2"/>
          </rPr>
          <t>(Células de preenchimento automático). Valor total dos vencimentos dos cargos comissionados + funções gratificadas, em Reais (R$).</t>
        </r>
      </text>
    </comment>
    <comment ref="H315" authorId="0" shapeId="0" xr:uid="{AD3F3321-F422-4AED-837D-1634F97CC4C8}">
      <text>
        <r>
          <rPr>
            <sz val="11"/>
            <color rgb="FF000000"/>
            <rFont val="Arial"/>
            <family val="2"/>
          </rPr>
          <t>(Células de preenchimento automático). Valor total das representações pagas em razão dos cargos comissionados + funções gratificadas, em Reais (R$).</t>
        </r>
      </text>
    </comment>
    <comment ref="I315" authorId="0" shapeId="0" xr:uid="{0F721BA9-E8FE-4BF2-966F-EA8243B1854D}">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85ED0B79-F80F-4793-A39B-025894B21346}">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94AAE978-2FF5-4BFA-AF71-A4B206D418A3}">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55CB177F-A5B9-4A4B-A85E-3D65383F80E5}">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A96580A3-D3C7-4CD5-A73C-B7CD370DDB9C}">
      <text>
        <r>
          <rPr>
            <sz val="11"/>
            <color rgb="FF000000"/>
            <rFont val="Arial"/>
            <family val="2"/>
          </rPr>
          <t>Descrever a sigla da lotação referente ao cargo comissionado. Exemplos de siglas da SCGE: GAB/SECGE, GAB/CGAB, CGAB/ASC, etc.</t>
        </r>
      </text>
    </comment>
    <comment ref="D6" authorId="0" shapeId="0" xr:uid="{4AB2D453-E679-493D-A9A0-ED8F629A0F3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EBC24513-E1EF-4691-9AB5-001D23944E65}">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387EEFB3-B48A-49EB-AABD-3EB77EA3B7FD}">
      <text>
        <r>
          <rPr>
            <sz val="11"/>
            <color rgb="FF000000"/>
            <rFont val="Arial"/>
            <family val="2"/>
          </rPr>
          <t>Nome completo do servidor ocupante do cargo comissionado. Caso o cargo esteja vago, a palavra "VAGO" deverá ser inserida na célula correspondente.</t>
        </r>
      </text>
    </comment>
    <comment ref="G6" authorId="0" shapeId="0" xr:uid="{9F9D9363-F29A-4735-8537-098DA15FB44F}">
      <text>
        <r>
          <rPr>
            <sz val="11"/>
            <color rgb="FF000000"/>
            <rFont val="Arial"/>
            <family val="2"/>
          </rPr>
          <t>Valor do subsídio do agente político, em Reais (R$).</t>
        </r>
      </text>
    </comment>
    <comment ref="H6" authorId="0" shapeId="0" xr:uid="{181CCF80-0114-4163-BF03-DB03C7D8E5BD}">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CD2BB0C0-9E78-43D3-98DD-7DB7DC93726D}">
      <text>
        <r>
          <rPr>
            <sz val="11"/>
            <color rgb="FF000000"/>
            <rFont val="Arial"/>
            <family val="2"/>
          </rPr>
          <t>Valor da representação paga em razão do cargo em comissão, em Reais (R$).</t>
        </r>
      </text>
    </comment>
    <comment ref="J6" authorId="0" shapeId="0" xr:uid="{C4592D4B-FDD3-44E8-A867-8105AE37B57F}">
      <text>
        <r>
          <rPr>
            <sz val="11"/>
            <color rgb="FF000000"/>
            <rFont val="Arial"/>
            <family val="2"/>
          </rPr>
          <t>(Células de preenchimento automático). Montante resultante da soma entre o subsídio do agente político + vencimento + representação, em Reais (R$).</t>
        </r>
      </text>
    </comment>
    <comment ref="A175" authorId="0" shapeId="0" xr:uid="{964E978A-8352-4C84-9725-4C6C943F9E77}">
      <text>
        <r>
          <rPr>
            <sz val="11"/>
            <color rgb="FF000000"/>
            <rFont val="Arial"/>
            <family val="2"/>
          </rPr>
          <t>(Não editar as células em cinza). Relação de todos os cargos comissionados, conforme Lei Estadual nº 16.520/2018.</t>
        </r>
      </text>
    </comment>
    <comment ref="B175" authorId="0" shapeId="0" xr:uid="{D3E112AE-8372-4E2C-B63B-9CB5EDABC369}">
      <text>
        <r>
          <rPr>
            <sz val="11"/>
            <color rgb="FF000000"/>
            <rFont val="Arial"/>
            <family val="2"/>
          </rPr>
          <t>(Não editar as células em cinza). Relação de todos os símbolos dos cargos comissionados, conforme Lei Estadual nº 16.520/2018.</t>
        </r>
      </text>
    </comment>
    <comment ref="C175" authorId="0" shapeId="0" xr:uid="{46DFF0FB-639B-4D05-ADEB-A12753CA1FCA}">
      <text>
        <r>
          <rPr>
            <sz val="11"/>
            <color rgb="FF000000"/>
            <rFont val="Arial"/>
            <family val="2"/>
          </rPr>
          <t>(Células de preenchimento automático). Quantitativo dos cargos comissionados preenchidos.</t>
        </r>
      </text>
    </comment>
    <comment ref="D175" authorId="0" shapeId="0" xr:uid="{2A88E393-3A5C-458F-B20B-C31FA65A05BF}">
      <text>
        <r>
          <rPr>
            <sz val="11"/>
            <color rgb="FF000000"/>
            <rFont val="Arial"/>
            <family val="2"/>
          </rPr>
          <t>(Células de preenchimento automático). Quantitativo dos cargos comissionados vagos.</t>
        </r>
      </text>
    </comment>
    <comment ref="E175" authorId="0" shapeId="0" xr:uid="{A851F1A2-2636-4FCC-A65B-20A41186FB83}">
      <text>
        <r>
          <rPr>
            <sz val="11"/>
            <color rgb="FF000000"/>
            <rFont val="Arial"/>
            <family val="2"/>
          </rPr>
          <t>(Células de preenchimento automático). Quantitativo dos cargos comissionados existentes (preenchidos + vagos).</t>
        </r>
      </text>
    </comment>
    <comment ref="G175" authorId="0" shapeId="0" xr:uid="{91C66E1D-E554-4BF0-860F-34A7A7549A34}">
      <text>
        <r>
          <rPr>
            <sz val="11"/>
            <color rgb="FF000000"/>
            <rFont val="Arial"/>
            <family val="2"/>
          </rPr>
          <t>(Células de preenchimento automático). Valor total dos subsídios dos agentes políticos, em Reais (R$).</t>
        </r>
      </text>
    </comment>
    <comment ref="H175" authorId="0" shapeId="0" xr:uid="{66BACDA1-A400-40F9-A72F-E8230C4BA979}">
      <text>
        <r>
          <rPr>
            <sz val="11"/>
            <color rgb="FF000000"/>
            <rFont val="Arial"/>
            <family val="2"/>
          </rPr>
          <t>(Células de preenchimento automático). Valor total dos vencimentos dos servidores, em Reais (R$).</t>
        </r>
      </text>
    </comment>
    <comment ref="I175" authorId="0" shapeId="0" xr:uid="{5E6D5F59-B0C6-4C76-AC20-2972F735F154}">
      <text>
        <r>
          <rPr>
            <sz val="11"/>
            <color rgb="FF000000"/>
            <rFont val="Arial"/>
            <family val="2"/>
          </rPr>
          <t>(Células de preenchimento automático). Valor total das representações pagas em razão do cargo em comissão, em Reais (R$).</t>
        </r>
      </text>
    </comment>
    <comment ref="J175" authorId="0" shapeId="0" xr:uid="{D9BFB5AA-C035-457C-B2FD-DC566DADB4D9}">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5184B05A-4400-434C-8585-BD845EC36F2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E4D58559-7F8E-406B-9587-E9A3FBF4532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7793C4C3-E4A2-425B-9997-D14823CAF13F}">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3E12FE68-8EAC-48D1-BC5D-6CB08458CE0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07A41EB2-052E-4E4A-A8B4-5956E6366D5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259161C2-1DDA-4D81-80C0-FC8F11CE65D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2F573DB1-5141-4EFA-BF11-E545BB89B80B}">
      <text>
        <r>
          <rPr>
            <sz val="11"/>
            <color rgb="FF000000"/>
            <rFont val="Arial"/>
            <family val="2"/>
          </rPr>
          <t>Valor do vencimento do servidor, em Reais (R$).</t>
        </r>
      </text>
    </comment>
    <comment ref="H191" authorId="0" shapeId="0" xr:uid="{9DBFF15D-419B-48BC-A84A-DC2D694CA115}">
      <text>
        <r>
          <rPr>
            <sz val="11"/>
            <color rgb="FF000000"/>
            <rFont val="Arial"/>
            <family val="2"/>
          </rPr>
          <t>Valor da representação paga em razão da função gratificada de direção e assessoramento, em Reais (R$).</t>
        </r>
      </text>
    </comment>
    <comment ref="I191" authorId="0" shapeId="0" xr:uid="{FE0F6696-50B4-4FB8-B45D-515516F8CDB1}">
      <text>
        <r>
          <rPr>
            <sz val="11"/>
            <color rgb="FF000000"/>
            <rFont val="Arial"/>
            <family val="2"/>
          </rPr>
          <t>(Células de preenchimento automático). Montante resultante da soma entre o vencimento + representação, em Reais (R$).</t>
        </r>
      </text>
    </comment>
    <comment ref="A194" authorId="0" shapeId="0" xr:uid="{DDE1120B-9986-4BB7-86CD-F3003991AA5E}">
      <text>
        <r>
          <rPr>
            <sz val="11"/>
            <color rgb="FF000000"/>
            <rFont val="Arial"/>
            <family val="2"/>
          </rPr>
          <t>(Não editar as células em cinza). Relação de todas as funções gratificadas de direção e assessoramento, conforme Lei Estadual nº 16.520/2018.</t>
        </r>
      </text>
    </comment>
    <comment ref="B194" authorId="0" shapeId="0" xr:uid="{943DEFD6-619D-44A0-A0AB-67CD708B9F1C}">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671F35FB-BFB6-4529-9350-6E08BDC3EFAD}">
      <text>
        <r>
          <rPr>
            <sz val="11"/>
            <color rgb="FF000000"/>
            <rFont val="Arial"/>
            <family val="2"/>
          </rPr>
          <t>(Células de preenchimento automático). Quantitativo das funções gratificadas de direção e assessoramento preenchidos.</t>
        </r>
      </text>
    </comment>
    <comment ref="D194" authorId="0" shapeId="0" xr:uid="{5984D8FA-5803-45FE-BBE3-A9DE06E87CEB}">
      <text>
        <r>
          <rPr>
            <sz val="11"/>
            <color rgb="FF000000"/>
            <rFont val="Arial"/>
            <family val="2"/>
          </rPr>
          <t>(Células de preenchimento automático). Quantitativo das funções gratificadas de direção e assessoramento vagas.</t>
        </r>
      </text>
    </comment>
    <comment ref="E194" authorId="0" shapeId="0" xr:uid="{CCA84D82-C67A-4122-9875-62046461D49B}">
      <text>
        <r>
          <rPr>
            <sz val="11"/>
            <color rgb="FF000000"/>
            <rFont val="Arial"/>
            <family val="2"/>
          </rPr>
          <t>(Células de preenchimento automático). Quantitativo das funções gratificadas de direção e assessoramento existentes (preenchidos + vagos).</t>
        </r>
      </text>
    </comment>
    <comment ref="G194" authorId="0" shapeId="0" xr:uid="{A5F91F68-A1A7-4207-82A5-ECCE3ED84332}">
      <text>
        <r>
          <rPr>
            <sz val="11"/>
            <color rgb="FF000000"/>
            <rFont val="Arial"/>
            <family val="2"/>
          </rPr>
          <t>(Células de preenchimento automático). Valor total dos vencimentos dos servidores, em Reais (R$).</t>
        </r>
      </text>
    </comment>
    <comment ref="H194" authorId="0" shapeId="0" xr:uid="{81A53844-D4C7-4AC7-8FB0-978EBCE551B8}">
      <text>
        <r>
          <rPr>
            <sz val="11"/>
            <color rgb="FF000000"/>
            <rFont val="Arial"/>
            <family val="2"/>
          </rPr>
          <t>(Células de preenchimento automático). Valor total das representações pagas em razão da função gratificada de direção e assessoramento, em Reais (R$).</t>
        </r>
      </text>
    </comment>
    <comment ref="I194" authorId="0" shapeId="0" xr:uid="{76BACE75-B064-4583-8F22-F0B9946F1F04}">
      <text>
        <r>
          <rPr>
            <sz val="11"/>
            <color rgb="FF000000"/>
            <rFont val="Arial"/>
            <family val="2"/>
          </rPr>
          <t>(Células de preenchimento automático). Valor total dos montantes resultantes da soma entre os vencimentos + representações, em Reais (R$).</t>
        </r>
      </text>
    </comment>
    <comment ref="A204" authorId="0" shapeId="0" xr:uid="{397DDA15-2E0B-468B-84A4-86069C75BA8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13ABE6A8-6778-4574-B02A-2A22DB09713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4184C6D9-C629-4C1B-A00D-C7AB2C43EAE1}">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6BE9A8A1-6599-4D32-8EBC-19F90B73901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5D866577-03B3-4655-8C1E-92E323038D6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14702492-8E1A-4242-A289-3D31451E1C8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10F5EB62-07D2-441F-8650-82FA38CFF34A}">
      <text>
        <r>
          <rPr>
            <sz val="11"/>
            <color rgb="FF000000"/>
            <rFont val="Arial"/>
            <family val="2"/>
          </rPr>
          <t>Valor do vencimento do servidor, em Reais (R$).</t>
        </r>
      </text>
    </comment>
    <comment ref="H204" authorId="0" shapeId="0" xr:uid="{498A6AB5-E5D6-4C1F-B050-BF98FC240BAE}">
      <text>
        <r>
          <rPr>
            <sz val="11"/>
            <color rgb="FF000000"/>
            <rFont val="Arial"/>
            <family val="2"/>
          </rPr>
          <t>Valor da representação paga em razão da função gratificada de direção e assessoramento, em Reais (R$).</t>
        </r>
      </text>
    </comment>
    <comment ref="I204" authorId="0" shapeId="0" xr:uid="{7C6A773C-7E85-4C75-B321-2757D1AB162E}">
      <text>
        <r>
          <rPr>
            <sz val="11"/>
            <color rgb="FF000000"/>
            <rFont val="Arial"/>
            <family val="2"/>
          </rPr>
          <t>(Células de preenchimento automático). Montante resultante da soma entre o vencimento + representação, em Reais (R$).</t>
        </r>
      </text>
    </comment>
    <comment ref="A212" authorId="0" shapeId="0" xr:uid="{46E7B57F-C33E-41AF-9336-6CE282F46DA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3EF5BACF-0260-4AC5-9108-0F8A374C218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374C9C38-5882-41CD-80F2-41F9D4884F92}">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023D6CDC-4E1D-48AA-A4C1-57FAEAF9D09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CDC70528-5A9B-4E27-A533-7F99D738D57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527D3A7B-B387-4D7F-9F96-B9C495C975D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8739246C-5870-45D8-A4F8-84BA60560550}">
      <text>
        <r>
          <rPr>
            <sz val="11"/>
            <color rgb="FF000000"/>
            <rFont val="Arial"/>
            <family val="2"/>
          </rPr>
          <t>Valor do vencimento do servidor, em Reais (R$).</t>
        </r>
      </text>
    </comment>
    <comment ref="H212" authorId="0" shapeId="0" xr:uid="{C62EFCF8-0F1D-481D-9DA1-255DD8DAC6D9}">
      <text>
        <r>
          <rPr>
            <sz val="11"/>
            <color rgb="FF000000"/>
            <rFont val="Arial"/>
            <family val="2"/>
          </rPr>
          <t>Valor da representação paga em razão da função gratificada de direção e assessoramento, em Reais (R$).</t>
        </r>
      </text>
    </comment>
    <comment ref="I212" authorId="0" shapeId="0" xr:uid="{A776B927-6CB3-47AA-B152-D87C108E2623}">
      <text>
        <r>
          <rPr>
            <sz val="11"/>
            <color rgb="FF000000"/>
            <rFont val="Arial"/>
            <family val="2"/>
          </rPr>
          <t>(Células de preenchimento automático). Montante resultante da soma entre o vencimento + representação, em Reais (R$).</t>
        </r>
      </text>
    </comment>
    <comment ref="A220" authorId="0" shapeId="0" xr:uid="{73972C57-1658-42C4-B3DB-8FA221427CF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DFD9AF64-A8A4-4DA9-A0A6-89861F9C31B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144FADA9-DEF6-488B-8240-6CC2EDABE59C}">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161DB1EE-508B-487C-B252-F63D22C2E15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9102AFCD-25E7-405F-BE63-36AE45D3AA9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741568F4-9338-4405-B4B5-1A7112D994D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72D68DAC-10CE-4A17-B93B-C762C957E6EF}">
      <text>
        <r>
          <rPr>
            <sz val="11"/>
            <color rgb="FF000000"/>
            <rFont val="Arial"/>
            <family val="2"/>
          </rPr>
          <t>Valor do vencimento do servidor, em Reais (R$).</t>
        </r>
      </text>
    </comment>
    <comment ref="H220" authorId="0" shapeId="0" xr:uid="{8FA6069F-BE04-418C-B3AE-9AA4DC05472E}">
      <text>
        <r>
          <rPr>
            <sz val="11"/>
            <color rgb="FF000000"/>
            <rFont val="Arial"/>
            <family val="2"/>
          </rPr>
          <t>Valor da representação paga em razão da função gratificada de direção e assessoramento, em Reais (R$).</t>
        </r>
      </text>
    </comment>
    <comment ref="I220" authorId="0" shapeId="0" xr:uid="{0CFF4514-CF47-4B16-B6C4-B505F0EC98B1}">
      <text>
        <r>
          <rPr>
            <sz val="11"/>
            <color rgb="FF000000"/>
            <rFont val="Arial"/>
            <family val="2"/>
          </rPr>
          <t>(Células de preenchimento automático). Montante resultante da soma entre o vencimento + representação, em Reais (R$).</t>
        </r>
      </text>
    </comment>
    <comment ref="A226" authorId="0" shapeId="0" xr:uid="{E815501E-6A61-4A17-8620-14D89D4DF627}">
      <text>
        <r>
          <rPr>
            <sz val="11"/>
            <color rgb="FF000000"/>
            <rFont val="Arial"/>
            <family val="2"/>
          </rPr>
          <t>(Não editar as células em cinza). Relação de todas as funções gratificadas de direção e assessoramento, conforme Lei Estadual nº 16.520/2018.</t>
        </r>
      </text>
    </comment>
    <comment ref="B226" authorId="0" shapeId="0" xr:uid="{1ACB6A41-0FEA-47A2-8FB3-BD53B235E18E}">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4E7795F9-B5A0-4B18-9152-40A9B6A191B2}">
      <text>
        <r>
          <rPr>
            <sz val="11"/>
            <color rgb="FF000000"/>
            <rFont val="Arial"/>
            <family val="2"/>
          </rPr>
          <t>(Células de preenchimento automático). Quantitativo das funções gratificadas de direção e assessoramento preenchidos.</t>
        </r>
      </text>
    </comment>
    <comment ref="D226" authorId="0" shapeId="0" xr:uid="{1495CAE1-CA3B-491D-BE8E-509AC8D1364B}">
      <text>
        <r>
          <rPr>
            <sz val="11"/>
            <color rgb="FF000000"/>
            <rFont val="Arial"/>
            <family val="2"/>
          </rPr>
          <t>(Células de preenchimento automático). Quantitativo das funções gratificadas de direção e assessoramento vagas.</t>
        </r>
      </text>
    </comment>
    <comment ref="E226" authorId="0" shapeId="0" xr:uid="{78DBFC1D-6285-4AA7-B54E-686D55412B3B}">
      <text>
        <r>
          <rPr>
            <sz val="11"/>
            <color rgb="FF000000"/>
            <rFont val="Arial"/>
            <family val="2"/>
          </rPr>
          <t>(Células de preenchimento automático). Quantitativo das funções gratificadas de direção e assessoramento existentes (preenchidos + vagos).</t>
        </r>
      </text>
    </comment>
    <comment ref="G226" authorId="0" shapeId="0" xr:uid="{0903B136-80C1-4604-B8CD-3F477EEBD8F9}">
      <text>
        <r>
          <rPr>
            <sz val="11"/>
            <color rgb="FF000000"/>
            <rFont val="Arial"/>
            <family val="2"/>
          </rPr>
          <t>(Células de preenchimento automático). Valor total dos vencimentos dos servidores, em Reais (R$).</t>
        </r>
      </text>
    </comment>
    <comment ref="H226" authorId="0" shapeId="0" xr:uid="{344F1199-9097-4265-AA9D-0117DCCD0559}">
      <text>
        <r>
          <rPr>
            <sz val="11"/>
            <color rgb="FF000000"/>
            <rFont val="Arial"/>
            <family val="2"/>
          </rPr>
          <t>(Células de preenchimento automático). Valor total das representações pagas em razão da função gratificada de direção e assessoramento, em Reais (R$).</t>
        </r>
      </text>
    </comment>
    <comment ref="I226" authorId="0" shapeId="0" xr:uid="{5BF95A96-7BAC-4960-B733-787B3A923A82}">
      <text>
        <r>
          <rPr>
            <sz val="11"/>
            <color rgb="FF000000"/>
            <rFont val="Arial"/>
            <family val="2"/>
          </rPr>
          <t>(Células de preenchimento automático). Valor total dos montantes resultantes da soma entre os vencimentos + representações, em Reais (R$).</t>
        </r>
      </text>
    </comment>
    <comment ref="A237" authorId="0" shapeId="0" xr:uid="{14CF732C-4E9E-4530-8B42-E74B6D79DB7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66271599-B9B4-4FF4-8590-E0F9D82BB9C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585939C2-689F-48C0-932D-BE64519B9CEC}">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946F5E29-51C8-46E4-9F15-E268DBB99E7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ACCDD6A9-562C-44D2-A3E5-B5E96146A21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416C0472-3330-43CB-B808-54C9FDAD4EE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A82F3576-4903-476F-B2DD-2067CB152CE7}">
      <text>
        <r>
          <rPr>
            <sz val="11"/>
            <color rgb="FF000000"/>
            <rFont val="Arial"/>
            <family val="2"/>
          </rPr>
          <t>Valor do vencimento do servidor, em Reais (R$).</t>
        </r>
      </text>
    </comment>
    <comment ref="H237" authorId="0" shapeId="0" xr:uid="{2BA9E178-E3BA-44AB-900B-BF6618D46A41}">
      <text>
        <r>
          <rPr>
            <sz val="11"/>
            <color rgb="FF000000"/>
            <rFont val="Arial"/>
            <family val="2"/>
          </rPr>
          <t>Valor da representação paga em razão da função gratificada de direção e assessoramento, em Reais (R$).</t>
        </r>
      </text>
    </comment>
    <comment ref="I237" authorId="0" shapeId="0" xr:uid="{095F40D9-D332-4414-A420-E5CA6B6753C4}">
      <text>
        <r>
          <rPr>
            <sz val="11"/>
            <color rgb="FF000000"/>
            <rFont val="Arial"/>
            <family val="2"/>
          </rPr>
          <t>(Células de preenchimento automático). Montante resultante da soma entre o vencimento + representação, em Reais (R$).</t>
        </r>
      </text>
    </comment>
    <comment ref="A246" authorId="0" shapeId="0" xr:uid="{9BD21F2E-BED9-449C-954F-3DEE44BCD06A}">
      <text>
        <r>
          <rPr>
            <sz val="11"/>
            <color rgb="FF000000"/>
            <rFont val="Arial"/>
            <family val="2"/>
          </rPr>
          <t>(Não editar as células em cinza). Relação de todas as funções gratificadas de direção e assessoramento, conforme Lei Estadual nº 16.520/2018.</t>
        </r>
      </text>
    </comment>
    <comment ref="B246" authorId="0" shapeId="0" xr:uid="{64E487F4-2C2E-409F-B4E9-F7E8B50EF8DE}">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CE375242-9C5E-448B-A331-30165D88407A}">
      <text>
        <r>
          <rPr>
            <sz val="11"/>
            <color rgb="FF000000"/>
            <rFont val="Arial"/>
            <family val="2"/>
          </rPr>
          <t>(Células de preenchimento automático). Quantitativo das funções gratificadas de direção e assessoramento preenchidos.</t>
        </r>
      </text>
    </comment>
    <comment ref="D246" authorId="0" shapeId="0" xr:uid="{F1D7DBBF-63C8-4951-8A10-325E0EE05A53}">
      <text>
        <r>
          <rPr>
            <sz val="11"/>
            <color rgb="FF000000"/>
            <rFont val="Arial"/>
            <family val="2"/>
          </rPr>
          <t>(Células de preenchimento automático). Quantitativo das funções gratificadas de direção e assessoramento vagas.</t>
        </r>
      </text>
    </comment>
    <comment ref="E246" authorId="0" shapeId="0" xr:uid="{D81AFF98-9591-4F4F-B479-0E6D134F17F3}">
      <text>
        <r>
          <rPr>
            <sz val="11"/>
            <color rgb="FF000000"/>
            <rFont val="Arial"/>
            <family val="2"/>
          </rPr>
          <t>(Células de preenchimento automático). Quantitativo das funções gratificadas de direção e assessoramento existentes (preenchidos + vagos).</t>
        </r>
      </text>
    </comment>
    <comment ref="G246" authorId="0" shapeId="0" xr:uid="{C8ED93AE-2449-422E-96F6-D12C43F275F0}">
      <text>
        <r>
          <rPr>
            <sz val="11"/>
            <color rgb="FF000000"/>
            <rFont val="Arial"/>
            <family val="2"/>
          </rPr>
          <t>(Células de preenchimento automático). Valor total dos vencimentos dos servidores, em Reais (R$).</t>
        </r>
      </text>
    </comment>
    <comment ref="H246" authorId="0" shapeId="0" xr:uid="{B0725C4C-0860-4916-8FF7-C8D096E51EC8}">
      <text>
        <r>
          <rPr>
            <sz val="11"/>
            <color rgb="FF000000"/>
            <rFont val="Arial"/>
            <family val="2"/>
          </rPr>
          <t>(Células de preenchimento automático). Valor total das representações pagas em razão da função gratificada de direção e assessoramento, em Reais (R$).</t>
        </r>
      </text>
    </comment>
    <comment ref="I246" authorId="0" shapeId="0" xr:uid="{470A54B5-CBFF-4489-B2A7-B1B8935AA4E8}">
      <text>
        <r>
          <rPr>
            <sz val="11"/>
            <color rgb="FF000000"/>
            <rFont val="Arial"/>
            <family val="2"/>
          </rPr>
          <t>(Células de preenchimento automático). Valor total dos montantes resultantes da soma entre os vencimentos + representações, em Reais (R$).</t>
        </r>
      </text>
    </comment>
    <comment ref="A253" authorId="0" shapeId="0" xr:uid="{10DE163B-20D2-4E20-90AC-E417705E895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7DE90BAD-6EAB-4142-A4B1-E9434EF25A0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B52D814A-1143-4ED7-8BB5-091A7F43661A}">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D24390B9-43FB-4405-9B6E-39FE9AE6CE1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73430AD0-6081-473E-B924-6FA0A0BD397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4260DF90-31FC-47AC-9D98-ACA4794B4F7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AAF8FBC9-8FC0-4847-8656-FF66EC939350}">
      <text>
        <r>
          <rPr>
            <sz val="11"/>
            <color rgb="FF000000"/>
            <rFont val="Arial"/>
            <family val="2"/>
          </rPr>
          <t>Valor do vencimento do servidor, em Reais (R$).</t>
        </r>
      </text>
    </comment>
    <comment ref="H253" authorId="0" shapeId="0" xr:uid="{4F6EB669-1215-4E9B-80D1-07084AD84BA4}">
      <text>
        <r>
          <rPr>
            <sz val="11"/>
            <color rgb="FF000000"/>
            <rFont val="Arial"/>
            <family val="2"/>
          </rPr>
          <t>Valor da representação paga em razão da função gratificada de direção e assessoramento, em Reais (R$).</t>
        </r>
      </text>
    </comment>
    <comment ref="I253" authorId="0" shapeId="0" xr:uid="{1502940F-0DE8-40FD-A10A-5D1A22468B3F}">
      <text>
        <r>
          <rPr>
            <sz val="11"/>
            <color rgb="FF000000"/>
            <rFont val="Arial"/>
            <family val="2"/>
          </rPr>
          <t>(Células de preenchimento automático). Montante resultante da soma entre o vencimento + representação, em Reais (R$).</t>
        </r>
      </text>
    </comment>
    <comment ref="A257" authorId="0" shapeId="0" xr:uid="{FE0BC5F4-943D-4C56-ABC3-0539A7681FF5}">
      <text>
        <r>
          <rPr>
            <sz val="11"/>
            <color rgb="FF000000"/>
            <rFont val="Arial"/>
            <family val="2"/>
          </rPr>
          <t>(Não editar as células em cinza). Relação de todas as funções gratificadas de direção e assessoramento, conforme Lei Estadual nº 16.520/2018.</t>
        </r>
      </text>
    </comment>
    <comment ref="B257" authorId="0" shapeId="0" xr:uid="{C9D5F9F1-877A-4413-963D-DDBDACD813B2}">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CF833DBD-2FE4-4A41-B2D1-0757C682D903}">
      <text>
        <r>
          <rPr>
            <sz val="11"/>
            <color rgb="FF000000"/>
            <rFont val="Arial"/>
            <family val="2"/>
          </rPr>
          <t>(Células de preenchimento automático). Quantitativo das funções gratificadas de direção e assessoramento preenchidos.</t>
        </r>
      </text>
    </comment>
    <comment ref="D257" authorId="0" shapeId="0" xr:uid="{4845D001-32D0-4573-852D-C8109526172B}">
      <text>
        <r>
          <rPr>
            <sz val="11"/>
            <color rgb="FF000000"/>
            <rFont val="Arial"/>
            <family val="2"/>
          </rPr>
          <t>(Células de preenchimento automático). Quantitativo das funções gratificadas de direção e assessoramento vagas.</t>
        </r>
      </text>
    </comment>
    <comment ref="E257" authorId="0" shapeId="0" xr:uid="{D6132270-9E25-4C76-BEC4-D0A907BB9313}">
      <text>
        <r>
          <rPr>
            <sz val="11"/>
            <color rgb="FF000000"/>
            <rFont val="Arial"/>
            <family val="2"/>
          </rPr>
          <t>(Células de preenchimento automático). Quantitativo das funções gratificadas de direção e assessoramento existentes (preenchidos + vagos).</t>
        </r>
      </text>
    </comment>
    <comment ref="G257" authorId="0" shapeId="0" xr:uid="{A3640662-CE69-4870-BA1D-B14003BBCFE1}">
      <text>
        <r>
          <rPr>
            <sz val="11"/>
            <color rgb="FF000000"/>
            <rFont val="Arial"/>
            <family val="2"/>
          </rPr>
          <t>(Células de preenchimento automático). Valor total dos vencimentos dos servidores, em Reais (R$).</t>
        </r>
      </text>
    </comment>
    <comment ref="H257" authorId="0" shapeId="0" xr:uid="{9651AE7A-5A46-4052-9FDC-A13391389355}">
      <text>
        <r>
          <rPr>
            <sz val="11"/>
            <color rgb="FF000000"/>
            <rFont val="Arial"/>
            <family val="2"/>
          </rPr>
          <t>(Células de preenchimento automático). Valor total das representações pagas em razão da função gratificada de direção e assessoramento, em Reais (R$).</t>
        </r>
      </text>
    </comment>
    <comment ref="I257" authorId="0" shapeId="0" xr:uid="{386E88C8-1A32-4552-BBCC-0DB85C5C35D9}">
      <text>
        <r>
          <rPr>
            <sz val="11"/>
            <color rgb="FF000000"/>
            <rFont val="Arial"/>
            <family val="2"/>
          </rPr>
          <t>(Células de preenchimento automático). Valor total dos montantes resultantes da soma entre os vencimentos + representações, em Reais (R$).</t>
        </r>
      </text>
    </comment>
    <comment ref="A264" authorId="0" shapeId="0" xr:uid="{02C7935C-A783-42C9-966B-930FF823A76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92633A16-86B9-473B-9915-BC6F339D29A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C33C5D51-7525-423B-A7B7-264FACA67D97}">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49E3B453-67E7-4FBD-A8CA-F3FAF50FE9D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CCFD41A2-F756-4342-AC4E-8F006952F51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FE86D56E-C4AF-48FF-8155-8B327C9B652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23F195DB-4098-4026-B68E-C44D1FEA0A62}">
      <text>
        <r>
          <rPr>
            <sz val="11"/>
            <color rgb="FF000000"/>
            <rFont val="Arial"/>
            <family val="2"/>
          </rPr>
          <t>Valor do vencimento do servidor, em Reais (R$).</t>
        </r>
      </text>
    </comment>
    <comment ref="H264" authorId="0" shapeId="0" xr:uid="{BF3480A4-2817-4D8D-B918-E06BE0F19AE0}">
      <text>
        <r>
          <rPr>
            <sz val="11"/>
            <color rgb="FF000000"/>
            <rFont val="Arial"/>
            <family val="2"/>
          </rPr>
          <t>Valor da representação paga em razão da função gratificada de direção e assessoramento, em Reais (R$).</t>
        </r>
      </text>
    </comment>
    <comment ref="I264" authorId="0" shapeId="0" xr:uid="{0F4A9697-91FC-42B0-9C0B-01F4920BDC9D}">
      <text>
        <r>
          <rPr>
            <sz val="11"/>
            <color rgb="FF000000"/>
            <rFont val="Arial"/>
            <family val="2"/>
          </rPr>
          <t>(Células de preenchimento automático). Montante resultante da soma entre o vencimento + representação, em Reais (R$).</t>
        </r>
      </text>
    </comment>
    <comment ref="A268" authorId="0" shapeId="0" xr:uid="{B783239E-D1C4-4B4E-B6A1-EF3F77DE59EC}">
      <text>
        <r>
          <rPr>
            <sz val="11"/>
            <color rgb="FF000000"/>
            <rFont val="Arial"/>
            <family val="2"/>
          </rPr>
          <t>(Não editar as células em cinza). Relação de todas as funções gratificadas de direção e assessoramento, conforme Lei Estadual nº 16.520/2018.</t>
        </r>
      </text>
    </comment>
    <comment ref="B268" authorId="0" shapeId="0" xr:uid="{5EE880AA-082C-43CD-8ADB-A3C86217E832}">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BCCEF04A-28E4-4880-B255-6E9280DE79AE}">
      <text>
        <r>
          <rPr>
            <sz val="11"/>
            <color rgb="FF000000"/>
            <rFont val="Arial"/>
            <family val="2"/>
          </rPr>
          <t>(Células de preenchimento automático). Quantitativo das funções gratificadas de direção e assessoramento preenchidos.</t>
        </r>
      </text>
    </comment>
    <comment ref="D268" authorId="0" shapeId="0" xr:uid="{8C217462-2D8B-4EC3-8E04-7486E1A0B30C}">
      <text>
        <r>
          <rPr>
            <sz val="11"/>
            <color rgb="FF000000"/>
            <rFont val="Arial"/>
            <family val="2"/>
          </rPr>
          <t>(Células de preenchimento automático). Quantitativo das funções gratificadas de direção e assessoramento vagas.</t>
        </r>
      </text>
    </comment>
    <comment ref="E268" authorId="0" shapeId="0" xr:uid="{B9371F46-742F-4015-B9F5-40ABA65F5604}">
      <text>
        <r>
          <rPr>
            <sz val="11"/>
            <color rgb="FF000000"/>
            <rFont val="Arial"/>
            <family val="2"/>
          </rPr>
          <t>(Células de preenchimento automático). Quantitativo das funções gratificadas de direção e assessoramento existentes (preenchidos + vagos).</t>
        </r>
      </text>
    </comment>
    <comment ref="G268" authorId="0" shapeId="0" xr:uid="{C902A573-1379-4B11-95B6-FB94226532CA}">
      <text>
        <r>
          <rPr>
            <sz val="11"/>
            <color rgb="FF000000"/>
            <rFont val="Arial"/>
            <family val="2"/>
          </rPr>
          <t>(Células de preenchimento automático). Valor total dos vencimentos dos servidores, em Reais (R$).</t>
        </r>
      </text>
    </comment>
    <comment ref="H268" authorId="0" shapeId="0" xr:uid="{E8DB9C67-1D80-4CD1-97DA-D77FCA93BE09}">
      <text>
        <r>
          <rPr>
            <sz val="11"/>
            <color rgb="FF000000"/>
            <rFont val="Arial"/>
            <family val="2"/>
          </rPr>
          <t>(Células de preenchimento automático). Valor total das representações pagas em razão da função gratificada de direção e assessoramento, em Reais (R$).</t>
        </r>
      </text>
    </comment>
    <comment ref="I268" authorId="0" shapeId="0" xr:uid="{BB02C78A-CE79-44D2-816A-DDFED80150F3}">
      <text>
        <r>
          <rPr>
            <sz val="11"/>
            <color rgb="FF000000"/>
            <rFont val="Arial"/>
            <family val="2"/>
          </rPr>
          <t>(Células de preenchimento automático). Valor total dos montantes resultantes da soma entre os vencimentos + representações, em Reais (R$).</t>
        </r>
      </text>
    </comment>
    <comment ref="A274" authorId="0" shapeId="0" xr:uid="{98BAA12F-5E19-45DB-88AC-B1C709BA6599}">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AA50296A-0E69-460F-AE2D-3F604261171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2BAF65C5-61F1-4339-88DC-C200E3C11A89}">
      <text>
        <r>
          <rPr>
            <sz val="11"/>
            <color rgb="FF000000"/>
            <rFont val="Arial"/>
            <family val="2"/>
          </rPr>
          <t>Descrever a sigla da lotação referente à função gratificada de supervisão e apoio. Exemplos de siglas da SCGE: DAUD/UAPP, DAUD/COP/UAOP, DAUD/CLC/UALC, etc.</t>
        </r>
      </text>
    </comment>
    <comment ref="D274" authorId="0" shapeId="0" xr:uid="{8372DDF7-5D99-498D-8949-2F4EF1D190B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48050B72-8078-4B0A-8423-4A5C88C3AB3B}">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29D6EBF8-8926-4122-9F40-EA97161BD8B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6E12A9B2-9776-4DBE-B4BB-C9442C44A192}">
      <text>
        <r>
          <rPr>
            <sz val="11"/>
            <color rgb="FF000000"/>
            <rFont val="Arial"/>
            <family val="2"/>
          </rPr>
          <t>Valor do vencimento do servidor, em Reais (R$).</t>
        </r>
      </text>
    </comment>
    <comment ref="H274" authorId="0" shapeId="0" xr:uid="{6DDF9812-F735-44A4-BB25-089AC658AC28}">
      <text>
        <r>
          <rPr>
            <sz val="11"/>
            <color rgb="FF000000"/>
            <rFont val="Arial"/>
            <family val="2"/>
          </rPr>
          <t>Valor da representação paga em razão da função gratificada de supervisão e apoio, em Reais (R$).</t>
        </r>
      </text>
    </comment>
    <comment ref="I274" authorId="0" shapeId="0" xr:uid="{006281FD-134C-4B5B-8380-84FBD81B3201}">
      <text>
        <r>
          <rPr>
            <sz val="11"/>
            <color rgb="FF000000"/>
            <rFont val="Arial"/>
            <family val="2"/>
          </rPr>
          <t>(Células de preenchimento automático). Montante resultante da soma entre o vencimento + representação, em Reais (R$).</t>
        </r>
      </text>
    </comment>
    <comment ref="A306" authorId="0" shapeId="0" xr:uid="{98F3B47B-788F-4F6E-898B-B205BAC960C3}">
      <text>
        <r>
          <rPr>
            <sz val="11"/>
            <color rgb="FF000000"/>
            <rFont val="Arial"/>
            <family val="2"/>
          </rPr>
          <t>(Não editar as células em cinza). Relação de todas as funções gratificadas de supervisão e apoio, conforme Lei Estadual nº 16.520/2018.</t>
        </r>
      </text>
    </comment>
    <comment ref="B306" authorId="0" shapeId="0" xr:uid="{44049AE8-3097-4094-BBC6-E7700501AC28}">
      <text>
        <r>
          <rPr>
            <sz val="11"/>
            <color rgb="FF000000"/>
            <rFont val="Arial"/>
            <family val="2"/>
          </rPr>
          <t>(Não editar as células em cinza). Relação de todos os símbolos das funções gratificadas de supervisão e apoio, conforme Lei Estadual nº 16.520/2018.</t>
        </r>
      </text>
    </comment>
    <comment ref="C306" authorId="0" shapeId="0" xr:uid="{55F67C64-D7C6-4600-94A3-A7513732D5E4}">
      <text>
        <r>
          <rPr>
            <sz val="11"/>
            <color rgb="FF000000"/>
            <rFont val="Arial"/>
            <family val="2"/>
          </rPr>
          <t>(Células de preenchimento automático). Quantitativo das funções gratificadas de supervisão e apoio preenchidos.</t>
        </r>
      </text>
    </comment>
    <comment ref="D306" authorId="0" shapeId="0" xr:uid="{EF0454E1-A7BA-41AF-AB92-3CC9BC2E7185}">
      <text>
        <r>
          <rPr>
            <sz val="11"/>
            <color rgb="FF000000"/>
            <rFont val="Arial"/>
            <family val="2"/>
          </rPr>
          <t>(Células de preenchimento automático). Quantitativo das funções gratificadas de supervisão e apoio vagos.</t>
        </r>
      </text>
    </comment>
    <comment ref="E306" authorId="0" shapeId="0" xr:uid="{77B0841B-BD8A-43F2-8E50-D4818C3694A8}">
      <text>
        <r>
          <rPr>
            <sz val="11"/>
            <color rgb="FF000000"/>
            <rFont val="Arial"/>
            <family val="2"/>
          </rPr>
          <t>(Células de preenchimento automático). Quantitativo das funções gratificadas de supervisão e apoio existentes (preenchidos + vagos).</t>
        </r>
      </text>
    </comment>
    <comment ref="G306" authorId="0" shapeId="0" xr:uid="{73E2EAF7-9D54-4DA9-BE66-2CB559936E04}">
      <text>
        <r>
          <rPr>
            <sz val="11"/>
            <color rgb="FF000000"/>
            <rFont val="Arial"/>
            <family val="2"/>
          </rPr>
          <t>(Células de preenchimento automático). Valor total dos vencimentos dos servidores, em Reais (R$).</t>
        </r>
      </text>
    </comment>
    <comment ref="H306" authorId="0" shapeId="0" xr:uid="{CFA47410-C079-41BE-9EE4-3D94631212C6}">
      <text>
        <r>
          <rPr>
            <sz val="11"/>
            <color rgb="FF000000"/>
            <rFont val="Arial"/>
            <family val="2"/>
          </rPr>
          <t>(Células de preenchimento automático). Valor total das representações pagas em razão da função gratificada de supervisão e apoio, em Reais (R$).</t>
        </r>
      </text>
    </comment>
    <comment ref="I306" authorId="0" shapeId="0" xr:uid="{D509B038-4682-4C6E-8B79-52D4523524C7}">
      <text>
        <r>
          <rPr>
            <sz val="11"/>
            <color rgb="FF000000"/>
            <rFont val="Arial"/>
            <family val="2"/>
          </rPr>
          <t>(Células de preenchimento automático). Valor total dos montantes resultantes da soma entre os vencimentos + representações, em Reais (R$).</t>
        </r>
      </text>
    </comment>
    <comment ref="C315" authorId="0" shapeId="0" xr:uid="{E1F15C05-1D7B-4A1E-B154-77AD3FC98A29}">
      <text>
        <r>
          <rPr>
            <sz val="11"/>
            <color rgb="FF000000"/>
            <rFont val="Arial"/>
            <family val="2"/>
          </rPr>
          <t>(Células de preenchimento automático). Quantitativo dos cargos em comissão + funções gratificadas preenchidos.</t>
        </r>
      </text>
    </comment>
    <comment ref="D315" authorId="0" shapeId="0" xr:uid="{A7BF648B-1FAD-4A87-9F07-54AD30C52D03}">
      <text>
        <r>
          <rPr>
            <sz val="11"/>
            <color rgb="FF000000"/>
            <rFont val="Arial"/>
            <family val="2"/>
          </rPr>
          <t>(Células de preenchimento automático). Quantitativo dos cargos em comissão + funções gratificadas vagos.</t>
        </r>
      </text>
    </comment>
    <comment ref="E315" authorId="0" shapeId="0" xr:uid="{FF7249D3-2B63-40BE-901F-C5E97324C71D}">
      <text>
        <r>
          <rPr>
            <sz val="11"/>
            <color rgb="FF000000"/>
            <rFont val="Arial"/>
            <family val="2"/>
          </rPr>
          <t>(Células de preenchimento automático). Quantitativo dos cargos em comissão + funções gratificadas existentes (preenchidos + vagos).</t>
        </r>
      </text>
    </comment>
    <comment ref="G315" authorId="0" shapeId="0" xr:uid="{E9E448AE-0C59-476F-B3C0-415A7C8D2972}">
      <text>
        <r>
          <rPr>
            <sz val="11"/>
            <color rgb="FF000000"/>
            <rFont val="Arial"/>
            <family val="2"/>
          </rPr>
          <t>(Células de preenchimento automático). Valor total dos vencimentos dos cargos comissionados + funções gratificadas, em Reais (R$).</t>
        </r>
      </text>
    </comment>
    <comment ref="H315" authorId="0" shapeId="0" xr:uid="{832128AE-43C2-48DF-905B-4734CDECA277}">
      <text>
        <r>
          <rPr>
            <sz val="11"/>
            <color rgb="FF000000"/>
            <rFont val="Arial"/>
            <family val="2"/>
          </rPr>
          <t>(Células de preenchimento automático). Valor total das representações pagas em razão dos cargos comissionados + funções gratificadas, em Reais (R$).</t>
        </r>
      </text>
    </comment>
    <comment ref="I315" authorId="0" shapeId="0" xr:uid="{F5CFB72B-B39A-40C0-8768-04E9BCEF83DE}">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9F576790-CFB4-4198-A4AB-B01E0244B757}">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8BA28559-92E6-4D7A-AE1D-08CA2659E8F7}">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1A9FEDE1-E9E0-4F5B-A16D-1FAD4B1B7C5E}">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233A0823-AED7-4141-B44D-EE4BFEE038D1}">
      <text>
        <r>
          <rPr>
            <sz val="11"/>
            <color rgb="FF000000"/>
            <rFont val="Arial"/>
            <family val="2"/>
          </rPr>
          <t>Descrever a sigla da lotação referente ao cargo comissionado. Exemplos de siglas da SCGE: GAB/SECGE, GAB/CGAB, CGAB/ASC, etc.</t>
        </r>
      </text>
    </comment>
    <comment ref="D6" authorId="0" shapeId="0" xr:uid="{F1584027-C6CE-48AE-A7C5-9B92BFA2D3A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74096EAC-7CB0-49A5-950A-44206CE586E3}">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D982BB74-6751-44E9-BAFE-D52653D90F90}">
      <text>
        <r>
          <rPr>
            <sz val="11"/>
            <color rgb="FF000000"/>
            <rFont val="Arial"/>
            <family val="2"/>
          </rPr>
          <t>Nome completo do servidor ocupante do cargo comissionado. Caso o cargo esteja vago, a palavra "VAGO" deverá ser inserida na célula correspondente.</t>
        </r>
      </text>
    </comment>
    <comment ref="G6" authorId="0" shapeId="0" xr:uid="{BF7321D5-AE26-4905-B3E4-BD12DE920561}">
      <text>
        <r>
          <rPr>
            <sz val="11"/>
            <color rgb="FF000000"/>
            <rFont val="Arial"/>
            <family val="2"/>
          </rPr>
          <t>Valor do subsídio do agente político, em Reais (R$).</t>
        </r>
      </text>
    </comment>
    <comment ref="H6" authorId="0" shapeId="0" xr:uid="{84DDCA01-7F32-458C-B646-9DDF21C8054E}">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4DA4ED55-26C2-48CF-B87C-84AB8320830D}">
      <text>
        <r>
          <rPr>
            <sz val="11"/>
            <color rgb="FF000000"/>
            <rFont val="Arial"/>
            <family val="2"/>
          </rPr>
          <t>Valor da representação paga em razão do cargo em comissão, em Reais (R$).</t>
        </r>
      </text>
    </comment>
    <comment ref="J6" authorId="0" shapeId="0" xr:uid="{1DA715A3-CC5C-4BDE-A812-070D754816CE}">
      <text>
        <r>
          <rPr>
            <sz val="11"/>
            <color rgb="FF000000"/>
            <rFont val="Arial"/>
            <family val="2"/>
          </rPr>
          <t>(Células de preenchimento automático). Montante resultante da soma entre o subsídio do agente político + vencimento + representação, em Reais (R$).</t>
        </r>
      </text>
    </comment>
    <comment ref="A175" authorId="0" shapeId="0" xr:uid="{DCCD9964-283D-4384-B6A1-7BC86DC050CE}">
      <text>
        <r>
          <rPr>
            <sz val="11"/>
            <color rgb="FF000000"/>
            <rFont val="Arial"/>
            <family val="2"/>
          </rPr>
          <t>(Não editar as células em cinza). Relação de todos os cargos comissionados, conforme Lei Estadual nº 16.520/2018.</t>
        </r>
      </text>
    </comment>
    <comment ref="B175" authorId="0" shapeId="0" xr:uid="{E98173C4-6091-4D77-BA2B-9541B9C03E89}">
      <text>
        <r>
          <rPr>
            <sz val="11"/>
            <color rgb="FF000000"/>
            <rFont val="Arial"/>
            <family val="2"/>
          </rPr>
          <t>(Não editar as células em cinza). Relação de todos os símbolos dos cargos comissionados, conforme Lei Estadual nº 16.520/2018.</t>
        </r>
      </text>
    </comment>
    <comment ref="C175" authorId="0" shapeId="0" xr:uid="{992A9FA4-2ECB-40BC-9145-87E63D39F44C}">
      <text>
        <r>
          <rPr>
            <sz val="11"/>
            <color rgb="FF000000"/>
            <rFont val="Arial"/>
            <family val="2"/>
          </rPr>
          <t>(Células de preenchimento automático). Quantitativo dos cargos comissionados preenchidos.</t>
        </r>
      </text>
    </comment>
    <comment ref="D175" authorId="0" shapeId="0" xr:uid="{493889AF-57CD-46EB-92BB-75B72B09E6F0}">
      <text>
        <r>
          <rPr>
            <sz val="11"/>
            <color rgb="FF000000"/>
            <rFont val="Arial"/>
            <family val="2"/>
          </rPr>
          <t>(Células de preenchimento automático). Quantitativo dos cargos comissionados vagos.</t>
        </r>
      </text>
    </comment>
    <comment ref="E175" authorId="0" shapeId="0" xr:uid="{E85524CF-5608-4EEB-90D0-7C0E4C5487E2}">
      <text>
        <r>
          <rPr>
            <sz val="11"/>
            <color rgb="FF000000"/>
            <rFont val="Arial"/>
            <family val="2"/>
          </rPr>
          <t>(Células de preenchimento automático). Quantitativo dos cargos comissionados existentes (preenchidos + vagos).</t>
        </r>
      </text>
    </comment>
    <comment ref="G175" authorId="0" shapeId="0" xr:uid="{2B0192C9-27E7-4FFC-BECD-3A0A6EE5B33E}">
      <text>
        <r>
          <rPr>
            <sz val="11"/>
            <color rgb="FF000000"/>
            <rFont val="Arial"/>
            <family val="2"/>
          </rPr>
          <t>(Células de preenchimento automático). Valor total dos subsídios dos agentes políticos, em Reais (R$).</t>
        </r>
      </text>
    </comment>
    <comment ref="H175" authorId="0" shapeId="0" xr:uid="{652809CB-6252-4262-9E48-551833CD8E5B}">
      <text>
        <r>
          <rPr>
            <sz val="11"/>
            <color rgb="FF000000"/>
            <rFont val="Arial"/>
            <family val="2"/>
          </rPr>
          <t>(Células de preenchimento automático). Valor total dos vencimentos dos servidores, em Reais (R$).</t>
        </r>
      </text>
    </comment>
    <comment ref="I175" authorId="0" shapeId="0" xr:uid="{DF7BC024-D436-48E9-9132-22E1503B3D62}">
      <text>
        <r>
          <rPr>
            <sz val="11"/>
            <color rgb="FF000000"/>
            <rFont val="Arial"/>
            <family val="2"/>
          </rPr>
          <t>(Células de preenchimento automático). Valor total das representações pagas em razão do cargo em comissão, em Reais (R$).</t>
        </r>
      </text>
    </comment>
    <comment ref="J175" authorId="0" shapeId="0" xr:uid="{74465A1D-8DF2-4545-BCFE-7700505ECDF0}">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58AFC257-2075-479C-895D-EDE1B73D58B4}">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2AD67455-BDDD-4187-9202-E1E251EAE86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1FDC8A03-8CAE-4F87-AF6F-510F00189F60}">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42AF9D9F-2369-4AD6-A4BB-71558E0FB37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E15CC6CA-4588-4330-9CF6-17E253EAA04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3E4D1FA1-1FB1-4F27-8FE1-D329CA9A189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C64C8F55-F7A7-4D06-96B3-CBF856F88F1F}">
      <text>
        <r>
          <rPr>
            <sz val="11"/>
            <color rgb="FF000000"/>
            <rFont val="Arial"/>
            <family val="2"/>
          </rPr>
          <t>Valor do vencimento do servidor, em Reais (R$).</t>
        </r>
      </text>
    </comment>
    <comment ref="H191" authorId="0" shapeId="0" xr:uid="{15524201-020B-455D-A25F-A350FF43B958}">
      <text>
        <r>
          <rPr>
            <sz val="11"/>
            <color rgb="FF000000"/>
            <rFont val="Arial"/>
            <family val="2"/>
          </rPr>
          <t>Valor da representação paga em razão da função gratificada de direção e assessoramento, em Reais (R$).</t>
        </r>
      </text>
    </comment>
    <comment ref="I191" authorId="0" shapeId="0" xr:uid="{53C7205F-4A34-4248-B959-D1AE95B5B058}">
      <text>
        <r>
          <rPr>
            <sz val="11"/>
            <color rgb="FF000000"/>
            <rFont val="Arial"/>
            <family val="2"/>
          </rPr>
          <t>(Células de preenchimento automático). Montante resultante da soma entre o vencimento + representação, em Reais (R$).</t>
        </r>
      </text>
    </comment>
    <comment ref="A194" authorId="0" shapeId="0" xr:uid="{5FE1BAB2-5B24-4406-84D2-19D37FACC331}">
      <text>
        <r>
          <rPr>
            <sz val="11"/>
            <color rgb="FF000000"/>
            <rFont val="Arial"/>
            <family val="2"/>
          </rPr>
          <t>(Não editar as células em cinza). Relação de todas as funções gratificadas de direção e assessoramento, conforme Lei Estadual nº 16.520/2018.</t>
        </r>
      </text>
    </comment>
    <comment ref="B194" authorId="0" shapeId="0" xr:uid="{4D9AADB1-BDF7-4C22-8755-2E6D3D8A476D}">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8A313FC7-6FEF-447C-8F60-DD6CB7D818AC}">
      <text>
        <r>
          <rPr>
            <sz val="11"/>
            <color rgb="FF000000"/>
            <rFont val="Arial"/>
            <family val="2"/>
          </rPr>
          <t>(Células de preenchimento automático). Quantitativo das funções gratificadas de direção e assessoramento preenchidos.</t>
        </r>
      </text>
    </comment>
    <comment ref="D194" authorId="0" shapeId="0" xr:uid="{BAD928EA-1585-42F8-98BF-83B5ABDC20E3}">
      <text>
        <r>
          <rPr>
            <sz val="11"/>
            <color rgb="FF000000"/>
            <rFont val="Arial"/>
            <family val="2"/>
          </rPr>
          <t>(Células de preenchimento automático). Quantitativo das funções gratificadas de direção e assessoramento vagas.</t>
        </r>
      </text>
    </comment>
    <comment ref="E194" authorId="0" shapeId="0" xr:uid="{0F921321-5322-41A2-83E5-416D932F9817}">
      <text>
        <r>
          <rPr>
            <sz val="11"/>
            <color rgb="FF000000"/>
            <rFont val="Arial"/>
            <family val="2"/>
          </rPr>
          <t>(Células de preenchimento automático). Quantitativo das funções gratificadas de direção e assessoramento existentes (preenchidos + vagos).</t>
        </r>
      </text>
    </comment>
    <comment ref="G194" authorId="0" shapeId="0" xr:uid="{C573BE8D-97F2-4EE4-BAF7-AE17999C8331}">
      <text>
        <r>
          <rPr>
            <sz val="11"/>
            <color rgb="FF000000"/>
            <rFont val="Arial"/>
            <family val="2"/>
          </rPr>
          <t>(Células de preenchimento automático). Valor total dos vencimentos dos servidores, em Reais (R$).</t>
        </r>
      </text>
    </comment>
    <comment ref="H194" authorId="0" shapeId="0" xr:uid="{B412A9BE-F33B-4D1C-9135-B61B0E754FAA}">
      <text>
        <r>
          <rPr>
            <sz val="11"/>
            <color rgb="FF000000"/>
            <rFont val="Arial"/>
            <family val="2"/>
          </rPr>
          <t>(Células de preenchimento automático). Valor total das representações pagas em razão da função gratificada de direção e assessoramento, em Reais (R$).</t>
        </r>
      </text>
    </comment>
    <comment ref="I194" authorId="0" shapeId="0" xr:uid="{368558D9-EE2C-444F-BDE1-0C29312B7BC2}">
      <text>
        <r>
          <rPr>
            <sz val="11"/>
            <color rgb="FF000000"/>
            <rFont val="Arial"/>
            <family val="2"/>
          </rPr>
          <t>(Células de preenchimento automático). Valor total dos montantes resultantes da soma entre os vencimentos + representações, em Reais (R$).</t>
        </r>
      </text>
    </comment>
    <comment ref="A204" authorId="0" shapeId="0" xr:uid="{F14D2A7B-B025-44B7-BF66-194EBEB4B0F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058B46CC-6CCD-42A5-8BE2-9FBB2887AC2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233C9E1B-D497-4179-836C-21F8F49E98A1}">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19595234-0F43-4A4C-99B7-234E147B577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B31B1A55-4494-4D87-BFC6-EF9B359CD1C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C18ABB4A-8B4E-4328-81FE-8D2A49F0600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F207A571-D298-4832-9BE5-C24B958FF59B}">
      <text>
        <r>
          <rPr>
            <sz val="11"/>
            <color rgb="FF000000"/>
            <rFont val="Arial"/>
            <family val="2"/>
          </rPr>
          <t>Valor do vencimento do servidor, em Reais (R$).</t>
        </r>
      </text>
    </comment>
    <comment ref="H204" authorId="0" shapeId="0" xr:uid="{6F994CF2-B079-40E4-A162-7D372E68DFCB}">
      <text>
        <r>
          <rPr>
            <sz val="11"/>
            <color rgb="FF000000"/>
            <rFont val="Arial"/>
            <family val="2"/>
          </rPr>
          <t>Valor da representação paga em razão da função gratificada de direção e assessoramento, em Reais (R$).</t>
        </r>
      </text>
    </comment>
    <comment ref="I204" authorId="0" shapeId="0" xr:uid="{600BAD45-FE56-48CC-9C06-778180F39CF8}">
      <text>
        <r>
          <rPr>
            <sz val="11"/>
            <color rgb="FF000000"/>
            <rFont val="Arial"/>
            <family val="2"/>
          </rPr>
          <t>(Células de preenchimento automático). Montante resultante da soma entre o vencimento + representação, em Reais (R$).</t>
        </r>
      </text>
    </comment>
    <comment ref="A212" authorId="0" shapeId="0" xr:uid="{DA620324-F46C-45B5-A8A6-3BC9D62BDCB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B73993D7-3EC5-42CC-8EEE-EE1CCF24348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91097ECA-B061-41C2-A709-697456875EF3}">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D88E1D0F-93D3-4687-9BB4-053837EDF1A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60724DB3-4CCC-47AE-A731-94A77AEFA8B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152A68F7-D998-4290-B82B-2E7D37016A6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3108F08B-1C49-481B-8ADA-F39C9146D2EC}">
      <text>
        <r>
          <rPr>
            <sz val="11"/>
            <color rgb="FF000000"/>
            <rFont val="Arial"/>
            <family val="2"/>
          </rPr>
          <t>Valor do vencimento do servidor, em Reais (R$).</t>
        </r>
      </text>
    </comment>
    <comment ref="H212" authorId="0" shapeId="0" xr:uid="{3EF21A50-A938-46EF-9B6E-7851FFE35030}">
      <text>
        <r>
          <rPr>
            <sz val="11"/>
            <color rgb="FF000000"/>
            <rFont val="Arial"/>
            <family val="2"/>
          </rPr>
          <t>Valor da representação paga em razão da função gratificada de direção e assessoramento, em Reais (R$).</t>
        </r>
      </text>
    </comment>
    <comment ref="I212" authorId="0" shapeId="0" xr:uid="{A5974C69-E94A-4C34-A204-8CD20C04ED93}">
      <text>
        <r>
          <rPr>
            <sz val="11"/>
            <color rgb="FF000000"/>
            <rFont val="Arial"/>
            <family val="2"/>
          </rPr>
          <t>(Células de preenchimento automático). Montante resultante da soma entre o vencimento + representação, em Reais (R$).</t>
        </r>
      </text>
    </comment>
    <comment ref="A220" authorId="0" shapeId="0" xr:uid="{2B9DC48F-5D7A-474B-8DE2-5B102B268A4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C3060653-B6F0-49DC-BC65-8424799EDB3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4C889CEE-94FA-4667-9CAE-D45876E8D207}">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BCB772C9-B3D6-4C85-9AD1-2A2FAE87E72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EB77649A-A6C3-4D03-8E2A-08B99816AC4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ABB6DDF7-49F9-41B1-92FB-1958082C455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F3B30791-5579-485B-A088-4DC17DD1BEAB}">
      <text>
        <r>
          <rPr>
            <sz val="11"/>
            <color rgb="FF000000"/>
            <rFont val="Arial"/>
            <family val="2"/>
          </rPr>
          <t>Valor do vencimento do servidor, em Reais (R$).</t>
        </r>
      </text>
    </comment>
    <comment ref="H220" authorId="0" shapeId="0" xr:uid="{13210D6F-F7AF-40D6-B4E7-C91EC2F07BC9}">
      <text>
        <r>
          <rPr>
            <sz val="11"/>
            <color rgb="FF000000"/>
            <rFont val="Arial"/>
            <family val="2"/>
          </rPr>
          <t>Valor da representação paga em razão da função gratificada de direção e assessoramento, em Reais (R$).</t>
        </r>
      </text>
    </comment>
    <comment ref="I220" authorId="0" shapeId="0" xr:uid="{4FD5DBAC-B85F-429B-A76A-C6F18C259D95}">
      <text>
        <r>
          <rPr>
            <sz val="11"/>
            <color rgb="FF000000"/>
            <rFont val="Arial"/>
            <family val="2"/>
          </rPr>
          <t>(Células de preenchimento automático). Montante resultante da soma entre o vencimento + representação, em Reais (R$).</t>
        </r>
      </text>
    </comment>
    <comment ref="A226" authorId="0" shapeId="0" xr:uid="{FA3EE5B1-17E0-417E-BEA7-3F671C225C16}">
      <text>
        <r>
          <rPr>
            <sz val="11"/>
            <color rgb="FF000000"/>
            <rFont val="Arial"/>
            <family val="2"/>
          </rPr>
          <t>(Não editar as células em cinza). Relação de todas as funções gratificadas de direção e assessoramento, conforme Lei Estadual nº 16.520/2018.</t>
        </r>
      </text>
    </comment>
    <comment ref="B226" authorId="0" shapeId="0" xr:uid="{EB1BC79E-1772-47C9-8529-A68A9C93AAA5}">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D972B3AD-B2B1-404A-9EFB-66E840E158FD}">
      <text>
        <r>
          <rPr>
            <sz val="11"/>
            <color rgb="FF000000"/>
            <rFont val="Arial"/>
            <family val="2"/>
          </rPr>
          <t>(Células de preenchimento automático). Quantitativo das funções gratificadas de direção e assessoramento preenchidos.</t>
        </r>
      </text>
    </comment>
    <comment ref="D226" authorId="0" shapeId="0" xr:uid="{B4F73E35-46F2-4F0B-BE1B-700DF4D1E726}">
      <text>
        <r>
          <rPr>
            <sz val="11"/>
            <color rgb="FF000000"/>
            <rFont val="Arial"/>
            <family val="2"/>
          </rPr>
          <t>(Células de preenchimento automático). Quantitativo das funções gratificadas de direção e assessoramento vagas.</t>
        </r>
      </text>
    </comment>
    <comment ref="E226" authorId="0" shapeId="0" xr:uid="{6BA00AD3-A5DF-42D3-8979-8578962E79F9}">
      <text>
        <r>
          <rPr>
            <sz val="11"/>
            <color rgb="FF000000"/>
            <rFont val="Arial"/>
            <family val="2"/>
          </rPr>
          <t>(Células de preenchimento automático). Quantitativo das funções gratificadas de direção e assessoramento existentes (preenchidos + vagos).</t>
        </r>
      </text>
    </comment>
    <comment ref="G226" authorId="0" shapeId="0" xr:uid="{4C87C254-E022-413B-9B7F-E3AB6E9B70BC}">
      <text>
        <r>
          <rPr>
            <sz val="11"/>
            <color rgb="FF000000"/>
            <rFont val="Arial"/>
            <family val="2"/>
          </rPr>
          <t>(Células de preenchimento automático). Valor total dos vencimentos dos servidores, em Reais (R$).</t>
        </r>
      </text>
    </comment>
    <comment ref="H226" authorId="0" shapeId="0" xr:uid="{FA8C6377-5108-493D-85D9-5B76A5E698EB}">
      <text>
        <r>
          <rPr>
            <sz val="11"/>
            <color rgb="FF000000"/>
            <rFont val="Arial"/>
            <family val="2"/>
          </rPr>
          <t>(Células de preenchimento automático). Valor total das representações pagas em razão da função gratificada de direção e assessoramento, em Reais (R$).</t>
        </r>
      </text>
    </comment>
    <comment ref="I226" authorId="0" shapeId="0" xr:uid="{A03E7834-ECA6-45EE-9AB1-B54EA733C712}">
      <text>
        <r>
          <rPr>
            <sz val="11"/>
            <color rgb="FF000000"/>
            <rFont val="Arial"/>
            <family val="2"/>
          </rPr>
          <t>(Células de preenchimento automático). Valor total dos montantes resultantes da soma entre os vencimentos + representações, em Reais (R$).</t>
        </r>
      </text>
    </comment>
    <comment ref="A237" authorId="0" shapeId="0" xr:uid="{F9E49824-585E-421C-819D-4A285CFD4284}">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20865F24-9368-46BF-92DE-178171FFE52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61504FDF-E009-45A2-9E36-C2B08C374666}">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8A892C24-05B9-47A3-94F5-1AA0ACD43E4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BB7803EC-EEEB-446E-A54B-B5CEAD42BE9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92532D42-F59B-4794-A710-4A873E5C7E9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E2D50BD6-6381-4C65-B738-660CE1B0E99E}">
      <text>
        <r>
          <rPr>
            <sz val="11"/>
            <color rgb="FF000000"/>
            <rFont val="Arial"/>
            <family val="2"/>
          </rPr>
          <t>Valor do vencimento do servidor, em Reais (R$).</t>
        </r>
      </text>
    </comment>
    <comment ref="H237" authorId="0" shapeId="0" xr:uid="{6DBBA3C7-E5A5-493C-A3F0-D7E03212D229}">
      <text>
        <r>
          <rPr>
            <sz val="11"/>
            <color rgb="FF000000"/>
            <rFont val="Arial"/>
            <family val="2"/>
          </rPr>
          <t>Valor da representação paga em razão da função gratificada de direção e assessoramento, em Reais (R$).</t>
        </r>
      </text>
    </comment>
    <comment ref="I237" authorId="0" shapeId="0" xr:uid="{76C9E3BD-FB58-4C78-A062-8811D125F4C4}">
      <text>
        <r>
          <rPr>
            <sz val="11"/>
            <color rgb="FF000000"/>
            <rFont val="Arial"/>
            <family val="2"/>
          </rPr>
          <t>(Células de preenchimento automático). Montante resultante da soma entre o vencimento + representação, em Reais (R$).</t>
        </r>
      </text>
    </comment>
    <comment ref="A246" authorId="0" shapeId="0" xr:uid="{74B50D8D-2FBB-4ED3-9F2C-91B0C5944991}">
      <text>
        <r>
          <rPr>
            <sz val="11"/>
            <color rgb="FF000000"/>
            <rFont val="Arial"/>
            <family val="2"/>
          </rPr>
          <t>(Não editar as células em cinza). Relação de todas as funções gratificadas de direção e assessoramento, conforme Lei Estadual nº 16.520/2018.</t>
        </r>
      </text>
    </comment>
    <comment ref="B246" authorId="0" shapeId="0" xr:uid="{561A5D3D-A65D-4B8B-AEA1-B7DC189DFCC4}">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0FB0089A-57FF-4838-B92C-6B80D5CABFC3}">
      <text>
        <r>
          <rPr>
            <sz val="11"/>
            <color rgb="FF000000"/>
            <rFont val="Arial"/>
            <family val="2"/>
          </rPr>
          <t>(Células de preenchimento automático). Quantitativo das funções gratificadas de direção e assessoramento preenchidos.</t>
        </r>
      </text>
    </comment>
    <comment ref="D246" authorId="0" shapeId="0" xr:uid="{D4067681-8180-4593-8D65-210F1EC95E47}">
      <text>
        <r>
          <rPr>
            <sz val="11"/>
            <color rgb="FF000000"/>
            <rFont val="Arial"/>
            <family val="2"/>
          </rPr>
          <t>(Células de preenchimento automático). Quantitativo das funções gratificadas de direção e assessoramento vagas.</t>
        </r>
      </text>
    </comment>
    <comment ref="E246" authorId="0" shapeId="0" xr:uid="{0605496D-7252-493A-A405-AA7EF61B32F8}">
      <text>
        <r>
          <rPr>
            <sz val="11"/>
            <color rgb="FF000000"/>
            <rFont val="Arial"/>
            <family val="2"/>
          </rPr>
          <t>(Células de preenchimento automático). Quantitativo das funções gratificadas de direção e assessoramento existentes (preenchidos + vagos).</t>
        </r>
      </text>
    </comment>
    <comment ref="G246" authorId="0" shapeId="0" xr:uid="{1F601815-4F99-4B7C-89D0-705BF896A0B7}">
      <text>
        <r>
          <rPr>
            <sz val="11"/>
            <color rgb="FF000000"/>
            <rFont val="Arial"/>
            <family val="2"/>
          </rPr>
          <t>(Células de preenchimento automático). Valor total dos vencimentos dos servidores, em Reais (R$).</t>
        </r>
      </text>
    </comment>
    <comment ref="H246" authorId="0" shapeId="0" xr:uid="{3AACFBE2-8756-4E09-B1C6-B406DCEEBED1}">
      <text>
        <r>
          <rPr>
            <sz val="11"/>
            <color rgb="FF000000"/>
            <rFont val="Arial"/>
            <family val="2"/>
          </rPr>
          <t>(Células de preenchimento automático). Valor total das representações pagas em razão da função gratificada de direção e assessoramento, em Reais (R$).</t>
        </r>
      </text>
    </comment>
    <comment ref="I246" authorId="0" shapeId="0" xr:uid="{3E069BA6-B979-4E71-8594-99782D2B7AF8}">
      <text>
        <r>
          <rPr>
            <sz val="11"/>
            <color rgb="FF000000"/>
            <rFont val="Arial"/>
            <family val="2"/>
          </rPr>
          <t>(Células de preenchimento automático). Valor total dos montantes resultantes da soma entre os vencimentos + representações, em Reais (R$).</t>
        </r>
      </text>
    </comment>
    <comment ref="A253" authorId="0" shapeId="0" xr:uid="{2B548793-C179-4C97-ADBC-982924C8425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49C615AF-658D-45BC-AB24-C5E9665FA67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B3E0D9D4-B5AC-408D-A4ED-3F268E2C6AB1}">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FE4F86CA-F0E6-411B-95E3-6D272607E34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572C363F-BD64-4F0E-9C24-B8C265E3C81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0A667E7F-368A-4131-8FAC-63C6F4CCD6B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5FA088E4-0183-4540-8B68-BCDF5D9BE564}">
      <text>
        <r>
          <rPr>
            <sz val="11"/>
            <color rgb="FF000000"/>
            <rFont val="Arial"/>
            <family val="2"/>
          </rPr>
          <t>Valor do vencimento do servidor, em Reais (R$).</t>
        </r>
      </text>
    </comment>
    <comment ref="H253" authorId="0" shapeId="0" xr:uid="{FAF8FB55-A2ED-4DAE-B241-2E7BF2B801D6}">
      <text>
        <r>
          <rPr>
            <sz val="11"/>
            <color rgb="FF000000"/>
            <rFont val="Arial"/>
            <family val="2"/>
          </rPr>
          <t>Valor da representação paga em razão da função gratificada de direção e assessoramento, em Reais (R$).</t>
        </r>
      </text>
    </comment>
    <comment ref="I253" authorId="0" shapeId="0" xr:uid="{1DF4CDA4-2887-4675-B033-84FABAA6B28B}">
      <text>
        <r>
          <rPr>
            <sz val="11"/>
            <color rgb="FF000000"/>
            <rFont val="Arial"/>
            <family val="2"/>
          </rPr>
          <t>(Células de preenchimento automático). Montante resultante da soma entre o vencimento + representação, em Reais (R$).</t>
        </r>
      </text>
    </comment>
    <comment ref="A257" authorId="0" shapeId="0" xr:uid="{D66E79AE-8F46-4A2E-90BE-580ECD3F11F6}">
      <text>
        <r>
          <rPr>
            <sz val="11"/>
            <color rgb="FF000000"/>
            <rFont val="Arial"/>
            <family val="2"/>
          </rPr>
          <t>(Não editar as células em cinza). Relação de todas as funções gratificadas de direção e assessoramento, conforme Lei Estadual nº 16.520/2018.</t>
        </r>
      </text>
    </comment>
    <comment ref="B257" authorId="0" shapeId="0" xr:uid="{542FBF6D-C1C9-43F1-BE9A-6DD4F4B5D969}">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9B47FF41-9730-4597-82AA-6CD955BBC80C}">
      <text>
        <r>
          <rPr>
            <sz val="11"/>
            <color rgb="FF000000"/>
            <rFont val="Arial"/>
            <family val="2"/>
          </rPr>
          <t>(Células de preenchimento automático). Quantitativo das funções gratificadas de direção e assessoramento preenchidos.</t>
        </r>
      </text>
    </comment>
    <comment ref="D257" authorId="0" shapeId="0" xr:uid="{8CA6493A-4069-47BC-B8D4-649F8B933FA3}">
      <text>
        <r>
          <rPr>
            <sz val="11"/>
            <color rgb="FF000000"/>
            <rFont val="Arial"/>
            <family val="2"/>
          </rPr>
          <t>(Células de preenchimento automático). Quantitativo das funções gratificadas de direção e assessoramento vagas.</t>
        </r>
      </text>
    </comment>
    <comment ref="E257" authorId="0" shapeId="0" xr:uid="{0976DE85-CE2C-4B62-AE7B-2D9FB43C6395}">
      <text>
        <r>
          <rPr>
            <sz val="11"/>
            <color rgb="FF000000"/>
            <rFont val="Arial"/>
            <family val="2"/>
          </rPr>
          <t>(Células de preenchimento automático). Quantitativo das funções gratificadas de direção e assessoramento existentes (preenchidos + vagos).</t>
        </r>
      </text>
    </comment>
    <comment ref="G257" authorId="0" shapeId="0" xr:uid="{0F14A0DC-EFB2-4898-A8ED-4C9C9AD2BAEF}">
      <text>
        <r>
          <rPr>
            <sz val="11"/>
            <color rgb="FF000000"/>
            <rFont val="Arial"/>
            <family val="2"/>
          </rPr>
          <t>(Células de preenchimento automático). Valor total dos vencimentos dos servidores, em Reais (R$).</t>
        </r>
      </text>
    </comment>
    <comment ref="H257" authorId="0" shapeId="0" xr:uid="{051DB031-8037-4018-B8B6-A56B5A525F3A}">
      <text>
        <r>
          <rPr>
            <sz val="11"/>
            <color rgb="FF000000"/>
            <rFont val="Arial"/>
            <family val="2"/>
          </rPr>
          <t>(Células de preenchimento automático). Valor total das representações pagas em razão da função gratificada de direção e assessoramento, em Reais (R$).</t>
        </r>
      </text>
    </comment>
    <comment ref="I257" authorId="0" shapeId="0" xr:uid="{1A9F25A9-850F-4AB5-9E5A-B3246CC7A7FA}">
      <text>
        <r>
          <rPr>
            <sz val="11"/>
            <color rgb="FF000000"/>
            <rFont val="Arial"/>
            <family val="2"/>
          </rPr>
          <t>(Células de preenchimento automático). Valor total dos montantes resultantes da soma entre os vencimentos + representações, em Reais (R$).</t>
        </r>
      </text>
    </comment>
    <comment ref="A264" authorId="0" shapeId="0" xr:uid="{2AB4D0B6-7F8F-4F3A-9CC0-E56AF26708A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3E10A1F1-3A53-416C-8AC9-227F50017C1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D169ED69-3CFD-4B5B-9202-7C68E943C960}">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15F4B3B4-5258-47EC-A1C6-F505771382A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44B0FA0A-6042-41EB-8989-1C1A3159679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80B9A3CE-E143-40CC-87B0-CF5D6043BD8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145E2D21-17B5-4007-8D71-A9E08EADF427}">
      <text>
        <r>
          <rPr>
            <sz val="11"/>
            <color rgb="FF000000"/>
            <rFont val="Arial"/>
            <family val="2"/>
          </rPr>
          <t>Valor do vencimento do servidor, em Reais (R$).</t>
        </r>
      </text>
    </comment>
    <comment ref="H264" authorId="0" shapeId="0" xr:uid="{BA6FBE42-FCA7-4356-A275-9FAC4A99786D}">
      <text>
        <r>
          <rPr>
            <sz val="11"/>
            <color rgb="FF000000"/>
            <rFont val="Arial"/>
            <family val="2"/>
          </rPr>
          <t>Valor da representação paga em razão da função gratificada de direção e assessoramento, em Reais (R$).</t>
        </r>
      </text>
    </comment>
    <comment ref="I264" authorId="0" shapeId="0" xr:uid="{1C45AC17-0FBD-4C16-BE23-04F6A1A37507}">
      <text>
        <r>
          <rPr>
            <sz val="11"/>
            <color rgb="FF000000"/>
            <rFont val="Arial"/>
            <family val="2"/>
          </rPr>
          <t>(Células de preenchimento automático). Montante resultante da soma entre o vencimento + representação, em Reais (R$).</t>
        </r>
      </text>
    </comment>
    <comment ref="A268" authorId="0" shapeId="0" xr:uid="{B7F44013-ABA3-449C-A06D-F43C79D17083}">
      <text>
        <r>
          <rPr>
            <sz val="11"/>
            <color rgb="FF000000"/>
            <rFont val="Arial"/>
            <family val="2"/>
          </rPr>
          <t>(Não editar as células em cinza). Relação de todas as funções gratificadas de direção e assessoramento, conforme Lei Estadual nº 16.520/2018.</t>
        </r>
      </text>
    </comment>
    <comment ref="B268" authorId="0" shapeId="0" xr:uid="{1FBFC393-AC7B-4903-B2BF-29332C4D5E1E}">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F51492AC-3B23-4C17-AC69-A2628939AB78}">
      <text>
        <r>
          <rPr>
            <sz val="11"/>
            <color rgb="FF000000"/>
            <rFont val="Arial"/>
            <family val="2"/>
          </rPr>
          <t>(Células de preenchimento automático). Quantitativo das funções gratificadas de direção e assessoramento preenchidos.</t>
        </r>
      </text>
    </comment>
    <comment ref="D268" authorId="0" shapeId="0" xr:uid="{720308C5-CD43-4706-96AD-CDF92CD28F64}">
      <text>
        <r>
          <rPr>
            <sz val="11"/>
            <color rgb="FF000000"/>
            <rFont val="Arial"/>
            <family val="2"/>
          </rPr>
          <t>(Células de preenchimento automático). Quantitativo das funções gratificadas de direção e assessoramento vagas.</t>
        </r>
      </text>
    </comment>
    <comment ref="E268" authorId="0" shapeId="0" xr:uid="{5BA26D33-24B9-44D4-89F3-4B32520566D9}">
      <text>
        <r>
          <rPr>
            <sz val="11"/>
            <color rgb="FF000000"/>
            <rFont val="Arial"/>
            <family val="2"/>
          </rPr>
          <t>(Células de preenchimento automático). Quantitativo das funções gratificadas de direção e assessoramento existentes (preenchidos + vagos).</t>
        </r>
      </text>
    </comment>
    <comment ref="G268" authorId="0" shapeId="0" xr:uid="{8248A184-7675-47C5-92A5-05ABBB179944}">
      <text>
        <r>
          <rPr>
            <sz val="11"/>
            <color rgb="FF000000"/>
            <rFont val="Arial"/>
            <family val="2"/>
          </rPr>
          <t>(Células de preenchimento automático). Valor total dos vencimentos dos servidores, em Reais (R$).</t>
        </r>
      </text>
    </comment>
    <comment ref="H268" authorId="0" shapeId="0" xr:uid="{29CBFDCF-2199-4189-8095-835532C707E5}">
      <text>
        <r>
          <rPr>
            <sz val="11"/>
            <color rgb="FF000000"/>
            <rFont val="Arial"/>
            <family val="2"/>
          </rPr>
          <t>(Células de preenchimento automático). Valor total das representações pagas em razão da função gratificada de direção e assessoramento, em Reais (R$).</t>
        </r>
      </text>
    </comment>
    <comment ref="I268" authorId="0" shapeId="0" xr:uid="{CAD4C3E6-A331-4F94-A070-CED7A0109FF0}">
      <text>
        <r>
          <rPr>
            <sz val="11"/>
            <color rgb="FF000000"/>
            <rFont val="Arial"/>
            <family val="2"/>
          </rPr>
          <t>(Células de preenchimento automático). Valor total dos montantes resultantes da soma entre os vencimentos + representações, em Reais (R$).</t>
        </r>
      </text>
    </comment>
    <comment ref="A274" authorId="0" shapeId="0" xr:uid="{BF23F5FC-C898-41C5-9DA5-F48D3130446E}">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EA58B812-DEBC-4A97-B30B-EB1A3CAEADF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DD6A83B0-A740-49A0-B2F2-1B49B378B6F4}">
      <text>
        <r>
          <rPr>
            <sz val="11"/>
            <color rgb="FF000000"/>
            <rFont val="Arial"/>
            <family val="2"/>
          </rPr>
          <t>Descrever a sigla da lotação referente à função gratificada de supervisão e apoio. Exemplos de siglas da SCGE: DAUD/UAPP, DAUD/COP/UAOP, DAUD/CLC/UALC, etc.</t>
        </r>
      </text>
    </comment>
    <comment ref="D274" authorId="0" shapeId="0" xr:uid="{61C71FC3-8C1C-4EA7-95D4-B8E3FA68A3E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62441EB5-9648-4848-A19B-C294F71FDB4E}">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7C85BF05-A369-425D-830E-F41A3390B69E}">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1564FD20-0BB1-4572-BAB1-99837787CEA6}">
      <text>
        <r>
          <rPr>
            <sz val="11"/>
            <color rgb="FF000000"/>
            <rFont val="Arial"/>
            <family val="2"/>
          </rPr>
          <t>Valor do vencimento do servidor, em Reais (R$).</t>
        </r>
      </text>
    </comment>
    <comment ref="H274" authorId="0" shapeId="0" xr:uid="{8E2D2717-16AC-46DE-8E44-A4AF9DEE3D08}">
      <text>
        <r>
          <rPr>
            <sz val="11"/>
            <color rgb="FF000000"/>
            <rFont val="Arial"/>
            <family val="2"/>
          </rPr>
          <t>Valor da representação paga em razão da função gratificada de supervisão e apoio, em Reais (R$).</t>
        </r>
      </text>
    </comment>
    <comment ref="I274" authorId="0" shapeId="0" xr:uid="{3CAE424C-DE82-46CE-8FB8-6DF2074C27B9}">
      <text>
        <r>
          <rPr>
            <sz val="11"/>
            <color rgb="FF000000"/>
            <rFont val="Arial"/>
            <family val="2"/>
          </rPr>
          <t>(Células de preenchimento automático). Montante resultante da soma entre o vencimento + representação, em Reais (R$).</t>
        </r>
      </text>
    </comment>
    <comment ref="A306" authorId="0" shapeId="0" xr:uid="{8B356B0A-B61A-4533-BB83-057B182DBAE0}">
      <text>
        <r>
          <rPr>
            <sz val="11"/>
            <color rgb="FF000000"/>
            <rFont val="Arial"/>
            <family val="2"/>
          </rPr>
          <t>(Não editar as células em cinza). Relação de todas as funções gratificadas de supervisão e apoio, conforme Lei Estadual nº 16.520/2018.</t>
        </r>
      </text>
    </comment>
    <comment ref="B306" authorId="0" shapeId="0" xr:uid="{411C5336-2AD9-4AE2-B2E3-2EA7E82A532B}">
      <text>
        <r>
          <rPr>
            <sz val="11"/>
            <color rgb="FF000000"/>
            <rFont val="Arial"/>
            <family val="2"/>
          </rPr>
          <t>(Não editar as células em cinza). Relação de todos os símbolos das funções gratificadas de supervisão e apoio, conforme Lei Estadual nº 16.520/2018.</t>
        </r>
      </text>
    </comment>
    <comment ref="C306" authorId="0" shapeId="0" xr:uid="{7C5AE2CF-2207-4974-B49F-22D9C32C1DBB}">
      <text>
        <r>
          <rPr>
            <sz val="11"/>
            <color rgb="FF000000"/>
            <rFont val="Arial"/>
            <family val="2"/>
          </rPr>
          <t>(Células de preenchimento automático). Quantitativo das funções gratificadas de supervisão e apoio preenchidos.</t>
        </r>
      </text>
    </comment>
    <comment ref="D306" authorId="0" shapeId="0" xr:uid="{808328EB-619E-4357-919E-21DB649F8B98}">
      <text>
        <r>
          <rPr>
            <sz val="11"/>
            <color rgb="FF000000"/>
            <rFont val="Arial"/>
            <family val="2"/>
          </rPr>
          <t>(Células de preenchimento automático). Quantitativo das funções gratificadas de supervisão e apoio vagos.</t>
        </r>
      </text>
    </comment>
    <comment ref="E306" authorId="0" shapeId="0" xr:uid="{2F59DC2B-B927-43B0-ACD9-D60B3AA68702}">
      <text>
        <r>
          <rPr>
            <sz val="11"/>
            <color rgb="FF000000"/>
            <rFont val="Arial"/>
            <family val="2"/>
          </rPr>
          <t>(Células de preenchimento automático). Quantitativo das funções gratificadas de supervisão e apoio existentes (preenchidos + vagos).</t>
        </r>
      </text>
    </comment>
    <comment ref="G306" authorId="0" shapeId="0" xr:uid="{3D4947E8-EC7B-47EC-A48B-850CDA3F3F39}">
      <text>
        <r>
          <rPr>
            <sz val="11"/>
            <color rgb="FF000000"/>
            <rFont val="Arial"/>
            <family val="2"/>
          </rPr>
          <t>(Células de preenchimento automático). Valor total dos vencimentos dos servidores, em Reais (R$).</t>
        </r>
      </text>
    </comment>
    <comment ref="H306" authorId="0" shapeId="0" xr:uid="{CBA5833A-73BB-4E70-819D-E7398D84231C}">
      <text>
        <r>
          <rPr>
            <sz val="11"/>
            <color rgb="FF000000"/>
            <rFont val="Arial"/>
            <family val="2"/>
          </rPr>
          <t>(Células de preenchimento automático). Valor total das representações pagas em razão da função gratificada de supervisão e apoio, em Reais (R$).</t>
        </r>
      </text>
    </comment>
    <comment ref="I306" authorId="0" shapeId="0" xr:uid="{FF340E60-1651-4C51-9E61-15E26282D4E8}">
      <text>
        <r>
          <rPr>
            <sz val="11"/>
            <color rgb="FF000000"/>
            <rFont val="Arial"/>
            <family val="2"/>
          </rPr>
          <t>(Células de preenchimento automático). Valor total dos montantes resultantes da soma entre os vencimentos + representações, em Reais (R$).</t>
        </r>
      </text>
    </comment>
    <comment ref="C315" authorId="0" shapeId="0" xr:uid="{54F9FAC2-81CE-429D-9810-ED9435907E6B}">
      <text>
        <r>
          <rPr>
            <sz val="11"/>
            <color rgb="FF000000"/>
            <rFont val="Arial"/>
            <family val="2"/>
          </rPr>
          <t>(Células de preenchimento automático). Quantitativo dos cargos em comissão + funções gratificadas preenchidos.</t>
        </r>
      </text>
    </comment>
    <comment ref="D315" authorId="0" shapeId="0" xr:uid="{E6B8BCCE-24AD-4783-876F-523A5914CF27}">
      <text>
        <r>
          <rPr>
            <sz val="11"/>
            <color rgb="FF000000"/>
            <rFont val="Arial"/>
            <family val="2"/>
          </rPr>
          <t>(Células de preenchimento automático). Quantitativo dos cargos em comissão + funções gratificadas vagos.</t>
        </r>
      </text>
    </comment>
    <comment ref="E315" authorId="0" shapeId="0" xr:uid="{60BFD9D6-2E44-4651-AEB6-7356158FB89F}">
      <text>
        <r>
          <rPr>
            <sz val="11"/>
            <color rgb="FF000000"/>
            <rFont val="Arial"/>
            <family val="2"/>
          </rPr>
          <t>(Células de preenchimento automático). Quantitativo dos cargos em comissão + funções gratificadas existentes (preenchidos + vagos).</t>
        </r>
      </text>
    </comment>
    <comment ref="G315" authorId="0" shapeId="0" xr:uid="{313FC8EE-3734-464B-B2FA-E0829CEC1C6C}">
      <text>
        <r>
          <rPr>
            <sz val="11"/>
            <color rgb="FF000000"/>
            <rFont val="Arial"/>
            <family val="2"/>
          </rPr>
          <t>(Células de preenchimento automático). Valor total dos vencimentos dos cargos comissionados + funções gratificadas, em Reais (R$).</t>
        </r>
      </text>
    </comment>
    <comment ref="H315" authorId="0" shapeId="0" xr:uid="{B6973DB5-B92F-4E0F-BD60-F8AED803F067}">
      <text>
        <r>
          <rPr>
            <sz val="11"/>
            <color rgb="FF000000"/>
            <rFont val="Arial"/>
            <family val="2"/>
          </rPr>
          <t>(Células de preenchimento automático). Valor total das representações pagas em razão dos cargos comissionados + funções gratificadas, em Reais (R$).</t>
        </r>
      </text>
    </comment>
    <comment ref="I315" authorId="0" shapeId="0" xr:uid="{F8993A02-26C9-4FBC-8103-18C94DD1DE31}">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8FC2226E-6057-49F6-8080-3D344704CCB1}">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1ED4D3C0-5B78-4937-AF9D-FB36E1F7D8CF}">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E04D21DE-7D15-4984-8889-20AEF567BEC8}">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635A1F54-898B-4C88-A3D1-0F212A95EC56}">
      <text>
        <r>
          <rPr>
            <sz val="11"/>
            <color rgb="FF000000"/>
            <rFont val="Arial"/>
            <family val="2"/>
          </rPr>
          <t>Descrever a sigla da lotação referente ao cargo comissionado. Exemplos de siglas da SCGE: GAB/SECGE, GAB/CGAB, CGAB/ASC, etc.</t>
        </r>
      </text>
    </comment>
    <comment ref="D6" authorId="0" shapeId="0" xr:uid="{DFD8B501-02CE-4D71-A091-7E0509A8BB9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CE37C7C1-2555-46AC-A513-F8861A99534F}">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7C17627F-E834-4646-A419-98DE366BE1F3}">
      <text>
        <r>
          <rPr>
            <sz val="11"/>
            <color rgb="FF000000"/>
            <rFont val="Arial"/>
            <family val="2"/>
          </rPr>
          <t>Nome completo do servidor ocupante do cargo comissionado. Caso o cargo esteja vago, a palavra "VAGO" deverá ser inserida na célula correspondente.</t>
        </r>
      </text>
    </comment>
    <comment ref="G6" authorId="0" shapeId="0" xr:uid="{DE71D9E9-CE13-4347-913B-8C5C706F2105}">
      <text>
        <r>
          <rPr>
            <sz val="11"/>
            <color rgb="FF000000"/>
            <rFont val="Arial"/>
            <family val="2"/>
          </rPr>
          <t>Valor do subsídio do agente político, em Reais (R$).</t>
        </r>
      </text>
    </comment>
    <comment ref="H6" authorId="0" shapeId="0" xr:uid="{222B5346-6B92-4DF9-A56D-916063163C82}">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01671DC2-BE8C-43AB-971C-898E222FAF8A}">
      <text>
        <r>
          <rPr>
            <sz val="11"/>
            <color rgb="FF000000"/>
            <rFont val="Arial"/>
            <family val="2"/>
          </rPr>
          <t>Valor da representação paga em razão do cargo em comissão, em Reais (R$).</t>
        </r>
      </text>
    </comment>
    <comment ref="J6" authorId="0" shapeId="0" xr:uid="{C6CD5A5E-E71F-43C5-99BF-185B014C656F}">
      <text>
        <r>
          <rPr>
            <sz val="11"/>
            <color rgb="FF000000"/>
            <rFont val="Arial"/>
            <family val="2"/>
          </rPr>
          <t>(Células de preenchimento automático). Montante resultante da soma entre o subsídio do agente político + vencimento + representação, em Reais (R$).</t>
        </r>
      </text>
    </comment>
    <comment ref="A175" authorId="0" shapeId="0" xr:uid="{52175678-0A7E-4E82-9F31-7014B352BE5E}">
      <text>
        <r>
          <rPr>
            <sz val="11"/>
            <color rgb="FF000000"/>
            <rFont val="Arial"/>
            <family val="2"/>
          </rPr>
          <t>(Não editar as células em cinza). Relação de todos os cargos comissionados, conforme Lei Estadual nº 16.520/2018.</t>
        </r>
      </text>
    </comment>
    <comment ref="B175" authorId="0" shapeId="0" xr:uid="{0CD02E58-CCD9-4DDB-9B0D-402A47C40F22}">
      <text>
        <r>
          <rPr>
            <sz val="11"/>
            <color rgb="FF000000"/>
            <rFont val="Arial"/>
            <family val="2"/>
          </rPr>
          <t>(Não editar as células em cinza). Relação de todos os símbolos dos cargos comissionados, conforme Lei Estadual nº 16.520/2018.</t>
        </r>
      </text>
    </comment>
    <comment ref="C175" authorId="0" shapeId="0" xr:uid="{22AA832A-595D-4C41-BB63-7B4273AE0142}">
      <text>
        <r>
          <rPr>
            <sz val="11"/>
            <color rgb="FF000000"/>
            <rFont val="Arial"/>
            <family val="2"/>
          </rPr>
          <t>(Células de preenchimento automático). Quantitativo dos cargos comissionados preenchidos.</t>
        </r>
      </text>
    </comment>
    <comment ref="D175" authorId="0" shapeId="0" xr:uid="{7E1DA1E2-A950-4DFC-B04D-07B52D2E70F9}">
      <text>
        <r>
          <rPr>
            <sz val="11"/>
            <color rgb="FF000000"/>
            <rFont val="Arial"/>
            <family val="2"/>
          </rPr>
          <t>(Células de preenchimento automático). Quantitativo dos cargos comissionados vagos.</t>
        </r>
      </text>
    </comment>
    <comment ref="E175" authorId="0" shapeId="0" xr:uid="{B90B9544-1A87-4D46-B64C-A22FF7690153}">
      <text>
        <r>
          <rPr>
            <sz val="11"/>
            <color rgb="FF000000"/>
            <rFont val="Arial"/>
            <family val="2"/>
          </rPr>
          <t>(Células de preenchimento automático). Quantitativo dos cargos comissionados existentes (preenchidos + vagos).</t>
        </r>
      </text>
    </comment>
    <comment ref="G175" authorId="0" shapeId="0" xr:uid="{6D162EC6-3472-4518-95ED-0102416E775A}">
      <text>
        <r>
          <rPr>
            <sz val="11"/>
            <color rgb="FF000000"/>
            <rFont val="Arial"/>
            <family val="2"/>
          </rPr>
          <t>(Células de preenchimento automático). Valor total dos subsídios dos agentes políticos, em Reais (R$).</t>
        </r>
      </text>
    </comment>
    <comment ref="H175" authorId="0" shapeId="0" xr:uid="{B0F4E4DA-B832-491B-B637-6A4EAE8A2D1B}">
      <text>
        <r>
          <rPr>
            <sz val="11"/>
            <color rgb="FF000000"/>
            <rFont val="Arial"/>
            <family val="2"/>
          </rPr>
          <t>(Células de preenchimento automático). Valor total dos vencimentos dos servidores, em Reais (R$).</t>
        </r>
      </text>
    </comment>
    <comment ref="I175" authorId="0" shapeId="0" xr:uid="{60EAE681-3BB5-4DAC-8928-A78787E81B40}">
      <text>
        <r>
          <rPr>
            <sz val="11"/>
            <color rgb="FF000000"/>
            <rFont val="Arial"/>
            <family val="2"/>
          </rPr>
          <t>(Células de preenchimento automático). Valor total das representações pagas em razão do cargo em comissão, em Reais (R$).</t>
        </r>
      </text>
    </comment>
    <comment ref="J175" authorId="0" shapeId="0" xr:uid="{72E6089A-3B08-426D-AB71-CCE6E3ADC899}">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1E828D13-EBC6-43D6-9E36-1346F89E3BA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0AB246C8-E34E-48D8-8328-2E969D9561D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A5545B17-5DBB-4D21-89D2-4802A7E2F506}">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DFA51E77-C958-4373-BCAB-C53D4382867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9960AAED-D6B9-46ED-8641-E6E4B7640306}">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1C142F24-3448-421B-9BC3-602A9B56612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64E53100-AF64-43C2-93D9-09E9D7839001}">
      <text>
        <r>
          <rPr>
            <sz val="11"/>
            <color rgb="FF000000"/>
            <rFont val="Arial"/>
            <family val="2"/>
          </rPr>
          <t>Valor do vencimento do servidor, em Reais (R$).</t>
        </r>
      </text>
    </comment>
    <comment ref="H191" authorId="0" shapeId="0" xr:uid="{C8F34DEF-EAC6-4971-AC48-834E99E9D416}">
      <text>
        <r>
          <rPr>
            <sz val="11"/>
            <color rgb="FF000000"/>
            <rFont val="Arial"/>
            <family val="2"/>
          </rPr>
          <t>Valor da representação paga em razão da função gratificada de direção e assessoramento, em Reais (R$).</t>
        </r>
      </text>
    </comment>
    <comment ref="I191" authorId="0" shapeId="0" xr:uid="{616EF200-2A16-4633-B320-6F0D802CFECB}">
      <text>
        <r>
          <rPr>
            <sz val="11"/>
            <color rgb="FF000000"/>
            <rFont val="Arial"/>
            <family val="2"/>
          </rPr>
          <t>(Células de preenchimento automático). Montante resultante da soma entre o vencimento + representação, em Reais (R$).</t>
        </r>
      </text>
    </comment>
    <comment ref="A194" authorId="0" shapeId="0" xr:uid="{FFDF78F8-EAFC-4C6E-9BB9-60CB168C64EC}">
      <text>
        <r>
          <rPr>
            <sz val="11"/>
            <color rgb="FF000000"/>
            <rFont val="Arial"/>
            <family val="2"/>
          </rPr>
          <t>(Não editar as células em cinza). Relação de todas as funções gratificadas de direção e assessoramento, conforme Lei Estadual nº 16.520/2018.</t>
        </r>
      </text>
    </comment>
    <comment ref="B194" authorId="0" shapeId="0" xr:uid="{BE9C377A-E8A4-48B1-9278-2B7D2913122A}">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84AA6BB7-52E6-4B1E-87D2-206B37FB502D}">
      <text>
        <r>
          <rPr>
            <sz val="11"/>
            <color rgb="FF000000"/>
            <rFont val="Arial"/>
            <family val="2"/>
          </rPr>
          <t>(Células de preenchimento automático). Quantitativo das funções gratificadas de direção e assessoramento preenchidos.</t>
        </r>
      </text>
    </comment>
    <comment ref="D194" authorId="0" shapeId="0" xr:uid="{E7E1900A-E9F3-4336-8458-12A207C5765C}">
      <text>
        <r>
          <rPr>
            <sz val="11"/>
            <color rgb="FF000000"/>
            <rFont val="Arial"/>
            <family val="2"/>
          </rPr>
          <t>(Células de preenchimento automático). Quantitativo das funções gratificadas de direção e assessoramento vagas.</t>
        </r>
      </text>
    </comment>
    <comment ref="E194" authorId="0" shapeId="0" xr:uid="{0E0E7D7A-7838-4BBC-B1D9-EE665B4D4A02}">
      <text>
        <r>
          <rPr>
            <sz val="11"/>
            <color rgb="FF000000"/>
            <rFont val="Arial"/>
            <family val="2"/>
          </rPr>
          <t>(Células de preenchimento automático). Quantitativo das funções gratificadas de direção e assessoramento existentes (preenchidos + vagos).</t>
        </r>
      </text>
    </comment>
    <comment ref="G194" authorId="0" shapeId="0" xr:uid="{F654BFBD-DDAB-4931-8354-BC19BD342FBF}">
      <text>
        <r>
          <rPr>
            <sz val="11"/>
            <color rgb="FF000000"/>
            <rFont val="Arial"/>
            <family val="2"/>
          </rPr>
          <t>(Células de preenchimento automático). Valor total dos vencimentos dos servidores, em Reais (R$).</t>
        </r>
      </text>
    </comment>
    <comment ref="H194" authorId="0" shapeId="0" xr:uid="{D9AB14FD-AAFF-4383-95CD-A9D13E2663DF}">
      <text>
        <r>
          <rPr>
            <sz val="11"/>
            <color rgb="FF000000"/>
            <rFont val="Arial"/>
            <family val="2"/>
          </rPr>
          <t>(Células de preenchimento automático). Valor total das representações pagas em razão da função gratificada de direção e assessoramento, em Reais (R$).</t>
        </r>
      </text>
    </comment>
    <comment ref="I194" authorId="0" shapeId="0" xr:uid="{C16CDFB4-E404-4F0C-B981-932812C56D7A}">
      <text>
        <r>
          <rPr>
            <sz val="11"/>
            <color rgb="FF000000"/>
            <rFont val="Arial"/>
            <family val="2"/>
          </rPr>
          <t>(Células de preenchimento automático). Valor total dos montantes resultantes da soma entre os vencimentos + representações, em Reais (R$).</t>
        </r>
      </text>
    </comment>
    <comment ref="A204" authorId="0" shapeId="0" xr:uid="{B7559067-F505-4907-B753-0933E23543E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C0E20E38-4DD4-4700-BA1F-A2EA4C3C9A7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10612D7C-04AC-4298-B215-44E53E3989AE}">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79F5F22F-FAAC-4B50-A8A8-375317FA253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4020A9CF-1A47-4B56-87C9-B1F8CED41AC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2FEBD66A-E24A-469E-ABF4-EC2FDB49C62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51099142-4D6C-4EDC-A51C-4BE597544901}">
      <text>
        <r>
          <rPr>
            <sz val="11"/>
            <color rgb="FF000000"/>
            <rFont val="Arial"/>
            <family val="2"/>
          </rPr>
          <t>Valor do vencimento do servidor, em Reais (R$).</t>
        </r>
      </text>
    </comment>
    <comment ref="H204" authorId="0" shapeId="0" xr:uid="{17A51DF6-33F4-4CD5-9324-4D54C3740F21}">
      <text>
        <r>
          <rPr>
            <sz val="11"/>
            <color rgb="FF000000"/>
            <rFont val="Arial"/>
            <family val="2"/>
          </rPr>
          <t>Valor da representação paga em razão da função gratificada de direção e assessoramento, em Reais (R$).</t>
        </r>
      </text>
    </comment>
    <comment ref="I204" authorId="0" shapeId="0" xr:uid="{B6BD76A3-C7D0-48F4-84B9-AA8D42560BB5}">
      <text>
        <r>
          <rPr>
            <sz val="11"/>
            <color rgb="FF000000"/>
            <rFont val="Arial"/>
            <family val="2"/>
          </rPr>
          <t>(Células de preenchimento automático). Montante resultante da soma entre o vencimento + representação, em Reais (R$).</t>
        </r>
      </text>
    </comment>
    <comment ref="A212" authorId="0" shapeId="0" xr:uid="{C212578B-8CD8-44F8-B543-07FA0F979A4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BF0D6D6E-CAD4-4267-A379-67CE2A0D62B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EF8993C9-AEB8-454D-8723-EC058EDD9FCC}">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50164089-2C14-4159-A72F-C37CDD2DB70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97ED756F-EC1E-4197-9866-85D5DF9FF15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7993D851-B8C9-4256-A942-E12465E4D302}">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CA7DBAEA-A12A-420C-97D6-369E64F1F18C}">
      <text>
        <r>
          <rPr>
            <sz val="11"/>
            <color rgb="FF000000"/>
            <rFont val="Arial"/>
            <family val="2"/>
          </rPr>
          <t>Valor do vencimento do servidor, em Reais (R$).</t>
        </r>
      </text>
    </comment>
    <comment ref="H212" authorId="0" shapeId="0" xr:uid="{726CF386-FAE5-41C8-8257-BDF95CB3F514}">
      <text>
        <r>
          <rPr>
            <sz val="11"/>
            <color rgb="FF000000"/>
            <rFont val="Arial"/>
            <family val="2"/>
          </rPr>
          <t>Valor da representação paga em razão da função gratificada de direção e assessoramento, em Reais (R$).</t>
        </r>
      </text>
    </comment>
    <comment ref="I212" authorId="0" shapeId="0" xr:uid="{CBEF4645-F567-49E3-A36C-A05C5C4F9726}">
      <text>
        <r>
          <rPr>
            <sz val="11"/>
            <color rgb="FF000000"/>
            <rFont val="Arial"/>
            <family val="2"/>
          </rPr>
          <t>(Células de preenchimento automático). Montante resultante da soma entre o vencimento + representação, em Reais (R$).</t>
        </r>
      </text>
    </comment>
    <comment ref="A220" authorId="0" shapeId="0" xr:uid="{BEEE2063-8277-47AA-970E-CE4D5BC095E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D02B38A7-00BF-471E-A151-6030DED682D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03D1BD58-C2E0-4A14-83D2-573648DEF7D3}">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3302E751-EABF-448C-8A8E-796578D2574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97EC74F5-F864-4998-8187-69019027429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8EE78640-5E6F-47E2-938E-E17122EC5AC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A83E9C01-8A34-4590-9E95-791CD54752A9}">
      <text>
        <r>
          <rPr>
            <sz val="11"/>
            <color rgb="FF000000"/>
            <rFont val="Arial"/>
            <family val="2"/>
          </rPr>
          <t>Valor do vencimento do servidor, em Reais (R$).</t>
        </r>
      </text>
    </comment>
    <comment ref="H220" authorId="0" shapeId="0" xr:uid="{D721ACFA-E183-4558-8B9E-0D7F76CA2DDD}">
      <text>
        <r>
          <rPr>
            <sz val="11"/>
            <color rgb="FF000000"/>
            <rFont val="Arial"/>
            <family val="2"/>
          </rPr>
          <t>Valor da representação paga em razão da função gratificada de direção e assessoramento, em Reais (R$).</t>
        </r>
      </text>
    </comment>
    <comment ref="I220" authorId="0" shapeId="0" xr:uid="{A6F45F20-6F77-411B-ACEB-1C1658186C7E}">
      <text>
        <r>
          <rPr>
            <sz val="11"/>
            <color rgb="FF000000"/>
            <rFont val="Arial"/>
            <family val="2"/>
          </rPr>
          <t>(Células de preenchimento automático). Montante resultante da soma entre o vencimento + representação, em Reais (R$).</t>
        </r>
      </text>
    </comment>
    <comment ref="A226" authorId="0" shapeId="0" xr:uid="{20D2CEC5-18BF-43DF-BF3A-B064872CCDB7}">
      <text>
        <r>
          <rPr>
            <sz val="11"/>
            <color rgb="FF000000"/>
            <rFont val="Arial"/>
            <family val="2"/>
          </rPr>
          <t>(Não editar as células em cinza). Relação de todas as funções gratificadas de direção e assessoramento, conforme Lei Estadual nº 16.520/2018.</t>
        </r>
      </text>
    </comment>
    <comment ref="B226" authorId="0" shapeId="0" xr:uid="{925C9845-08B6-4B13-900B-9AC96E6E0D4F}">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836E0163-C2B4-4996-82F3-D44F6EB9841B}">
      <text>
        <r>
          <rPr>
            <sz val="11"/>
            <color rgb="FF000000"/>
            <rFont val="Arial"/>
            <family val="2"/>
          </rPr>
          <t>(Células de preenchimento automático). Quantitativo das funções gratificadas de direção e assessoramento preenchidos.</t>
        </r>
      </text>
    </comment>
    <comment ref="D226" authorId="0" shapeId="0" xr:uid="{31D1641D-B035-4236-A972-3C91CD28330C}">
      <text>
        <r>
          <rPr>
            <sz val="11"/>
            <color rgb="FF000000"/>
            <rFont val="Arial"/>
            <family val="2"/>
          </rPr>
          <t>(Células de preenchimento automático). Quantitativo das funções gratificadas de direção e assessoramento vagas.</t>
        </r>
      </text>
    </comment>
    <comment ref="E226" authorId="0" shapeId="0" xr:uid="{E913B77E-F78E-4DAE-BA7E-D83F17257EAE}">
      <text>
        <r>
          <rPr>
            <sz val="11"/>
            <color rgb="FF000000"/>
            <rFont val="Arial"/>
            <family val="2"/>
          </rPr>
          <t>(Células de preenchimento automático). Quantitativo das funções gratificadas de direção e assessoramento existentes (preenchidos + vagos).</t>
        </r>
      </text>
    </comment>
    <comment ref="G226" authorId="0" shapeId="0" xr:uid="{AD95FAED-DDDC-48E8-8D3E-808D42CB43EF}">
      <text>
        <r>
          <rPr>
            <sz val="11"/>
            <color rgb="FF000000"/>
            <rFont val="Arial"/>
            <family val="2"/>
          </rPr>
          <t>(Células de preenchimento automático). Valor total dos vencimentos dos servidores, em Reais (R$).</t>
        </r>
      </text>
    </comment>
    <comment ref="H226" authorId="0" shapeId="0" xr:uid="{B934BB3B-03C8-4030-A51D-71A57647FCE2}">
      <text>
        <r>
          <rPr>
            <sz val="11"/>
            <color rgb="FF000000"/>
            <rFont val="Arial"/>
            <family val="2"/>
          </rPr>
          <t>(Células de preenchimento automático). Valor total das representações pagas em razão da função gratificada de direção e assessoramento, em Reais (R$).</t>
        </r>
      </text>
    </comment>
    <comment ref="I226" authorId="0" shapeId="0" xr:uid="{AB2E45EA-6246-4BC6-9B15-68CD0EB8F47E}">
      <text>
        <r>
          <rPr>
            <sz val="11"/>
            <color rgb="FF000000"/>
            <rFont val="Arial"/>
            <family val="2"/>
          </rPr>
          <t>(Células de preenchimento automático). Valor total dos montantes resultantes da soma entre os vencimentos + representações, em Reais (R$).</t>
        </r>
      </text>
    </comment>
    <comment ref="A237" authorId="0" shapeId="0" xr:uid="{EFF38941-E87C-4D18-AC58-3E104195682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8047100B-849D-4C40-BD08-D5440D22016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029AA4A3-CDDD-4AF0-A4E1-D71A2B9CCC24}">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B802648D-543C-4FB4-B709-4B3B1D7AEF0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497FE228-BA34-4B5B-BA79-436038B9CE9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2342E982-7431-4199-8D81-1038F179B8B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A19EEFB7-139B-4BC0-A157-32D72C2EACBF}">
      <text>
        <r>
          <rPr>
            <sz val="11"/>
            <color rgb="FF000000"/>
            <rFont val="Arial"/>
            <family val="2"/>
          </rPr>
          <t>Valor do vencimento do servidor, em Reais (R$).</t>
        </r>
      </text>
    </comment>
    <comment ref="H237" authorId="0" shapeId="0" xr:uid="{31C0CDB8-DF61-4774-A9EE-9F612E76EA0E}">
      <text>
        <r>
          <rPr>
            <sz val="11"/>
            <color rgb="FF000000"/>
            <rFont val="Arial"/>
            <family val="2"/>
          </rPr>
          <t>Valor da representação paga em razão da função gratificada de direção e assessoramento, em Reais (R$).</t>
        </r>
      </text>
    </comment>
    <comment ref="I237" authorId="0" shapeId="0" xr:uid="{615D556E-5597-4B8E-9748-46AE2715C318}">
      <text>
        <r>
          <rPr>
            <sz val="11"/>
            <color rgb="FF000000"/>
            <rFont val="Arial"/>
            <family val="2"/>
          </rPr>
          <t>(Células de preenchimento automático). Montante resultante da soma entre o vencimento + representação, em Reais (R$).</t>
        </r>
      </text>
    </comment>
    <comment ref="A246" authorId="0" shapeId="0" xr:uid="{B3130DE9-C1CD-4178-B180-8CE00744E348}">
      <text>
        <r>
          <rPr>
            <sz val="11"/>
            <color rgb="FF000000"/>
            <rFont val="Arial"/>
            <family val="2"/>
          </rPr>
          <t>(Não editar as células em cinza). Relação de todas as funções gratificadas de direção e assessoramento, conforme Lei Estadual nº 16.520/2018.</t>
        </r>
      </text>
    </comment>
    <comment ref="B246" authorId="0" shapeId="0" xr:uid="{878B931E-A4EA-485F-9DCC-4B0C23F3BFB5}">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021A157C-53F0-4DB1-A268-A22D22A646A0}">
      <text>
        <r>
          <rPr>
            <sz val="11"/>
            <color rgb="FF000000"/>
            <rFont val="Arial"/>
            <family val="2"/>
          </rPr>
          <t>(Células de preenchimento automático). Quantitativo das funções gratificadas de direção e assessoramento preenchidos.</t>
        </r>
      </text>
    </comment>
    <comment ref="D246" authorId="0" shapeId="0" xr:uid="{3E604CAD-9C6C-4373-9DA5-B4E12B860698}">
      <text>
        <r>
          <rPr>
            <sz val="11"/>
            <color rgb="FF000000"/>
            <rFont val="Arial"/>
            <family val="2"/>
          </rPr>
          <t>(Células de preenchimento automático). Quantitativo das funções gratificadas de direção e assessoramento vagas.</t>
        </r>
      </text>
    </comment>
    <comment ref="E246" authorId="0" shapeId="0" xr:uid="{7EA30CAC-445D-4866-B9C4-CBDEDA1B12B2}">
      <text>
        <r>
          <rPr>
            <sz val="11"/>
            <color rgb="FF000000"/>
            <rFont val="Arial"/>
            <family val="2"/>
          </rPr>
          <t>(Células de preenchimento automático). Quantitativo das funções gratificadas de direção e assessoramento existentes (preenchidos + vagos).</t>
        </r>
      </text>
    </comment>
    <comment ref="G246" authorId="0" shapeId="0" xr:uid="{F0F8E742-42F3-4A6B-86E5-02C10841E3FD}">
      <text>
        <r>
          <rPr>
            <sz val="11"/>
            <color rgb="FF000000"/>
            <rFont val="Arial"/>
            <family val="2"/>
          </rPr>
          <t>(Células de preenchimento automático). Valor total dos vencimentos dos servidores, em Reais (R$).</t>
        </r>
      </text>
    </comment>
    <comment ref="H246" authorId="0" shapeId="0" xr:uid="{80528877-DD8F-45E5-A9AB-10A7068FF4B9}">
      <text>
        <r>
          <rPr>
            <sz val="11"/>
            <color rgb="FF000000"/>
            <rFont val="Arial"/>
            <family val="2"/>
          </rPr>
          <t>(Células de preenchimento automático). Valor total das representações pagas em razão da função gratificada de direção e assessoramento, em Reais (R$).</t>
        </r>
      </text>
    </comment>
    <comment ref="I246" authorId="0" shapeId="0" xr:uid="{55306FC0-3273-4582-BD87-5FFA85D845DE}">
      <text>
        <r>
          <rPr>
            <sz val="11"/>
            <color rgb="FF000000"/>
            <rFont val="Arial"/>
            <family val="2"/>
          </rPr>
          <t>(Células de preenchimento automático). Valor total dos montantes resultantes da soma entre os vencimentos + representações, em Reais (R$).</t>
        </r>
      </text>
    </comment>
    <comment ref="A253" authorId="0" shapeId="0" xr:uid="{442C632A-4D42-43E9-903A-2A5FA58FE4B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622C6773-0745-4D9C-8532-684ADA3A7CE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00D49080-918D-47AB-A6A6-FDC7E8AD6489}">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0B92612F-B4B1-40E5-8FB4-0E5E82EF284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2CAC2896-C313-4A15-9836-D7812141D0D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A5403406-4319-462C-AFE7-8223DE77E87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8836D375-77A2-46CA-9A2F-2FE56AE2F9D0}">
      <text>
        <r>
          <rPr>
            <sz val="11"/>
            <color rgb="FF000000"/>
            <rFont val="Arial"/>
            <family val="2"/>
          </rPr>
          <t>Valor do vencimento do servidor, em Reais (R$).</t>
        </r>
      </text>
    </comment>
    <comment ref="H253" authorId="0" shapeId="0" xr:uid="{F04E4C24-9CCB-4E8E-AB94-36CE283DD430}">
      <text>
        <r>
          <rPr>
            <sz val="11"/>
            <color rgb="FF000000"/>
            <rFont val="Arial"/>
            <family val="2"/>
          </rPr>
          <t>Valor da representação paga em razão da função gratificada de direção e assessoramento, em Reais (R$).</t>
        </r>
      </text>
    </comment>
    <comment ref="I253" authorId="0" shapeId="0" xr:uid="{09836DDD-FCAA-4BE1-AB88-69448BA91816}">
      <text>
        <r>
          <rPr>
            <sz val="11"/>
            <color rgb="FF000000"/>
            <rFont val="Arial"/>
            <family val="2"/>
          </rPr>
          <t>(Células de preenchimento automático). Montante resultante da soma entre o vencimento + representação, em Reais (R$).</t>
        </r>
      </text>
    </comment>
    <comment ref="A257" authorId="0" shapeId="0" xr:uid="{1AC65CD2-0E16-4609-8258-3A72EE04C060}">
      <text>
        <r>
          <rPr>
            <sz val="11"/>
            <color rgb="FF000000"/>
            <rFont val="Arial"/>
            <family val="2"/>
          </rPr>
          <t>(Não editar as células em cinza). Relação de todas as funções gratificadas de direção e assessoramento, conforme Lei Estadual nº 16.520/2018.</t>
        </r>
      </text>
    </comment>
    <comment ref="B257" authorId="0" shapeId="0" xr:uid="{560C856F-8275-4A32-B975-481E4DD5F88F}">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A633394C-8041-431A-8E3C-17D01DC2D1AC}">
      <text>
        <r>
          <rPr>
            <sz val="11"/>
            <color rgb="FF000000"/>
            <rFont val="Arial"/>
            <family val="2"/>
          </rPr>
          <t>(Células de preenchimento automático). Quantitativo das funções gratificadas de direção e assessoramento preenchidos.</t>
        </r>
      </text>
    </comment>
    <comment ref="D257" authorId="0" shapeId="0" xr:uid="{AF5ED65C-9BFF-498B-A6B7-6118A60722A9}">
      <text>
        <r>
          <rPr>
            <sz val="11"/>
            <color rgb="FF000000"/>
            <rFont val="Arial"/>
            <family val="2"/>
          </rPr>
          <t>(Células de preenchimento automático). Quantitativo das funções gratificadas de direção e assessoramento vagas.</t>
        </r>
      </text>
    </comment>
    <comment ref="E257" authorId="0" shapeId="0" xr:uid="{5BAF3B3F-159E-44EA-8B9B-A969037B6B51}">
      <text>
        <r>
          <rPr>
            <sz val="11"/>
            <color rgb="FF000000"/>
            <rFont val="Arial"/>
            <family val="2"/>
          </rPr>
          <t>(Células de preenchimento automático). Quantitativo das funções gratificadas de direção e assessoramento existentes (preenchidos + vagos).</t>
        </r>
      </text>
    </comment>
    <comment ref="G257" authorId="0" shapeId="0" xr:uid="{62C1E60B-CB8D-4B9F-A1E2-EC899A003600}">
      <text>
        <r>
          <rPr>
            <sz val="11"/>
            <color rgb="FF000000"/>
            <rFont val="Arial"/>
            <family val="2"/>
          </rPr>
          <t>(Células de preenchimento automático). Valor total dos vencimentos dos servidores, em Reais (R$).</t>
        </r>
      </text>
    </comment>
    <comment ref="H257" authorId="0" shapeId="0" xr:uid="{6D92C188-C817-48F8-8AF1-D8888877302D}">
      <text>
        <r>
          <rPr>
            <sz val="11"/>
            <color rgb="FF000000"/>
            <rFont val="Arial"/>
            <family val="2"/>
          </rPr>
          <t>(Células de preenchimento automático). Valor total das representações pagas em razão da função gratificada de direção e assessoramento, em Reais (R$).</t>
        </r>
      </text>
    </comment>
    <comment ref="I257" authorId="0" shapeId="0" xr:uid="{0D2D03AB-D012-4729-B571-D036EB567A1F}">
      <text>
        <r>
          <rPr>
            <sz val="11"/>
            <color rgb="FF000000"/>
            <rFont val="Arial"/>
            <family val="2"/>
          </rPr>
          <t>(Células de preenchimento automático). Valor total dos montantes resultantes da soma entre os vencimentos + representações, em Reais (R$).</t>
        </r>
      </text>
    </comment>
    <comment ref="A264" authorId="0" shapeId="0" xr:uid="{5184CA35-C59B-4A54-B9E1-86F56D38155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710035ED-F9A6-4254-B6C9-627F1B110E7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E7792C6B-6113-46C4-AF8E-5C82603284FD}">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CDA7F948-D878-430F-B98F-9D4C87AAE8C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F76BC60E-FABE-413E-B591-7891C7575B2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EEE866FC-0407-4E51-8EDF-79E5153736F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2E19519C-533E-4CD2-9A0C-3CF395BF29AB}">
      <text>
        <r>
          <rPr>
            <sz val="11"/>
            <color rgb="FF000000"/>
            <rFont val="Arial"/>
            <family val="2"/>
          </rPr>
          <t>Valor do vencimento do servidor, em Reais (R$).</t>
        </r>
      </text>
    </comment>
    <comment ref="H264" authorId="0" shapeId="0" xr:uid="{F02FE719-5656-4041-9463-ABCE46EC1AA2}">
      <text>
        <r>
          <rPr>
            <sz val="11"/>
            <color rgb="FF000000"/>
            <rFont val="Arial"/>
            <family val="2"/>
          </rPr>
          <t>Valor da representação paga em razão da função gratificada de direção e assessoramento, em Reais (R$).</t>
        </r>
      </text>
    </comment>
    <comment ref="I264" authorId="0" shapeId="0" xr:uid="{D02E2F68-BCD0-40F1-ABD6-B7A8D6CCA1B1}">
      <text>
        <r>
          <rPr>
            <sz val="11"/>
            <color rgb="FF000000"/>
            <rFont val="Arial"/>
            <family val="2"/>
          </rPr>
          <t>(Células de preenchimento automático). Montante resultante da soma entre o vencimento + representação, em Reais (R$).</t>
        </r>
      </text>
    </comment>
    <comment ref="A268" authorId="0" shapeId="0" xr:uid="{C578F2BC-7F6A-4252-AEAE-20C985FF917B}">
      <text>
        <r>
          <rPr>
            <sz val="11"/>
            <color rgb="FF000000"/>
            <rFont val="Arial"/>
            <family val="2"/>
          </rPr>
          <t>(Não editar as células em cinza). Relação de todas as funções gratificadas de direção e assessoramento, conforme Lei Estadual nº 16.520/2018.</t>
        </r>
      </text>
    </comment>
    <comment ref="B268" authorId="0" shapeId="0" xr:uid="{47488FB8-AE1D-40AD-A91D-9D9472A36EC1}">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793271E2-8D0D-41D8-9ED6-07246D2B9269}">
      <text>
        <r>
          <rPr>
            <sz val="11"/>
            <color rgb="FF000000"/>
            <rFont val="Arial"/>
            <family val="2"/>
          </rPr>
          <t>(Células de preenchimento automático). Quantitativo das funções gratificadas de direção e assessoramento preenchidos.</t>
        </r>
      </text>
    </comment>
    <comment ref="D268" authorId="0" shapeId="0" xr:uid="{4521C9FC-F1B2-47AF-9CCE-F5D3A022F723}">
      <text>
        <r>
          <rPr>
            <sz val="11"/>
            <color rgb="FF000000"/>
            <rFont val="Arial"/>
            <family val="2"/>
          </rPr>
          <t>(Células de preenchimento automático). Quantitativo das funções gratificadas de direção e assessoramento vagas.</t>
        </r>
      </text>
    </comment>
    <comment ref="E268" authorId="0" shapeId="0" xr:uid="{98CA35B5-DE9B-496E-AEF9-E32682242AD1}">
      <text>
        <r>
          <rPr>
            <sz val="11"/>
            <color rgb="FF000000"/>
            <rFont val="Arial"/>
            <family val="2"/>
          </rPr>
          <t>(Células de preenchimento automático). Quantitativo das funções gratificadas de direção e assessoramento existentes (preenchidos + vagos).</t>
        </r>
      </text>
    </comment>
    <comment ref="G268" authorId="0" shapeId="0" xr:uid="{05E3D3F4-64EC-4CD9-A487-BAD1F6A788DD}">
      <text>
        <r>
          <rPr>
            <sz val="11"/>
            <color rgb="FF000000"/>
            <rFont val="Arial"/>
            <family val="2"/>
          </rPr>
          <t>(Células de preenchimento automático). Valor total dos vencimentos dos servidores, em Reais (R$).</t>
        </r>
      </text>
    </comment>
    <comment ref="H268" authorId="0" shapeId="0" xr:uid="{29662600-A9E3-45F7-805B-957C6791411A}">
      <text>
        <r>
          <rPr>
            <sz val="11"/>
            <color rgb="FF000000"/>
            <rFont val="Arial"/>
            <family val="2"/>
          </rPr>
          <t>(Células de preenchimento automático). Valor total das representações pagas em razão da função gratificada de direção e assessoramento, em Reais (R$).</t>
        </r>
      </text>
    </comment>
    <comment ref="I268" authorId="0" shapeId="0" xr:uid="{DF6A11B9-6BA1-4676-A031-1C5C72AAB8DB}">
      <text>
        <r>
          <rPr>
            <sz val="11"/>
            <color rgb="FF000000"/>
            <rFont val="Arial"/>
            <family val="2"/>
          </rPr>
          <t>(Células de preenchimento automático). Valor total dos montantes resultantes da soma entre os vencimentos + representações, em Reais (R$).</t>
        </r>
      </text>
    </comment>
    <comment ref="A274" authorId="0" shapeId="0" xr:uid="{8F892024-0DEA-4FD0-AD83-3C3325FC5B1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DFD7185E-EC88-4BE8-A253-8C26CA50A6A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525107ED-2619-4530-AEDE-57EFFB4D541B}">
      <text>
        <r>
          <rPr>
            <sz val="11"/>
            <color rgb="FF000000"/>
            <rFont val="Arial"/>
            <family val="2"/>
          </rPr>
          <t>Descrever a sigla da lotação referente à função gratificada de supervisão e apoio. Exemplos de siglas da SCGE: DAUD/UAPP, DAUD/COP/UAOP, DAUD/CLC/UALC, etc.</t>
        </r>
      </text>
    </comment>
    <comment ref="D274" authorId="0" shapeId="0" xr:uid="{229AE10E-8B74-4BC8-A7EF-9D6D2E91977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4F226073-21F8-49E6-B731-FDC69CBE3DBC}">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EC6A355D-9BA4-4034-9349-541D1F5D0FCD}">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EEB0599F-E95B-4F1A-88D3-DB53C8B6C09A}">
      <text>
        <r>
          <rPr>
            <sz val="11"/>
            <color rgb="FF000000"/>
            <rFont val="Arial"/>
            <family val="2"/>
          </rPr>
          <t>Valor do vencimento do servidor, em Reais (R$).</t>
        </r>
      </text>
    </comment>
    <comment ref="H274" authorId="0" shapeId="0" xr:uid="{848BACAF-A1E1-42C2-AB6D-0FD92399C493}">
      <text>
        <r>
          <rPr>
            <sz val="11"/>
            <color rgb="FF000000"/>
            <rFont val="Arial"/>
            <family val="2"/>
          </rPr>
          <t>Valor da representação paga em razão da função gratificada de supervisão e apoio, em Reais (R$).</t>
        </r>
      </text>
    </comment>
    <comment ref="I274" authorId="0" shapeId="0" xr:uid="{CAA6013B-F74F-4B0A-887D-77BC20D09D65}">
      <text>
        <r>
          <rPr>
            <sz val="11"/>
            <color rgb="FF000000"/>
            <rFont val="Arial"/>
            <family val="2"/>
          </rPr>
          <t>(Células de preenchimento automático). Montante resultante da soma entre o vencimento + representação, em Reais (R$).</t>
        </r>
      </text>
    </comment>
    <comment ref="A306" authorId="0" shapeId="0" xr:uid="{863B1AE5-1A7E-4B67-BD91-C10DC0926D4E}">
      <text>
        <r>
          <rPr>
            <sz val="11"/>
            <color rgb="FF000000"/>
            <rFont val="Arial"/>
            <family val="2"/>
          </rPr>
          <t>(Não editar as células em cinza). Relação de todas as funções gratificadas de supervisão e apoio, conforme Lei Estadual nº 16.520/2018.</t>
        </r>
      </text>
    </comment>
    <comment ref="B306" authorId="0" shapeId="0" xr:uid="{F3E82D51-1638-4462-AEED-707F7C9D3250}">
      <text>
        <r>
          <rPr>
            <sz val="11"/>
            <color rgb="FF000000"/>
            <rFont val="Arial"/>
            <family val="2"/>
          </rPr>
          <t>(Não editar as células em cinza). Relação de todos os símbolos das funções gratificadas de supervisão e apoio, conforme Lei Estadual nº 16.520/2018.</t>
        </r>
      </text>
    </comment>
    <comment ref="C306" authorId="0" shapeId="0" xr:uid="{D8167F93-21BE-49A0-8703-D243A7EAB31D}">
      <text>
        <r>
          <rPr>
            <sz val="11"/>
            <color rgb="FF000000"/>
            <rFont val="Arial"/>
            <family val="2"/>
          </rPr>
          <t>(Células de preenchimento automático). Quantitativo das funções gratificadas de supervisão e apoio preenchidos.</t>
        </r>
      </text>
    </comment>
    <comment ref="D306" authorId="0" shapeId="0" xr:uid="{617CFB54-C687-4AB2-968A-45543F9A8C46}">
      <text>
        <r>
          <rPr>
            <sz val="11"/>
            <color rgb="FF000000"/>
            <rFont val="Arial"/>
            <family val="2"/>
          </rPr>
          <t>(Células de preenchimento automático). Quantitativo das funções gratificadas de supervisão e apoio vagos.</t>
        </r>
      </text>
    </comment>
    <comment ref="E306" authorId="0" shapeId="0" xr:uid="{C5198533-D87B-4E68-B58A-CE601D0F2E30}">
      <text>
        <r>
          <rPr>
            <sz val="11"/>
            <color rgb="FF000000"/>
            <rFont val="Arial"/>
            <family val="2"/>
          </rPr>
          <t>(Células de preenchimento automático). Quantitativo das funções gratificadas de supervisão e apoio existentes (preenchidos + vagos).</t>
        </r>
      </text>
    </comment>
    <comment ref="G306" authorId="0" shapeId="0" xr:uid="{4FCE4CFD-A730-431A-9E0F-CFB061823FBC}">
      <text>
        <r>
          <rPr>
            <sz val="11"/>
            <color rgb="FF000000"/>
            <rFont val="Arial"/>
            <family val="2"/>
          </rPr>
          <t>(Células de preenchimento automático). Valor total dos vencimentos dos servidores, em Reais (R$).</t>
        </r>
      </text>
    </comment>
    <comment ref="H306" authorId="0" shapeId="0" xr:uid="{88C0BAE6-C92D-4857-B7FC-7028EAC69BBF}">
      <text>
        <r>
          <rPr>
            <sz val="11"/>
            <color rgb="FF000000"/>
            <rFont val="Arial"/>
            <family val="2"/>
          </rPr>
          <t>(Células de preenchimento automático). Valor total das representações pagas em razão da função gratificada de supervisão e apoio, em Reais (R$).</t>
        </r>
      </text>
    </comment>
    <comment ref="I306" authorId="0" shapeId="0" xr:uid="{DB002874-A843-4C4C-A878-03BD8EF2D4B3}">
      <text>
        <r>
          <rPr>
            <sz val="11"/>
            <color rgb="FF000000"/>
            <rFont val="Arial"/>
            <family val="2"/>
          </rPr>
          <t>(Células de preenchimento automático). Valor total dos montantes resultantes da soma entre os vencimentos + representações, em Reais (R$).</t>
        </r>
      </text>
    </comment>
    <comment ref="C315" authorId="0" shapeId="0" xr:uid="{BD4CDCF4-EA68-415F-BE97-2A1E2AD015E6}">
      <text>
        <r>
          <rPr>
            <sz val="11"/>
            <color rgb="FF000000"/>
            <rFont val="Arial"/>
            <family val="2"/>
          </rPr>
          <t>(Células de preenchimento automático). Quantitativo dos cargos em comissão + funções gratificadas preenchidos.</t>
        </r>
      </text>
    </comment>
    <comment ref="D315" authorId="0" shapeId="0" xr:uid="{873CC034-3305-438B-9342-EED7C0EBEC42}">
      <text>
        <r>
          <rPr>
            <sz val="11"/>
            <color rgb="FF000000"/>
            <rFont val="Arial"/>
            <family val="2"/>
          </rPr>
          <t>(Células de preenchimento automático). Quantitativo dos cargos em comissão + funções gratificadas vagos.</t>
        </r>
      </text>
    </comment>
    <comment ref="E315" authorId="0" shapeId="0" xr:uid="{B4001AED-145B-49D6-A821-CC80764FB9FC}">
      <text>
        <r>
          <rPr>
            <sz val="11"/>
            <color rgb="FF000000"/>
            <rFont val="Arial"/>
            <family val="2"/>
          </rPr>
          <t>(Células de preenchimento automático). Quantitativo dos cargos em comissão + funções gratificadas existentes (preenchidos + vagos).</t>
        </r>
      </text>
    </comment>
    <comment ref="G315" authorId="0" shapeId="0" xr:uid="{D5252198-9F01-4C3B-9843-77D81FBF13CC}">
      <text>
        <r>
          <rPr>
            <sz val="11"/>
            <color rgb="FF000000"/>
            <rFont val="Arial"/>
            <family val="2"/>
          </rPr>
          <t>(Células de preenchimento automático). Valor total dos vencimentos dos cargos comissionados + funções gratificadas, em Reais (R$).</t>
        </r>
      </text>
    </comment>
    <comment ref="H315" authorId="0" shapeId="0" xr:uid="{7CED8D09-CD98-4DD0-A14F-917FE0E7E130}">
      <text>
        <r>
          <rPr>
            <sz val="11"/>
            <color rgb="FF000000"/>
            <rFont val="Arial"/>
            <family val="2"/>
          </rPr>
          <t>(Células de preenchimento automático). Valor total das representações pagas em razão dos cargos comissionados + funções gratificadas, em Reais (R$).</t>
        </r>
      </text>
    </comment>
    <comment ref="I315" authorId="0" shapeId="0" xr:uid="{56AFA7D9-C1B3-45B4-89D3-0CE0F25E7EB1}">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2AE8A1C6-3679-4719-9FEE-E99EEAE6D5A7}">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1D1DBBCA-75CD-4A30-8ED8-B4C116EB3B4E}">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980C4349-FC16-46BE-A824-F4D159210092}">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2CDFB41F-1206-42C5-BD92-BBB0A3DB232B}">
      <text>
        <r>
          <rPr>
            <sz val="11"/>
            <color rgb="FF000000"/>
            <rFont val="Arial"/>
            <family val="2"/>
          </rPr>
          <t>Descrever a sigla da lotação referente ao cargo comissionado. Exemplos de siglas da SCGE: GAB/SECGE, GAB/CGAB, CGAB/ASC, etc.</t>
        </r>
      </text>
    </comment>
    <comment ref="D6" authorId="0" shapeId="0" xr:uid="{0BC7AC17-49F3-4EE8-8E9B-096FF71EB6A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9FB9293C-FD94-4A86-B026-D52B77308C82}">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B80FB96D-B7D2-48D1-8431-EAA37BFE5F81}">
      <text>
        <r>
          <rPr>
            <sz val="11"/>
            <color rgb="FF000000"/>
            <rFont val="Arial"/>
            <family val="2"/>
          </rPr>
          <t>Nome completo do servidor ocupante do cargo comissionado. Caso o cargo esteja vago, a palavra "VAGO" deverá ser inserida na célula correspondente.</t>
        </r>
      </text>
    </comment>
    <comment ref="G6" authorId="0" shapeId="0" xr:uid="{5E6B1B87-ECC3-4636-B261-1A676A364044}">
      <text>
        <r>
          <rPr>
            <sz val="11"/>
            <color rgb="FF000000"/>
            <rFont val="Arial"/>
            <family val="2"/>
          </rPr>
          <t>Valor do subsídio do agente político, em Reais (R$).</t>
        </r>
      </text>
    </comment>
    <comment ref="H6" authorId="0" shapeId="0" xr:uid="{C233F5A9-B8C1-4F19-8FD4-69D8B228BF58}">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B2FEE537-7516-4499-A849-CE4A8CF4BB23}">
      <text>
        <r>
          <rPr>
            <sz val="11"/>
            <color rgb="FF000000"/>
            <rFont val="Arial"/>
            <family val="2"/>
          </rPr>
          <t>Valor da representação paga em razão do cargo em comissão, em Reais (R$).</t>
        </r>
      </text>
    </comment>
    <comment ref="J6" authorId="0" shapeId="0" xr:uid="{282F9F0F-EAC6-46E4-A5E4-FD25B1A3B0AA}">
      <text>
        <r>
          <rPr>
            <sz val="11"/>
            <color rgb="FF000000"/>
            <rFont val="Arial"/>
            <family val="2"/>
          </rPr>
          <t>(Células de preenchimento automático). Montante resultante da soma entre o subsídio do agente político + vencimento + representação, em Reais (R$).</t>
        </r>
      </text>
    </comment>
    <comment ref="A175" authorId="0" shapeId="0" xr:uid="{5D53374F-EFD8-4C19-A2B6-F0DC244297AC}">
      <text>
        <r>
          <rPr>
            <sz val="11"/>
            <color rgb="FF000000"/>
            <rFont val="Arial"/>
            <family val="2"/>
          </rPr>
          <t>(Não editar as células em cinza). Relação de todos os cargos comissionados, conforme Lei Estadual nº 16.520/2018.</t>
        </r>
      </text>
    </comment>
    <comment ref="B175" authorId="0" shapeId="0" xr:uid="{498E9C77-3747-4216-B1BC-BF4C4193E277}">
      <text>
        <r>
          <rPr>
            <sz val="11"/>
            <color rgb="FF000000"/>
            <rFont val="Arial"/>
            <family val="2"/>
          </rPr>
          <t>(Não editar as células em cinza). Relação de todos os símbolos dos cargos comissionados, conforme Lei Estadual nº 16.520/2018.</t>
        </r>
      </text>
    </comment>
    <comment ref="C175" authorId="0" shapeId="0" xr:uid="{73358DF9-8C65-4E4A-B965-52A2DE6E8F34}">
      <text>
        <r>
          <rPr>
            <sz val="11"/>
            <color rgb="FF000000"/>
            <rFont val="Arial"/>
            <family val="2"/>
          </rPr>
          <t>(Células de preenchimento automático). Quantitativo dos cargos comissionados preenchidos.</t>
        </r>
      </text>
    </comment>
    <comment ref="D175" authorId="0" shapeId="0" xr:uid="{8BCD3C9E-B3B9-43FC-A577-3E3FD7BE3D25}">
      <text>
        <r>
          <rPr>
            <sz val="11"/>
            <color rgb="FF000000"/>
            <rFont val="Arial"/>
            <family val="2"/>
          </rPr>
          <t>(Células de preenchimento automático). Quantitativo dos cargos comissionados vagos.</t>
        </r>
      </text>
    </comment>
    <comment ref="E175" authorId="0" shapeId="0" xr:uid="{8E849BC3-B587-45C4-9764-5E9BDAD9882B}">
      <text>
        <r>
          <rPr>
            <sz val="11"/>
            <color rgb="FF000000"/>
            <rFont val="Arial"/>
            <family val="2"/>
          </rPr>
          <t>(Células de preenchimento automático). Quantitativo dos cargos comissionados existentes (preenchidos + vagos).</t>
        </r>
      </text>
    </comment>
    <comment ref="G175" authorId="0" shapeId="0" xr:uid="{D062A75F-9B31-4720-A4C1-628F71EB2066}">
      <text>
        <r>
          <rPr>
            <sz val="11"/>
            <color rgb="FF000000"/>
            <rFont val="Arial"/>
            <family val="2"/>
          </rPr>
          <t>(Células de preenchimento automático). Valor total dos subsídios dos agentes políticos, em Reais (R$).</t>
        </r>
      </text>
    </comment>
    <comment ref="H175" authorId="0" shapeId="0" xr:uid="{B5DA4B24-2D30-4E02-A2FF-A16923604646}">
      <text>
        <r>
          <rPr>
            <sz val="11"/>
            <color rgb="FF000000"/>
            <rFont val="Arial"/>
            <family val="2"/>
          </rPr>
          <t>(Células de preenchimento automático). Valor total dos vencimentos dos servidores, em Reais (R$).</t>
        </r>
      </text>
    </comment>
    <comment ref="I175" authorId="0" shapeId="0" xr:uid="{5C323BEE-268A-4082-A38F-C340F1568CF1}">
      <text>
        <r>
          <rPr>
            <sz val="11"/>
            <color rgb="FF000000"/>
            <rFont val="Arial"/>
            <family val="2"/>
          </rPr>
          <t>(Células de preenchimento automático). Valor total das representações pagas em razão do cargo em comissão, em Reais (R$).</t>
        </r>
      </text>
    </comment>
    <comment ref="J175" authorId="0" shapeId="0" xr:uid="{6F917677-13CF-4EA9-9D0C-C1C6BBA94A0E}">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FBE37891-AFDE-4DB8-A5B9-264EC120025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74947A65-4ADA-4486-B4EB-70FD4F86C53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0A9B3CC8-2F4D-4206-B4B3-9A033DF6C381}">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82016417-74B0-4BAC-ACF7-82D7E8C8B95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99CFC31F-2D4F-4E0B-9F74-B7239850F166}">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65D26F34-FEDE-4710-87E3-10CD258319ED}">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C8A4D2DE-E5AD-4A43-AF6E-F941D5BA1653}">
      <text>
        <r>
          <rPr>
            <sz val="11"/>
            <color rgb="FF000000"/>
            <rFont val="Arial"/>
            <family val="2"/>
          </rPr>
          <t>Valor do vencimento do servidor, em Reais (R$).</t>
        </r>
      </text>
    </comment>
    <comment ref="H191" authorId="0" shapeId="0" xr:uid="{46F48DE7-DDC7-4E6F-AD92-6B5D608C8C8E}">
      <text>
        <r>
          <rPr>
            <sz val="11"/>
            <color rgb="FF000000"/>
            <rFont val="Arial"/>
            <family val="2"/>
          </rPr>
          <t>Valor da representação paga em razão da função gratificada de direção e assessoramento, em Reais (R$).</t>
        </r>
      </text>
    </comment>
    <comment ref="I191" authorId="0" shapeId="0" xr:uid="{5AD916D2-0895-4C4B-A5EC-F05D832CF0A5}">
      <text>
        <r>
          <rPr>
            <sz val="11"/>
            <color rgb="FF000000"/>
            <rFont val="Arial"/>
            <family val="2"/>
          </rPr>
          <t>(Células de preenchimento automático). Montante resultante da soma entre o vencimento + representação, em Reais (R$).</t>
        </r>
      </text>
    </comment>
    <comment ref="A194" authorId="0" shapeId="0" xr:uid="{149922B3-7593-45AA-8383-319F56B07A13}">
      <text>
        <r>
          <rPr>
            <sz val="11"/>
            <color rgb="FF000000"/>
            <rFont val="Arial"/>
            <family val="2"/>
          </rPr>
          <t>(Não editar as células em cinza). Relação de todas as funções gratificadas de direção e assessoramento, conforme Lei Estadual nº 16.520/2018.</t>
        </r>
      </text>
    </comment>
    <comment ref="B194" authorId="0" shapeId="0" xr:uid="{7D0FC5B2-6AE4-4C8B-ACF1-1CCEAECB185F}">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D4D24B40-A348-4D83-A12B-9F7B9CC0A1C7}">
      <text>
        <r>
          <rPr>
            <sz val="11"/>
            <color rgb="FF000000"/>
            <rFont val="Arial"/>
            <family val="2"/>
          </rPr>
          <t>(Células de preenchimento automático). Quantitativo das funções gratificadas de direção e assessoramento preenchidos.</t>
        </r>
      </text>
    </comment>
    <comment ref="D194" authorId="0" shapeId="0" xr:uid="{8827A4BD-E85E-4898-BA9A-4CAB4C5C7B7D}">
      <text>
        <r>
          <rPr>
            <sz val="11"/>
            <color rgb="FF000000"/>
            <rFont val="Arial"/>
            <family val="2"/>
          </rPr>
          <t>(Células de preenchimento automático). Quantitativo das funções gratificadas de direção e assessoramento vagas.</t>
        </r>
      </text>
    </comment>
    <comment ref="E194" authorId="0" shapeId="0" xr:uid="{22306ADD-BB6D-4C23-AFA7-8FA1CF385537}">
      <text>
        <r>
          <rPr>
            <sz val="11"/>
            <color rgb="FF000000"/>
            <rFont val="Arial"/>
            <family val="2"/>
          </rPr>
          <t>(Células de preenchimento automático). Quantitativo das funções gratificadas de direção e assessoramento existentes (preenchidos + vagos).</t>
        </r>
      </text>
    </comment>
    <comment ref="G194" authorId="0" shapeId="0" xr:uid="{8C75AAC1-A840-45E0-8B0A-5C41C788172C}">
      <text>
        <r>
          <rPr>
            <sz val="11"/>
            <color rgb="FF000000"/>
            <rFont val="Arial"/>
            <family val="2"/>
          </rPr>
          <t>(Células de preenchimento automático). Valor total dos vencimentos dos servidores, em Reais (R$).</t>
        </r>
      </text>
    </comment>
    <comment ref="H194" authorId="0" shapeId="0" xr:uid="{72058C35-03FC-4C8E-9F93-E8F7758F6677}">
      <text>
        <r>
          <rPr>
            <sz val="11"/>
            <color rgb="FF000000"/>
            <rFont val="Arial"/>
            <family val="2"/>
          </rPr>
          <t>(Células de preenchimento automático). Valor total das representações pagas em razão da função gratificada de direção e assessoramento, em Reais (R$).</t>
        </r>
      </text>
    </comment>
    <comment ref="I194" authorId="0" shapeId="0" xr:uid="{29DE008C-5F23-41D8-9EA2-69AF1B4D64BE}">
      <text>
        <r>
          <rPr>
            <sz val="11"/>
            <color rgb="FF000000"/>
            <rFont val="Arial"/>
            <family val="2"/>
          </rPr>
          <t>(Células de preenchimento automático). Valor total dos montantes resultantes da soma entre os vencimentos + representações, em Reais (R$).</t>
        </r>
      </text>
    </comment>
    <comment ref="A204" authorId="0" shapeId="0" xr:uid="{29C1753D-7815-40DB-91B3-0AFF60972D4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2B327D83-A3E7-4D1A-AAE6-F94D0AEF7FD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C419A25B-D7B4-4895-ADC1-BF2EE8C74D26}">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0B6256E5-1D8B-4CCE-9275-7175D58884E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590E510F-C490-48C7-AE83-D75E7CEDB07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24E411CC-F46C-4AA6-ABFF-CCA5BCAADB0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14FA2AE9-2959-42A0-AFB1-997DEBF84173}">
      <text>
        <r>
          <rPr>
            <sz val="11"/>
            <color rgb="FF000000"/>
            <rFont val="Arial"/>
            <family val="2"/>
          </rPr>
          <t>Valor do vencimento do servidor, em Reais (R$).</t>
        </r>
      </text>
    </comment>
    <comment ref="H204" authorId="0" shapeId="0" xr:uid="{6B73815A-B015-42C8-BDE1-950B7E71AFD4}">
      <text>
        <r>
          <rPr>
            <sz val="11"/>
            <color rgb="FF000000"/>
            <rFont val="Arial"/>
            <family val="2"/>
          </rPr>
          <t>Valor da representação paga em razão da função gratificada de direção e assessoramento, em Reais (R$).</t>
        </r>
      </text>
    </comment>
    <comment ref="I204" authorId="0" shapeId="0" xr:uid="{26890A03-1936-4522-A3C6-BCB33C77B816}">
      <text>
        <r>
          <rPr>
            <sz val="11"/>
            <color rgb="FF000000"/>
            <rFont val="Arial"/>
            <family val="2"/>
          </rPr>
          <t>(Células de preenchimento automático). Montante resultante da soma entre o vencimento + representação, em Reais (R$).</t>
        </r>
      </text>
    </comment>
    <comment ref="A212" authorId="0" shapeId="0" xr:uid="{ED376247-6341-4F20-9E1F-E43A18EBF08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AAFE5D64-6A2D-43F8-B9E0-0D52701E0D34}">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52302F3D-07ED-4953-BD08-55BB76DCC117}">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605B2C5C-A989-45A7-88CB-308B9D95EFD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B3099122-178A-44E9-9376-FE736A6D4DE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3753F762-44DA-4834-B1B1-B8856E760D9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DDE9CAE2-17DD-4F00-8292-19ABF8DC1D31}">
      <text>
        <r>
          <rPr>
            <sz val="11"/>
            <color rgb="FF000000"/>
            <rFont val="Arial"/>
            <family val="2"/>
          </rPr>
          <t>Valor do vencimento do servidor, em Reais (R$).</t>
        </r>
      </text>
    </comment>
    <comment ref="H212" authorId="0" shapeId="0" xr:uid="{DDA24953-6278-4097-A8EE-CCD2DF47A3F9}">
      <text>
        <r>
          <rPr>
            <sz val="11"/>
            <color rgb="FF000000"/>
            <rFont val="Arial"/>
            <family val="2"/>
          </rPr>
          <t>Valor da representação paga em razão da função gratificada de direção e assessoramento, em Reais (R$).</t>
        </r>
      </text>
    </comment>
    <comment ref="I212" authorId="0" shapeId="0" xr:uid="{1B365ABF-592C-48EE-94E6-D677F6B20EBE}">
      <text>
        <r>
          <rPr>
            <sz val="11"/>
            <color rgb="FF000000"/>
            <rFont val="Arial"/>
            <family val="2"/>
          </rPr>
          <t>(Células de preenchimento automático). Montante resultante da soma entre o vencimento + representação, em Reais (R$).</t>
        </r>
      </text>
    </comment>
    <comment ref="A220" authorId="0" shapeId="0" xr:uid="{DD8A35DD-B036-4174-A168-C59DFDADF65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A41C52BD-FD9B-42A7-A3A7-CD392E5C22E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5B735322-2670-4285-A038-C7923D16A855}">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A7B13E8F-6E79-456E-83E2-618EF7719C0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90F68C28-5F67-4ECB-B9E8-316F49219E2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11D8027E-DAE6-42FF-9DA2-A5091FF86D1D}">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BD92BE90-AC56-442B-95A7-BCB8549D5995}">
      <text>
        <r>
          <rPr>
            <sz val="11"/>
            <color rgb="FF000000"/>
            <rFont val="Arial"/>
            <family val="2"/>
          </rPr>
          <t>Valor do vencimento do servidor, em Reais (R$).</t>
        </r>
      </text>
    </comment>
    <comment ref="H220" authorId="0" shapeId="0" xr:uid="{E2BEAF0D-FEB1-43F6-8B2D-B3073745E80C}">
      <text>
        <r>
          <rPr>
            <sz val="11"/>
            <color rgb="FF000000"/>
            <rFont val="Arial"/>
            <family val="2"/>
          </rPr>
          <t>Valor da representação paga em razão da função gratificada de direção e assessoramento, em Reais (R$).</t>
        </r>
      </text>
    </comment>
    <comment ref="I220" authorId="0" shapeId="0" xr:uid="{0B80487B-554F-4634-96E9-656B79756839}">
      <text>
        <r>
          <rPr>
            <sz val="11"/>
            <color rgb="FF000000"/>
            <rFont val="Arial"/>
            <family val="2"/>
          </rPr>
          <t>(Células de preenchimento automático). Montante resultante da soma entre o vencimento + representação, em Reais (R$).</t>
        </r>
      </text>
    </comment>
    <comment ref="A226" authorId="0" shapeId="0" xr:uid="{1B64EADB-58C3-4CB4-A60A-62AF2FD16FC4}">
      <text>
        <r>
          <rPr>
            <sz val="11"/>
            <color rgb="FF000000"/>
            <rFont val="Arial"/>
            <family val="2"/>
          </rPr>
          <t>(Não editar as células em cinza). Relação de todas as funções gratificadas de direção e assessoramento, conforme Lei Estadual nº 16.520/2018.</t>
        </r>
      </text>
    </comment>
    <comment ref="B226" authorId="0" shapeId="0" xr:uid="{8C5D2DF7-7360-47D8-9A84-D0C6E2AA1886}">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B5C6D033-1102-41D0-9EAA-C25A7A624203}">
      <text>
        <r>
          <rPr>
            <sz val="11"/>
            <color rgb="FF000000"/>
            <rFont val="Arial"/>
            <family val="2"/>
          </rPr>
          <t>(Células de preenchimento automático). Quantitativo das funções gratificadas de direção e assessoramento preenchidos.</t>
        </r>
      </text>
    </comment>
    <comment ref="D226" authorId="0" shapeId="0" xr:uid="{C8B7939C-A7C1-4F04-B1A9-455FB7BBFADA}">
      <text>
        <r>
          <rPr>
            <sz val="11"/>
            <color rgb="FF000000"/>
            <rFont val="Arial"/>
            <family val="2"/>
          </rPr>
          <t>(Células de preenchimento automático). Quantitativo das funções gratificadas de direção e assessoramento vagas.</t>
        </r>
      </text>
    </comment>
    <comment ref="E226" authorId="0" shapeId="0" xr:uid="{5CD6BAF9-3652-434F-B8AF-B0895B97F6F4}">
      <text>
        <r>
          <rPr>
            <sz val="11"/>
            <color rgb="FF000000"/>
            <rFont val="Arial"/>
            <family val="2"/>
          </rPr>
          <t>(Células de preenchimento automático). Quantitativo das funções gratificadas de direção e assessoramento existentes (preenchidos + vagos).</t>
        </r>
      </text>
    </comment>
    <comment ref="G226" authorId="0" shapeId="0" xr:uid="{D3C0F793-7381-4764-8437-2AB00020109A}">
      <text>
        <r>
          <rPr>
            <sz val="11"/>
            <color rgb="FF000000"/>
            <rFont val="Arial"/>
            <family val="2"/>
          </rPr>
          <t>(Células de preenchimento automático). Valor total dos vencimentos dos servidores, em Reais (R$).</t>
        </r>
      </text>
    </comment>
    <comment ref="H226" authorId="0" shapeId="0" xr:uid="{CE8BDC9C-F848-439C-B4E0-96929E951435}">
      <text>
        <r>
          <rPr>
            <sz val="11"/>
            <color rgb="FF000000"/>
            <rFont val="Arial"/>
            <family val="2"/>
          </rPr>
          <t>(Células de preenchimento automático). Valor total das representações pagas em razão da função gratificada de direção e assessoramento, em Reais (R$).</t>
        </r>
      </text>
    </comment>
    <comment ref="I226" authorId="0" shapeId="0" xr:uid="{4EB8D156-9BD0-4FD5-A85B-6DCB4F1A9A36}">
      <text>
        <r>
          <rPr>
            <sz val="11"/>
            <color rgb="FF000000"/>
            <rFont val="Arial"/>
            <family val="2"/>
          </rPr>
          <t>(Células de preenchimento automático). Valor total dos montantes resultantes da soma entre os vencimentos + representações, em Reais (R$).</t>
        </r>
      </text>
    </comment>
    <comment ref="A237" authorId="0" shapeId="0" xr:uid="{E918BA97-82A4-4B0B-9490-E2745BA43FB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B11DCE17-74D0-42D8-BBB1-495851009A2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030EEDDA-64A9-44B2-83C9-B0FA748B42B4}">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2AF1EB8A-6613-4562-8AFD-8563DCB8CD7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D3C40A4D-6734-4C4F-BD73-4960241EDD2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5EABD240-8830-46B6-BF27-319057C8158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10A2DCC3-3221-4D88-9356-701800FB6CE4}">
      <text>
        <r>
          <rPr>
            <sz val="11"/>
            <color rgb="FF000000"/>
            <rFont val="Arial"/>
            <family val="2"/>
          </rPr>
          <t>Valor do vencimento do servidor, em Reais (R$).</t>
        </r>
      </text>
    </comment>
    <comment ref="H237" authorId="0" shapeId="0" xr:uid="{3F9151C5-40E4-4E81-937E-022C7175B44A}">
      <text>
        <r>
          <rPr>
            <sz val="11"/>
            <color rgb="FF000000"/>
            <rFont val="Arial"/>
            <family val="2"/>
          </rPr>
          <t>Valor da representação paga em razão da função gratificada de direção e assessoramento, em Reais (R$).</t>
        </r>
      </text>
    </comment>
    <comment ref="I237" authorId="0" shapeId="0" xr:uid="{C7A05F49-E35A-47B3-A6E0-4972E4B30839}">
      <text>
        <r>
          <rPr>
            <sz val="11"/>
            <color rgb="FF000000"/>
            <rFont val="Arial"/>
            <family val="2"/>
          </rPr>
          <t>(Células de preenchimento automático). Montante resultante da soma entre o vencimento + representação, em Reais (R$).</t>
        </r>
      </text>
    </comment>
    <comment ref="A246" authorId="0" shapeId="0" xr:uid="{36BBA4E4-AD5E-40BB-9CEC-FC081FCBF32E}">
      <text>
        <r>
          <rPr>
            <sz val="11"/>
            <color rgb="FF000000"/>
            <rFont val="Arial"/>
            <family val="2"/>
          </rPr>
          <t>(Não editar as células em cinza). Relação de todas as funções gratificadas de direção e assessoramento, conforme Lei Estadual nº 16.520/2018.</t>
        </r>
      </text>
    </comment>
    <comment ref="B246" authorId="0" shapeId="0" xr:uid="{BD71CEC5-D8B5-4159-A6D8-20A8634F8758}">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715B5E0B-22D7-4CEF-9E2D-486DB92D63CF}">
      <text>
        <r>
          <rPr>
            <sz val="11"/>
            <color rgb="FF000000"/>
            <rFont val="Arial"/>
            <family val="2"/>
          </rPr>
          <t>(Células de preenchimento automático). Quantitativo das funções gratificadas de direção e assessoramento preenchidos.</t>
        </r>
      </text>
    </comment>
    <comment ref="D246" authorId="0" shapeId="0" xr:uid="{B4656CA7-AB4E-4201-9975-C647949BDD93}">
      <text>
        <r>
          <rPr>
            <sz val="11"/>
            <color rgb="FF000000"/>
            <rFont val="Arial"/>
            <family val="2"/>
          </rPr>
          <t>(Células de preenchimento automático). Quantitativo das funções gratificadas de direção e assessoramento vagas.</t>
        </r>
      </text>
    </comment>
    <comment ref="E246" authorId="0" shapeId="0" xr:uid="{4C47311B-B3B5-4D04-9637-34A14D80582B}">
      <text>
        <r>
          <rPr>
            <sz val="11"/>
            <color rgb="FF000000"/>
            <rFont val="Arial"/>
            <family val="2"/>
          </rPr>
          <t>(Células de preenchimento automático). Quantitativo das funções gratificadas de direção e assessoramento existentes (preenchidos + vagos).</t>
        </r>
      </text>
    </comment>
    <comment ref="G246" authorId="0" shapeId="0" xr:uid="{EE345E82-2E79-4D29-8BB0-E32144732FD8}">
      <text>
        <r>
          <rPr>
            <sz val="11"/>
            <color rgb="FF000000"/>
            <rFont val="Arial"/>
            <family val="2"/>
          </rPr>
          <t>(Células de preenchimento automático). Valor total dos vencimentos dos servidores, em Reais (R$).</t>
        </r>
      </text>
    </comment>
    <comment ref="H246" authorId="0" shapeId="0" xr:uid="{87E1E4B1-916F-4E41-AD2D-FD4F60AF7AC4}">
      <text>
        <r>
          <rPr>
            <sz val="11"/>
            <color rgb="FF000000"/>
            <rFont val="Arial"/>
            <family val="2"/>
          </rPr>
          <t>(Células de preenchimento automático). Valor total das representações pagas em razão da função gratificada de direção e assessoramento, em Reais (R$).</t>
        </r>
      </text>
    </comment>
    <comment ref="I246" authorId="0" shapeId="0" xr:uid="{AB1962B7-4C88-468E-A74A-37F48BA3D6D3}">
      <text>
        <r>
          <rPr>
            <sz val="11"/>
            <color rgb="FF000000"/>
            <rFont val="Arial"/>
            <family val="2"/>
          </rPr>
          <t>(Células de preenchimento automático). Valor total dos montantes resultantes da soma entre os vencimentos + representações, em Reais (R$).</t>
        </r>
      </text>
    </comment>
    <comment ref="A253" authorId="0" shapeId="0" xr:uid="{95D7698F-6392-4B6E-8821-E4D6564F80F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2E2E4440-2C3B-47A2-805A-D540FA292C2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F72B2557-818A-4A86-ACAC-3C4C6FDF65A3}">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E906F868-A0FE-4CF3-BDED-C87771AFFBD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4086811A-AFFE-4B1B-9714-4B2A26A7C6D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7A5C11B2-B008-4BC0-803C-7645A93077D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68420BF2-FD7F-4DEC-83D6-3C88B69BA66C}">
      <text>
        <r>
          <rPr>
            <sz val="11"/>
            <color rgb="FF000000"/>
            <rFont val="Arial"/>
            <family val="2"/>
          </rPr>
          <t>Valor do vencimento do servidor, em Reais (R$).</t>
        </r>
      </text>
    </comment>
    <comment ref="H253" authorId="0" shapeId="0" xr:uid="{C828C4B9-6B3B-470B-8D8E-A5DA732E65EF}">
      <text>
        <r>
          <rPr>
            <sz val="11"/>
            <color rgb="FF000000"/>
            <rFont val="Arial"/>
            <family val="2"/>
          </rPr>
          <t>Valor da representação paga em razão da função gratificada de direção e assessoramento, em Reais (R$).</t>
        </r>
      </text>
    </comment>
    <comment ref="I253" authorId="0" shapeId="0" xr:uid="{87B80AFA-B12B-4C09-BC40-C21D1B54EBB1}">
      <text>
        <r>
          <rPr>
            <sz val="11"/>
            <color rgb="FF000000"/>
            <rFont val="Arial"/>
            <family val="2"/>
          </rPr>
          <t>(Células de preenchimento automático). Montante resultante da soma entre o vencimento + representação, em Reais (R$).</t>
        </r>
      </text>
    </comment>
    <comment ref="A257" authorId="0" shapeId="0" xr:uid="{8020C8A9-ACBB-4398-A062-5C15D4425183}">
      <text>
        <r>
          <rPr>
            <sz val="11"/>
            <color rgb="FF000000"/>
            <rFont val="Arial"/>
            <family val="2"/>
          </rPr>
          <t>(Não editar as células em cinza). Relação de todas as funções gratificadas de direção e assessoramento, conforme Lei Estadual nº 16.520/2018.</t>
        </r>
      </text>
    </comment>
    <comment ref="B257" authorId="0" shapeId="0" xr:uid="{59D40D35-42AD-441C-8EEB-A360ECDA0368}">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6FE85B42-5A48-4D1B-8945-4440840E0916}">
      <text>
        <r>
          <rPr>
            <sz val="11"/>
            <color rgb="FF000000"/>
            <rFont val="Arial"/>
            <family val="2"/>
          </rPr>
          <t>(Células de preenchimento automático). Quantitativo das funções gratificadas de direção e assessoramento preenchidos.</t>
        </r>
      </text>
    </comment>
    <comment ref="D257" authorId="0" shapeId="0" xr:uid="{9E3D448F-00BE-43FB-A9CF-49E6267B0819}">
      <text>
        <r>
          <rPr>
            <sz val="11"/>
            <color rgb="FF000000"/>
            <rFont val="Arial"/>
            <family val="2"/>
          </rPr>
          <t>(Células de preenchimento automático). Quantitativo das funções gratificadas de direção e assessoramento vagas.</t>
        </r>
      </text>
    </comment>
    <comment ref="E257" authorId="0" shapeId="0" xr:uid="{513167B8-5DD0-4774-917C-C6BB4BE4851E}">
      <text>
        <r>
          <rPr>
            <sz val="11"/>
            <color rgb="FF000000"/>
            <rFont val="Arial"/>
            <family val="2"/>
          </rPr>
          <t>(Células de preenchimento automático). Quantitativo das funções gratificadas de direção e assessoramento existentes (preenchidos + vagos).</t>
        </r>
      </text>
    </comment>
    <comment ref="G257" authorId="0" shapeId="0" xr:uid="{B9E47E58-8C40-44F4-BE11-7B7DB1E27FD0}">
      <text>
        <r>
          <rPr>
            <sz val="11"/>
            <color rgb="FF000000"/>
            <rFont val="Arial"/>
            <family val="2"/>
          </rPr>
          <t>(Células de preenchimento automático). Valor total dos vencimentos dos servidores, em Reais (R$).</t>
        </r>
      </text>
    </comment>
    <comment ref="H257" authorId="0" shapeId="0" xr:uid="{E3428640-898B-44F5-AF74-247FB34EDBC9}">
      <text>
        <r>
          <rPr>
            <sz val="11"/>
            <color rgb="FF000000"/>
            <rFont val="Arial"/>
            <family val="2"/>
          </rPr>
          <t>(Células de preenchimento automático). Valor total das representações pagas em razão da função gratificada de direção e assessoramento, em Reais (R$).</t>
        </r>
      </text>
    </comment>
    <comment ref="I257" authorId="0" shapeId="0" xr:uid="{92938F31-D6B3-45A3-AF63-198DAD6C88CC}">
      <text>
        <r>
          <rPr>
            <sz val="11"/>
            <color rgb="FF000000"/>
            <rFont val="Arial"/>
            <family val="2"/>
          </rPr>
          <t>(Células de preenchimento automático). Valor total dos montantes resultantes da soma entre os vencimentos + representações, em Reais (R$).</t>
        </r>
      </text>
    </comment>
    <comment ref="A264" authorId="0" shapeId="0" xr:uid="{B9BD7871-102D-4895-BFB8-B519F692AA3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3E8D2A91-33F5-401B-B6BD-71951937F7F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CE4AEEAC-ACB6-4D49-A005-4799CADCD4D4}">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C07D5CA8-5396-4509-8A3E-E8D7D4BD4FF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57485BBF-F537-47EF-929A-D45B8B80B6F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6A3D031F-C195-455B-8F1A-C92D9B1FB67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DCC27EFD-A35A-408C-A1AF-C42C846A7338}">
      <text>
        <r>
          <rPr>
            <sz val="11"/>
            <color rgb="FF000000"/>
            <rFont val="Arial"/>
            <family val="2"/>
          </rPr>
          <t>Valor do vencimento do servidor, em Reais (R$).</t>
        </r>
      </text>
    </comment>
    <comment ref="H264" authorId="0" shapeId="0" xr:uid="{56A4E0B7-7E00-4F9A-B8D2-CF7E2B26624C}">
      <text>
        <r>
          <rPr>
            <sz val="11"/>
            <color rgb="FF000000"/>
            <rFont val="Arial"/>
            <family val="2"/>
          </rPr>
          <t>Valor da representação paga em razão da função gratificada de direção e assessoramento, em Reais (R$).</t>
        </r>
      </text>
    </comment>
    <comment ref="I264" authorId="0" shapeId="0" xr:uid="{9AF19309-6D55-4D22-B78A-6FDF61ED12AA}">
      <text>
        <r>
          <rPr>
            <sz val="11"/>
            <color rgb="FF000000"/>
            <rFont val="Arial"/>
            <family val="2"/>
          </rPr>
          <t>(Células de preenchimento automático). Montante resultante da soma entre o vencimento + representação, em Reais (R$).</t>
        </r>
      </text>
    </comment>
    <comment ref="A268" authorId="0" shapeId="0" xr:uid="{66D51DFC-8381-4E7A-B293-7A0A4EDCC8F8}">
      <text>
        <r>
          <rPr>
            <sz val="11"/>
            <color rgb="FF000000"/>
            <rFont val="Arial"/>
            <family val="2"/>
          </rPr>
          <t>(Não editar as células em cinza). Relação de todas as funções gratificadas de direção e assessoramento, conforme Lei Estadual nº 16.520/2018.</t>
        </r>
      </text>
    </comment>
    <comment ref="B268" authorId="0" shapeId="0" xr:uid="{526D051D-4D33-4006-AC1E-96F97758822F}">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CA7FFD25-347E-499C-B9E7-9D338E12C37C}">
      <text>
        <r>
          <rPr>
            <sz val="11"/>
            <color rgb="FF000000"/>
            <rFont val="Arial"/>
            <family val="2"/>
          </rPr>
          <t>(Células de preenchimento automático). Quantitativo das funções gratificadas de direção e assessoramento preenchidos.</t>
        </r>
      </text>
    </comment>
    <comment ref="D268" authorId="0" shapeId="0" xr:uid="{C76A051F-3568-4B0A-A071-3E874089AA58}">
      <text>
        <r>
          <rPr>
            <sz val="11"/>
            <color rgb="FF000000"/>
            <rFont val="Arial"/>
            <family val="2"/>
          </rPr>
          <t>(Células de preenchimento automático). Quantitativo das funções gratificadas de direção e assessoramento vagas.</t>
        </r>
      </text>
    </comment>
    <comment ref="E268" authorId="0" shapeId="0" xr:uid="{DEB9EB96-F39E-4978-97B1-967C111C8D36}">
      <text>
        <r>
          <rPr>
            <sz val="11"/>
            <color rgb="FF000000"/>
            <rFont val="Arial"/>
            <family val="2"/>
          </rPr>
          <t>(Células de preenchimento automático). Quantitativo das funções gratificadas de direção e assessoramento existentes (preenchidos + vagos).</t>
        </r>
      </text>
    </comment>
    <comment ref="G268" authorId="0" shapeId="0" xr:uid="{6AF6DF3A-3CA8-4485-825B-7F5D47403C19}">
      <text>
        <r>
          <rPr>
            <sz val="11"/>
            <color rgb="FF000000"/>
            <rFont val="Arial"/>
            <family val="2"/>
          </rPr>
          <t>(Células de preenchimento automático). Valor total dos vencimentos dos servidores, em Reais (R$).</t>
        </r>
      </text>
    </comment>
    <comment ref="H268" authorId="0" shapeId="0" xr:uid="{FC08DC8B-303A-4FEB-AF55-C52B30813C40}">
      <text>
        <r>
          <rPr>
            <sz val="11"/>
            <color rgb="FF000000"/>
            <rFont val="Arial"/>
            <family val="2"/>
          </rPr>
          <t>(Células de preenchimento automático). Valor total das representações pagas em razão da função gratificada de direção e assessoramento, em Reais (R$).</t>
        </r>
      </text>
    </comment>
    <comment ref="I268" authorId="0" shapeId="0" xr:uid="{EE731ACE-2ACC-4E3D-A8FF-79206DCF078B}">
      <text>
        <r>
          <rPr>
            <sz val="11"/>
            <color rgb="FF000000"/>
            <rFont val="Arial"/>
            <family val="2"/>
          </rPr>
          <t>(Células de preenchimento automático). Valor total dos montantes resultantes da soma entre os vencimentos + representações, em Reais (R$).</t>
        </r>
      </text>
    </comment>
    <comment ref="A274" authorId="0" shapeId="0" xr:uid="{0B0FF514-0011-4C8F-A7EE-FD8764A9CFC6}">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D18F53E0-B133-4C8F-A358-620BFC75560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D015B92D-F0D7-4509-9541-56031D314600}">
      <text>
        <r>
          <rPr>
            <sz val="11"/>
            <color rgb="FF000000"/>
            <rFont val="Arial"/>
            <family val="2"/>
          </rPr>
          <t>Descrever a sigla da lotação referente à função gratificada de supervisão e apoio. Exemplos de siglas da SCGE: DAUD/UAPP, DAUD/COP/UAOP, DAUD/CLC/UALC, etc.</t>
        </r>
      </text>
    </comment>
    <comment ref="D274" authorId="0" shapeId="0" xr:uid="{BF1C7EC4-4774-436A-896F-755F5B0C110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E188406C-2508-4D8E-BFB4-2A239355F3DD}">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09A44180-0044-49F8-A238-68F5B9388BEA}">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8FAF0969-AB7E-4291-A0BC-13FBD3EFED9F}">
      <text>
        <r>
          <rPr>
            <sz val="11"/>
            <color rgb="FF000000"/>
            <rFont val="Arial"/>
            <family val="2"/>
          </rPr>
          <t>Valor do vencimento do servidor, em Reais (R$).</t>
        </r>
      </text>
    </comment>
    <comment ref="H274" authorId="0" shapeId="0" xr:uid="{B31B57A7-6161-4B3B-B795-EC7FAE2BA9BA}">
      <text>
        <r>
          <rPr>
            <sz val="11"/>
            <color rgb="FF000000"/>
            <rFont val="Arial"/>
            <family val="2"/>
          </rPr>
          <t>Valor da representação paga em razão da função gratificada de supervisão e apoio, em Reais (R$).</t>
        </r>
      </text>
    </comment>
    <comment ref="I274" authorId="0" shapeId="0" xr:uid="{47AB279E-90F4-4264-A11F-BBAF7D39677A}">
      <text>
        <r>
          <rPr>
            <sz val="11"/>
            <color rgb="FF000000"/>
            <rFont val="Arial"/>
            <family val="2"/>
          </rPr>
          <t>(Células de preenchimento automático). Montante resultante da soma entre o vencimento + representação, em Reais (R$).</t>
        </r>
      </text>
    </comment>
    <comment ref="A306" authorId="0" shapeId="0" xr:uid="{193C890C-39C6-4FD0-A2B4-74FE5AE7CF35}">
      <text>
        <r>
          <rPr>
            <sz val="11"/>
            <color rgb="FF000000"/>
            <rFont val="Arial"/>
            <family val="2"/>
          </rPr>
          <t>(Não editar as células em cinza). Relação de todas as funções gratificadas de supervisão e apoio, conforme Lei Estadual nº 16.520/2018.</t>
        </r>
      </text>
    </comment>
    <comment ref="B306" authorId="0" shapeId="0" xr:uid="{0519E76C-803F-4EA4-B950-0E2CF760F896}">
      <text>
        <r>
          <rPr>
            <sz val="11"/>
            <color rgb="FF000000"/>
            <rFont val="Arial"/>
            <family val="2"/>
          </rPr>
          <t>(Não editar as células em cinza). Relação de todos os símbolos das funções gratificadas de supervisão e apoio, conforme Lei Estadual nº 16.520/2018.</t>
        </r>
      </text>
    </comment>
    <comment ref="C306" authorId="0" shapeId="0" xr:uid="{0253075C-D9AD-472E-97AA-B19B852121FB}">
      <text>
        <r>
          <rPr>
            <sz val="11"/>
            <color rgb="FF000000"/>
            <rFont val="Arial"/>
            <family val="2"/>
          </rPr>
          <t>(Células de preenchimento automático). Quantitativo das funções gratificadas de supervisão e apoio preenchidos.</t>
        </r>
      </text>
    </comment>
    <comment ref="D306" authorId="0" shapeId="0" xr:uid="{0FFCA604-2E06-41EA-BF8C-A2564ABA2D3C}">
      <text>
        <r>
          <rPr>
            <sz val="11"/>
            <color rgb="FF000000"/>
            <rFont val="Arial"/>
            <family val="2"/>
          </rPr>
          <t>(Células de preenchimento automático). Quantitativo das funções gratificadas de supervisão e apoio vagos.</t>
        </r>
      </text>
    </comment>
    <comment ref="E306" authorId="0" shapeId="0" xr:uid="{8FCB82F5-9FB4-4050-8E7A-18F0AFD253F4}">
      <text>
        <r>
          <rPr>
            <sz val="11"/>
            <color rgb="FF000000"/>
            <rFont val="Arial"/>
            <family val="2"/>
          </rPr>
          <t>(Células de preenchimento automático). Quantitativo das funções gratificadas de supervisão e apoio existentes (preenchidos + vagos).</t>
        </r>
      </text>
    </comment>
    <comment ref="G306" authorId="0" shapeId="0" xr:uid="{7C0A28FB-E598-447E-A357-3DFDB3455F7D}">
      <text>
        <r>
          <rPr>
            <sz val="11"/>
            <color rgb="FF000000"/>
            <rFont val="Arial"/>
            <family val="2"/>
          </rPr>
          <t>(Células de preenchimento automático). Valor total dos vencimentos dos servidores, em Reais (R$).</t>
        </r>
      </text>
    </comment>
    <comment ref="H306" authorId="0" shapeId="0" xr:uid="{AB96E307-B730-4DBA-A08B-08E1088A1733}">
      <text>
        <r>
          <rPr>
            <sz val="11"/>
            <color rgb="FF000000"/>
            <rFont val="Arial"/>
            <family val="2"/>
          </rPr>
          <t>(Células de preenchimento automático). Valor total das representações pagas em razão da função gratificada de supervisão e apoio, em Reais (R$).</t>
        </r>
      </text>
    </comment>
    <comment ref="I306" authorId="0" shapeId="0" xr:uid="{07EAB792-1316-4360-BD6B-31696ED372AC}">
      <text>
        <r>
          <rPr>
            <sz val="11"/>
            <color rgb="FF000000"/>
            <rFont val="Arial"/>
            <family val="2"/>
          </rPr>
          <t>(Células de preenchimento automático). Valor total dos montantes resultantes da soma entre os vencimentos + representações, em Reais (R$).</t>
        </r>
      </text>
    </comment>
    <comment ref="C315" authorId="0" shapeId="0" xr:uid="{56E091A2-07CE-42F0-A1D3-1C62EA4563DA}">
      <text>
        <r>
          <rPr>
            <sz val="11"/>
            <color rgb="FF000000"/>
            <rFont val="Arial"/>
            <family val="2"/>
          </rPr>
          <t>(Células de preenchimento automático). Quantitativo dos cargos em comissão + funções gratificadas preenchidos.</t>
        </r>
      </text>
    </comment>
    <comment ref="D315" authorId="0" shapeId="0" xr:uid="{E185D168-0A75-463B-A83D-C59707FA57DE}">
      <text>
        <r>
          <rPr>
            <sz val="11"/>
            <color rgb="FF000000"/>
            <rFont val="Arial"/>
            <family val="2"/>
          </rPr>
          <t>(Células de preenchimento automático). Quantitativo dos cargos em comissão + funções gratificadas vagos.</t>
        </r>
      </text>
    </comment>
    <comment ref="E315" authorId="0" shapeId="0" xr:uid="{34730B72-94EA-471F-A1F7-6C5F6684DCC6}">
      <text>
        <r>
          <rPr>
            <sz val="11"/>
            <color rgb="FF000000"/>
            <rFont val="Arial"/>
            <family val="2"/>
          </rPr>
          <t>(Células de preenchimento automático). Quantitativo dos cargos em comissão + funções gratificadas existentes (preenchidos + vagos).</t>
        </r>
      </text>
    </comment>
    <comment ref="G315" authorId="0" shapeId="0" xr:uid="{0D176881-6645-47DD-BDB4-D07E13A41B6D}">
      <text>
        <r>
          <rPr>
            <sz val="11"/>
            <color rgb="FF000000"/>
            <rFont val="Arial"/>
            <family val="2"/>
          </rPr>
          <t>(Células de preenchimento automático). Valor total dos vencimentos dos cargos comissionados + funções gratificadas, em Reais (R$).</t>
        </r>
      </text>
    </comment>
    <comment ref="H315" authorId="0" shapeId="0" xr:uid="{B2212691-7E7D-4D2B-BEEC-D3B888FE7378}">
      <text>
        <r>
          <rPr>
            <sz val="11"/>
            <color rgb="FF000000"/>
            <rFont val="Arial"/>
            <family val="2"/>
          </rPr>
          <t>(Células de preenchimento automático). Valor total das representações pagas em razão dos cargos comissionados + funções gratificadas, em Reais (R$).</t>
        </r>
      </text>
    </comment>
    <comment ref="I315" authorId="0" shapeId="0" xr:uid="{4D2E3D9A-C9C3-4D14-A563-E9818E0EC7E4}">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CB453B52-DB7B-4DCA-8FF4-044CB966C7D1}">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A75FABD6-28A9-49CF-A210-AD61C538327C}">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AFC47326-383D-4900-B5EB-7CBF17DFAC52}">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B9979813-61FF-481F-9B5F-787594DD8DA7}">
      <text>
        <r>
          <rPr>
            <sz val="11"/>
            <color rgb="FF000000"/>
            <rFont val="Arial"/>
            <family val="2"/>
          </rPr>
          <t>Descrever a sigla da lotação referente ao cargo comissionado. Exemplos de siglas da SCGE: GAB/SECGE, GAB/CGAB, CGAB/ASC, etc.</t>
        </r>
      </text>
    </comment>
    <comment ref="D6" authorId="0" shapeId="0" xr:uid="{A3D476C5-1E89-4B35-84E7-F50B366556B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6B49602E-E748-4E0A-8EEF-31D315DD8E9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B2A06C4E-4ECA-4718-807E-49C49EDE9650}">
      <text>
        <r>
          <rPr>
            <sz val="11"/>
            <color rgb="FF000000"/>
            <rFont val="Arial"/>
            <family val="2"/>
          </rPr>
          <t>Nome completo do servidor ocupante do cargo comissionado. Caso o cargo esteja vago, a palavra "VAGO" deverá ser inserida na célula correspondente.</t>
        </r>
      </text>
    </comment>
    <comment ref="G6" authorId="0" shapeId="0" xr:uid="{942CF019-87E6-463F-B7C8-453832F4ED72}">
      <text>
        <r>
          <rPr>
            <sz val="11"/>
            <color rgb="FF000000"/>
            <rFont val="Arial"/>
            <family val="2"/>
          </rPr>
          <t>Valor do subsídio do agente político, em Reais (R$).</t>
        </r>
      </text>
    </comment>
    <comment ref="H6" authorId="0" shapeId="0" xr:uid="{E1AF8B72-3A86-48A5-94EB-BF6FBEDFB356}">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58E5E820-A562-4E99-B460-EA2DAB6BD679}">
      <text>
        <r>
          <rPr>
            <sz val="11"/>
            <color rgb="FF000000"/>
            <rFont val="Arial"/>
            <family val="2"/>
          </rPr>
          <t>Valor da representação paga em razão do cargo em comissão, em Reais (R$).</t>
        </r>
      </text>
    </comment>
    <comment ref="J6" authorId="0" shapeId="0" xr:uid="{2BFD6817-1FB8-4942-82A7-92A0556917E2}">
      <text>
        <r>
          <rPr>
            <sz val="11"/>
            <color rgb="FF000000"/>
            <rFont val="Arial"/>
            <family val="2"/>
          </rPr>
          <t>(Células de preenchimento automático). Montante resultante da soma entre o subsídio do agente político + vencimento + representação, em Reais (R$).</t>
        </r>
      </text>
    </comment>
    <comment ref="A175" authorId="0" shapeId="0" xr:uid="{FB797E66-A043-4D78-A222-977E04740A0F}">
      <text>
        <r>
          <rPr>
            <sz val="11"/>
            <color rgb="FF000000"/>
            <rFont val="Arial"/>
            <family val="2"/>
          </rPr>
          <t>(Não editar as células em cinza). Relação de todos os cargos comissionados, conforme Lei Estadual nº 16.520/2018.</t>
        </r>
      </text>
    </comment>
    <comment ref="B175" authorId="0" shapeId="0" xr:uid="{19BA85A2-663D-4D0D-B92D-813E6C952AB9}">
      <text>
        <r>
          <rPr>
            <sz val="11"/>
            <color rgb="FF000000"/>
            <rFont val="Arial"/>
            <family val="2"/>
          </rPr>
          <t>(Não editar as células em cinza). Relação de todos os símbolos dos cargos comissionados, conforme Lei Estadual nº 16.520/2018.</t>
        </r>
      </text>
    </comment>
    <comment ref="C175" authorId="0" shapeId="0" xr:uid="{A8605DE7-6AE3-47F6-B8D6-6DB198DE8F41}">
      <text>
        <r>
          <rPr>
            <sz val="11"/>
            <color rgb="FF000000"/>
            <rFont val="Arial"/>
            <family val="2"/>
          </rPr>
          <t>(Células de preenchimento automático). Quantitativo dos cargos comissionados preenchidos.</t>
        </r>
      </text>
    </comment>
    <comment ref="D175" authorId="0" shapeId="0" xr:uid="{2EE382FD-FBD8-4C53-8BDE-33CFD577F03B}">
      <text>
        <r>
          <rPr>
            <sz val="11"/>
            <color rgb="FF000000"/>
            <rFont val="Arial"/>
            <family val="2"/>
          </rPr>
          <t>(Células de preenchimento automático). Quantitativo dos cargos comissionados vagos.</t>
        </r>
      </text>
    </comment>
    <comment ref="E175" authorId="0" shapeId="0" xr:uid="{D1DF91AF-0BE3-4CAD-8F0B-FDD110798338}">
      <text>
        <r>
          <rPr>
            <sz val="11"/>
            <color rgb="FF000000"/>
            <rFont val="Arial"/>
            <family val="2"/>
          </rPr>
          <t>(Células de preenchimento automático). Quantitativo dos cargos comissionados existentes (preenchidos + vagos).</t>
        </r>
      </text>
    </comment>
    <comment ref="G175" authorId="0" shapeId="0" xr:uid="{B397C356-F264-4A93-B2FB-BA5BB91475F3}">
      <text>
        <r>
          <rPr>
            <sz val="11"/>
            <color rgb="FF000000"/>
            <rFont val="Arial"/>
            <family val="2"/>
          </rPr>
          <t>(Células de preenchimento automático). Valor total dos subsídios dos agentes políticos, em Reais (R$).</t>
        </r>
      </text>
    </comment>
    <comment ref="H175" authorId="0" shapeId="0" xr:uid="{E73F072A-669D-4317-B0DC-B548CFDCF3BB}">
      <text>
        <r>
          <rPr>
            <sz val="11"/>
            <color rgb="FF000000"/>
            <rFont val="Arial"/>
            <family val="2"/>
          </rPr>
          <t>(Células de preenchimento automático). Valor total dos vencimentos dos servidores, em Reais (R$).</t>
        </r>
      </text>
    </comment>
    <comment ref="I175" authorId="0" shapeId="0" xr:uid="{F9840E36-08B2-4CCE-A764-63FFDE9FE48A}">
      <text>
        <r>
          <rPr>
            <sz val="11"/>
            <color rgb="FF000000"/>
            <rFont val="Arial"/>
            <family val="2"/>
          </rPr>
          <t>(Células de preenchimento automático). Valor total das representações pagas em razão do cargo em comissão, em Reais (R$).</t>
        </r>
      </text>
    </comment>
    <comment ref="J175" authorId="0" shapeId="0" xr:uid="{08B63BFC-9D71-4ED4-8AC1-8D09FD7E6053}">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6C74B6F8-BA25-43A1-A828-C106254DB36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A94E1B92-8354-4ED7-8155-71950DA7694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CD0B4F45-0144-4E52-A60C-798B096C4930}">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E4F95FDF-6869-478B-8BD2-D401B7713A3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2357FFFD-E88B-4DF0-85AA-0A02ABEA2B9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F3F90CDF-1882-4D3F-A0DF-3A0FDFDA5E9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3101F36A-A9E3-4B6C-970C-7FE97FD02F28}">
      <text>
        <r>
          <rPr>
            <sz val="11"/>
            <color rgb="FF000000"/>
            <rFont val="Arial"/>
            <family val="2"/>
          </rPr>
          <t>Valor do vencimento do servidor, em Reais (R$).</t>
        </r>
      </text>
    </comment>
    <comment ref="H191" authorId="0" shapeId="0" xr:uid="{D6DBE65B-A405-4458-9CA5-450026A105A9}">
      <text>
        <r>
          <rPr>
            <sz val="11"/>
            <color rgb="FF000000"/>
            <rFont val="Arial"/>
            <family val="2"/>
          </rPr>
          <t>Valor da representação paga em razão da função gratificada de direção e assessoramento, em Reais (R$).</t>
        </r>
      </text>
    </comment>
    <comment ref="I191" authorId="0" shapeId="0" xr:uid="{C96D640E-7E36-4C3B-9531-191560A0D60A}">
      <text>
        <r>
          <rPr>
            <sz val="11"/>
            <color rgb="FF000000"/>
            <rFont val="Arial"/>
            <family val="2"/>
          </rPr>
          <t>(Células de preenchimento automático). Montante resultante da soma entre o vencimento + representação, em Reais (R$).</t>
        </r>
      </text>
    </comment>
    <comment ref="A194" authorId="0" shapeId="0" xr:uid="{A1E399DB-AEBC-4705-9FC8-445FA301962E}">
      <text>
        <r>
          <rPr>
            <sz val="11"/>
            <color rgb="FF000000"/>
            <rFont val="Arial"/>
            <family val="2"/>
          </rPr>
          <t>(Não editar as células em cinza). Relação de todas as funções gratificadas de direção e assessoramento, conforme Lei Estadual nº 16.520/2018.</t>
        </r>
      </text>
    </comment>
    <comment ref="B194" authorId="0" shapeId="0" xr:uid="{994531B1-76DF-4E86-9563-269E09918093}">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54947422-9B8D-44E1-8F6F-BDEB5C8F9981}">
      <text>
        <r>
          <rPr>
            <sz val="11"/>
            <color rgb="FF000000"/>
            <rFont val="Arial"/>
            <family val="2"/>
          </rPr>
          <t>(Células de preenchimento automático). Quantitativo das funções gratificadas de direção e assessoramento preenchidos.</t>
        </r>
      </text>
    </comment>
    <comment ref="D194" authorId="0" shapeId="0" xr:uid="{A5959590-3FDC-4CFF-9CD3-04E36B4A75AA}">
      <text>
        <r>
          <rPr>
            <sz val="11"/>
            <color rgb="FF000000"/>
            <rFont val="Arial"/>
            <family val="2"/>
          </rPr>
          <t>(Células de preenchimento automático). Quantitativo das funções gratificadas de direção e assessoramento vagas.</t>
        </r>
      </text>
    </comment>
    <comment ref="E194" authorId="0" shapeId="0" xr:uid="{0BB2F4A2-D7A1-4546-9BBD-9FCBFB7BAE62}">
      <text>
        <r>
          <rPr>
            <sz val="11"/>
            <color rgb="FF000000"/>
            <rFont val="Arial"/>
            <family val="2"/>
          </rPr>
          <t>(Células de preenchimento automático). Quantitativo das funções gratificadas de direção e assessoramento existentes (preenchidos + vagos).</t>
        </r>
      </text>
    </comment>
    <comment ref="G194" authorId="0" shapeId="0" xr:uid="{8A534626-0EC1-4E4C-8E64-E09A37163838}">
      <text>
        <r>
          <rPr>
            <sz val="11"/>
            <color rgb="FF000000"/>
            <rFont val="Arial"/>
            <family val="2"/>
          </rPr>
          <t>(Células de preenchimento automático). Valor total dos vencimentos dos servidores, em Reais (R$).</t>
        </r>
      </text>
    </comment>
    <comment ref="H194" authorId="0" shapeId="0" xr:uid="{16B85A62-8AFE-40BE-9433-BF12B685C187}">
      <text>
        <r>
          <rPr>
            <sz val="11"/>
            <color rgb="FF000000"/>
            <rFont val="Arial"/>
            <family val="2"/>
          </rPr>
          <t>(Células de preenchimento automático). Valor total das representações pagas em razão da função gratificada de direção e assessoramento, em Reais (R$).</t>
        </r>
      </text>
    </comment>
    <comment ref="I194" authorId="0" shapeId="0" xr:uid="{980159D7-C874-4E2C-9479-67B5AD35F77F}">
      <text>
        <r>
          <rPr>
            <sz val="11"/>
            <color rgb="FF000000"/>
            <rFont val="Arial"/>
            <family val="2"/>
          </rPr>
          <t>(Células de preenchimento automático). Valor total dos montantes resultantes da soma entre os vencimentos + representações, em Reais (R$).</t>
        </r>
      </text>
    </comment>
    <comment ref="A204" authorId="0" shapeId="0" xr:uid="{E04490E5-F1E3-4AD1-A053-AA7FFB4C7FD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19670D98-B955-467B-88AD-D81E493F892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6C17FB11-7426-410D-BAC7-8CC23E6B2679}">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A2E1EF62-BF0A-489F-98CB-DE27DD07AF4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2B32860D-2556-41A4-813B-1020B55905F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7859C1AF-92DF-4511-8451-7F6DECBDFF0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542451EF-2A41-4C3E-9D8D-7E1C766E39D3}">
      <text>
        <r>
          <rPr>
            <sz val="11"/>
            <color rgb="FF000000"/>
            <rFont val="Arial"/>
            <family val="2"/>
          </rPr>
          <t>Valor do vencimento do servidor, em Reais (R$).</t>
        </r>
      </text>
    </comment>
    <comment ref="H204" authorId="0" shapeId="0" xr:uid="{A1FB2EEB-F467-487A-ABEF-EBDB7DE78043}">
      <text>
        <r>
          <rPr>
            <sz val="11"/>
            <color rgb="FF000000"/>
            <rFont val="Arial"/>
            <family val="2"/>
          </rPr>
          <t>Valor da representação paga em razão da função gratificada de direção e assessoramento, em Reais (R$).</t>
        </r>
      </text>
    </comment>
    <comment ref="I204" authorId="0" shapeId="0" xr:uid="{1129D556-3EAD-4D4F-B0A3-71D78BAA6214}">
      <text>
        <r>
          <rPr>
            <sz val="11"/>
            <color rgb="FF000000"/>
            <rFont val="Arial"/>
            <family val="2"/>
          </rPr>
          <t>(Células de preenchimento automático). Montante resultante da soma entre o vencimento + representação, em Reais (R$).</t>
        </r>
      </text>
    </comment>
    <comment ref="A212" authorId="0" shapeId="0" xr:uid="{8D727BDC-365F-49D8-8D20-5C0495593FE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09042DDA-7FC3-4713-8E6E-DA2E25108BB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CE9D0326-EC74-4E85-8361-2E2EC6F43EEA}">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1EBF2EFD-1E54-416D-92C5-B11C35C298A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7876DC05-D379-4F8F-B325-C2C209C0640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E5F21532-BAD7-43E2-9E77-F345F15D6051}">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E61EF67A-2DB1-49D3-B0B2-255825127F8B}">
      <text>
        <r>
          <rPr>
            <sz val="11"/>
            <color rgb="FF000000"/>
            <rFont val="Arial"/>
            <family val="2"/>
          </rPr>
          <t>Valor do vencimento do servidor, em Reais (R$).</t>
        </r>
      </text>
    </comment>
    <comment ref="H212" authorId="0" shapeId="0" xr:uid="{D177BDB7-8112-4040-9E59-FE30C77FDB8F}">
      <text>
        <r>
          <rPr>
            <sz val="11"/>
            <color rgb="FF000000"/>
            <rFont val="Arial"/>
            <family val="2"/>
          </rPr>
          <t>Valor da representação paga em razão da função gratificada de direção e assessoramento, em Reais (R$).</t>
        </r>
      </text>
    </comment>
    <comment ref="I212" authorId="0" shapeId="0" xr:uid="{B05D7D85-CD4A-429B-BA5D-6BE9DAC7063A}">
      <text>
        <r>
          <rPr>
            <sz val="11"/>
            <color rgb="FF000000"/>
            <rFont val="Arial"/>
            <family val="2"/>
          </rPr>
          <t>(Células de preenchimento automático). Montante resultante da soma entre o vencimento + representação, em Reais (R$).</t>
        </r>
      </text>
    </comment>
    <comment ref="A220" authorId="0" shapeId="0" xr:uid="{7731B432-600D-4D4D-86F6-CFEBA238B9A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5CFEB2D3-643F-40B4-BD5B-05C70CCE795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342CC77D-B7CB-4AE7-98ED-B877394231B3}">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4F537A68-DDFC-431B-A020-20210D333FA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812F8D05-2F2B-4139-8CF0-39938502480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4D7E6574-F8BB-43C2-AECD-AFF56EFB9B8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2A6D8CDD-AF13-4549-AF0B-4E90FA9A7E69}">
      <text>
        <r>
          <rPr>
            <sz val="11"/>
            <color rgb="FF000000"/>
            <rFont val="Arial"/>
            <family val="2"/>
          </rPr>
          <t>Valor do vencimento do servidor, em Reais (R$).</t>
        </r>
      </text>
    </comment>
    <comment ref="H220" authorId="0" shapeId="0" xr:uid="{C5959EC8-2ADF-43D4-BD9E-34C21CD354F3}">
      <text>
        <r>
          <rPr>
            <sz val="11"/>
            <color rgb="FF000000"/>
            <rFont val="Arial"/>
            <family val="2"/>
          </rPr>
          <t>Valor da representação paga em razão da função gratificada de direção e assessoramento, em Reais (R$).</t>
        </r>
      </text>
    </comment>
    <comment ref="I220" authorId="0" shapeId="0" xr:uid="{BE0B530B-8CAB-4D19-9393-5C9DBAC8DB2A}">
      <text>
        <r>
          <rPr>
            <sz val="11"/>
            <color rgb="FF000000"/>
            <rFont val="Arial"/>
            <family val="2"/>
          </rPr>
          <t>(Células de preenchimento automático). Montante resultante da soma entre o vencimento + representação, em Reais (R$).</t>
        </r>
      </text>
    </comment>
    <comment ref="A226" authorId="0" shapeId="0" xr:uid="{3A1D6335-5E92-4731-AF03-528988E18EA9}">
      <text>
        <r>
          <rPr>
            <sz val="11"/>
            <color rgb="FF000000"/>
            <rFont val="Arial"/>
            <family val="2"/>
          </rPr>
          <t>(Não editar as células em cinza). Relação de todas as funções gratificadas de direção e assessoramento, conforme Lei Estadual nº 16.520/2018.</t>
        </r>
      </text>
    </comment>
    <comment ref="B226" authorId="0" shapeId="0" xr:uid="{4C33E5E2-9100-4DE9-B4B1-F3868F3DC18D}">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ECA95C48-3CDC-4161-BA95-46A83C994C79}">
      <text>
        <r>
          <rPr>
            <sz val="11"/>
            <color rgb="FF000000"/>
            <rFont val="Arial"/>
            <family val="2"/>
          </rPr>
          <t>(Células de preenchimento automático). Quantitativo das funções gratificadas de direção e assessoramento preenchidos.</t>
        </r>
      </text>
    </comment>
    <comment ref="D226" authorId="0" shapeId="0" xr:uid="{887AD55C-35FE-47A4-B4B8-994BE7019A60}">
      <text>
        <r>
          <rPr>
            <sz val="11"/>
            <color rgb="FF000000"/>
            <rFont val="Arial"/>
            <family val="2"/>
          </rPr>
          <t>(Células de preenchimento automático). Quantitativo das funções gratificadas de direção e assessoramento vagas.</t>
        </r>
      </text>
    </comment>
    <comment ref="E226" authorId="0" shapeId="0" xr:uid="{789AA877-30FE-454F-84A1-E64957C88BB3}">
      <text>
        <r>
          <rPr>
            <sz val="11"/>
            <color rgb="FF000000"/>
            <rFont val="Arial"/>
            <family val="2"/>
          </rPr>
          <t>(Células de preenchimento automático). Quantitativo das funções gratificadas de direção e assessoramento existentes (preenchidos + vagos).</t>
        </r>
      </text>
    </comment>
    <comment ref="G226" authorId="0" shapeId="0" xr:uid="{5F9BDA02-4CA6-4574-99B8-5F8C989CAD0D}">
      <text>
        <r>
          <rPr>
            <sz val="11"/>
            <color rgb="FF000000"/>
            <rFont val="Arial"/>
            <family val="2"/>
          </rPr>
          <t>(Células de preenchimento automático). Valor total dos vencimentos dos servidores, em Reais (R$).</t>
        </r>
      </text>
    </comment>
    <comment ref="H226" authorId="0" shapeId="0" xr:uid="{9079593D-DF2D-4D4A-93B8-69703A98C822}">
      <text>
        <r>
          <rPr>
            <sz val="11"/>
            <color rgb="FF000000"/>
            <rFont val="Arial"/>
            <family val="2"/>
          </rPr>
          <t>(Células de preenchimento automático). Valor total das representações pagas em razão da função gratificada de direção e assessoramento, em Reais (R$).</t>
        </r>
      </text>
    </comment>
    <comment ref="I226" authorId="0" shapeId="0" xr:uid="{DF3FF62B-A859-4236-A504-0ADC7CC6A2E7}">
      <text>
        <r>
          <rPr>
            <sz val="11"/>
            <color rgb="FF000000"/>
            <rFont val="Arial"/>
            <family val="2"/>
          </rPr>
          <t>(Células de preenchimento automático). Valor total dos montantes resultantes da soma entre os vencimentos + representações, em Reais (R$).</t>
        </r>
      </text>
    </comment>
    <comment ref="A237" authorId="0" shapeId="0" xr:uid="{4141A103-8FB3-4AA2-9C32-5A3C91B9953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F9EFCF7C-C113-4044-B459-2D19EFE373C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51195EBB-6AB9-4DA9-A50A-70628361FA94}">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95D1E0EE-2A61-4E7E-9EE5-60C424D8601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D9460DF6-E82A-474B-BF77-15879B9DB2A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BB878240-A024-45DB-8678-B89390E72B9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98CAFC0C-8CF0-42B6-A3A0-1030F580C37B}">
      <text>
        <r>
          <rPr>
            <sz val="11"/>
            <color rgb="FF000000"/>
            <rFont val="Arial"/>
            <family val="2"/>
          </rPr>
          <t>Valor do vencimento do servidor, em Reais (R$).</t>
        </r>
      </text>
    </comment>
    <comment ref="H237" authorId="0" shapeId="0" xr:uid="{30EE2380-2856-4EA6-8D9F-5688B461AD09}">
      <text>
        <r>
          <rPr>
            <sz val="11"/>
            <color rgb="FF000000"/>
            <rFont val="Arial"/>
            <family val="2"/>
          </rPr>
          <t>Valor da representação paga em razão da função gratificada de direção e assessoramento, em Reais (R$).</t>
        </r>
      </text>
    </comment>
    <comment ref="I237" authorId="0" shapeId="0" xr:uid="{C2124F62-4D35-4233-97D7-6831C76BE223}">
      <text>
        <r>
          <rPr>
            <sz val="11"/>
            <color rgb="FF000000"/>
            <rFont val="Arial"/>
            <family val="2"/>
          </rPr>
          <t>(Células de preenchimento automático). Montante resultante da soma entre o vencimento + representação, em Reais (R$).</t>
        </r>
      </text>
    </comment>
    <comment ref="A246" authorId="0" shapeId="0" xr:uid="{EE6F11A0-0601-40F2-8A0B-71DD7632A4FD}">
      <text>
        <r>
          <rPr>
            <sz val="11"/>
            <color rgb="FF000000"/>
            <rFont val="Arial"/>
            <family val="2"/>
          </rPr>
          <t>(Não editar as células em cinza). Relação de todas as funções gratificadas de direção e assessoramento, conforme Lei Estadual nº 16.520/2018.</t>
        </r>
      </text>
    </comment>
    <comment ref="B246" authorId="0" shapeId="0" xr:uid="{BF8F54C4-3807-4AA3-8E57-7EC04B5B06C1}">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9359AB90-AA37-4160-89C5-A1DFAE648075}">
      <text>
        <r>
          <rPr>
            <sz val="11"/>
            <color rgb="FF000000"/>
            <rFont val="Arial"/>
            <family val="2"/>
          </rPr>
          <t>(Células de preenchimento automático). Quantitativo das funções gratificadas de direção e assessoramento preenchidos.</t>
        </r>
      </text>
    </comment>
    <comment ref="D246" authorId="0" shapeId="0" xr:uid="{11DD525C-A5C4-4760-BBAC-936711131CFB}">
      <text>
        <r>
          <rPr>
            <sz val="11"/>
            <color rgb="FF000000"/>
            <rFont val="Arial"/>
            <family val="2"/>
          </rPr>
          <t>(Células de preenchimento automático). Quantitativo das funções gratificadas de direção e assessoramento vagas.</t>
        </r>
      </text>
    </comment>
    <comment ref="E246" authorId="0" shapeId="0" xr:uid="{A496A135-2E58-47CA-ACBC-D397A55B7136}">
      <text>
        <r>
          <rPr>
            <sz val="11"/>
            <color rgb="FF000000"/>
            <rFont val="Arial"/>
            <family val="2"/>
          </rPr>
          <t>(Células de preenchimento automático). Quantitativo das funções gratificadas de direção e assessoramento existentes (preenchidos + vagos).</t>
        </r>
      </text>
    </comment>
    <comment ref="G246" authorId="0" shapeId="0" xr:uid="{6670B0D0-C481-4B32-89B8-18944B6BBE3F}">
      <text>
        <r>
          <rPr>
            <sz val="11"/>
            <color rgb="FF000000"/>
            <rFont val="Arial"/>
            <family val="2"/>
          </rPr>
          <t>(Células de preenchimento automático). Valor total dos vencimentos dos servidores, em Reais (R$).</t>
        </r>
      </text>
    </comment>
    <comment ref="H246" authorId="0" shapeId="0" xr:uid="{CBF3B525-FDE3-4563-AB2E-AAFA5573D970}">
      <text>
        <r>
          <rPr>
            <sz val="11"/>
            <color rgb="FF000000"/>
            <rFont val="Arial"/>
            <family val="2"/>
          </rPr>
          <t>(Células de preenchimento automático). Valor total das representações pagas em razão da função gratificada de direção e assessoramento, em Reais (R$).</t>
        </r>
      </text>
    </comment>
    <comment ref="I246" authorId="0" shapeId="0" xr:uid="{519A18DF-50BC-4218-86A2-6D76CD31095D}">
      <text>
        <r>
          <rPr>
            <sz val="11"/>
            <color rgb="FF000000"/>
            <rFont val="Arial"/>
            <family val="2"/>
          </rPr>
          <t>(Células de preenchimento automático). Valor total dos montantes resultantes da soma entre os vencimentos + representações, em Reais (R$).</t>
        </r>
      </text>
    </comment>
    <comment ref="A253" authorId="0" shapeId="0" xr:uid="{A0CE18A0-3578-4989-BC58-31225CC53EC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12B6D391-BAD5-4F1C-92E0-9B7AC06B9DC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EBD9856E-5256-4D44-A62C-BD0E8A8D3BEA}">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5E48E7A1-982B-4245-9FCD-1F5E0381C21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551E7BAE-DDF2-43C3-9DA6-569A9E23D05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EBB9D420-C26E-4900-B606-D09D2A172B3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826CD3F7-9DB5-4C13-BADA-AA1BD74DC98E}">
      <text>
        <r>
          <rPr>
            <sz val="11"/>
            <color rgb="FF000000"/>
            <rFont val="Arial"/>
            <family val="2"/>
          </rPr>
          <t>Valor do vencimento do servidor, em Reais (R$).</t>
        </r>
      </text>
    </comment>
    <comment ref="H253" authorId="0" shapeId="0" xr:uid="{638F368D-BD13-46AC-8BA7-D6A0FF29F4E8}">
      <text>
        <r>
          <rPr>
            <sz val="11"/>
            <color rgb="FF000000"/>
            <rFont val="Arial"/>
            <family val="2"/>
          </rPr>
          <t>Valor da representação paga em razão da função gratificada de direção e assessoramento, em Reais (R$).</t>
        </r>
      </text>
    </comment>
    <comment ref="I253" authorId="0" shapeId="0" xr:uid="{8DACF84D-EF68-41B2-8388-8B2CAD6C7487}">
      <text>
        <r>
          <rPr>
            <sz val="11"/>
            <color rgb="FF000000"/>
            <rFont val="Arial"/>
            <family val="2"/>
          </rPr>
          <t>(Células de preenchimento automático). Montante resultante da soma entre o vencimento + representação, em Reais (R$).</t>
        </r>
      </text>
    </comment>
    <comment ref="A257" authorId="0" shapeId="0" xr:uid="{ACEC3EC3-73A6-4B43-815C-3C206BC85BC4}">
      <text>
        <r>
          <rPr>
            <sz val="11"/>
            <color rgb="FF000000"/>
            <rFont val="Arial"/>
            <family val="2"/>
          </rPr>
          <t>(Não editar as células em cinza). Relação de todas as funções gratificadas de direção e assessoramento, conforme Lei Estadual nº 16.520/2018.</t>
        </r>
      </text>
    </comment>
    <comment ref="B257" authorId="0" shapeId="0" xr:uid="{FD59ECF2-894D-4019-BAE4-010939D2A5A8}">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FDA5DAB7-F17A-4A7E-BBE8-605250CA0CD0}">
      <text>
        <r>
          <rPr>
            <sz val="11"/>
            <color rgb="FF000000"/>
            <rFont val="Arial"/>
            <family val="2"/>
          </rPr>
          <t>(Células de preenchimento automático). Quantitativo das funções gratificadas de direção e assessoramento preenchidos.</t>
        </r>
      </text>
    </comment>
    <comment ref="D257" authorId="0" shapeId="0" xr:uid="{DB498923-543C-43F9-B15D-90AB5DFE9340}">
      <text>
        <r>
          <rPr>
            <sz val="11"/>
            <color rgb="FF000000"/>
            <rFont val="Arial"/>
            <family val="2"/>
          </rPr>
          <t>(Células de preenchimento automático). Quantitativo das funções gratificadas de direção e assessoramento vagas.</t>
        </r>
      </text>
    </comment>
    <comment ref="E257" authorId="0" shapeId="0" xr:uid="{05597205-E26E-49DF-B434-3D9D8B6C1B4D}">
      <text>
        <r>
          <rPr>
            <sz val="11"/>
            <color rgb="FF000000"/>
            <rFont val="Arial"/>
            <family val="2"/>
          </rPr>
          <t>(Células de preenchimento automático). Quantitativo das funções gratificadas de direção e assessoramento existentes (preenchidos + vagos).</t>
        </r>
      </text>
    </comment>
    <comment ref="G257" authorId="0" shapeId="0" xr:uid="{E7F055F5-5580-4249-92F5-C19100395A77}">
      <text>
        <r>
          <rPr>
            <sz val="11"/>
            <color rgb="FF000000"/>
            <rFont val="Arial"/>
            <family val="2"/>
          </rPr>
          <t>(Células de preenchimento automático). Valor total dos vencimentos dos servidores, em Reais (R$).</t>
        </r>
      </text>
    </comment>
    <comment ref="H257" authorId="0" shapeId="0" xr:uid="{9C7DCA49-4455-4FFB-8CE2-9BF72D4C0A6D}">
      <text>
        <r>
          <rPr>
            <sz val="11"/>
            <color rgb="FF000000"/>
            <rFont val="Arial"/>
            <family val="2"/>
          </rPr>
          <t>(Células de preenchimento automático). Valor total das representações pagas em razão da função gratificada de direção e assessoramento, em Reais (R$).</t>
        </r>
      </text>
    </comment>
    <comment ref="I257" authorId="0" shapeId="0" xr:uid="{360A7BFF-135D-43D8-BAE8-0E294E2FEB93}">
      <text>
        <r>
          <rPr>
            <sz val="11"/>
            <color rgb="FF000000"/>
            <rFont val="Arial"/>
            <family val="2"/>
          </rPr>
          <t>(Células de preenchimento automático). Valor total dos montantes resultantes da soma entre os vencimentos + representações, em Reais (R$).</t>
        </r>
      </text>
    </comment>
    <comment ref="A264" authorId="0" shapeId="0" xr:uid="{BACCA31D-09C8-4B30-B417-B3345F2DAE6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ED5F2ABE-EE06-4DCF-BADA-E3D1BEDECE8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52097E8B-06F3-4BFC-9926-6554BDBF42D7}">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D440B67B-D874-43AD-8053-33A54F5DF71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BEFFFFEF-05DD-4FFD-8EE1-9A45868D931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6788725A-4F32-44C4-9AF6-BB6AD73B4E0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A3CC8954-2631-4949-BFBC-E65B9A805C62}">
      <text>
        <r>
          <rPr>
            <sz val="11"/>
            <color rgb="FF000000"/>
            <rFont val="Arial"/>
            <family val="2"/>
          </rPr>
          <t>Valor do vencimento do servidor, em Reais (R$).</t>
        </r>
      </text>
    </comment>
    <comment ref="H264" authorId="0" shapeId="0" xr:uid="{435A61CA-A16D-4A84-9A39-91D2F6209A0E}">
      <text>
        <r>
          <rPr>
            <sz val="11"/>
            <color rgb="FF000000"/>
            <rFont val="Arial"/>
            <family val="2"/>
          </rPr>
          <t>Valor da representação paga em razão da função gratificada de direção e assessoramento, em Reais (R$).</t>
        </r>
      </text>
    </comment>
    <comment ref="I264" authorId="0" shapeId="0" xr:uid="{4D55F312-58B4-4086-B906-B2B2AFFDC9B2}">
      <text>
        <r>
          <rPr>
            <sz val="11"/>
            <color rgb="FF000000"/>
            <rFont val="Arial"/>
            <family val="2"/>
          </rPr>
          <t>(Células de preenchimento automático). Montante resultante da soma entre o vencimento + representação, em Reais (R$).</t>
        </r>
      </text>
    </comment>
    <comment ref="A268" authorId="0" shapeId="0" xr:uid="{F9066137-7F8B-49EC-8819-0FE25BCCFE50}">
      <text>
        <r>
          <rPr>
            <sz val="11"/>
            <color rgb="FF000000"/>
            <rFont val="Arial"/>
            <family val="2"/>
          </rPr>
          <t>(Não editar as células em cinza). Relação de todas as funções gratificadas de direção e assessoramento, conforme Lei Estadual nº 16.520/2018.</t>
        </r>
      </text>
    </comment>
    <comment ref="B268" authorId="0" shapeId="0" xr:uid="{833DF9AD-CB26-4204-A084-A0080CE655C4}">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6EEE2A08-4595-4D95-8162-83CA4BC50485}">
      <text>
        <r>
          <rPr>
            <sz val="11"/>
            <color rgb="FF000000"/>
            <rFont val="Arial"/>
            <family val="2"/>
          </rPr>
          <t>(Células de preenchimento automático). Quantitativo das funções gratificadas de direção e assessoramento preenchidos.</t>
        </r>
      </text>
    </comment>
    <comment ref="D268" authorId="0" shapeId="0" xr:uid="{9CF71AC1-223C-428E-8679-2ABF837986B3}">
      <text>
        <r>
          <rPr>
            <sz val="11"/>
            <color rgb="FF000000"/>
            <rFont val="Arial"/>
            <family val="2"/>
          </rPr>
          <t>(Células de preenchimento automático). Quantitativo das funções gratificadas de direção e assessoramento vagas.</t>
        </r>
      </text>
    </comment>
    <comment ref="E268" authorId="0" shapeId="0" xr:uid="{081477B9-3F9B-45DB-BD74-451A5AABCBBF}">
      <text>
        <r>
          <rPr>
            <sz val="11"/>
            <color rgb="FF000000"/>
            <rFont val="Arial"/>
            <family val="2"/>
          </rPr>
          <t>(Células de preenchimento automático). Quantitativo das funções gratificadas de direção e assessoramento existentes (preenchidos + vagos).</t>
        </r>
      </text>
    </comment>
    <comment ref="G268" authorId="0" shapeId="0" xr:uid="{2651E4A7-A055-4609-B05F-7AF902718A65}">
      <text>
        <r>
          <rPr>
            <sz val="11"/>
            <color rgb="FF000000"/>
            <rFont val="Arial"/>
            <family val="2"/>
          </rPr>
          <t>(Células de preenchimento automático). Valor total dos vencimentos dos servidores, em Reais (R$).</t>
        </r>
      </text>
    </comment>
    <comment ref="H268" authorId="0" shapeId="0" xr:uid="{DBE8FCD3-6065-41A9-A0AB-C307E7F440EE}">
      <text>
        <r>
          <rPr>
            <sz val="11"/>
            <color rgb="FF000000"/>
            <rFont val="Arial"/>
            <family val="2"/>
          </rPr>
          <t>(Células de preenchimento automático). Valor total das representações pagas em razão da função gratificada de direção e assessoramento, em Reais (R$).</t>
        </r>
      </text>
    </comment>
    <comment ref="I268" authorId="0" shapeId="0" xr:uid="{5DEF55D8-2A27-4EB1-B9B7-230735C75631}">
      <text>
        <r>
          <rPr>
            <sz val="11"/>
            <color rgb="FF000000"/>
            <rFont val="Arial"/>
            <family val="2"/>
          </rPr>
          <t>(Células de preenchimento automático). Valor total dos montantes resultantes da soma entre os vencimentos + representações, em Reais (R$).</t>
        </r>
      </text>
    </comment>
    <comment ref="A274" authorId="0" shapeId="0" xr:uid="{EA4CDE09-8FBB-48AB-8E70-A954D17B6456}">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B1F9F7CB-1380-4435-A234-CABACEBB616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2DD0402C-BC8D-4B61-AD3F-214016A34AC6}">
      <text>
        <r>
          <rPr>
            <sz val="11"/>
            <color rgb="FF000000"/>
            <rFont val="Arial"/>
            <family val="2"/>
          </rPr>
          <t>Descrever a sigla da lotação referente à função gratificada de supervisão e apoio. Exemplos de siglas da SCGE: DAUD/UAPP, DAUD/COP/UAOP, DAUD/CLC/UALC, etc.</t>
        </r>
      </text>
    </comment>
    <comment ref="D274" authorId="0" shapeId="0" xr:uid="{CD2AA175-75E6-407D-A087-5D7E92DE7BD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33F546DB-DF85-4651-A93C-56AB46182CAD}">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91812BB5-3C7A-42BC-9C7F-7907F30D8A44}">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FC1C8775-B562-4EFB-B7A3-1C7AF06BC1A5}">
      <text>
        <r>
          <rPr>
            <sz val="11"/>
            <color rgb="FF000000"/>
            <rFont val="Arial"/>
            <family val="2"/>
          </rPr>
          <t>Valor do vencimento do servidor, em Reais (R$).</t>
        </r>
      </text>
    </comment>
    <comment ref="H274" authorId="0" shapeId="0" xr:uid="{C77644A4-26DE-47F9-A099-2346F7AE6EF5}">
      <text>
        <r>
          <rPr>
            <sz val="11"/>
            <color rgb="FF000000"/>
            <rFont val="Arial"/>
            <family val="2"/>
          </rPr>
          <t>Valor da representação paga em razão da função gratificada de supervisão e apoio, em Reais (R$).</t>
        </r>
      </text>
    </comment>
    <comment ref="I274" authorId="0" shapeId="0" xr:uid="{47D9E433-7AFC-44D7-B5DA-D4912499874B}">
      <text>
        <r>
          <rPr>
            <sz val="11"/>
            <color rgb="FF000000"/>
            <rFont val="Arial"/>
            <family val="2"/>
          </rPr>
          <t>(Células de preenchimento automático). Montante resultante da soma entre o vencimento + representação, em Reais (R$).</t>
        </r>
      </text>
    </comment>
    <comment ref="A306" authorId="0" shapeId="0" xr:uid="{8A4D2C92-BFED-45AA-A76C-F8177B5AF512}">
      <text>
        <r>
          <rPr>
            <sz val="11"/>
            <color rgb="FF000000"/>
            <rFont val="Arial"/>
            <family val="2"/>
          </rPr>
          <t>(Não editar as células em cinza). Relação de todas as funções gratificadas de supervisão e apoio, conforme Lei Estadual nº 16.520/2018.</t>
        </r>
      </text>
    </comment>
    <comment ref="B306" authorId="0" shapeId="0" xr:uid="{04737EF3-FEC3-4606-BBEF-17B4ADCF3103}">
      <text>
        <r>
          <rPr>
            <sz val="11"/>
            <color rgb="FF000000"/>
            <rFont val="Arial"/>
            <family val="2"/>
          </rPr>
          <t>(Não editar as células em cinza). Relação de todos os símbolos das funções gratificadas de supervisão e apoio, conforme Lei Estadual nº 16.520/2018.</t>
        </r>
      </text>
    </comment>
    <comment ref="C306" authorId="0" shapeId="0" xr:uid="{D9370337-8548-4982-B0D5-FFDE283C132F}">
      <text>
        <r>
          <rPr>
            <sz val="11"/>
            <color rgb="FF000000"/>
            <rFont val="Arial"/>
            <family val="2"/>
          </rPr>
          <t>(Células de preenchimento automático). Quantitativo das funções gratificadas de supervisão e apoio preenchidos.</t>
        </r>
      </text>
    </comment>
    <comment ref="D306" authorId="0" shapeId="0" xr:uid="{F0BF81C4-D9CB-4B40-BF21-A2CF82DE030D}">
      <text>
        <r>
          <rPr>
            <sz val="11"/>
            <color rgb="FF000000"/>
            <rFont val="Arial"/>
            <family val="2"/>
          </rPr>
          <t>(Células de preenchimento automático). Quantitativo das funções gratificadas de supervisão e apoio vagos.</t>
        </r>
      </text>
    </comment>
    <comment ref="E306" authorId="0" shapeId="0" xr:uid="{1C1DED27-EC88-40EE-AA25-06E6889C4AF1}">
      <text>
        <r>
          <rPr>
            <sz val="11"/>
            <color rgb="FF000000"/>
            <rFont val="Arial"/>
            <family val="2"/>
          </rPr>
          <t>(Células de preenchimento automático). Quantitativo das funções gratificadas de supervisão e apoio existentes (preenchidos + vagos).</t>
        </r>
      </text>
    </comment>
    <comment ref="G306" authorId="0" shapeId="0" xr:uid="{79ACD3AF-678B-42C7-8402-351688DA60DE}">
      <text>
        <r>
          <rPr>
            <sz val="11"/>
            <color rgb="FF000000"/>
            <rFont val="Arial"/>
            <family val="2"/>
          </rPr>
          <t>(Células de preenchimento automático). Valor total dos vencimentos dos servidores, em Reais (R$).</t>
        </r>
      </text>
    </comment>
    <comment ref="H306" authorId="0" shapeId="0" xr:uid="{B5E5EF8E-4F83-4CB2-A843-5E1BCEF74BC9}">
      <text>
        <r>
          <rPr>
            <sz val="11"/>
            <color rgb="FF000000"/>
            <rFont val="Arial"/>
            <family val="2"/>
          </rPr>
          <t>(Células de preenchimento automático). Valor total das representações pagas em razão da função gratificada de supervisão e apoio, em Reais (R$).</t>
        </r>
      </text>
    </comment>
    <comment ref="I306" authorId="0" shapeId="0" xr:uid="{A41BB403-F780-4A20-B90A-819FB2DF157C}">
      <text>
        <r>
          <rPr>
            <sz val="11"/>
            <color rgb="FF000000"/>
            <rFont val="Arial"/>
            <family val="2"/>
          </rPr>
          <t>(Células de preenchimento automático). Valor total dos montantes resultantes da soma entre os vencimentos + representações, em Reais (R$).</t>
        </r>
      </text>
    </comment>
    <comment ref="C315" authorId="0" shapeId="0" xr:uid="{4404D237-D6AB-4916-A847-72415CFA37B2}">
      <text>
        <r>
          <rPr>
            <sz val="11"/>
            <color rgb="FF000000"/>
            <rFont val="Arial"/>
            <family val="2"/>
          </rPr>
          <t>(Células de preenchimento automático). Quantitativo dos cargos em comissão + funções gratificadas preenchidos.</t>
        </r>
      </text>
    </comment>
    <comment ref="D315" authorId="0" shapeId="0" xr:uid="{9763F217-3BB3-43C9-8B98-2A9BEDACAF0F}">
      <text>
        <r>
          <rPr>
            <sz val="11"/>
            <color rgb="FF000000"/>
            <rFont val="Arial"/>
            <family val="2"/>
          </rPr>
          <t>(Células de preenchimento automático). Quantitativo dos cargos em comissão + funções gratificadas vagos.</t>
        </r>
      </text>
    </comment>
    <comment ref="E315" authorId="0" shapeId="0" xr:uid="{89078A1D-97DC-45DC-B54E-618D509F2F5D}">
      <text>
        <r>
          <rPr>
            <sz val="11"/>
            <color rgb="FF000000"/>
            <rFont val="Arial"/>
            <family val="2"/>
          </rPr>
          <t>(Células de preenchimento automático). Quantitativo dos cargos em comissão + funções gratificadas existentes (preenchidos + vagos).</t>
        </r>
      </text>
    </comment>
    <comment ref="G315" authorId="0" shapeId="0" xr:uid="{9C0D69EB-3278-4D12-82D7-DBAA154913AD}">
      <text>
        <r>
          <rPr>
            <sz val="11"/>
            <color rgb="FF000000"/>
            <rFont val="Arial"/>
            <family val="2"/>
          </rPr>
          <t>(Células de preenchimento automático). Valor total dos vencimentos dos cargos comissionados + funções gratificadas, em Reais (R$).</t>
        </r>
      </text>
    </comment>
    <comment ref="H315" authorId="0" shapeId="0" xr:uid="{F653AC88-77A1-4B85-A35D-BCFC1BF42CC3}">
      <text>
        <r>
          <rPr>
            <sz val="11"/>
            <color rgb="FF000000"/>
            <rFont val="Arial"/>
            <family val="2"/>
          </rPr>
          <t>(Células de preenchimento automático). Valor total das representações pagas em razão dos cargos comissionados + funções gratificadas, em Reais (R$).</t>
        </r>
      </text>
    </comment>
    <comment ref="I315" authorId="0" shapeId="0" xr:uid="{92E2E228-05B8-47C9-9E1E-80EA717DFB68}">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B0FD7A4F-8501-4CB1-BA9B-16134CB2A4E7}">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723F8414-42BB-408B-A010-9941F5671BBD}">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A19B9135-6819-41D3-9DA7-A157BA71E363}">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572279AA-2CAE-47F6-8B6B-AD5FE51957FC}">
      <text>
        <r>
          <rPr>
            <sz val="11"/>
            <color rgb="FF000000"/>
            <rFont val="Arial"/>
            <family val="2"/>
          </rPr>
          <t>Descrever a sigla da lotação referente ao cargo comissionado. Exemplos de siglas da SCGE: GAB/SECGE, GAB/CGAB, CGAB/ASC, etc.</t>
        </r>
      </text>
    </comment>
    <comment ref="D6" authorId="0" shapeId="0" xr:uid="{0E0928D6-C162-44BC-A375-59C242A6C80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AA7A0264-A629-43A8-B69C-3486421719E2}">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CE1B8D40-F849-4EC6-B6DF-B48E76580B4E}">
      <text>
        <r>
          <rPr>
            <sz val="11"/>
            <color rgb="FF000000"/>
            <rFont val="Arial"/>
            <family val="2"/>
          </rPr>
          <t>Nome completo do servidor ocupante do cargo comissionado. Caso o cargo esteja vago, a palavra "VAGO" deverá ser inserida na célula correspondente.</t>
        </r>
      </text>
    </comment>
    <comment ref="G6" authorId="0" shapeId="0" xr:uid="{3A17243E-D23E-4956-8E7E-8310B30C76BD}">
      <text>
        <r>
          <rPr>
            <sz val="11"/>
            <color rgb="FF000000"/>
            <rFont val="Arial"/>
            <family val="2"/>
          </rPr>
          <t>Valor do subsídio do agente político, em Reais (R$).</t>
        </r>
      </text>
    </comment>
    <comment ref="H6" authorId="0" shapeId="0" xr:uid="{2A551AB8-FD1F-4AD5-8529-FBB52A643C6E}">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E63978D6-06DD-45D4-811F-91A5AB9E4198}">
      <text>
        <r>
          <rPr>
            <sz val="11"/>
            <color rgb="FF000000"/>
            <rFont val="Arial"/>
            <family val="2"/>
          </rPr>
          <t>Valor da representação paga em razão do cargo em comissão, em Reais (R$).</t>
        </r>
      </text>
    </comment>
    <comment ref="J6" authorId="0" shapeId="0" xr:uid="{F09B79F6-1B78-493E-AF71-5B1ED9CA884C}">
      <text>
        <r>
          <rPr>
            <sz val="11"/>
            <color rgb="FF000000"/>
            <rFont val="Arial"/>
            <family val="2"/>
          </rPr>
          <t>(Células de preenchimento automático). Montante resultante da soma entre o subsídio do agente político + vencimento + representação, em Reais (R$).</t>
        </r>
      </text>
    </comment>
    <comment ref="A175" authorId="0" shapeId="0" xr:uid="{BFBB4AA1-CD5C-401C-87A2-4A7B355E40F9}">
      <text>
        <r>
          <rPr>
            <sz val="11"/>
            <color rgb="FF000000"/>
            <rFont val="Arial"/>
            <family val="2"/>
          </rPr>
          <t>(Não editar as células em cinza). Relação de todos os cargos comissionados, conforme Lei Estadual nº 16.520/2018.</t>
        </r>
      </text>
    </comment>
    <comment ref="B175" authorId="0" shapeId="0" xr:uid="{D388C6BA-D085-4EDC-B228-1C3247615A5A}">
      <text>
        <r>
          <rPr>
            <sz val="11"/>
            <color rgb="FF000000"/>
            <rFont val="Arial"/>
            <family val="2"/>
          </rPr>
          <t>(Não editar as células em cinza). Relação de todos os símbolos dos cargos comissionados, conforme Lei Estadual nº 16.520/2018.</t>
        </r>
      </text>
    </comment>
    <comment ref="C175" authorId="0" shapeId="0" xr:uid="{0CE25E60-77D6-4C86-B1AC-1CF37BD99EC5}">
      <text>
        <r>
          <rPr>
            <sz val="11"/>
            <color rgb="FF000000"/>
            <rFont val="Arial"/>
            <family val="2"/>
          </rPr>
          <t>(Células de preenchimento automático). Quantitativo dos cargos comissionados preenchidos.</t>
        </r>
      </text>
    </comment>
    <comment ref="D175" authorId="0" shapeId="0" xr:uid="{2644F504-E8BD-4BEC-A494-511C7C636A92}">
      <text>
        <r>
          <rPr>
            <sz val="11"/>
            <color rgb="FF000000"/>
            <rFont val="Arial"/>
            <family val="2"/>
          </rPr>
          <t>(Células de preenchimento automático). Quantitativo dos cargos comissionados vagos.</t>
        </r>
      </text>
    </comment>
    <comment ref="E175" authorId="0" shapeId="0" xr:uid="{2C62BBF1-F111-4112-AE8D-DA8F8BEFC285}">
      <text>
        <r>
          <rPr>
            <sz val="11"/>
            <color rgb="FF000000"/>
            <rFont val="Arial"/>
            <family val="2"/>
          </rPr>
          <t>(Células de preenchimento automático). Quantitativo dos cargos comissionados existentes (preenchidos + vagos).</t>
        </r>
      </text>
    </comment>
    <comment ref="G175" authorId="0" shapeId="0" xr:uid="{729D2B29-202E-492C-B036-EEB711FB1360}">
      <text>
        <r>
          <rPr>
            <sz val="11"/>
            <color rgb="FF000000"/>
            <rFont val="Arial"/>
            <family val="2"/>
          </rPr>
          <t>(Células de preenchimento automático). Valor total dos subsídios dos agentes políticos, em Reais (R$).</t>
        </r>
      </text>
    </comment>
    <comment ref="H175" authorId="0" shapeId="0" xr:uid="{37912D8C-A608-46AD-AE42-5222E7BC254D}">
      <text>
        <r>
          <rPr>
            <sz val="11"/>
            <color rgb="FF000000"/>
            <rFont val="Arial"/>
            <family val="2"/>
          </rPr>
          <t>(Células de preenchimento automático). Valor total dos vencimentos dos servidores, em Reais (R$).</t>
        </r>
      </text>
    </comment>
    <comment ref="I175" authorId="0" shapeId="0" xr:uid="{D66D1B3C-3031-49A0-8408-CFF74F06CF9D}">
      <text>
        <r>
          <rPr>
            <sz val="11"/>
            <color rgb="FF000000"/>
            <rFont val="Arial"/>
            <family val="2"/>
          </rPr>
          <t>(Células de preenchimento automático). Valor total das representações pagas em razão do cargo em comissão, em Reais (R$).</t>
        </r>
      </text>
    </comment>
    <comment ref="J175" authorId="0" shapeId="0" xr:uid="{9B0EB641-3EE5-42D0-98AD-36D28DBC2ED8}">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88BFC038-BE9C-4FEC-89E3-7D64BE18EA9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C919E3FD-AAF6-4427-8AA7-1B6BF7A6C63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3F9ED472-880D-4547-900A-006B4B9B58EE}">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3F086B31-94F4-4BB6-9C95-365191D0E30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BFE09313-B7ED-4DED-A983-F0CC2AE23C9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68210944-F8C4-4B35-9591-2BC44B274AD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768314D2-6400-4482-B7F0-24744DB3FBFF}">
      <text>
        <r>
          <rPr>
            <sz val="11"/>
            <color rgb="FF000000"/>
            <rFont val="Arial"/>
            <family val="2"/>
          </rPr>
          <t>Valor do vencimento do servidor, em Reais (R$).</t>
        </r>
      </text>
    </comment>
    <comment ref="H191" authorId="0" shapeId="0" xr:uid="{5B301847-D14A-4304-99E9-2778364158FE}">
      <text>
        <r>
          <rPr>
            <sz val="11"/>
            <color rgb="FF000000"/>
            <rFont val="Arial"/>
            <family val="2"/>
          </rPr>
          <t>Valor da representação paga em razão da função gratificada de direção e assessoramento, em Reais (R$).</t>
        </r>
      </text>
    </comment>
    <comment ref="I191" authorId="0" shapeId="0" xr:uid="{C5EBD515-8764-4160-BF4C-B6D7EEBEBE1B}">
      <text>
        <r>
          <rPr>
            <sz val="11"/>
            <color rgb="FF000000"/>
            <rFont val="Arial"/>
            <family val="2"/>
          </rPr>
          <t>(Células de preenchimento automático). Montante resultante da soma entre o vencimento + representação, em Reais (R$).</t>
        </r>
      </text>
    </comment>
    <comment ref="A194" authorId="0" shapeId="0" xr:uid="{09D4944F-9486-4EFC-9C8D-E4F48CED6C81}">
      <text>
        <r>
          <rPr>
            <sz val="11"/>
            <color rgb="FF000000"/>
            <rFont val="Arial"/>
            <family val="2"/>
          </rPr>
          <t>(Não editar as células em cinza). Relação de todas as funções gratificadas de direção e assessoramento, conforme Lei Estadual nº 16.520/2018.</t>
        </r>
      </text>
    </comment>
    <comment ref="B194" authorId="0" shapeId="0" xr:uid="{297BFDB7-5D5F-4E72-BFE5-7542770B96D6}">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8409A594-2CA4-48B2-A41E-3D6883C37F5A}">
      <text>
        <r>
          <rPr>
            <sz val="11"/>
            <color rgb="FF000000"/>
            <rFont val="Arial"/>
            <family val="2"/>
          </rPr>
          <t>(Células de preenchimento automático). Quantitativo das funções gratificadas de direção e assessoramento preenchidos.</t>
        </r>
      </text>
    </comment>
    <comment ref="D194" authorId="0" shapeId="0" xr:uid="{15CEA840-C6E8-4F68-AA2B-36DC62CE74D3}">
      <text>
        <r>
          <rPr>
            <sz val="11"/>
            <color rgb="FF000000"/>
            <rFont val="Arial"/>
            <family val="2"/>
          </rPr>
          <t>(Células de preenchimento automático). Quantitativo das funções gratificadas de direção e assessoramento vagas.</t>
        </r>
      </text>
    </comment>
    <comment ref="E194" authorId="0" shapeId="0" xr:uid="{B497A077-DE5E-4646-89EE-96CF40A236E6}">
      <text>
        <r>
          <rPr>
            <sz val="11"/>
            <color rgb="FF000000"/>
            <rFont val="Arial"/>
            <family val="2"/>
          </rPr>
          <t>(Células de preenchimento automático). Quantitativo das funções gratificadas de direção e assessoramento existentes (preenchidos + vagos).</t>
        </r>
      </text>
    </comment>
    <comment ref="G194" authorId="0" shapeId="0" xr:uid="{F1C4A379-7269-4CE2-88E9-5C6BD65639A2}">
      <text>
        <r>
          <rPr>
            <sz val="11"/>
            <color rgb="FF000000"/>
            <rFont val="Arial"/>
            <family val="2"/>
          </rPr>
          <t>(Células de preenchimento automático). Valor total dos vencimentos dos servidores, em Reais (R$).</t>
        </r>
      </text>
    </comment>
    <comment ref="H194" authorId="0" shapeId="0" xr:uid="{70DADC4F-EA90-47CF-B3AC-76BFB20CDD4D}">
      <text>
        <r>
          <rPr>
            <sz val="11"/>
            <color rgb="FF000000"/>
            <rFont val="Arial"/>
            <family val="2"/>
          </rPr>
          <t>(Células de preenchimento automático). Valor total das representações pagas em razão da função gratificada de direção e assessoramento, em Reais (R$).</t>
        </r>
      </text>
    </comment>
    <comment ref="I194" authorId="0" shapeId="0" xr:uid="{A053F1EF-9C62-4936-B539-6429CFE02376}">
      <text>
        <r>
          <rPr>
            <sz val="11"/>
            <color rgb="FF000000"/>
            <rFont val="Arial"/>
            <family val="2"/>
          </rPr>
          <t>(Células de preenchimento automático). Valor total dos montantes resultantes da soma entre os vencimentos + representações, em Reais (R$).</t>
        </r>
      </text>
    </comment>
    <comment ref="A204" authorId="0" shapeId="0" xr:uid="{F633F00B-2F03-4929-B525-EACF7F20766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FA3F0CF4-89B3-4697-92B1-7CB67C1EA2F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750F44D9-BA61-412E-BC24-9DEAE4159EB6}">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98CF4BAC-9EF6-4C31-B4E5-6B2336C138D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4BF6B840-5904-4ECC-8282-99A96D2F3CC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AC707B4B-8111-4937-8B18-2E551F6AEF3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04096DA6-70DD-4F43-AB78-9A4C8A40DFFD}">
      <text>
        <r>
          <rPr>
            <sz val="11"/>
            <color rgb="FF000000"/>
            <rFont val="Arial"/>
            <family val="2"/>
          </rPr>
          <t>Valor do vencimento do servidor, em Reais (R$).</t>
        </r>
      </text>
    </comment>
    <comment ref="H204" authorId="0" shapeId="0" xr:uid="{0ABEAB21-A3B4-49C3-82FE-A8E524E8B231}">
      <text>
        <r>
          <rPr>
            <sz val="11"/>
            <color rgb="FF000000"/>
            <rFont val="Arial"/>
            <family val="2"/>
          </rPr>
          <t>Valor da representação paga em razão da função gratificada de direção e assessoramento, em Reais (R$).</t>
        </r>
      </text>
    </comment>
    <comment ref="I204" authorId="0" shapeId="0" xr:uid="{E9F2741C-D92E-4E3A-832E-85A0F2E483E2}">
      <text>
        <r>
          <rPr>
            <sz val="11"/>
            <color rgb="FF000000"/>
            <rFont val="Arial"/>
            <family val="2"/>
          </rPr>
          <t>(Células de preenchimento automático). Montante resultante da soma entre o vencimento + representação, em Reais (R$).</t>
        </r>
      </text>
    </comment>
    <comment ref="A212" authorId="0" shapeId="0" xr:uid="{43380A32-EA7B-422D-BEDD-F397A4D9441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72447D1F-E7C6-40B8-A116-91F18618D0A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ECD67D6F-2DC3-46E4-AB12-23F73FE0145E}">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8E0E17B7-906D-4B69-83FA-35377E106F0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902BFDBF-520A-4619-8FE2-CA0F72A8CD0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458984BB-3FA6-4833-B9F7-9652792B116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16565A1A-110D-43B4-9D25-AD305F2370D5}">
      <text>
        <r>
          <rPr>
            <sz val="11"/>
            <color rgb="FF000000"/>
            <rFont val="Arial"/>
            <family val="2"/>
          </rPr>
          <t>Valor do vencimento do servidor, em Reais (R$).</t>
        </r>
      </text>
    </comment>
    <comment ref="H212" authorId="0" shapeId="0" xr:uid="{1F14D3E0-0D96-42EB-AD1F-3DA37877B403}">
      <text>
        <r>
          <rPr>
            <sz val="11"/>
            <color rgb="FF000000"/>
            <rFont val="Arial"/>
            <family val="2"/>
          </rPr>
          <t>Valor da representação paga em razão da função gratificada de direção e assessoramento, em Reais (R$).</t>
        </r>
      </text>
    </comment>
    <comment ref="I212" authorId="0" shapeId="0" xr:uid="{5B1102F4-6359-4A07-BD4D-934D78E2BE6E}">
      <text>
        <r>
          <rPr>
            <sz val="11"/>
            <color rgb="FF000000"/>
            <rFont val="Arial"/>
            <family val="2"/>
          </rPr>
          <t>(Células de preenchimento automático). Montante resultante da soma entre o vencimento + representação, em Reais (R$).</t>
        </r>
      </text>
    </comment>
    <comment ref="A220" authorId="0" shapeId="0" xr:uid="{9FA7DB03-EE4C-445B-AC52-E1C9CBE496F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7DA762CF-565F-40C5-B4EA-ACD9F25534F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E80F20D1-D2F4-45C6-AD89-A429DCD4A3CA}">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9E86E4CA-5DFA-4E70-81B6-4305E5B343B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B58788BA-22C4-4CE0-ACE8-8AC6835FC82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8B3A75CC-728B-4230-8E60-9CCFE2A6A91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84B605BA-6C99-4351-8F95-A86347E5C55B}">
      <text>
        <r>
          <rPr>
            <sz val="11"/>
            <color rgb="FF000000"/>
            <rFont val="Arial"/>
            <family val="2"/>
          </rPr>
          <t>Valor do vencimento do servidor, em Reais (R$).</t>
        </r>
      </text>
    </comment>
    <comment ref="H220" authorId="0" shapeId="0" xr:uid="{B1ACF4DF-07E8-4F7C-A3F0-110841EA63E7}">
      <text>
        <r>
          <rPr>
            <sz val="11"/>
            <color rgb="FF000000"/>
            <rFont val="Arial"/>
            <family val="2"/>
          </rPr>
          <t>Valor da representação paga em razão da função gratificada de direção e assessoramento, em Reais (R$).</t>
        </r>
      </text>
    </comment>
    <comment ref="I220" authorId="0" shapeId="0" xr:uid="{038D87FF-6977-4A0D-BB90-A6BA768CCEEF}">
      <text>
        <r>
          <rPr>
            <sz val="11"/>
            <color rgb="FF000000"/>
            <rFont val="Arial"/>
            <family val="2"/>
          </rPr>
          <t>(Células de preenchimento automático). Montante resultante da soma entre o vencimento + representação, em Reais (R$).</t>
        </r>
      </text>
    </comment>
    <comment ref="A226" authorId="0" shapeId="0" xr:uid="{D9CC71A1-CD67-46FD-936B-E4B060F78E19}">
      <text>
        <r>
          <rPr>
            <sz val="11"/>
            <color rgb="FF000000"/>
            <rFont val="Arial"/>
            <family val="2"/>
          </rPr>
          <t>(Não editar as células em cinza). Relação de todas as funções gratificadas de direção e assessoramento, conforme Lei Estadual nº 16.520/2018.</t>
        </r>
      </text>
    </comment>
    <comment ref="B226" authorId="0" shapeId="0" xr:uid="{20DC1C78-D08A-4A7E-854D-9026F0016210}">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ED56D73C-DDBF-4614-8220-CB17D8C95E60}">
      <text>
        <r>
          <rPr>
            <sz val="11"/>
            <color rgb="FF000000"/>
            <rFont val="Arial"/>
            <family val="2"/>
          </rPr>
          <t>(Células de preenchimento automático). Quantitativo das funções gratificadas de direção e assessoramento preenchidos.</t>
        </r>
      </text>
    </comment>
    <comment ref="D226" authorId="0" shapeId="0" xr:uid="{7128E17C-DF21-43F7-90B3-3654D74FAC5B}">
      <text>
        <r>
          <rPr>
            <sz val="11"/>
            <color rgb="FF000000"/>
            <rFont val="Arial"/>
            <family val="2"/>
          </rPr>
          <t>(Células de preenchimento automático). Quantitativo das funções gratificadas de direção e assessoramento vagas.</t>
        </r>
      </text>
    </comment>
    <comment ref="E226" authorId="0" shapeId="0" xr:uid="{E062C163-201A-4E9F-86C0-46CB30F101BF}">
      <text>
        <r>
          <rPr>
            <sz val="11"/>
            <color rgb="FF000000"/>
            <rFont val="Arial"/>
            <family val="2"/>
          </rPr>
          <t>(Células de preenchimento automático). Quantitativo das funções gratificadas de direção e assessoramento existentes (preenchidos + vagos).</t>
        </r>
      </text>
    </comment>
    <comment ref="G226" authorId="0" shapeId="0" xr:uid="{C7ABF176-698E-45BD-B91B-2BA4EAD8F268}">
      <text>
        <r>
          <rPr>
            <sz val="11"/>
            <color rgb="FF000000"/>
            <rFont val="Arial"/>
            <family val="2"/>
          </rPr>
          <t>(Células de preenchimento automático). Valor total dos vencimentos dos servidores, em Reais (R$).</t>
        </r>
      </text>
    </comment>
    <comment ref="H226" authorId="0" shapeId="0" xr:uid="{66E5B09F-EAA5-4837-A249-543FA294BD69}">
      <text>
        <r>
          <rPr>
            <sz val="11"/>
            <color rgb="FF000000"/>
            <rFont val="Arial"/>
            <family val="2"/>
          </rPr>
          <t>(Células de preenchimento automático). Valor total das representações pagas em razão da função gratificada de direção e assessoramento, em Reais (R$).</t>
        </r>
      </text>
    </comment>
    <comment ref="I226" authorId="0" shapeId="0" xr:uid="{C387C83A-47A6-4ACD-A08C-339A7D843C01}">
      <text>
        <r>
          <rPr>
            <sz val="11"/>
            <color rgb="FF000000"/>
            <rFont val="Arial"/>
            <family val="2"/>
          </rPr>
          <t>(Células de preenchimento automático). Valor total dos montantes resultantes da soma entre os vencimentos + representações, em Reais (R$).</t>
        </r>
      </text>
    </comment>
    <comment ref="A237" authorId="0" shapeId="0" xr:uid="{683D2A82-6432-4BF2-A291-C87A0925AC7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C112DD7B-FACF-4AC9-BFE3-759271391F5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13FB637D-D05D-401E-A177-3DE36EB0B37C}">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EA7973B8-7C1F-474F-A1E2-28278B95F8C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118BA9D8-5607-47BB-82C6-83A09C4D728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8BACB05F-30C4-4F3F-A5AF-7F7E217D622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C9E84C16-6851-414E-9AF9-FB93622F85CA}">
      <text>
        <r>
          <rPr>
            <sz val="11"/>
            <color rgb="FF000000"/>
            <rFont val="Arial"/>
            <family val="2"/>
          </rPr>
          <t>Valor do vencimento do servidor, em Reais (R$).</t>
        </r>
      </text>
    </comment>
    <comment ref="H237" authorId="0" shapeId="0" xr:uid="{D965D264-5817-4910-9585-243731EE6242}">
      <text>
        <r>
          <rPr>
            <sz val="11"/>
            <color rgb="FF000000"/>
            <rFont val="Arial"/>
            <family val="2"/>
          </rPr>
          <t>Valor da representação paga em razão da função gratificada de direção e assessoramento, em Reais (R$).</t>
        </r>
      </text>
    </comment>
    <comment ref="I237" authorId="0" shapeId="0" xr:uid="{FB86EE38-85C6-4594-9890-5C49C1A33D6D}">
      <text>
        <r>
          <rPr>
            <sz val="11"/>
            <color rgb="FF000000"/>
            <rFont val="Arial"/>
            <family val="2"/>
          </rPr>
          <t>(Células de preenchimento automático). Montante resultante da soma entre o vencimento + representação, em Reais (R$).</t>
        </r>
      </text>
    </comment>
    <comment ref="A246" authorId="0" shapeId="0" xr:uid="{7E3AA459-DFD8-4ECF-8BFF-080C9E0525CF}">
      <text>
        <r>
          <rPr>
            <sz val="11"/>
            <color rgb="FF000000"/>
            <rFont val="Arial"/>
            <family val="2"/>
          </rPr>
          <t>(Não editar as células em cinza). Relação de todas as funções gratificadas de direção e assessoramento, conforme Lei Estadual nº 16.520/2018.</t>
        </r>
      </text>
    </comment>
    <comment ref="B246" authorId="0" shapeId="0" xr:uid="{D4A1C61A-62F2-4B2D-B88E-D98BC879CD98}">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012DC6C8-B10C-4C46-8F9E-2E574BC1905D}">
      <text>
        <r>
          <rPr>
            <sz val="11"/>
            <color rgb="FF000000"/>
            <rFont val="Arial"/>
            <family val="2"/>
          </rPr>
          <t>(Células de preenchimento automático). Quantitativo das funções gratificadas de direção e assessoramento preenchidos.</t>
        </r>
      </text>
    </comment>
    <comment ref="D246" authorId="0" shapeId="0" xr:uid="{398D3B54-59FB-4459-B4FA-2931E54BBED5}">
      <text>
        <r>
          <rPr>
            <sz val="11"/>
            <color rgb="FF000000"/>
            <rFont val="Arial"/>
            <family val="2"/>
          </rPr>
          <t>(Células de preenchimento automático). Quantitativo das funções gratificadas de direção e assessoramento vagas.</t>
        </r>
      </text>
    </comment>
    <comment ref="E246" authorId="0" shapeId="0" xr:uid="{9233FBF3-B595-4C73-BF07-D7BA511FBE4D}">
      <text>
        <r>
          <rPr>
            <sz val="11"/>
            <color rgb="FF000000"/>
            <rFont val="Arial"/>
            <family val="2"/>
          </rPr>
          <t>(Células de preenchimento automático). Quantitativo das funções gratificadas de direção e assessoramento existentes (preenchidos + vagos).</t>
        </r>
      </text>
    </comment>
    <comment ref="G246" authorId="0" shapeId="0" xr:uid="{153E0236-6409-40DB-92F3-8F467D57ACDE}">
      <text>
        <r>
          <rPr>
            <sz val="11"/>
            <color rgb="FF000000"/>
            <rFont val="Arial"/>
            <family val="2"/>
          </rPr>
          <t>(Células de preenchimento automático). Valor total dos vencimentos dos servidores, em Reais (R$).</t>
        </r>
      </text>
    </comment>
    <comment ref="H246" authorId="0" shapeId="0" xr:uid="{B29D4CB7-B602-4B26-9B76-4C9277B48EC1}">
      <text>
        <r>
          <rPr>
            <sz val="11"/>
            <color rgb="FF000000"/>
            <rFont val="Arial"/>
            <family val="2"/>
          </rPr>
          <t>(Células de preenchimento automático). Valor total das representações pagas em razão da função gratificada de direção e assessoramento, em Reais (R$).</t>
        </r>
      </text>
    </comment>
    <comment ref="I246" authorId="0" shapeId="0" xr:uid="{4B5FE13D-ABDC-4EF8-94BC-0B6594AF436C}">
      <text>
        <r>
          <rPr>
            <sz val="11"/>
            <color rgb="FF000000"/>
            <rFont val="Arial"/>
            <family val="2"/>
          </rPr>
          <t>(Células de preenchimento automático). Valor total dos montantes resultantes da soma entre os vencimentos + representações, em Reais (R$).</t>
        </r>
      </text>
    </comment>
    <comment ref="A253" authorId="0" shapeId="0" xr:uid="{133446F5-AA40-4E68-AED0-0E0488163D64}">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8D3E1606-ABA8-46F5-8A22-54CD790756D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B6D6B344-776E-4619-A7B3-3DB6DC485854}">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529F74DA-ABFF-49FD-B32C-196A484C27C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4ED42A6A-19F7-4770-9E48-CF7D0C1069E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8273C473-22C2-45D3-B535-0D8506F4020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5486DE6F-5A47-43F3-AB30-334BBA3A8188}">
      <text>
        <r>
          <rPr>
            <sz val="11"/>
            <color rgb="FF000000"/>
            <rFont val="Arial"/>
            <family val="2"/>
          </rPr>
          <t>Valor do vencimento do servidor, em Reais (R$).</t>
        </r>
      </text>
    </comment>
    <comment ref="H253" authorId="0" shapeId="0" xr:uid="{FCA3C76A-2B39-4DE9-909C-8F17220166B2}">
      <text>
        <r>
          <rPr>
            <sz val="11"/>
            <color rgb="FF000000"/>
            <rFont val="Arial"/>
            <family val="2"/>
          </rPr>
          <t>Valor da representação paga em razão da função gratificada de direção e assessoramento, em Reais (R$).</t>
        </r>
      </text>
    </comment>
    <comment ref="I253" authorId="0" shapeId="0" xr:uid="{CBDFD397-F973-49A3-A19B-A79F969370A6}">
      <text>
        <r>
          <rPr>
            <sz val="11"/>
            <color rgb="FF000000"/>
            <rFont val="Arial"/>
            <family val="2"/>
          </rPr>
          <t>(Células de preenchimento automático). Montante resultante da soma entre o vencimento + representação, em Reais (R$).</t>
        </r>
      </text>
    </comment>
    <comment ref="A257" authorId="0" shapeId="0" xr:uid="{F30812BB-0C17-4F62-A531-FC73E1F4FC5A}">
      <text>
        <r>
          <rPr>
            <sz val="11"/>
            <color rgb="FF000000"/>
            <rFont val="Arial"/>
            <family val="2"/>
          </rPr>
          <t>(Não editar as células em cinza). Relação de todas as funções gratificadas de direção e assessoramento, conforme Lei Estadual nº 16.520/2018.</t>
        </r>
      </text>
    </comment>
    <comment ref="B257" authorId="0" shapeId="0" xr:uid="{32EB22F8-9A8F-4980-BBCB-3F7EA8CA9317}">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A5EDA1A6-353E-4FE6-BC8A-BA56919706FF}">
      <text>
        <r>
          <rPr>
            <sz val="11"/>
            <color rgb="FF000000"/>
            <rFont val="Arial"/>
            <family val="2"/>
          </rPr>
          <t>(Células de preenchimento automático). Quantitativo das funções gratificadas de direção e assessoramento preenchidos.</t>
        </r>
      </text>
    </comment>
    <comment ref="D257" authorId="0" shapeId="0" xr:uid="{F47A88E6-8D29-4440-97D9-06D37284CD3E}">
      <text>
        <r>
          <rPr>
            <sz val="11"/>
            <color rgb="FF000000"/>
            <rFont val="Arial"/>
            <family val="2"/>
          </rPr>
          <t>(Células de preenchimento automático). Quantitativo das funções gratificadas de direção e assessoramento vagas.</t>
        </r>
      </text>
    </comment>
    <comment ref="E257" authorId="0" shapeId="0" xr:uid="{E0EF1720-D78D-4887-8881-A9F24FEFE82E}">
      <text>
        <r>
          <rPr>
            <sz val="11"/>
            <color rgb="FF000000"/>
            <rFont val="Arial"/>
            <family val="2"/>
          </rPr>
          <t>(Células de preenchimento automático). Quantitativo das funções gratificadas de direção e assessoramento existentes (preenchidos + vagos).</t>
        </r>
      </text>
    </comment>
    <comment ref="G257" authorId="0" shapeId="0" xr:uid="{7FC06B8E-4987-416B-9695-296CDB11A698}">
      <text>
        <r>
          <rPr>
            <sz val="11"/>
            <color rgb="FF000000"/>
            <rFont val="Arial"/>
            <family val="2"/>
          </rPr>
          <t>(Células de preenchimento automático). Valor total dos vencimentos dos servidores, em Reais (R$).</t>
        </r>
      </text>
    </comment>
    <comment ref="H257" authorId="0" shapeId="0" xr:uid="{BAB12DB1-1DEC-418A-9039-DA7DB5A4BC69}">
      <text>
        <r>
          <rPr>
            <sz val="11"/>
            <color rgb="FF000000"/>
            <rFont val="Arial"/>
            <family val="2"/>
          </rPr>
          <t>(Células de preenchimento automático). Valor total das representações pagas em razão da função gratificada de direção e assessoramento, em Reais (R$).</t>
        </r>
      </text>
    </comment>
    <comment ref="I257" authorId="0" shapeId="0" xr:uid="{BF8E4AFD-764A-4D3C-9C49-23F46602DBD2}">
      <text>
        <r>
          <rPr>
            <sz val="11"/>
            <color rgb="FF000000"/>
            <rFont val="Arial"/>
            <family val="2"/>
          </rPr>
          <t>(Células de preenchimento automático). Valor total dos montantes resultantes da soma entre os vencimentos + representações, em Reais (R$).</t>
        </r>
      </text>
    </comment>
    <comment ref="A264" authorId="0" shapeId="0" xr:uid="{7623ED7D-500E-4CC3-82DF-0DBF2B225AC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8F48645A-CA81-4355-B957-6AFC012D569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A5C13EDD-A091-4D41-8AF6-1E85C9E18F6B}">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E98D1550-73CF-42B6-B7F9-81A1EC4643B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C446BEFA-2621-4CCC-BE3D-A8DA5AB3685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6D550C54-C53D-4720-A0BB-4F5BB49C9E8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26749762-0D84-4725-80D2-B7381633786F}">
      <text>
        <r>
          <rPr>
            <sz val="11"/>
            <color rgb="FF000000"/>
            <rFont val="Arial"/>
            <family val="2"/>
          </rPr>
          <t>Valor do vencimento do servidor, em Reais (R$).</t>
        </r>
      </text>
    </comment>
    <comment ref="H264" authorId="0" shapeId="0" xr:uid="{D4CD417A-11E5-439D-81E3-02979643D2CF}">
      <text>
        <r>
          <rPr>
            <sz val="11"/>
            <color rgb="FF000000"/>
            <rFont val="Arial"/>
            <family val="2"/>
          </rPr>
          <t>Valor da representação paga em razão da função gratificada de direção e assessoramento, em Reais (R$).</t>
        </r>
      </text>
    </comment>
    <comment ref="I264" authorId="0" shapeId="0" xr:uid="{1575242E-70D0-4F89-92AB-3B5D142AAD31}">
      <text>
        <r>
          <rPr>
            <sz val="11"/>
            <color rgb="FF000000"/>
            <rFont val="Arial"/>
            <family val="2"/>
          </rPr>
          <t>(Células de preenchimento automático). Montante resultante da soma entre o vencimento + representação, em Reais (R$).</t>
        </r>
      </text>
    </comment>
    <comment ref="A268" authorId="0" shapeId="0" xr:uid="{05AF0D01-AA12-4E5A-8021-0A582444B414}">
      <text>
        <r>
          <rPr>
            <sz val="11"/>
            <color rgb="FF000000"/>
            <rFont val="Arial"/>
            <family val="2"/>
          </rPr>
          <t>(Não editar as células em cinza). Relação de todas as funções gratificadas de direção e assessoramento, conforme Lei Estadual nº 16.520/2018.</t>
        </r>
      </text>
    </comment>
    <comment ref="B268" authorId="0" shapeId="0" xr:uid="{9F9D61EF-33BC-4485-B99E-D9BE597548D1}">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C29B2B9B-9B84-4D4F-80E5-33E50247FA12}">
      <text>
        <r>
          <rPr>
            <sz val="11"/>
            <color rgb="FF000000"/>
            <rFont val="Arial"/>
            <family val="2"/>
          </rPr>
          <t>(Células de preenchimento automático). Quantitativo das funções gratificadas de direção e assessoramento preenchidos.</t>
        </r>
      </text>
    </comment>
    <comment ref="D268" authorId="0" shapeId="0" xr:uid="{9C7025E4-D6D3-42CB-8137-D1A64D87191B}">
      <text>
        <r>
          <rPr>
            <sz val="11"/>
            <color rgb="FF000000"/>
            <rFont val="Arial"/>
            <family val="2"/>
          </rPr>
          <t>(Células de preenchimento automático). Quantitativo das funções gratificadas de direção e assessoramento vagas.</t>
        </r>
      </text>
    </comment>
    <comment ref="E268" authorId="0" shapeId="0" xr:uid="{85DB3F49-649A-49AE-B6C7-CEB635F32247}">
      <text>
        <r>
          <rPr>
            <sz val="11"/>
            <color rgb="FF000000"/>
            <rFont val="Arial"/>
            <family val="2"/>
          </rPr>
          <t>(Células de preenchimento automático). Quantitativo das funções gratificadas de direção e assessoramento existentes (preenchidos + vagos).</t>
        </r>
      </text>
    </comment>
    <comment ref="G268" authorId="0" shapeId="0" xr:uid="{55C2FF0B-C89F-414B-B468-0270EFA8BDD8}">
      <text>
        <r>
          <rPr>
            <sz val="11"/>
            <color rgb="FF000000"/>
            <rFont val="Arial"/>
            <family val="2"/>
          </rPr>
          <t>(Células de preenchimento automático). Valor total dos vencimentos dos servidores, em Reais (R$).</t>
        </r>
      </text>
    </comment>
    <comment ref="H268" authorId="0" shapeId="0" xr:uid="{90841BA3-477B-4252-B1BC-B43D7F1D33A6}">
      <text>
        <r>
          <rPr>
            <sz val="11"/>
            <color rgb="FF000000"/>
            <rFont val="Arial"/>
            <family val="2"/>
          </rPr>
          <t>(Células de preenchimento automático). Valor total das representações pagas em razão da função gratificada de direção e assessoramento, em Reais (R$).</t>
        </r>
      </text>
    </comment>
    <comment ref="I268" authorId="0" shapeId="0" xr:uid="{4619679D-C1F8-4AD5-B0D4-07E0101BD9F3}">
      <text>
        <r>
          <rPr>
            <sz val="11"/>
            <color rgb="FF000000"/>
            <rFont val="Arial"/>
            <family val="2"/>
          </rPr>
          <t>(Células de preenchimento automático). Valor total dos montantes resultantes da soma entre os vencimentos + representações, em Reais (R$).</t>
        </r>
      </text>
    </comment>
    <comment ref="A274" authorId="0" shapeId="0" xr:uid="{FE8B2BDF-0256-4015-8FC9-CD496BA9D3D6}">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3ADBE0AC-F4CE-478F-9658-AF21CFC36F2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A089BBF2-CC8F-43C3-A01A-D96154A68C77}">
      <text>
        <r>
          <rPr>
            <sz val="11"/>
            <color rgb="FF000000"/>
            <rFont val="Arial"/>
            <family val="2"/>
          </rPr>
          <t>Descrever a sigla da lotação referente à função gratificada de supervisão e apoio. Exemplos de siglas da SCGE: DAUD/UAPP, DAUD/COP/UAOP, DAUD/CLC/UALC, etc.</t>
        </r>
      </text>
    </comment>
    <comment ref="D274" authorId="0" shapeId="0" xr:uid="{D0833803-982D-410D-9EC7-BEBD43A9F51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6915E0C2-95CE-44FA-8154-8F5A963D78EC}">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79AB6094-4DF5-444C-BFC5-1B7B086BF756}">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9F327601-493A-4AF2-A2BB-54991CA93176}">
      <text>
        <r>
          <rPr>
            <sz val="11"/>
            <color rgb="FF000000"/>
            <rFont val="Arial"/>
            <family val="2"/>
          </rPr>
          <t>Valor do vencimento do servidor, em Reais (R$).</t>
        </r>
      </text>
    </comment>
    <comment ref="H274" authorId="0" shapeId="0" xr:uid="{F95C9A87-9CED-4DF9-9F0E-737EF46CACC3}">
      <text>
        <r>
          <rPr>
            <sz val="11"/>
            <color rgb="FF000000"/>
            <rFont val="Arial"/>
            <family val="2"/>
          </rPr>
          <t>Valor da representação paga em razão da função gratificada de supervisão e apoio, em Reais (R$).</t>
        </r>
      </text>
    </comment>
    <comment ref="I274" authorId="0" shapeId="0" xr:uid="{353CF75B-E4FF-4ECC-8B57-9E0B8DD835C1}">
      <text>
        <r>
          <rPr>
            <sz val="11"/>
            <color rgb="FF000000"/>
            <rFont val="Arial"/>
            <family val="2"/>
          </rPr>
          <t>(Células de preenchimento automático). Montante resultante da soma entre o vencimento + representação, em Reais (R$).</t>
        </r>
      </text>
    </comment>
    <comment ref="A306" authorId="0" shapeId="0" xr:uid="{3EF6C639-C51B-4CF9-8EE4-470E0B7EC42D}">
      <text>
        <r>
          <rPr>
            <sz val="11"/>
            <color rgb="FF000000"/>
            <rFont val="Arial"/>
            <family val="2"/>
          </rPr>
          <t>(Não editar as células em cinza). Relação de todas as funções gratificadas de supervisão e apoio, conforme Lei Estadual nº 16.520/2018.</t>
        </r>
      </text>
    </comment>
    <comment ref="B306" authorId="0" shapeId="0" xr:uid="{16A8150B-EE53-456C-9400-F4C6BDBA2D48}">
      <text>
        <r>
          <rPr>
            <sz val="11"/>
            <color rgb="FF000000"/>
            <rFont val="Arial"/>
            <family val="2"/>
          </rPr>
          <t>(Não editar as células em cinza). Relação de todos os símbolos das funções gratificadas de supervisão e apoio, conforme Lei Estadual nº 16.520/2018.</t>
        </r>
      </text>
    </comment>
    <comment ref="C306" authorId="0" shapeId="0" xr:uid="{5C97345E-C611-4D26-95D2-048B1F01814E}">
      <text>
        <r>
          <rPr>
            <sz val="11"/>
            <color rgb="FF000000"/>
            <rFont val="Arial"/>
            <family val="2"/>
          </rPr>
          <t>(Células de preenchimento automático). Quantitativo das funções gratificadas de supervisão e apoio preenchidos.</t>
        </r>
      </text>
    </comment>
    <comment ref="D306" authorId="0" shapeId="0" xr:uid="{A1E1A4BD-A314-4459-B971-F2ACBEBDC335}">
      <text>
        <r>
          <rPr>
            <sz val="11"/>
            <color rgb="FF000000"/>
            <rFont val="Arial"/>
            <family val="2"/>
          </rPr>
          <t>(Células de preenchimento automático). Quantitativo das funções gratificadas de supervisão e apoio vagos.</t>
        </r>
      </text>
    </comment>
    <comment ref="E306" authorId="0" shapeId="0" xr:uid="{5B4EEF01-A99F-4C37-ABF6-8F21508C1E24}">
      <text>
        <r>
          <rPr>
            <sz val="11"/>
            <color rgb="FF000000"/>
            <rFont val="Arial"/>
            <family val="2"/>
          </rPr>
          <t>(Células de preenchimento automático). Quantitativo das funções gratificadas de supervisão e apoio existentes (preenchidos + vagos).</t>
        </r>
      </text>
    </comment>
    <comment ref="G306" authorId="0" shapeId="0" xr:uid="{350E1858-B4AB-42CB-B324-00FACB089408}">
      <text>
        <r>
          <rPr>
            <sz val="11"/>
            <color rgb="FF000000"/>
            <rFont val="Arial"/>
            <family val="2"/>
          </rPr>
          <t>(Células de preenchimento automático). Valor total dos vencimentos dos servidores, em Reais (R$).</t>
        </r>
      </text>
    </comment>
    <comment ref="H306" authorId="0" shapeId="0" xr:uid="{17DC5B85-72C6-4E78-86CA-DA6A5655E1BD}">
      <text>
        <r>
          <rPr>
            <sz val="11"/>
            <color rgb="FF000000"/>
            <rFont val="Arial"/>
            <family val="2"/>
          </rPr>
          <t>(Células de preenchimento automático). Valor total das representações pagas em razão da função gratificada de supervisão e apoio, em Reais (R$).</t>
        </r>
      </text>
    </comment>
    <comment ref="I306" authorId="0" shapeId="0" xr:uid="{46B8DD28-3A4B-41C1-938A-C73BCC99397B}">
      <text>
        <r>
          <rPr>
            <sz val="11"/>
            <color rgb="FF000000"/>
            <rFont val="Arial"/>
            <family val="2"/>
          </rPr>
          <t>(Células de preenchimento automático). Valor total dos montantes resultantes da soma entre os vencimentos + representações, em Reais (R$).</t>
        </r>
      </text>
    </comment>
    <comment ref="C315" authorId="0" shapeId="0" xr:uid="{D21822BF-4907-4B91-9696-07BCD12855DE}">
      <text>
        <r>
          <rPr>
            <sz val="11"/>
            <color rgb="FF000000"/>
            <rFont val="Arial"/>
            <family val="2"/>
          </rPr>
          <t>(Células de preenchimento automático). Quantitativo dos cargos em comissão + funções gratificadas preenchidos.</t>
        </r>
      </text>
    </comment>
    <comment ref="D315" authorId="0" shapeId="0" xr:uid="{E16293BF-0B7C-4ADA-BD9C-C80B0CE8FAD2}">
      <text>
        <r>
          <rPr>
            <sz val="11"/>
            <color rgb="FF000000"/>
            <rFont val="Arial"/>
            <family val="2"/>
          </rPr>
          <t>(Células de preenchimento automático). Quantitativo dos cargos em comissão + funções gratificadas vagos.</t>
        </r>
      </text>
    </comment>
    <comment ref="E315" authorId="0" shapeId="0" xr:uid="{D2D48A97-8014-416B-9569-2192FB82AD31}">
      <text>
        <r>
          <rPr>
            <sz val="11"/>
            <color rgb="FF000000"/>
            <rFont val="Arial"/>
            <family val="2"/>
          </rPr>
          <t>(Células de preenchimento automático). Quantitativo dos cargos em comissão + funções gratificadas existentes (preenchidos + vagos).</t>
        </r>
      </text>
    </comment>
    <comment ref="G315" authorId="0" shapeId="0" xr:uid="{3AB8EFAE-D918-4484-B3DC-9E66A21E43D5}">
      <text>
        <r>
          <rPr>
            <sz val="11"/>
            <color rgb="FF000000"/>
            <rFont val="Arial"/>
            <family val="2"/>
          </rPr>
          <t>(Células de preenchimento automático). Valor total dos vencimentos dos cargos comissionados + funções gratificadas, em Reais (R$).</t>
        </r>
      </text>
    </comment>
    <comment ref="H315" authorId="0" shapeId="0" xr:uid="{EC496F95-8340-4EDD-975E-F6AA76119E70}">
      <text>
        <r>
          <rPr>
            <sz val="11"/>
            <color rgb="FF000000"/>
            <rFont val="Arial"/>
            <family val="2"/>
          </rPr>
          <t>(Células de preenchimento automático). Valor total das representações pagas em razão dos cargos comissionados + funções gratificadas, em Reais (R$).</t>
        </r>
      </text>
    </comment>
    <comment ref="I315" authorId="0" shapeId="0" xr:uid="{886A8A95-6BCB-414C-AC24-9BB48A47EE6C}">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E13C943C-BFF7-41DF-AE0D-1E001B6AE4C8}">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ACA7455A-619B-438E-9A43-07B4C8C32D65}">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5D66BA59-A6C5-46F6-8626-C621682ACC16}">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2DB0AAC2-B594-492B-957F-88CA575FD52F}">
      <text>
        <r>
          <rPr>
            <sz val="11"/>
            <color rgb="FF000000"/>
            <rFont val="Arial"/>
            <family val="2"/>
          </rPr>
          <t>Descrever a sigla da lotação referente ao cargo comissionado. Exemplos de siglas da SCGE: GAB/SECGE, GAB/CGAB, CGAB/ASC, etc.</t>
        </r>
      </text>
    </comment>
    <comment ref="D6" authorId="0" shapeId="0" xr:uid="{3FF20C06-4FA0-4334-AE04-360C1ED7D39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D6970152-0778-45FA-A999-489D4A3AA8CA}">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09FE5D67-541C-4E00-AB2B-8A30BCF99850}">
      <text>
        <r>
          <rPr>
            <sz val="11"/>
            <color rgb="FF000000"/>
            <rFont val="Arial"/>
            <family val="2"/>
          </rPr>
          <t>Nome completo do servidor ocupante do cargo comissionado. Caso o cargo esteja vago, a palavra "VAGO" deverá ser inserida na célula correspondente.</t>
        </r>
      </text>
    </comment>
    <comment ref="G6" authorId="0" shapeId="0" xr:uid="{87E570D2-2B6B-4ECC-BDA0-ECECBEBEF190}">
      <text>
        <r>
          <rPr>
            <sz val="11"/>
            <color rgb="FF000000"/>
            <rFont val="Arial"/>
            <family val="2"/>
          </rPr>
          <t>Valor do subsídio do agente político, em Reais (R$).</t>
        </r>
      </text>
    </comment>
    <comment ref="H6" authorId="0" shapeId="0" xr:uid="{3312263D-4CBA-4578-96E1-9D37AEBCF68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80E67A98-2E99-4594-A72E-A4D9A04E728B}">
      <text>
        <r>
          <rPr>
            <sz val="11"/>
            <color rgb="FF000000"/>
            <rFont val="Arial"/>
            <family val="2"/>
          </rPr>
          <t>Valor da representação paga em razão do cargo em comissão, em Reais (R$).</t>
        </r>
      </text>
    </comment>
    <comment ref="J6" authorId="0" shapeId="0" xr:uid="{29BDC5B7-7059-4277-8F80-3675AD827D99}">
      <text>
        <r>
          <rPr>
            <sz val="11"/>
            <color rgb="FF000000"/>
            <rFont val="Arial"/>
            <family val="2"/>
          </rPr>
          <t>(Células de preenchimento automático). Montante resultante da soma entre o subsídio do agente político + vencimento + representação, em Reais (R$).</t>
        </r>
      </text>
    </comment>
    <comment ref="A175" authorId="0" shapeId="0" xr:uid="{33D8D13F-4E94-4C82-9B28-4A632A8DE896}">
      <text>
        <r>
          <rPr>
            <sz val="11"/>
            <color rgb="FF000000"/>
            <rFont val="Arial"/>
            <family val="2"/>
          </rPr>
          <t>(Não editar as células em cinza). Relação de todos os cargos comissionados, conforme Lei Estadual nº 16.520/2018.</t>
        </r>
      </text>
    </comment>
    <comment ref="B175" authorId="0" shapeId="0" xr:uid="{CD459B12-510C-47E7-962A-BA5B13ED7A2F}">
      <text>
        <r>
          <rPr>
            <sz val="11"/>
            <color rgb="FF000000"/>
            <rFont val="Arial"/>
            <family val="2"/>
          </rPr>
          <t>(Não editar as células em cinza). Relação de todos os símbolos dos cargos comissionados, conforme Lei Estadual nº 16.520/2018.</t>
        </r>
      </text>
    </comment>
    <comment ref="C175" authorId="0" shapeId="0" xr:uid="{1A899AAD-B3AC-48CE-A6F1-7DE72889523E}">
      <text>
        <r>
          <rPr>
            <sz val="11"/>
            <color rgb="FF000000"/>
            <rFont val="Arial"/>
            <family val="2"/>
          </rPr>
          <t>(Células de preenchimento automático). Quantitativo dos cargos comissionados preenchidos.</t>
        </r>
      </text>
    </comment>
    <comment ref="D175" authorId="0" shapeId="0" xr:uid="{661E1C0B-D49A-43D3-88A9-4064944C5ED3}">
      <text>
        <r>
          <rPr>
            <sz val="11"/>
            <color rgb="FF000000"/>
            <rFont val="Arial"/>
            <family val="2"/>
          </rPr>
          <t>(Células de preenchimento automático). Quantitativo dos cargos comissionados vagos.</t>
        </r>
      </text>
    </comment>
    <comment ref="E175" authorId="0" shapeId="0" xr:uid="{835F1119-AC82-4EB8-A43B-8192982DDDE6}">
      <text>
        <r>
          <rPr>
            <sz val="11"/>
            <color rgb="FF000000"/>
            <rFont val="Arial"/>
            <family val="2"/>
          </rPr>
          <t>(Células de preenchimento automático). Quantitativo dos cargos comissionados existentes (preenchidos + vagos).</t>
        </r>
      </text>
    </comment>
    <comment ref="G175" authorId="0" shapeId="0" xr:uid="{23CDBF88-A482-4D92-990A-61DA2E929ABC}">
      <text>
        <r>
          <rPr>
            <sz val="11"/>
            <color rgb="FF000000"/>
            <rFont val="Arial"/>
            <family val="2"/>
          </rPr>
          <t>(Células de preenchimento automático). Valor total dos subsídios dos agentes políticos, em Reais (R$).</t>
        </r>
      </text>
    </comment>
    <comment ref="H175" authorId="0" shapeId="0" xr:uid="{91758758-DF5C-4CF2-8BE6-E479F834DFB1}">
      <text>
        <r>
          <rPr>
            <sz val="11"/>
            <color rgb="FF000000"/>
            <rFont val="Arial"/>
            <family val="2"/>
          </rPr>
          <t>(Células de preenchimento automático). Valor total dos vencimentos dos servidores, em Reais (R$).</t>
        </r>
      </text>
    </comment>
    <comment ref="I175" authorId="0" shapeId="0" xr:uid="{565CFA5E-DC7B-4C74-B236-89BEA2EE9CA1}">
      <text>
        <r>
          <rPr>
            <sz val="11"/>
            <color rgb="FF000000"/>
            <rFont val="Arial"/>
            <family val="2"/>
          </rPr>
          <t>(Células de preenchimento automático). Valor total das representações pagas em razão do cargo em comissão, em Reais (R$).</t>
        </r>
      </text>
    </comment>
    <comment ref="J175" authorId="0" shapeId="0" xr:uid="{C83BD2DB-0AA3-4D70-9A06-6F25AA65B71B}">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4DB92303-42A8-4971-B472-AC9807D562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CF4E902B-9B2E-4985-82F4-CD662D3C747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F3FD3228-8389-408C-815F-DE7024459CEF}">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5250F57E-E6E1-441C-B8CC-266AFE2BF0A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5B576695-5620-4E86-8F71-7DC19631F0C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56BF4A03-F311-43D9-8678-29514DF0162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54F41EE3-F4BA-4399-AFCC-E440C8144A73}">
      <text>
        <r>
          <rPr>
            <sz val="11"/>
            <color rgb="FF000000"/>
            <rFont val="Arial"/>
            <family val="2"/>
          </rPr>
          <t>Valor do vencimento do servidor, em Reais (R$).</t>
        </r>
      </text>
    </comment>
    <comment ref="H191" authorId="0" shapeId="0" xr:uid="{F783CD6A-02F1-4F1B-AD63-FDE807C880F8}">
      <text>
        <r>
          <rPr>
            <sz val="11"/>
            <color rgb="FF000000"/>
            <rFont val="Arial"/>
            <family val="2"/>
          </rPr>
          <t>Valor da representação paga em razão da função gratificada de direção e assessoramento, em Reais (R$).</t>
        </r>
      </text>
    </comment>
    <comment ref="I191" authorId="0" shapeId="0" xr:uid="{551664B3-188C-46E2-B59E-6ED848563D4C}">
      <text>
        <r>
          <rPr>
            <sz val="11"/>
            <color rgb="FF000000"/>
            <rFont val="Arial"/>
            <family val="2"/>
          </rPr>
          <t>(Células de preenchimento automático). Montante resultante da soma entre o vencimento + representação, em Reais (R$).</t>
        </r>
      </text>
    </comment>
    <comment ref="A194" authorId="0" shapeId="0" xr:uid="{B08A6577-D186-4C3F-86C4-79D8973DC746}">
      <text>
        <r>
          <rPr>
            <sz val="11"/>
            <color rgb="FF000000"/>
            <rFont val="Arial"/>
            <family val="2"/>
          </rPr>
          <t>(Não editar as células em cinza). Relação de todas as funções gratificadas de direção e assessoramento, conforme Lei Estadual nº 16.520/2018.</t>
        </r>
      </text>
    </comment>
    <comment ref="B194" authorId="0" shapeId="0" xr:uid="{D9ECBE21-175D-4B17-978C-981E426C4610}">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7C53193B-6087-4FFB-A85E-0BE513CE58C2}">
      <text>
        <r>
          <rPr>
            <sz val="11"/>
            <color rgb="FF000000"/>
            <rFont val="Arial"/>
            <family val="2"/>
          </rPr>
          <t>(Células de preenchimento automático). Quantitativo das funções gratificadas de direção e assessoramento preenchidos.</t>
        </r>
      </text>
    </comment>
    <comment ref="D194" authorId="0" shapeId="0" xr:uid="{44887327-5E3B-40D6-A574-5FC751F09F30}">
      <text>
        <r>
          <rPr>
            <sz val="11"/>
            <color rgb="FF000000"/>
            <rFont val="Arial"/>
            <family val="2"/>
          </rPr>
          <t>(Células de preenchimento automático). Quantitativo das funções gratificadas de direção e assessoramento vagas.</t>
        </r>
      </text>
    </comment>
    <comment ref="E194" authorId="0" shapeId="0" xr:uid="{564EC9E0-0EE0-412D-9B4E-5BDB98FE63F7}">
      <text>
        <r>
          <rPr>
            <sz val="11"/>
            <color rgb="FF000000"/>
            <rFont val="Arial"/>
            <family val="2"/>
          </rPr>
          <t>(Células de preenchimento automático). Quantitativo das funções gratificadas de direção e assessoramento existentes (preenchidos + vagos).</t>
        </r>
      </text>
    </comment>
    <comment ref="G194" authorId="0" shapeId="0" xr:uid="{AF689C01-84E8-4563-8241-8E9F57CBF501}">
      <text>
        <r>
          <rPr>
            <sz val="11"/>
            <color rgb="FF000000"/>
            <rFont val="Arial"/>
            <family val="2"/>
          </rPr>
          <t>(Células de preenchimento automático). Valor total dos vencimentos dos servidores, em Reais (R$).</t>
        </r>
      </text>
    </comment>
    <comment ref="H194" authorId="0" shapeId="0" xr:uid="{5E2AA7E8-5FD1-4A5D-99AA-C8865A4E159E}">
      <text>
        <r>
          <rPr>
            <sz val="11"/>
            <color rgb="FF000000"/>
            <rFont val="Arial"/>
            <family val="2"/>
          </rPr>
          <t>(Células de preenchimento automático). Valor total das representações pagas em razão da função gratificada de direção e assessoramento, em Reais (R$).</t>
        </r>
      </text>
    </comment>
    <comment ref="I194" authorId="0" shapeId="0" xr:uid="{F299100C-355C-4155-AC82-EFBBF2C7603F}">
      <text>
        <r>
          <rPr>
            <sz val="11"/>
            <color rgb="FF000000"/>
            <rFont val="Arial"/>
            <family val="2"/>
          </rPr>
          <t>(Células de preenchimento automático). Valor total dos montantes resultantes da soma entre os vencimentos + representações, em Reais (R$).</t>
        </r>
      </text>
    </comment>
    <comment ref="A204" authorId="0" shapeId="0" xr:uid="{05D7C675-CAA7-468E-BE56-3B09BB83CEF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685605E6-E316-4997-8201-3DB2165523B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AE674226-136E-417C-B101-77DCDC2FEBD5}">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E58436CF-5C87-40DC-A0F1-D3A1EF7977F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CF270725-6E46-4B0A-8C5F-D6966026AE7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BA29705B-9E06-4135-B069-DB0CE9A4069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D59DF0CA-FA45-47DA-B8E7-731970B1BDE3}">
      <text>
        <r>
          <rPr>
            <sz val="11"/>
            <color rgb="FF000000"/>
            <rFont val="Arial"/>
            <family val="2"/>
          </rPr>
          <t>Valor do vencimento do servidor, em Reais (R$).</t>
        </r>
      </text>
    </comment>
    <comment ref="H204" authorId="0" shapeId="0" xr:uid="{4F12A800-7135-4186-87BD-2F9B534D568A}">
      <text>
        <r>
          <rPr>
            <sz val="11"/>
            <color rgb="FF000000"/>
            <rFont val="Arial"/>
            <family val="2"/>
          </rPr>
          <t>Valor da representação paga em razão da função gratificada de direção e assessoramento, em Reais (R$).</t>
        </r>
      </text>
    </comment>
    <comment ref="I204" authorId="0" shapeId="0" xr:uid="{ED85CCD9-BDC0-41C1-8874-2273CD2754D4}">
      <text>
        <r>
          <rPr>
            <sz val="11"/>
            <color rgb="FF000000"/>
            <rFont val="Arial"/>
            <family val="2"/>
          </rPr>
          <t>(Células de preenchimento automático). Montante resultante da soma entre o vencimento + representação, em Reais (R$).</t>
        </r>
      </text>
    </comment>
    <comment ref="A212" authorId="0" shapeId="0" xr:uid="{97D1F40C-621C-4E4E-B354-AB8B3C39BD9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24B30B01-1B34-4E93-A29C-C9DFF8BBDF7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BD2BD8BF-E215-4345-983D-635F79C9DCAF}">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1D2E9192-8640-4BA8-8F85-CE5F4677B17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6688C0B2-C0BB-41E0-9BF9-C9B42CC924B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63247047-CDD6-4F6C-BDD7-AB909A0A2BC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BEEABE3B-7615-4EC5-979C-F1290D60D3DB}">
      <text>
        <r>
          <rPr>
            <sz val="11"/>
            <color rgb="FF000000"/>
            <rFont val="Arial"/>
            <family val="2"/>
          </rPr>
          <t>Valor do vencimento do servidor, em Reais (R$).</t>
        </r>
      </text>
    </comment>
    <comment ref="H212" authorId="0" shapeId="0" xr:uid="{67A7E634-196B-4B7E-9195-A740DD15D0EB}">
      <text>
        <r>
          <rPr>
            <sz val="11"/>
            <color rgb="FF000000"/>
            <rFont val="Arial"/>
            <family val="2"/>
          </rPr>
          <t>Valor da representação paga em razão da função gratificada de direção e assessoramento, em Reais (R$).</t>
        </r>
      </text>
    </comment>
    <comment ref="I212" authorId="0" shapeId="0" xr:uid="{AFA3BBEB-8C38-4925-9D01-79C4E1770E26}">
      <text>
        <r>
          <rPr>
            <sz val="11"/>
            <color rgb="FF000000"/>
            <rFont val="Arial"/>
            <family val="2"/>
          </rPr>
          <t>(Células de preenchimento automático). Montante resultante da soma entre o vencimento + representação, em Reais (R$).</t>
        </r>
      </text>
    </comment>
    <comment ref="A220" authorId="0" shapeId="0" xr:uid="{64C5124B-C596-496D-82CA-8F4363F47AF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14F9A466-A369-4616-9F62-F1CCC0A6B684}">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052F7A98-D100-4F64-B94C-12F92ADCE7A5}">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E6ABC809-8F29-4590-B1C5-1C8DDFA8B89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9EEBAC04-097B-4C3B-B11D-44E999E148C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A88050B2-FB01-4708-80CC-4B0E61B0649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A4F4DF33-CC45-4A44-9593-4E85F50B1406}">
      <text>
        <r>
          <rPr>
            <sz val="11"/>
            <color rgb="FF000000"/>
            <rFont val="Arial"/>
            <family val="2"/>
          </rPr>
          <t>Valor do vencimento do servidor, em Reais (R$).</t>
        </r>
      </text>
    </comment>
    <comment ref="H220" authorId="0" shapeId="0" xr:uid="{034D2D28-E14A-4034-8284-09555B1EFBA1}">
      <text>
        <r>
          <rPr>
            <sz val="11"/>
            <color rgb="FF000000"/>
            <rFont val="Arial"/>
            <family val="2"/>
          </rPr>
          <t>Valor da representação paga em razão da função gratificada de direção e assessoramento, em Reais (R$).</t>
        </r>
      </text>
    </comment>
    <comment ref="I220" authorId="0" shapeId="0" xr:uid="{3EE02843-E4A3-430E-8962-355F4B708937}">
      <text>
        <r>
          <rPr>
            <sz val="11"/>
            <color rgb="FF000000"/>
            <rFont val="Arial"/>
            <family val="2"/>
          </rPr>
          <t>(Células de preenchimento automático). Montante resultante da soma entre o vencimento + representação, em Reais (R$).</t>
        </r>
      </text>
    </comment>
    <comment ref="A226" authorId="0" shapeId="0" xr:uid="{1756D08B-98B8-42D0-B1B0-225EA0AA849D}">
      <text>
        <r>
          <rPr>
            <sz val="11"/>
            <color rgb="FF000000"/>
            <rFont val="Arial"/>
            <family val="2"/>
          </rPr>
          <t>(Não editar as células em cinza). Relação de todas as funções gratificadas de direção e assessoramento, conforme Lei Estadual nº 16.520/2018.</t>
        </r>
      </text>
    </comment>
    <comment ref="B226" authorId="0" shapeId="0" xr:uid="{500D2806-BD6F-4509-97FA-F3CC7E6A48E9}">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9265DC1E-3377-4C4D-A219-4BD4839A882D}">
      <text>
        <r>
          <rPr>
            <sz val="11"/>
            <color rgb="FF000000"/>
            <rFont val="Arial"/>
            <family val="2"/>
          </rPr>
          <t>(Células de preenchimento automático). Quantitativo das funções gratificadas de direção e assessoramento preenchidos.</t>
        </r>
      </text>
    </comment>
    <comment ref="D226" authorId="0" shapeId="0" xr:uid="{F9CD3897-8643-4F17-841C-55EE2BFE5D83}">
      <text>
        <r>
          <rPr>
            <sz val="11"/>
            <color rgb="FF000000"/>
            <rFont val="Arial"/>
            <family val="2"/>
          </rPr>
          <t>(Células de preenchimento automático). Quantitativo das funções gratificadas de direção e assessoramento vagas.</t>
        </r>
      </text>
    </comment>
    <comment ref="E226" authorId="0" shapeId="0" xr:uid="{1E09274C-2C25-4F26-A273-022F35204AF0}">
      <text>
        <r>
          <rPr>
            <sz val="11"/>
            <color rgb="FF000000"/>
            <rFont val="Arial"/>
            <family val="2"/>
          </rPr>
          <t>(Células de preenchimento automático). Quantitativo das funções gratificadas de direção e assessoramento existentes (preenchidos + vagos).</t>
        </r>
      </text>
    </comment>
    <comment ref="G226" authorId="0" shapeId="0" xr:uid="{687F547D-F921-4027-AE18-5FCAF4737130}">
      <text>
        <r>
          <rPr>
            <sz val="11"/>
            <color rgb="FF000000"/>
            <rFont val="Arial"/>
            <family val="2"/>
          </rPr>
          <t>(Células de preenchimento automático). Valor total dos vencimentos dos servidores, em Reais (R$).</t>
        </r>
      </text>
    </comment>
    <comment ref="H226" authorId="0" shapeId="0" xr:uid="{63B56711-F8E8-4625-BEB7-CE25CA14BAFF}">
      <text>
        <r>
          <rPr>
            <sz val="11"/>
            <color rgb="FF000000"/>
            <rFont val="Arial"/>
            <family val="2"/>
          </rPr>
          <t>(Células de preenchimento automático). Valor total das representações pagas em razão da função gratificada de direção e assessoramento, em Reais (R$).</t>
        </r>
      </text>
    </comment>
    <comment ref="I226" authorId="0" shapeId="0" xr:uid="{5F57B965-C2B3-491B-B7F9-D324EDB3B9B0}">
      <text>
        <r>
          <rPr>
            <sz val="11"/>
            <color rgb="FF000000"/>
            <rFont val="Arial"/>
            <family val="2"/>
          </rPr>
          <t>(Células de preenchimento automático). Valor total dos montantes resultantes da soma entre os vencimentos + representações, em Reais (R$).</t>
        </r>
      </text>
    </comment>
    <comment ref="A237" authorId="0" shapeId="0" xr:uid="{006E38C2-0B2B-4232-945E-92D1CC06BC2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955C168F-4B7C-42FF-BA79-2520D7874BC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7463B5B8-E681-4FDD-8784-8EBCAD136614}">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8C5BA3B5-0F54-40A0-A0A4-D896E6DF8D2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D82FBD55-41FE-4061-815D-16BD22AB18E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AC91B5AC-D033-43BE-8912-A9BBBFA333ED}">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4F5B1D56-5383-4919-ACC7-B0A071BA943C}">
      <text>
        <r>
          <rPr>
            <sz val="11"/>
            <color rgb="FF000000"/>
            <rFont val="Arial"/>
            <family val="2"/>
          </rPr>
          <t>Valor do vencimento do servidor, em Reais (R$).</t>
        </r>
      </text>
    </comment>
    <comment ref="H237" authorId="0" shapeId="0" xr:uid="{5C708E1B-FE02-48B1-84D8-C9ABAFE11DCF}">
      <text>
        <r>
          <rPr>
            <sz val="11"/>
            <color rgb="FF000000"/>
            <rFont val="Arial"/>
            <family val="2"/>
          </rPr>
          <t>Valor da representação paga em razão da função gratificada de direção e assessoramento, em Reais (R$).</t>
        </r>
      </text>
    </comment>
    <comment ref="I237" authorId="0" shapeId="0" xr:uid="{1BE89B82-CC8F-4FE6-9D1D-6318D17FCF61}">
      <text>
        <r>
          <rPr>
            <sz val="11"/>
            <color rgb="FF000000"/>
            <rFont val="Arial"/>
            <family val="2"/>
          </rPr>
          <t>(Células de preenchimento automático). Montante resultante da soma entre o vencimento + representação, em Reais (R$).</t>
        </r>
      </text>
    </comment>
    <comment ref="A246" authorId="0" shapeId="0" xr:uid="{B962BB44-4094-4B40-9574-8FD790D62F34}">
      <text>
        <r>
          <rPr>
            <sz val="11"/>
            <color rgb="FF000000"/>
            <rFont val="Arial"/>
            <family val="2"/>
          </rPr>
          <t>(Não editar as células em cinza). Relação de todas as funções gratificadas de direção e assessoramento, conforme Lei Estadual nº 16.520/2018.</t>
        </r>
      </text>
    </comment>
    <comment ref="B246" authorId="0" shapeId="0" xr:uid="{8056D416-1D5A-4A87-B27A-7B011350B1C2}">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F0975452-44E7-43E8-B901-15D6C57D8F9B}">
      <text>
        <r>
          <rPr>
            <sz val="11"/>
            <color rgb="FF000000"/>
            <rFont val="Arial"/>
            <family val="2"/>
          </rPr>
          <t>(Células de preenchimento automático). Quantitativo das funções gratificadas de direção e assessoramento preenchidos.</t>
        </r>
      </text>
    </comment>
    <comment ref="D246" authorId="0" shapeId="0" xr:uid="{25DB8E9D-057A-475D-B268-1DF3551D8125}">
      <text>
        <r>
          <rPr>
            <sz val="11"/>
            <color rgb="FF000000"/>
            <rFont val="Arial"/>
            <family val="2"/>
          </rPr>
          <t>(Células de preenchimento automático). Quantitativo das funções gratificadas de direção e assessoramento vagas.</t>
        </r>
      </text>
    </comment>
    <comment ref="E246" authorId="0" shapeId="0" xr:uid="{5CBF3885-1188-4556-AC7F-559DF1B0F27F}">
      <text>
        <r>
          <rPr>
            <sz val="11"/>
            <color rgb="FF000000"/>
            <rFont val="Arial"/>
            <family val="2"/>
          </rPr>
          <t>(Células de preenchimento automático). Quantitativo das funções gratificadas de direção e assessoramento existentes (preenchidos + vagos).</t>
        </r>
      </text>
    </comment>
    <comment ref="G246" authorId="0" shapeId="0" xr:uid="{85F08C67-3F17-4CD6-96B4-E853D642E042}">
      <text>
        <r>
          <rPr>
            <sz val="11"/>
            <color rgb="FF000000"/>
            <rFont val="Arial"/>
            <family val="2"/>
          </rPr>
          <t>(Células de preenchimento automático). Valor total dos vencimentos dos servidores, em Reais (R$).</t>
        </r>
      </text>
    </comment>
    <comment ref="H246" authorId="0" shapeId="0" xr:uid="{3B763119-1AB8-4A5B-8BCC-FB53551A1D37}">
      <text>
        <r>
          <rPr>
            <sz val="11"/>
            <color rgb="FF000000"/>
            <rFont val="Arial"/>
            <family val="2"/>
          </rPr>
          <t>(Células de preenchimento automático). Valor total das representações pagas em razão da função gratificada de direção e assessoramento, em Reais (R$).</t>
        </r>
      </text>
    </comment>
    <comment ref="I246" authorId="0" shapeId="0" xr:uid="{6E87F61F-B67E-4A1B-ACEA-9B74D365AA4C}">
      <text>
        <r>
          <rPr>
            <sz val="11"/>
            <color rgb="FF000000"/>
            <rFont val="Arial"/>
            <family val="2"/>
          </rPr>
          <t>(Células de preenchimento automático). Valor total dos montantes resultantes da soma entre os vencimentos + representações, em Reais (R$).</t>
        </r>
      </text>
    </comment>
    <comment ref="A253" authorId="0" shapeId="0" xr:uid="{42BC7837-4736-4C50-BA3C-9A2B642E8FF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3ECA9E0A-DF5B-40EE-B68C-E9C96172BF4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9CDA61B6-76E8-4944-936E-F25EA93D291F}">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AEA15A11-6805-41D0-BDA4-37EA801D301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3AF48891-27A6-4A13-AF61-26EBDBAA3B7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D2533C77-A6B1-43D0-951F-E0998384E1D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1695EB5F-8E18-4E05-95CC-D75ED891C9D4}">
      <text>
        <r>
          <rPr>
            <sz val="11"/>
            <color rgb="FF000000"/>
            <rFont val="Arial"/>
            <family val="2"/>
          </rPr>
          <t>Valor do vencimento do servidor, em Reais (R$).</t>
        </r>
      </text>
    </comment>
    <comment ref="H253" authorId="0" shapeId="0" xr:uid="{C709ED94-F07A-4EAD-A2F1-E6F7232EAFAD}">
      <text>
        <r>
          <rPr>
            <sz val="11"/>
            <color rgb="FF000000"/>
            <rFont val="Arial"/>
            <family val="2"/>
          </rPr>
          <t>Valor da representação paga em razão da função gratificada de direção e assessoramento, em Reais (R$).</t>
        </r>
      </text>
    </comment>
    <comment ref="I253" authorId="0" shapeId="0" xr:uid="{EBFD02C5-4692-4E02-AC27-36E0D936E8EF}">
      <text>
        <r>
          <rPr>
            <sz val="11"/>
            <color rgb="FF000000"/>
            <rFont val="Arial"/>
            <family val="2"/>
          </rPr>
          <t>(Células de preenchimento automático). Montante resultante da soma entre o vencimento + representação, em Reais (R$).</t>
        </r>
      </text>
    </comment>
    <comment ref="A257" authorId="0" shapeId="0" xr:uid="{E5F1DE48-A90B-423C-B337-44CEF63EC596}">
      <text>
        <r>
          <rPr>
            <sz val="11"/>
            <color rgb="FF000000"/>
            <rFont val="Arial"/>
            <family val="2"/>
          </rPr>
          <t>(Não editar as células em cinza). Relação de todas as funções gratificadas de direção e assessoramento, conforme Lei Estadual nº 16.520/2018.</t>
        </r>
      </text>
    </comment>
    <comment ref="B257" authorId="0" shapeId="0" xr:uid="{36C0DE9C-82C0-49F0-9C06-8BB28A5AC3DE}">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870FF523-B4BD-4836-93C3-10E7AB4CB68F}">
      <text>
        <r>
          <rPr>
            <sz val="11"/>
            <color rgb="FF000000"/>
            <rFont val="Arial"/>
            <family val="2"/>
          </rPr>
          <t>(Células de preenchimento automático). Quantitativo das funções gratificadas de direção e assessoramento preenchidos.</t>
        </r>
      </text>
    </comment>
    <comment ref="D257" authorId="0" shapeId="0" xr:uid="{8F55E34E-5752-45FA-8A45-603C27A96CA1}">
      <text>
        <r>
          <rPr>
            <sz val="11"/>
            <color rgb="FF000000"/>
            <rFont val="Arial"/>
            <family val="2"/>
          </rPr>
          <t>(Células de preenchimento automático). Quantitativo das funções gratificadas de direção e assessoramento vagas.</t>
        </r>
      </text>
    </comment>
    <comment ref="E257" authorId="0" shapeId="0" xr:uid="{628AEAC3-5625-4D04-9355-F65021385C88}">
      <text>
        <r>
          <rPr>
            <sz val="11"/>
            <color rgb="FF000000"/>
            <rFont val="Arial"/>
            <family val="2"/>
          </rPr>
          <t>(Células de preenchimento automático). Quantitativo das funções gratificadas de direção e assessoramento existentes (preenchidos + vagos).</t>
        </r>
      </text>
    </comment>
    <comment ref="G257" authorId="0" shapeId="0" xr:uid="{EEF7660B-9AF3-4381-A0F8-112889C2833E}">
      <text>
        <r>
          <rPr>
            <sz val="11"/>
            <color rgb="FF000000"/>
            <rFont val="Arial"/>
            <family val="2"/>
          </rPr>
          <t>(Células de preenchimento automático). Valor total dos vencimentos dos servidores, em Reais (R$).</t>
        </r>
      </text>
    </comment>
    <comment ref="H257" authorId="0" shapeId="0" xr:uid="{FF772C40-80E0-4F60-8E7C-8A1402D47772}">
      <text>
        <r>
          <rPr>
            <sz val="11"/>
            <color rgb="FF000000"/>
            <rFont val="Arial"/>
            <family val="2"/>
          </rPr>
          <t>(Células de preenchimento automático). Valor total das representações pagas em razão da função gratificada de direção e assessoramento, em Reais (R$).</t>
        </r>
      </text>
    </comment>
    <comment ref="I257" authorId="0" shapeId="0" xr:uid="{E9FF2D92-052F-4599-ADA9-9CE9D846A8F2}">
      <text>
        <r>
          <rPr>
            <sz val="11"/>
            <color rgb="FF000000"/>
            <rFont val="Arial"/>
            <family val="2"/>
          </rPr>
          <t>(Células de preenchimento automático). Valor total dos montantes resultantes da soma entre os vencimentos + representações, em Reais (R$).</t>
        </r>
      </text>
    </comment>
    <comment ref="A264" authorId="0" shapeId="0" xr:uid="{8D3C5B70-E0B8-4C53-B940-5014BDF8522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2364880D-D4EC-4AF6-BA20-880FC365602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06D5CF47-0395-414D-8701-8AF745B6D7B6}">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1124B36E-69A6-4D64-BA51-160A373DC53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8307706A-43FD-4A42-85DD-3ABB4727BB9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AED7F906-0E85-4C25-9322-C567E4252C6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AB0D2FF0-11CB-4007-B19C-60C28324BCB6}">
      <text>
        <r>
          <rPr>
            <sz val="11"/>
            <color rgb="FF000000"/>
            <rFont val="Arial"/>
            <family val="2"/>
          </rPr>
          <t>Valor do vencimento do servidor, em Reais (R$).</t>
        </r>
      </text>
    </comment>
    <comment ref="H264" authorId="0" shapeId="0" xr:uid="{0687155A-395E-4786-A283-1F265BF5FA4C}">
      <text>
        <r>
          <rPr>
            <sz val="11"/>
            <color rgb="FF000000"/>
            <rFont val="Arial"/>
            <family val="2"/>
          </rPr>
          <t>Valor da representação paga em razão da função gratificada de direção e assessoramento, em Reais (R$).</t>
        </r>
      </text>
    </comment>
    <comment ref="I264" authorId="0" shapeId="0" xr:uid="{F26C7F1B-E4CC-4425-89B9-5B8AFB4630F6}">
      <text>
        <r>
          <rPr>
            <sz val="11"/>
            <color rgb="FF000000"/>
            <rFont val="Arial"/>
            <family val="2"/>
          </rPr>
          <t>(Células de preenchimento automático). Montante resultante da soma entre o vencimento + representação, em Reais (R$).</t>
        </r>
      </text>
    </comment>
    <comment ref="A268" authorId="0" shapeId="0" xr:uid="{E7523AFC-B79D-40BE-88A0-3BAD9D56B1A6}">
      <text>
        <r>
          <rPr>
            <sz val="11"/>
            <color rgb="FF000000"/>
            <rFont val="Arial"/>
            <family val="2"/>
          </rPr>
          <t>(Não editar as células em cinza). Relação de todas as funções gratificadas de direção e assessoramento, conforme Lei Estadual nº 16.520/2018.</t>
        </r>
      </text>
    </comment>
    <comment ref="B268" authorId="0" shapeId="0" xr:uid="{FA7D380A-5D8C-4BE7-9E20-AD2FAD672D98}">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55B5640E-A501-4C8C-8C4F-312D2AD411C9}">
      <text>
        <r>
          <rPr>
            <sz val="11"/>
            <color rgb="FF000000"/>
            <rFont val="Arial"/>
            <family val="2"/>
          </rPr>
          <t>(Células de preenchimento automático). Quantitativo das funções gratificadas de direção e assessoramento preenchidos.</t>
        </r>
      </text>
    </comment>
    <comment ref="D268" authorId="0" shapeId="0" xr:uid="{08FFD45A-B5FF-4BDE-8C67-475181FB6D34}">
      <text>
        <r>
          <rPr>
            <sz val="11"/>
            <color rgb="FF000000"/>
            <rFont val="Arial"/>
            <family val="2"/>
          </rPr>
          <t>(Células de preenchimento automático). Quantitativo das funções gratificadas de direção e assessoramento vagas.</t>
        </r>
      </text>
    </comment>
    <comment ref="E268" authorId="0" shapeId="0" xr:uid="{D74E4EFC-1A24-4BB7-A8BC-79064AA37AB7}">
      <text>
        <r>
          <rPr>
            <sz val="11"/>
            <color rgb="FF000000"/>
            <rFont val="Arial"/>
            <family val="2"/>
          </rPr>
          <t>(Células de preenchimento automático). Quantitativo das funções gratificadas de direção e assessoramento existentes (preenchidos + vagos).</t>
        </r>
      </text>
    </comment>
    <comment ref="G268" authorId="0" shapeId="0" xr:uid="{6FE214B3-26F4-44CB-8D79-B9581E778884}">
      <text>
        <r>
          <rPr>
            <sz val="11"/>
            <color rgb="FF000000"/>
            <rFont val="Arial"/>
            <family val="2"/>
          </rPr>
          <t>(Células de preenchimento automático). Valor total dos vencimentos dos servidores, em Reais (R$).</t>
        </r>
      </text>
    </comment>
    <comment ref="H268" authorId="0" shapeId="0" xr:uid="{4F9C2F50-81A4-4A40-A5A2-2C8860DC26B9}">
      <text>
        <r>
          <rPr>
            <sz val="11"/>
            <color rgb="FF000000"/>
            <rFont val="Arial"/>
            <family val="2"/>
          </rPr>
          <t>(Células de preenchimento automático). Valor total das representações pagas em razão da função gratificada de direção e assessoramento, em Reais (R$).</t>
        </r>
      </text>
    </comment>
    <comment ref="I268" authorId="0" shapeId="0" xr:uid="{41773764-A73C-4B61-A574-CD95F865D5C3}">
      <text>
        <r>
          <rPr>
            <sz val="11"/>
            <color rgb="FF000000"/>
            <rFont val="Arial"/>
            <family val="2"/>
          </rPr>
          <t>(Células de preenchimento automático). Valor total dos montantes resultantes da soma entre os vencimentos + representações, em Reais (R$).</t>
        </r>
      </text>
    </comment>
    <comment ref="A274" authorId="0" shapeId="0" xr:uid="{CC20A12D-49DA-49B8-8375-DFF6E9A272CE}">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B02B2C8B-5B81-4D92-85BF-7077CFF3DA1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54E92B0E-6D68-4937-9DF0-B2895ADE8F64}">
      <text>
        <r>
          <rPr>
            <sz val="11"/>
            <color rgb="FF000000"/>
            <rFont val="Arial"/>
            <family val="2"/>
          </rPr>
          <t>Descrever a sigla da lotação referente à função gratificada de supervisão e apoio. Exemplos de siglas da SCGE: DAUD/UAPP, DAUD/COP/UAOP, DAUD/CLC/UALC, etc.</t>
        </r>
      </text>
    </comment>
    <comment ref="D274" authorId="0" shapeId="0" xr:uid="{346F8742-420E-4F85-846E-F34BFC86C27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1657FF35-8158-4367-8E67-ADD5B9AA8B9D}">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9A1D94A0-D037-40AC-831F-775169B44017}">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18A363F6-8FD7-4D32-A4C8-A9305301C750}">
      <text>
        <r>
          <rPr>
            <sz val="11"/>
            <color rgb="FF000000"/>
            <rFont val="Arial"/>
            <family val="2"/>
          </rPr>
          <t>Valor do vencimento do servidor, em Reais (R$).</t>
        </r>
      </text>
    </comment>
    <comment ref="H274" authorId="0" shapeId="0" xr:uid="{80142468-0E85-4004-9AF6-04D2ABF1267B}">
      <text>
        <r>
          <rPr>
            <sz val="11"/>
            <color rgb="FF000000"/>
            <rFont val="Arial"/>
            <family val="2"/>
          </rPr>
          <t>Valor da representação paga em razão da função gratificada de supervisão e apoio, em Reais (R$).</t>
        </r>
      </text>
    </comment>
    <comment ref="I274" authorId="0" shapeId="0" xr:uid="{FEB7F656-441E-4B5A-B641-AFC952693F99}">
      <text>
        <r>
          <rPr>
            <sz val="11"/>
            <color rgb="FF000000"/>
            <rFont val="Arial"/>
            <family val="2"/>
          </rPr>
          <t>(Células de preenchimento automático). Montante resultante da soma entre o vencimento + representação, em Reais (R$).</t>
        </r>
      </text>
    </comment>
    <comment ref="A306" authorId="0" shapeId="0" xr:uid="{C4226660-1A2E-4C0B-95E3-5052801C2BE9}">
      <text>
        <r>
          <rPr>
            <sz val="11"/>
            <color rgb="FF000000"/>
            <rFont val="Arial"/>
            <family val="2"/>
          </rPr>
          <t>(Não editar as células em cinza). Relação de todas as funções gratificadas de supervisão e apoio, conforme Lei Estadual nº 16.520/2018.</t>
        </r>
      </text>
    </comment>
    <comment ref="B306" authorId="0" shapeId="0" xr:uid="{A671C38C-FCA9-41F6-AE28-3FCCB0A1121C}">
      <text>
        <r>
          <rPr>
            <sz val="11"/>
            <color rgb="FF000000"/>
            <rFont val="Arial"/>
            <family val="2"/>
          </rPr>
          <t>(Não editar as células em cinza). Relação de todos os símbolos das funções gratificadas de supervisão e apoio, conforme Lei Estadual nº 16.520/2018.</t>
        </r>
      </text>
    </comment>
    <comment ref="C306" authorId="0" shapeId="0" xr:uid="{AFB93E79-4439-4FD7-B385-160C5760228C}">
      <text>
        <r>
          <rPr>
            <sz val="11"/>
            <color rgb="FF000000"/>
            <rFont val="Arial"/>
            <family val="2"/>
          </rPr>
          <t>(Células de preenchimento automático). Quantitativo das funções gratificadas de supervisão e apoio preenchidos.</t>
        </r>
      </text>
    </comment>
    <comment ref="D306" authorId="0" shapeId="0" xr:uid="{0D16C0D8-AED6-444B-855C-B8481F5CC234}">
      <text>
        <r>
          <rPr>
            <sz val="11"/>
            <color rgb="FF000000"/>
            <rFont val="Arial"/>
            <family val="2"/>
          </rPr>
          <t>(Células de preenchimento automático). Quantitativo das funções gratificadas de supervisão e apoio vagos.</t>
        </r>
      </text>
    </comment>
    <comment ref="E306" authorId="0" shapeId="0" xr:uid="{9A265E53-E149-4595-95E2-B61E6C847853}">
      <text>
        <r>
          <rPr>
            <sz val="11"/>
            <color rgb="FF000000"/>
            <rFont val="Arial"/>
            <family val="2"/>
          </rPr>
          <t>(Células de preenchimento automático). Quantitativo das funções gratificadas de supervisão e apoio existentes (preenchidos + vagos).</t>
        </r>
      </text>
    </comment>
    <comment ref="G306" authorId="0" shapeId="0" xr:uid="{70B67D65-7535-4033-B92A-635C323A9D28}">
      <text>
        <r>
          <rPr>
            <sz val="11"/>
            <color rgb="FF000000"/>
            <rFont val="Arial"/>
            <family val="2"/>
          </rPr>
          <t>(Células de preenchimento automático). Valor total dos vencimentos dos servidores, em Reais (R$).</t>
        </r>
      </text>
    </comment>
    <comment ref="H306" authorId="0" shapeId="0" xr:uid="{61EAF3C2-79EA-4048-8BC3-50EB4B19BD94}">
      <text>
        <r>
          <rPr>
            <sz val="11"/>
            <color rgb="FF000000"/>
            <rFont val="Arial"/>
            <family val="2"/>
          </rPr>
          <t>(Células de preenchimento automático). Valor total das representações pagas em razão da função gratificada de supervisão e apoio, em Reais (R$).</t>
        </r>
      </text>
    </comment>
    <comment ref="I306" authorId="0" shapeId="0" xr:uid="{A0A89002-698E-4342-9E37-9E4A60E1D70C}">
      <text>
        <r>
          <rPr>
            <sz val="11"/>
            <color rgb="FF000000"/>
            <rFont val="Arial"/>
            <family val="2"/>
          </rPr>
          <t>(Células de preenchimento automático). Valor total dos montantes resultantes da soma entre os vencimentos + representações, em Reais (R$).</t>
        </r>
      </text>
    </comment>
    <comment ref="C315" authorId="0" shapeId="0" xr:uid="{7E4EC18B-29A3-47FB-85FD-1E2B30D51CE6}">
      <text>
        <r>
          <rPr>
            <sz val="11"/>
            <color rgb="FF000000"/>
            <rFont val="Arial"/>
            <family val="2"/>
          </rPr>
          <t>(Células de preenchimento automático). Quantitativo dos cargos em comissão + funções gratificadas preenchidos.</t>
        </r>
      </text>
    </comment>
    <comment ref="D315" authorId="0" shapeId="0" xr:uid="{1129BC27-8445-4A9B-B6F3-C52B62BCA3CF}">
      <text>
        <r>
          <rPr>
            <sz val="11"/>
            <color rgb="FF000000"/>
            <rFont val="Arial"/>
            <family val="2"/>
          </rPr>
          <t>(Células de preenchimento automático). Quantitativo dos cargos em comissão + funções gratificadas vagos.</t>
        </r>
      </text>
    </comment>
    <comment ref="E315" authorId="0" shapeId="0" xr:uid="{691C63D3-1D60-454C-966E-7106AE7F8F89}">
      <text>
        <r>
          <rPr>
            <sz val="11"/>
            <color rgb="FF000000"/>
            <rFont val="Arial"/>
            <family val="2"/>
          </rPr>
          <t>(Células de preenchimento automático). Quantitativo dos cargos em comissão + funções gratificadas existentes (preenchidos + vagos).</t>
        </r>
      </text>
    </comment>
    <comment ref="G315" authorId="0" shapeId="0" xr:uid="{38AEEB03-F505-4FF2-AE37-905C083456D9}">
      <text>
        <r>
          <rPr>
            <sz val="11"/>
            <color rgb="FF000000"/>
            <rFont val="Arial"/>
            <family val="2"/>
          </rPr>
          <t>(Células de preenchimento automático). Valor total dos vencimentos dos cargos comissionados + funções gratificadas, em Reais (R$).</t>
        </r>
      </text>
    </comment>
    <comment ref="H315" authorId="0" shapeId="0" xr:uid="{42DA6DF8-7F47-42BA-BEA8-218A5635528F}">
      <text>
        <r>
          <rPr>
            <sz val="11"/>
            <color rgb="FF000000"/>
            <rFont val="Arial"/>
            <family val="2"/>
          </rPr>
          <t>(Células de preenchimento automático). Valor total das representações pagas em razão dos cargos comissionados + funções gratificadas, em Reais (R$).</t>
        </r>
      </text>
    </comment>
    <comment ref="I315" authorId="0" shapeId="0" xr:uid="{EFA38591-0668-4BCC-9DAD-7ED8AC610838}">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CEE84BFB-9A1E-4EA8-8F33-3D2588A6810C}">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26A16C19-9EC0-4874-973C-D3EEA5DA40FB}">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4DBA551F-BD51-44CB-A72A-C721693F08F4}">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4F213902-4DC6-4FE4-BFB3-30916010AF3B}">
      <text>
        <r>
          <rPr>
            <sz val="11"/>
            <color rgb="FF000000"/>
            <rFont val="Arial"/>
            <family val="2"/>
          </rPr>
          <t>Descrever a sigla da lotação referente ao cargo comissionado. Exemplos de siglas da SCGE: GAB/SECGE, GAB/CGAB, CGAB/ASC, etc.</t>
        </r>
      </text>
    </comment>
    <comment ref="D6" authorId="0" shapeId="0" xr:uid="{F60A62BE-41C1-4100-B190-333F09EEF93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67095702-346C-4EF1-BAC7-F1808635CF14}">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E4FFB147-28E7-40DD-B8DE-DB6372D76647}">
      <text>
        <r>
          <rPr>
            <sz val="11"/>
            <color rgb="FF000000"/>
            <rFont val="Arial"/>
            <family val="2"/>
          </rPr>
          <t>Nome completo do servidor ocupante do cargo comissionado. Caso o cargo esteja vago, a palavra "VAGO" deverá ser inserida na célula correspondente.</t>
        </r>
      </text>
    </comment>
    <comment ref="G6" authorId="0" shapeId="0" xr:uid="{5D50177A-68C5-48AD-AC33-D4BB4D82CCC5}">
      <text>
        <r>
          <rPr>
            <sz val="11"/>
            <color rgb="FF000000"/>
            <rFont val="Arial"/>
            <family val="2"/>
          </rPr>
          <t>Valor do subsídio do agente político, em Reais (R$).</t>
        </r>
      </text>
    </comment>
    <comment ref="H6" authorId="0" shapeId="0" xr:uid="{3AC610FF-537D-4AB9-BF64-108524182613}">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5B4489F2-2D04-4B42-A697-65B01A1E06E3}">
      <text>
        <r>
          <rPr>
            <sz val="11"/>
            <color rgb="FF000000"/>
            <rFont val="Arial"/>
            <family val="2"/>
          </rPr>
          <t>Valor da representação paga em razão do cargo em comissão, em Reais (R$).</t>
        </r>
      </text>
    </comment>
    <comment ref="J6" authorId="0" shapeId="0" xr:uid="{EB554CA0-4B5A-4196-AB55-F3E885B09F89}">
      <text>
        <r>
          <rPr>
            <sz val="11"/>
            <color rgb="FF000000"/>
            <rFont val="Arial"/>
            <family val="2"/>
          </rPr>
          <t>(Células de preenchimento automático). Montante resultante da soma entre o subsídio do agente político + vencimento + representação, em Reais (R$).</t>
        </r>
      </text>
    </comment>
    <comment ref="A175" authorId="0" shapeId="0" xr:uid="{786275AB-0E8B-4E69-9E96-D34A7207A371}">
      <text>
        <r>
          <rPr>
            <sz val="11"/>
            <color rgb="FF000000"/>
            <rFont val="Arial"/>
            <family val="2"/>
          </rPr>
          <t>(Não editar as células em cinza). Relação de todos os cargos comissionados, conforme Lei Estadual nº 16.520/2018.</t>
        </r>
      </text>
    </comment>
    <comment ref="B175" authorId="0" shapeId="0" xr:uid="{38EE8119-BE49-435A-864B-E746BFE8A0DF}">
      <text>
        <r>
          <rPr>
            <sz val="11"/>
            <color rgb="FF000000"/>
            <rFont val="Arial"/>
            <family val="2"/>
          </rPr>
          <t>(Não editar as células em cinza). Relação de todos os símbolos dos cargos comissionados, conforme Lei Estadual nº 16.520/2018.</t>
        </r>
      </text>
    </comment>
    <comment ref="C175" authorId="0" shapeId="0" xr:uid="{0663D95E-3A1B-44C3-B44B-77594DAA9128}">
      <text>
        <r>
          <rPr>
            <sz val="11"/>
            <color rgb="FF000000"/>
            <rFont val="Arial"/>
            <family val="2"/>
          </rPr>
          <t>(Células de preenchimento automático). Quantitativo dos cargos comissionados preenchidos.</t>
        </r>
      </text>
    </comment>
    <comment ref="D175" authorId="0" shapeId="0" xr:uid="{F99F4997-DAD3-4B3E-9CCC-1F3053A7F810}">
      <text>
        <r>
          <rPr>
            <sz val="11"/>
            <color rgb="FF000000"/>
            <rFont val="Arial"/>
            <family val="2"/>
          </rPr>
          <t>(Células de preenchimento automático). Quantitativo dos cargos comissionados vagos.</t>
        </r>
      </text>
    </comment>
    <comment ref="E175" authorId="0" shapeId="0" xr:uid="{1B95E620-1E18-4E20-8741-E38774C5D1C6}">
      <text>
        <r>
          <rPr>
            <sz val="11"/>
            <color rgb="FF000000"/>
            <rFont val="Arial"/>
            <family val="2"/>
          </rPr>
          <t>(Células de preenchimento automático). Quantitativo dos cargos comissionados existentes (preenchidos + vagos).</t>
        </r>
      </text>
    </comment>
    <comment ref="G175" authorId="0" shapeId="0" xr:uid="{6A957298-A816-437A-97F4-B7829C285D2F}">
      <text>
        <r>
          <rPr>
            <sz val="11"/>
            <color rgb="FF000000"/>
            <rFont val="Arial"/>
            <family val="2"/>
          </rPr>
          <t>(Células de preenchimento automático). Valor total dos subsídios dos agentes políticos, em Reais (R$).</t>
        </r>
      </text>
    </comment>
    <comment ref="H175" authorId="0" shapeId="0" xr:uid="{DB15BEFB-F953-43CD-A204-F13623EFAAED}">
      <text>
        <r>
          <rPr>
            <sz val="11"/>
            <color rgb="FF000000"/>
            <rFont val="Arial"/>
            <family val="2"/>
          </rPr>
          <t>(Células de preenchimento automático). Valor total dos vencimentos dos servidores, em Reais (R$).</t>
        </r>
      </text>
    </comment>
    <comment ref="I175" authorId="0" shapeId="0" xr:uid="{FF8636D2-CD26-4884-88BF-47C78359134B}">
      <text>
        <r>
          <rPr>
            <sz val="11"/>
            <color rgb="FF000000"/>
            <rFont val="Arial"/>
            <family val="2"/>
          </rPr>
          <t>(Células de preenchimento automático). Valor total das representações pagas em razão do cargo em comissão, em Reais (R$).</t>
        </r>
      </text>
    </comment>
    <comment ref="J175" authorId="0" shapeId="0" xr:uid="{067EA4ED-2F27-4C73-9857-707789A1D14D}">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42F23F56-0013-4FCB-A8DE-36FFDFEBD59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2115A2B5-E38F-4F4C-99A0-0D012CA487C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55BB456B-4B02-4EFA-9F53-80CE16D584F1}">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A352B2EA-261A-4ED7-AF0F-D1CE700B5F8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2061CBD9-8B1D-4580-BF4D-34FB3C9D8B1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D1851D8D-D5A9-4D64-9F5B-F931DE871BA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6E4ABC13-F9DA-426E-92BC-F03C05564848}">
      <text>
        <r>
          <rPr>
            <sz val="11"/>
            <color rgb="FF000000"/>
            <rFont val="Arial"/>
            <family val="2"/>
          </rPr>
          <t>Valor do vencimento do servidor, em Reais (R$).</t>
        </r>
      </text>
    </comment>
    <comment ref="H191" authorId="0" shapeId="0" xr:uid="{CFFCD3CD-0A31-4F31-A270-1747DAC9364D}">
      <text>
        <r>
          <rPr>
            <sz val="11"/>
            <color rgb="FF000000"/>
            <rFont val="Arial"/>
            <family val="2"/>
          </rPr>
          <t>Valor da representação paga em razão da função gratificada de direção e assessoramento, em Reais (R$).</t>
        </r>
      </text>
    </comment>
    <comment ref="I191" authorId="0" shapeId="0" xr:uid="{F1A0FD75-DE29-403D-B5A7-0618F1407D1F}">
      <text>
        <r>
          <rPr>
            <sz val="11"/>
            <color rgb="FF000000"/>
            <rFont val="Arial"/>
            <family val="2"/>
          </rPr>
          <t>(Células de preenchimento automático). Montante resultante da soma entre o vencimento + representação, em Reais (R$).</t>
        </r>
      </text>
    </comment>
    <comment ref="A194" authorId="0" shapeId="0" xr:uid="{AFCED42E-0D37-4A57-BA82-D5E55B7CAF2E}">
      <text>
        <r>
          <rPr>
            <sz val="11"/>
            <color rgb="FF000000"/>
            <rFont val="Arial"/>
            <family val="2"/>
          </rPr>
          <t>(Não editar as células em cinza). Relação de todas as funções gratificadas de direção e assessoramento, conforme Lei Estadual nº 16.520/2018.</t>
        </r>
      </text>
    </comment>
    <comment ref="B194" authorId="0" shapeId="0" xr:uid="{1382DE58-8FE7-4C15-8BB0-B5B7D72284BE}">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D55336D6-FBA6-423C-B499-6DFF1488703A}">
      <text>
        <r>
          <rPr>
            <sz val="11"/>
            <color rgb="FF000000"/>
            <rFont val="Arial"/>
            <family val="2"/>
          </rPr>
          <t>(Células de preenchimento automático). Quantitativo das funções gratificadas de direção e assessoramento preenchidos.</t>
        </r>
      </text>
    </comment>
    <comment ref="D194" authorId="0" shapeId="0" xr:uid="{CCF40475-941D-4F18-8788-38C7034FFD46}">
      <text>
        <r>
          <rPr>
            <sz val="11"/>
            <color rgb="FF000000"/>
            <rFont val="Arial"/>
            <family val="2"/>
          </rPr>
          <t>(Células de preenchimento automático). Quantitativo das funções gratificadas de direção e assessoramento vagas.</t>
        </r>
      </text>
    </comment>
    <comment ref="E194" authorId="0" shapeId="0" xr:uid="{312B6C3C-7DB0-424E-866C-33CDC8535B23}">
      <text>
        <r>
          <rPr>
            <sz val="11"/>
            <color rgb="FF000000"/>
            <rFont val="Arial"/>
            <family val="2"/>
          </rPr>
          <t>(Células de preenchimento automático). Quantitativo das funções gratificadas de direção e assessoramento existentes (preenchidos + vagos).</t>
        </r>
      </text>
    </comment>
    <comment ref="G194" authorId="0" shapeId="0" xr:uid="{DAC437AD-840F-430E-BE42-3BCB7DAEE6D1}">
      <text>
        <r>
          <rPr>
            <sz val="11"/>
            <color rgb="FF000000"/>
            <rFont val="Arial"/>
            <family val="2"/>
          </rPr>
          <t>(Células de preenchimento automático). Valor total dos vencimentos dos servidores, em Reais (R$).</t>
        </r>
      </text>
    </comment>
    <comment ref="H194" authorId="0" shapeId="0" xr:uid="{C04B74F6-AA05-492F-B89A-30C852FEC135}">
      <text>
        <r>
          <rPr>
            <sz val="11"/>
            <color rgb="FF000000"/>
            <rFont val="Arial"/>
            <family val="2"/>
          </rPr>
          <t>(Células de preenchimento automático). Valor total das representações pagas em razão da função gratificada de direção e assessoramento, em Reais (R$).</t>
        </r>
      </text>
    </comment>
    <comment ref="I194" authorId="0" shapeId="0" xr:uid="{C6939036-A86A-4062-AF3E-89D6696B9600}">
      <text>
        <r>
          <rPr>
            <sz val="11"/>
            <color rgb="FF000000"/>
            <rFont val="Arial"/>
            <family val="2"/>
          </rPr>
          <t>(Células de preenchimento automático). Valor total dos montantes resultantes da soma entre os vencimentos + representações, em Reais (R$).</t>
        </r>
      </text>
    </comment>
    <comment ref="A204" authorId="0" shapeId="0" xr:uid="{CAD335F2-8801-4780-9FC4-339C2BAFCA2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56D245AB-B3B3-4847-92B2-DF4A669AB95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682ED267-3482-4E64-9CA9-BEE6A74F1BD2}">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EB6318A2-1A68-4838-8DAE-780DDAFEF18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B28D0506-F9B2-4018-8A50-D48F136F851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08BD12E9-06F7-470B-A3EA-F13FB56E565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819BFA02-D5BB-4B81-B1E1-E2A7F6D029FE}">
      <text>
        <r>
          <rPr>
            <sz val="11"/>
            <color rgb="FF000000"/>
            <rFont val="Arial"/>
            <family val="2"/>
          </rPr>
          <t>Valor do vencimento do servidor, em Reais (R$).</t>
        </r>
      </text>
    </comment>
    <comment ref="H204" authorId="0" shapeId="0" xr:uid="{2FB58DA5-6E5C-4AA5-9FF5-552ED588DB53}">
      <text>
        <r>
          <rPr>
            <sz val="11"/>
            <color rgb="FF000000"/>
            <rFont val="Arial"/>
            <family val="2"/>
          </rPr>
          <t>Valor da representação paga em razão da função gratificada de direção e assessoramento, em Reais (R$).</t>
        </r>
      </text>
    </comment>
    <comment ref="I204" authorId="0" shapeId="0" xr:uid="{6C72F572-8B7E-4A15-8B21-8E881FC12592}">
      <text>
        <r>
          <rPr>
            <sz val="11"/>
            <color rgb="FF000000"/>
            <rFont val="Arial"/>
            <family val="2"/>
          </rPr>
          <t>(Células de preenchimento automático). Montante resultante da soma entre o vencimento + representação, em Reais (R$).</t>
        </r>
      </text>
    </comment>
    <comment ref="A212" authorId="0" shapeId="0" xr:uid="{994E5D40-8F2A-424F-AC17-98F62D5BF89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570334C6-7FAE-49D5-B9A2-B858D7DD252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578A241A-C543-4362-982D-9B9E31950508}">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CC8A5807-47A1-4366-8807-F429628E7C1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A5762B41-C415-413E-8B76-7A32E17D5B5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631FD42A-6274-4521-B159-76A9227FDB9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DB2D3A96-F157-4893-94AE-EF5481DC061F}">
      <text>
        <r>
          <rPr>
            <sz val="11"/>
            <color rgb="FF000000"/>
            <rFont val="Arial"/>
            <family val="2"/>
          </rPr>
          <t>Valor do vencimento do servidor, em Reais (R$).</t>
        </r>
      </text>
    </comment>
    <comment ref="H212" authorId="0" shapeId="0" xr:uid="{D5FD19D1-AE90-43BD-8628-218FDE498E99}">
      <text>
        <r>
          <rPr>
            <sz val="11"/>
            <color rgb="FF000000"/>
            <rFont val="Arial"/>
            <family val="2"/>
          </rPr>
          <t>Valor da representação paga em razão da função gratificada de direção e assessoramento, em Reais (R$).</t>
        </r>
      </text>
    </comment>
    <comment ref="I212" authorId="0" shapeId="0" xr:uid="{0D3A0B7B-F206-4C78-A965-2669651EE671}">
      <text>
        <r>
          <rPr>
            <sz val="11"/>
            <color rgb="FF000000"/>
            <rFont val="Arial"/>
            <family val="2"/>
          </rPr>
          <t>(Células de preenchimento automático). Montante resultante da soma entre o vencimento + representação, em Reais (R$).</t>
        </r>
      </text>
    </comment>
    <comment ref="A220" authorId="0" shapeId="0" xr:uid="{1885C5E3-F650-4E8A-A12A-2B419C0674C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D3028A19-A51A-4016-9B71-6DCC1FF8E64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C227C2B6-1B25-44B6-9944-F2694D479AB1}">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07564767-512F-48D3-A36E-DD04C3EFD0B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611B41A7-96D4-4FCB-8EEB-5E58889D38F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E04A8B7A-5EE9-4D2E-95AD-BB644EF69CD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44FF3F58-A4FB-4547-99D6-565C1EEEA3E9}">
      <text>
        <r>
          <rPr>
            <sz val="11"/>
            <color rgb="FF000000"/>
            <rFont val="Arial"/>
            <family val="2"/>
          </rPr>
          <t>Valor do vencimento do servidor, em Reais (R$).</t>
        </r>
      </text>
    </comment>
    <comment ref="H220" authorId="0" shapeId="0" xr:uid="{657C77B7-F6DE-45FF-8989-EC3006D6D83C}">
      <text>
        <r>
          <rPr>
            <sz val="11"/>
            <color rgb="FF000000"/>
            <rFont val="Arial"/>
            <family val="2"/>
          </rPr>
          <t>Valor da representação paga em razão da função gratificada de direção e assessoramento, em Reais (R$).</t>
        </r>
      </text>
    </comment>
    <comment ref="I220" authorId="0" shapeId="0" xr:uid="{4B9878E6-6B99-4B3A-999B-54FA04C93FAB}">
      <text>
        <r>
          <rPr>
            <sz val="11"/>
            <color rgb="FF000000"/>
            <rFont val="Arial"/>
            <family val="2"/>
          </rPr>
          <t>(Células de preenchimento automático). Montante resultante da soma entre o vencimento + representação, em Reais (R$).</t>
        </r>
      </text>
    </comment>
    <comment ref="A226" authorId="0" shapeId="0" xr:uid="{341361A9-58D3-4F22-93B0-6B0E0E756473}">
      <text>
        <r>
          <rPr>
            <sz val="11"/>
            <color rgb="FF000000"/>
            <rFont val="Arial"/>
            <family val="2"/>
          </rPr>
          <t>(Não editar as células em cinza). Relação de todas as funções gratificadas de direção e assessoramento, conforme Lei Estadual nº 16.520/2018.</t>
        </r>
      </text>
    </comment>
    <comment ref="B226" authorId="0" shapeId="0" xr:uid="{8303DA34-7497-47BB-B1E2-7E61C88A75AE}">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8BDE40B5-D4BD-4321-AB8E-79C0E32CFA14}">
      <text>
        <r>
          <rPr>
            <sz val="11"/>
            <color rgb="FF000000"/>
            <rFont val="Arial"/>
            <family val="2"/>
          </rPr>
          <t>(Células de preenchimento automático). Quantitativo das funções gratificadas de direção e assessoramento preenchidos.</t>
        </r>
      </text>
    </comment>
    <comment ref="D226" authorId="0" shapeId="0" xr:uid="{01D8B64D-0D93-4B09-BF5C-D210221F28DD}">
      <text>
        <r>
          <rPr>
            <sz val="11"/>
            <color rgb="FF000000"/>
            <rFont val="Arial"/>
            <family val="2"/>
          </rPr>
          <t>(Células de preenchimento automático). Quantitativo das funções gratificadas de direção e assessoramento vagas.</t>
        </r>
      </text>
    </comment>
    <comment ref="E226" authorId="0" shapeId="0" xr:uid="{3B5489D7-209B-4523-853B-CCC960C3744B}">
      <text>
        <r>
          <rPr>
            <sz val="11"/>
            <color rgb="FF000000"/>
            <rFont val="Arial"/>
            <family val="2"/>
          </rPr>
          <t>(Células de preenchimento automático). Quantitativo das funções gratificadas de direção e assessoramento existentes (preenchidos + vagos).</t>
        </r>
      </text>
    </comment>
    <comment ref="G226" authorId="0" shapeId="0" xr:uid="{1C6813C8-098B-431A-BA33-D14261ADA444}">
      <text>
        <r>
          <rPr>
            <sz val="11"/>
            <color rgb="FF000000"/>
            <rFont val="Arial"/>
            <family val="2"/>
          </rPr>
          <t>(Células de preenchimento automático). Valor total dos vencimentos dos servidores, em Reais (R$).</t>
        </r>
      </text>
    </comment>
    <comment ref="H226" authorId="0" shapeId="0" xr:uid="{F2BC4068-2B3C-4411-BCDA-F9BC56B8B365}">
      <text>
        <r>
          <rPr>
            <sz val="11"/>
            <color rgb="FF000000"/>
            <rFont val="Arial"/>
            <family val="2"/>
          </rPr>
          <t>(Células de preenchimento automático). Valor total das representações pagas em razão da função gratificada de direção e assessoramento, em Reais (R$).</t>
        </r>
      </text>
    </comment>
    <comment ref="I226" authorId="0" shapeId="0" xr:uid="{FCA9FD14-4D03-4BFE-98A7-A459B03FD31F}">
      <text>
        <r>
          <rPr>
            <sz val="11"/>
            <color rgb="FF000000"/>
            <rFont val="Arial"/>
            <family val="2"/>
          </rPr>
          <t>(Células de preenchimento automático). Valor total dos montantes resultantes da soma entre os vencimentos + representações, em Reais (R$).</t>
        </r>
      </text>
    </comment>
    <comment ref="A237" authorId="0" shapeId="0" xr:uid="{D7286101-FC7E-4A4A-A197-C7B76DE2F20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C27ADFDE-87B2-4F88-9FF2-B8C9800356B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A89C8F54-EA38-49E7-BEA6-8F6598579462}">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0D4AEDD8-0011-47E5-AA4F-EC52769754C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17BF14B2-F3E3-4C01-958E-37B0798616E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E8D72F89-24BA-48B4-B28C-F7F8C317713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B75FF87F-D53A-427D-8EF3-A6CDF816C3D3}">
      <text>
        <r>
          <rPr>
            <sz val="11"/>
            <color rgb="FF000000"/>
            <rFont val="Arial"/>
            <family val="2"/>
          </rPr>
          <t>Valor do vencimento do servidor, em Reais (R$).</t>
        </r>
      </text>
    </comment>
    <comment ref="H237" authorId="0" shapeId="0" xr:uid="{8A983D0B-15ED-4D2A-BA8C-DF5EFBE19D15}">
      <text>
        <r>
          <rPr>
            <sz val="11"/>
            <color rgb="FF000000"/>
            <rFont val="Arial"/>
            <family val="2"/>
          </rPr>
          <t>Valor da representação paga em razão da função gratificada de direção e assessoramento, em Reais (R$).</t>
        </r>
      </text>
    </comment>
    <comment ref="I237" authorId="0" shapeId="0" xr:uid="{CC969B00-B181-4F82-9711-425CEC1F766B}">
      <text>
        <r>
          <rPr>
            <sz val="11"/>
            <color rgb="FF000000"/>
            <rFont val="Arial"/>
            <family val="2"/>
          </rPr>
          <t>(Células de preenchimento automático). Montante resultante da soma entre o vencimento + representação, em Reais (R$).</t>
        </r>
      </text>
    </comment>
    <comment ref="A246" authorId="0" shapeId="0" xr:uid="{8929E41B-0235-4216-9F4A-5011165B0A41}">
      <text>
        <r>
          <rPr>
            <sz val="11"/>
            <color rgb="FF000000"/>
            <rFont val="Arial"/>
            <family val="2"/>
          </rPr>
          <t>(Não editar as células em cinza). Relação de todas as funções gratificadas de direção e assessoramento, conforme Lei Estadual nº 16.520/2018.</t>
        </r>
      </text>
    </comment>
    <comment ref="B246" authorId="0" shapeId="0" xr:uid="{6BC6D14E-3629-4434-8ECB-93A3CAD2A91F}">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299CCBA6-1652-47E3-A690-90DAFB56B37D}">
      <text>
        <r>
          <rPr>
            <sz val="11"/>
            <color rgb="FF000000"/>
            <rFont val="Arial"/>
            <family val="2"/>
          </rPr>
          <t>(Células de preenchimento automático). Quantitativo das funções gratificadas de direção e assessoramento preenchidos.</t>
        </r>
      </text>
    </comment>
    <comment ref="D246" authorId="0" shapeId="0" xr:uid="{42FCF85C-032B-475A-9549-AC1A6672D356}">
      <text>
        <r>
          <rPr>
            <sz val="11"/>
            <color rgb="FF000000"/>
            <rFont val="Arial"/>
            <family val="2"/>
          </rPr>
          <t>(Células de preenchimento automático). Quantitativo das funções gratificadas de direção e assessoramento vagas.</t>
        </r>
      </text>
    </comment>
    <comment ref="E246" authorId="0" shapeId="0" xr:uid="{CADFA9A9-E407-4EC1-8F0E-2231C72975CE}">
      <text>
        <r>
          <rPr>
            <sz val="11"/>
            <color rgb="FF000000"/>
            <rFont val="Arial"/>
            <family val="2"/>
          </rPr>
          <t>(Células de preenchimento automático). Quantitativo das funções gratificadas de direção e assessoramento existentes (preenchidos + vagos).</t>
        </r>
      </text>
    </comment>
    <comment ref="G246" authorId="0" shapeId="0" xr:uid="{39D04C75-40A3-4EE4-8CFC-51ABAF03B124}">
      <text>
        <r>
          <rPr>
            <sz val="11"/>
            <color rgb="FF000000"/>
            <rFont val="Arial"/>
            <family val="2"/>
          </rPr>
          <t>(Células de preenchimento automático). Valor total dos vencimentos dos servidores, em Reais (R$).</t>
        </r>
      </text>
    </comment>
    <comment ref="H246" authorId="0" shapeId="0" xr:uid="{DE7ABE28-A07E-4880-9E3F-AA2F51591385}">
      <text>
        <r>
          <rPr>
            <sz val="11"/>
            <color rgb="FF000000"/>
            <rFont val="Arial"/>
            <family val="2"/>
          </rPr>
          <t>(Células de preenchimento automático). Valor total das representações pagas em razão da função gratificada de direção e assessoramento, em Reais (R$).</t>
        </r>
      </text>
    </comment>
    <comment ref="I246" authorId="0" shapeId="0" xr:uid="{A593EC53-938E-4A81-9940-58BBE4F56CF6}">
      <text>
        <r>
          <rPr>
            <sz val="11"/>
            <color rgb="FF000000"/>
            <rFont val="Arial"/>
            <family val="2"/>
          </rPr>
          <t>(Células de preenchimento automático). Valor total dos montantes resultantes da soma entre os vencimentos + representações, em Reais (R$).</t>
        </r>
      </text>
    </comment>
    <comment ref="A253" authorId="0" shapeId="0" xr:uid="{C5A5700B-76FF-4C24-8206-1EA688591FF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32491D65-3895-4CB9-B931-A25EB0C39D2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52D9DDEF-5390-4A2E-B140-3832DEF15E72}">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10720E1E-B252-412F-96E1-FD137320B85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9E56E95F-056E-4FF5-9DFA-424B165C8AD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EEB8C961-FC2F-4E7E-89E4-627E50A537E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EAEC0807-1C79-40D1-9F28-FD81E44E5640}">
      <text>
        <r>
          <rPr>
            <sz val="11"/>
            <color rgb="FF000000"/>
            <rFont val="Arial"/>
            <family val="2"/>
          </rPr>
          <t>Valor do vencimento do servidor, em Reais (R$).</t>
        </r>
      </text>
    </comment>
    <comment ref="H253" authorId="0" shapeId="0" xr:uid="{13943117-BAAE-4CC4-A127-AFC87D0ADA69}">
      <text>
        <r>
          <rPr>
            <sz val="11"/>
            <color rgb="FF000000"/>
            <rFont val="Arial"/>
            <family val="2"/>
          </rPr>
          <t>Valor da representação paga em razão da função gratificada de direção e assessoramento, em Reais (R$).</t>
        </r>
      </text>
    </comment>
    <comment ref="I253" authorId="0" shapeId="0" xr:uid="{B6F06F76-6298-4BB3-9A9E-C97C09EB0F1A}">
      <text>
        <r>
          <rPr>
            <sz val="11"/>
            <color rgb="FF000000"/>
            <rFont val="Arial"/>
            <family val="2"/>
          </rPr>
          <t>(Células de preenchimento automático). Montante resultante da soma entre o vencimento + representação, em Reais (R$).</t>
        </r>
      </text>
    </comment>
    <comment ref="A257" authorId="0" shapeId="0" xr:uid="{163ACF8F-F035-4BF8-8335-4ED3F1B80109}">
      <text>
        <r>
          <rPr>
            <sz val="11"/>
            <color rgb="FF000000"/>
            <rFont val="Arial"/>
            <family val="2"/>
          </rPr>
          <t>(Não editar as células em cinza). Relação de todas as funções gratificadas de direção e assessoramento, conforme Lei Estadual nº 16.520/2018.</t>
        </r>
      </text>
    </comment>
    <comment ref="B257" authorId="0" shapeId="0" xr:uid="{E7715848-7EF5-4F82-9943-CC2486C9AB19}">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845A6DEC-A931-4BC0-8BE9-D0077AD27225}">
      <text>
        <r>
          <rPr>
            <sz val="11"/>
            <color rgb="FF000000"/>
            <rFont val="Arial"/>
            <family val="2"/>
          </rPr>
          <t>(Células de preenchimento automático). Quantitativo das funções gratificadas de direção e assessoramento preenchidos.</t>
        </r>
      </text>
    </comment>
    <comment ref="D257" authorId="0" shapeId="0" xr:uid="{7FE7543D-F689-4006-8ADE-52E5EB6C1C31}">
      <text>
        <r>
          <rPr>
            <sz val="11"/>
            <color rgb="FF000000"/>
            <rFont val="Arial"/>
            <family val="2"/>
          </rPr>
          <t>(Células de preenchimento automático). Quantitativo das funções gratificadas de direção e assessoramento vagas.</t>
        </r>
      </text>
    </comment>
    <comment ref="E257" authorId="0" shapeId="0" xr:uid="{6C3B5CB7-4F69-49EE-A89F-DE1B06079743}">
      <text>
        <r>
          <rPr>
            <sz val="11"/>
            <color rgb="FF000000"/>
            <rFont val="Arial"/>
            <family val="2"/>
          </rPr>
          <t>(Células de preenchimento automático). Quantitativo das funções gratificadas de direção e assessoramento existentes (preenchidos + vagos).</t>
        </r>
      </text>
    </comment>
    <comment ref="G257" authorId="0" shapeId="0" xr:uid="{899AB975-C406-4B17-927E-433CB625391A}">
      <text>
        <r>
          <rPr>
            <sz val="11"/>
            <color rgb="FF000000"/>
            <rFont val="Arial"/>
            <family val="2"/>
          </rPr>
          <t>(Células de preenchimento automático). Valor total dos vencimentos dos servidores, em Reais (R$).</t>
        </r>
      </text>
    </comment>
    <comment ref="H257" authorId="0" shapeId="0" xr:uid="{622EC9ED-E711-40ED-A33A-5614A6707E9A}">
      <text>
        <r>
          <rPr>
            <sz val="11"/>
            <color rgb="FF000000"/>
            <rFont val="Arial"/>
            <family val="2"/>
          </rPr>
          <t>(Células de preenchimento automático). Valor total das representações pagas em razão da função gratificada de direção e assessoramento, em Reais (R$).</t>
        </r>
      </text>
    </comment>
    <comment ref="I257" authorId="0" shapeId="0" xr:uid="{A353D7F0-70A5-420C-9785-10C1823992B8}">
      <text>
        <r>
          <rPr>
            <sz val="11"/>
            <color rgb="FF000000"/>
            <rFont val="Arial"/>
            <family val="2"/>
          </rPr>
          <t>(Células de preenchimento automático). Valor total dos montantes resultantes da soma entre os vencimentos + representações, em Reais (R$).</t>
        </r>
      </text>
    </comment>
    <comment ref="A264" authorId="0" shapeId="0" xr:uid="{FCCC4AF6-15D0-4519-8F72-56CF29005E1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9835816F-612D-4E2F-B659-F66B1D8FA35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674595EB-8BE2-451A-9703-744D70E0387A}">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BB632A66-0C02-4D53-83AE-25C1669DD9D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F6375EB5-8730-43F4-B277-86058E6AFA2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FFE69700-0FAC-4DDF-8C27-EE7D1C8FCDD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730DA8E7-9AB6-4E83-805C-8C7FE5D20C69}">
      <text>
        <r>
          <rPr>
            <sz val="11"/>
            <color rgb="FF000000"/>
            <rFont val="Arial"/>
            <family val="2"/>
          </rPr>
          <t>Valor do vencimento do servidor, em Reais (R$).</t>
        </r>
      </text>
    </comment>
    <comment ref="H264" authorId="0" shapeId="0" xr:uid="{58FD478C-D946-4512-AA5A-97040587DA95}">
      <text>
        <r>
          <rPr>
            <sz val="11"/>
            <color rgb="FF000000"/>
            <rFont val="Arial"/>
            <family val="2"/>
          </rPr>
          <t>Valor da representação paga em razão da função gratificada de direção e assessoramento, em Reais (R$).</t>
        </r>
      </text>
    </comment>
    <comment ref="I264" authorId="0" shapeId="0" xr:uid="{8D9F372C-67D0-4380-959C-6080F332AD32}">
      <text>
        <r>
          <rPr>
            <sz val="11"/>
            <color rgb="FF000000"/>
            <rFont val="Arial"/>
            <family val="2"/>
          </rPr>
          <t>(Células de preenchimento automático). Montante resultante da soma entre o vencimento + representação, em Reais (R$).</t>
        </r>
      </text>
    </comment>
    <comment ref="A268" authorId="0" shapeId="0" xr:uid="{D452D882-A240-4498-A9B7-93B24FAB0DC7}">
      <text>
        <r>
          <rPr>
            <sz val="11"/>
            <color rgb="FF000000"/>
            <rFont val="Arial"/>
            <family val="2"/>
          </rPr>
          <t>(Não editar as células em cinza). Relação de todas as funções gratificadas de direção e assessoramento, conforme Lei Estadual nº 16.520/2018.</t>
        </r>
      </text>
    </comment>
    <comment ref="B268" authorId="0" shapeId="0" xr:uid="{999CCACA-FF94-48D2-BD78-684F7F327B8B}">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DD04E73E-4478-4AC9-88D5-185236AC1387}">
      <text>
        <r>
          <rPr>
            <sz val="11"/>
            <color rgb="FF000000"/>
            <rFont val="Arial"/>
            <family val="2"/>
          </rPr>
          <t>(Células de preenchimento automático). Quantitativo das funções gratificadas de direção e assessoramento preenchidos.</t>
        </r>
      </text>
    </comment>
    <comment ref="D268" authorId="0" shapeId="0" xr:uid="{495F9352-1136-4A26-A849-F837F95107A6}">
      <text>
        <r>
          <rPr>
            <sz val="11"/>
            <color rgb="FF000000"/>
            <rFont val="Arial"/>
            <family val="2"/>
          </rPr>
          <t>(Células de preenchimento automático). Quantitativo das funções gratificadas de direção e assessoramento vagas.</t>
        </r>
      </text>
    </comment>
    <comment ref="E268" authorId="0" shapeId="0" xr:uid="{8863D026-6D37-438D-B300-20C8DC748F88}">
      <text>
        <r>
          <rPr>
            <sz val="11"/>
            <color rgb="FF000000"/>
            <rFont val="Arial"/>
            <family val="2"/>
          </rPr>
          <t>(Células de preenchimento automático). Quantitativo das funções gratificadas de direção e assessoramento existentes (preenchidos + vagos).</t>
        </r>
      </text>
    </comment>
    <comment ref="G268" authorId="0" shapeId="0" xr:uid="{92BD8CFF-7D61-40B0-A26E-751902FB2EFD}">
      <text>
        <r>
          <rPr>
            <sz val="11"/>
            <color rgb="FF000000"/>
            <rFont val="Arial"/>
            <family val="2"/>
          </rPr>
          <t>(Células de preenchimento automático). Valor total dos vencimentos dos servidores, em Reais (R$).</t>
        </r>
      </text>
    </comment>
    <comment ref="H268" authorId="0" shapeId="0" xr:uid="{D93643BC-D19C-4303-B624-B81EC3D9EE7C}">
      <text>
        <r>
          <rPr>
            <sz val="11"/>
            <color rgb="FF000000"/>
            <rFont val="Arial"/>
            <family val="2"/>
          </rPr>
          <t>(Células de preenchimento automático). Valor total das representações pagas em razão da função gratificada de direção e assessoramento, em Reais (R$).</t>
        </r>
      </text>
    </comment>
    <comment ref="I268" authorId="0" shapeId="0" xr:uid="{C0B74915-B2EA-438A-981D-0365F313FD98}">
      <text>
        <r>
          <rPr>
            <sz val="11"/>
            <color rgb="FF000000"/>
            <rFont val="Arial"/>
            <family val="2"/>
          </rPr>
          <t>(Células de preenchimento automático). Valor total dos montantes resultantes da soma entre os vencimentos + representações, em Reais (R$).</t>
        </r>
      </text>
    </comment>
    <comment ref="A274" authorId="0" shapeId="0" xr:uid="{A5C143E8-CA9D-4521-9173-340E9B72EE5C}">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2534769A-8AE6-4012-882E-1035BCCA702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C49BA7EB-6D24-44D6-A6B8-7C341111612F}">
      <text>
        <r>
          <rPr>
            <sz val="11"/>
            <color rgb="FF000000"/>
            <rFont val="Arial"/>
            <family val="2"/>
          </rPr>
          <t>Descrever a sigla da lotação referente à função gratificada de supervisão e apoio. Exemplos de siglas da SCGE: DAUD/UAPP, DAUD/COP/UAOP, DAUD/CLC/UALC, etc.</t>
        </r>
      </text>
    </comment>
    <comment ref="D274" authorId="0" shapeId="0" xr:uid="{84964AB1-B814-46C2-9BC9-96D5F1CCE8E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750CCA4D-89D3-40CA-BC7E-CF92EBE584DA}">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62EA11B9-6751-4694-BC8A-C06896F4055A}">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F94F0476-5792-470A-A4F5-DFECFC64065E}">
      <text>
        <r>
          <rPr>
            <sz val="11"/>
            <color rgb="FF000000"/>
            <rFont val="Arial"/>
            <family val="2"/>
          </rPr>
          <t>Valor do vencimento do servidor, em Reais (R$).</t>
        </r>
      </text>
    </comment>
    <comment ref="H274" authorId="0" shapeId="0" xr:uid="{5634DA1D-5E86-493C-80A9-5F8EB3FE8769}">
      <text>
        <r>
          <rPr>
            <sz val="11"/>
            <color rgb="FF000000"/>
            <rFont val="Arial"/>
            <family val="2"/>
          </rPr>
          <t>Valor da representação paga em razão da função gratificada de supervisão e apoio, em Reais (R$).</t>
        </r>
      </text>
    </comment>
    <comment ref="I274" authorId="0" shapeId="0" xr:uid="{9A2B2AD1-DE45-4B07-A225-983ECAFE309B}">
      <text>
        <r>
          <rPr>
            <sz val="11"/>
            <color rgb="FF000000"/>
            <rFont val="Arial"/>
            <family val="2"/>
          </rPr>
          <t>(Células de preenchimento automático). Montante resultante da soma entre o vencimento + representação, em Reais (R$).</t>
        </r>
      </text>
    </comment>
    <comment ref="A306" authorId="0" shapeId="0" xr:uid="{32E862B3-C504-4970-9ECF-90773E298383}">
      <text>
        <r>
          <rPr>
            <sz val="11"/>
            <color rgb="FF000000"/>
            <rFont val="Arial"/>
            <family val="2"/>
          </rPr>
          <t>(Não editar as células em cinza). Relação de todas as funções gratificadas de supervisão e apoio, conforme Lei Estadual nº 16.520/2018.</t>
        </r>
      </text>
    </comment>
    <comment ref="B306" authorId="0" shapeId="0" xr:uid="{30E8665A-04E7-48D3-BF92-F3FF13E06041}">
      <text>
        <r>
          <rPr>
            <sz val="11"/>
            <color rgb="FF000000"/>
            <rFont val="Arial"/>
            <family val="2"/>
          </rPr>
          <t>(Não editar as células em cinza). Relação de todos os símbolos das funções gratificadas de supervisão e apoio, conforme Lei Estadual nº 16.520/2018.</t>
        </r>
      </text>
    </comment>
    <comment ref="C306" authorId="0" shapeId="0" xr:uid="{5670E378-FBFE-4D16-8F60-407758053D90}">
      <text>
        <r>
          <rPr>
            <sz val="11"/>
            <color rgb="FF000000"/>
            <rFont val="Arial"/>
            <family val="2"/>
          </rPr>
          <t>(Células de preenchimento automático). Quantitativo das funções gratificadas de supervisão e apoio preenchidos.</t>
        </r>
      </text>
    </comment>
    <comment ref="D306" authorId="0" shapeId="0" xr:uid="{76B45E02-F0A2-4121-A1B7-A1C005D34971}">
      <text>
        <r>
          <rPr>
            <sz val="11"/>
            <color rgb="FF000000"/>
            <rFont val="Arial"/>
            <family val="2"/>
          </rPr>
          <t>(Células de preenchimento automático). Quantitativo das funções gratificadas de supervisão e apoio vagos.</t>
        </r>
      </text>
    </comment>
    <comment ref="E306" authorId="0" shapeId="0" xr:uid="{9A40DC6C-AB2B-4B56-B921-FFEC7F747D8E}">
      <text>
        <r>
          <rPr>
            <sz val="11"/>
            <color rgb="FF000000"/>
            <rFont val="Arial"/>
            <family val="2"/>
          </rPr>
          <t>(Células de preenchimento automático). Quantitativo das funções gratificadas de supervisão e apoio existentes (preenchidos + vagos).</t>
        </r>
      </text>
    </comment>
    <comment ref="G306" authorId="0" shapeId="0" xr:uid="{85BFDE63-30AE-4274-B322-47E4605681BE}">
      <text>
        <r>
          <rPr>
            <sz val="11"/>
            <color rgb="FF000000"/>
            <rFont val="Arial"/>
            <family val="2"/>
          </rPr>
          <t>(Células de preenchimento automático). Valor total dos vencimentos dos servidores, em Reais (R$).</t>
        </r>
      </text>
    </comment>
    <comment ref="H306" authorId="0" shapeId="0" xr:uid="{0B7018DF-EB34-4547-846A-955512F6792D}">
      <text>
        <r>
          <rPr>
            <sz val="11"/>
            <color rgb="FF000000"/>
            <rFont val="Arial"/>
            <family val="2"/>
          </rPr>
          <t>(Células de preenchimento automático). Valor total das representações pagas em razão da função gratificada de supervisão e apoio, em Reais (R$).</t>
        </r>
      </text>
    </comment>
    <comment ref="I306" authorId="0" shapeId="0" xr:uid="{BE879754-DD45-4294-A68F-49A75D896DF1}">
      <text>
        <r>
          <rPr>
            <sz val="11"/>
            <color rgb="FF000000"/>
            <rFont val="Arial"/>
            <family val="2"/>
          </rPr>
          <t>(Células de preenchimento automático). Valor total dos montantes resultantes da soma entre os vencimentos + representações, em Reais (R$).</t>
        </r>
      </text>
    </comment>
    <comment ref="C315" authorId="0" shapeId="0" xr:uid="{C9E5A86D-D97C-4A80-9DAD-A68F902AF44F}">
      <text>
        <r>
          <rPr>
            <sz val="11"/>
            <color rgb="FF000000"/>
            <rFont val="Arial"/>
            <family val="2"/>
          </rPr>
          <t>(Células de preenchimento automático). Quantitativo dos cargos em comissão + funções gratificadas preenchidos.</t>
        </r>
      </text>
    </comment>
    <comment ref="D315" authorId="0" shapeId="0" xr:uid="{B6F99BFC-6843-43E4-8D1A-2AFDA6773D35}">
      <text>
        <r>
          <rPr>
            <sz val="11"/>
            <color rgb="FF000000"/>
            <rFont val="Arial"/>
            <family val="2"/>
          </rPr>
          <t>(Células de preenchimento automático). Quantitativo dos cargos em comissão + funções gratificadas vagos.</t>
        </r>
      </text>
    </comment>
    <comment ref="E315" authorId="0" shapeId="0" xr:uid="{7BAD09A1-212F-4F2A-9149-BEFCE00934EB}">
      <text>
        <r>
          <rPr>
            <sz val="11"/>
            <color rgb="FF000000"/>
            <rFont val="Arial"/>
            <family val="2"/>
          </rPr>
          <t>(Células de preenchimento automático). Quantitativo dos cargos em comissão + funções gratificadas existentes (preenchidos + vagos).</t>
        </r>
      </text>
    </comment>
    <comment ref="G315" authorId="0" shapeId="0" xr:uid="{8853DC80-22BC-4A4F-8414-BCF6A46ACF2C}">
      <text>
        <r>
          <rPr>
            <sz val="11"/>
            <color rgb="FF000000"/>
            <rFont val="Arial"/>
            <family val="2"/>
          </rPr>
          <t>(Células de preenchimento automático). Valor total dos vencimentos dos cargos comissionados + funções gratificadas, em Reais (R$).</t>
        </r>
      </text>
    </comment>
    <comment ref="H315" authorId="0" shapeId="0" xr:uid="{E62B8DDA-1DD7-4149-AAFC-F5A18FB6D587}">
      <text>
        <r>
          <rPr>
            <sz val="11"/>
            <color rgb="FF000000"/>
            <rFont val="Arial"/>
            <family val="2"/>
          </rPr>
          <t>(Células de preenchimento automático). Valor total das representações pagas em razão dos cargos comissionados + funções gratificadas, em Reais (R$).</t>
        </r>
      </text>
    </comment>
    <comment ref="I315" authorId="0" shapeId="0" xr:uid="{40D87427-0EAB-4654-B45A-1DDB37E7A60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5F26C7A9-D91B-430B-82CB-9DEE1C5A8228}">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1AEDEFAA-85E2-497F-ACC4-FB8ED9FA9A8D}">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86DA8393-1C38-444F-BDBE-7CDE094F1FDB}">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927889A0-E3A5-4991-AD6C-4E804D1C2478}">
      <text>
        <r>
          <rPr>
            <sz val="11"/>
            <color rgb="FF000000"/>
            <rFont val="Arial"/>
            <family val="2"/>
          </rPr>
          <t>Descrever a sigla da lotação referente ao cargo comissionado. Exemplos de siglas da SCGE: GAB/SECGE, GAB/CGAB, CGAB/ASC, etc.</t>
        </r>
      </text>
    </comment>
    <comment ref="D6" authorId="0" shapeId="0" xr:uid="{4DF45072-A1CD-4730-989A-15C415C655C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4603527C-C36B-4637-B04A-87E18EF3EE54}">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85C18FFB-9399-421F-A4A5-7EC5A4695865}">
      <text>
        <r>
          <rPr>
            <sz val="11"/>
            <color rgb="FF000000"/>
            <rFont val="Arial"/>
            <family val="2"/>
          </rPr>
          <t>Nome completo do servidor ocupante do cargo comissionado. Caso o cargo esteja vago, a palavra "VAGO" deverá ser inserida na célula correspondente.</t>
        </r>
      </text>
    </comment>
    <comment ref="G6" authorId="0" shapeId="0" xr:uid="{8507203E-088F-4CA6-98BC-3BEE04F35557}">
      <text>
        <r>
          <rPr>
            <sz val="11"/>
            <color rgb="FF000000"/>
            <rFont val="Arial"/>
            <family val="2"/>
          </rPr>
          <t>Valor do subsídio do agente político, em Reais (R$).</t>
        </r>
      </text>
    </comment>
    <comment ref="H6" authorId="0" shapeId="0" xr:uid="{CAD1B53C-2B3D-4DA8-B9F6-2288F3E863F2}">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1760D904-FA98-4F32-AEF3-10D13C22EEAA}">
      <text>
        <r>
          <rPr>
            <sz val="11"/>
            <color rgb="FF000000"/>
            <rFont val="Arial"/>
            <family val="2"/>
          </rPr>
          <t>Valor da representação paga em razão do cargo em comissão, em Reais (R$).</t>
        </r>
      </text>
    </comment>
    <comment ref="J6" authorId="0" shapeId="0" xr:uid="{58FAFC3B-9E77-43C7-AE57-5540AEF22F5D}">
      <text>
        <r>
          <rPr>
            <sz val="11"/>
            <color rgb="FF000000"/>
            <rFont val="Arial"/>
            <family val="2"/>
          </rPr>
          <t>(Células de preenchimento automático). Montante resultante da soma entre o subsídio do agente político + vencimento + representação, em Reais (R$).</t>
        </r>
      </text>
    </comment>
    <comment ref="A175" authorId="0" shapeId="0" xr:uid="{7288770B-96D8-45FB-8737-AF44616E931C}">
      <text>
        <r>
          <rPr>
            <sz val="11"/>
            <color rgb="FF000000"/>
            <rFont val="Arial"/>
            <family val="2"/>
          </rPr>
          <t>(Não editar as células em cinza). Relação de todos os cargos comissionados, conforme Lei Estadual nº 16.520/2018.</t>
        </r>
      </text>
    </comment>
    <comment ref="B175" authorId="0" shapeId="0" xr:uid="{86158C61-AF22-4CD0-A38A-962D853A49C3}">
      <text>
        <r>
          <rPr>
            <sz val="11"/>
            <color rgb="FF000000"/>
            <rFont val="Arial"/>
            <family val="2"/>
          </rPr>
          <t>(Não editar as células em cinza). Relação de todos os símbolos dos cargos comissionados, conforme Lei Estadual nº 16.520/2018.</t>
        </r>
      </text>
    </comment>
    <comment ref="C175" authorId="0" shapeId="0" xr:uid="{04105C02-8252-488F-BB0E-90F8575E7995}">
      <text>
        <r>
          <rPr>
            <sz val="11"/>
            <color rgb="FF000000"/>
            <rFont val="Arial"/>
            <family val="2"/>
          </rPr>
          <t>(Células de preenchimento automático). Quantitativo dos cargos comissionados preenchidos.</t>
        </r>
      </text>
    </comment>
    <comment ref="D175" authorId="0" shapeId="0" xr:uid="{288A9685-E0E6-4B3E-A34E-9BF8DC7176F4}">
      <text>
        <r>
          <rPr>
            <sz val="11"/>
            <color rgb="FF000000"/>
            <rFont val="Arial"/>
            <family val="2"/>
          </rPr>
          <t>(Células de preenchimento automático). Quantitativo dos cargos comissionados vagos.</t>
        </r>
      </text>
    </comment>
    <comment ref="E175" authorId="0" shapeId="0" xr:uid="{0BDF2CFB-7D4B-4FB3-B852-040386D1E050}">
      <text>
        <r>
          <rPr>
            <sz val="11"/>
            <color rgb="FF000000"/>
            <rFont val="Arial"/>
            <family val="2"/>
          </rPr>
          <t>(Células de preenchimento automático). Quantitativo dos cargos comissionados existentes (preenchidos + vagos).</t>
        </r>
      </text>
    </comment>
    <comment ref="G175" authorId="0" shapeId="0" xr:uid="{F14A8F33-2AA4-48A0-A8D7-BD3DD4116D0D}">
      <text>
        <r>
          <rPr>
            <sz val="11"/>
            <color rgb="FF000000"/>
            <rFont val="Arial"/>
            <family val="2"/>
          </rPr>
          <t>(Células de preenchimento automático). Valor total dos subsídios dos agentes políticos, em Reais (R$).</t>
        </r>
      </text>
    </comment>
    <comment ref="H175" authorId="0" shapeId="0" xr:uid="{575E6911-0418-42B0-9390-0EF37E3F3E80}">
      <text>
        <r>
          <rPr>
            <sz val="11"/>
            <color rgb="FF000000"/>
            <rFont val="Arial"/>
            <family val="2"/>
          </rPr>
          <t>(Células de preenchimento automático). Valor total dos vencimentos dos servidores, em Reais (R$).</t>
        </r>
      </text>
    </comment>
    <comment ref="I175" authorId="0" shapeId="0" xr:uid="{382E9B46-1D16-4A89-A8A9-22F4CC5D3A47}">
      <text>
        <r>
          <rPr>
            <sz val="11"/>
            <color rgb="FF000000"/>
            <rFont val="Arial"/>
            <family val="2"/>
          </rPr>
          <t>(Células de preenchimento automático). Valor total das representações pagas em razão do cargo em comissão, em Reais (R$).</t>
        </r>
      </text>
    </comment>
    <comment ref="J175" authorId="0" shapeId="0" xr:uid="{43123AE5-8508-4C40-AF27-73B2CC9E741C}">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FE687053-5495-491B-A81A-1827D6228D8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CCEB8F7A-2921-448B-BACA-22DCB98D90C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BD8EECBA-78AD-456F-A510-65B2C4739DB0}">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BC627DDB-6624-477F-9A79-59A5015A8D8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D388108A-F4F9-4B51-8C52-5B1E3A36ADF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D678DE99-FDB2-4DDA-BE0F-3D9E92D3F64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2DF73025-8C35-4841-B088-5BBD992C8D04}">
      <text>
        <r>
          <rPr>
            <sz val="11"/>
            <color rgb="FF000000"/>
            <rFont val="Arial"/>
            <family val="2"/>
          </rPr>
          <t>Valor do vencimento do servidor, em Reais (R$).</t>
        </r>
      </text>
    </comment>
    <comment ref="H191" authorId="0" shapeId="0" xr:uid="{A6CD6F1A-A87D-4419-97AF-23A404DC8AF4}">
      <text>
        <r>
          <rPr>
            <sz val="11"/>
            <color rgb="FF000000"/>
            <rFont val="Arial"/>
            <family val="2"/>
          </rPr>
          <t>Valor da representação paga em razão da função gratificada de direção e assessoramento, em Reais (R$).</t>
        </r>
      </text>
    </comment>
    <comment ref="I191" authorId="0" shapeId="0" xr:uid="{D2816946-8A8F-40BB-81DF-69D1FD1DF698}">
      <text>
        <r>
          <rPr>
            <sz val="11"/>
            <color rgb="FF000000"/>
            <rFont val="Arial"/>
            <family val="2"/>
          </rPr>
          <t>(Células de preenchimento automático). Montante resultante da soma entre o vencimento + representação, em Reais (R$).</t>
        </r>
      </text>
    </comment>
    <comment ref="A194" authorId="0" shapeId="0" xr:uid="{5B712720-DC59-4700-B316-F664CA1A9A96}">
      <text>
        <r>
          <rPr>
            <sz val="11"/>
            <color rgb="FF000000"/>
            <rFont val="Arial"/>
            <family val="2"/>
          </rPr>
          <t>(Não editar as células em cinza). Relação de todas as funções gratificadas de direção e assessoramento, conforme Lei Estadual nº 16.520/2018.</t>
        </r>
      </text>
    </comment>
    <comment ref="B194" authorId="0" shapeId="0" xr:uid="{AF32786A-B286-425F-8A6E-B29CE683B53D}">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7C7295EF-2417-4C80-9091-457BE561EA89}">
      <text>
        <r>
          <rPr>
            <sz val="11"/>
            <color rgb="FF000000"/>
            <rFont val="Arial"/>
            <family val="2"/>
          </rPr>
          <t>(Células de preenchimento automático). Quantitativo das funções gratificadas de direção e assessoramento preenchidos.</t>
        </r>
      </text>
    </comment>
    <comment ref="D194" authorId="0" shapeId="0" xr:uid="{E200CA3D-4E47-498B-8C92-A316BD309B73}">
      <text>
        <r>
          <rPr>
            <sz val="11"/>
            <color rgb="FF000000"/>
            <rFont val="Arial"/>
            <family val="2"/>
          </rPr>
          <t>(Células de preenchimento automático). Quantitativo das funções gratificadas de direção e assessoramento vagas.</t>
        </r>
      </text>
    </comment>
    <comment ref="E194" authorId="0" shapeId="0" xr:uid="{B1835C5D-85BB-44A2-AF86-347572F4C328}">
      <text>
        <r>
          <rPr>
            <sz val="11"/>
            <color rgb="FF000000"/>
            <rFont val="Arial"/>
            <family val="2"/>
          </rPr>
          <t>(Células de preenchimento automático). Quantitativo das funções gratificadas de direção e assessoramento existentes (preenchidos + vagos).</t>
        </r>
      </text>
    </comment>
    <comment ref="G194" authorId="0" shapeId="0" xr:uid="{2AB8FE3F-1A2B-4645-B85E-FF7D4DA801DB}">
      <text>
        <r>
          <rPr>
            <sz val="11"/>
            <color rgb="FF000000"/>
            <rFont val="Arial"/>
            <family val="2"/>
          </rPr>
          <t>(Células de preenchimento automático). Valor total dos vencimentos dos servidores, em Reais (R$).</t>
        </r>
      </text>
    </comment>
    <comment ref="H194" authorId="0" shapeId="0" xr:uid="{3701BD19-6D89-4AAA-8486-3F2109CF7AF9}">
      <text>
        <r>
          <rPr>
            <sz val="11"/>
            <color rgb="FF000000"/>
            <rFont val="Arial"/>
            <family val="2"/>
          </rPr>
          <t>(Células de preenchimento automático). Valor total das representações pagas em razão da função gratificada de direção e assessoramento, em Reais (R$).</t>
        </r>
      </text>
    </comment>
    <comment ref="I194" authorId="0" shapeId="0" xr:uid="{05CBC306-898D-4851-BD8E-C21379E1E2C9}">
      <text>
        <r>
          <rPr>
            <sz val="11"/>
            <color rgb="FF000000"/>
            <rFont val="Arial"/>
            <family val="2"/>
          </rPr>
          <t>(Células de preenchimento automático). Valor total dos montantes resultantes da soma entre os vencimentos + representações, em Reais (R$).</t>
        </r>
      </text>
    </comment>
    <comment ref="A204" authorId="0" shapeId="0" xr:uid="{BD81EDF4-A065-49AC-8060-B51EA78DC17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3F56B0CC-DD88-4AC8-8D22-5726D6DEA2C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771D70D2-ED42-4A94-B032-07950A9121F6}">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689602A6-B42E-4B12-BCB2-34A1DA578E9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46059E7F-5C30-4147-9854-8EE428EAE31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1EE0AAE0-06EA-45B9-BE3E-D9AE8BCF64A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E9CB5076-CF9C-44AC-A92D-44B411ADEFA5}">
      <text>
        <r>
          <rPr>
            <sz val="11"/>
            <color rgb="FF000000"/>
            <rFont val="Arial"/>
            <family val="2"/>
          </rPr>
          <t>Valor do vencimento do servidor, em Reais (R$).</t>
        </r>
      </text>
    </comment>
    <comment ref="H204" authorId="0" shapeId="0" xr:uid="{99303838-33D3-40E9-8A93-6E9EE3003DCD}">
      <text>
        <r>
          <rPr>
            <sz val="11"/>
            <color rgb="FF000000"/>
            <rFont val="Arial"/>
            <family val="2"/>
          </rPr>
          <t>Valor da representação paga em razão da função gratificada de direção e assessoramento, em Reais (R$).</t>
        </r>
      </text>
    </comment>
    <comment ref="I204" authorId="0" shapeId="0" xr:uid="{81338AEC-994F-491E-9F03-34ED079F26EF}">
      <text>
        <r>
          <rPr>
            <sz val="11"/>
            <color rgb="FF000000"/>
            <rFont val="Arial"/>
            <family val="2"/>
          </rPr>
          <t>(Células de preenchimento automático). Montante resultante da soma entre o vencimento + representação, em Reais (R$).</t>
        </r>
      </text>
    </comment>
    <comment ref="A212" authorId="0" shapeId="0" xr:uid="{CE6155F4-31E8-4DFE-922D-FBECE0B5714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541C33C7-3EFE-4D65-B94D-C034E1147BE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46786635-9472-4524-94BE-D8299FB4856F}">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9325723C-5A1C-45A0-9E23-ADEACA680BB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61FD32F3-7383-446D-9AF6-127175C98C7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0D80BABD-97EF-4D6F-985F-DCACD07AE052}">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C0B8F846-5665-4259-8C4F-9A42A8BC885F}">
      <text>
        <r>
          <rPr>
            <sz val="11"/>
            <color rgb="FF000000"/>
            <rFont val="Arial"/>
            <family val="2"/>
          </rPr>
          <t>Valor do vencimento do servidor, em Reais (R$).</t>
        </r>
      </text>
    </comment>
    <comment ref="H212" authorId="0" shapeId="0" xr:uid="{B7F014FF-AA31-4FFB-8F3B-037908A3B644}">
      <text>
        <r>
          <rPr>
            <sz val="11"/>
            <color rgb="FF000000"/>
            <rFont val="Arial"/>
            <family val="2"/>
          </rPr>
          <t>Valor da representação paga em razão da função gratificada de direção e assessoramento, em Reais (R$).</t>
        </r>
      </text>
    </comment>
    <comment ref="I212" authorId="0" shapeId="0" xr:uid="{786768B9-5CB4-4A66-909A-603300F11760}">
      <text>
        <r>
          <rPr>
            <sz val="11"/>
            <color rgb="FF000000"/>
            <rFont val="Arial"/>
            <family val="2"/>
          </rPr>
          <t>(Células de preenchimento automático). Montante resultante da soma entre o vencimento + representação, em Reais (R$).</t>
        </r>
      </text>
    </comment>
    <comment ref="A220" authorId="0" shapeId="0" xr:uid="{ECA8879C-02C5-4F61-A366-9569C1D61BE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EF3FE9CB-0ACB-4B20-B7BA-BD60946636F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1FA231BB-955F-46C7-A71E-AAC76AB96371}">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B2E7FC3F-B354-4C46-A0CF-F9622A5BFE1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6C4E38FB-E0E6-4578-B3B9-515E039D254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04225D30-E327-4193-B018-C57E5017079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228E0039-C287-41F2-AC4D-F78D62F502F9}">
      <text>
        <r>
          <rPr>
            <sz val="11"/>
            <color rgb="FF000000"/>
            <rFont val="Arial"/>
            <family val="2"/>
          </rPr>
          <t>Valor do vencimento do servidor, em Reais (R$).</t>
        </r>
      </text>
    </comment>
    <comment ref="H220" authorId="0" shapeId="0" xr:uid="{E784EF82-803D-479B-B4F7-67B6C8339C35}">
      <text>
        <r>
          <rPr>
            <sz val="11"/>
            <color rgb="FF000000"/>
            <rFont val="Arial"/>
            <family val="2"/>
          </rPr>
          <t>Valor da representação paga em razão da função gratificada de direção e assessoramento, em Reais (R$).</t>
        </r>
      </text>
    </comment>
    <comment ref="I220" authorId="0" shapeId="0" xr:uid="{963C6B99-EE5D-4204-A9C3-B890340F14DA}">
      <text>
        <r>
          <rPr>
            <sz val="11"/>
            <color rgb="FF000000"/>
            <rFont val="Arial"/>
            <family val="2"/>
          </rPr>
          <t>(Células de preenchimento automático). Montante resultante da soma entre o vencimento + representação, em Reais (R$).</t>
        </r>
      </text>
    </comment>
    <comment ref="A226" authorId="0" shapeId="0" xr:uid="{988E9262-333E-41EA-BB42-83D69CE56614}">
      <text>
        <r>
          <rPr>
            <sz val="11"/>
            <color rgb="FF000000"/>
            <rFont val="Arial"/>
            <family val="2"/>
          </rPr>
          <t>(Não editar as células em cinza). Relação de todas as funções gratificadas de direção e assessoramento, conforme Lei Estadual nº 16.520/2018.</t>
        </r>
      </text>
    </comment>
    <comment ref="B226" authorId="0" shapeId="0" xr:uid="{41012945-B382-4DF7-9258-B0C4E4F68FF8}">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7F8394FC-7E5F-474A-A7AA-20F2AA0FCB76}">
      <text>
        <r>
          <rPr>
            <sz val="11"/>
            <color rgb="FF000000"/>
            <rFont val="Arial"/>
            <family val="2"/>
          </rPr>
          <t>(Células de preenchimento automático). Quantitativo das funções gratificadas de direção e assessoramento preenchidos.</t>
        </r>
      </text>
    </comment>
    <comment ref="D226" authorId="0" shapeId="0" xr:uid="{003268D1-D25D-4DA3-9B35-BF88E135BD51}">
      <text>
        <r>
          <rPr>
            <sz val="11"/>
            <color rgb="FF000000"/>
            <rFont val="Arial"/>
            <family val="2"/>
          </rPr>
          <t>(Células de preenchimento automático). Quantitativo das funções gratificadas de direção e assessoramento vagas.</t>
        </r>
      </text>
    </comment>
    <comment ref="E226" authorId="0" shapeId="0" xr:uid="{195E5EA0-08FD-40FF-B165-D7B54A7AB40F}">
      <text>
        <r>
          <rPr>
            <sz val="11"/>
            <color rgb="FF000000"/>
            <rFont val="Arial"/>
            <family val="2"/>
          </rPr>
          <t>(Células de preenchimento automático). Quantitativo das funções gratificadas de direção e assessoramento existentes (preenchidos + vagos).</t>
        </r>
      </text>
    </comment>
    <comment ref="G226" authorId="0" shapeId="0" xr:uid="{ED9C555F-A111-4FC4-973E-12B10424B56A}">
      <text>
        <r>
          <rPr>
            <sz val="11"/>
            <color rgb="FF000000"/>
            <rFont val="Arial"/>
            <family val="2"/>
          </rPr>
          <t>(Células de preenchimento automático). Valor total dos vencimentos dos servidores, em Reais (R$).</t>
        </r>
      </text>
    </comment>
    <comment ref="H226" authorId="0" shapeId="0" xr:uid="{9F428F12-648D-4DEE-A368-B472756D54D2}">
      <text>
        <r>
          <rPr>
            <sz val="11"/>
            <color rgb="FF000000"/>
            <rFont val="Arial"/>
            <family val="2"/>
          </rPr>
          <t>(Células de preenchimento automático). Valor total das representações pagas em razão da função gratificada de direção e assessoramento, em Reais (R$).</t>
        </r>
      </text>
    </comment>
    <comment ref="I226" authorId="0" shapeId="0" xr:uid="{76DEADED-0B2C-4F27-AB4C-82B6C461749F}">
      <text>
        <r>
          <rPr>
            <sz val="11"/>
            <color rgb="FF000000"/>
            <rFont val="Arial"/>
            <family val="2"/>
          </rPr>
          <t>(Células de preenchimento automático). Valor total dos montantes resultantes da soma entre os vencimentos + representações, em Reais (R$).</t>
        </r>
      </text>
    </comment>
    <comment ref="A237" authorId="0" shapeId="0" xr:uid="{1E5D94B1-FB65-46EA-8DFC-7C013E3ACDE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F85A81CF-9FA1-4F9C-9150-8E7E0C46380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7425703B-D93C-4B83-BB74-366875F1F89C}">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D556B6A2-96E2-4102-AA77-0BC1A904504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C32BB941-B891-43D9-A309-B50C6945767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300BDDD9-13AA-4FE1-A673-BD7AE8B33E6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4ABC3CBD-DF6D-47EC-95FD-273699918B62}">
      <text>
        <r>
          <rPr>
            <sz val="11"/>
            <color rgb="FF000000"/>
            <rFont val="Arial"/>
            <family val="2"/>
          </rPr>
          <t>Valor do vencimento do servidor, em Reais (R$).</t>
        </r>
      </text>
    </comment>
    <comment ref="H237" authorId="0" shapeId="0" xr:uid="{0EAB3CF9-2592-4506-BF99-F898530C2FD6}">
      <text>
        <r>
          <rPr>
            <sz val="11"/>
            <color rgb="FF000000"/>
            <rFont val="Arial"/>
            <family val="2"/>
          </rPr>
          <t>Valor da representação paga em razão da função gratificada de direção e assessoramento, em Reais (R$).</t>
        </r>
      </text>
    </comment>
    <comment ref="I237" authorId="0" shapeId="0" xr:uid="{631DAD32-FDF6-4459-B932-7757E408EC2A}">
      <text>
        <r>
          <rPr>
            <sz val="11"/>
            <color rgb="FF000000"/>
            <rFont val="Arial"/>
            <family val="2"/>
          </rPr>
          <t>(Células de preenchimento automático). Montante resultante da soma entre o vencimento + representação, em Reais (R$).</t>
        </r>
      </text>
    </comment>
    <comment ref="A246" authorId="0" shapeId="0" xr:uid="{A71F6333-F123-43EA-88C4-E1708662C57C}">
      <text>
        <r>
          <rPr>
            <sz val="11"/>
            <color rgb="FF000000"/>
            <rFont val="Arial"/>
            <family val="2"/>
          </rPr>
          <t>(Não editar as células em cinza). Relação de todas as funções gratificadas de direção e assessoramento, conforme Lei Estadual nº 16.520/2018.</t>
        </r>
      </text>
    </comment>
    <comment ref="B246" authorId="0" shapeId="0" xr:uid="{70CB5F0E-0E77-4311-B76A-A94839E2D3A2}">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58C70C9E-B0EF-4CDA-8B28-69495322CFD8}">
      <text>
        <r>
          <rPr>
            <sz val="11"/>
            <color rgb="FF000000"/>
            <rFont val="Arial"/>
            <family val="2"/>
          </rPr>
          <t>(Células de preenchimento automático). Quantitativo das funções gratificadas de direção e assessoramento preenchidos.</t>
        </r>
      </text>
    </comment>
    <comment ref="D246" authorId="0" shapeId="0" xr:uid="{6A9AB910-1C21-4CCE-BDEA-8470C54C4613}">
      <text>
        <r>
          <rPr>
            <sz val="11"/>
            <color rgb="FF000000"/>
            <rFont val="Arial"/>
            <family val="2"/>
          </rPr>
          <t>(Células de preenchimento automático). Quantitativo das funções gratificadas de direção e assessoramento vagas.</t>
        </r>
      </text>
    </comment>
    <comment ref="E246" authorId="0" shapeId="0" xr:uid="{03E74F2F-47F0-42F1-8199-DB60EB955A42}">
      <text>
        <r>
          <rPr>
            <sz val="11"/>
            <color rgb="FF000000"/>
            <rFont val="Arial"/>
            <family val="2"/>
          </rPr>
          <t>(Células de preenchimento automático). Quantitativo das funções gratificadas de direção e assessoramento existentes (preenchidos + vagos).</t>
        </r>
      </text>
    </comment>
    <comment ref="G246" authorId="0" shapeId="0" xr:uid="{DE676546-6E49-410B-94EF-B3A3C5150C11}">
      <text>
        <r>
          <rPr>
            <sz val="11"/>
            <color rgb="FF000000"/>
            <rFont val="Arial"/>
            <family val="2"/>
          </rPr>
          <t>(Células de preenchimento automático). Valor total dos vencimentos dos servidores, em Reais (R$).</t>
        </r>
      </text>
    </comment>
    <comment ref="H246" authorId="0" shapeId="0" xr:uid="{75AEF8F5-190F-4AD2-8B9A-887F84DBC731}">
      <text>
        <r>
          <rPr>
            <sz val="11"/>
            <color rgb="FF000000"/>
            <rFont val="Arial"/>
            <family val="2"/>
          </rPr>
          <t>(Células de preenchimento automático). Valor total das representações pagas em razão da função gratificada de direção e assessoramento, em Reais (R$).</t>
        </r>
      </text>
    </comment>
    <comment ref="I246" authorId="0" shapeId="0" xr:uid="{3083714C-9C64-4EAC-8E70-B5F2405129E7}">
      <text>
        <r>
          <rPr>
            <sz val="11"/>
            <color rgb="FF000000"/>
            <rFont val="Arial"/>
            <family val="2"/>
          </rPr>
          <t>(Células de preenchimento automático). Valor total dos montantes resultantes da soma entre os vencimentos + representações, em Reais (R$).</t>
        </r>
      </text>
    </comment>
    <comment ref="A253" authorId="0" shapeId="0" xr:uid="{9ECDF0C6-D149-4656-90DB-F8F82D81F8E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A6A29C6D-A475-4FE4-8664-E5F104096F9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5FD7BB67-8EDB-40CD-88D1-2F2947E0A852}">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8694AB79-FBE2-4EA0-BAC3-5A8A7C51870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25C1EA57-0CA7-45F8-B4F3-41F89BE984F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3D312D32-CE53-49F5-BFB5-48508D887CC2}">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AC0AFB3C-0864-45F7-8134-1FE9DC0825CB}">
      <text>
        <r>
          <rPr>
            <sz val="11"/>
            <color rgb="FF000000"/>
            <rFont val="Arial"/>
            <family val="2"/>
          </rPr>
          <t>Valor do vencimento do servidor, em Reais (R$).</t>
        </r>
      </text>
    </comment>
    <comment ref="H253" authorId="0" shapeId="0" xr:uid="{9B52B920-F0E2-416D-B4F6-6B125861048F}">
      <text>
        <r>
          <rPr>
            <sz val="11"/>
            <color rgb="FF000000"/>
            <rFont val="Arial"/>
            <family val="2"/>
          </rPr>
          <t>Valor da representação paga em razão da função gratificada de direção e assessoramento, em Reais (R$).</t>
        </r>
      </text>
    </comment>
    <comment ref="I253" authorId="0" shapeId="0" xr:uid="{4066E36A-8F50-4F0C-9A9D-59E867A741C9}">
      <text>
        <r>
          <rPr>
            <sz val="11"/>
            <color rgb="FF000000"/>
            <rFont val="Arial"/>
            <family val="2"/>
          </rPr>
          <t>(Células de preenchimento automático). Montante resultante da soma entre o vencimento + representação, em Reais (R$).</t>
        </r>
      </text>
    </comment>
    <comment ref="A257" authorId="0" shapeId="0" xr:uid="{BD1DA6E3-E3B6-49F8-8A09-243754B717DA}">
      <text>
        <r>
          <rPr>
            <sz val="11"/>
            <color rgb="FF000000"/>
            <rFont val="Arial"/>
            <family val="2"/>
          </rPr>
          <t>(Não editar as células em cinza). Relação de todas as funções gratificadas de direção e assessoramento, conforme Lei Estadual nº 16.520/2018.</t>
        </r>
      </text>
    </comment>
    <comment ref="B257" authorId="0" shapeId="0" xr:uid="{FD5DA4AF-39B8-4564-BB48-32A0941A7EA3}">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1FB0C076-5A9E-4448-B777-E6943E02056C}">
      <text>
        <r>
          <rPr>
            <sz val="11"/>
            <color rgb="FF000000"/>
            <rFont val="Arial"/>
            <family val="2"/>
          </rPr>
          <t>(Células de preenchimento automático). Quantitativo das funções gratificadas de direção e assessoramento preenchidos.</t>
        </r>
      </text>
    </comment>
    <comment ref="D257" authorId="0" shapeId="0" xr:uid="{C342DB63-FD6B-4D22-96AE-EC3053F04959}">
      <text>
        <r>
          <rPr>
            <sz val="11"/>
            <color rgb="FF000000"/>
            <rFont val="Arial"/>
            <family val="2"/>
          </rPr>
          <t>(Células de preenchimento automático). Quantitativo das funções gratificadas de direção e assessoramento vagas.</t>
        </r>
      </text>
    </comment>
    <comment ref="E257" authorId="0" shapeId="0" xr:uid="{71889456-D832-4EB6-9B12-90AB667E3027}">
      <text>
        <r>
          <rPr>
            <sz val="11"/>
            <color rgb="FF000000"/>
            <rFont val="Arial"/>
            <family val="2"/>
          </rPr>
          <t>(Células de preenchimento automático). Quantitativo das funções gratificadas de direção e assessoramento existentes (preenchidos + vagos).</t>
        </r>
      </text>
    </comment>
    <comment ref="G257" authorId="0" shapeId="0" xr:uid="{C8924D87-8511-4DD9-B3FD-720136A5051C}">
      <text>
        <r>
          <rPr>
            <sz val="11"/>
            <color rgb="FF000000"/>
            <rFont val="Arial"/>
            <family val="2"/>
          </rPr>
          <t>(Células de preenchimento automático). Valor total dos vencimentos dos servidores, em Reais (R$).</t>
        </r>
      </text>
    </comment>
    <comment ref="H257" authorId="0" shapeId="0" xr:uid="{8E18702B-F811-4B4A-93A3-4B82E8A03B36}">
      <text>
        <r>
          <rPr>
            <sz val="11"/>
            <color rgb="FF000000"/>
            <rFont val="Arial"/>
            <family val="2"/>
          </rPr>
          <t>(Células de preenchimento automático). Valor total das representações pagas em razão da função gratificada de direção e assessoramento, em Reais (R$).</t>
        </r>
      </text>
    </comment>
    <comment ref="I257" authorId="0" shapeId="0" xr:uid="{F64E24F8-A7F8-4FDA-B776-212D0DC2B2CC}">
      <text>
        <r>
          <rPr>
            <sz val="11"/>
            <color rgb="FF000000"/>
            <rFont val="Arial"/>
            <family val="2"/>
          </rPr>
          <t>(Células de preenchimento automático). Valor total dos montantes resultantes da soma entre os vencimentos + representações, em Reais (R$).</t>
        </r>
      </text>
    </comment>
    <comment ref="A264" authorId="0" shapeId="0" xr:uid="{79F835C6-C34B-4F2C-B3C2-9C9F10BB02A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82610F03-3475-4F2F-8E48-999D8BD70EE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709B7C35-1D83-4B4A-9CCD-8752F2ED58F3}">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67762846-263D-45C2-BDF1-EAB82158FE7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45F8E2EB-EE38-4A5E-85A6-342D4524547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2D4A23C9-B116-4991-B5B0-B305ECEFC7C2}">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DF0578C4-7489-4A18-B2BB-AB455BA68213}">
      <text>
        <r>
          <rPr>
            <sz val="11"/>
            <color rgb="FF000000"/>
            <rFont val="Arial"/>
            <family val="2"/>
          </rPr>
          <t>Valor do vencimento do servidor, em Reais (R$).</t>
        </r>
      </text>
    </comment>
    <comment ref="H264" authorId="0" shapeId="0" xr:uid="{02A89CAB-5275-45DC-8E39-88031FEF4110}">
      <text>
        <r>
          <rPr>
            <sz val="11"/>
            <color rgb="FF000000"/>
            <rFont val="Arial"/>
            <family val="2"/>
          </rPr>
          <t>Valor da representação paga em razão da função gratificada de direção e assessoramento, em Reais (R$).</t>
        </r>
      </text>
    </comment>
    <comment ref="I264" authorId="0" shapeId="0" xr:uid="{3E1327ED-3FEA-4F53-8E73-9D1C47E91973}">
      <text>
        <r>
          <rPr>
            <sz val="11"/>
            <color rgb="FF000000"/>
            <rFont val="Arial"/>
            <family val="2"/>
          </rPr>
          <t>(Células de preenchimento automático). Montante resultante da soma entre o vencimento + representação, em Reais (R$).</t>
        </r>
      </text>
    </comment>
    <comment ref="A268" authorId="0" shapeId="0" xr:uid="{A4467346-6CBE-4F22-9F86-8DE4FED75B71}">
      <text>
        <r>
          <rPr>
            <sz val="11"/>
            <color rgb="FF000000"/>
            <rFont val="Arial"/>
            <family val="2"/>
          </rPr>
          <t>(Não editar as células em cinza). Relação de todas as funções gratificadas de direção e assessoramento, conforme Lei Estadual nº 16.520/2018.</t>
        </r>
      </text>
    </comment>
    <comment ref="B268" authorId="0" shapeId="0" xr:uid="{02C3855E-D354-4615-8287-E5E90C1125F8}">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FA81DAB6-06E0-4D51-A74D-D5A1D8856DC5}">
      <text>
        <r>
          <rPr>
            <sz val="11"/>
            <color rgb="FF000000"/>
            <rFont val="Arial"/>
            <family val="2"/>
          </rPr>
          <t>(Células de preenchimento automático). Quantitativo das funções gratificadas de direção e assessoramento preenchidos.</t>
        </r>
      </text>
    </comment>
    <comment ref="D268" authorId="0" shapeId="0" xr:uid="{55339E03-1A56-46C7-A236-2016BAB04A59}">
      <text>
        <r>
          <rPr>
            <sz val="11"/>
            <color rgb="FF000000"/>
            <rFont val="Arial"/>
            <family val="2"/>
          </rPr>
          <t>(Células de preenchimento automático). Quantitativo das funções gratificadas de direção e assessoramento vagas.</t>
        </r>
      </text>
    </comment>
    <comment ref="E268" authorId="0" shapeId="0" xr:uid="{D1D7F58C-3BB7-4C1D-9689-CC3D96B30F81}">
      <text>
        <r>
          <rPr>
            <sz val="11"/>
            <color rgb="FF000000"/>
            <rFont val="Arial"/>
            <family val="2"/>
          </rPr>
          <t>(Células de preenchimento automático). Quantitativo das funções gratificadas de direção e assessoramento existentes (preenchidos + vagos).</t>
        </r>
      </text>
    </comment>
    <comment ref="G268" authorId="0" shapeId="0" xr:uid="{973628C2-6F3F-4B78-91ED-0E035782441B}">
      <text>
        <r>
          <rPr>
            <sz val="11"/>
            <color rgb="FF000000"/>
            <rFont val="Arial"/>
            <family val="2"/>
          </rPr>
          <t>(Células de preenchimento automático). Valor total dos vencimentos dos servidores, em Reais (R$).</t>
        </r>
      </text>
    </comment>
    <comment ref="H268" authorId="0" shapeId="0" xr:uid="{4D354B61-F969-4377-92F8-F8B0CB5B226B}">
      <text>
        <r>
          <rPr>
            <sz val="11"/>
            <color rgb="FF000000"/>
            <rFont val="Arial"/>
            <family val="2"/>
          </rPr>
          <t>(Células de preenchimento automático). Valor total das representações pagas em razão da função gratificada de direção e assessoramento, em Reais (R$).</t>
        </r>
      </text>
    </comment>
    <comment ref="I268" authorId="0" shapeId="0" xr:uid="{B50318F3-F8C5-4DB8-8BBC-96ED63BD35A6}">
      <text>
        <r>
          <rPr>
            <sz val="11"/>
            <color rgb="FF000000"/>
            <rFont val="Arial"/>
            <family val="2"/>
          </rPr>
          <t>(Células de preenchimento automático). Valor total dos montantes resultantes da soma entre os vencimentos + representações, em Reais (R$).</t>
        </r>
      </text>
    </comment>
    <comment ref="A274" authorId="0" shapeId="0" xr:uid="{EC68D9BA-CE5E-4DB5-9B00-7D893D86075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4C35341B-4A69-4BB7-B1E4-EB356F6A88A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95219E85-BCEA-4CFA-B108-3ED89B52CAC2}">
      <text>
        <r>
          <rPr>
            <sz val="11"/>
            <color rgb="FF000000"/>
            <rFont val="Arial"/>
            <family val="2"/>
          </rPr>
          <t>Descrever a sigla da lotação referente à função gratificada de supervisão e apoio. Exemplos de siglas da SCGE: DAUD/UAPP, DAUD/COP/UAOP, DAUD/CLC/UALC, etc.</t>
        </r>
      </text>
    </comment>
    <comment ref="D274" authorId="0" shapeId="0" xr:uid="{41DB7CB5-A39A-4490-9E0F-C77A4C15D68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C2C4D408-B06D-47CE-AB4D-C94C822B027C}">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17696CFD-7DE7-46B1-858E-3905806E976C}">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E68C717D-CF97-4F7F-AB66-23D22A6B8917}">
      <text>
        <r>
          <rPr>
            <sz val="11"/>
            <color rgb="FF000000"/>
            <rFont val="Arial"/>
            <family val="2"/>
          </rPr>
          <t>Valor do vencimento do servidor, em Reais (R$).</t>
        </r>
      </text>
    </comment>
    <comment ref="H274" authorId="0" shapeId="0" xr:uid="{B56AC9BD-E6AC-4FA9-8951-045378B6C6EC}">
      <text>
        <r>
          <rPr>
            <sz val="11"/>
            <color rgb="FF000000"/>
            <rFont val="Arial"/>
            <family val="2"/>
          </rPr>
          <t>Valor da representação paga em razão da função gratificada de supervisão e apoio, em Reais (R$).</t>
        </r>
      </text>
    </comment>
    <comment ref="I274" authorId="0" shapeId="0" xr:uid="{A3AC7D0E-B78A-46A2-8770-202DADC77789}">
      <text>
        <r>
          <rPr>
            <sz val="11"/>
            <color rgb="FF000000"/>
            <rFont val="Arial"/>
            <family val="2"/>
          </rPr>
          <t>(Células de preenchimento automático). Montante resultante da soma entre o vencimento + representação, em Reais (R$).</t>
        </r>
      </text>
    </comment>
    <comment ref="A306" authorId="0" shapeId="0" xr:uid="{095F0768-2276-4ECD-B809-B8180760C70D}">
      <text>
        <r>
          <rPr>
            <sz val="11"/>
            <color rgb="FF000000"/>
            <rFont val="Arial"/>
            <family val="2"/>
          </rPr>
          <t>(Não editar as células em cinza). Relação de todas as funções gratificadas de supervisão e apoio, conforme Lei Estadual nº 16.520/2018.</t>
        </r>
      </text>
    </comment>
    <comment ref="B306" authorId="0" shapeId="0" xr:uid="{C42F1403-C2AF-4929-8A74-DCE731DF5C2E}">
      <text>
        <r>
          <rPr>
            <sz val="11"/>
            <color rgb="FF000000"/>
            <rFont val="Arial"/>
            <family val="2"/>
          </rPr>
          <t>(Não editar as células em cinza). Relação de todos os símbolos das funções gratificadas de supervisão e apoio, conforme Lei Estadual nº 16.520/2018.</t>
        </r>
      </text>
    </comment>
    <comment ref="C306" authorId="0" shapeId="0" xr:uid="{D9D6C7BD-3D23-4CDA-8C68-46CFCB5FBC1D}">
      <text>
        <r>
          <rPr>
            <sz val="11"/>
            <color rgb="FF000000"/>
            <rFont val="Arial"/>
            <family val="2"/>
          </rPr>
          <t>(Células de preenchimento automático). Quantitativo das funções gratificadas de supervisão e apoio preenchidos.</t>
        </r>
      </text>
    </comment>
    <comment ref="D306" authorId="0" shapeId="0" xr:uid="{B118AFB0-B502-4563-A53A-363795AE99F9}">
      <text>
        <r>
          <rPr>
            <sz val="11"/>
            <color rgb="FF000000"/>
            <rFont val="Arial"/>
            <family val="2"/>
          </rPr>
          <t>(Células de preenchimento automático). Quantitativo das funções gratificadas de supervisão e apoio vagos.</t>
        </r>
      </text>
    </comment>
    <comment ref="E306" authorId="0" shapeId="0" xr:uid="{90A6BEFD-74DE-40F0-8787-BE21C4476148}">
      <text>
        <r>
          <rPr>
            <sz val="11"/>
            <color rgb="FF000000"/>
            <rFont val="Arial"/>
            <family val="2"/>
          </rPr>
          <t>(Células de preenchimento automático). Quantitativo das funções gratificadas de supervisão e apoio existentes (preenchidos + vagos).</t>
        </r>
      </text>
    </comment>
    <comment ref="G306" authorId="0" shapeId="0" xr:uid="{3CE39AD3-0E56-4D46-ABE9-27D837B94F6D}">
      <text>
        <r>
          <rPr>
            <sz val="11"/>
            <color rgb="FF000000"/>
            <rFont val="Arial"/>
            <family val="2"/>
          </rPr>
          <t>(Células de preenchimento automático). Valor total dos vencimentos dos servidores, em Reais (R$).</t>
        </r>
      </text>
    </comment>
    <comment ref="H306" authorId="0" shapeId="0" xr:uid="{7A28CDCF-C072-4865-BA7A-B5F021E0C61A}">
      <text>
        <r>
          <rPr>
            <sz val="11"/>
            <color rgb="FF000000"/>
            <rFont val="Arial"/>
            <family val="2"/>
          </rPr>
          <t>(Células de preenchimento automático). Valor total das representações pagas em razão da função gratificada de supervisão e apoio, em Reais (R$).</t>
        </r>
      </text>
    </comment>
    <comment ref="I306" authorId="0" shapeId="0" xr:uid="{24E0C7BD-86C5-42AD-B4B9-71583B7005EB}">
      <text>
        <r>
          <rPr>
            <sz val="11"/>
            <color rgb="FF000000"/>
            <rFont val="Arial"/>
            <family val="2"/>
          </rPr>
          <t>(Células de preenchimento automático). Valor total dos montantes resultantes da soma entre os vencimentos + representações, em Reais (R$).</t>
        </r>
      </text>
    </comment>
    <comment ref="C315" authorId="0" shapeId="0" xr:uid="{27677592-A01C-4E0B-A4E0-2F765F691495}">
      <text>
        <r>
          <rPr>
            <sz val="11"/>
            <color rgb="FF000000"/>
            <rFont val="Arial"/>
            <family val="2"/>
          </rPr>
          <t>(Células de preenchimento automático). Quantitativo dos cargos em comissão + funções gratificadas preenchidos.</t>
        </r>
      </text>
    </comment>
    <comment ref="D315" authorId="0" shapeId="0" xr:uid="{18AC28DF-3D2F-4578-B459-74CE67E12C77}">
      <text>
        <r>
          <rPr>
            <sz val="11"/>
            <color rgb="FF000000"/>
            <rFont val="Arial"/>
            <family val="2"/>
          </rPr>
          <t>(Células de preenchimento automático). Quantitativo dos cargos em comissão + funções gratificadas vagos.</t>
        </r>
      </text>
    </comment>
    <comment ref="E315" authorId="0" shapeId="0" xr:uid="{F51A313A-FDEB-4FF8-A917-BFF16699EEC2}">
      <text>
        <r>
          <rPr>
            <sz val="11"/>
            <color rgb="FF000000"/>
            <rFont val="Arial"/>
            <family val="2"/>
          </rPr>
          <t>(Células de preenchimento automático). Quantitativo dos cargos em comissão + funções gratificadas existentes (preenchidos + vagos).</t>
        </r>
      </text>
    </comment>
    <comment ref="G315" authorId="0" shapeId="0" xr:uid="{8D6F39D2-5767-4B3C-B7C2-B21B7543501D}">
      <text>
        <r>
          <rPr>
            <sz val="11"/>
            <color rgb="FF000000"/>
            <rFont val="Arial"/>
            <family val="2"/>
          </rPr>
          <t>(Células de preenchimento automático). Valor total dos vencimentos dos cargos comissionados + funções gratificadas, em Reais (R$).</t>
        </r>
      </text>
    </comment>
    <comment ref="H315" authorId="0" shapeId="0" xr:uid="{A0EEAB37-9F78-486E-B20D-FD9024181362}">
      <text>
        <r>
          <rPr>
            <sz val="11"/>
            <color rgb="FF000000"/>
            <rFont val="Arial"/>
            <family val="2"/>
          </rPr>
          <t>(Células de preenchimento automático). Valor total das representações pagas em razão dos cargos comissionados + funções gratificadas, em Reais (R$).</t>
        </r>
      </text>
    </comment>
    <comment ref="I315" authorId="0" shapeId="0" xr:uid="{B22F6864-85C6-4709-89E6-28DFAB21D2DB}">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C6F8ECE1-4E73-44FC-BD97-351B5C32D9EA}">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B7F087A9-5766-4975-B7DC-1CEACACFD668}">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441143FA-A27D-4801-854B-DD790EE2AF87}">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D2A733A1-D170-4E8E-B37B-3B37788A43D5}">
      <text>
        <r>
          <rPr>
            <sz val="11"/>
            <color rgb="FF000000"/>
            <rFont val="Arial"/>
            <family val="2"/>
          </rPr>
          <t>Descrever a sigla da lotação referente ao cargo comissionado. Exemplos de siglas da SCGE: GAB/SECGE, GAB/CGAB, CGAB/ASC, etc.</t>
        </r>
      </text>
    </comment>
    <comment ref="D6" authorId="0" shapeId="0" xr:uid="{F05B6773-4968-4BD7-8BB4-B6DF8018DC6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7449CC49-03AF-4327-87DD-96318066E462}">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27123D85-C32C-44E8-8402-DB52B7A9FEFE}">
      <text>
        <r>
          <rPr>
            <sz val="11"/>
            <color rgb="FF000000"/>
            <rFont val="Arial"/>
            <family val="2"/>
          </rPr>
          <t>Nome completo do servidor ocupante do cargo comissionado. Caso o cargo esteja vago, a palavra "VAGO" deverá ser inserida na célula correspondente.</t>
        </r>
      </text>
    </comment>
    <comment ref="G6" authorId="0" shapeId="0" xr:uid="{75735C98-6DC3-4C8A-85F5-9C0008376F4F}">
      <text>
        <r>
          <rPr>
            <sz val="11"/>
            <color rgb="FF000000"/>
            <rFont val="Arial"/>
            <family val="2"/>
          </rPr>
          <t>Valor do subsídio do agente político, em Reais (R$).</t>
        </r>
      </text>
    </comment>
    <comment ref="H6" authorId="0" shapeId="0" xr:uid="{0C4556B1-D359-43BE-8711-ED24798DA589}">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067B41C5-71FF-4CBE-8FC4-FF457D3599AC}">
      <text>
        <r>
          <rPr>
            <sz val="11"/>
            <color rgb="FF000000"/>
            <rFont val="Arial"/>
            <family val="2"/>
          </rPr>
          <t>Valor da representação paga em razão do cargo em comissão, em Reais (R$).</t>
        </r>
      </text>
    </comment>
    <comment ref="J6" authorId="0" shapeId="0" xr:uid="{7092BA19-8C13-415D-BC56-A9ED5E8C0188}">
      <text>
        <r>
          <rPr>
            <sz val="11"/>
            <color rgb="FF000000"/>
            <rFont val="Arial"/>
            <family val="2"/>
          </rPr>
          <t>(Células de preenchimento automático). Montante resultante da soma entre o subsídio do agente político + vencimento + representação, em Reais (R$).</t>
        </r>
      </text>
    </comment>
    <comment ref="A175" authorId="0" shapeId="0" xr:uid="{5AD4BD8C-A839-460B-BB35-C16D8469E0F8}">
      <text>
        <r>
          <rPr>
            <sz val="11"/>
            <color rgb="FF000000"/>
            <rFont val="Arial"/>
            <family val="2"/>
          </rPr>
          <t>(Não editar as células em cinza). Relação de todos os cargos comissionados, conforme Lei Estadual nº 16.520/2018.</t>
        </r>
      </text>
    </comment>
    <comment ref="B175" authorId="0" shapeId="0" xr:uid="{518B65CE-C3C3-40AC-BC65-695C7BB39994}">
      <text>
        <r>
          <rPr>
            <sz val="11"/>
            <color rgb="FF000000"/>
            <rFont val="Arial"/>
            <family val="2"/>
          </rPr>
          <t>(Não editar as células em cinza). Relação de todos os símbolos dos cargos comissionados, conforme Lei Estadual nº 16.520/2018.</t>
        </r>
      </text>
    </comment>
    <comment ref="C175" authorId="0" shapeId="0" xr:uid="{1DB4B00E-6176-40B3-8000-1562358DC197}">
      <text>
        <r>
          <rPr>
            <sz val="11"/>
            <color rgb="FF000000"/>
            <rFont val="Arial"/>
            <family val="2"/>
          </rPr>
          <t>(Células de preenchimento automático). Quantitativo dos cargos comissionados preenchidos.</t>
        </r>
      </text>
    </comment>
    <comment ref="D175" authorId="0" shapeId="0" xr:uid="{E4FAB55A-D5DE-4863-930D-BAE9FEC86F8B}">
      <text>
        <r>
          <rPr>
            <sz val="11"/>
            <color rgb="FF000000"/>
            <rFont val="Arial"/>
            <family val="2"/>
          </rPr>
          <t>(Células de preenchimento automático). Quantitativo dos cargos comissionados vagos.</t>
        </r>
      </text>
    </comment>
    <comment ref="E175" authorId="0" shapeId="0" xr:uid="{4A05D3C9-3C58-47CA-8E04-61D4AF99700B}">
      <text>
        <r>
          <rPr>
            <sz val="11"/>
            <color rgb="FF000000"/>
            <rFont val="Arial"/>
            <family val="2"/>
          </rPr>
          <t>(Células de preenchimento automático). Quantitativo dos cargos comissionados existentes (preenchidos + vagos).</t>
        </r>
      </text>
    </comment>
    <comment ref="G175" authorId="0" shapeId="0" xr:uid="{67FFF522-CA76-4203-98D4-CD751A9ECDB8}">
      <text>
        <r>
          <rPr>
            <sz val="11"/>
            <color rgb="FF000000"/>
            <rFont val="Arial"/>
            <family val="2"/>
          </rPr>
          <t>(Células de preenchimento automático). Valor total dos subsídios dos agentes políticos, em Reais (R$).</t>
        </r>
      </text>
    </comment>
    <comment ref="H175" authorId="0" shapeId="0" xr:uid="{12A16E97-8648-42A2-BE71-920EB82E988C}">
      <text>
        <r>
          <rPr>
            <sz val="11"/>
            <color rgb="FF000000"/>
            <rFont val="Arial"/>
            <family val="2"/>
          </rPr>
          <t>(Células de preenchimento automático). Valor total dos vencimentos dos servidores, em Reais (R$).</t>
        </r>
      </text>
    </comment>
    <comment ref="I175" authorId="0" shapeId="0" xr:uid="{9B66605E-805B-46D3-AA44-DA4C90246ADD}">
      <text>
        <r>
          <rPr>
            <sz val="11"/>
            <color rgb="FF000000"/>
            <rFont val="Arial"/>
            <family val="2"/>
          </rPr>
          <t>(Células de preenchimento automático). Valor total das representações pagas em razão do cargo em comissão, em Reais (R$).</t>
        </r>
      </text>
    </comment>
    <comment ref="J175" authorId="0" shapeId="0" xr:uid="{174DD049-6996-41D2-ACC9-E5E67048D595}">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D96D33FE-A885-4672-9CC7-5012044CB12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D56911C2-943B-4078-A5C1-50206BC1EA6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0CB4F411-73CA-4EF9-AA04-7AB339D09780}">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816B156B-6290-425B-9AAD-504BF0539B9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66CB1809-8D3A-4813-AF49-443FB5247F3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E106C107-5277-4546-8E44-8E545AF99B1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2C410E0F-1C47-47EA-8493-410442A222B0}">
      <text>
        <r>
          <rPr>
            <sz val="11"/>
            <color rgb="FF000000"/>
            <rFont val="Arial"/>
            <family val="2"/>
          </rPr>
          <t>Valor do vencimento do servidor, em Reais (R$).</t>
        </r>
      </text>
    </comment>
    <comment ref="H191" authorId="0" shapeId="0" xr:uid="{6734DCCE-0D4B-4A85-87E3-06235C63D315}">
      <text>
        <r>
          <rPr>
            <sz val="11"/>
            <color rgb="FF000000"/>
            <rFont val="Arial"/>
            <family val="2"/>
          </rPr>
          <t>Valor da representação paga em razão da função gratificada de direção e assessoramento, em Reais (R$).</t>
        </r>
      </text>
    </comment>
    <comment ref="I191" authorId="0" shapeId="0" xr:uid="{A8188943-7AFE-44E8-A294-4223E31F534A}">
      <text>
        <r>
          <rPr>
            <sz val="11"/>
            <color rgb="FF000000"/>
            <rFont val="Arial"/>
            <family val="2"/>
          </rPr>
          <t>(Células de preenchimento automático). Montante resultante da soma entre o vencimento + representação, em Reais (R$).</t>
        </r>
      </text>
    </comment>
    <comment ref="A194" authorId="0" shapeId="0" xr:uid="{DDE9D17B-59F6-4044-AE34-AE07F8C7F9E6}">
      <text>
        <r>
          <rPr>
            <sz val="11"/>
            <color rgb="FF000000"/>
            <rFont val="Arial"/>
            <family val="2"/>
          </rPr>
          <t>(Não editar as células em cinza). Relação de todas as funções gratificadas de direção e assessoramento, conforme Lei Estadual nº 16.520/2018.</t>
        </r>
      </text>
    </comment>
    <comment ref="B194" authorId="0" shapeId="0" xr:uid="{8D599C99-C5E4-48A6-839E-EF59370264E8}">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0D567F06-0BEC-4E67-AFD4-59F672E6D85E}">
      <text>
        <r>
          <rPr>
            <sz val="11"/>
            <color rgb="FF000000"/>
            <rFont val="Arial"/>
            <family val="2"/>
          </rPr>
          <t>(Células de preenchimento automático). Quantitativo das funções gratificadas de direção e assessoramento preenchidos.</t>
        </r>
      </text>
    </comment>
    <comment ref="D194" authorId="0" shapeId="0" xr:uid="{8A6C93E5-BF26-40F3-9E4C-0EF8EE071F08}">
      <text>
        <r>
          <rPr>
            <sz val="11"/>
            <color rgb="FF000000"/>
            <rFont val="Arial"/>
            <family val="2"/>
          </rPr>
          <t>(Células de preenchimento automático). Quantitativo das funções gratificadas de direção e assessoramento vagas.</t>
        </r>
      </text>
    </comment>
    <comment ref="E194" authorId="0" shapeId="0" xr:uid="{325F17F5-3784-49DB-971E-348689A72747}">
      <text>
        <r>
          <rPr>
            <sz val="11"/>
            <color rgb="FF000000"/>
            <rFont val="Arial"/>
            <family val="2"/>
          </rPr>
          <t>(Células de preenchimento automático). Quantitativo das funções gratificadas de direção e assessoramento existentes (preenchidos + vagos).</t>
        </r>
      </text>
    </comment>
    <comment ref="G194" authorId="0" shapeId="0" xr:uid="{FEB431FF-61BF-4DB7-A77E-48C567BB5FA7}">
      <text>
        <r>
          <rPr>
            <sz val="11"/>
            <color rgb="FF000000"/>
            <rFont val="Arial"/>
            <family val="2"/>
          </rPr>
          <t>(Células de preenchimento automático). Valor total dos vencimentos dos servidores, em Reais (R$).</t>
        </r>
      </text>
    </comment>
    <comment ref="H194" authorId="0" shapeId="0" xr:uid="{40D6BE21-FC91-4DB4-BF25-9DC69FBC2C24}">
      <text>
        <r>
          <rPr>
            <sz val="11"/>
            <color rgb="FF000000"/>
            <rFont val="Arial"/>
            <family val="2"/>
          </rPr>
          <t>(Células de preenchimento automático). Valor total das representações pagas em razão da função gratificada de direção e assessoramento, em Reais (R$).</t>
        </r>
      </text>
    </comment>
    <comment ref="I194" authorId="0" shapeId="0" xr:uid="{9F1A2924-887B-4C52-9DCB-B02BDBEC22C3}">
      <text>
        <r>
          <rPr>
            <sz val="11"/>
            <color rgb="FF000000"/>
            <rFont val="Arial"/>
            <family val="2"/>
          </rPr>
          <t>(Células de preenchimento automático). Valor total dos montantes resultantes da soma entre os vencimentos + representações, em Reais (R$).</t>
        </r>
      </text>
    </comment>
    <comment ref="A204" authorId="0" shapeId="0" xr:uid="{B0ADA3C1-375E-4313-B5AF-C7CEE5D3A75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81ADED2A-9F33-4B3B-B806-0652D951AFF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83143B11-5100-48B7-A23B-B29803B1B37D}">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70B388D7-D3F3-4609-96C3-EB03A8EA68A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79B75C68-4298-447B-B4A1-472BE3E9C22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6184A7D8-AF22-4976-8BD8-CBAFB316E60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427858EF-B26F-48FC-A6D4-F62D392BC2AF}">
      <text>
        <r>
          <rPr>
            <sz val="11"/>
            <color rgb="FF000000"/>
            <rFont val="Arial"/>
            <family val="2"/>
          </rPr>
          <t>Valor do vencimento do servidor, em Reais (R$).</t>
        </r>
      </text>
    </comment>
    <comment ref="H204" authorId="0" shapeId="0" xr:uid="{5888AD55-7920-46CA-8411-B7294B28A14D}">
      <text>
        <r>
          <rPr>
            <sz val="11"/>
            <color rgb="FF000000"/>
            <rFont val="Arial"/>
            <family val="2"/>
          </rPr>
          <t>Valor da representação paga em razão da função gratificada de direção e assessoramento, em Reais (R$).</t>
        </r>
      </text>
    </comment>
    <comment ref="I204" authorId="0" shapeId="0" xr:uid="{3E5DF489-BAAA-43B1-B7FA-42B89DB0E3FD}">
      <text>
        <r>
          <rPr>
            <sz val="11"/>
            <color rgb="FF000000"/>
            <rFont val="Arial"/>
            <family val="2"/>
          </rPr>
          <t>(Células de preenchimento automático). Montante resultante da soma entre o vencimento + representação, em Reais (R$).</t>
        </r>
      </text>
    </comment>
    <comment ref="A212" authorId="0" shapeId="0" xr:uid="{4C8DDAED-5A17-4106-AB6D-A2F836E1D76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AB836BEF-3010-46C4-8FD7-657F3F20FD7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48A853A8-60EB-406B-BCDC-8AE67ED186B0}">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AD15DB74-0405-4E0C-ADD1-7673FDC2AB2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A30F4228-2519-4A41-920A-6F2FACB1CC3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1544E4CC-D704-4261-A927-64BC492FE43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6780DB21-3A04-4D23-B50B-702EDFA6EF4D}">
      <text>
        <r>
          <rPr>
            <sz val="11"/>
            <color rgb="FF000000"/>
            <rFont val="Arial"/>
            <family val="2"/>
          </rPr>
          <t>Valor do vencimento do servidor, em Reais (R$).</t>
        </r>
      </text>
    </comment>
    <comment ref="H212" authorId="0" shapeId="0" xr:uid="{9729DD61-B8E1-4A6C-825A-ACE00F0697E8}">
      <text>
        <r>
          <rPr>
            <sz val="11"/>
            <color rgb="FF000000"/>
            <rFont val="Arial"/>
            <family val="2"/>
          </rPr>
          <t>Valor da representação paga em razão da função gratificada de direção e assessoramento, em Reais (R$).</t>
        </r>
      </text>
    </comment>
    <comment ref="I212" authorId="0" shapeId="0" xr:uid="{017A7438-0844-4222-9C6A-92643AD45C98}">
      <text>
        <r>
          <rPr>
            <sz val="11"/>
            <color rgb="FF000000"/>
            <rFont val="Arial"/>
            <family val="2"/>
          </rPr>
          <t>(Células de preenchimento automático). Montante resultante da soma entre o vencimento + representação, em Reais (R$).</t>
        </r>
      </text>
    </comment>
    <comment ref="A220" authorId="0" shapeId="0" xr:uid="{3122D586-5413-4148-9A47-8330449CF55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7F7FCD28-DCBC-485E-9A4A-9F6503EED87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33DBA179-F759-430F-BA7E-2279C8221858}">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6FABF65D-DBB4-42DB-99F0-9A61B9E7C1A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FE3C070A-06AB-42CF-9CC1-018C0CFD106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579A4F75-3503-45B3-998A-75FAD2832DE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3E1D8CDC-F85C-4933-8453-ACC7B2911A94}">
      <text>
        <r>
          <rPr>
            <sz val="11"/>
            <color rgb="FF000000"/>
            <rFont val="Arial"/>
            <family val="2"/>
          </rPr>
          <t>Valor do vencimento do servidor, em Reais (R$).</t>
        </r>
      </text>
    </comment>
    <comment ref="H220" authorId="0" shapeId="0" xr:uid="{3F920B54-4D2E-4D2A-BA52-1D619A1C2DCE}">
      <text>
        <r>
          <rPr>
            <sz val="11"/>
            <color rgb="FF000000"/>
            <rFont val="Arial"/>
            <family val="2"/>
          </rPr>
          <t>Valor da representação paga em razão da função gratificada de direção e assessoramento, em Reais (R$).</t>
        </r>
      </text>
    </comment>
    <comment ref="I220" authorId="0" shapeId="0" xr:uid="{182C9D95-043E-422D-8920-D69029DAC3B6}">
      <text>
        <r>
          <rPr>
            <sz val="11"/>
            <color rgb="FF000000"/>
            <rFont val="Arial"/>
            <family val="2"/>
          </rPr>
          <t>(Células de preenchimento automático). Montante resultante da soma entre o vencimento + representação, em Reais (R$).</t>
        </r>
      </text>
    </comment>
    <comment ref="A226" authorId="0" shapeId="0" xr:uid="{6EE5A3E5-35D3-4CBF-A409-09F5D923BD58}">
      <text>
        <r>
          <rPr>
            <sz val="11"/>
            <color rgb="FF000000"/>
            <rFont val="Arial"/>
            <family val="2"/>
          </rPr>
          <t>(Não editar as células em cinza). Relação de todas as funções gratificadas de direção e assessoramento, conforme Lei Estadual nº 16.520/2018.</t>
        </r>
      </text>
    </comment>
    <comment ref="B226" authorId="0" shapeId="0" xr:uid="{681CD241-493D-4D8F-ACDE-A51A24C38B26}">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D56BA734-91D6-4350-A640-6D15E8AA2170}">
      <text>
        <r>
          <rPr>
            <sz val="11"/>
            <color rgb="FF000000"/>
            <rFont val="Arial"/>
            <family val="2"/>
          </rPr>
          <t>(Células de preenchimento automático). Quantitativo das funções gratificadas de direção e assessoramento preenchidos.</t>
        </r>
      </text>
    </comment>
    <comment ref="D226" authorId="0" shapeId="0" xr:uid="{4848A7DC-D295-43A6-8EE5-32FA990AE3FC}">
      <text>
        <r>
          <rPr>
            <sz val="11"/>
            <color rgb="FF000000"/>
            <rFont val="Arial"/>
            <family val="2"/>
          </rPr>
          <t>(Células de preenchimento automático). Quantitativo das funções gratificadas de direção e assessoramento vagas.</t>
        </r>
      </text>
    </comment>
    <comment ref="E226" authorId="0" shapeId="0" xr:uid="{FC1BB9DF-3955-43F6-B87D-C6D9F36E7B7A}">
      <text>
        <r>
          <rPr>
            <sz val="11"/>
            <color rgb="FF000000"/>
            <rFont val="Arial"/>
            <family val="2"/>
          </rPr>
          <t>(Células de preenchimento automático). Quantitativo das funções gratificadas de direção e assessoramento existentes (preenchidos + vagos).</t>
        </r>
      </text>
    </comment>
    <comment ref="G226" authorId="0" shapeId="0" xr:uid="{CA5C4CA9-8B82-43AB-BD61-1EEF38982AF8}">
      <text>
        <r>
          <rPr>
            <sz val="11"/>
            <color rgb="FF000000"/>
            <rFont val="Arial"/>
            <family val="2"/>
          </rPr>
          <t>(Células de preenchimento automático). Valor total dos vencimentos dos servidores, em Reais (R$).</t>
        </r>
      </text>
    </comment>
    <comment ref="H226" authorId="0" shapeId="0" xr:uid="{D21B06CD-5B87-4066-9D47-04EB53DFA475}">
      <text>
        <r>
          <rPr>
            <sz val="11"/>
            <color rgb="FF000000"/>
            <rFont val="Arial"/>
            <family val="2"/>
          </rPr>
          <t>(Células de preenchimento automático). Valor total das representações pagas em razão da função gratificada de direção e assessoramento, em Reais (R$).</t>
        </r>
      </text>
    </comment>
    <comment ref="I226" authorId="0" shapeId="0" xr:uid="{1636A11C-C94E-4BDB-A7EB-B25AC87B5A0E}">
      <text>
        <r>
          <rPr>
            <sz val="11"/>
            <color rgb="FF000000"/>
            <rFont val="Arial"/>
            <family val="2"/>
          </rPr>
          <t>(Células de preenchimento automático). Valor total dos montantes resultantes da soma entre os vencimentos + representações, em Reais (R$).</t>
        </r>
      </text>
    </comment>
    <comment ref="A237" authorId="0" shapeId="0" xr:uid="{A89088DC-E8EE-4B43-B6BE-DFE4459FDC8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5FAF0E09-7C7A-4265-904E-F37757A265B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CB25E81E-9FAB-4E63-9693-6BC8B4BB0FB1}">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4346FFE8-B7EF-41BF-B533-9E9B78B2BB0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29089004-FD24-427F-B2FB-C84A9F889E4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2C46E69E-1AC0-4329-9C36-E590342DFF02}">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8619D730-FD18-4452-9BD7-D8CDFA3CF056}">
      <text>
        <r>
          <rPr>
            <sz val="11"/>
            <color rgb="FF000000"/>
            <rFont val="Arial"/>
            <family val="2"/>
          </rPr>
          <t>Valor do vencimento do servidor, em Reais (R$).</t>
        </r>
      </text>
    </comment>
    <comment ref="H237" authorId="0" shapeId="0" xr:uid="{B8A46C9F-1B44-4722-9B59-6371D7AFA9B7}">
      <text>
        <r>
          <rPr>
            <sz val="11"/>
            <color rgb="FF000000"/>
            <rFont val="Arial"/>
            <family val="2"/>
          </rPr>
          <t>Valor da representação paga em razão da função gratificada de direção e assessoramento, em Reais (R$).</t>
        </r>
      </text>
    </comment>
    <comment ref="I237" authorId="0" shapeId="0" xr:uid="{2BFFF874-3399-4884-BB14-F7DCC2E67917}">
      <text>
        <r>
          <rPr>
            <sz val="11"/>
            <color rgb="FF000000"/>
            <rFont val="Arial"/>
            <family val="2"/>
          </rPr>
          <t>(Células de preenchimento automático). Montante resultante da soma entre o vencimento + representação, em Reais (R$).</t>
        </r>
      </text>
    </comment>
    <comment ref="A246" authorId="0" shapeId="0" xr:uid="{40B26B67-D0D3-4B92-BC7F-24930FCC92DF}">
      <text>
        <r>
          <rPr>
            <sz val="11"/>
            <color rgb="FF000000"/>
            <rFont val="Arial"/>
            <family val="2"/>
          </rPr>
          <t>(Não editar as células em cinza). Relação de todas as funções gratificadas de direção e assessoramento, conforme Lei Estadual nº 16.520/2018.</t>
        </r>
      </text>
    </comment>
    <comment ref="B246" authorId="0" shapeId="0" xr:uid="{AC9C3429-3FA3-4631-90E4-75EDB795DD37}">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718B34BB-AC23-4760-AAA7-ECB9B3C85689}">
      <text>
        <r>
          <rPr>
            <sz val="11"/>
            <color rgb="FF000000"/>
            <rFont val="Arial"/>
            <family val="2"/>
          </rPr>
          <t>(Células de preenchimento automático). Quantitativo das funções gratificadas de direção e assessoramento preenchidos.</t>
        </r>
      </text>
    </comment>
    <comment ref="D246" authorId="0" shapeId="0" xr:uid="{790AB5F2-B244-440C-9748-3C7B325A80E5}">
      <text>
        <r>
          <rPr>
            <sz val="11"/>
            <color rgb="FF000000"/>
            <rFont val="Arial"/>
            <family val="2"/>
          </rPr>
          <t>(Células de preenchimento automático). Quantitativo das funções gratificadas de direção e assessoramento vagas.</t>
        </r>
      </text>
    </comment>
    <comment ref="E246" authorId="0" shapeId="0" xr:uid="{F7AD5138-9BF9-49E1-995C-44CDAC3C340E}">
      <text>
        <r>
          <rPr>
            <sz val="11"/>
            <color rgb="FF000000"/>
            <rFont val="Arial"/>
            <family val="2"/>
          </rPr>
          <t>(Células de preenchimento automático). Quantitativo das funções gratificadas de direção e assessoramento existentes (preenchidos + vagos).</t>
        </r>
      </text>
    </comment>
    <comment ref="G246" authorId="0" shapeId="0" xr:uid="{D8C84A42-BDBB-4C71-B272-9128DAB63054}">
      <text>
        <r>
          <rPr>
            <sz val="11"/>
            <color rgb="FF000000"/>
            <rFont val="Arial"/>
            <family val="2"/>
          </rPr>
          <t>(Células de preenchimento automático). Valor total dos vencimentos dos servidores, em Reais (R$).</t>
        </r>
      </text>
    </comment>
    <comment ref="H246" authorId="0" shapeId="0" xr:uid="{AA143880-9029-4C1E-905B-040B59BBB0DB}">
      <text>
        <r>
          <rPr>
            <sz val="11"/>
            <color rgb="FF000000"/>
            <rFont val="Arial"/>
            <family val="2"/>
          </rPr>
          <t>(Células de preenchimento automático). Valor total das representações pagas em razão da função gratificada de direção e assessoramento, em Reais (R$).</t>
        </r>
      </text>
    </comment>
    <comment ref="I246" authorId="0" shapeId="0" xr:uid="{59928771-B0CD-47D7-9A0B-CD9116CB14F6}">
      <text>
        <r>
          <rPr>
            <sz val="11"/>
            <color rgb="FF000000"/>
            <rFont val="Arial"/>
            <family val="2"/>
          </rPr>
          <t>(Células de preenchimento automático). Valor total dos montantes resultantes da soma entre os vencimentos + representações, em Reais (R$).</t>
        </r>
      </text>
    </comment>
    <comment ref="A253" authorId="0" shapeId="0" xr:uid="{115AF745-5307-49E6-9B73-AA8F9287414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E300146D-BF4D-432C-82A8-2CB1AFEDE37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B761189E-55F2-432F-9CEF-2D5D3DB018ED}">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AA28582B-E667-47DE-AA2E-812437BF140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B0545AF2-BB8B-412B-AABC-40227E1AB39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9456E44A-591A-498A-A283-AD83D2BCAF92}">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CA3EAD72-884E-4E4C-92A5-002AF7159E94}">
      <text>
        <r>
          <rPr>
            <sz val="11"/>
            <color rgb="FF000000"/>
            <rFont val="Arial"/>
            <family val="2"/>
          </rPr>
          <t>Valor do vencimento do servidor, em Reais (R$).</t>
        </r>
      </text>
    </comment>
    <comment ref="H253" authorId="0" shapeId="0" xr:uid="{A85D0069-DF82-49E2-8B13-0919CFDCD5D3}">
      <text>
        <r>
          <rPr>
            <sz val="11"/>
            <color rgb="FF000000"/>
            <rFont val="Arial"/>
            <family val="2"/>
          </rPr>
          <t>Valor da representação paga em razão da função gratificada de direção e assessoramento, em Reais (R$).</t>
        </r>
      </text>
    </comment>
    <comment ref="I253" authorId="0" shapeId="0" xr:uid="{1BFA004E-2B1E-4F53-9EF4-B6B7F1B9D6E4}">
      <text>
        <r>
          <rPr>
            <sz val="11"/>
            <color rgb="FF000000"/>
            <rFont val="Arial"/>
            <family val="2"/>
          </rPr>
          <t>(Células de preenchimento automático). Montante resultante da soma entre o vencimento + representação, em Reais (R$).</t>
        </r>
      </text>
    </comment>
    <comment ref="A257" authorId="0" shapeId="0" xr:uid="{D209EB43-B35E-4B6D-B4F8-D6B927723523}">
      <text>
        <r>
          <rPr>
            <sz val="11"/>
            <color rgb="FF000000"/>
            <rFont val="Arial"/>
            <family val="2"/>
          </rPr>
          <t>(Não editar as células em cinza). Relação de todas as funções gratificadas de direção e assessoramento, conforme Lei Estadual nº 16.520/2018.</t>
        </r>
      </text>
    </comment>
    <comment ref="B257" authorId="0" shapeId="0" xr:uid="{4C0EA6BB-3FF3-448E-A5F1-79AE2CD5219E}">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241D32B9-161F-47D5-8AD6-EC311B02F3A3}">
      <text>
        <r>
          <rPr>
            <sz val="11"/>
            <color rgb="FF000000"/>
            <rFont val="Arial"/>
            <family val="2"/>
          </rPr>
          <t>(Células de preenchimento automático). Quantitativo das funções gratificadas de direção e assessoramento preenchidos.</t>
        </r>
      </text>
    </comment>
    <comment ref="D257" authorId="0" shapeId="0" xr:uid="{A440919B-F12C-477C-9F94-30CD46E268F4}">
      <text>
        <r>
          <rPr>
            <sz val="11"/>
            <color rgb="FF000000"/>
            <rFont val="Arial"/>
            <family val="2"/>
          </rPr>
          <t>(Células de preenchimento automático). Quantitativo das funções gratificadas de direção e assessoramento vagas.</t>
        </r>
      </text>
    </comment>
    <comment ref="E257" authorId="0" shapeId="0" xr:uid="{E293268E-C1CC-4BFF-B500-C594F417BA8A}">
      <text>
        <r>
          <rPr>
            <sz val="11"/>
            <color rgb="FF000000"/>
            <rFont val="Arial"/>
            <family val="2"/>
          </rPr>
          <t>(Células de preenchimento automático). Quantitativo das funções gratificadas de direção e assessoramento existentes (preenchidos + vagos).</t>
        </r>
      </text>
    </comment>
    <comment ref="G257" authorId="0" shapeId="0" xr:uid="{2055F52E-5207-4DD4-BB97-192D9DBF5519}">
      <text>
        <r>
          <rPr>
            <sz val="11"/>
            <color rgb="FF000000"/>
            <rFont val="Arial"/>
            <family val="2"/>
          </rPr>
          <t>(Células de preenchimento automático). Valor total dos vencimentos dos servidores, em Reais (R$).</t>
        </r>
      </text>
    </comment>
    <comment ref="H257" authorId="0" shapeId="0" xr:uid="{C513713A-2753-46F7-84C8-F446485661C5}">
      <text>
        <r>
          <rPr>
            <sz val="11"/>
            <color rgb="FF000000"/>
            <rFont val="Arial"/>
            <family val="2"/>
          </rPr>
          <t>(Células de preenchimento automático). Valor total das representações pagas em razão da função gratificada de direção e assessoramento, em Reais (R$).</t>
        </r>
      </text>
    </comment>
    <comment ref="I257" authorId="0" shapeId="0" xr:uid="{729109C8-3A10-45F1-BFF8-37C78D9F63F9}">
      <text>
        <r>
          <rPr>
            <sz val="11"/>
            <color rgb="FF000000"/>
            <rFont val="Arial"/>
            <family val="2"/>
          </rPr>
          <t>(Células de preenchimento automático). Valor total dos montantes resultantes da soma entre os vencimentos + representações, em Reais (R$).</t>
        </r>
      </text>
    </comment>
    <comment ref="A264" authorId="0" shapeId="0" xr:uid="{B2425276-AEDC-400D-9EBB-CDBD2C3C37F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F906A654-CA5C-4F7F-934A-E284CF03728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784DADC2-ACFD-4852-A60A-305033771341}">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810C77BF-1FC7-41DF-8D6D-744259AA4D0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890589FF-9A2E-4996-8B63-4ADCDB41CAF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657EE33C-754D-4236-A8EA-22FA6714A9D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C239EB84-9C63-4D89-B6DF-05D7CF33D52F}">
      <text>
        <r>
          <rPr>
            <sz val="11"/>
            <color rgb="FF000000"/>
            <rFont val="Arial"/>
            <family val="2"/>
          </rPr>
          <t>Valor do vencimento do servidor, em Reais (R$).</t>
        </r>
      </text>
    </comment>
    <comment ref="H264" authorId="0" shapeId="0" xr:uid="{135E4730-5A92-4599-8672-1078205E9979}">
      <text>
        <r>
          <rPr>
            <sz val="11"/>
            <color rgb="FF000000"/>
            <rFont val="Arial"/>
            <family val="2"/>
          </rPr>
          <t>Valor da representação paga em razão da função gratificada de direção e assessoramento, em Reais (R$).</t>
        </r>
      </text>
    </comment>
    <comment ref="I264" authorId="0" shapeId="0" xr:uid="{0739EFC7-F022-470F-8A66-3C908DAE2AF5}">
      <text>
        <r>
          <rPr>
            <sz val="11"/>
            <color rgb="FF000000"/>
            <rFont val="Arial"/>
            <family val="2"/>
          </rPr>
          <t>(Células de preenchimento automático). Montante resultante da soma entre o vencimento + representação, em Reais (R$).</t>
        </r>
      </text>
    </comment>
    <comment ref="A268" authorId="0" shapeId="0" xr:uid="{DB9600BC-6A99-4351-BAF2-30FD1BA77903}">
      <text>
        <r>
          <rPr>
            <sz val="11"/>
            <color rgb="FF000000"/>
            <rFont val="Arial"/>
            <family val="2"/>
          </rPr>
          <t>(Não editar as células em cinza). Relação de todas as funções gratificadas de direção e assessoramento, conforme Lei Estadual nº 16.520/2018.</t>
        </r>
      </text>
    </comment>
    <comment ref="B268" authorId="0" shapeId="0" xr:uid="{FD809805-44C5-447B-9A11-543E28957A5B}">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DB46C98A-E990-47F5-9267-B294367F9621}">
      <text>
        <r>
          <rPr>
            <sz val="11"/>
            <color rgb="FF000000"/>
            <rFont val="Arial"/>
            <family val="2"/>
          </rPr>
          <t>(Células de preenchimento automático). Quantitativo das funções gratificadas de direção e assessoramento preenchidos.</t>
        </r>
      </text>
    </comment>
    <comment ref="D268" authorId="0" shapeId="0" xr:uid="{36996AB6-E2C3-4C45-827E-B268820F735E}">
      <text>
        <r>
          <rPr>
            <sz val="11"/>
            <color rgb="FF000000"/>
            <rFont val="Arial"/>
            <family val="2"/>
          </rPr>
          <t>(Células de preenchimento automático). Quantitativo das funções gratificadas de direção e assessoramento vagas.</t>
        </r>
      </text>
    </comment>
    <comment ref="E268" authorId="0" shapeId="0" xr:uid="{A9EFD90B-C9D0-4930-BB8C-B737654B1CE5}">
      <text>
        <r>
          <rPr>
            <sz val="11"/>
            <color rgb="FF000000"/>
            <rFont val="Arial"/>
            <family val="2"/>
          </rPr>
          <t>(Células de preenchimento automático). Quantitativo das funções gratificadas de direção e assessoramento existentes (preenchidos + vagos).</t>
        </r>
      </text>
    </comment>
    <comment ref="G268" authorId="0" shapeId="0" xr:uid="{498DD53C-23BE-421A-AAC9-E753C7B24D96}">
      <text>
        <r>
          <rPr>
            <sz val="11"/>
            <color rgb="FF000000"/>
            <rFont val="Arial"/>
            <family val="2"/>
          </rPr>
          <t>(Células de preenchimento automático). Valor total dos vencimentos dos servidores, em Reais (R$).</t>
        </r>
      </text>
    </comment>
    <comment ref="H268" authorId="0" shapeId="0" xr:uid="{70197664-7E5F-4264-9400-208A243E5DD7}">
      <text>
        <r>
          <rPr>
            <sz val="11"/>
            <color rgb="FF000000"/>
            <rFont val="Arial"/>
            <family val="2"/>
          </rPr>
          <t>(Células de preenchimento automático). Valor total das representações pagas em razão da função gratificada de direção e assessoramento, em Reais (R$).</t>
        </r>
      </text>
    </comment>
    <comment ref="I268" authorId="0" shapeId="0" xr:uid="{917474D4-AC40-49F1-A3FE-422276782D53}">
      <text>
        <r>
          <rPr>
            <sz val="11"/>
            <color rgb="FF000000"/>
            <rFont val="Arial"/>
            <family val="2"/>
          </rPr>
          <t>(Células de preenchimento automático). Valor total dos montantes resultantes da soma entre os vencimentos + representações, em Reais (R$).</t>
        </r>
      </text>
    </comment>
    <comment ref="A274" authorId="0" shapeId="0" xr:uid="{08E4A7BB-79E6-4C48-8D43-2DD4B3CD136C}">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1039BCEC-5705-4151-B5A0-D0DAD36B6D9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4A7588A2-1B2E-4128-82DF-1598D973ABF8}">
      <text>
        <r>
          <rPr>
            <sz val="11"/>
            <color rgb="FF000000"/>
            <rFont val="Arial"/>
            <family val="2"/>
          </rPr>
          <t>Descrever a sigla da lotação referente à função gratificada de supervisão e apoio. Exemplos de siglas da SCGE: DAUD/UAPP, DAUD/COP/UAOP, DAUD/CLC/UALC, etc.</t>
        </r>
      </text>
    </comment>
    <comment ref="D274" authorId="0" shapeId="0" xr:uid="{A42974FA-44CB-4222-BB4E-95357DEA3EB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17DBD100-F924-41A6-8AA1-82E15CF44CBD}">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DAECB55A-65F1-44CF-AAFA-7B30CCF976B8}">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26857E3D-C6C2-4162-AB06-CB8091819C9F}">
      <text>
        <r>
          <rPr>
            <sz val="11"/>
            <color rgb="FF000000"/>
            <rFont val="Arial"/>
            <family val="2"/>
          </rPr>
          <t>Valor do vencimento do servidor, em Reais (R$).</t>
        </r>
      </text>
    </comment>
    <comment ref="H274" authorId="0" shapeId="0" xr:uid="{B30FE0CC-F7CD-4C3B-B16B-0E916F287804}">
      <text>
        <r>
          <rPr>
            <sz val="11"/>
            <color rgb="FF000000"/>
            <rFont val="Arial"/>
            <family val="2"/>
          </rPr>
          <t>Valor da representação paga em razão da função gratificada de supervisão e apoio, em Reais (R$).</t>
        </r>
      </text>
    </comment>
    <comment ref="I274" authorId="0" shapeId="0" xr:uid="{4D7454B1-E276-4A76-A657-0E37AF7E8D96}">
      <text>
        <r>
          <rPr>
            <sz val="11"/>
            <color rgb="FF000000"/>
            <rFont val="Arial"/>
            <family val="2"/>
          </rPr>
          <t>(Células de preenchimento automático). Montante resultante da soma entre o vencimento + representação, em Reais (R$).</t>
        </r>
      </text>
    </comment>
    <comment ref="A306" authorId="0" shapeId="0" xr:uid="{43C4130F-FCD1-4D63-A4BD-26DC364D6068}">
      <text>
        <r>
          <rPr>
            <sz val="11"/>
            <color rgb="FF000000"/>
            <rFont val="Arial"/>
            <family val="2"/>
          </rPr>
          <t>(Não editar as células em cinza). Relação de todas as funções gratificadas de supervisão e apoio, conforme Lei Estadual nº 16.520/2018.</t>
        </r>
      </text>
    </comment>
    <comment ref="B306" authorId="0" shapeId="0" xr:uid="{9DD43B97-92FA-4011-AAEC-3DE91918B9F9}">
      <text>
        <r>
          <rPr>
            <sz val="11"/>
            <color rgb="FF000000"/>
            <rFont val="Arial"/>
            <family val="2"/>
          </rPr>
          <t>(Não editar as células em cinza). Relação de todos os símbolos das funções gratificadas de supervisão e apoio, conforme Lei Estadual nº 16.520/2018.</t>
        </r>
      </text>
    </comment>
    <comment ref="C306" authorId="0" shapeId="0" xr:uid="{382A0BC3-EF07-4007-9395-9BD991F9654F}">
      <text>
        <r>
          <rPr>
            <sz val="11"/>
            <color rgb="FF000000"/>
            <rFont val="Arial"/>
            <family val="2"/>
          </rPr>
          <t>(Células de preenchimento automático). Quantitativo das funções gratificadas de supervisão e apoio preenchidos.</t>
        </r>
      </text>
    </comment>
    <comment ref="D306" authorId="0" shapeId="0" xr:uid="{FB32797C-B722-464A-893C-A8F6556E5B93}">
      <text>
        <r>
          <rPr>
            <sz val="11"/>
            <color rgb="FF000000"/>
            <rFont val="Arial"/>
            <family val="2"/>
          </rPr>
          <t>(Células de preenchimento automático). Quantitativo das funções gratificadas de supervisão e apoio vagos.</t>
        </r>
      </text>
    </comment>
    <comment ref="E306" authorId="0" shapeId="0" xr:uid="{7B641803-60E9-433A-970F-4017ACD26364}">
      <text>
        <r>
          <rPr>
            <sz val="11"/>
            <color rgb="FF000000"/>
            <rFont val="Arial"/>
            <family val="2"/>
          </rPr>
          <t>(Células de preenchimento automático). Quantitativo das funções gratificadas de supervisão e apoio existentes (preenchidos + vagos).</t>
        </r>
      </text>
    </comment>
    <comment ref="G306" authorId="0" shapeId="0" xr:uid="{E009C893-F3D6-40AF-A855-0B8B124769EE}">
      <text>
        <r>
          <rPr>
            <sz val="11"/>
            <color rgb="FF000000"/>
            <rFont val="Arial"/>
            <family val="2"/>
          </rPr>
          <t>(Células de preenchimento automático). Valor total dos vencimentos dos servidores, em Reais (R$).</t>
        </r>
      </text>
    </comment>
    <comment ref="H306" authorId="0" shapeId="0" xr:uid="{2853ACD8-08E4-4674-A62A-222B6F4A2FE8}">
      <text>
        <r>
          <rPr>
            <sz val="11"/>
            <color rgb="FF000000"/>
            <rFont val="Arial"/>
            <family val="2"/>
          </rPr>
          <t>(Células de preenchimento automático). Valor total das representações pagas em razão da função gratificada de supervisão e apoio, em Reais (R$).</t>
        </r>
      </text>
    </comment>
    <comment ref="I306" authorId="0" shapeId="0" xr:uid="{22D62CE8-ABCA-4B51-A15E-D29E5F25A3DE}">
      <text>
        <r>
          <rPr>
            <sz val="11"/>
            <color rgb="FF000000"/>
            <rFont val="Arial"/>
            <family val="2"/>
          </rPr>
          <t>(Células de preenchimento automático). Valor total dos montantes resultantes da soma entre os vencimentos + representações, em Reais (R$).</t>
        </r>
      </text>
    </comment>
    <comment ref="C315" authorId="0" shapeId="0" xr:uid="{ED087704-28E0-4E1C-A914-17FCE2B888E6}">
      <text>
        <r>
          <rPr>
            <sz val="11"/>
            <color rgb="FF000000"/>
            <rFont val="Arial"/>
            <family val="2"/>
          </rPr>
          <t>(Células de preenchimento automático). Quantitativo dos cargos em comissão + funções gratificadas preenchidos.</t>
        </r>
      </text>
    </comment>
    <comment ref="D315" authorId="0" shapeId="0" xr:uid="{7D6A7800-C7C9-444C-81A5-6BA4BF996B7D}">
      <text>
        <r>
          <rPr>
            <sz val="11"/>
            <color rgb="FF000000"/>
            <rFont val="Arial"/>
            <family val="2"/>
          </rPr>
          <t>(Células de preenchimento automático). Quantitativo dos cargos em comissão + funções gratificadas vagos.</t>
        </r>
      </text>
    </comment>
    <comment ref="E315" authorId="0" shapeId="0" xr:uid="{D1AB0AAE-A84B-4770-8670-20811D8A2E48}">
      <text>
        <r>
          <rPr>
            <sz val="11"/>
            <color rgb="FF000000"/>
            <rFont val="Arial"/>
            <family val="2"/>
          </rPr>
          <t>(Células de preenchimento automático). Quantitativo dos cargos em comissão + funções gratificadas existentes (preenchidos + vagos).</t>
        </r>
      </text>
    </comment>
    <comment ref="G315" authorId="0" shapeId="0" xr:uid="{5A27C1F8-F02C-4B01-865A-BB42E4C1BCDF}">
      <text>
        <r>
          <rPr>
            <sz val="11"/>
            <color rgb="FF000000"/>
            <rFont val="Arial"/>
            <family val="2"/>
          </rPr>
          <t>(Células de preenchimento automático). Valor total dos vencimentos dos cargos comissionados + funções gratificadas, em Reais (R$).</t>
        </r>
      </text>
    </comment>
    <comment ref="H315" authorId="0" shapeId="0" xr:uid="{2325E062-24FA-48D7-B9D1-B8F90E19B331}">
      <text>
        <r>
          <rPr>
            <sz val="11"/>
            <color rgb="FF000000"/>
            <rFont val="Arial"/>
            <family val="2"/>
          </rPr>
          <t>(Células de preenchimento automático). Valor total das representações pagas em razão dos cargos comissionados + funções gratificadas, em Reais (R$).</t>
        </r>
      </text>
    </comment>
    <comment ref="I315" authorId="0" shapeId="0" xr:uid="{CE43B8D5-6164-465B-982B-972119BE30F7}">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2C90A6D1-869C-4518-BD68-EEC376B1455B}">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B8E2571C-9650-4F1D-B0FA-A0EA9A32493A}">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6CF3C8F1-4DB4-4E5D-9696-3CFEF243694F}">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4F64F413-BD90-470B-923B-5F21C9D6F6C9}">
      <text>
        <r>
          <rPr>
            <sz val="11"/>
            <color rgb="FF000000"/>
            <rFont val="Arial"/>
            <family val="2"/>
          </rPr>
          <t>Descrever a sigla da lotação referente ao cargo comissionado. Exemplos de siglas da SCGE: GAB/SECGE, GAB/CGAB, CGAB/ASC, etc.</t>
        </r>
      </text>
    </comment>
    <comment ref="D6" authorId="0" shapeId="0" xr:uid="{DBDC1A26-48BA-4ACA-80DE-4B2B6B3D821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9334939D-4ACD-4D93-8276-9E3F40148AB9}">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20996247-4F42-40B4-99D1-F6A33350D44E}">
      <text>
        <r>
          <rPr>
            <sz val="11"/>
            <color rgb="FF000000"/>
            <rFont val="Arial"/>
            <family val="2"/>
          </rPr>
          <t>Nome completo do servidor ocupante do cargo comissionado. Caso o cargo esteja vago, a palavra "VAGO" deverá ser inserida na célula correspondente.</t>
        </r>
      </text>
    </comment>
    <comment ref="G6" authorId="0" shapeId="0" xr:uid="{50EA0D02-C799-4770-82D0-CB28D141BFD9}">
      <text>
        <r>
          <rPr>
            <sz val="11"/>
            <color rgb="FF000000"/>
            <rFont val="Arial"/>
            <family val="2"/>
          </rPr>
          <t>Valor do subsídio do agente político, em Reais (R$).</t>
        </r>
      </text>
    </comment>
    <comment ref="H6" authorId="0" shapeId="0" xr:uid="{4B4A66DF-38C2-4730-92E5-B16722D989D8}">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DA5CD9A2-3981-49B1-A2AA-6AD9EDD2B9F8}">
      <text>
        <r>
          <rPr>
            <sz val="11"/>
            <color rgb="FF000000"/>
            <rFont val="Arial"/>
            <family val="2"/>
          </rPr>
          <t>Valor da representação paga em razão do cargo em comissão, em Reais (R$).</t>
        </r>
      </text>
    </comment>
    <comment ref="J6" authorId="0" shapeId="0" xr:uid="{766A03A4-6194-4299-9ED6-76D74F9FAD55}">
      <text>
        <r>
          <rPr>
            <sz val="11"/>
            <color rgb="FF000000"/>
            <rFont val="Arial"/>
            <family val="2"/>
          </rPr>
          <t>(Células de preenchimento automático). Montante resultante da soma entre o subsídio do agente político + vencimento + representação, em Reais (R$).</t>
        </r>
      </text>
    </comment>
    <comment ref="A175" authorId="0" shapeId="0" xr:uid="{BCC03DF6-A505-490A-92C6-A625A938F11D}">
      <text>
        <r>
          <rPr>
            <sz val="11"/>
            <color rgb="FF000000"/>
            <rFont val="Arial"/>
            <family val="2"/>
          </rPr>
          <t>(Não editar as células em cinza). Relação de todos os cargos comissionados, conforme Lei Estadual nº 16.520/2018.</t>
        </r>
      </text>
    </comment>
    <comment ref="B175" authorId="0" shapeId="0" xr:uid="{02A0E986-AC57-4A97-842C-EA30D6E491EB}">
      <text>
        <r>
          <rPr>
            <sz val="11"/>
            <color rgb="FF000000"/>
            <rFont val="Arial"/>
            <family val="2"/>
          </rPr>
          <t>(Não editar as células em cinza). Relação de todos os símbolos dos cargos comissionados, conforme Lei Estadual nº 16.520/2018.</t>
        </r>
      </text>
    </comment>
    <comment ref="C175" authorId="0" shapeId="0" xr:uid="{7094F26E-ACCD-45B7-856F-616C11AA9B46}">
      <text>
        <r>
          <rPr>
            <sz val="11"/>
            <color rgb="FF000000"/>
            <rFont val="Arial"/>
            <family val="2"/>
          </rPr>
          <t>(Células de preenchimento automático). Quantitativo dos cargos comissionados preenchidos.</t>
        </r>
      </text>
    </comment>
    <comment ref="D175" authorId="0" shapeId="0" xr:uid="{96D6BD15-1D17-48EE-B155-96CB36C46D82}">
      <text>
        <r>
          <rPr>
            <sz val="11"/>
            <color rgb="FF000000"/>
            <rFont val="Arial"/>
            <family val="2"/>
          </rPr>
          <t>(Células de preenchimento automático). Quantitativo dos cargos comissionados vagos.</t>
        </r>
      </text>
    </comment>
    <comment ref="E175" authorId="0" shapeId="0" xr:uid="{D3204DC8-555A-4F4A-9DE6-73C6E467BF2B}">
      <text>
        <r>
          <rPr>
            <sz val="11"/>
            <color rgb="FF000000"/>
            <rFont val="Arial"/>
            <family val="2"/>
          </rPr>
          <t>(Células de preenchimento automático). Quantitativo dos cargos comissionados existentes (preenchidos + vagos).</t>
        </r>
      </text>
    </comment>
    <comment ref="G175" authorId="0" shapeId="0" xr:uid="{F9E172A3-009B-4257-B504-67E4464F21DF}">
      <text>
        <r>
          <rPr>
            <sz val="11"/>
            <color rgb="FF000000"/>
            <rFont val="Arial"/>
            <family val="2"/>
          </rPr>
          <t>(Células de preenchimento automático). Valor total dos subsídios dos agentes políticos, em Reais (R$).</t>
        </r>
      </text>
    </comment>
    <comment ref="H175" authorId="0" shapeId="0" xr:uid="{76596FC8-68C2-4685-97F7-73E12A3530B0}">
      <text>
        <r>
          <rPr>
            <sz val="11"/>
            <color rgb="FF000000"/>
            <rFont val="Arial"/>
            <family val="2"/>
          </rPr>
          <t>(Células de preenchimento automático). Valor total dos vencimentos dos servidores, em Reais (R$).</t>
        </r>
      </text>
    </comment>
    <comment ref="I175" authorId="0" shapeId="0" xr:uid="{0FFC2B2C-A5EC-461A-A407-63DBB4F371C0}">
      <text>
        <r>
          <rPr>
            <sz val="11"/>
            <color rgb="FF000000"/>
            <rFont val="Arial"/>
            <family val="2"/>
          </rPr>
          <t>(Células de preenchimento automático). Valor total das representações pagas em razão do cargo em comissão, em Reais (R$).</t>
        </r>
      </text>
    </comment>
    <comment ref="J175" authorId="0" shapeId="0" xr:uid="{59166008-D212-4952-B6FE-633EB1657D35}">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406AD9B8-2725-4B62-AFBB-DFBE61F2224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0860E512-7B45-47D7-AFC8-0119C654C5A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6113A8F1-ABE9-4D9A-8BD3-9F1746FD5970}">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E2178B48-F7CF-4EEB-9949-717B5208672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51378ECF-5EA4-49A2-9BA5-956A06A71AE6}">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710E9490-65D6-4F73-BAC0-BEC37A60854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E480AB85-66F1-4089-A348-7F962E04DBEB}">
      <text>
        <r>
          <rPr>
            <sz val="11"/>
            <color rgb="FF000000"/>
            <rFont val="Arial"/>
            <family val="2"/>
          </rPr>
          <t>Valor do vencimento do servidor, em Reais (R$).</t>
        </r>
      </text>
    </comment>
    <comment ref="H191" authorId="0" shapeId="0" xr:uid="{F3B239FC-64D8-4976-9D98-EE27E39FAED5}">
      <text>
        <r>
          <rPr>
            <sz val="11"/>
            <color rgb="FF000000"/>
            <rFont val="Arial"/>
            <family val="2"/>
          </rPr>
          <t>Valor da representação paga em razão da função gratificada de direção e assessoramento, em Reais (R$).</t>
        </r>
      </text>
    </comment>
    <comment ref="I191" authorId="0" shapeId="0" xr:uid="{33CC2A70-85F8-429D-9810-2998A8560787}">
      <text>
        <r>
          <rPr>
            <sz val="11"/>
            <color rgb="FF000000"/>
            <rFont val="Arial"/>
            <family val="2"/>
          </rPr>
          <t>(Células de preenchimento automático). Montante resultante da soma entre o vencimento + representação, em Reais (R$).</t>
        </r>
      </text>
    </comment>
    <comment ref="A194" authorId="0" shapeId="0" xr:uid="{CDE64B68-3A83-4D00-A578-8A7BF36F6C58}">
      <text>
        <r>
          <rPr>
            <sz val="11"/>
            <color rgb="FF000000"/>
            <rFont val="Arial"/>
            <family val="2"/>
          </rPr>
          <t>(Não editar as células em cinza). Relação de todas as funções gratificadas de direção e assessoramento, conforme Lei Estadual nº 16.520/2018.</t>
        </r>
      </text>
    </comment>
    <comment ref="B194" authorId="0" shapeId="0" xr:uid="{5FE20EB5-66D5-45A2-9876-70F09B6FF8F8}">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05760D76-1198-4A8D-ABA1-68C5BAF5834F}">
      <text>
        <r>
          <rPr>
            <sz val="11"/>
            <color rgb="FF000000"/>
            <rFont val="Arial"/>
            <family val="2"/>
          </rPr>
          <t>(Células de preenchimento automático). Quantitativo das funções gratificadas de direção e assessoramento preenchidos.</t>
        </r>
      </text>
    </comment>
    <comment ref="D194" authorId="0" shapeId="0" xr:uid="{467BBCBB-4A64-4267-8322-8285C7FDF803}">
      <text>
        <r>
          <rPr>
            <sz val="11"/>
            <color rgb="FF000000"/>
            <rFont val="Arial"/>
            <family val="2"/>
          </rPr>
          <t>(Células de preenchimento automático). Quantitativo das funções gratificadas de direção e assessoramento vagas.</t>
        </r>
      </text>
    </comment>
    <comment ref="E194" authorId="0" shapeId="0" xr:uid="{34EBCD07-4E5F-437D-843A-C327669ED5E2}">
      <text>
        <r>
          <rPr>
            <sz val="11"/>
            <color rgb="FF000000"/>
            <rFont val="Arial"/>
            <family val="2"/>
          </rPr>
          <t>(Células de preenchimento automático). Quantitativo das funções gratificadas de direção e assessoramento existentes (preenchidos + vagos).</t>
        </r>
      </text>
    </comment>
    <comment ref="G194" authorId="0" shapeId="0" xr:uid="{DE9FE85B-6D61-4B96-AA9E-BDCA7EF390A8}">
      <text>
        <r>
          <rPr>
            <sz val="11"/>
            <color rgb="FF000000"/>
            <rFont val="Arial"/>
            <family val="2"/>
          </rPr>
          <t>(Células de preenchimento automático). Valor total dos vencimentos dos servidores, em Reais (R$).</t>
        </r>
      </text>
    </comment>
    <comment ref="H194" authorId="0" shapeId="0" xr:uid="{CB76CAC0-F72A-4A9D-9E02-1701291C30DC}">
      <text>
        <r>
          <rPr>
            <sz val="11"/>
            <color rgb="FF000000"/>
            <rFont val="Arial"/>
            <family val="2"/>
          </rPr>
          <t>(Células de preenchimento automático). Valor total das representações pagas em razão da função gratificada de direção e assessoramento, em Reais (R$).</t>
        </r>
      </text>
    </comment>
    <comment ref="I194" authorId="0" shapeId="0" xr:uid="{102A602C-9B45-4BF4-898E-A00A82FED038}">
      <text>
        <r>
          <rPr>
            <sz val="11"/>
            <color rgb="FF000000"/>
            <rFont val="Arial"/>
            <family val="2"/>
          </rPr>
          <t>(Células de preenchimento automático). Valor total dos montantes resultantes da soma entre os vencimentos + representações, em Reais (R$).</t>
        </r>
      </text>
    </comment>
    <comment ref="A204" authorId="0" shapeId="0" xr:uid="{5E89B118-55D1-4621-9778-2DF2809F597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D2A31AC5-2DDB-48DA-88DD-06ED280007A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337664C8-DB84-46E1-B3FB-A2EFEDD8E106}">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628AB4DF-933E-4181-9969-1DCFB86834F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EA625E50-DC1B-4BA8-A690-B3842101C9B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2C0609C4-96CB-4B39-94C1-9B76C6BBDBF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BAB5F343-3557-4C09-95DD-8119D0B8D26A}">
      <text>
        <r>
          <rPr>
            <sz val="11"/>
            <color rgb="FF000000"/>
            <rFont val="Arial"/>
            <family val="2"/>
          </rPr>
          <t>Valor do vencimento do servidor, em Reais (R$).</t>
        </r>
      </text>
    </comment>
    <comment ref="H204" authorId="0" shapeId="0" xr:uid="{90E2834E-6C44-43C7-9527-6A21D6A556DE}">
      <text>
        <r>
          <rPr>
            <sz val="11"/>
            <color rgb="FF000000"/>
            <rFont val="Arial"/>
            <family val="2"/>
          </rPr>
          <t>Valor da representação paga em razão da função gratificada de direção e assessoramento, em Reais (R$).</t>
        </r>
      </text>
    </comment>
    <comment ref="I204" authorId="0" shapeId="0" xr:uid="{26997E7A-7263-400B-ABBC-B4297DC2BF13}">
      <text>
        <r>
          <rPr>
            <sz val="11"/>
            <color rgb="FF000000"/>
            <rFont val="Arial"/>
            <family val="2"/>
          </rPr>
          <t>(Células de preenchimento automático). Montante resultante da soma entre o vencimento + representação, em Reais (R$).</t>
        </r>
      </text>
    </comment>
    <comment ref="A212" authorId="0" shapeId="0" xr:uid="{000CFD6D-56C5-4460-9985-85B03790F63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23EBC5AB-5BB9-43BE-B599-C70162F0251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F3E607E5-AACA-4CD4-A655-FB41D25E16D2}">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9B217D45-1E2E-4E7B-8539-B56742B49F4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5300E699-E959-4F57-BA74-2A55F6A9EBB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C43FB765-0385-4083-8223-73D228996B5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F4AA5106-38BD-413C-970C-69A0EC248106}">
      <text>
        <r>
          <rPr>
            <sz val="11"/>
            <color rgb="FF000000"/>
            <rFont val="Arial"/>
            <family val="2"/>
          </rPr>
          <t>Valor do vencimento do servidor, em Reais (R$).</t>
        </r>
      </text>
    </comment>
    <comment ref="H212" authorId="0" shapeId="0" xr:uid="{4ABC0355-CE2E-4171-810B-27E6DAB642E4}">
      <text>
        <r>
          <rPr>
            <sz val="11"/>
            <color rgb="FF000000"/>
            <rFont val="Arial"/>
            <family val="2"/>
          </rPr>
          <t>Valor da representação paga em razão da função gratificada de direção e assessoramento, em Reais (R$).</t>
        </r>
      </text>
    </comment>
    <comment ref="I212" authorId="0" shapeId="0" xr:uid="{1E6F70C2-AF84-4DA2-A1FE-9159B0B5BFA4}">
      <text>
        <r>
          <rPr>
            <sz val="11"/>
            <color rgb="FF000000"/>
            <rFont val="Arial"/>
            <family val="2"/>
          </rPr>
          <t>(Células de preenchimento automático). Montante resultante da soma entre o vencimento + representação, em Reais (R$).</t>
        </r>
      </text>
    </comment>
    <comment ref="A220" authorId="0" shapeId="0" xr:uid="{EF6FC7BE-CAE3-4442-89F6-B1F3E9D0FDD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2EB39DD9-5F23-47A8-98D0-7D2F709C155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7BDFBB4B-0CF3-44C2-B6AE-221F1A82F551}">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909C4753-5A87-4208-B839-052B1276FE1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A9591E61-F1BB-417F-BC3C-0884CCE1A61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19D4C3F0-E3DC-433F-B728-119D9923F7B2}">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13DC8761-853C-4D1B-AAE1-2EC554D8E785}">
      <text>
        <r>
          <rPr>
            <sz val="11"/>
            <color rgb="FF000000"/>
            <rFont val="Arial"/>
            <family val="2"/>
          </rPr>
          <t>Valor do vencimento do servidor, em Reais (R$).</t>
        </r>
      </text>
    </comment>
    <comment ref="H220" authorId="0" shapeId="0" xr:uid="{0476953D-511D-4D8D-9523-A98B79632E94}">
      <text>
        <r>
          <rPr>
            <sz val="11"/>
            <color rgb="FF000000"/>
            <rFont val="Arial"/>
            <family val="2"/>
          </rPr>
          <t>Valor da representação paga em razão da função gratificada de direção e assessoramento, em Reais (R$).</t>
        </r>
      </text>
    </comment>
    <comment ref="I220" authorId="0" shapeId="0" xr:uid="{07E40942-D158-46B4-9E16-C72261EB9EBD}">
      <text>
        <r>
          <rPr>
            <sz val="11"/>
            <color rgb="FF000000"/>
            <rFont val="Arial"/>
            <family val="2"/>
          </rPr>
          <t>(Células de preenchimento automático). Montante resultante da soma entre o vencimento + representação, em Reais (R$).</t>
        </r>
      </text>
    </comment>
    <comment ref="A226" authorId="0" shapeId="0" xr:uid="{3EA038B1-F722-49C8-903B-0947D55C741E}">
      <text>
        <r>
          <rPr>
            <sz val="11"/>
            <color rgb="FF000000"/>
            <rFont val="Arial"/>
            <family val="2"/>
          </rPr>
          <t>(Não editar as células em cinza). Relação de todas as funções gratificadas de direção e assessoramento, conforme Lei Estadual nº 16.520/2018.</t>
        </r>
      </text>
    </comment>
    <comment ref="B226" authorId="0" shapeId="0" xr:uid="{D0C13F24-8206-4F17-8518-28A190C0AD4B}">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0F4473E3-235F-4400-9594-88A4D6C8B086}">
      <text>
        <r>
          <rPr>
            <sz val="11"/>
            <color rgb="FF000000"/>
            <rFont val="Arial"/>
            <family val="2"/>
          </rPr>
          <t>(Células de preenchimento automático). Quantitativo das funções gratificadas de direção e assessoramento preenchidos.</t>
        </r>
      </text>
    </comment>
    <comment ref="D226" authorId="0" shapeId="0" xr:uid="{484F01FC-1567-4FC1-82B9-ED9E4A7BF89C}">
      <text>
        <r>
          <rPr>
            <sz val="11"/>
            <color rgb="FF000000"/>
            <rFont val="Arial"/>
            <family val="2"/>
          </rPr>
          <t>(Células de preenchimento automático). Quantitativo das funções gratificadas de direção e assessoramento vagas.</t>
        </r>
      </text>
    </comment>
    <comment ref="E226" authorId="0" shapeId="0" xr:uid="{04BC94D2-322C-446E-9C6C-FFB1BD7DAD60}">
      <text>
        <r>
          <rPr>
            <sz val="11"/>
            <color rgb="FF000000"/>
            <rFont val="Arial"/>
            <family val="2"/>
          </rPr>
          <t>(Células de preenchimento automático). Quantitativo das funções gratificadas de direção e assessoramento existentes (preenchidos + vagos).</t>
        </r>
      </text>
    </comment>
    <comment ref="G226" authorId="0" shapeId="0" xr:uid="{DC932C27-3CE4-4C9D-A906-B83938738DC5}">
      <text>
        <r>
          <rPr>
            <sz val="11"/>
            <color rgb="FF000000"/>
            <rFont val="Arial"/>
            <family val="2"/>
          </rPr>
          <t>(Células de preenchimento automático). Valor total dos vencimentos dos servidores, em Reais (R$).</t>
        </r>
      </text>
    </comment>
    <comment ref="H226" authorId="0" shapeId="0" xr:uid="{3DE61409-6C0D-49C7-825A-CEAD724A9E8E}">
      <text>
        <r>
          <rPr>
            <sz val="11"/>
            <color rgb="FF000000"/>
            <rFont val="Arial"/>
            <family val="2"/>
          </rPr>
          <t>(Células de preenchimento automático). Valor total das representações pagas em razão da função gratificada de direção e assessoramento, em Reais (R$).</t>
        </r>
      </text>
    </comment>
    <comment ref="I226" authorId="0" shapeId="0" xr:uid="{DC3DF7B0-43B9-42BC-BF29-77300E0CA11B}">
      <text>
        <r>
          <rPr>
            <sz val="11"/>
            <color rgb="FF000000"/>
            <rFont val="Arial"/>
            <family val="2"/>
          </rPr>
          <t>(Células de preenchimento automático). Valor total dos montantes resultantes da soma entre os vencimentos + representações, em Reais (R$).</t>
        </r>
      </text>
    </comment>
    <comment ref="A237" authorId="0" shapeId="0" xr:uid="{7900C0BB-A250-42FA-BF3E-0658A2628274}">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94AE50C0-00FC-48FA-B510-530923E44A9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664D5972-6662-4F4E-AB92-545EBCC3340C}">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F9B51517-D669-4340-B961-F59BF9E77F2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7E79528D-3296-4A21-A211-6C8A9B2F934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C18F80B5-907F-4192-B95D-091347BC992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356D4577-1A8A-4F34-BAAE-674FAB5064BA}">
      <text>
        <r>
          <rPr>
            <sz val="11"/>
            <color rgb="FF000000"/>
            <rFont val="Arial"/>
            <family val="2"/>
          </rPr>
          <t>Valor do vencimento do servidor, em Reais (R$).</t>
        </r>
      </text>
    </comment>
    <comment ref="H237" authorId="0" shapeId="0" xr:uid="{B81CF107-5BBB-4D7F-BCFD-639DCFD84DC3}">
      <text>
        <r>
          <rPr>
            <sz val="11"/>
            <color rgb="FF000000"/>
            <rFont val="Arial"/>
            <family val="2"/>
          </rPr>
          <t>Valor da representação paga em razão da função gratificada de direção e assessoramento, em Reais (R$).</t>
        </r>
      </text>
    </comment>
    <comment ref="I237" authorId="0" shapeId="0" xr:uid="{B7DBE144-A308-4EF1-97B0-5320C3C26CA4}">
      <text>
        <r>
          <rPr>
            <sz val="11"/>
            <color rgb="FF000000"/>
            <rFont val="Arial"/>
            <family val="2"/>
          </rPr>
          <t>(Células de preenchimento automático). Montante resultante da soma entre o vencimento + representação, em Reais (R$).</t>
        </r>
      </text>
    </comment>
    <comment ref="A246" authorId="0" shapeId="0" xr:uid="{F45D9D46-BA87-4452-9941-B94AAD4560C9}">
      <text>
        <r>
          <rPr>
            <sz val="11"/>
            <color rgb="FF000000"/>
            <rFont val="Arial"/>
            <family val="2"/>
          </rPr>
          <t>(Não editar as células em cinza). Relação de todas as funções gratificadas de direção e assessoramento, conforme Lei Estadual nº 16.520/2018.</t>
        </r>
      </text>
    </comment>
    <comment ref="B246" authorId="0" shapeId="0" xr:uid="{EDF14E1E-0EFF-47C8-8D13-2BDC73F60A80}">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8B3C0E6E-7E15-480F-853C-C1B9E1CB1AF1}">
      <text>
        <r>
          <rPr>
            <sz val="11"/>
            <color rgb="FF000000"/>
            <rFont val="Arial"/>
            <family val="2"/>
          </rPr>
          <t>(Células de preenchimento automático). Quantitativo das funções gratificadas de direção e assessoramento preenchidos.</t>
        </r>
      </text>
    </comment>
    <comment ref="D246" authorId="0" shapeId="0" xr:uid="{6D2FE2BF-6D0A-4679-839F-64C4585E5783}">
      <text>
        <r>
          <rPr>
            <sz val="11"/>
            <color rgb="FF000000"/>
            <rFont val="Arial"/>
            <family val="2"/>
          </rPr>
          <t>(Células de preenchimento automático). Quantitativo das funções gratificadas de direção e assessoramento vagas.</t>
        </r>
      </text>
    </comment>
    <comment ref="E246" authorId="0" shapeId="0" xr:uid="{1C71EB73-0BEB-4E4C-BDD0-98B1F06417EF}">
      <text>
        <r>
          <rPr>
            <sz val="11"/>
            <color rgb="FF000000"/>
            <rFont val="Arial"/>
            <family val="2"/>
          </rPr>
          <t>(Células de preenchimento automático). Quantitativo das funções gratificadas de direção e assessoramento existentes (preenchidos + vagos).</t>
        </r>
      </text>
    </comment>
    <comment ref="G246" authorId="0" shapeId="0" xr:uid="{C1B8F247-C6E1-484E-A75A-6627D5FF6A38}">
      <text>
        <r>
          <rPr>
            <sz val="11"/>
            <color rgb="FF000000"/>
            <rFont val="Arial"/>
            <family val="2"/>
          </rPr>
          <t>(Células de preenchimento automático). Valor total dos vencimentos dos servidores, em Reais (R$).</t>
        </r>
      </text>
    </comment>
    <comment ref="H246" authorId="0" shapeId="0" xr:uid="{28BECF00-3D8C-4850-86D7-1264CB0EBB6C}">
      <text>
        <r>
          <rPr>
            <sz val="11"/>
            <color rgb="FF000000"/>
            <rFont val="Arial"/>
            <family val="2"/>
          </rPr>
          <t>(Células de preenchimento automático). Valor total das representações pagas em razão da função gratificada de direção e assessoramento, em Reais (R$).</t>
        </r>
      </text>
    </comment>
    <comment ref="I246" authorId="0" shapeId="0" xr:uid="{FC0D5F41-A6DD-40D3-B9FA-65D288AD4D72}">
      <text>
        <r>
          <rPr>
            <sz val="11"/>
            <color rgb="FF000000"/>
            <rFont val="Arial"/>
            <family val="2"/>
          </rPr>
          <t>(Células de preenchimento automático). Valor total dos montantes resultantes da soma entre os vencimentos + representações, em Reais (R$).</t>
        </r>
      </text>
    </comment>
    <comment ref="A253" authorId="0" shapeId="0" xr:uid="{5F47FD02-D938-49F9-87DC-B1C49081D9E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1F4E4DEA-0889-45FE-9A78-58329AD1D2B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3F532090-23F7-455A-9894-C7D815AC50F3}">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C15DB45D-6E1A-4BDB-B6EA-B20A0AC019E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6A0DBCC6-CA91-4E76-8E06-6C03314FE08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F4BF6E6B-E71F-4B69-8F93-C09E77C3000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91E33310-3A38-4ABC-97FA-E63B3BAEA06F}">
      <text>
        <r>
          <rPr>
            <sz val="11"/>
            <color rgb="FF000000"/>
            <rFont val="Arial"/>
            <family val="2"/>
          </rPr>
          <t>Valor do vencimento do servidor, em Reais (R$).</t>
        </r>
      </text>
    </comment>
    <comment ref="H253" authorId="0" shapeId="0" xr:uid="{ADC5E872-4605-4157-8410-B0C362730E9E}">
      <text>
        <r>
          <rPr>
            <sz val="11"/>
            <color rgb="FF000000"/>
            <rFont val="Arial"/>
            <family val="2"/>
          </rPr>
          <t>Valor da representação paga em razão da função gratificada de direção e assessoramento, em Reais (R$).</t>
        </r>
      </text>
    </comment>
    <comment ref="I253" authorId="0" shapeId="0" xr:uid="{ACED1E70-6F1E-4F9D-9D2A-B8CAEFD7A0DC}">
      <text>
        <r>
          <rPr>
            <sz val="11"/>
            <color rgb="FF000000"/>
            <rFont val="Arial"/>
            <family val="2"/>
          </rPr>
          <t>(Células de preenchimento automático). Montante resultante da soma entre o vencimento + representação, em Reais (R$).</t>
        </r>
      </text>
    </comment>
    <comment ref="A257" authorId="0" shapeId="0" xr:uid="{16C4482F-4EBF-492F-BAD8-9DC377F1ECC3}">
      <text>
        <r>
          <rPr>
            <sz val="11"/>
            <color rgb="FF000000"/>
            <rFont val="Arial"/>
            <family val="2"/>
          </rPr>
          <t>(Não editar as células em cinza). Relação de todas as funções gratificadas de direção e assessoramento, conforme Lei Estadual nº 16.520/2018.</t>
        </r>
      </text>
    </comment>
    <comment ref="B257" authorId="0" shapeId="0" xr:uid="{D4EAE9FC-00F9-4A24-90F4-69ADACFA6D7A}">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6383E37F-A368-47AB-AA8D-2897EADC4B28}">
      <text>
        <r>
          <rPr>
            <sz val="11"/>
            <color rgb="FF000000"/>
            <rFont val="Arial"/>
            <family val="2"/>
          </rPr>
          <t>(Células de preenchimento automático). Quantitativo das funções gratificadas de direção e assessoramento preenchidos.</t>
        </r>
      </text>
    </comment>
    <comment ref="D257" authorId="0" shapeId="0" xr:uid="{F5C78119-1A45-47FD-B541-2374B0D430E5}">
      <text>
        <r>
          <rPr>
            <sz val="11"/>
            <color rgb="FF000000"/>
            <rFont val="Arial"/>
            <family val="2"/>
          </rPr>
          <t>(Células de preenchimento automático). Quantitativo das funções gratificadas de direção e assessoramento vagas.</t>
        </r>
      </text>
    </comment>
    <comment ref="E257" authorId="0" shapeId="0" xr:uid="{E15A00AC-7160-440B-870D-8B59210EABAD}">
      <text>
        <r>
          <rPr>
            <sz val="11"/>
            <color rgb="FF000000"/>
            <rFont val="Arial"/>
            <family val="2"/>
          </rPr>
          <t>(Células de preenchimento automático). Quantitativo das funções gratificadas de direção e assessoramento existentes (preenchidos + vagos).</t>
        </r>
      </text>
    </comment>
    <comment ref="G257" authorId="0" shapeId="0" xr:uid="{276294E6-5BD1-493D-A150-9575580B5C35}">
      <text>
        <r>
          <rPr>
            <sz val="11"/>
            <color rgb="FF000000"/>
            <rFont val="Arial"/>
            <family val="2"/>
          </rPr>
          <t>(Células de preenchimento automático). Valor total dos vencimentos dos servidores, em Reais (R$).</t>
        </r>
      </text>
    </comment>
    <comment ref="H257" authorId="0" shapeId="0" xr:uid="{3B1FADE0-7D98-4F8F-AF5F-3136509BDC2F}">
      <text>
        <r>
          <rPr>
            <sz val="11"/>
            <color rgb="FF000000"/>
            <rFont val="Arial"/>
            <family val="2"/>
          </rPr>
          <t>(Células de preenchimento automático). Valor total das representações pagas em razão da função gratificada de direção e assessoramento, em Reais (R$).</t>
        </r>
      </text>
    </comment>
    <comment ref="I257" authorId="0" shapeId="0" xr:uid="{B2EA2D87-90C6-442C-8D86-59E1DFA5ADEB}">
      <text>
        <r>
          <rPr>
            <sz val="11"/>
            <color rgb="FF000000"/>
            <rFont val="Arial"/>
            <family val="2"/>
          </rPr>
          <t>(Células de preenchimento automático). Valor total dos montantes resultantes da soma entre os vencimentos + representações, em Reais (R$).</t>
        </r>
      </text>
    </comment>
    <comment ref="A264" authorId="0" shapeId="0" xr:uid="{B8741653-202F-42CE-8386-4BBEA402C19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AE979FAB-1260-4069-83BA-D2BF545D56A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11A3F2E7-3335-48C5-9DA1-D5E1566CA30B}">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CB1936B4-255D-4C11-A75D-90089D69B2C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961FEFFF-CC5B-4B56-B5AE-DBE6399F00C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AE780FCE-371F-4444-B7F9-213D71595BC2}">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32B1D467-4F82-42CD-BA00-61CC7B5D5F38}">
      <text>
        <r>
          <rPr>
            <sz val="11"/>
            <color rgb="FF000000"/>
            <rFont val="Arial"/>
            <family val="2"/>
          </rPr>
          <t>Valor do vencimento do servidor, em Reais (R$).</t>
        </r>
      </text>
    </comment>
    <comment ref="H264" authorId="0" shapeId="0" xr:uid="{981087E6-9FCC-4EEC-99F4-D41FD41EA9CC}">
      <text>
        <r>
          <rPr>
            <sz val="11"/>
            <color rgb="FF000000"/>
            <rFont val="Arial"/>
            <family val="2"/>
          </rPr>
          <t>Valor da representação paga em razão da função gratificada de direção e assessoramento, em Reais (R$).</t>
        </r>
      </text>
    </comment>
    <comment ref="I264" authorId="0" shapeId="0" xr:uid="{D800F891-2BA1-47A4-A3C8-6D3F0834A843}">
      <text>
        <r>
          <rPr>
            <sz val="11"/>
            <color rgb="FF000000"/>
            <rFont val="Arial"/>
            <family val="2"/>
          </rPr>
          <t>(Células de preenchimento automático). Montante resultante da soma entre o vencimento + representação, em Reais (R$).</t>
        </r>
      </text>
    </comment>
    <comment ref="A268" authorId="0" shapeId="0" xr:uid="{6DF13FEA-3599-418D-BB07-A63852813B8E}">
      <text>
        <r>
          <rPr>
            <sz val="11"/>
            <color rgb="FF000000"/>
            <rFont val="Arial"/>
            <family val="2"/>
          </rPr>
          <t>(Não editar as células em cinza). Relação de todas as funções gratificadas de direção e assessoramento, conforme Lei Estadual nº 16.520/2018.</t>
        </r>
      </text>
    </comment>
    <comment ref="B268" authorId="0" shapeId="0" xr:uid="{8DFEA7DB-F133-44A7-A2F8-C84EFD2A1BA2}">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D307583A-4EC0-4019-994D-44B039EEEC68}">
      <text>
        <r>
          <rPr>
            <sz val="11"/>
            <color rgb="FF000000"/>
            <rFont val="Arial"/>
            <family val="2"/>
          </rPr>
          <t>(Células de preenchimento automático). Quantitativo das funções gratificadas de direção e assessoramento preenchidos.</t>
        </r>
      </text>
    </comment>
    <comment ref="D268" authorId="0" shapeId="0" xr:uid="{CC615B99-9E02-425F-AD5A-2A8F659ED849}">
      <text>
        <r>
          <rPr>
            <sz val="11"/>
            <color rgb="FF000000"/>
            <rFont val="Arial"/>
            <family val="2"/>
          </rPr>
          <t>(Células de preenchimento automático). Quantitativo das funções gratificadas de direção e assessoramento vagas.</t>
        </r>
      </text>
    </comment>
    <comment ref="E268" authorId="0" shapeId="0" xr:uid="{118270D3-1254-48BA-AE35-16C716959E12}">
      <text>
        <r>
          <rPr>
            <sz val="11"/>
            <color rgb="FF000000"/>
            <rFont val="Arial"/>
            <family val="2"/>
          </rPr>
          <t>(Células de preenchimento automático). Quantitativo das funções gratificadas de direção e assessoramento existentes (preenchidos + vagos).</t>
        </r>
      </text>
    </comment>
    <comment ref="G268" authorId="0" shapeId="0" xr:uid="{10D6E7D8-18FC-410C-89F5-555003FD668F}">
      <text>
        <r>
          <rPr>
            <sz val="11"/>
            <color rgb="FF000000"/>
            <rFont val="Arial"/>
            <family val="2"/>
          </rPr>
          <t>(Células de preenchimento automático). Valor total dos vencimentos dos servidores, em Reais (R$).</t>
        </r>
      </text>
    </comment>
    <comment ref="H268" authorId="0" shapeId="0" xr:uid="{A7C7C779-1BF1-4213-8D38-78E258630C79}">
      <text>
        <r>
          <rPr>
            <sz val="11"/>
            <color rgb="FF000000"/>
            <rFont val="Arial"/>
            <family val="2"/>
          </rPr>
          <t>(Células de preenchimento automático). Valor total das representações pagas em razão da função gratificada de direção e assessoramento, em Reais (R$).</t>
        </r>
      </text>
    </comment>
    <comment ref="I268" authorId="0" shapeId="0" xr:uid="{C58FCE90-503E-449E-ACE2-7D8AC489EF76}">
      <text>
        <r>
          <rPr>
            <sz val="11"/>
            <color rgb="FF000000"/>
            <rFont val="Arial"/>
            <family val="2"/>
          </rPr>
          <t>(Células de preenchimento automático). Valor total dos montantes resultantes da soma entre os vencimentos + representações, em Reais (R$).</t>
        </r>
      </text>
    </comment>
    <comment ref="A274" authorId="0" shapeId="0" xr:uid="{A1FB59CE-BB58-4177-9447-0A5E1CE9858C}">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AE252217-463E-4516-86E1-AA54E4F1527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B211F7F4-149C-4549-8E93-EEFBF1A2B461}">
      <text>
        <r>
          <rPr>
            <sz val="11"/>
            <color rgb="FF000000"/>
            <rFont val="Arial"/>
            <family val="2"/>
          </rPr>
          <t>Descrever a sigla da lotação referente à função gratificada de supervisão e apoio. Exemplos de siglas da SCGE: DAUD/UAPP, DAUD/COP/UAOP, DAUD/CLC/UALC, etc.</t>
        </r>
      </text>
    </comment>
    <comment ref="D274" authorId="0" shapeId="0" xr:uid="{D0C9BFA9-9800-4E53-8441-8E670E2EF15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863C3A73-53CA-4A2C-966E-74AF13086B8B}">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E05D5CC6-9226-42CF-BAEA-EBF5C3BDD258}">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CDB903AB-3EA0-42C8-8D0F-A1A5B6D97768}">
      <text>
        <r>
          <rPr>
            <sz val="11"/>
            <color rgb="FF000000"/>
            <rFont val="Arial"/>
            <family val="2"/>
          </rPr>
          <t>Valor do vencimento do servidor, em Reais (R$).</t>
        </r>
      </text>
    </comment>
    <comment ref="H274" authorId="0" shapeId="0" xr:uid="{728BD4D8-6E05-4A8A-BE84-B9EFC9E519D3}">
      <text>
        <r>
          <rPr>
            <sz val="11"/>
            <color rgb="FF000000"/>
            <rFont val="Arial"/>
            <family val="2"/>
          </rPr>
          <t>Valor da representação paga em razão da função gratificada de supervisão e apoio, em Reais (R$).</t>
        </r>
      </text>
    </comment>
    <comment ref="I274" authorId="0" shapeId="0" xr:uid="{75A03C6D-5BB9-4596-844E-ED85AAA3B027}">
      <text>
        <r>
          <rPr>
            <sz val="11"/>
            <color rgb="FF000000"/>
            <rFont val="Arial"/>
            <family val="2"/>
          </rPr>
          <t>(Células de preenchimento automático). Montante resultante da soma entre o vencimento + representação, em Reais (R$).</t>
        </r>
      </text>
    </comment>
    <comment ref="A306" authorId="0" shapeId="0" xr:uid="{C1CB60D8-BB0F-41B1-BA7A-AC6D7E38E7E4}">
      <text>
        <r>
          <rPr>
            <sz val="11"/>
            <color rgb="FF000000"/>
            <rFont val="Arial"/>
            <family val="2"/>
          </rPr>
          <t>(Não editar as células em cinza). Relação de todas as funções gratificadas de supervisão e apoio, conforme Lei Estadual nº 16.520/2018.</t>
        </r>
      </text>
    </comment>
    <comment ref="B306" authorId="0" shapeId="0" xr:uid="{F7B4C8FE-6E21-4B56-B6C4-29C037F094FA}">
      <text>
        <r>
          <rPr>
            <sz val="11"/>
            <color rgb="FF000000"/>
            <rFont val="Arial"/>
            <family val="2"/>
          </rPr>
          <t>(Não editar as células em cinza). Relação de todos os símbolos das funções gratificadas de supervisão e apoio, conforme Lei Estadual nº 16.520/2018.</t>
        </r>
      </text>
    </comment>
    <comment ref="C306" authorId="0" shapeId="0" xr:uid="{B800BC4A-C3F9-400A-941E-BEEF473A52B2}">
      <text>
        <r>
          <rPr>
            <sz val="11"/>
            <color rgb="FF000000"/>
            <rFont val="Arial"/>
            <family val="2"/>
          </rPr>
          <t>(Células de preenchimento automático). Quantitativo das funções gratificadas de supervisão e apoio preenchidos.</t>
        </r>
      </text>
    </comment>
    <comment ref="D306" authorId="0" shapeId="0" xr:uid="{AD2A37A2-A491-4FC6-9BD0-ABC3FA9C41B7}">
      <text>
        <r>
          <rPr>
            <sz val="11"/>
            <color rgb="FF000000"/>
            <rFont val="Arial"/>
            <family val="2"/>
          </rPr>
          <t>(Células de preenchimento automático). Quantitativo das funções gratificadas de supervisão e apoio vagos.</t>
        </r>
      </text>
    </comment>
    <comment ref="E306" authorId="0" shapeId="0" xr:uid="{AE00DA94-7296-4D12-9332-33D28C9C165A}">
      <text>
        <r>
          <rPr>
            <sz val="11"/>
            <color rgb="FF000000"/>
            <rFont val="Arial"/>
            <family val="2"/>
          </rPr>
          <t>(Células de preenchimento automático). Quantitativo das funções gratificadas de supervisão e apoio existentes (preenchidos + vagos).</t>
        </r>
      </text>
    </comment>
    <comment ref="G306" authorId="0" shapeId="0" xr:uid="{4CB6704F-4A57-4629-81DE-4A42BEBBBCFA}">
      <text>
        <r>
          <rPr>
            <sz val="11"/>
            <color rgb="FF000000"/>
            <rFont val="Arial"/>
            <family val="2"/>
          </rPr>
          <t>(Células de preenchimento automático). Valor total dos vencimentos dos servidores, em Reais (R$).</t>
        </r>
      </text>
    </comment>
    <comment ref="H306" authorId="0" shapeId="0" xr:uid="{3B02136F-400F-46BC-94B2-CA6B4966B4E7}">
      <text>
        <r>
          <rPr>
            <sz val="11"/>
            <color rgb="FF000000"/>
            <rFont val="Arial"/>
            <family val="2"/>
          </rPr>
          <t>(Células de preenchimento automático). Valor total das representações pagas em razão da função gratificada de supervisão e apoio, em Reais (R$).</t>
        </r>
      </text>
    </comment>
    <comment ref="I306" authorId="0" shapeId="0" xr:uid="{104EB207-9E14-4BE8-8512-9F42D4EFE881}">
      <text>
        <r>
          <rPr>
            <sz val="11"/>
            <color rgb="FF000000"/>
            <rFont val="Arial"/>
            <family val="2"/>
          </rPr>
          <t>(Células de preenchimento automático). Valor total dos montantes resultantes da soma entre os vencimentos + representações, em Reais (R$).</t>
        </r>
      </text>
    </comment>
    <comment ref="C315" authorId="0" shapeId="0" xr:uid="{1858E032-89EB-4E6C-82FF-600F088298BC}">
      <text>
        <r>
          <rPr>
            <sz val="11"/>
            <color rgb="FF000000"/>
            <rFont val="Arial"/>
            <family val="2"/>
          </rPr>
          <t>(Células de preenchimento automático). Quantitativo dos cargos em comissão + funções gratificadas preenchidos.</t>
        </r>
      </text>
    </comment>
    <comment ref="D315" authorId="0" shapeId="0" xr:uid="{6CBC7BD6-969D-43C9-9B1E-4E0555B12066}">
      <text>
        <r>
          <rPr>
            <sz val="11"/>
            <color rgb="FF000000"/>
            <rFont val="Arial"/>
            <family val="2"/>
          </rPr>
          <t>(Células de preenchimento automático). Quantitativo dos cargos em comissão + funções gratificadas vagos.</t>
        </r>
      </text>
    </comment>
    <comment ref="E315" authorId="0" shapeId="0" xr:uid="{03BDD532-00F8-4704-916E-0070EE84A741}">
      <text>
        <r>
          <rPr>
            <sz val="11"/>
            <color rgb="FF000000"/>
            <rFont val="Arial"/>
            <family val="2"/>
          </rPr>
          <t>(Células de preenchimento automático). Quantitativo dos cargos em comissão + funções gratificadas existentes (preenchidos + vagos).</t>
        </r>
      </text>
    </comment>
    <comment ref="G315" authorId="0" shapeId="0" xr:uid="{B81F0BB9-A42F-472B-B3B2-D341DE9534AC}">
      <text>
        <r>
          <rPr>
            <sz val="11"/>
            <color rgb="FF000000"/>
            <rFont val="Arial"/>
            <family val="2"/>
          </rPr>
          <t>(Células de preenchimento automático). Valor total dos vencimentos dos cargos comissionados + funções gratificadas, em Reais (R$).</t>
        </r>
      </text>
    </comment>
    <comment ref="H315" authorId="0" shapeId="0" xr:uid="{29B9AE92-11D2-42AB-92B0-769BDB3BDEA2}">
      <text>
        <r>
          <rPr>
            <sz val="11"/>
            <color rgb="FF000000"/>
            <rFont val="Arial"/>
            <family val="2"/>
          </rPr>
          <t>(Células de preenchimento automático). Valor total das representações pagas em razão dos cargos comissionados + funções gratificadas, em Reais (R$).</t>
        </r>
      </text>
    </comment>
    <comment ref="I315" authorId="0" shapeId="0" xr:uid="{FFD8A681-BFFB-4CF1-8108-18CDADE20F2D}">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6C561E7E-D4CD-494E-BE32-C2EBAE317025}">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89356E72-08A7-4448-8A4E-E7C8C55BE8F7}">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3AE5AD88-BD4F-4761-A682-822A2F04BEDD}">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66132479-8901-4C20-8FAC-D4AAC1999505}">
      <text>
        <r>
          <rPr>
            <sz val="11"/>
            <color rgb="FF000000"/>
            <rFont val="Arial"/>
            <family val="2"/>
          </rPr>
          <t>Descrever a sigla da lotação referente ao cargo comissionado. Exemplos de siglas da SCGE: GAB/SECGE, GAB/CGAB, CGAB/ASC, etc.</t>
        </r>
      </text>
    </comment>
    <comment ref="D6" authorId="0" shapeId="0" xr:uid="{251BC8F1-376E-4ABA-9C0F-49E96E5B00E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FF337F4E-40B5-45ED-B21C-BC014BB0B35B}">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23BEE4C4-9E55-4462-B895-61EF3F3DB92C}">
      <text>
        <r>
          <rPr>
            <sz val="11"/>
            <color rgb="FF000000"/>
            <rFont val="Arial"/>
            <family val="2"/>
          </rPr>
          <t>Nome completo do servidor ocupante do cargo comissionado. Caso o cargo esteja vago, a palavra "VAGO" deverá ser inserida na célula correspondente.</t>
        </r>
      </text>
    </comment>
    <comment ref="G6" authorId="0" shapeId="0" xr:uid="{F17CE9A2-E5DA-4C78-B704-C0C80B378CEC}">
      <text>
        <r>
          <rPr>
            <sz val="11"/>
            <color rgb="FF000000"/>
            <rFont val="Arial"/>
            <family val="2"/>
          </rPr>
          <t>Valor do subsídio do agente político, em Reais (R$).</t>
        </r>
      </text>
    </comment>
    <comment ref="H6" authorId="0" shapeId="0" xr:uid="{83E9F0BF-F4FD-406A-A1BE-554D7D00C4C6}">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6940CC42-C25B-4088-AA56-20DE9A180F3C}">
      <text>
        <r>
          <rPr>
            <sz val="11"/>
            <color rgb="FF000000"/>
            <rFont val="Arial"/>
            <family val="2"/>
          </rPr>
          <t>Valor da representação paga em razão do cargo em comissão, em Reais (R$).</t>
        </r>
      </text>
    </comment>
    <comment ref="J6" authorId="0" shapeId="0" xr:uid="{D41D83A6-2645-4DF8-B206-BC4945CA05B3}">
      <text>
        <r>
          <rPr>
            <sz val="11"/>
            <color rgb="FF000000"/>
            <rFont val="Arial"/>
            <family val="2"/>
          </rPr>
          <t>(Células de preenchimento automático). Montante resultante da soma entre o subsídio do agente político + vencimento + representação, em Reais (R$).</t>
        </r>
      </text>
    </comment>
    <comment ref="A175" authorId="0" shapeId="0" xr:uid="{764CE7B2-3D62-4E80-B1CB-5B48CB2A2896}">
      <text>
        <r>
          <rPr>
            <sz val="11"/>
            <color rgb="FF000000"/>
            <rFont val="Arial"/>
            <family val="2"/>
          </rPr>
          <t>(Não editar as células em cinza). Relação de todos os cargos comissionados, conforme Lei Estadual nº 16.520/2018.</t>
        </r>
      </text>
    </comment>
    <comment ref="B175" authorId="0" shapeId="0" xr:uid="{F98148E9-25B7-43F0-BF74-38489EA75546}">
      <text>
        <r>
          <rPr>
            <sz val="11"/>
            <color rgb="FF000000"/>
            <rFont val="Arial"/>
            <family val="2"/>
          </rPr>
          <t>(Não editar as células em cinza). Relação de todos os símbolos dos cargos comissionados, conforme Lei Estadual nº 16.520/2018.</t>
        </r>
      </text>
    </comment>
    <comment ref="C175" authorId="0" shapeId="0" xr:uid="{CD76CAD2-B1CC-49F3-9B2D-4F7B6046AB4D}">
      <text>
        <r>
          <rPr>
            <sz val="11"/>
            <color rgb="FF000000"/>
            <rFont val="Arial"/>
            <family val="2"/>
          </rPr>
          <t>(Células de preenchimento automático). Quantitativo dos cargos comissionados preenchidos.</t>
        </r>
      </text>
    </comment>
    <comment ref="D175" authorId="0" shapeId="0" xr:uid="{8AB2C8BD-0235-4AEC-BE49-E3F192A30ED4}">
      <text>
        <r>
          <rPr>
            <sz val="11"/>
            <color rgb="FF000000"/>
            <rFont val="Arial"/>
            <family val="2"/>
          </rPr>
          <t>(Células de preenchimento automático). Quantitativo dos cargos comissionados vagos.</t>
        </r>
      </text>
    </comment>
    <comment ref="E175" authorId="0" shapeId="0" xr:uid="{3BF7329F-D155-4FE2-B680-21C0695871E4}">
      <text>
        <r>
          <rPr>
            <sz val="11"/>
            <color rgb="FF000000"/>
            <rFont val="Arial"/>
            <family val="2"/>
          </rPr>
          <t>(Células de preenchimento automático). Quantitativo dos cargos comissionados existentes (preenchidos + vagos).</t>
        </r>
      </text>
    </comment>
    <comment ref="G175" authorId="0" shapeId="0" xr:uid="{03DE527A-B485-4FED-968E-EB7FC7787DC1}">
      <text>
        <r>
          <rPr>
            <sz val="11"/>
            <color rgb="FF000000"/>
            <rFont val="Arial"/>
            <family val="2"/>
          </rPr>
          <t>(Células de preenchimento automático). Valor total dos subsídios dos agentes políticos, em Reais (R$).</t>
        </r>
      </text>
    </comment>
    <comment ref="H175" authorId="0" shapeId="0" xr:uid="{E41C4523-AE78-4C94-B926-D5E0ECED77D4}">
      <text>
        <r>
          <rPr>
            <sz val="11"/>
            <color rgb="FF000000"/>
            <rFont val="Arial"/>
            <family val="2"/>
          </rPr>
          <t>(Células de preenchimento automático). Valor total dos vencimentos dos servidores, em Reais (R$).</t>
        </r>
      </text>
    </comment>
    <comment ref="I175" authorId="0" shapeId="0" xr:uid="{60DE9B1F-9672-465D-97E6-ADEF88CFB829}">
      <text>
        <r>
          <rPr>
            <sz val="11"/>
            <color rgb="FF000000"/>
            <rFont val="Arial"/>
            <family val="2"/>
          </rPr>
          <t>(Células de preenchimento automático). Valor total das representações pagas em razão do cargo em comissão, em Reais (R$).</t>
        </r>
      </text>
    </comment>
    <comment ref="J175" authorId="0" shapeId="0" xr:uid="{2A128A10-A7F5-472B-A96F-84B251428194}">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2B2D1666-54AC-4956-AD3C-D2D437D9CA4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2E01E8AE-544F-47A8-90C2-1B6DA64BF81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13F3C576-273F-4DEE-928C-41DEF304B1FD}">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80238727-6153-4988-939D-0D3EF475EE8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34968A2E-288C-48DD-8C44-BCE2717546E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0316F8D2-CF14-4E8E-B3AF-1B6B5EF6225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5A7015BE-4E1C-48D1-B3D4-4A151867BF16}">
      <text>
        <r>
          <rPr>
            <sz val="11"/>
            <color rgb="FF000000"/>
            <rFont val="Arial"/>
            <family val="2"/>
          </rPr>
          <t>Valor do vencimento do servidor, em Reais (R$).</t>
        </r>
      </text>
    </comment>
    <comment ref="H191" authorId="0" shapeId="0" xr:uid="{7BA39D19-5993-4A93-A8F8-9D4BA1204FA7}">
      <text>
        <r>
          <rPr>
            <sz val="11"/>
            <color rgb="FF000000"/>
            <rFont val="Arial"/>
            <family val="2"/>
          </rPr>
          <t>Valor da representação paga em razão da função gratificada de direção e assessoramento, em Reais (R$).</t>
        </r>
      </text>
    </comment>
    <comment ref="I191" authorId="0" shapeId="0" xr:uid="{6CFADBD5-41C3-4545-94D1-4F14C7C835B5}">
      <text>
        <r>
          <rPr>
            <sz val="11"/>
            <color rgb="FF000000"/>
            <rFont val="Arial"/>
            <family val="2"/>
          </rPr>
          <t>(Células de preenchimento automático). Montante resultante da soma entre o vencimento + representação, em Reais (R$).</t>
        </r>
      </text>
    </comment>
    <comment ref="A194" authorId="0" shapeId="0" xr:uid="{F9C62870-120B-400C-8D27-D7036A7F4D1B}">
      <text>
        <r>
          <rPr>
            <sz val="11"/>
            <color rgb="FF000000"/>
            <rFont val="Arial"/>
            <family val="2"/>
          </rPr>
          <t>(Não editar as células em cinza). Relação de todas as funções gratificadas de direção e assessoramento, conforme Lei Estadual nº 16.520/2018.</t>
        </r>
      </text>
    </comment>
    <comment ref="B194" authorId="0" shapeId="0" xr:uid="{4AC4AD2F-9F83-4973-9BD4-8A436E7DCD40}">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CD1AB53F-6548-442E-AA4F-AC1EAD4FF720}">
      <text>
        <r>
          <rPr>
            <sz val="11"/>
            <color rgb="FF000000"/>
            <rFont val="Arial"/>
            <family val="2"/>
          </rPr>
          <t>(Células de preenchimento automático). Quantitativo das funções gratificadas de direção e assessoramento preenchidos.</t>
        </r>
      </text>
    </comment>
    <comment ref="D194" authorId="0" shapeId="0" xr:uid="{007EE2F0-AF8C-439D-B150-C1CAB698BD67}">
      <text>
        <r>
          <rPr>
            <sz val="11"/>
            <color rgb="FF000000"/>
            <rFont val="Arial"/>
            <family val="2"/>
          </rPr>
          <t>(Células de preenchimento automático). Quantitativo das funções gratificadas de direção e assessoramento vagas.</t>
        </r>
      </text>
    </comment>
    <comment ref="E194" authorId="0" shapeId="0" xr:uid="{0C132D25-79AA-4BA5-BFFA-371E010E9C77}">
      <text>
        <r>
          <rPr>
            <sz val="11"/>
            <color rgb="FF000000"/>
            <rFont val="Arial"/>
            <family val="2"/>
          </rPr>
          <t>(Células de preenchimento automático). Quantitativo das funções gratificadas de direção e assessoramento existentes (preenchidos + vagos).</t>
        </r>
      </text>
    </comment>
    <comment ref="G194" authorId="0" shapeId="0" xr:uid="{5620B782-6428-4DFD-B27F-4579014C7F79}">
      <text>
        <r>
          <rPr>
            <sz val="11"/>
            <color rgb="FF000000"/>
            <rFont val="Arial"/>
            <family val="2"/>
          </rPr>
          <t>(Células de preenchimento automático). Valor total dos vencimentos dos servidores, em Reais (R$).</t>
        </r>
      </text>
    </comment>
    <comment ref="H194" authorId="0" shapeId="0" xr:uid="{B8BF2892-9305-4AF8-AC27-B247D6BEEDEA}">
      <text>
        <r>
          <rPr>
            <sz val="11"/>
            <color rgb="FF000000"/>
            <rFont val="Arial"/>
            <family val="2"/>
          </rPr>
          <t>(Células de preenchimento automático). Valor total das representações pagas em razão da função gratificada de direção e assessoramento, em Reais (R$).</t>
        </r>
      </text>
    </comment>
    <comment ref="I194" authorId="0" shapeId="0" xr:uid="{0A1C4844-42C3-4466-BC8B-430BA046F541}">
      <text>
        <r>
          <rPr>
            <sz val="11"/>
            <color rgb="FF000000"/>
            <rFont val="Arial"/>
            <family val="2"/>
          </rPr>
          <t>(Células de preenchimento automático). Valor total dos montantes resultantes da soma entre os vencimentos + representações, em Reais (R$).</t>
        </r>
      </text>
    </comment>
    <comment ref="A204" authorId="0" shapeId="0" xr:uid="{C12C09AD-A3D2-45E0-9E7A-AEDAE2583C9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6D507296-DFDF-4F80-8190-91CB26D2E54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EE871174-AF2A-456F-A548-8CD63A3990A5}">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201AEAB9-7C81-4819-B78A-E431B622B65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88BD7C85-37A0-4DAA-B46F-A7E7735DEBD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ABFD6CD0-1423-4DD5-B25E-380BBDABDD3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C4412325-76D6-448F-8846-E24DE7B1810F}">
      <text>
        <r>
          <rPr>
            <sz val="11"/>
            <color rgb="FF000000"/>
            <rFont val="Arial"/>
            <family val="2"/>
          </rPr>
          <t>Valor do vencimento do servidor, em Reais (R$).</t>
        </r>
      </text>
    </comment>
    <comment ref="H204" authorId="0" shapeId="0" xr:uid="{1DC9BA5C-2EDB-4057-80CB-CDD7162231C8}">
      <text>
        <r>
          <rPr>
            <sz val="11"/>
            <color rgb="FF000000"/>
            <rFont val="Arial"/>
            <family val="2"/>
          </rPr>
          <t>Valor da representação paga em razão da função gratificada de direção e assessoramento, em Reais (R$).</t>
        </r>
      </text>
    </comment>
    <comment ref="I204" authorId="0" shapeId="0" xr:uid="{061D3068-2B1A-4350-9FDA-819CE8E21B65}">
      <text>
        <r>
          <rPr>
            <sz val="11"/>
            <color rgb="FF000000"/>
            <rFont val="Arial"/>
            <family val="2"/>
          </rPr>
          <t>(Células de preenchimento automático). Montante resultante da soma entre o vencimento + representação, em Reais (R$).</t>
        </r>
      </text>
    </comment>
    <comment ref="A212" authorId="0" shapeId="0" xr:uid="{EE554C72-9194-456C-AE2E-DA3401D209B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20AE4B05-EA4A-4D07-9038-512CF34063F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823ACD93-0628-439C-BC1C-775DA7B9A433}">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1158C862-E6BA-4DB6-8B7C-5517C322958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A71C22DF-8065-4991-BBC6-36ACA3D44CA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D99F4E58-B8A1-4552-B04B-770860DFC66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91F74F5F-4F1F-43B5-B6B8-0BF3953D7D1A}">
      <text>
        <r>
          <rPr>
            <sz val="11"/>
            <color rgb="FF000000"/>
            <rFont val="Arial"/>
            <family val="2"/>
          </rPr>
          <t>Valor do vencimento do servidor, em Reais (R$).</t>
        </r>
      </text>
    </comment>
    <comment ref="H212" authorId="0" shapeId="0" xr:uid="{4F089DEB-D1A0-4209-9350-84F6FAD0483F}">
      <text>
        <r>
          <rPr>
            <sz val="11"/>
            <color rgb="FF000000"/>
            <rFont val="Arial"/>
            <family val="2"/>
          </rPr>
          <t>Valor da representação paga em razão da função gratificada de direção e assessoramento, em Reais (R$).</t>
        </r>
      </text>
    </comment>
    <comment ref="I212" authorId="0" shapeId="0" xr:uid="{A86B8334-167B-4BD2-90B8-701F9189E977}">
      <text>
        <r>
          <rPr>
            <sz val="11"/>
            <color rgb="FF000000"/>
            <rFont val="Arial"/>
            <family val="2"/>
          </rPr>
          <t>(Células de preenchimento automático). Montante resultante da soma entre o vencimento + representação, em Reais (R$).</t>
        </r>
      </text>
    </comment>
    <comment ref="A220" authorId="0" shapeId="0" xr:uid="{02A82249-E443-42A0-A147-32B7C8D5548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039F2D96-99DA-4E18-9CBA-651341D05324}">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C6C30889-ABDB-429F-A690-BC89591DA77C}">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CE0F8995-2834-4D7A-BCBB-ABD6C601524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E93C4D84-D4EF-491E-B703-370C7F6E700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5259F1E8-4811-4B58-9016-384BAD7E5B6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0ABC505F-4101-4106-B8A4-456F00375278}">
      <text>
        <r>
          <rPr>
            <sz val="11"/>
            <color rgb="FF000000"/>
            <rFont val="Arial"/>
            <family val="2"/>
          </rPr>
          <t>Valor do vencimento do servidor, em Reais (R$).</t>
        </r>
      </text>
    </comment>
    <comment ref="H220" authorId="0" shapeId="0" xr:uid="{1395F2F7-0238-4343-A223-296B96D86749}">
      <text>
        <r>
          <rPr>
            <sz val="11"/>
            <color rgb="FF000000"/>
            <rFont val="Arial"/>
            <family val="2"/>
          </rPr>
          <t>Valor da representação paga em razão da função gratificada de direção e assessoramento, em Reais (R$).</t>
        </r>
      </text>
    </comment>
    <comment ref="I220" authorId="0" shapeId="0" xr:uid="{9B478FEB-1501-43D9-8D0E-A26432B38CF7}">
      <text>
        <r>
          <rPr>
            <sz val="11"/>
            <color rgb="FF000000"/>
            <rFont val="Arial"/>
            <family val="2"/>
          </rPr>
          <t>(Células de preenchimento automático). Montante resultante da soma entre o vencimento + representação, em Reais (R$).</t>
        </r>
      </text>
    </comment>
    <comment ref="A226" authorId="0" shapeId="0" xr:uid="{5BF49F1E-C083-4FD0-8B7B-18447C8BF57C}">
      <text>
        <r>
          <rPr>
            <sz val="11"/>
            <color rgb="FF000000"/>
            <rFont val="Arial"/>
            <family val="2"/>
          </rPr>
          <t>(Não editar as células em cinza). Relação de todas as funções gratificadas de direção e assessoramento, conforme Lei Estadual nº 16.520/2018.</t>
        </r>
      </text>
    </comment>
    <comment ref="B226" authorId="0" shapeId="0" xr:uid="{52176E56-363D-4E41-813F-AC3A5550A73C}">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DD035869-C25E-4FAD-8F38-46BD5671C3B3}">
      <text>
        <r>
          <rPr>
            <sz val="11"/>
            <color rgb="FF000000"/>
            <rFont val="Arial"/>
            <family val="2"/>
          </rPr>
          <t>(Células de preenchimento automático). Quantitativo das funções gratificadas de direção e assessoramento preenchidos.</t>
        </r>
      </text>
    </comment>
    <comment ref="D226" authorId="0" shapeId="0" xr:uid="{CD270040-C446-4BD6-A4EB-066751531390}">
      <text>
        <r>
          <rPr>
            <sz val="11"/>
            <color rgb="FF000000"/>
            <rFont val="Arial"/>
            <family val="2"/>
          </rPr>
          <t>(Células de preenchimento automático). Quantitativo das funções gratificadas de direção e assessoramento vagas.</t>
        </r>
      </text>
    </comment>
    <comment ref="E226" authorId="0" shapeId="0" xr:uid="{8D6BEE7E-AA86-42D5-A13D-65F1E0983EE5}">
      <text>
        <r>
          <rPr>
            <sz val="11"/>
            <color rgb="FF000000"/>
            <rFont val="Arial"/>
            <family val="2"/>
          </rPr>
          <t>(Células de preenchimento automático). Quantitativo das funções gratificadas de direção e assessoramento existentes (preenchidos + vagos).</t>
        </r>
      </text>
    </comment>
    <comment ref="G226" authorId="0" shapeId="0" xr:uid="{90026E50-189B-4B84-9F4E-600AC6899CA5}">
      <text>
        <r>
          <rPr>
            <sz val="11"/>
            <color rgb="FF000000"/>
            <rFont val="Arial"/>
            <family val="2"/>
          </rPr>
          <t>(Células de preenchimento automático). Valor total dos vencimentos dos servidores, em Reais (R$).</t>
        </r>
      </text>
    </comment>
    <comment ref="H226" authorId="0" shapeId="0" xr:uid="{9BFE905E-0A57-4813-8335-B77AD3F2B772}">
      <text>
        <r>
          <rPr>
            <sz val="11"/>
            <color rgb="FF000000"/>
            <rFont val="Arial"/>
            <family val="2"/>
          </rPr>
          <t>(Células de preenchimento automático). Valor total das representações pagas em razão da função gratificada de direção e assessoramento, em Reais (R$).</t>
        </r>
      </text>
    </comment>
    <comment ref="I226" authorId="0" shapeId="0" xr:uid="{A0289BF4-00D7-42A1-8D06-B4B7DFCC6272}">
      <text>
        <r>
          <rPr>
            <sz val="11"/>
            <color rgb="FF000000"/>
            <rFont val="Arial"/>
            <family val="2"/>
          </rPr>
          <t>(Células de preenchimento automático). Valor total dos montantes resultantes da soma entre os vencimentos + representações, em Reais (R$).</t>
        </r>
      </text>
    </comment>
    <comment ref="A237" authorId="0" shapeId="0" xr:uid="{842F0B7D-99D7-4E78-801B-8488DBDE40A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9F10A791-22E1-4BDD-A963-6E0B9A529CF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993A904B-73C1-4D13-A203-BA6FE94D7AEA}">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5A328EF9-2DDC-4ED4-B3CE-78EC161D789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7A49B254-22E0-4A48-9BBD-761F08C1F4D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0CCD6B98-B9F8-48A3-BE91-DF43E927BE1D}">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33380F79-5DA6-482B-AF03-D99E73CA923A}">
      <text>
        <r>
          <rPr>
            <sz val="11"/>
            <color rgb="FF000000"/>
            <rFont val="Arial"/>
            <family val="2"/>
          </rPr>
          <t>Valor do vencimento do servidor, em Reais (R$).</t>
        </r>
      </text>
    </comment>
    <comment ref="H237" authorId="0" shapeId="0" xr:uid="{E2F83C3F-D69D-49F1-A105-CD56992A5FDB}">
      <text>
        <r>
          <rPr>
            <sz val="11"/>
            <color rgb="FF000000"/>
            <rFont val="Arial"/>
            <family val="2"/>
          </rPr>
          <t>Valor da representação paga em razão da função gratificada de direção e assessoramento, em Reais (R$).</t>
        </r>
      </text>
    </comment>
    <comment ref="I237" authorId="0" shapeId="0" xr:uid="{F30D4848-107D-4167-B542-44D560EE469F}">
      <text>
        <r>
          <rPr>
            <sz val="11"/>
            <color rgb="FF000000"/>
            <rFont val="Arial"/>
            <family val="2"/>
          </rPr>
          <t>(Células de preenchimento automático). Montante resultante da soma entre o vencimento + representação, em Reais (R$).</t>
        </r>
      </text>
    </comment>
    <comment ref="A246" authorId="0" shapeId="0" xr:uid="{B0330FB9-B45F-4E0D-B1B6-E7935299F12B}">
      <text>
        <r>
          <rPr>
            <sz val="11"/>
            <color rgb="FF000000"/>
            <rFont val="Arial"/>
            <family val="2"/>
          </rPr>
          <t>(Não editar as células em cinza). Relação de todas as funções gratificadas de direção e assessoramento, conforme Lei Estadual nº 16.520/2018.</t>
        </r>
      </text>
    </comment>
    <comment ref="B246" authorId="0" shapeId="0" xr:uid="{FABA6964-143C-4F50-8360-F63377A6DCB2}">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ACC843A3-847B-4303-9D70-2A0415AD83AF}">
      <text>
        <r>
          <rPr>
            <sz val="11"/>
            <color rgb="FF000000"/>
            <rFont val="Arial"/>
            <family val="2"/>
          </rPr>
          <t>(Células de preenchimento automático). Quantitativo das funções gratificadas de direção e assessoramento preenchidos.</t>
        </r>
      </text>
    </comment>
    <comment ref="D246" authorId="0" shapeId="0" xr:uid="{7ED70D68-F4F2-4670-BF66-69C90225DC48}">
      <text>
        <r>
          <rPr>
            <sz val="11"/>
            <color rgb="FF000000"/>
            <rFont val="Arial"/>
            <family val="2"/>
          </rPr>
          <t>(Células de preenchimento automático). Quantitativo das funções gratificadas de direção e assessoramento vagas.</t>
        </r>
      </text>
    </comment>
    <comment ref="E246" authorId="0" shapeId="0" xr:uid="{0E2A3329-F8F4-4C37-B108-32FE4F13D21A}">
      <text>
        <r>
          <rPr>
            <sz val="11"/>
            <color rgb="FF000000"/>
            <rFont val="Arial"/>
            <family val="2"/>
          </rPr>
          <t>(Células de preenchimento automático). Quantitativo das funções gratificadas de direção e assessoramento existentes (preenchidos + vagos).</t>
        </r>
      </text>
    </comment>
    <comment ref="G246" authorId="0" shapeId="0" xr:uid="{9E560A94-E7A5-4819-8882-DA75609FD1B2}">
      <text>
        <r>
          <rPr>
            <sz val="11"/>
            <color rgb="FF000000"/>
            <rFont val="Arial"/>
            <family val="2"/>
          </rPr>
          <t>(Células de preenchimento automático). Valor total dos vencimentos dos servidores, em Reais (R$).</t>
        </r>
      </text>
    </comment>
    <comment ref="H246" authorId="0" shapeId="0" xr:uid="{166EB8E6-1DFE-4AAA-B268-F85293C988D7}">
      <text>
        <r>
          <rPr>
            <sz val="11"/>
            <color rgb="FF000000"/>
            <rFont val="Arial"/>
            <family val="2"/>
          </rPr>
          <t>(Células de preenchimento automático). Valor total das representações pagas em razão da função gratificada de direção e assessoramento, em Reais (R$).</t>
        </r>
      </text>
    </comment>
    <comment ref="I246" authorId="0" shapeId="0" xr:uid="{4D0513F2-9555-44FD-8869-1AA7998CD05A}">
      <text>
        <r>
          <rPr>
            <sz val="11"/>
            <color rgb="FF000000"/>
            <rFont val="Arial"/>
            <family val="2"/>
          </rPr>
          <t>(Células de preenchimento automático). Valor total dos montantes resultantes da soma entre os vencimentos + representações, em Reais (R$).</t>
        </r>
      </text>
    </comment>
    <comment ref="A253" authorId="0" shapeId="0" xr:uid="{AEFBC02F-9865-48E6-B7F8-8FF09C869804}">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2AF15B25-09B8-48BE-A3AD-10D1D31E544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0D8BABC2-B688-48B6-96CC-9E8AD52EB621}">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AED1B4C5-8F17-4674-B5E1-9221A9E88B4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3A9539CC-1163-45A7-A3E0-A773FA42AEC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CC8D8F73-0717-4081-893D-2105F43A3D6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4EFA5ECE-F581-4EAD-9FC4-185BBD9E7504}">
      <text>
        <r>
          <rPr>
            <sz val="11"/>
            <color rgb="FF000000"/>
            <rFont val="Arial"/>
            <family val="2"/>
          </rPr>
          <t>Valor do vencimento do servidor, em Reais (R$).</t>
        </r>
      </text>
    </comment>
    <comment ref="H253" authorId="0" shapeId="0" xr:uid="{68B09C89-8427-4FFF-AF4B-19330A12935B}">
      <text>
        <r>
          <rPr>
            <sz val="11"/>
            <color rgb="FF000000"/>
            <rFont val="Arial"/>
            <family val="2"/>
          </rPr>
          <t>Valor da representação paga em razão da função gratificada de direção e assessoramento, em Reais (R$).</t>
        </r>
      </text>
    </comment>
    <comment ref="I253" authorId="0" shapeId="0" xr:uid="{D4BC21B5-BC8D-4201-9154-548C17DAB26F}">
      <text>
        <r>
          <rPr>
            <sz val="11"/>
            <color rgb="FF000000"/>
            <rFont val="Arial"/>
            <family val="2"/>
          </rPr>
          <t>(Células de preenchimento automático). Montante resultante da soma entre o vencimento + representação, em Reais (R$).</t>
        </r>
      </text>
    </comment>
    <comment ref="A257" authorId="0" shapeId="0" xr:uid="{EF346559-A43E-49FD-BE87-C7F81EC99125}">
      <text>
        <r>
          <rPr>
            <sz val="11"/>
            <color rgb="FF000000"/>
            <rFont val="Arial"/>
            <family val="2"/>
          </rPr>
          <t>(Não editar as células em cinza). Relação de todas as funções gratificadas de direção e assessoramento, conforme Lei Estadual nº 16.520/2018.</t>
        </r>
      </text>
    </comment>
    <comment ref="B257" authorId="0" shapeId="0" xr:uid="{E167B1D7-5C74-4D3D-B50A-DA856D486DE8}">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708A047D-12A6-4676-BE3C-8ED3C192E2E9}">
      <text>
        <r>
          <rPr>
            <sz val="11"/>
            <color rgb="FF000000"/>
            <rFont val="Arial"/>
            <family val="2"/>
          </rPr>
          <t>(Células de preenchimento automático). Quantitativo das funções gratificadas de direção e assessoramento preenchidos.</t>
        </r>
      </text>
    </comment>
    <comment ref="D257" authorId="0" shapeId="0" xr:uid="{7F2DC72E-5EAA-4BF3-8D77-18E90E9EB6B5}">
      <text>
        <r>
          <rPr>
            <sz val="11"/>
            <color rgb="FF000000"/>
            <rFont val="Arial"/>
            <family val="2"/>
          </rPr>
          <t>(Células de preenchimento automático). Quantitativo das funções gratificadas de direção e assessoramento vagas.</t>
        </r>
      </text>
    </comment>
    <comment ref="E257" authorId="0" shapeId="0" xr:uid="{90258661-C2A9-4430-AC7A-B2CAA301240E}">
      <text>
        <r>
          <rPr>
            <sz val="11"/>
            <color rgb="FF000000"/>
            <rFont val="Arial"/>
            <family val="2"/>
          </rPr>
          <t>(Células de preenchimento automático). Quantitativo das funções gratificadas de direção e assessoramento existentes (preenchidos + vagos).</t>
        </r>
      </text>
    </comment>
    <comment ref="G257" authorId="0" shapeId="0" xr:uid="{AFD28AEB-1D00-44D9-88B6-AFABEAA42692}">
      <text>
        <r>
          <rPr>
            <sz val="11"/>
            <color rgb="FF000000"/>
            <rFont val="Arial"/>
            <family val="2"/>
          </rPr>
          <t>(Células de preenchimento automático). Valor total dos vencimentos dos servidores, em Reais (R$).</t>
        </r>
      </text>
    </comment>
    <comment ref="H257" authorId="0" shapeId="0" xr:uid="{265CAED2-7D54-4495-90C5-CFC4711BDA03}">
      <text>
        <r>
          <rPr>
            <sz val="11"/>
            <color rgb="FF000000"/>
            <rFont val="Arial"/>
            <family val="2"/>
          </rPr>
          <t>(Células de preenchimento automático). Valor total das representações pagas em razão da função gratificada de direção e assessoramento, em Reais (R$).</t>
        </r>
      </text>
    </comment>
    <comment ref="I257" authorId="0" shapeId="0" xr:uid="{1430F5B7-638A-45D2-9AD3-B563D9E80EC1}">
      <text>
        <r>
          <rPr>
            <sz val="11"/>
            <color rgb="FF000000"/>
            <rFont val="Arial"/>
            <family val="2"/>
          </rPr>
          <t>(Células de preenchimento automático). Valor total dos montantes resultantes da soma entre os vencimentos + representações, em Reais (R$).</t>
        </r>
      </text>
    </comment>
    <comment ref="A264" authorId="0" shapeId="0" xr:uid="{03516948-8386-4DEA-B6EC-CA13317AF7A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D5A671D2-186D-426B-8486-3CC8B2E6957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D8725150-B3FA-473A-B452-14415703026D}">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052B86FC-37FF-4260-B2A7-93945F2475B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C9BA8153-EB3C-425B-B997-19E90B435AA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1EBE284C-5052-47A7-9695-0C4AF27B74CD}">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49F4F5E6-F6ED-4AC7-8E4C-7A97D339A3CE}">
      <text>
        <r>
          <rPr>
            <sz val="11"/>
            <color rgb="FF000000"/>
            <rFont val="Arial"/>
            <family val="2"/>
          </rPr>
          <t>Valor do vencimento do servidor, em Reais (R$).</t>
        </r>
      </text>
    </comment>
    <comment ref="H264" authorId="0" shapeId="0" xr:uid="{01F7AFAB-96CC-413C-A1FF-498D3F260472}">
      <text>
        <r>
          <rPr>
            <sz val="11"/>
            <color rgb="FF000000"/>
            <rFont val="Arial"/>
            <family val="2"/>
          </rPr>
          <t>Valor da representação paga em razão da função gratificada de direção e assessoramento, em Reais (R$).</t>
        </r>
      </text>
    </comment>
    <comment ref="I264" authorId="0" shapeId="0" xr:uid="{355B725B-0B68-4478-B330-C2A9499321D5}">
      <text>
        <r>
          <rPr>
            <sz val="11"/>
            <color rgb="FF000000"/>
            <rFont val="Arial"/>
            <family val="2"/>
          </rPr>
          <t>(Células de preenchimento automático). Montante resultante da soma entre o vencimento + representação, em Reais (R$).</t>
        </r>
      </text>
    </comment>
    <comment ref="A268" authorId="0" shapeId="0" xr:uid="{A473F8DC-A2F9-4702-960A-809492062658}">
      <text>
        <r>
          <rPr>
            <sz val="11"/>
            <color rgb="FF000000"/>
            <rFont val="Arial"/>
            <family val="2"/>
          </rPr>
          <t>(Não editar as células em cinza). Relação de todas as funções gratificadas de direção e assessoramento, conforme Lei Estadual nº 16.520/2018.</t>
        </r>
      </text>
    </comment>
    <comment ref="B268" authorId="0" shapeId="0" xr:uid="{48FD159C-7518-41D3-B51A-39AB010324FF}">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4DCA35F9-88E9-4E1F-8EB7-5BE3AC0BD387}">
      <text>
        <r>
          <rPr>
            <sz val="11"/>
            <color rgb="FF000000"/>
            <rFont val="Arial"/>
            <family val="2"/>
          </rPr>
          <t>(Células de preenchimento automático). Quantitativo das funções gratificadas de direção e assessoramento preenchidos.</t>
        </r>
      </text>
    </comment>
    <comment ref="D268" authorId="0" shapeId="0" xr:uid="{BE75B55E-5D0C-44C7-810B-5136B7644AB3}">
      <text>
        <r>
          <rPr>
            <sz val="11"/>
            <color rgb="FF000000"/>
            <rFont val="Arial"/>
            <family val="2"/>
          </rPr>
          <t>(Células de preenchimento automático). Quantitativo das funções gratificadas de direção e assessoramento vagas.</t>
        </r>
      </text>
    </comment>
    <comment ref="E268" authorId="0" shapeId="0" xr:uid="{E757853D-A7FF-4309-AE51-924903AB9CF3}">
      <text>
        <r>
          <rPr>
            <sz val="11"/>
            <color rgb="FF000000"/>
            <rFont val="Arial"/>
            <family val="2"/>
          </rPr>
          <t>(Células de preenchimento automático). Quantitativo das funções gratificadas de direção e assessoramento existentes (preenchidos + vagos).</t>
        </r>
      </text>
    </comment>
    <comment ref="G268" authorId="0" shapeId="0" xr:uid="{30CB7EEA-4ABF-47EE-88F3-FBDB25082471}">
      <text>
        <r>
          <rPr>
            <sz val="11"/>
            <color rgb="FF000000"/>
            <rFont val="Arial"/>
            <family val="2"/>
          </rPr>
          <t>(Células de preenchimento automático). Valor total dos vencimentos dos servidores, em Reais (R$).</t>
        </r>
      </text>
    </comment>
    <comment ref="H268" authorId="0" shapeId="0" xr:uid="{8F4F58F5-84D8-4D42-A7CD-DA136FE58169}">
      <text>
        <r>
          <rPr>
            <sz val="11"/>
            <color rgb="FF000000"/>
            <rFont val="Arial"/>
            <family val="2"/>
          </rPr>
          <t>(Células de preenchimento automático). Valor total das representações pagas em razão da função gratificada de direção e assessoramento, em Reais (R$).</t>
        </r>
      </text>
    </comment>
    <comment ref="I268" authorId="0" shapeId="0" xr:uid="{CD80ABC0-BB5C-4C7D-AB5E-C489487C913A}">
      <text>
        <r>
          <rPr>
            <sz val="11"/>
            <color rgb="FF000000"/>
            <rFont val="Arial"/>
            <family val="2"/>
          </rPr>
          <t>(Células de preenchimento automático). Valor total dos montantes resultantes da soma entre os vencimentos + representações, em Reais (R$).</t>
        </r>
      </text>
    </comment>
    <comment ref="A274" authorId="0" shapeId="0" xr:uid="{7BD41C28-D942-43A6-BA12-B496AEEDB561}">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E9C46563-4893-43D4-9F43-46ABB314DC0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7BF79EA3-4E60-4046-9547-6E498AAADD7A}">
      <text>
        <r>
          <rPr>
            <sz val="11"/>
            <color rgb="FF000000"/>
            <rFont val="Arial"/>
            <family val="2"/>
          </rPr>
          <t>Descrever a sigla da lotação referente à função gratificada de supervisão e apoio. Exemplos de siglas da SCGE: DAUD/UAPP, DAUD/COP/UAOP, DAUD/CLC/UALC, etc.</t>
        </r>
      </text>
    </comment>
    <comment ref="D274" authorId="0" shapeId="0" xr:uid="{AF491F99-705B-43CD-94F9-B8A632A1074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F8413471-2D03-4AC8-A142-3268218D85E7}">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0FC9B248-D67C-4BF7-A8D5-DF5FACE8FAF5}">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0F9FF7FE-3382-4E36-9B14-7817EE216FA2}">
      <text>
        <r>
          <rPr>
            <sz val="11"/>
            <color rgb="FF000000"/>
            <rFont val="Arial"/>
            <family val="2"/>
          </rPr>
          <t>Valor do vencimento do servidor, em Reais (R$).</t>
        </r>
      </text>
    </comment>
    <comment ref="H274" authorId="0" shapeId="0" xr:uid="{A1DDDEC7-4394-4618-9F6D-B9E672C39172}">
      <text>
        <r>
          <rPr>
            <sz val="11"/>
            <color rgb="FF000000"/>
            <rFont val="Arial"/>
            <family val="2"/>
          </rPr>
          <t>Valor da representação paga em razão da função gratificada de supervisão e apoio, em Reais (R$).</t>
        </r>
      </text>
    </comment>
    <comment ref="I274" authorId="0" shapeId="0" xr:uid="{17E98395-4BA3-4FB6-B694-ACBB93E78D14}">
      <text>
        <r>
          <rPr>
            <sz val="11"/>
            <color rgb="FF000000"/>
            <rFont val="Arial"/>
            <family val="2"/>
          </rPr>
          <t>(Células de preenchimento automático). Montante resultante da soma entre o vencimento + representação, em Reais (R$).</t>
        </r>
      </text>
    </comment>
    <comment ref="A306" authorId="0" shapeId="0" xr:uid="{67C180D0-F73D-4F39-9F7D-E6ECABD80DEA}">
      <text>
        <r>
          <rPr>
            <sz val="11"/>
            <color rgb="FF000000"/>
            <rFont val="Arial"/>
            <family val="2"/>
          </rPr>
          <t>(Não editar as células em cinza). Relação de todas as funções gratificadas de supervisão e apoio, conforme Lei Estadual nº 16.520/2018.</t>
        </r>
      </text>
    </comment>
    <comment ref="B306" authorId="0" shapeId="0" xr:uid="{35542A45-F092-4E79-895D-42529ECC3057}">
      <text>
        <r>
          <rPr>
            <sz val="11"/>
            <color rgb="FF000000"/>
            <rFont val="Arial"/>
            <family val="2"/>
          </rPr>
          <t>(Não editar as células em cinza). Relação de todos os símbolos das funções gratificadas de supervisão e apoio, conforme Lei Estadual nº 16.520/2018.</t>
        </r>
      </text>
    </comment>
    <comment ref="C306" authorId="0" shapeId="0" xr:uid="{3E55D668-48E7-47E8-9B1D-966B45174185}">
      <text>
        <r>
          <rPr>
            <sz val="11"/>
            <color rgb="FF000000"/>
            <rFont val="Arial"/>
            <family val="2"/>
          </rPr>
          <t>(Células de preenchimento automático). Quantitativo das funções gratificadas de supervisão e apoio preenchidos.</t>
        </r>
      </text>
    </comment>
    <comment ref="D306" authorId="0" shapeId="0" xr:uid="{D14E24DA-25F2-4E8F-89CB-BE29A27182E2}">
      <text>
        <r>
          <rPr>
            <sz val="11"/>
            <color rgb="FF000000"/>
            <rFont val="Arial"/>
            <family val="2"/>
          </rPr>
          <t>(Células de preenchimento automático). Quantitativo das funções gratificadas de supervisão e apoio vagos.</t>
        </r>
      </text>
    </comment>
    <comment ref="E306" authorId="0" shapeId="0" xr:uid="{B8F89172-21F3-466A-8382-D3BACA225BFD}">
      <text>
        <r>
          <rPr>
            <sz val="11"/>
            <color rgb="FF000000"/>
            <rFont val="Arial"/>
            <family val="2"/>
          </rPr>
          <t>(Células de preenchimento automático). Quantitativo das funções gratificadas de supervisão e apoio existentes (preenchidos + vagos).</t>
        </r>
      </text>
    </comment>
    <comment ref="G306" authorId="0" shapeId="0" xr:uid="{4623E3E2-4DB4-4BD7-B208-555A6CE8002C}">
      <text>
        <r>
          <rPr>
            <sz val="11"/>
            <color rgb="FF000000"/>
            <rFont val="Arial"/>
            <family val="2"/>
          </rPr>
          <t>(Células de preenchimento automático). Valor total dos vencimentos dos servidores, em Reais (R$).</t>
        </r>
      </text>
    </comment>
    <comment ref="H306" authorId="0" shapeId="0" xr:uid="{90B4124A-D327-44D8-82A7-641E5FC40604}">
      <text>
        <r>
          <rPr>
            <sz val="11"/>
            <color rgb="FF000000"/>
            <rFont val="Arial"/>
            <family val="2"/>
          </rPr>
          <t>(Células de preenchimento automático). Valor total das representações pagas em razão da função gratificada de supervisão e apoio, em Reais (R$).</t>
        </r>
      </text>
    </comment>
    <comment ref="I306" authorId="0" shapeId="0" xr:uid="{93306D79-4DA9-4575-8BB7-A197936E6C90}">
      <text>
        <r>
          <rPr>
            <sz val="11"/>
            <color rgb="FF000000"/>
            <rFont val="Arial"/>
            <family val="2"/>
          </rPr>
          <t>(Células de preenchimento automático). Valor total dos montantes resultantes da soma entre os vencimentos + representações, em Reais (R$).</t>
        </r>
      </text>
    </comment>
    <comment ref="C315" authorId="0" shapeId="0" xr:uid="{D5ACF59A-E797-40D3-A253-A78938F5BDE8}">
      <text>
        <r>
          <rPr>
            <sz val="11"/>
            <color rgb="FF000000"/>
            <rFont val="Arial"/>
            <family val="2"/>
          </rPr>
          <t>(Células de preenchimento automático). Quantitativo dos cargos em comissão + funções gratificadas preenchidos.</t>
        </r>
      </text>
    </comment>
    <comment ref="D315" authorId="0" shapeId="0" xr:uid="{1E3A9D9D-D6A5-4E53-868F-AC382D5F6F59}">
      <text>
        <r>
          <rPr>
            <sz val="11"/>
            <color rgb="FF000000"/>
            <rFont val="Arial"/>
            <family val="2"/>
          </rPr>
          <t>(Células de preenchimento automático). Quantitativo dos cargos em comissão + funções gratificadas vagos.</t>
        </r>
      </text>
    </comment>
    <comment ref="E315" authorId="0" shapeId="0" xr:uid="{6E20537A-31F3-43F4-8B6F-18249661D830}">
      <text>
        <r>
          <rPr>
            <sz val="11"/>
            <color rgb="FF000000"/>
            <rFont val="Arial"/>
            <family val="2"/>
          </rPr>
          <t>(Células de preenchimento automático). Quantitativo dos cargos em comissão + funções gratificadas existentes (preenchidos + vagos).</t>
        </r>
      </text>
    </comment>
    <comment ref="G315" authorId="0" shapeId="0" xr:uid="{057C0D1A-0598-46AA-A77A-C2862180BAE5}">
      <text>
        <r>
          <rPr>
            <sz val="11"/>
            <color rgb="FF000000"/>
            <rFont val="Arial"/>
            <family val="2"/>
          </rPr>
          <t>(Células de preenchimento automático). Valor total dos vencimentos dos cargos comissionados + funções gratificadas, em Reais (R$).</t>
        </r>
      </text>
    </comment>
    <comment ref="H315" authorId="0" shapeId="0" xr:uid="{47897677-1605-4083-9043-496B239753EB}">
      <text>
        <r>
          <rPr>
            <sz val="11"/>
            <color rgb="FF000000"/>
            <rFont val="Arial"/>
            <family val="2"/>
          </rPr>
          <t>(Células de preenchimento automático). Valor total das representações pagas em razão dos cargos comissionados + funções gratificadas, em Reais (R$).</t>
        </r>
      </text>
    </comment>
    <comment ref="I315" authorId="0" shapeId="0" xr:uid="{75ECB280-8B28-4741-AD18-01B23A206F9A}">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EC176D16-D014-4AE1-854B-AACEBBE3E9DD}">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F36D2749-1430-4EAD-84CA-D1EF7C0B59F6}">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922C03C7-57D1-45E1-913A-2BDE9F5E4A21}">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1F7E4F5C-707C-4845-8B98-56C754FCE19E}">
      <text>
        <r>
          <rPr>
            <sz val="11"/>
            <color rgb="FF000000"/>
            <rFont val="Arial"/>
            <family val="2"/>
          </rPr>
          <t>Descrever a sigla da lotação referente ao cargo comissionado. Exemplos de siglas da SCGE: GAB/SECGE, GAB/CGAB, CGAB/ASC, etc.</t>
        </r>
      </text>
    </comment>
    <comment ref="D6" authorId="0" shapeId="0" xr:uid="{358F3345-B895-4ED4-83A7-F9DD9F3EDBD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2E31FCFC-EB5E-4015-A98C-EC744E9AF665}">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DF9A0721-3E5D-40ED-8C29-45DF5488705E}">
      <text>
        <r>
          <rPr>
            <sz val="11"/>
            <color rgb="FF000000"/>
            <rFont val="Arial"/>
            <family val="2"/>
          </rPr>
          <t>Nome completo do servidor ocupante do cargo comissionado. Caso o cargo esteja vago, a palavra "VAGO" deverá ser inserida na célula correspondente.</t>
        </r>
      </text>
    </comment>
    <comment ref="G6" authorId="0" shapeId="0" xr:uid="{DA61A45A-25BB-49EF-AD84-2C51B421C29C}">
      <text>
        <r>
          <rPr>
            <sz val="11"/>
            <color rgb="FF000000"/>
            <rFont val="Arial"/>
            <family val="2"/>
          </rPr>
          <t>Valor do subsídio do agente político, em Reais (R$).</t>
        </r>
      </text>
    </comment>
    <comment ref="H6" authorId="0" shapeId="0" xr:uid="{D17879F6-B31D-431A-8C52-AB806028FD28}">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E86F89DD-7B33-4B47-8D6B-434B98C080B5}">
      <text>
        <r>
          <rPr>
            <sz val="11"/>
            <color rgb="FF000000"/>
            <rFont val="Arial"/>
            <family val="2"/>
          </rPr>
          <t>Valor da representação paga em razão do cargo em comissão, em Reais (R$).</t>
        </r>
      </text>
    </comment>
    <comment ref="J6" authorId="0" shapeId="0" xr:uid="{BB07B469-6F06-4BDE-9E36-867FC2E672F4}">
      <text>
        <r>
          <rPr>
            <sz val="11"/>
            <color rgb="FF000000"/>
            <rFont val="Arial"/>
            <family val="2"/>
          </rPr>
          <t>(Células de preenchimento automático). Montante resultante da soma entre o subsídio do agente político + vencimento + representação, em Reais (R$).</t>
        </r>
      </text>
    </comment>
    <comment ref="A175" authorId="0" shapeId="0" xr:uid="{2DE0D630-36C9-4599-8199-0D71F3B73BA3}">
      <text>
        <r>
          <rPr>
            <sz val="11"/>
            <color rgb="FF000000"/>
            <rFont val="Arial"/>
            <family val="2"/>
          </rPr>
          <t>(Não editar as células em cinza). Relação de todos os cargos comissionados, conforme Lei Estadual nº 16.520/2018.</t>
        </r>
      </text>
    </comment>
    <comment ref="B175" authorId="0" shapeId="0" xr:uid="{3B42310A-934A-4C42-834A-C56C081F2213}">
      <text>
        <r>
          <rPr>
            <sz val="11"/>
            <color rgb="FF000000"/>
            <rFont val="Arial"/>
            <family val="2"/>
          </rPr>
          <t>(Não editar as células em cinza). Relação de todos os símbolos dos cargos comissionados, conforme Lei Estadual nº 16.520/2018.</t>
        </r>
      </text>
    </comment>
    <comment ref="C175" authorId="0" shapeId="0" xr:uid="{6C417A9F-64EF-4D65-AC27-4D9C7C7A6084}">
      <text>
        <r>
          <rPr>
            <sz val="11"/>
            <color rgb="FF000000"/>
            <rFont val="Arial"/>
            <family val="2"/>
          </rPr>
          <t>(Células de preenchimento automático). Quantitativo dos cargos comissionados preenchidos.</t>
        </r>
      </text>
    </comment>
    <comment ref="D175" authorId="0" shapeId="0" xr:uid="{BC2B7C28-6BEC-4F89-9001-5EBEF6D5AB8A}">
      <text>
        <r>
          <rPr>
            <sz val="11"/>
            <color rgb="FF000000"/>
            <rFont val="Arial"/>
            <family val="2"/>
          </rPr>
          <t>(Células de preenchimento automático). Quantitativo dos cargos comissionados vagos.</t>
        </r>
      </text>
    </comment>
    <comment ref="E175" authorId="0" shapeId="0" xr:uid="{368A357E-E207-44AD-93AD-95CA840C6EC0}">
      <text>
        <r>
          <rPr>
            <sz val="11"/>
            <color rgb="FF000000"/>
            <rFont val="Arial"/>
            <family val="2"/>
          </rPr>
          <t>(Células de preenchimento automático). Quantitativo dos cargos comissionados existentes (preenchidos + vagos).</t>
        </r>
      </text>
    </comment>
    <comment ref="G175" authorId="0" shapeId="0" xr:uid="{29209C66-DCFF-4697-B1FC-4DC1BD2FDDED}">
      <text>
        <r>
          <rPr>
            <sz val="11"/>
            <color rgb="FF000000"/>
            <rFont val="Arial"/>
            <family val="2"/>
          </rPr>
          <t>(Células de preenchimento automático). Valor total dos subsídios dos agentes políticos, em Reais (R$).</t>
        </r>
      </text>
    </comment>
    <comment ref="H175" authorId="0" shapeId="0" xr:uid="{645F996A-812C-4F20-AEFA-097214FEDAC2}">
      <text>
        <r>
          <rPr>
            <sz val="11"/>
            <color rgb="FF000000"/>
            <rFont val="Arial"/>
            <family val="2"/>
          </rPr>
          <t>(Células de preenchimento automático). Valor total dos vencimentos dos servidores, em Reais (R$).</t>
        </r>
      </text>
    </comment>
    <comment ref="I175" authorId="0" shapeId="0" xr:uid="{53494459-B7F3-4690-8AEC-A2CF63B1ADAC}">
      <text>
        <r>
          <rPr>
            <sz val="11"/>
            <color rgb="FF000000"/>
            <rFont val="Arial"/>
            <family val="2"/>
          </rPr>
          <t>(Células de preenchimento automático). Valor total das representações pagas em razão do cargo em comissão, em Reais (R$).</t>
        </r>
      </text>
    </comment>
    <comment ref="J175" authorId="0" shapeId="0" xr:uid="{22163688-9AA7-4CEE-B55D-7D94C0F12FD3}">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4831BDE3-6884-4245-ACB0-9B7DFB75AC4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1ABB9727-8EFC-45E6-BA0B-A80AB26BC0B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65869DF5-9872-466D-B10C-0BBCD509837E}">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B77A4994-2573-4433-8826-9E864E36EC5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F8B8E736-92C0-4E47-A318-F1997797543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B66B449C-536C-4515-99C7-C66C8C9442A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D20568E7-51B1-418E-93EF-F6529A9B90B2}">
      <text>
        <r>
          <rPr>
            <sz val="11"/>
            <color rgb="FF000000"/>
            <rFont val="Arial"/>
            <family val="2"/>
          </rPr>
          <t>Valor do vencimento do servidor, em Reais (R$).</t>
        </r>
      </text>
    </comment>
    <comment ref="H191" authorId="0" shapeId="0" xr:uid="{3573955F-65C0-4217-844F-08A89930229D}">
      <text>
        <r>
          <rPr>
            <sz val="11"/>
            <color rgb="FF000000"/>
            <rFont val="Arial"/>
            <family val="2"/>
          </rPr>
          <t>Valor da representação paga em razão da função gratificada de direção e assessoramento, em Reais (R$).</t>
        </r>
      </text>
    </comment>
    <comment ref="I191" authorId="0" shapeId="0" xr:uid="{15EAA068-8F4E-4002-940C-80B4431FFD15}">
      <text>
        <r>
          <rPr>
            <sz val="11"/>
            <color rgb="FF000000"/>
            <rFont val="Arial"/>
            <family val="2"/>
          </rPr>
          <t>(Células de preenchimento automático). Montante resultante da soma entre o vencimento + representação, em Reais (R$).</t>
        </r>
      </text>
    </comment>
    <comment ref="A194" authorId="0" shapeId="0" xr:uid="{459E0A1D-13E5-4B88-BD87-CC1B53994F07}">
      <text>
        <r>
          <rPr>
            <sz val="11"/>
            <color rgb="FF000000"/>
            <rFont val="Arial"/>
            <family val="2"/>
          </rPr>
          <t>(Não editar as células em cinza). Relação de todas as funções gratificadas de direção e assessoramento, conforme Lei Estadual nº 16.520/2018.</t>
        </r>
      </text>
    </comment>
    <comment ref="B194" authorId="0" shapeId="0" xr:uid="{0827FEA0-CBB5-4D64-9130-A6A68AA9DF5F}">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84A9C7A4-2C69-4AC4-966E-2534363B7734}">
      <text>
        <r>
          <rPr>
            <sz val="11"/>
            <color rgb="FF000000"/>
            <rFont val="Arial"/>
            <family val="2"/>
          </rPr>
          <t>(Células de preenchimento automático). Quantitativo das funções gratificadas de direção e assessoramento preenchidos.</t>
        </r>
      </text>
    </comment>
    <comment ref="D194" authorId="0" shapeId="0" xr:uid="{4AA5EFE2-AA56-4131-B6B1-589D42EC3703}">
      <text>
        <r>
          <rPr>
            <sz val="11"/>
            <color rgb="FF000000"/>
            <rFont val="Arial"/>
            <family val="2"/>
          </rPr>
          <t>(Células de preenchimento automático). Quantitativo das funções gratificadas de direção e assessoramento vagas.</t>
        </r>
      </text>
    </comment>
    <comment ref="E194" authorId="0" shapeId="0" xr:uid="{60EC4623-B190-4811-9722-ED18DD5E0010}">
      <text>
        <r>
          <rPr>
            <sz val="11"/>
            <color rgb="FF000000"/>
            <rFont val="Arial"/>
            <family val="2"/>
          </rPr>
          <t>(Células de preenchimento automático). Quantitativo das funções gratificadas de direção e assessoramento existentes (preenchidos + vagos).</t>
        </r>
      </text>
    </comment>
    <comment ref="G194" authorId="0" shapeId="0" xr:uid="{93D3A836-0DB9-441A-94A2-8586FD7679E0}">
      <text>
        <r>
          <rPr>
            <sz val="11"/>
            <color rgb="FF000000"/>
            <rFont val="Arial"/>
            <family val="2"/>
          </rPr>
          <t>(Células de preenchimento automático). Valor total dos vencimentos dos servidores, em Reais (R$).</t>
        </r>
      </text>
    </comment>
    <comment ref="H194" authorId="0" shapeId="0" xr:uid="{520E80F1-58F3-45DD-959B-1D4D5738319F}">
      <text>
        <r>
          <rPr>
            <sz val="11"/>
            <color rgb="FF000000"/>
            <rFont val="Arial"/>
            <family val="2"/>
          </rPr>
          <t>(Células de preenchimento automático). Valor total das representações pagas em razão da função gratificada de direção e assessoramento, em Reais (R$).</t>
        </r>
      </text>
    </comment>
    <comment ref="I194" authorId="0" shapeId="0" xr:uid="{38653BE8-D31D-47C6-831D-1904D97D558F}">
      <text>
        <r>
          <rPr>
            <sz val="11"/>
            <color rgb="FF000000"/>
            <rFont val="Arial"/>
            <family val="2"/>
          </rPr>
          <t>(Células de preenchimento automático). Valor total dos montantes resultantes da soma entre os vencimentos + representações, em Reais (R$).</t>
        </r>
      </text>
    </comment>
    <comment ref="A204" authorId="0" shapeId="0" xr:uid="{B16ECD6D-10D4-49D9-8392-CD33E3732B2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1E9F4A6B-3161-437A-9BA3-BC3369F769C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01F2D393-3E7C-4F5B-9E22-A98B8850732D}">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D7DDC4BB-49EA-4D7C-8A76-F617BC3C979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EAB43F76-2E22-4C82-936F-8E2D9FDA9A9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732D3178-242A-4395-9CBB-5E562BDA3E4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09F2D28E-CDC9-43C4-AEAE-14669C5E37F3}">
      <text>
        <r>
          <rPr>
            <sz val="11"/>
            <color rgb="FF000000"/>
            <rFont val="Arial"/>
            <family val="2"/>
          </rPr>
          <t>Valor do vencimento do servidor, em Reais (R$).</t>
        </r>
      </text>
    </comment>
    <comment ref="H204" authorId="0" shapeId="0" xr:uid="{E2CF436B-A868-4D16-AC4F-DAB90D25372F}">
      <text>
        <r>
          <rPr>
            <sz val="11"/>
            <color rgb="FF000000"/>
            <rFont val="Arial"/>
            <family val="2"/>
          </rPr>
          <t>Valor da representação paga em razão da função gratificada de direção e assessoramento, em Reais (R$).</t>
        </r>
      </text>
    </comment>
    <comment ref="I204" authorId="0" shapeId="0" xr:uid="{4E8B1A30-01ED-4E99-8DCC-BEC04B838A49}">
      <text>
        <r>
          <rPr>
            <sz val="11"/>
            <color rgb="FF000000"/>
            <rFont val="Arial"/>
            <family val="2"/>
          </rPr>
          <t>(Células de preenchimento automático). Montante resultante da soma entre o vencimento + representação, em Reais (R$).</t>
        </r>
      </text>
    </comment>
    <comment ref="A212" authorId="0" shapeId="0" xr:uid="{1CE0B8C5-BE42-4001-8237-DAFC2ED21F3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96B2DB5F-A41D-4293-AD2B-5B38EB4C906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0E3B8E1F-10FE-46FC-B2CF-91CB80DC0632}">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EA0D11D5-F6B7-40D7-9C0E-F4737844A0F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F23AE888-35C5-493E-8C55-70B03043B63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B336BA59-8C64-4693-994E-EA73FAC57A1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FF7A11B6-D9BC-445A-9DA7-1CA9249A6BC0}">
      <text>
        <r>
          <rPr>
            <sz val="11"/>
            <color rgb="FF000000"/>
            <rFont val="Arial"/>
            <family val="2"/>
          </rPr>
          <t>Valor do vencimento do servidor, em Reais (R$).</t>
        </r>
      </text>
    </comment>
    <comment ref="H212" authorId="0" shapeId="0" xr:uid="{1D2892CB-6434-4958-9D2C-DBDD8EAB820F}">
      <text>
        <r>
          <rPr>
            <sz val="11"/>
            <color rgb="FF000000"/>
            <rFont val="Arial"/>
            <family val="2"/>
          </rPr>
          <t>Valor da representação paga em razão da função gratificada de direção e assessoramento, em Reais (R$).</t>
        </r>
      </text>
    </comment>
    <comment ref="I212" authorId="0" shapeId="0" xr:uid="{85EFE492-F03A-47D3-AA10-721C0E069E34}">
      <text>
        <r>
          <rPr>
            <sz val="11"/>
            <color rgb="FF000000"/>
            <rFont val="Arial"/>
            <family val="2"/>
          </rPr>
          <t>(Células de preenchimento automático). Montante resultante da soma entre o vencimento + representação, em Reais (R$).</t>
        </r>
      </text>
    </comment>
    <comment ref="A220" authorId="0" shapeId="0" xr:uid="{EF7CC350-C39E-4E38-A4B8-F4A297E7E59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9606F1A5-405C-4F39-A7FD-EEEFA3CA8F6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E343F041-27E9-41C4-9955-D2EFFAEC7988}">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70D09DBB-AD42-4412-8016-7839CE8B3A7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CD560695-0C1B-40A2-8F40-69962F1290C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F8370998-56A9-4C34-B2C5-6674B2D6F7B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0A8D83C3-751A-4DF3-A97A-ABA3DF177C33}">
      <text>
        <r>
          <rPr>
            <sz val="11"/>
            <color rgb="FF000000"/>
            <rFont val="Arial"/>
            <family val="2"/>
          </rPr>
          <t>Valor do vencimento do servidor, em Reais (R$).</t>
        </r>
      </text>
    </comment>
    <comment ref="H220" authorId="0" shapeId="0" xr:uid="{23802517-465D-4FA9-B59D-DEE28DFB2999}">
      <text>
        <r>
          <rPr>
            <sz val="11"/>
            <color rgb="FF000000"/>
            <rFont val="Arial"/>
            <family val="2"/>
          </rPr>
          <t>Valor da representação paga em razão da função gratificada de direção e assessoramento, em Reais (R$).</t>
        </r>
      </text>
    </comment>
    <comment ref="I220" authorId="0" shapeId="0" xr:uid="{206F27C5-054B-4CF7-A779-8423A24EBA7D}">
      <text>
        <r>
          <rPr>
            <sz val="11"/>
            <color rgb="FF000000"/>
            <rFont val="Arial"/>
            <family val="2"/>
          </rPr>
          <t>(Células de preenchimento automático). Montante resultante da soma entre o vencimento + representação, em Reais (R$).</t>
        </r>
      </text>
    </comment>
    <comment ref="A226" authorId="0" shapeId="0" xr:uid="{54469102-096C-489A-BECC-4455AF68E826}">
      <text>
        <r>
          <rPr>
            <sz val="11"/>
            <color rgb="FF000000"/>
            <rFont val="Arial"/>
            <family val="2"/>
          </rPr>
          <t>(Não editar as células em cinza). Relação de todas as funções gratificadas de direção e assessoramento, conforme Lei Estadual nº 16.520/2018.</t>
        </r>
      </text>
    </comment>
    <comment ref="B226" authorId="0" shapeId="0" xr:uid="{9C949743-A1DB-49FC-A32F-605DE268B033}">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71453453-CCE7-4646-A702-D67B249AA7F8}">
      <text>
        <r>
          <rPr>
            <sz val="11"/>
            <color rgb="FF000000"/>
            <rFont val="Arial"/>
            <family val="2"/>
          </rPr>
          <t>(Células de preenchimento automático). Quantitativo das funções gratificadas de direção e assessoramento preenchidos.</t>
        </r>
      </text>
    </comment>
    <comment ref="D226" authorId="0" shapeId="0" xr:uid="{05FC73CB-21A7-4E2C-9AA7-C686C9E18A7F}">
      <text>
        <r>
          <rPr>
            <sz val="11"/>
            <color rgb="FF000000"/>
            <rFont val="Arial"/>
            <family val="2"/>
          </rPr>
          <t>(Células de preenchimento automático). Quantitativo das funções gratificadas de direção e assessoramento vagas.</t>
        </r>
      </text>
    </comment>
    <comment ref="E226" authorId="0" shapeId="0" xr:uid="{9F1B225A-7965-4D21-A115-9C40034EE638}">
      <text>
        <r>
          <rPr>
            <sz val="11"/>
            <color rgb="FF000000"/>
            <rFont val="Arial"/>
            <family val="2"/>
          </rPr>
          <t>(Células de preenchimento automático). Quantitativo das funções gratificadas de direção e assessoramento existentes (preenchidos + vagos).</t>
        </r>
      </text>
    </comment>
    <comment ref="G226" authorId="0" shapeId="0" xr:uid="{B7A972A2-4402-4539-945B-6F6FC1CE83E9}">
      <text>
        <r>
          <rPr>
            <sz val="11"/>
            <color rgb="FF000000"/>
            <rFont val="Arial"/>
            <family val="2"/>
          </rPr>
          <t>(Células de preenchimento automático). Valor total dos vencimentos dos servidores, em Reais (R$).</t>
        </r>
      </text>
    </comment>
    <comment ref="H226" authorId="0" shapeId="0" xr:uid="{84A984EB-3E03-471B-894A-AC1316E46894}">
      <text>
        <r>
          <rPr>
            <sz val="11"/>
            <color rgb="FF000000"/>
            <rFont val="Arial"/>
            <family val="2"/>
          </rPr>
          <t>(Células de preenchimento automático). Valor total das representações pagas em razão da função gratificada de direção e assessoramento, em Reais (R$).</t>
        </r>
      </text>
    </comment>
    <comment ref="I226" authorId="0" shapeId="0" xr:uid="{DDD22DA2-39A4-4B7F-A38D-81423F7CC83E}">
      <text>
        <r>
          <rPr>
            <sz val="11"/>
            <color rgb="FF000000"/>
            <rFont val="Arial"/>
            <family val="2"/>
          </rPr>
          <t>(Células de preenchimento automático). Valor total dos montantes resultantes da soma entre os vencimentos + representações, em Reais (R$).</t>
        </r>
      </text>
    </comment>
    <comment ref="A237" authorId="0" shapeId="0" xr:uid="{7DA94D95-883A-4E81-A43A-B1BB8782AA3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C2B1D080-5F79-476B-B2A0-7695FC9E3C7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882E727E-C368-4D57-A02A-634EB48EA8F4}">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D5258715-6EAC-44F1-8DFB-1813836F2C6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3D09F301-F7A5-4931-A42D-60CF02C599B6}">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35071E1B-2BD4-411A-8E06-3721FD25FFF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BB8A7F18-D9FE-4E23-B57F-72BCD16A24B6}">
      <text>
        <r>
          <rPr>
            <sz val="11"/>
            <color rgb="FF000000"/>
            <rFont val="Arial"/>
            <family val="2"/>
          </rPr>
          <t>Valor do vencimento do servidor, em Reais (R$).</t>
        </r>
      </text>
    </comment>
    <comment ref="H237" authorId="0" shapeId="0" xr:uid="{114D25CB-600B-4707-90F4-D682D978A14E}">
      <text>
        <r>
          <rPr>
            <sz val="11"/>
            <color rgb="FF000000"/>
            <rFont val="Arial"/>
            <family val="2"/>
          </rPr>
          <t>Valor da representação paga em razão da função gratificada de direção e assessoramento, em Reais (R$).</t>
        </r>
      </text>
    </comment>
    <comment ref="I237" authorId="0" shapeId="0" xr:uid="{F8E1B0ED-A606-4842-9F7E-647D8386BCBC}">
      <text>
        <r>
          <rPr>
            <sz val="11"/>
            <color rgb="FF000000"/>
            <rFont val="Arial"/>
            <family val="2"/>
          </rPr>
          <t>(Células de preenchimento automático). Montante resultante da soma entre o vencimento + representação, em Reais (R$).</t>
        </r>
      </text>
    </comment>
    <comment ref="A246" authorId="0" shapeId="0" xr:uid="{CEAB2092-302D-45EE-BDB4-E26D8C5A4A03}">
      <text>
        <r>
          <rPr>
            <sz val="11"/>
            <color rgb="FF000000"/>
            <rFont val="Arial"/>
            <family val="2"/>
          </rPr>
          <t>(Não editar as células em cinza). Relação de todas as funções gratificadas de direção e assessoramento, conforme Lei Estadual nº 16.520/2018.</t>
        </r>
      </text>
    </comment>
    <comment ref="B246" authorId="0" shapeId="0" xr:uid="{7F7DD5D1-E7DD-41FA-9149-0E09E9897939}">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2287FF60-390D-4FFB-AAB9-86B1C3429BB1}">
      <text>
        <r>
          <rPr>
            <sz val="11"/>
            <color rgb="FF000000"/>
            <rFont val="Arial"/>
            <family val="2"/>
          </rPr>
          <t>(Células de preenchimento automático). Quantitativo das funções gratificadas de direção e assessoramento preenchidos.</t>
        </r>
      </text>
    </comment>
    <comment ref="D246" authorId="0" shapeId="0" xr:uid="{1691202D-0EC9-4933-80D5-98C120289ABE}">
      <text>
        <r>
          <rPr>
            <sz val="11"/>
            <color rgb="FF000000"/>
            <rFont val="Arial"/>
            <family val="2"/>
          </rPr>
          <t>(Células de preenchimento automático). Quantitativo das funções gratificadas de direção e assessoramento vagas.</t>
        </r>
      </text>
    </comment>
    <comment ref="E246" authorId="0" shapeId="0" xr:uid="{CB7A76BE-24D7-489D-BCDE-B5CD76A35278}">
      <text>
        <r>
          <rPr>
            <sz val="11"/>
            <color rgb="FF000000"/>
            <rFont val="Arial"/>
            <family val="2"/>
          </rPr>
          <t>(Células de preenchimento automático). Quantitativo das funções gratificadas de direção e assessoramento existentes (preenchidos + vagos).</t>
        </r>
      </text>
    </comment>
    <comment ref="G246" authorId="0" shapeId="0" xr:uid="{6153C6D9-D3C1-49E5-851D-8BE6183CA72A}">
      <text>
        <r>
          <rPr>
            <sz val="11"/>
            <color rgb="FF000000"/>
            <rFont val="Arial"/>
            <family val="2"/>
          </rPr>
          <t>(Células de preenchimento automático). Valor total dos vencimentos dos servidores, em Reais (R$).</t>
        </r>
      </text>
    </comment>
    <comment ref="H246" authorId="0" shapeId="0" xr:uid="{87EBB10D-753D-4861-86EF-4D938EB2B1BF}">
      <text>
        <r>
          <rPr>
            <sz val="11"/>
            <color rgb="FF000000"/>
            <rFont val="Arial"/>
            <family val="2"/>
          </rPr>
          <t>(Células de preenchimento automático). Valor total das representações pagas em razão da função gratificada de direção e assessoramento, em Reais (R$).</t>
        </r>
      </text>
    </comment>
    <comment ref="I246" authorId="0" shapeId="0" xr:uid="{B12F96CF-BFAB-42DA-8739-694B943F0E7F}">
      <text>
        <r>
          <rPr>
            <sz val="11"/>
            <color rgb="FF000000"/>
            <rFont val="Arial"/>
            <family val="2"/>
          </rPr>
          <t>(Células de preenchimento automático). Valor total dos montantes resultantes da soma entre os vencimentos + representações, em Reais (R$).</t>
        </r>
      </text>
    </comment>
    <comment ref="A253" authorId="0" shapeId="0" xr:uid="{6EBF7D50-80DC-45D4-87B6-F3FC57F3168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00F7F05F-7C17-4411-BDDB-73098AB1E9B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D12F2C5B-C796-4B89-B091-11013FFEAFEB}">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E78A1DFD-A15C-45EC-8D35-EA6CED266B4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399C0D5D-26A2-4853-BAAB-58B174B11C6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0E4E4C34-8BC5-41B1-B2F0-0702820B4EB1}">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ABF08C14-4D99-4078-A218-7F615E4EC493}">
      <text>
        <r>
          <rPr>
            <sz val="11"/>
            <color rgb="FF000000"/>
            <rFont val="Arial"/>
            <family val="2"/>
          </rPr>
          <t>Valor do vencimento do servidor, em Reais (R$).</t>
        </r>
      </text>
    </comment>
    <comment ref="H253" authorId="0" shapeId="0" xr:uid="{D4F9E4AC-47AD-45F7-B698-6286299DC724}">
      <text>
        <r>
          <rPr>
            <sz val="11"/>
            <color rgb="FF000000"/>
            <rFont val="Arial"/>
            <family val="2"/>
          </rPr>
          <t>Valor da representação paga em razão da função gratificada de direção e assessoramento, em Reais (R$).</t>
        </r>
      </text>
    </comment>
    <comment ref="I253" authorId="0" shapeId="0" xr:uid="{D4C62051-A238-4922-8B93-BAEA1E0DEAF0}">
      <text>
        <r>
          <rPr>
            <sz val="11"/>
            <color rgb="FF000000"/>
            <rFont val="Arial"/>
            <family val="2"/>
          </rPr>
          <t>(Células de preenchimento automático). Montante resultante da soma entre o vencimento + representação, em Reais (R$).</t>
        </r>
      </text>
    </comment>
    <comment ref="A257" authorId="0" shapeId="0" xr:uid="{B9EDDEAC-0D07-4FAC-9CA9-ADF55FBB375F}">
      <text>
        <r>
          <rPr>
            <sz val="11"/>
            <color rgb="FF000000"/>
            <rFont val="Arial"/>
            <family val="2"/>
          </rPr>
          <t>(Não editar as células em cinza). Relação de todas as funções gratificadas de direção e assessoramento, conforme Lei Estadual nº 16.520/2018.</t>
        </r>
      </text>
    </comment>
    <comment ref="B257" authorId="0" shapeId="0" xr:uid="{220DC693-9946-4A2F-9DC6-187AF32ECE4E}">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5CDD7AFC-A5F5-41F1-964A-A9D0E9AF41FF}">
      <text>
        <r>
          <rPr>
            <sz val="11"/>
            <color rgb="FF000000"/>
            <rFont val="Arial"/>
            <family val="2"/>
          </rPr>
          <t>(Células de preenchimento automático). Quantitativo das funções gratificadas de direção e assessoramento preenchidos.</t>
        </r>
      </text>
    </comment>
    <comment ref="D257" authorId="0" shapeId="0" xr:uid="{BC2B1A58-B6CA-4D4F-90F7-13DB677D7FBC}">
      <text>
        <r>
          <rPr>
            <sz val="11"/>
            <color rgb="FF000000"/>
            <rFont val="Arial"/>
            <family val="2"/>
          </rPr>
          <t>(Células de preenchimento automático). Quantitativo das funções gratificadas de direção e assessoramento vagas.</t>
        </r>
      </text>
    </comment>
    <comment ref="E257" authorId="0" shapeId="0" xr:uid="{6A4D6341-92E0-4AD7-ABC6-B8D829B3D278}">
      <text>
        <r>
          <rPr>
            <sz val="11"/>
            <color rgb="FF000000"/>
            <rFont val="Arial"/>
            <family val="2"/>
          </rPr>
          <t>(Células de preenchimento automático). Quantitativo das funções gratificadas de direção e assessoramento existentes (preenchidos + vagos).</t>
        </r>
      </text>
    </comment>
    <comment ref="G257" authorId="0" shapeId="0" xr:uid="{FCD204B7-D6B2-4068-A5FD-6C46CDA5ED0E}">
      <text>
        <r>
          <rPr>
            <sz val="11"/>
            <color rgb="FF000000"/>
            <rFont val="Arial"/>
            <family val="2"/>
          </rPr>
          <t>(Células de preenchimento automático). Valor total dos vencimentos dos servidores, em Reais (R$).</t>
        </r>
      </text>
    </comment>
    <comment ref="H257" authorId="0" shapeId="0" xr:uid="{C76B06F4-D9AC-479A-91C5-790EF5C0E6F5}">
      <text>
        <r>
          <rPr>
            <sz val="11"/>
            <color rgb="FF000000"/>
            <rFont val="Arial"/>
            <family val="2"/>
          </rPr>
          <t>(Células de preenchimento automático). Valor total das representações pagas em razão da função gratificada de direção e assessoramento, em Reais (R$).</t>
        </r>
      </text>
    </comment>
    <comment ref="I257" authorId="0" shapeId="0" xr:uid="{6E76ABE2-E4F1-4A3A-964F-06405B71F9CE}">
      <text>
        <r>
          <rPr>
            <sz val="11"/>
            <color rgb="FF000000"/>
            <rFont val="Arial"/>
            <family val="2"/>
          </rPr>
          <t>(Células de preenchimento automático). Valor total dos montantes resultantes da soma entre os vencimentos + representações, em Reais (R$).</t>
        </r>
      </text>
    </comment>
    <comment ref="A264" authorId="0" shapeId="0" xr:uid="{44E77EAB-465C-470A-B703-534C7A90A1D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904A5DC1-FA5A-4132-9963-131885B50A1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D598D766-9109-437A-871E-5431CC5A72F9}">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8037EAEB-94E9-4BFB-B8FC-0DC2EFA294A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2AE517CB-EF22-49B3-96B1-7B10FECA85B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9411CCD8-B684-41DC-A813-8C0424E0BFA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7B420490-2848-4499-BFDF-291B29213701}">
      <text>
        <r>
          <rPr>
            <sz val="11"/>
            <color rgb="FF000000"/>
            <rFont val="Arial"/>
            <family val="2"/>
          </rPr>
          <t>Valor do vencimento do servidor, em Reais (R$).</t>
        </r>
      </text>
    </comment>
    <comment ref="H264" authorId="0" shapeId="0" xr:uid="{8E4C9F5C-013F-4001-BF56-38D210F1E850}">
      <text>
        <r>
          <rPr>
            <sz val="11"/>
            <color rgb="FF000000"/>
            <rFont val="Arial"/>
            <family val="2"/>
          </rPr>
          <t>Valor da representação paga em razão da função gratificada de direção e assessoramento, em Reais (R$).</t>
        </r>
      </text>
    </comment>
    <comment ref="I264" authorId="0" shapeId="0" xr:uid="{C5BCB25C-3A7E-4C0C-A891-79EFEBD54AD4}">
      <text>
        <r>
          <rPr>
            <sz val="11"/>
            <color rgb="FF000000"/>
            <rFont val="Arial"/>
            <family val="2"/>
          </rPr>
          <t>(Células de preenchimento automático). Montante resultante da soma entre o vencimento + representação, em Reais (R$).</t>
        </r>
      </text>
    </comment>
    <comment ref="A268" authorId="0" shapeId="0" xr:uid="{12FE1A43-0922-40FA-929A-A4944343461E}">
      <text>
        <r>
          <rPr>
            <sz val="11"/>
            <color rgb="FF000000"/>
            <rFont val="Arial"/>
            <family val="2"/>
          </rPr>
          <t>(Não editar as células em cinza). Relação de todas as funções gratificadas de direção e assessoramento, conforme Lei Estadual nº 16.520/2018.</t>
        </r>
      </text>
    </comment>
    <comment ref="B268" authorId="0" shapeId="0" xr:uid="{B0442F8E-DE67-44F3-A1AF-6F1C8B31F645}">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E9F5F88D-F220-460D-ADEF-1EA3BBAD7653}">
      <text>
        <r>
          <rPr>
            <sz val="11"/>
            <color rgb="FF000000"/>
            <rFont val="Arial"/>
            <family val="2"/>
          </rPr>
          <t>(Células de preenchimento automático). Quantitativo das funções gratificadas de direção e assessoramento preenchidos.</t>
        </r>
      </text>
    </comment>
    <comment ref="D268" authorId="0" shapeId="0" xr:uid="{FB838726-A50D-4FEC-AC85-53211D79A16E}">
      <text>
        <r>
          <rPr>
            <sz val="11"/>
            <color rgb="FF000000"/>
            <rFont val="Arial"/>
            <family val="2"/>
          </rPr>
          <t>(Células de preenchimento automático). Quantitativo das funções gratificadas de direção e assessoramento vagas.</t>
        </r>
      </text>
    </comment>
    <comment ref="E268" authorId="0" shapeId="0" xr:uid="{8806D98F-FD86-4B0D-AF49-CCB4B7E5FAE5}">
      <text>
        <r>
          <rPr>
            <sz val="11"/>
            <color rgb="FF000000"/>
            <rFont val="Arial"/>
            <family val="2"/>
          </rPr>
          <t>(Células de preenchimento automático). Quantitativo das funções gratificadas de direção e assessoramento existentes (preenchidos + vagos).</t>
        </r>
      </text>
    </comment>
    <comment ref="G268" authorId="0" shapeId="0" xr:uid="{D2319E03-4EC3-405E-8DC6-C076E811F23C}">
      <text>
        <r>
          <rPr>
            <sz val="11"/>
            <color rgb="FF000000"/>
            <rFont val="Arial"/>
            <family val="2"/>
          </rPr>
          <t>(Células de preenchimento automático). Valor total dos vencimentos dos servidores, em Reais (R$).</t>
        </r>
      </text>
    </comment>
    <comment ref="H268" authorId="0" shapeId="0" xr:uid="{05BF63F2-282C-4032-84FC-B070F478E73C}">
      <text>
        <r>
          <rPr>
            <sz val="11"/>
            <color rgb="FF000000"/>
            <rFont val="Arial"/>
            <family val="2"/>
          </rPr>
          <t>(Células de preenchimento automático). Valor total das representações pagas em razão da função gratificada de direção e assessoramento, em Reais (R$).</t>
        </r>
      </text>
    </comment>
    <comment ref="I268" authorId="0" shapeId="0" xr:uid="{8132D077-FE63-4C5D-9508-F9B10DDFE9E4}">
      <text>
        <r>
          <rPr>
            <sz val="11"/>
            <color rgb="FF000000"/>
            <rFont val="Arial"/>
            <family val="2"/>
          </rPr>
          <t>(Células de preenchimento automático). Valor total dos montantes resultantes da soma entre os vencimentos + representações, em Reais (R$).</t>
        </r>
      </text>
    </comment>
    <comment ref="A274" authorId="0" shapeId="0" xr:uid="{EC219D29-C8B5-4401-86E0-E00E7937AB05}">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FEB408BA-21A7-4712-94A1-B80B5F2BBC2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7458A975-F4BA-4CC1-A323-3E6412DF3A26}">
      <text>
        <r>
          <rPr>
            <sz val="11"/>
            <color rgb="FF000000"/>
            <rFont val="Arial"/>
            <family val="2"/>
          </rPr>
          <t>Descrever a sigla da lotação referente à função gratificada de supervisão e apoio. Exemplos de siglas da SCGE: DAUD/UAPP, DAUD/COP/UAOP, DAUD/CLC/UALC, etc.</t>
        </r>
      </text>
    </comment>
    <comment ref="D274" authorId="0" shapeId="0" xr:uid="{178AE5BA-0D0C-469C-8284-5DC850CA3E3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F48062C9-29D6-4AF9-A839-59B6EBBDA86F}">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3A0F11D4-FD14-41A0-A32C-AD983BBDAE9C}">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2B8949C3-D810-4C83-BFB0-41A45868CAE3}">
      <text>
        <r>
          <rPr>
            <sz val="11"/>
            <color rgb="FF000000"/>
            <rFont val="Arial"/>
            <family val="2"/>
          </rPr>
          <t>Valor do vencimento do servidor, em Reais (R$).</t>
        </r>
      </text>
    </comment>
    <comment ref="H274" authorId="0" shapeId="0" xr:uid="{ABC936A9-1552-402D-B165-3BFC3B4EA24D}">
      <text>
        <r>
          <rPr>
            <sz val="11"/>
            <color rgb="FF000000"/>
            <rFont val="Arial"/>
            <family val="2"/>
          </rPr>
          <t>Valor da representação paga em razão da função gratificada de supervisão e apoio, em Reais (R$).</t>
        </r>
      </text>
    </comment>
    <comment ref="I274" authorId="0" shapeId="0" xr:uid="{15B19A97-89B6-4B81-B1A6-7680B2B27711}">
      <text>
        <r>
          <rPr>
            <sz val="11"/>
            <color rgb="FF000000"/>
            <rFont val="Arial"/>
            <family val="2"/>
          </rPr>
          <t>(Células de preenchimento automático). Montante resultante da soma entre o vencimento + representação, em Reais (R$).</t>
        </r>
      </text>
    </comment>
    <comment ref="A306" authorId="0" shapeId="0" xr:uid="{9D468142-3C6D-4B1D-B09C-E5CDFDF497D9}">
      <text>
        <r>
          <rPr>
            <sz val="11"/>
            <color rgb="FF000000"/>
            <rFont val="Arial"/>
            <family val="2"/>
          </rPr>
          <t>(Não editar as células em cinza). Relação de todas as funções gratificadas de supervisão e apoio, conforme Lei Estadual nº 16.520/2018.</t>
        </r>
      </text>
    </comment>
    <comment ref="B306" authorId="0" shapeId="0" xr:uid="{7B83478C-3A72-46FA-A351-2DA785BF8C48}">
      <text>
        <r>
          <rPr>
            <sz val="11"/>
            <color rgb="FF000000"/>
            <rFont val="Arial"/>
            <family val="2"/>
          </rPr>
          <t>(Não editar as células em cinza). Relação de todos os símbolos das funções gratificadas de supervisão e apoio, conforme Lei Estadual nº 16.520/2018.</t>
        </r>
      </text>
    </comment>
    <comment ref="C306" authorId="0" shapeId="0" xr:uid="{CD447FBA-0AA3-4F31-8945-9B87E002A959}">
      <text>
        <r>
          <rPr>
            <sz val="11"/>
            <color rgb="FF000000"/>
            <rFont val="Arial"/>
            <family val="2"/>
          </rPr>
          <t>(Células de preenchimento automático). Quantitativo das funções gratificadas de supervisão e apoio preenchidos.</t>
        </r>
      </text>
    </comment>
    <comment ref="D306" authorId="0" shapeId="0" xr:uid="{F347047A-73BC-4EC2-837D-003213CE37BA}">
      <text>
        <r>
          <rPr>
            <sz val="11"/>
            <color rgb="FF000000"/>
            <rFont val="Arial"/>
            <family val="2"/>
          </rPr>
          <t>(Células de preenchimento automático). Quantitativo das funções gratificadas de supervisão e apoio vagos.</t>
        </r>
      </text>
    </comment>
    <comment ref="E306" authorId="0" shapeId="0" xr:uid="{85AAEDB0-465D-46FA-BF82-A8EBDE9F2E7F}">
      <text>
        <r>
          <rPr>
            <sz val="11"/>
            <color rgb="FF000000"/>
            <rFont val="Arial"/>
            <family val="2"/>
          </rPr>
          <t>(Células de preenchimento automático). Quantitativo das funções gratificadas de supervisão e apoio existentes (preenchidos + vagos).</t>
        </r>
      </text>
    </comment>
    <comment ref="G306" authorId="0" shapeId="0" xr:uid="{30CAA8CA-CBC0-4546-82F9-D172DA5FCC18}">
      <text>
        <r>
          <rPr>
            <sz val="11"/>
            <color rgb="FF000000"/>
            <rFont val="Arial"/>
            <family val="2"/>
          </rPr>
          <t>(Células de preenchimento automático). Valor total dos vencimentos dos servidores, em Reais (R$).</t>
        </r>
      </text>
    </comment>
    <comment ref="H306" authorId="0" shapeId="0" xr:uid="{A7D1765D-3BC0-42E0-A879-B061B8E20A37}">
      <text>
        <r>
          <rPr>
            <sz val="11"/>
            <color rgb="FF000000"/>
            <rFont val="Arial"/>
            <family val="2"/>
          </rPr>
          <t>(Células de preenchimento automático). Valor total das representações pagas em razão da função gratificada de supervisão e apoio, em Reais (R$).</t>
        </r>
      </text>
    </comment>
    <comment ref="I306" authorId="0" shapeId="0" xr:uid="{14DE9D59-71F9-473C-92E5-3BA7279E0D3C}">
      <text>
        <r>
          <rPr>
            <sz val="11"/>
            <color rgb="FF000000"/>
            <rFont val="Arial"/>
            <family val="2"/>
          </rPr>
          <t>(Células de preenchimento automático). Valor total dos montantes resultantes da soma entre os vencimentos + representações, em Reais (R$).</t>
        </r>
      </text>
    </comment>
    <comment ref="C315" authorId="0" shapeId="0" xr:uid="{C2071426-2D71-4D85-9C2F-3D44E00958C8}">
      <text>
        <r>
          <rPr>
            <sz val="11"/>
            <color rgb="FF000000"/>
            <rFont val="Arial"/>
            <family val="2"/>
          </rPr>
          <t>(Células de preenchimento automático). Quantitativo dos cargos em comissão + funções gratificadas preenchidos.</t>
        </r>
      </text>
    </comment>
    <comment ref="D315" authorId="0" shapeId="0" xr:uid="{23C8A4F5-9C29-42B8-998B-C514CDD3033C}">
      <text>
        <r>
          <rPr>
            <sz val="11"/>
            <color rgb="FF000000"/>
            <rFont val="Arial"/>
            <family val="2"/>
          </rPr>
          <t>(Células de preenchimento automático). Quantitativo dos cargos em comissão + funções gratificadas vagos.</t>
        </r>
      </text>
    </comment>
    <comment ref="E315" authorId="0" shapeId="0" xr:uid="{E310DE3D-7777-48C0-A973-7AF80B20D223}">
      <text>
        <r>
          <rPr>
            <sz val="11"/>
            <color rgb="FF000000"/>
            <rFont val="Arial"/>
            <family val="2"/>
          </rPr>
          <t>(Células de preenchimento automático). Quantitativo dos cargos em comissão + funções gratificadas existentes (preenchidos + vagos).</t>
        </r>
      </text>
    </comment>
    <comment ref="G315" authorId="0" shapeId="0" xr:uid="{A1CB8D57-5F26-4FAD-9C21-07B57BC78C14}">
      <text>
        <r>
          <rPr>
            <sz val="11"/>
            <color rgb="FF000000"/>
            <rFont val="Arial"/>
            <family val="2"/>
          </rPr>
          <t>(Células de preenchimento automático). Valor total dos vencimentos dos cargos comissionados + funções gratificadas, em Reais (R$).</t>
        </r>
      </text>
    </comment>
    <comment ref="H315" authorId="0" shapeId="0" xr:uid="{F9D34959-633B-4449-A71A-3C8D823CD6C9}">
      <text>
        <r>
          <rPr>
            <sz val="11"/>
            <color rgb="FF000000"/>
            <rFont val="Arial"/>
            <family val="2"/>
          </rPr>
          <t>(Células de preenchimento automático). Valor total das representações pagas em razão dos cargos comissionados + funções gratificadas, em Reais (R$).</t>
        </r>
      </text>
    </comment>
    <comment ref="I315" authorId="0" shapeId="0" xr:uid="{339228E0-6A07-4E4F-9750-60BB13FA4283}">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FED35EC6-68FE-4527-BAD1-4A1039474651}">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1295A608-DAA0-4F33-8D71-8A187DA10C7F}">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929658B0-AAB8-4213-82B9-64410910B31C}">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9CE4C133-69F5-49B8-A127-60B478837F8A}">
      <text>
        <r>
          <rPr>
            <sz val="11"/>
            <color rgb="FF000000"/>
            <rFont val="Arial"/>
            <family val="2"/>
          </rPr>
          <t>Descrever a sigla da lotação referente ao cargo comissionado. Exemplos de siglas da SCGE: GAB/SECGE, GAB/CGAB, CGAB/ASC, etc.</t>
        </r>
      </text>
    </comment>
    <comment ref="D6" authorId="0" shapeId="0" xr:uid="{8110ED3B-FD41-490A-9804-AC3EF6D0D41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0F06916F-A855-4C72-B4C8-E4851028BF19}">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252D5DD3-6A6F-4ADA-A450-73A893A19E9F}">
      <text>
        <r>
          <rPr>
            <sz val="11"/>
            <color rgb="FF000000"/>
            <rFont val="Arial"/>
            <family val="2"/>
          </rPr>
          <t>Nome completo do servidor ocupante do cargo comissionado. Caso o cargo esteja vago, a palavra "VAGO" deverá ser inserida na célula correspondente.</t>
        </r>
      </text>
    </comment>
    <comment ref="G6" authorId="0" shapeId="0" xr:uid="{405C0E51-D93E-4B08-85F3-886428DF9C34}">
      <text>
        <r>
          <rPr>
            <sz val="11"/>
            <color rgb="FF000000"/>
            <rFont val="Arial"/>
            <family val="2"/>
          </rPr>
          <t>Valor do subsídio do agente político, em Reais (R$).</t>
        </r>
      </text>
    </comment>
    <comment ref="H6" authorId="0" shapeId="0" xr:uid="{61B14C4D-30C8-4D0B-9029-56BCDB38E7F7}">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87556C90-3FB3-49C2-8645-2C4C83925FCB}">
      <text>
        <r>
          <rPr>
            <sz val="11"/>
            <color rgb="FF000000"/>
            <rFont val="Arial"/>
            <family val="2"/>
          </rPr>
          <t>Valor da representação paga em razão do cargo em comissão, em Reais (R$).</t>
        </r>
      </text>
    </comment>
    <comment ref="J6" authorId="0" shapeId="0" xr:uid="{4B853549-68B3-405C-BF1A-0FD951C4A2E3}">
      <text>
        <r>
          <rPr>
            <sz val="11"/>
            <color rgb="FF000000"/>
            <rFont val="Arial"/>
            <family val="2"/>
          </rPr>
          <t>(Células de preenchimento automático). Montante resultante da soma entre o subsídio do agente político + vencimento + representação, em Reais (R$).</t>
        </r>
      </text>
    </comment>
    <comment ref="A175" authorId="0" shapeId="0" xr:uid="{2056415D-9993-4159-AE53-54C608F41842}">
      <text>
        <r>
          <rPr>
            <sz val="11"/>
            <color rgb="FF000000"/>
            <rFont val="Arial"/>
            <family val="2"/>
          </rPr>
          <t>(Não editar as células em cinza). Relação de todos os cargos comissionados, conforme Lei Estadual nº 16.520/2018.</t>
        </r>
      </text>
    </comment>
    <comment ref="B175" authorId="0" shapeId="0" xr:uid="{9A828EBC-83EE-4A65-BAD5-F7548B955006}">
      <text>
        <r>
          <rPr>
            <sz val="11"/>
            <color rgb="FF000000"/>
            <rFont val="Arial"/>
            <family val="2"/>
          </rPr>
          <t>(Não editar as células em cinza). Relação de todos os símbolos dos cargos comissionados, conforme Lei Estadual nº 16.520/2018.</t>
        </r>
      </text>
    </comment>
    <comment ref="C175" authorId="0" shapeId="0" xr:uid="{53850A23-39B1-492A-895C-083AB80AE412}">
      <text>
        <r>
          <rPr>
            <sz val="11"/>
            <color rgb="FF000000"/>
            <rFont val="Arial"/>
            <family val="2"/>
          </rPr>
          <t>(Células de preenchimento automático). Quantitativo dos cargos comissionados preenchidos.</t>
        </r>
      </text>
    </comment>
    <comment ref="D175" authorId="0" shapeId="0" xr:uid="{B91B2B9C-80C8-4000-98E6-2F5D2D070503}">
      <text>
        <r>
          <rPr>
            <sz val="11"/>
            <color rgb="FF000000"/>
            <rFont val="Arial"/>
            <family val="2"/>
          </rPr>
          <t>(Células de preenchimento automático). Quantitativo dos cargos comissionados vagos.</t>
        </r>
      </text>
    </comment>
    <comment ref="E175" authorId="0" shapeId="0" xr:uid="{ECBC3C0A-F0E9-4683-B2BF-F9ACBEEF582E}">
      <text>
        <r>
          <rPr>
            <sz val="11"/>
            <color rgb="FF000000"/>
            <rFont val="Arial"/>
            <family val="2"/>
          </rPr>
          <t>(Células de preenchimento automático). Quantitativo dos cargos comissionados existentes (preenchidos + vagos).</t>
        </r>
      </text>
    </comment>
    <comment ref="G175" authorId="0" shapeId="0" xr:uid="{40397545-377D-4393-B1ED-8CBE1E985EC1}">
      <text>
        <r>
          <rPr>
            <sz val="11"/>
            <color rgb="FF000000"/>
            <rFont val="Arial"/>
            <family val="2"/>
          </rPr>
          <t>(Células de preenchimento automático). Valor total dos subsídios dos agentes políticos, em Reais (R$).</t>
        </r>
      </text>
    </comment>
    <comment ref="H175" authorId="0" shapeId="0" xr:uid="{81F5B337-47FD-41E3-BB26-882129485090}">
      <text>
        <r>
          <rPr>
            <sz val="11"/>
            <color rgb="FF000000"/>
            <rFont val="Arial"/>
            <family val="2"/>
          </rPr>
          <t>(Células de preenchimento automático). Valor total dos vencimentos dos servidores, em Reais (R$).</t>
        </r>
      </text>
    </comment>
    <comment ref="I175" authorId="0" shapeId="0" xr:uid="{AC19375B-D479-4A84-B6B3-476818F58B57}">
      <text>
        <r>
          <rPr>
            <sz val="11"/>
            <color rgb="FF000000"/>
            <rFont val="Arial"/>
            <family val="2"/>
          </rPr>
          <t>(Células de preenchimento automático). Valor total das representações pagas em razão do cargo em comissão, em Reais (R$).</t>
        </r>
      </text>
    </comment>
    <comment ref="J175" authorId="0" shapeId="0" xr:uid="{D8A3E642-5E1C-4B7E-9043-731438E55CC0}">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0938B260-ABF3-4BA8-9FB9-99AD4CA32D2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58C83908-FF32-4C66-9381-D0C7BF4BCD9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1F1C0198-8A99-4871-A853-FD6E35B14DA7}">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BBB84A6F-7EBC-4028-92A7-3EC16ECBCFD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D8270109-ED84-4B97-878E-15EDED8D363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9B11F3A7-EE88-4558-AA64-E8D330687BA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DA8FD640-9C4B-4C71-ACF2-921D229228F8}">
      <text>
        <r>
          <rPr>
            <sz val="11"/>
            <color rgb="FF000000"/>
            <rFont val="Arial"/>
            <family val="2"/>
          </rPr>
          <t>Valor do vencimento do servidor, em Reais (R$).</t>
        </r>
      </text>
    </comment>
    <comment ref="H191" authorId="0" shapeId="0" xr:uid="{3852F650-2509-46E4-A4B1-FE4EB2CCC13E}">
      <text>
        <r>
          <rPr>
            <sz val="11"/>
            <color rgb="FF000000"/>
            <rFont val="Arial"/>
            <family val="2"/>
          </rPr>
          <t>Valor da representação paga em razão da função gratificada de direção e assessoramento, em Reais (R$).</t>
        </r>
      </text>
    </comment>
    <comment ref="I191" authorId="0" shapeId="0" xr:uid="{75531E17-663E-4B1C-96C3-1FA346CC9C1D}">
      <text>
        <r>
          <rPr>
            <sz val="11"/>
            <color rgb="FF000000"/>
            <rFont val="Arial"/>
            <family val="2"/>
          </rPr>
          <t>(Células de preenchimento automático). Montante resultante da soma entre o vencimento + representação, em Reais (R$).</t>
        </r>
      </text>
    </comment>
    <comment ref="A194" authorId="0" shapeId="0" xr:uid="{15FC0C03-E110-4F73-8354-CF6B4A3ACC85}">
      <text>
        <r>
          <rPr>
            <sz val="11"/>
            <color rgb="FF000000"/>
            <rFont val="Arial"/>
            <family val="2"/>
          </rPr>
          <t>(Não editar as células em cinza). Relação de todas as funções gratificadas de direção e assessoramento, conforme Lei Estadual nº 16.520/2018.</t>
        </r>
      </text>
    </comment>
    <comment ref="B194" authorId="0" shapeId="0" xr:uid="{9CBB7E52-59C8-4FC9-BC96-D2E83FBED306}">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39556733-3AC8-4F41-8721-6E58072BCE0D}">
      <text>
        <r>
          <rPr>
            <sz val="11"/>
            <color rgb="FF000000"/>
            <rFont val="Arial"/>
            <family val="2"/>
          </rPr>
          <t>(Células de preenchimento automático). Quantitativo das funções gratificadas de direção e assessoramento preenchidos.</t>
        </r>
      </text>
    </comment>
    <comment ref="D194" authorId="0" shapeId="0" xr:uid="{24EDD9B5-E934-42C8-AD8D-41ED9F0C6053}">
      <text>
        <r>
          <rPr>
            <sz val="11"/>
            <color rgb="FF000000"/>
            <rFont val="Arial"/>
            <family val="2"/>
          </rPr>
          <t>(Células de preenchimento automático). Quantitativo das funções gratificadas de direção e assessoramento vagas.</t>
        </r>
      </text>
    </comment>
    <comment ref="E194" authorId="0" shapeId="0" xr:uid="{21AE962D-2BD3-4C41-A918-8A8ABE80C179}">
      <text>
        <r>
          <rPr>
            <sz val="11"/>
            <color rgb="FF000000"/>
            <rFont val="Arial"/>
            <family val="2"/>
          </rPr>
          <t>(Células de preenchimento automático). Quantitativo das funções gratificadas de direção e assessoramento existentes (preenchidos + vagos).</t>
        </r>
      </text>
    </comment>
    <comment ref="G194" authorId="0" shapeId="0" xr:uid="{9E07734B-404F-4B32-8C25-F3C9710E9639}">
      <text>
        <r>
          <rPr>
            <sz val="11"/>
            <color rgb="FF000000"/>
            <rFont val="Arial"/>
            <family val="2"/>
          </rPr>
          <t>(Células de preenchimento automático). Valor total dos vencimentos dos servidores, em Reais (R$).</t>
        </r>
      </text>
    </comment>
    <comment ref="H194" authorId="0" shapeId="0" xr:uid="{A150B384-4CCF-45FF-9F2B-F84E89F5644A}">
      <text>
        <r>
          <rPr>
            <sz val="11"/>
            <color rgb="FF000000"/>
            <rFont val="Arial"/>
            <family val="2"/>
          </rPr>
          <t>(Células de preenchimento automático). Valor total das representações pagas em razão da função gratificada de direção e assessoramento, em Reais (R$).</t>
        </r>
      </text>
    </comment>
    <comment ref="I194" authorId="0" shapeId="0" xr:uid="{15F0CEB9-45EC-467C-9D89-85F89EE7A47B}">
      <text>
        <r>
          <rPr>
            <sz val="11"/>
            <color rgb="FF000000"/>
            <rFont val="Arial"/>
            <family val="2"/>
          </rPr>
          <t>(Células de preenchimento automático). Valor total dos montantes resultantes da soma entre os vencimentos + representações, em Reais (R$).</t>
        </r>
      </text>
    </comment>
    <comment ref="A204" authorId="0" shapeId="0" xr:uid="{42C1A71A-B95E-40F0-BBAC-D16987AA569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62D7B139-4F34-4B89-889B-41F8A9EBC76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56525D2F-1CB8-4287-91E0-4623B804670E}">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C4F78164-088F-4A86-A6E7-0237C5C6DBE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758A3A6F-5BE5-4CA2-AACF-80CE5F33F94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31D7951F-A9FD-4FCA-88A5-73798559B81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DE9DC006-D4D8-4921-856C-F60F1AA96C11}">
      <text>
        <r>
          <rPr>
            <sz val="11"/>
            <color rgb="FF000000"/>
            <rFont val="Arial"/>
            <family val="2"/>
          </rPr>
          <t>Valor do vencimento do servidor, em Reais (R$).</t>
        </r>
      </text>
    </comment>
    <comment ref="H204" authorId="0" shapeId="0" xr:uid="{A8DDA60D-8FEA-45D9-A3E5-556F4DC0AFA3}">
      <text>
        <r>
          <rPr>
            <sz val="11"/>
            <color rgb="FF000000"/>
            <rFont val="Arial"/>
            <family val="2"/>
          </rPr>
          <t>Valor da representação paga em razão da função gratificada de direção e assessoramento, em Reais (R$).</t>
        </r>
      </text>
    </comment>
    <comment ref="I204" authorId="0" shapeId="0" xr:uid="{0D504B16-DCEC-464A-B46C-C14C01F4F4F9}">
      <text>
        <r>
          <rPr>
            <sz val="11"/>
            <color rgb="FF000000"/>
            <rFont val="Arial"/>
            <family val="2"/>
          </rPr>
          <t>(Células de preenchimento automático). Montante resultante da soma entre o vencimento + representação, em Reais (R$).</t>
        </r>
      </text>
    </comment>
    <comment ref="A212" authorId="0" shapeId="0" xr:uid="{1660A865-AB83-4286-B5C4-A90E30053F3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92755699-F7F8-436F-B43E-6F7A9BFA4FF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2376F8F4-D1F0-415E-A2E3-44D5380D00FF}">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D87367A8-10FD-44C7-88FD-6D7538BB294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202992FE-CF25-4F8C-A01D-F8B69D28ABE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3ADDB67B-ED37-4BBE-AAA7-378853AD9C9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2A8DE9F8-C709-4FCE-B98A-8BA3CE42E529}">
      <text>
        <r>
          <rPr>
            <sz val="11"/>
            <color rgb="FF000000"/>
            <rFont val="Arial"/>
            <family val="2"/>
          </rPr>
          <t>Valor do vencimento do servidor, em Reais (R$).</t>
        </r>
      </text>
    </comment>
    <comment ref="H212" authorId="0" shapeId="0" xr:uid="{B919F43A-FD76-45ED-8522-36A0BA1F3BCC}">
      <text>
        <r>
          <rPr>
            <sz val="11"/>
            <color rgb="FF000000"/>
            <rFont val="Arial"/>
            <family val="2"/>
          </rPr>
          <t>Valor da representação paga em razão da função gratificada de direção e assessoramento, em Reais (R$).</t>
        </r>
      </text>
    </comment>
    <comment ref="I212" authorId="0" shapeId="0" xr:uid="{75F5BBBD-3FD5-4B52-8B57-9C1D2DC8D988}">
      <text>
        <r>
          <rPr>
            <sz val="11"/>
            <color rgb="FF000000"/>
            <rFont val="Arial"/>
            <family val="2"/>
          </rPr>
          <t>(Células de preenchimento automático). Montante resultante da soma entre o vencimento + representação, em Reais (R$).</t>
        </r>
      </text>
    </comment>
    <comment ref="A220" authorId="0" shapeId="0" xr:uid="{6E34D019-112A-4BFE-9B13-45500C50AC6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296A24FD-9F76-4929-83BA-15A336F4DF2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39186446-68F7-43F7-877D-7B784D06D60F}">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421964E5-5B5A-485C-999A-AAC41A46727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3472A409-B01C-46E1-908F-7B49BD80E1C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9A2AF3A9-1ECB-4E62-B42E-DB15273B659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D4FE7598-4484-443E-A3BB-3960DCC43D6A}">
      <text>
        <r>
          <rPr>
            <sz val="11"/>
            <color rgb="FF000000"/>
            <rFont val="Arial"/>
            <family val="2"/>
          </rPr>
          <t>Valor do vencimento do servidor, em Reais (R$).</t>
        </r>
      </text>
    </comment>
    <comment ref="H220" authorId="0" shapeId="0" xr:uid="{52C95D71-5A10-4EE9-AD64-B71A3BC0275A}">
      <text>
        <r>
          <rPr>
            <sz val="11"/>
            <color rgb="FF000000"/>
            <rFont val="Arial"/>
            <family val="2"/>
          </rPr>
          <t>Valor da representação paga em razão da função gratificada de direção e assessoramento, em Reais (R$).</t>
        </r>
      </text>
    </comment>
    <comment ref="I220" authorId="0" shapeId="0" xr:uid="{340399D2-9CBC-4CBD-944E-342B3B208BDD}">
      <text>
        <r>
          <rPr>
            <sz val="11"/>
            <color rgb="FF000000"/>
            <rFont val="Arial"/>
            <family val="2"/>
          </rPr>
          <t>(Células de preenchimento automático). Montante resultante da soma entre o vencimento + representação, em Reais (R$).</t>
        </r>
      </text>
    </comment>
    <comment ref="A226" authorId="0" shapeId="0" xr:uid="{9535D268-F750-4035-987C-78EBD474CE4B}">
      <text>
        <r>
          <rPr>
            <sz val="11"/>
            <color rgb="FF000000"/>
            <rFont val="Arial"/>
            <family val="2"/>
          </rPr>
          <t>(Não editar as células em cinza). Relação de todas as funções gratificadas de direção e assessoramento, conforme Lei Estadual nº 16.520/2018.</t>
        </r>
      </text>
    </comment>
    <comment ref="B226" authorId="0" shapeId="0" xr:uid="{24163C5C-7AAC-4148-8DCB-6E19F0CE41B0}">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F04E0B8A-CB3D-48BA-95CF-FDB5BD3D9C2A}">
      <text>
        <r>
          <rPr>
            <sz val="11"/>
            <color rgb="FF000000"/>
            <rFont val="Arial"/>
            <family val="2"/>
          </rPr>
          <t>(Células de preenchimento automático). Quantitativo das funções gratificadas de direção e assessoramento preenchidos.</t>
        </r>
      </text>
    </comment>
    <comment ref="D226" authorId="0" shapeId="0" xr:uid="{F526629B-EC0B-4E52-BDE0-1855E6F4D633}">
      <text>
        <r>
          <rPr>
            <sz val="11"/>
            <color rgb="FF000000"/>
            <rFont val="Arial"/>
            <family val="2"/>
          </rPr>
          <t>(Células de preenchimento automático). Quantitativo das funções gratificadas de direção e assessoramento vagas.</t>
        </r>
      </text>
    </comment>
    <comment ref="E226" authorId="0" shapeId="0" xr:uid="{D99796B9-8B53-4C2A-9F82-16ADC70B078F}">
      <text>
        <r>
          <rPr>
            <sz val="11"/>
            <color rgb="FF000000"/>
            <rFont val="Arial"/>
            <family val="2"/>
          </rPr>
          <t>(Células de preenchimento automático). Quantitativo das funções gratificadas de direção e assessoramento existentes (preenchidos + vagos).</t>
        </r>
      </text>
    </comment>
    <comment ref="G226" authorId="0" shapeId="0" xr:uid="{401ABDAA-B1C8-4B5A-9E22-EF3BD7475B56}">
      <text>
        <r>
          <rPr>
            <sz val="11"/>
            <color rgb="FF000000"/>
            <rFont val="Arial"/>
            <family val="2"/>
          </rPr>
          <t>(Células de preenchimento automático). Valor total dos vencimentos dos servidores, em Reais (R$).</t>
        </r>
      </text>
    </comment>
    <comment ref="H226" authorId="0" shapeId="0" xr:uid="{178D5891-E4C3-4093-B806-CD1BF5584347}">
      <text>
        <r>
          <rPr>
            <sz val="11"/>
            <color rgb="FF000000"/>
            <rFont val="Arial"/>
            <family val="2"/>
          </rPr>
          <t>(Células de preenchimento automático). Valor total das representações pagas em razão da função gratificada de direção e assessoramento, em Reais (R$).</t>
        </r>
      </text>
    </comment>
    <comment ref="I226" authorId="0" shapeId="0" xr:uid="{CDCFA4B2-47B8-4FB1-BA84-67B3B1F882CD}">
      <text>
        <r>
          <rPr>
            <sz val="11"/>
            <color rgb="FF000000"/>
            <rFont val="Arial"/>
            <family val="2"/>
          </rPr>
          <t>(Células de preenchimento automático). Valor total dos montantes resultantes da soma entre os vencimentos + representações, em Reais (R$).</t>
        </r>
      </text>
    </comment>
    <comment ref="A237" authorId="0" shapeId="0" xr:uid="{0790F98A-B9DD-4560-80AC-7800A50C976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80B7F125-9420-4AEE-8606-3C123B59CDE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8FE07421-DBF0-4143-9712-02B32230D112}">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C8030D1E-4009-4548-AB6F-4407CD47479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EE5F6B4D-A4B6-4BCC-B662-54680D9935C6}">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F2CFFC60-ECD7-41CE-B90C-1A07C55886D2}">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7C4F0C0B-419D-4FC6-988E-11DCDCD37634}">
      <text>
        <r>
          <rPr>
            <sz val="11"/>
            <color rgb="FF000000"/>
            <rFont val="Arial"/>
            <family val="2"/>
          </rPr>
          <t>Valor do vencimento do servidor, em Reais (R$).</t>
        </r>
      </text>
    </comment>
    <comment ref="H237" authorId="0" shapeId="0" xr:uid="{22DFCA35-A424-4A1B-8934-FC07F2B3D770}">
      <text>
        <r>
          <rPr>
            <sz val="11"/>
            <color rgb="FF000000"/>
            <rFont val="Arial"/>
            <family val="2"/>
          </rPr>
          <t>Valor da representação paga em razão da função gratificada de direção e assessoramento, em Reais (R$).</t>
        </r>
      </text>
    </comment>
    <comment ref="I237" authorId="0" shapeId="0" xr:uid="{E4CCCD7E-A5A0-4468-9689-EB52072C74C5}">
      <text>
        <r>
          <rPr>
            <sz val="11"/>
            <color rgb="FF000000"/>
            <rFont val="Arial"/>
            <family val="2"/>
          </rPr>
          <t>(Células de preenchimento automático). Montante resultante da soma entre o vencimento + representação, em Reais (R$).</t>
        </r>
      </text>
    </comment>
    <comment ref="A246" authorId="0" shapeId="0" xr:uid="{DECC9CE6-56FE-4998-98E2-02FF1A9E4BC0}">
      <text>
        <r>
          <rPr>
            <sz val="11"/>
            <color rgb="FF000000"/>
            <rFont val="Arial"/>
            <family val="2"/>
          </rPr>
          <t>(Não editar as células em cinza). Relação de todas as funções gratificadas de direção e assessoramento, conforme Lei Estadual nº 16.520/2018.</t>
        </r>
      </text>
    </comment>
    <comment ref="B246" authorId="0" shapeId="0" xr:uid="{904273C6-837B-4FAE-931F-80D84FE5A058}">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5C362B64-76A7-4FC5-A99C-4C84C3C9084B}">
      <text>
        <r>
          <rPr>
            <sz val="11"/>
            <color rgb="FF000000"/>
            <rFont val="Arial"/>
            <family val="2"/>
          </rPr>
          <t>(Células de preenchimento automático). Quantitativo das funções gratificadas de direção e assessoramento preenchidos.</t>
        </r>
      </text>
    </comment>
    <comment ref="D246" authorId="0" shapeId="0" xr:uid="{4ABB3A1A-F1B9-4316-94EC-FA2EEF6DD49E}">
      <text>
        <r>
          <rPr>
            <sz val="11"/>
            <color rgb="FF000000"/>
            <rFont val="Arial"/>
            <family val="2"/>
          </rPr>
          <t>(Células de preenchimento automático). Quantitativo das funções gratificadas de direção e assessoramento vagas.</t>
        </r>
      </text>
    </comment>
    <comment ref="E246" authorId="0" shapeId="0" xr:uid="{155623CC-0024-46FA-8F50-092260D13AF6}">
      <text>
        <r>
          <rPr>
            <sz val="11"/>
            <color rgb="FF000000"/>
            <rFont val="Arial"/>
            <family val="2"/>
          </rPr>
          <t>(Células de preenchimento automático). Quantitativo das funções gratificadas de direção e assessoramento existentes (preenchidos + vagos).</t>
        </r>
      </text>
    </comment>
    <comment ref="G246" authorId="0" shapeId="0" xr:uid="{FEF92BEF-2C1A-476F-83F9-FD69E781742D}">
      <text>
        <r>
          <rPr>
            <sz val="11"/>
            <color rgb="FF000000"/>
            <rFont val="Arial"/>
            <family val="2"/>
          </rPr>
          <t>(Células de preenchimento automático). Valor total dos vencimentos dos servidores, em Reais (R$).</t>
        </r>
      </text>
    </comment>
    <comment ref="H246" authorId="0" shapeId="0" xr:uid="{DF96647E-B0BF-4C6E-A163-30686BB0D0C7}">
      <text>
        <r>
          <rPr>
            <sz val="11"/>
            <color rgb="FF000000"/>
            <rFont val="Arial"/>
            <family val="2"/>
          </rPr>
          <t>(Células de preenchimento automático). Valor total das representações pagas em razão da função gratificada de direção e assessoramento, em Reais (R$).</t>
        </r>
      </text>
    </comment>
    <comment ref="I246" authorId="0" shapeId="0" xr:uid="{3152A8A9-A1AD-49AF-9EE5-1F2C3F3F892D}">
      <text>
        <r>
          <rPr>
            <sz val="11"/>
            <color rgb="FF000000"/>
            <rFont val="Arial"/>
            <family val="2"/>
          </rPr>
          <t>(Células de preenchimento automático). Valor total dos montantes resultantes da soma entre os vencimentos + representações, em Reais (R$).</t>
        </r>
      </text>
    </comment>
    <comment ref="A253" authorId="0" shapeId="0" xr:uid="{9D6712B8-4149-4EFF-98AF-899DB0B6C0B4}">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CE4587A0-AEA9-4686-8A06-5742FEB529E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E58D0933-CFDB-487E-99C8-48E7592410B6}">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5AB72048-7621-4F69-9320-336FD18C278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69117BD9-304D-49BE-ACA3-36DC42BC015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7A8AF9DA-9595-40CC-8D6A-7A60253C0BB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FFB9E6A2-9213-40D5-8142-8A8CF2F6E934}">
      <text>
        <r>
          <rPr>
            <sz val="11"/>
            <color rgb="FF000000"/>
            <rFont val="Arial"/>
            <family val="2"/>
          </rPr>
          <t>Valor do vencimento do servidor, em Reais (R$).</t>
        </r>
      </text>
    </comment>
    <comment ref="H253" authorId="0" shapeId="0" xr:uid="{680DC451-9F6C-4E69-8BDD-063710D4E997}">
      <text>
        <r>
          <rPr>
            <sz val="11"/>
            <color rgb="FF000000"/>
            <rFont val="Arial"/>
            <family val="2"/>
          </rPr>
          <t>Valor da representação paga em razão da função gratificada de direção e assessoramento, em Reais (R$).</t>
        </r>
      </text>
    </comment>
    <comment ref="I253" authorId="0" shapeId="0" xr:uid="{434A9FF8-D4C3-40BC-9615-210DF81C791A}">
      <text>
        <r>
          <rPr>
            <sz val="11"/>
            <color rgb="FF000000"/>
            <rFont val="Arial"/>
            <family val="2"/>
          </rPr>
          <t>(Células de preenchimento automático). Montante resultante da soma entre o vencimento + representação, em Reais (R$).</t>
        </r>
      </text>
    </comment>
    <comment ref="A257" authorId="0" shapeId="0" xr:uid="{AE062F79-678B-4C45-A742-BE9BEF101F67}">
      <text>
        <r>
          <rPr>
            <sz val="11"/>
            <color rgb="FF000000"/>
            <rFont val="Arial"/>
            <family val="2"/>
          </rPr>
          <t>(Não editar as células em cinza). Relação de todas as funções gratificadas de direção e assessoramento, conforme Lei Estadual nº 16.520/2018.</t>
        </r>
      </text>
    </comment>
    <comment ref="B257" authorId="0" shapeId="0" xr:uid="{6FD6B47D-CF21-4297-98CD-B2E95DBE98C2}">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F70762A8-8EB1-47BC-BA1B-04645549CFE0}">
      <text>
        <r>
          <rPr>
            <sz val="11"/>
            <color rgb="FF000000"/>
            <rFont val="Arial"/>
            <family val="2"/>
          </rPr>
          <t>(Células de preenchimento automático). Quantitativo das funções gratificadas de direção e assessoramento preenchidos.</t>
        </r>
      </text>
    </comment>
    <comment ref="D257" authorId="0" shapeId="0" xr:uid="{C59F4C06-B797-4517-9114-2742D28CDAE5}">
      <text>
        <r>
          <rPr>
            <sz val="11"/>
            <color rgb="FF000000"/>
            <rFont val="Arial"/>
            <family val="2"/>
          </rPr>
          <t>(Células de preenchimento automático). Quantitativo das funções gratificadas de direção e assessoramento vagas.</t>
        </r>
      </text>
    </comment>
    <comment ref="E257" authorId="0" shapeId="0" xr:uid="{4FE13FFC-697A-434C-9FA1-855F7C9E57B3}">
      <text>
        <r>
          <rPr>
            <sz val="11"/>
            <color rgb="FF000000"/>
            <rFont val="Arial"/>
            <family val="2"/>
          </rPr>
          <t>(Células de preenchimento automático). Quantitativo das funções gratificadas de direção e assessoramento existentes (preenchidos + vagos).</t>
        </r>
      </text>
    </comment>
    <comment ref="G257" authorId="0" shapeId="0" xr:uid="{C5482705-3D9F-432C-A2D6-9B88EF56C412}">
      <text>
        <r>
          <rPr>
            <sz val="11"/>
            <color rgb="FF000000"/>
            <rFont val="Arial"/>
            <family val="2"/>
          </rPr>
          <t>(Células de preenchimento automático). Valor total dos vencimentos dos servidores, em Reais (R$).</t>
        </r>
      </text>
    </comment>
    <comment ref="H257" authorId="0" shapeId="0" xr:uid="{98BACA5A-92A5-40C4-83EB-E3E1F2FC212C}">
      <text>
        <r>
          <rPr>
            <sz val="11"/>
            <color rgb="FF000000"/>
            <rFont val="Arial"/>
            <family val="2"/>
          </rPr>
          <t>(Células de preenchimento automático). Valor total das representações pagas em razão da função gratificada de direção e assessoramento, em Reais (R$).</t>
        </r>
      </text>
    </comment>
    <comment ref="I257" authorId="0" shapeId="0" xr:uid="{4149684A-9947-44D7-9C2C-04252604552D}">
      <text>
        <r>
          <rPr>
            <sz val="11"/>
            <color rgb="FF000000"/>
            <rFont val="Arial"/>
            <family val="2"/>
          </rPr>
          <t>(Células de preenchimento automático). Valor total dos montantes resultantes da soma entre os vencimentos + representações, em Reais (R$).</t>
        </r>
      </text>
    </comment>
    <comment ref="A264" authorId="0" shapeId="0" xr:uid="{AF1E3662-684F-4449-BE4C-2413059340C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BE2DE526-1FF6-4847-B5E7-C3D5273DDFE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E9879A0A-712B-4894-9477-8B4A78D814AD}">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07C13AA3-DE2E-45AE-833D-051A191ABA5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ECD2A6AE-FCF8-4FE4-84C4-1020F97DEF7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B079311C-A235-4489-B81E-5954CF65758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DBA0E706-CA70-4C5B-9A7F-2AF976B2FFF3}">
      <text>
        <r>
          <rPr>
            <sz val="11"/>
            <color rgb="FF000000"/>
            <rFont val="Arial"/>
            <family val="2"/>
          </rPr>
          <t>Valor do vencimento do servidor, em Reais (R$).</t>
        </r>
      </text>
    </comment>
    <comment ref="H264" authorId="0" shapeId="0" xr:uid="{E89F5BCB-0503-45A4-A5FE-0870D6C9A032}">
      <text>
        <r>
          <rPr>
            <sz val="11"/>
            <color rgb="FF000000"/>
            <rFont val="Arial"/>
            <family val="2"/>
          </rPr>
          <t>Valor da representação paga em razão da função gratificada de direção e assessoramento, em Reais (R$).</t>
        </r>
      </text>
    </comment>
    <comment ref="I264" authorId="0" shapeId="0" xr:uid="{F1284749-8EF7-4B8B-A2FC-AFD185C3E2C9}">
      <text>
        <r>
          <rPr>
            <sz val="11"/>
            <color rgb="FF000000"/>
            <rFont val="Arial"/>
            <family val="2"/>
          </rPr>
          <t>(Células de preenchimento automático). Montante resultante da soma entre o vencimento + representação, em Reais (R$).</t>
        </r>
      </text>
    </comment>
    <comment ref="A268" authorId="0" shapeId="0" xr:uid="{94827001-5A7E-436B-8738-8D0572A31E8D}">
      <text>
        <r>
          <rPr>
            <sz val="11"/>
            <color rgb="FF000000"/>
            <rFont val="Arial"/>
            <family val="2"/>
          </rPr>
          <t>(Não editar as células em cinza). Relação de todas as funções gratificadas de direção e assessoramento, conforme Lei Estadual nº 16.520/2018.</t>
        </r>
      </text>
    </comment>
    <comment ref="B268" authorId="0" shapeId="0" xr:uid="{7D284511-E013-4158-8A19-989E539A47C8}">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69330EBA-4356-4D3F-92DC-2EE91F63FA21}">
      <text>
        <r>
          <rPr>
            <sz val="11"/>
            <color rgb="FF000000"/>
            <rFont val="Arial"/>
            <family val="2"/>
          </rPr>
          <t>(Células de preenchimento automático). Quantitativo das funções gratificadas de direção e assessoramento preenchidos.</t>
        </r>
      </text>
    </comment>
    <comment ref="D268" authorId="0" shapeId="0" xr:uid="{0E461743-DDC1-4DC2-9492-DAA395C50623}">
      <text>
        <r>
          <rPr>
            <sz val="11"/>
            <color rgb="FF000000"/>
            <rFont val="Arial"/>
            <family val="2"/>
          </rPr>
          <t>(Células de preenchimento automático). Quantitativo das funções gratificadas de direção e assessoramento vagas.</t>
        </r>
      </text>
    </comment>
    <comment ref="E268" authorId="0" shapeId="0" xr:uid="{6ACFC2A1-8649-4D04-9AF5-5E2A91AB50C3}">
      <text>
        <r>
          <rPr>
            <sz val="11"/>
            <color rgb="FF000000"/>
            <rFont val="Arial"/>
            <family val="2"/>
          </rPr>
          <t>(Células de preenchimento automático). Quantitativo das funções gratificadas de direção e assessoramento existentes (preenchidos + vagos).</t>
        </r>
      </text>
    </comment>
    <comment ref="G268" authorId="0" shapeId="0" xr:uid="{D52EA685-9F1E-40CA-8D70-E80DDD2560B4}">
      <text>
        <r>
          <rPr>
            <sz val="11"/>
            <color rgb="FF000000"/>
            <rFont val="Arial"/>
            <family val="2"/>
          </rPr>
          <t>(Células de preenchimento automático). Valor total dos vencimentos dos servidores, em Reais (R$).</t>
        </r>
      </text>
    </comment>
    <comment ref="H268" authorId="0" shapeId="0" xr:uid="{0882919D-C34A-4440-8055-E9DF7D647CA9}">
      <text>
        <r>
          <rPr>
            <sz val="11"/>
            <color rgb="FF000000"/>
            <rFont val="Arial"/>
            <family val="2"/>
          </rPr>
          <t>(Células de preenchimento automático). Valor total das representações pagas em razão da função gratificada de direção e assessoramento, em Reais (R$).</t>
        </r>
      </text>
    </comment>
    <comment ref="I268" authorId="0" shapeId="0" xr:uid="{F5DED81B-1241-4C8A-92C2-F5CE75F1F468}">
      <text>
        <r>
          <rPr>
            <sz val="11"/>
            <color rgb="FF000000"/>
            <rFont val="Arial"/>
            <family val="2"/>
          </rPr>
          <t>(Células de preenchimento automático). Valor total dos montantes resultantes da soma entre os vencimentos + representações, em Reais (R$).</t>
        </r>
      </text>
    </comment>
    <comment ref="A274" authorId="0" shapeId="0" xr:uid="{66FB9C7B-16C6-4B6A-A220-DD8519D76C14}">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3A779756-0E69-4063-A990-FBB96F0A1C14}">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7D197FE3-BEAF-4D89-902B-CCC4E12A1276}">
      <text>
        <r>
          <rPr>
            <sz val="11"/>
            <color rgb="FF000000"/>
            <rFont val="Arial"/>
            <family val="2"/>
          </rPr>
          <t>Descrever a sigla da lotação referente à função gratificada de supervisão e apoio. Exemplos de siglas da SCGE: DAUD/UAPP, DAUD/COP/UAOP, DAUD/CLC/UALC, etc.</t>
        </r>
      </text>
    </comment>
    <comment ref="D274" authorId="0" shapeId="0" xr:uid="{430A7AD1-5716-4E0A-BB96-F5C485D085D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64F65DEF-77B2-45F1-A1AC-6CF8F44E606A}">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376B1576-3D59-4A21-8514-A85D5F7E3E6A}">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1F91CF6B-AF1D-4850-A51A-8D69EC8F4D58}">
      <text>
        <r>
          <rPr>
            <sz val="11"/>
            <color rgb="FF000000"/>
            <rFont val="Arial"/>
            <family val="2"/>
          </rPr>
          <t>Valor do vencimento do servidor, em Reais (R$).</t>
        </r>
      </text>
    </comment>
    <comment ref="H274" authorId="0" shapeId="0" xr:uid="{F22217F6-FAFB-43E5-92BF-71A2B9C22155}">
      <text>
        <r>
          <rPr>
            <sz val="11"/>
            <color rgb="FF000000"/>
            <rFont val="Arial"/>
            <family val="2"/>
          </rPr>
          <t>Valor da representação paga em razão da função gratificada de supervisão e apoio, em Reais (R$).</t>
        </r>
      </text>
    </comment>
    <comment ref="I274" authorId="0" shapeId="0" xr:uid="{0EA7ADE5-067A-4B77-95BD-06D0F3D94CAD}">
      <text>
        <r>
          <rPr>
            <sz val="11"/>
            <color rgb="FF000000"/>
            <rFont val="Arial"/>
            <family val="2"/>
          </rPr>
          <t>(Células de preenchimento automático). Montante resultante da soma entre o vencimento + representação, em Reais (R$).</t>
        </r>
      </text>
    </comment>
    <comment ref="A306" authorId="0" shapeId="0" xr:uid="{21D3FC3A-3B7D-4D36-8D51-EE77A28113FE}">
      <text>
        <r>
          <rPr>
            <sz val="11"/>
            <color rgb="FF000000"/>
            <rFont val="Arial"/>
            <family val="2"/>
          </rPr>
          <t>(Não editar as células em cinza). Relação de todas as funções gratificadas de supervisão e apoio, conforme Lei Estadual nº 16.520/2018.</t>
        </r>
      </text>
    </comment>
    <comment ref="B306" authorId="0" shapeId="0" xr:uid="{257A0BA0-E326-4175-A879-052B24171AB9}">
      <text>
        <r>
          <rPr>
            <sz val="11"/>
            <color rgb="FF000000"/>
            <rFont val="Arial"/>
            <family val="2"/>
          </rPr>
          <t>(Não editar as células em cinza). Relação de todos os símbolos das funções gratificadas de supervisão e apoio, conforme Lei Estadual nº 16.520/2018.</t>
        </r>
      </text>
    </comment>
    <comment ref="C306" authorId="0" shapeId="0" xr:uid="{961E870D-B87F-4DE1-805C-5721A2811D1D}">
      <text>
        <r>
          <rPr>
            <sz val="11"/>
            <color rgb="FF000000"/>
            <rFont val="Arial"/>
            <family val="2"/>
          </rPr>
          <t>(Células de preenchimento automático). Quantitativo das funções gratificadas de supervisão e apoio preenchidos.</t>
        </r>
      </text>
    </comment>
    <comment ref="D306" authorId="0" shapeId="0" xr:uid="{6BD8130D-F4C2-4072-BBC7-CDBD2CBED1BA}">
      <text>
        <r>
          <rPr>
            <sz val="11"/>
            <color rgb="FF000000"/>
            <rFont val="Arial"/>
            <family val="2"/>
          </rPr>
          <t>(Células de preenchimento automático). Quantitativo das funções gratificadas de supervisão e apoio vagos.</t>
        </r>
      </text>
    </comment>
    <comment ref="E306" authorId="0" shapeId="0" xr:uid="{281D2E52-5204-4BE0-8898-B9888171D5E9}">
      <text>
        <r>
          <rPr>
            <sz val="11"/>
            <color rgb="FF000000"/>
            <rFont val="Arial"/>
            <family val="2"/>
          </rPr>
          <t>(Células de preenchimento automático). Quantitativo das funções gratificadas de supervisão e apoio existentes (preenchidos + vagos).</t>
        </r>
      </text>
    </comment>
    <comment ref="G306" authorId="0" shapeId="0" xr:uid="{EB74558E-84E2-42BD-BC0E-52DBF2FD4C3E}">
      <text>
        <r>
          <rPr>
            <sz val="11"/>
            <color rgb="FF000000"/>
            <rFont val="Arial"/>
            <family val="2"/>
          </rPr>
          <t>(Células de preenchimento automático). Valor total dos vencimentos dos servidores, em Reais (R$).</t>
        </r>
      </text>
    </comment>
    <comment ref="H306" authorId="0" shapeId="0" xr:uid="{4B28BB41-5C16-48F2-AC69-0EF6D4D51D39}">
      <text>
        <r>
          <rPr>
            <sz val="11"/>
            <color rgb="FF000000"/>
            <rFont val="Arial"/>
            <family val="2"/>
          </rPr>
          <t>(Células de preenchimento automático). Valor total das representações pagas em razão da função gratificada de supervisão e apoio, em Reais (R$).</t>
        </r>
      </text>
    </comment>
    <comment ref="I306" authorId="0" shapeId="0" xr:uid="{9C7D32D8-7B2C-4300-91B7-96614BBB0AA3}">
      <text>
        <r>
          <rPr>
            <sz val="11"/>
            <color rgb="FF000000"/>
            <rFont val="Arial"/>
            <family val="2"/>
          </rPr>
          <t>(Células de preenchimento automático). Valor total dos montantes resultantes da soma entre os vencimentos + representações, em Reais (R$).</t>
        </r>
      </text>
    </comment>
    <comment ref="C315" authorId="0" shapeId="0" xr:uid="{51AB865F-A302-42D0-8C59-9AC303834807}">
      <text>
        <r>
          <rPr>
            <sz val="11"/>
            <color rgb="FF000000"/>
            <rFont val="Arial"/>
            <family val="2"/>
          </rPr>
          <t>(Células de preenchimento automático). Quantitativo dos cargos em comissão + funções gratificadas preenchidos.</t>
        </r>
      </text>
    </comment>
    <comment ref="D315" authorId="0" shapeId="0" xr:uid="{8F9DB0F8-78F3-42AB-B863-1C687DB3687F}">
      <text>
        <r>
          <rPr>
            <sz val="11"/>
            <color rgb="FF000000"/>
            <rFont val="Arial"/>
            <family val="2"/>
          </rPr>
          <t>(Células de preenchimento automático). Quantitativo dos cargos em comissão + funções gratificadas vagos.</t>
        </r>
      </text>
    </comment>
    <comment ref="E315" authorId="0" shapeId="0" xr:uid="{835879D7-B07B-4683-B0EE-88DCDFBC7A08}">
      <text>
        <r>
          <rPr>
            <sz val="11"/>
            <color rgb="FF000000"/>
            <rFont val="Arial"/>
            <family val="2"/>
          </rPr>
          <t>(Células de preenchimento automático). Quantitativo dos cargos em comissão + funções gratificadas existentes (preenchidos + vagos).</t>
        </r>
      </text>
    </comment>
    <comment ref="G315" authorId="0" shapeId="0" xr:uid="{B27A0C32-2AD1-4F5A-88F4-7B169AC1402F}">
      <text>
        <r>
          <rPr>
            <sz val="11"/>
            <color rgb="FF000000"/>
            <rFont val="Arial"/>
            <family val="2"/>
          </rPr>
          <t>(Células de preenchimento automático). Valor total dos vencimentos dos cargos comissionados + funções gratificadas, em Reais (R$).</t>
        </r>
      </text>
    </comment>
    <comment ref="H315" authorId="0" shapeId="0" xr:uid="{EFD91768-DFB0-460C-8341-F98BE0F0ED94}">
      <text>
        <r>
          <rPr>
            <sz val="11"/>
            <color rgb="FF000000"/>
            <rFont val="Arial"/>
            <family val="2"/>
          </rPr>
          <t>(Células de preenchimento automático). Valor total das representações pagas em razão dos cargos comissionados + funções gratificadas, em Reais (R$).</t>
        </r>
      </text>
    </comment>
    <comment ref="I315" authorId="0" shapeId="0" xr:uid="{48F59B45-7A13-4BA4-B5DC-DDC277987C09}">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4B321025-FC2C-4F6F-B7D9-2B7B45643AAA}">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0D74A14E-EABC-442B-A87F-248FA9368F28}">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0C00421E-48C0-4CFC-8511-C427AB822CB2}">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ADD92D0E-5BB9-45C0-86E2-57FBB54E3C8E}">
      <text>
        <r>
          <rPr>
            <sz val="11"/>
            <color rgb="FF000000"/>
            <rFont val="Arial"/>
            <family val="2"/>
          </rPr>
          <t>Descrever a sigla da lotação referente ao cargo comissionado. Exemplos de siglas da SCGE: GAB/SECGE, GAB/CGAB, CGAB/ASC, etc.</t>
        </r>
      </text>
    </comment>
    <comment ref="D6" authorId="0" shapeId="0" xr:uid="{6402E123-4BFC-4837-A531-0CEB476D46F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89C8D4C8-DC15-4C4C-A92E-EB6C496FD8D7}">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97F58227-D852-41F5-9BD1-8C633E8B4991}">
      <text>
        <r>
          <rPr>
            <sz val="11"/>
            <color rgb="FF000000"/>
            <rFont val="Arial"/>
            <family val="2"/>
          </rPr>
          <t>Nome completo do servidor ocupante do cargo comissionado. Caso o cargo esteja vago, a palavra "VAGO" deverá ser inserida na célula correspondente.</t>
        </r>
      </text>
    </comment>
    <comment ref="G6" authorId="0" shapeId="0" xr:uid="{74DEB814-51E5-4828-8AE6-B266CA8053EA}">
      <text>
        <r>
          <rPr>
            <sz val="11"/>
            <color rgb="FF000000"/>
            <rFont val="Arial"/>
            <family val="2"/>
          </rPr>
          <t>Valor do subsídio do agente político, em Reais (R$).</t>
        </r>
      </text>
    </comment>
    <comment ref="H6" authorId="0" shapeId="0" xr:uid="{198DAE40-5635-41ED-B340-371DEA39AFE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BE21F10A-1504-43BA-BC1E-9F629CA9B3BE}">
      <text>
        <r>
          <rPr>
            <sz val="11"/>
            <color rgb="FF000000"/>
            <rFont val="Arial"/>
            <family val="2"/>
          </rPr>
          <t>Valor da representação paga em razão do cargo em comissão, em Reais (R$).</t>
        </r>
      </text>
    </comment>
    <comment ref="J6" authorId="0" shapeId="0" xr:uid="{FFEA1069-A877-46E1-8279-AD89862F293D}">
      <text>
        <r>
          <rPr>
            <sz val="11"/>
            <color rgb="FF000000"/>
            <rFont val="Arial"/>
            <family val="2"/>
          </rPr>
          <t>(Células de preenchimento automático). Montante resultante da soma entre o subsídio do agente político + vencimento + representação, em Reais (R$).</t>
        </r>
      </text>
    </comment>
    <comment ref="A175" authorId="0" shapeId="0" xr:uid="{60DAFED2-68F0-408E-B1BA-B6E20DE4C47B}">
      <text>
        <r>
          <rPr>
            <sz val="11"/>
            <color rgb="FF000000"/>
            <rFont val="Arial"/>
            <family val="2"/>
          </rPr>
          <t>(Não editar as células em cinza). Relação de todos os cargos comissionados, conforme Lei Estadual nº 16.520/2018.</t>
        </r>
      </text>
    </comment>
    <comment ref="B175" authorId="0" shapeId="0" xr:uid="{4C653C77-AD50-437E-9636-4707840D32C7}">
      <text>
        <r>
          <rPr>
            <sz val="11"/>
            <color rgb="FF000000"/>
            <rFont val="Arial"/>
            <family val="2"/>
          </rPr>
          <t>(Não editar as células em cinza). Relação de todos os símbolos dos cargos comissionados, conforme Lei Estadual nº 16.520/2018.</t>
        </r>
      </text>
    </comment>
    <comment ref="C175" authorId="0" shapeId="0" xr:uid="{2621FDAD-267C-47E3-B23D-DDF02C17E890}">
      <text>
        <r>
          <rPr>
            <sz val="11"/>
            <color rgb="FF000000"/>
            <rFont val="Arial"/>
            <family val="2"/>
          </rPr>
          <t>(Células de preenchimento automático). Quantitativo dos cargos comissionados preenchidos.</t>
        </r>
      </text>
    </comment>
    <comment ref="D175" authorId="0" shapeId="0" xr:uid="{9E3D0424-DF0F-43AC-8F9A-3595EC7EBA84}">
      <text>
        <r>
          <rPr>
            <sz val="11"/>
            <color rgb="FF000000"/>
            <rFont val="Arial"/>
            <family val="2"/>
          </rPr>
          <t>(Células de preenchimento automático). Quantitativo dos cargos comissionados vagos.</t>
        </r>
      </text>
    </comment>
    <comment ref="E175" authorId="0" shapeId="0" xr:uid="{66591ED0-EEF2-4DAE-80AA-44BF449578D2}">
      <text>
        <r>
          <rPr>
            <sz val="11"/>
            <color rgb="FF000000"/>
            <rFont val="Arial"/>
            <family val="2"/>
          </rPr>
          <t>(Células de preenchimento automático). Quantitativo dos cargos comissionados existentes (preenchidos + vagos).</t>
        </r>
      </text>
    </comment>
    <comment ref="G175" authorId="0" shapeId="0" xr:uid="{81EFCDC4-70A9-45BC-ADDA-2C4A5272CA57}">
      <text>
        <r>
          <rPr>
            <sz val="11"/>
            <color rgb="FF000000"/>
            <rFont val="Arial"/>
            <family val="2"/>
          </rPr>
          <t>(Células de preenchimento automático). Valor total dos subsídios dos agentes políticos, em Reais (R$).</t>
        </r>
      </text>
    </comment>
    <comment ref="H175" authorId="0" shapeId="0" xr:uid="{BBDBAFC1-A84D-4D26-A6C1-501C139BCD3F}">
      <text>
        <r>
          <rPr>
            <sz val="11"/>
            <color rgb="FF000000"/>
            <rFont val="Arial"/>
            <family val="2"/>
          </rPr>
          <t>(Células de preenchimento automático). Valor total dos vencimentos dos servidores, em Reais (R$).</t>
        </r>
      </text>
    </comment>
    <comment ref="I175" authorId="0" shapeId="0" xr:uid="{E7F46E13-0BC7-4C43-88D1-746715E5429E}">
      <text>
        <r>
          <rPr>
            <sz val="11"/>
            <color rgb="FF000000"/>
            <rFont val="Arial"/>
            <family val="2"/>
          </rPr>
          <t>(Células de preenchimento automático). Valor total das representações pagas em razão do cargo em comissão, em Reais (R$).</t>
        </r>
      </text>
    </comment>
    <comment ref="J175" authorId="0" shapeId="0" xr:uid="{44B68228-ADBC-4CBE-A411-49940A223A13}">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6F48B6BC-76F1-458B-A0ED-E6E313E657F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ECC41641-8F8B-4AE6-B893-E1743455D5F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891D2D7E-E618-452E-99DF-4EDDB3268955}">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C8417F6B-167D-4199-9AB8-DBBE6884FD1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10F296E0-DEFA-4EB8-BB5E-8330AF7A114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784B2C86-BC60-4A81-BBF7-8B41E73FBAA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686D9388-7500-44F4-B275-F6C1DFDD0734}">
      <text>
        <r>
          <rPr>
            <sz val="11"/>
            <color rgb="FF000000"/>
            <rFont val="Arial"/>
            <family val="2"/>
          </rPr>
          <t>Valor do vencimento do servidor, em Reais (R$).</t>
        </r>
      </text>
    </comment>
    <comment ref="H191" authorId="0" shapeId="0" xr:uid="{5F7ADD8C-841B-4341-AF2E-0E52EEA840B9}">
      <text>
        <r>
          <rPr>
            <sz val="11"/>
            <color rgb="FF000000"/>
            <rFont val="Arial"/>
            <family val="2"/>
          </rPr>
          <t>Valor da representação paga em razão da função gratificada de direção e assessoramento, em Reais (R$).</t>
        </r>
      </text>
    </comment>
    <comment ref="I191" authorId="0" shapeId="0" xr:uid="{B5754ADC-D225-4AC9-9DE4-8708E03197CF}">
      <text>
        <r>
          <rPr>
            <sz val="11"/>
            <color rgb="FF000000"/>
            <rFont val="Arial"/>
            <family val="2"/>
          </rPr>
          <t>(Células de preenchimento automático). Montante resultante da soma entre o vencimento + representação, em Reais (R$).</t>
        </r>
      </text>
    </comment>
    <comment ref="A194" authorId="0" shapeId="0" xr:uid="{586D6535-A7DE-4A3F-ACEA-BEC9728C011B}">
      <text>
        <r>
          <rPr>
            <sz val="11"/>
            <color rgb="FF000000"/>
            <rFont val="Arial"/>
            <family val="2"/>
          </rPr>
          <t>(Não editar as células em cinza). Relação de todas as funções gratificadas de direção e assessoramento, conforme Lei Estadual nº 16.520/2018.</t>
        </r>
      </text>
    </comment>
    <comment ref="B194" authorId="0" shapeId="0" xr:uid="{1BBE98B8-36A8-4EA9-A9BC-CD6E330A0CC8}">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091073C4-53BD-4F28-9738-FCBB197AEC50}">
      <text>
        <r>
          <rPr>
            <sz val="11"/>
            <color rgb="FF000000"/>
            <rFont val="Arial"/>
            <family val="2"/>
          </rPr>
          <t>(Células de preenchimento automático). Quantitativo das funções gratificadas de direção e assessoramento preenchidos.</t>
        </r>
      </text>
    </comment>
    <comment ref="D194" authorId="0" shapeId="0" xr:uid="{96D2975F-EAA5-4698-8955-5959472E48ED}">
      <text>
        <r>
          <rPr>
            <sz val="11"/>
            <color rgb="FF000000"/>
            <rFont val="Arial"/>
            <family val="2"/>
          </rPr>
          <t>(Células de preenchimento automático). Quantitativo das funções gratificadas de direção e assessoramento vagas.</t>
        </r>
      </text>
    </comment>
    <comment ref="E194" authorId="0" shapeId="0" xr:uid="{056FFD5D-7FFF-46B3-A87B-57BC9296113B}">
      <text>
        <r>
          <rPr>
            <sz val="11"/>
            <color rgb="FF000000"/>
            <rFont val="Arial"/>
            <family val="2"/>
          </rPr>
          <t>(Células de preenchimento automático). Quantitativo das funções gratificadas de direção e assessoramento existentes (preenchidos + vagos).</t>
        </r>
      </text>
    </comment>
    <comment ref="G194" authorId="0" shapeId="0" xr:uid="{C87B005F-FDDB-4CA5-95FC-6160DB8A01D7}">
      <text>
        <r>
          <rPr>
            <sz val="11"/>
            <color rgb="FF000000"/>
            <rFont val="Arial"/>
            <family val="2"/>
          </rPr>
          <t>(Células de preenchimento automático). Valor total dos vencimentos dos servidores, em Reais (R$).</t>
        </r>
      </text>
    </comment>
    <comment ref="H194" authorId="0" shapeId="0" xr:uid="{3E6F20EF-6E07-4D02-B68A-CAED4AA7105C}">
      <text>
        <r>
          <rPr>
            <sz val="11"/>
            <color rgb="FF000000"/>
            <rFont val="Arial"/>
            <family val="2"/>
          </rPr>
          <t>(Células de preenchimento automático). Valor total das representações pagas em razão da função gratificada de direção e assessoramento, em Reais (R$).</t>
        </r>
      </text>
    </comment>
    <comment ref="I194" authorId="0" shapeId="0" xr:uid="{64B44BF5-7D34-464C-9F7C-33BC19FB8ABA}">
      <text>
        <r>
          <rPr>
            <sz val="11"/>
            <color rgb="FF000000"/>
            <rFont val="Arial"/>
            <family val="2"/>
          </rPr>
          <t>(Células de preenchimento automático). Valor total dos montantes resultantes da soma entre os vencimentos + representações, em Reais (R$).</t>
        </r>
      </text>
    </comment>
    <comment ref="A204" authorId="0" shapeId="0" xr:uid="{839D1054-C0E3-42F2-B95A-664B13AE8564}">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6262C353-6871-4186-90DC-0AE63B1F509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0C344595-17FE-41EC-8326-E00E4F67E00F}">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A26E7495-D344-4F45-BF89-A167EC838E9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811C047F-0706-40B4-97CB-D23214126DD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6B45E2E5-42CA-4524-9B08-58934AAB32F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79C5B4BF-AE7D-4B71-BD18-D60939D2B346}">
      <text>
        <r>
          <rPr>
            <sz val="11"/>
            <color rgb="FF000000"/>
            <rFont val="Arial"/>
            <family val="2"/>
          </rPr>
          <t>Valor do vencimento do servidor, em Reais (R$).</t>
        </r>
      </text>
    </comment>
    <comment ref="H204" authorId="0" shapeId="0" xr:uid="{A20FD8FC-F3A2-4923-A6C8-5DE2E9296FD8}">
      <text>
        <r>
          <rPr>
            <sz val="11"/>
            <color rgb="FF000000"/>
            <rFont val="Arial"/>
            <family val="2"/>
          </rPr>
          <t>Valor da representação paga em razão da função gratificada de direção e assessoramento, em Reais (R$).</t>
        </r>
      </text>
    </comment>
    <comment ref="I204" authorId="0" shapeId="0" xr:uid="{C0E48476-9186-47BF-BBF8-F31A1983B2B6}">
      <text>
        <r>
          <rPr>
            <sz val="11"/>
            <color rgb="FF000000"/>
            <rFont val="Arial"/>
            <family val="2"/>
          </rPr>
          <t>(Células de preenchimento automático). Montante resultante da soma entre o vencimento + representação, em Reais (R$).</t>
        </r>
      </text>
    </comment>
    <comment ref="A212" authorId="0" shapeId="0" xr:uid="{713BFD1F-64BC-44AF-B46F-6A2EBCBD2F7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F428F692-2590-4FE2-964C-856D89AAFCC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D9B76C9C-DDE3-4133-B8ED-49B21D158C4A}">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B3F8C6BF-1755-4119-974C-8B073EAF252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6D83E287-8BA1-44AF-B716-096F4802DAC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756982B5-935D-454E-A9E2-676F28E1384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9FAB33ED-2205-4C63-8398-3070BE283484}">
      <text>
        <r>
          <rPr>
            <sz val="11"/>
            <color rgb="FF000000"/>
            <rFont val="Arial"/>
            <family val="2"/>
          </rPr>
          <t>Valor do vencimento do servidor, em Reais (R$).</t>
        </r>
      </text>
    </comment>
    <comment ref="H212" authorId="0" shapeId="0" xr:uid="{200DCC61-A338-4101-958C-EB4E67B78567}">
      <text>
        <r>
          <rPr>
            <sz val="11"/>
            <color rgb="FF000000"/>
            <rFont val="Arial"/>
            <family val="2"/>
          </rPr>
          <t>Valor da representação paga em razão da função gratificada de direção e assessoramento, em Reais (R$).</t>
        </r>
      </text>
    </comment>
    <comment ref="I212" authorId="0" shapeId="0" xr:uid="{5878FE29-35AF-4247-9934-8FEFF0EE8FA3}">
      <text>
        <r>
          <rPr>
            <sz val="11"/>
            <color rgb="FF000000"/>
            <rFont val="Arial"/>
            <family val="2"/>
          </rPr>
          <t>(Células de preenchimento automático). Montante resultante da soma entre o vencimento + representação, em Reais (R$).</t>
        </r>
      </text>
    </comment>
    <comment ref="A220" authorId="0" shapeId="0" xr:uid="{3254DEBB-7DF2-4F3C-B661-0198781A934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8194D7C5-5CAF-46B8-82F3-29B7C8083D4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E453F7AC-2ACB-409D-90EF-4EA34195B087}">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9AE8DF7B-BD4D-4E81-8BA7-90F59E662E6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5B784D48-9735-413C-ACFD-CC7C76D7450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FB7C94D0-C9B8-4F30-B251-A7247716B2D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C6464510-8913-4F10-AA34-BAD37A94E0AD}">
      <text>
        <r>
          <rPr>
            <sz val="11"/>
            <color rgb="FF000000"/>
            <rFont val="Arial"/>
            <family val="2"/>
          </rPr>
          <t>Valor do vencimento do servidor, em Reais (R$).</t>
        </r>
      </text>
    </comment>
    <comment ref="H220" authorId="0" shapeId="0" xr:uid="{41B3ED92-59EF-4CE0-8452-409F0CE127C0}">
      <text>
        <r>
          <rPr>
            <sz val="11"/>
            <color rgb="FF000000"/>
            <rFont val="Arial"/>
            <family val="2"/>
          </rPr>
          <t>Valor da representação paga em razão da função gratificada de direção e assessoramento, em Reais (R$).</t>
        </r>
      </text>
    </comment>
    <comment ref="I220" authorId="0" shapeId="0" xr:uid="{169169AB-0CC2-4081-B3A2-7120D7D4061A}">
      <text>
        <r>
          <rPr>
            <sz val="11"/>
            <color rgb="FF000000"/>
            <rFont val="Arial"/>
            <family val="2"/>
          </rPr>
          <t>(Células de preenchimento automático). Montante resultante da soma entre o vencimento + representação, em Reais (R$).</t>
        </r>
      </text>
    </comment>
    <comment ref="A226" authorId="0" shapeId="0" xr:uid="{C77C298D-7DC3-4643-AD86-1F974DBEE5E7}">
      <text>
        <r>
          <rPr>
            <sz val="11"/>
            <color rgb="FF000000"/>
            <rFont val="Arial"/>
            <family val="2"/>
          </rPr>
          <t>(Não editar as células em cinza). Relação de todas as funções gratificadas de direção e assessoramento, conforme Lei Estadual nº 16.520/2018.</t>
        </r>
      </text>
    </comment>
    <comment ref="B226" authorId="0" shapeId="0" xr:uid="{A21935D0-33DF-4123-8A6E-D2C808663202}">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2A9F52D0-3653-4BE1-8113-8E2C66907786}">
      <text>
        <r>
          <rPr>
            <sz val="11"/>
            <color rgb="FF000000"/>
            <rFont val="Arial"/>
            <family val="2"/>
          </rPr>
          <t>(Células de preenchimento automático). Quantitativo das funções gratificadas de direção e assessoramento preenchidos.</t>
        </r>
      </text>
    </comment>
    <comment ref="D226" authorId="0" shapeId="0" xr:uid="{9BADEF2D-2C71-46BB-9321-A1948A15D3A1}">
      <text>
        <r>
          <rPr>
            <sz val="11"/>
            <color rgb="FF000000"/>
            <rFont val="Arial"/>
            <family val="2"/>
          </rPr>
          <t>(Células de preenchimento automático). Quantitativo das funções gratificadas de direção e assessoramento vagas.</t>
        </r>
      </text>
    </comment>
    <comment ref="E226" authorId="0" shapeId="0" xr:uid="{E4A08333-E3C8-458D-AC2A-2DAC262E594C}">
      <text>
        <r>
          <rPr>
            <sz val="11"/>
            <color rgb="FF000000"/>
            <rFont val="Arial"/>
            <family val="2"/>
          </rPr>
          <t>(Células de preenchimento automático). Quantitativo das funções gratificadas de direção e assessoramento existentes (preenchidos + vagos).</t>
        </r>
      </text>
    </comment>
    <comment ref="G226" authorId="0" shapeId="0" xr:uid="{F57DCB91-C618-44A0-80C3-DC0C2D6B8E9E}">
      <text>
        <r>
          <rPr>
            <sz val="11"/>
            <color rgb="FF000000"/>
            <rFont val="Arial"/>
            <family val="2"/>
          </rPr>
          <t>(Células de preenchimento automático). Valor total dos vencimentos dos servidores, em Reais (R$).</t>
        </r>
      </text>
    </comment>
    <comment ref="H226" authorId="0" shapeId="0" xr:uid="{34AFABCC-9A2B-46F3-8F47-71AE4168880A}">
      <text>
        <r>
          <rPr>
            <sz val="11"/>
            <color rgb="FF000000"/>
            <rFont val="Arial"/>
            <family val="2"/>
          </rPr>
          <t>(Células de preenchimento automático). Valor total das representações pagas em razão da função gratificada de direção e assessoramento, em Reais (R$).</t>
        </r>
      </text>
    </comment>
    <comment ref="I226" authorId="0" shapeId="0" xr:uid="{94E55071-D0ED-42F2-A2A8-68FE66E0A95F}">
      <text>
        <r>
          <rPr>
            <sz val="11"/>
            <color rgb="FF000000"/>
            <rFont val="Arial"/>
            <family val="2"/>
          </rPr>
          <t>(Células de preenchimento automático). Valor total dos montantes resultantes da soma entre os vencimentos + representações, em Reais (R$).</t>
        </r>
      </text>
    </comment>
    <comment ref="A237" authorId="0" shapeId="0" xr:uid="{C7F945B8-4985-4795-8863-EA8FC361A9D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96D84D1C-424B-447F-9397-35D339DECA5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17867F60-B522-41F0-8730-D682079F44D9}">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A3948030-B678-47F2-8FDF-721876AA96F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669AEED9-DEFF-4BE8-BFD6-29860F30130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3B6B97DA-67EB-4BD7-B9FB-B14EE44BA15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AA910A01-F1A5-4D6F-ACED-0B5566BE9E7E}">
      <text>
        <r>
          <rPr>
            <sz val="11"/>
            <color rgb="FF000000"/>
            <rFont val="Arial"/>
            <family val="2"/>
          </rPr>
          <t>Valor do vencimento do servidor, em Reais (R$).</t>
        </r>
      </text>
    </comment>
    <comment ref="H237" authorId="0" shapeId="0" xr:uid="{50B4F65E-C29B-40F7-A136-D33477631C08}">
      <text>
        <r>
          <rPr>
            <sz val="11"/>
            <color rgb="FF000000"/>
            <rFont val="Arial"/>
            <family val="2"/>
          </rPr>
          <t>Valor da representação paga em razão da função gratificada de direção e assessoramento, em Reais (R$).</t>
        </r>
      </text>
    </comment>
    <comment ref="I237" authorId="0" shapeId="0" xr:uid="{EFA1434D-9B27-4EB9-A293-66CC07C2C624}">
      <text>
        <r>
          <rPr>
            <sz val="11"/>
            <color rgb="FF000000"/>
            <rFont val="Arial"/>
            <family val="2"/>
          </rPr>
          <t>(Células de preenchimento automático). Montante resultante da soma entre o vencimento + representação, em Reais (R$).</t>
        </r>
      </text>
    </comment>
    <comment ref="A246" authorId="0" shapeId="0" xr:uid="{68C13E6D-30D9-41FF-93E3-B4CC205C3321}">
      <text>
        <r>
          <rPr>
            <sz val="11"/>
            <color rgb="FF000000"/>
            <rFont val="Arial"/>
            <family val="2"/>
          </rPr>
          <t>(Não editar as células em cinza). Relação de todas as funções gratificadas de direção e assessoramento, conforme Lei Estadual nº 16.520/2018.</t>
        </r>
      </text>
    </comment>
    <comment ref="B246" authorId="0" shapeId="0" xr:uid="{9A9D73D3-97B5-4301-84AE-67FFE69AC27C}">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3221C962-04D0-4990-9B9F-1F5A70FE545A}">
      <text>
        <r>
          <rPr>
            <sz val="11"/>
            <color rgb="FF000000"/>
            <rFont val="Arial"/>
            <family val="2"/>
          </rPr>
          <t>(Células de preenchimento automático). Quantitativo das funções gratificadas de direção e assessoramento preenchidos.</t>
        </r>
      </text>
    </comment>
    <comment ref="D246" authorId="0" shapeId="0" xr:uid="{9A8AF7FD-DC42-4926-AE3C-174FDD4370EB}">
      <text>
        <r>
          <rPr>
            <sz val="11"/>
            <color rgb="FF000000"/>
            <rFont val="Arial"/>
            <family val="2"/>
          </rPr>
          <t>(Células de preenchimento automático). Quantitativo das funções gratificadas de direção e assessoramento vagas.</t>
        </r>
      </text>
    </comment>
    <comment ref="E246" authorId="0" shapeId="0" xr:uid="{CBC7D1A2-027A-4BF6-859C-D515F03C7F0A}">
      <text>
        <r>
          <rPr>
            <sz val="11"/>
            <color rgb="FF000000"/>
            <rFont val="Arial"/>
            <family val="2"/>
          </rPr>
          <t>(Células de preenchimento automático). Quantitativo das funções gratificadas de direção e assessoramento existentes (preenchidos + vagos).</t>
        </r>
      </text>
    </comment>
    <comment ref="G246" authorId="0" shapeId="0" xr:uid="{27E23F9A-2C19-4ACA-ADB3-8A8DA096D043}">
      <text>
        <r>
          <rPr>
            <sz val="11"/>
            <color rgb="FF000000"/>
            <rFont val="Arial"/>
            <family val="2"/>
          </rPr>
          <t>(Células de preenchimento automático). Valor total dos vencimentos dos servidores, em Reais (R$).</t>
        </r>
      </text>
    </comment>
    <comment ref="H246" authorId="0" shapeId="0" xr:uid="{A1F56D73-5D41-45FD-98C0-F21D2390BECD}">
      <text>
        <r>
          <rPr>
            <sz val="11"/>
            <color rgb="FF000000"/>
            <rFont val="Arial"/>
            <family val="2"/>
          </rPr>
          <t>(Células de preenchimento automático). Valor total das representações pagas em razão da função gratificada de direção e assessoramento, em Reais (R$).</t>
        </r>
      </text>
    </comment>
    <comment ref="I246" authorId="0" shapeId="0" xr:uid="{27BEEA55-5795-4CCA-8C7C-41214DDCDD4E}">
      <text>
        <r>
          <rPr>
            <sz val="11"/>
            <color rgb="FF000000"/>
            <rFont val="Arial"/>
            <family val="2"/>
          </rPr>
          <t>(Células de preenchimento automático). Valor total dos montantes resultantes da soma entre os vencimentos + representações, em Reais (R$).</t>
        </r>
      </text>
    </comment>
    <comment ref="A253" authorId="0" shapeId="0" xr:uid="{99967316-C828-45C4-B9FC-0A3863207DF4}">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A9E4BFE3-5327-4F7B-A890-71055A779E4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64E787F6-3646-4F5D-9B04-B0E7A907B07B}">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3DE145CF-1893-4E1D-BEB1-207097625D3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C081C9BA-248A-469F-9E92-3B894A6ED9E6}">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1295903B-3928-42CA-84A7-526240A648D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AB9880D8-241A-4018-907D-975152A313D9}">
      <text>
        <r>
          <rPr>
            <sz val="11"/>
            <color rgb="FF000000"/>
            <rFont val="Arial"/>
            <family val="2"/>
          </rPr>
          <t>Valor do vencimento do servidor, em Reais (R$).</t>
        </r>
      </text>
    </comment>
    <comment ref="H253" authorId="0" shapeId="0" xr:uid="{95D2E196-C153-47A5-944C-AA1B946349A3}">
      <text>
        <r>
          <rPr>
            <sz val="11"/>
            <color rgb="FF000000"/>
            <rFont val="Arial"/>
            <family val="2"/>
          </rPr>
          <t>Valor da representação paga em razão da função gratificada de direção e assessoramento, em Reais (R$).</t>
        </r>
      </text>
    </comment>
    <comment ref="I253" authorId="0" shapeId="0" xr:uid="{FD1A8A7D-B2ED-45A1-8C96-0782AFCEB2A3}">
      <text>
        <r>
          <rPr>
            <sz val="11"/>
            <color rgb="FF000000"/>
            <rFont val="Arial"/>
            <family val="2"/>
          </rPr>
          <t>(Células de preenchimento automático). Montante resultante da soma entre o vencimento + representação, em Reais (R$).</t>
        </r>
      </text>
    </comment>
    <comment ref="A257" authorId="0" shapeId="0" xr:uid="{8868CB25-F02B-4A52-9B71-90BD5C2112AA}">
      <text>
        <r>
          <rPr>
            <sz val="11"/>
            <color rgb="FF000000"/>
            <rFont val="Arial"/>
            <family val="2"/>
          </rPr>
          <t>(Não editar as células em cinza). Relação de todas as funções gratificadas de direção e assessoramento, conforme Lei Estadual nº 16.520/2018.</t>
        </r>
      </text>
    </comment>
    <comment ref="B257" authorId="0" shapeId="0" xr:uid="{2071D7F7-DA1A-4547-8E75-C7FA6C0E68BD}">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4CFA1D5D-248B-4FA0-831C-E8AD94958251}">
      <text>
        <r>
          <rPr>
            <sz val="11"/>
            <color rgb="FF000000"/>
            <rFont val="Arial"/>
            <family val="2"/>
          </rPr>
          <t>(Células de preenchimento automático). Quantitativo das funções gratificadas de direção e assessoramento preenchidos.</t>
        </r>
      </text>
    </comment>
    <comment ref="D257" authorId="0" shapeId="0" xr:uid="{2C4F2BA6-D79B-4D44-9DE7-730A638E3235}">
      <text>
        <r>
          <rPr>
            <sz val="11"/>
            <color rgb="FF000000"/>
            <rFont val="Arial"/>
            <family val="2"/>
          </rPr>
          <t>(Células de preenchimento automático). Quantitativo das funções gratificadas de direção e assessoramento vagas.</t>
        </r>
      </text>
    </comment>
    <comment ref="E257" authorId="0" shapeId="0" xr:uid="{6AA7E4BA-6C2A-42FF-8F32-8FF109FDD71D}">
      <text>
        <r>
          <rPr>
            <sz val="11"/>
            <color rgb="FF000000"/>
            <rFont val="Arial"/>
            <family val="2"/>
          </rPr>
          <t>(Células de preenchimento automático). Quantitativo das funções gratificadas de direção e assessoramento existentes (preenchidos + vagos).</t>
        </r>
      </text>
    </comment>
    <comment ref="G257" authorId="0" shapeId="0" xr:uid="{C7F66627-3D54-45D6-AD03-021BC1B04C83}">
      <text>
        <r>
          <rPr>
            <sz val="11"/>
            <color rgb="FF000000"/>
            <rFont val="Arial"/>
            <family val="2"/>
          </rPr>
          <t>(Células de preenchimento automático). Valor total dos vencimentos dos servidores, em Reais (R$).</t>
        </r>
      </text>
    </comment>
    <comment ref="H257" authorId="0" shapeId="0" xr:uid="{21FFE895-D090-44D2-8E89-3EE33B6CD968}">
      <text>
        <r>
          <rPr>
            <sz val="11"/>
            <color rgb="FF000000"/>
            <rFont val="Arial"/>
            <family val="2"/>
          </rPr>
          <t>(Células de preenchimento automático). Valor total das representações pagas em razão da função gratificada de direção e assessoramento, em Reais (R$).</t>
        </r>
      </text>
    </comment>
    <comment ref="I257" authorId="0" shapeId="0" xr:uid="{9681F92D-3413-41BA-B082-BEA459CDB63E}">
      <text>
        <r>
          <rPr>
            <sz val="11"/>
            <color rgb="FF000000"/>
            <rFont val="Arial"/>
            <family val="2"/>
          </rPr>
          <t>(Células de preenchimento automático). Valor total dos montantes resultantes da soma entre os vencimentos + representações, em Reais (R$).</t>
        </r>
      </text>
    </comment>
    <comment ref="A264" authorId="0" shapeId="0" xr:uid="{2B3B0AF6-929C-4D6E-9A59-F211D008171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4E421AB6-A32F-425F-B233-204825EF5EB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4E74A8BA-89C6-47CA-839D-F8109724EA91}">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C524D480-AF8D-4533-84D6-2F29173C9BC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BAA612A5-5ABC-44FF-A76B-9212A11F319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89A5C0A4-4C22-47C9-A474-4B2FF405AE4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99282382-3F04-4FFC-B562-1B2B7220515D}">
      <text>
        <r>
          <rPr>
            <sz val="11"/>
            <color rgb="FF000000"/>
            <rFont val="Arial"/>
            <family val="2"/>
          </rPr>
          <t>Valor do vencimento do servidor, em Reais (R$).</t>
        </r>
      </text>
    </comment>
    <comment ref="H264" authorId="0" shapeId="0" xr:uid="{C056FBE8-F2AB-4E85-B322-116721007787}">
      <text>
        <r>
          <rPr>
            <sz val="11"/>
            <color rgb="FF000000"/>
            <rFont val="Arial"/>
            <family val="2"/>
          </rPr>
          <t>Valor da representação paga em razão da função gratificada de direção e assessoramento, em Reais (R$).</t>
        </r>
      </text>
    </comment>
    <comment ref="I264" authorId="0" shapeId="0" xr:uid="{6BA85DBB-4D33-4517-843D-0241E6D4FE88}">
      <text>
        <r>
          <rPr>
            <sz val="11"/>
            <color rgb="FF000000"/>
            <rFont val="Arial"/>
            <family val="2"/>
          </rPr>
          <t>(Células de preenchimento automático). Montante resultante da soma entre o vencimento + representação, em Reais (R$).</t>
        </r>
      </text>
    </comment>
    <comment ref="A268" authorId="0" shapeId="0" xr:uid="{B3672B55-72E1-43E2-B603-0817A02D98C1}">
      <text>
        <r>
          <rPr>
            <sz val="11"/>
            <color rgb="FF000000"/>
            <rFont val="Arial"/>
            <family val="2"/>
          </rPr>
          <t>(Não editar as células em cinza). Relação de todas as funções gratificadas de direção e assessoramento, conforme Lei Estadual nº 16.520/2018.</t>
        </r>
      </text>
    </comment>
    <comment ref="B268" authorId="0" shapeId="0" xr:uid="{69AD27EA-A624-4699-B0FB-42A33D2936FE}">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0BC42643-6393-47A3-8938-C078FAC580BB}">
      <text>
        <r>
          <rPr>
            <sz val="11"/>
            <color rgb="FF000000"/>
            <rFont val="Arial"/>
            <family val="2"/>
          </rPr>
          <t>(Células de preenchimento automático). Quantitativo das funções gratificadas de direção e assessoramento preenchidos.</t>
        </r>
      </text>
    </comment>
    <comment ref="D268" authorId="0" shapeId="0" xr:uid="{8038D893-9447-4C0E-AA1F-13247A85D53A}">
      <text>
        <r>
          <rPr>
            <sz val="11"/>
            <color rgb="FF000000"/>
            <rFont val="Arial"/>
            <family val="2"/>
          </rPr>
          <t>(Células de preenchimento automático). Quantitativo das funções gratificadas de direção e assessoramento vagas.</t>
        </r>
      </text>
    </comment>
    <comment ref="E268" authorId="0" shapeId="0" xr:uid="{EA023FF5-5D88-4243-B1CC-B7F8A4C61F8B}">
      <text>
        <r>
          <rPr>
            <sz val="11"/>
            <color rgb="FF000000"/>
            <rFont val="Arial"/>
            <family val="2"/>
          </rPr>
          <t>(Células de preenchimento automático). Quantitativo das funções gratificadas de direção e assessoramento existentes (preenchidos + vagos).</t>
        </r>
      </text>
    </comment>
    <comment ref="G268" authorId="0" shapeId="0" xr:uid="{2737FD1C-2C5A-4F1F-A2D1-D36CB63F0E03}">
      <text>
        <r>
          <rPr>
            <sz val="11"/>
            <color rgb="FF000000"/>
            <rFont val="Arial"/>
            <family val="2"/>
          </rPr>
          <t>(Células de preenchimento automático). Valor total dos vencimentos dos servidores, em Reais (R$).</t>
        </r>
      </text>
    </comment>
    <comment ref="H268" authorId="0" shapeId="0" xr:uid="{5D9A1B3E-138C-4905-B539-3D13ADB820B7}">
      <text>
        <r>
          <rPr>
            <sz val="11"/>
            <color rgb="FF000000"/>
            <rFont val="Arial"/>
            <family val="2"/>
          </rPr>
          <t>(Células de preenchimento automático). Valor total das representações pagas em razão da função gratificada de direção e assessoramento, em Reais (R$).</t>
        </r>
      </text>
    </comment>
    <comment ref="I268" authorId="0" shapeId="0" xr:uid="{0B82091F-4CC3-40FB-88D1-BA4009E281C3}">
      <text>
        <r>
          <rPr>
            <sz val="11"/>
            <color rgb="FF000000"/>
            <rFont val="Arial"/>
            <family val="2"/>
          </rPr>
          <t>(Células de preenchimento automático). Valor total dos montantes resultantes da soma entre os vencimentos + representações, em Reais (R$).</t>
        </r>
      </text>
    </comment>
    <comment ref="A274" authorId="0" shapeId="0" xr:uid="{E940FF85-056B-4DD5-9606-97AAB697D87C}">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9C4F22F7-CF87-4796-A4CF-163CDB7EF0E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1930FE8C-F0F3-412D-B96C-E09B89E5F670}">
      <text>
        <r>
          <rPr>
            <sz val="11"/>
            <color rgb="FF000000"/>
            <rFont val="Arial"/>
            <family val="2"/>
          </rPr>
          <t>Descrever a sigla da lotação referente à função gratificada de supervisão e apoio. Exemplos de siglas da SCGE: DAUD/UAPP, DAUD/COP/UAOP, DAUD/CLC/UALC, etc.</t>
        </r>
      </text>
    </comment>
    <comment ref="D274" authorId="0" shapeId="0" xr:uid="{3AA10562-D8DA-4A9D-9553-2C399D0347D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95C373F4-B92B-4071-A77D-8AAA2F6ED8C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7B31CE22-C380-4EE0-BA60-344B9237ED24}">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08968BC7-07BA-4056-B843-31E208AA40EA}">
      <text>
        <r>
          <rPr>
            <sz val="11"/>
            <color rgb="FF000000"/>
            <rFont val="Arial"/>
            <family val="2"/>
          </rPr>
          <t>Valor do vencimento do servidor, em Reais (R$).</t>
        </r>
      </text>
    </comment>
    <comment ref="H274" authorId="0" shapeId="0" xr:uid="{245BF3C8-46A1-4D4E-B6AE-FA0123468A77}">
      <text>
        <r>
          <rPr>
            <sz val="11"/>
            <color rgb="FF000000"/>
            <rFont val="Arial"/>
            <family val="2"/>
          </rPr>
          <t>Valor da representação paga em razão da função gratificada de supervisão e apoio, em Reais (R$).</t>
        </r>
      </text>
    </comment>
    <comment ref="I274" authorId="0" shapeId="0" xr:uid="{351D218A-C714-4DEF-909C-E1C8F51F715F}">
      <text>
        <r>
          <rPr>
            <sz val="11"/>
            <color rgb="FF000000"/>
            <rFont val="Arial"/>
            <family val="2"/>
          </rPr>
          <t>(Células de preenchimento automático). Montante resultante da soma entre o vencimento + representação, em Reais (R$).</t>
        </r>
      </text>
    </comment>
    <comment ref="A306" authorId="0" shapeId="0" xr:uid="{A353EB6B-8193-4492-92F5-7A4FA84A6E21}">
      <text>
        <r>
          <rPr>
            <sz val="11"/>
            <color rgb="FF000000"/>
            <rFont val="Arial"/>
            <family val="2"/>
          </rPr>
          <t>(Não editar as células em cinza). Relação de todas as funções gratificadas de supervisão e apoio, conforme Lei Estadual nº 16.520/2018.</t>
        </r>
      </text>
    </comment>
    <comment ref="B306" authorId="0" shapeId="0" xr:uid="{30AE1911-9A38-4DED-86BA-64D170899299}">
      <text>
        <r>
          <rPr>
            <sz val="11"/>
            <color rgb="FF000000"/>
            <rFont val="Arial"/>
            <family val="2"/>
          </rPr>
          <t>(Não editar as células em cinza). Relação de todos os símbolos das funções gratificadas de supervisão e apoio, conforme Lei Estadual nº 16.520/2018.</t>
        </r>
      </text>
    </comment>
    <comment ref="C306" authorId="0" shapeId="0" xr:uid="{BEB91D2A-D737-42D1-87A5-004532478DA8}">
      <text>
        <r>
          <rPr>
            <sz val="11"/>
            <color rgb="FF000000"/>
            <rFont val="Arial"/>
            <family val="2"/>
          </rPr>
          <t>(Células de preenchimento automático). Quantitativo das funções gratificadas de supervisão e apoio preenchidos.</t>
        </r>
      </text>
    </comment>
    <comment ref="D306" authorId="0" shapeId="0" xr:uid="{D82996C5-C83E-4BC1-A1F0-C0FB5C194A2C}">
      <text>
        <r>
          <rPr>
            <sz val="11"/>
            <color rgb="FF000000"/>
            <rFont val="Arial"/>
            <family val="2"/>
          </rPr>
          <t>(Células de preenchimento automático). Quantitativo das funções gratificadas de supervisão e apoio vagos.</t>
        </r>
      </text>
    </comment>
    <comment ref="E306" authorId="0" shapeId="0" xr:uid="{46AE8A0D-13C1-4F78-8F06-AC39EE876468}">
      <text>
        <r>
          <rPr>
            <sz val="11"/>
            <color rgb="FF000000"/>
            <rFont val="Arial"/>
            <family val="2"/>
          </rPr>
          <t>(Células de preenchimento automático). Quantitativo das funções gratificadas de supervisão e apoio existentes (preenchidos + vagos).</t>
        </r>
      </text>
    </comment>
    <comment ref="G306" authorId="0" shapeId="0" xr:uid="{08E8DA30-5D3D-4491-B7DB-AFCD1A11CA2E}">
      <text>
        <r>
          <rPr>
            <sz val="11"/>
            <color rgb="FF000000"/>
            <rFont val="Arial"/>
            <family val="2"/>
          </rPr>
          <t>(Células de preenchimento automático). Valor total dos vencimentos dos servidores, em Reais (R$).</t>
        </r>
      </text>
    </comment>
    <comment ref="H306" authorId="0" shapeId="0" xr:uid="{9B03E968-8862-476B-BF98-424CCCFB6B2F}">
      <text>
        <r>
          <rPr>
            <sz val="11"/>
            <color rgb="FF000000"/>
            <rFont val="Arial"/>
            <family val="2"/>
          </rPr>
          <t>(Células de preenchimento automático). Valor total das representações pagas em razão da função gratificada de supervisão e apoio, em Reais (R$).</t>
        </r>
      </text>
    </comment>
    <comment ref="I306" authorId="0" shapeId="0" xr:uid="{9038D09E-A627-4B8E-A144-D99370F280DD}">
      <text>
        <r>
          <rPr>
            <sz val="11"/>
            <color rgb="FF000000"/>
            <rFont val="Arial"/>
            <family val="2"/>
          </rPr>
          <t>(Células de preenchimento automático). Valor total dos montantes resultantes da soma entre os vencimentos + representações, em Reais (R$).</t>
        </r>
      </text>
    </comment>
    <comment ref="C315" authorId="0" shapeId="0" xr:uid="{038D7F50-5DF4-4C3D-8280-B4E041E7B710}">
      <text>
        <r>
          <rPr>
            <sz val="11"/>
            <color rgb="FF000000"/>
            <rFont val="Arial"/>
            <family val="2"/>
          </rPr>
          <t>(Células de preenchimento automático). Quantitativo dos cargos em comissão + funções gratificadas preenchidos.</t>
        </r>
      </text>
    </comment>
    <comment ref="D315" authorId="0" shapeId="0" xr:uid="{38894539-2256-4508-BEB1-E5EB5F4C2EAB}">
      <text>
        <r>
          <rPr>
            <sz val="11"/>
            <color rgb="FF000000"/>
            <rFont val="Arial"/>
            <family val="2"/>
          </rPr>
          <t>(Células de preenchimento automático). Quantitativo dos cargos em comissão + funções gratificadas vagos.</t>
        </r>
      </text>
    </comment>
    <comment ref="E315" authorId="0" shapeId="0" xr:uid="{54E8349E-8067-4637-8CE8-00A6865EFED8}">
      <text>
        <r>
          <rPr>
            <sz val="11"/>
            <color rgb="FF000000"/>
            <rFont val="Arial"/>
            <family val="2"/>
          </rPr>
          <t>(Células de preenchimento automático). Quantitativo dos cargos em comissão + funções gratificadas existentes (preenchidos + vagos).</t>
        </r>
      </text>
    </comment>
    <comment ref="G315" authorId="0" shapeId="0" xr:uid="{7CBB3C16-D36F-4854-88CF-6A62377A8D12}">
      <text>
        <r>
          <rPr>
            <sz val="11"/>
            <color rgb="FF000000"/>
            <rFont val="Arial"/>
            <family val="2"/>
          </rPr>
          <t>(Células de preenchimento automático). Valor total dos vencimentos dos cargos comissionados + funções gratificadas, em Reais (R$).</t>
        </r>
      </text>
    </comment>
    <comment ref="H315" authorId="0" shapeId="0" xr:uid="{06D60F9B-F6AA-45A3-AEA8-F8B2E395BE8C}">
      <text>
        <r>
          <rPr>
            <sz val="11"/>
            <color rgb="FF000000"/>
            <rFont val="Arial"/>
            <family val="2"/>
          </rPr>
          <t>(Células de preenchimento automático). Valor total das representações pagas em razão dos cargos comissionados + funções gratificadas, em Reais (R$).</t>
        </r>
      </text>
    </comment>
    <comment ref="I315" authorId="0" shapeId="0" xr:uid="{FC61490C-47C4-4BFA-AD13-5B0AB1D7082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0D5CD0BD-AFB1-4337-846C-4C570B7A3241}">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F2A37FB9-DA61-4B44-8EB2-7B7CA315839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3299380A-03B5-4893-9ECB-ACE85880D1A3}">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9A061862-482C-4F20-961C-8E605EBFEB37}">
      <text>
        <r>
          <rPr>
            <sz val="11"/>
            <color rgb="FF000000"/>
            <rFont val="Arial"/>
            <family val="2"/>
          </rPr>
          <t>Descrever a sigla da lotação referente ao cargo comissionado. Exemplos de siglas da SCGE: GAB/SECGE, GAB/CGAB, CGAB/ASC, etc.</t>
        </r>
      </text>
    </comment>
    <comment ref="D6" authorId="0" shapeId="0" xr:uid="{D46068A6-048E-46FD-B21F-AFA5BC5497B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4C6138B2-43C7-4B81-B8B5-BA5E309897F2}">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978BD08D-16AC-4C00-A73F-3B42984DD86F}">
      <text>
        <r>
          <rPr>
            <sz val="11"/>
            <color rgb="FF000000"/>
            <rFont val="Arial"/>
            <family val="2"/>
          </rPr>
          <t>Nome completo do servidor ocupante do cargo comissionado. Caso o cargo esteja vago, a palavra "VAGO" deverá ser inserida na célula correspondente.</t>
        </r>
      </text>
    </comment>
    <comment ref="G6" authorId="0" shapeId="0" xr:uid="{F16FA1B7-718F-4527-A517-80F615AFBE8F}">
      <text>
        <r>
          <rPr>
            <sz val="11"/>
            <color rgb="FF000000"/>
            <rFont val="Arial"/>
            <family val="2"/>
          </rPr>
          <t>Valor do subsídio do agente político, em Reais (R$).</t>
        </r>
      </text>
    </comment>
    <comment ref="H6" authorId="0" shapeId="0" xr:uid="{57E898D7-AAE0-4B0E-8154-7821D59C4F52}">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485BD62A-8B55-46AB-8F27-E1FA332D6FCF}">
      <text>
        <r>
          <rPr>
            <sz val="11"/>
            <color rgb="FF000000"/>
            <rFont val="Arial"/>
            <family val="2"/>
          </rPr>
          <t>Valor da representação paga em razão do cargo em comissão, em Reais (R$).</t>
        </r>
      </text>
    </comment>
    <comment ref="J6" authorId="0" shapeId="0" xr:uid="{31734AF0-9A4C-42FE-BA5B-CBB0B0049DA2}">
      <text>
        <r>
          <rPr>
            <sz val="11"/>
            <color rgb="FF000000"/>
            <rFont val="Arial"/>
            <family val="2"/>
          </rPr>
          <t>(Células de preenchimento automático). Montante resultante da soma entre o subsídio do agente político + vencimento + representação, em Reais (R$).</t>
        </r>
      </text>
    </comment>
    <comment ref="A175" authorId="0" shapeId="0" xr:uid="{2CBE76C9-9A54-40C1-9DC7-1515D426FFB2}">
      <text>
        <r>
          <rPr>
            <sz val="11"/>
            <color rgb="FF000000"/>
            <rFont val="Arial"/>
            <family val="2"/>
          </rPr>
          <t>(Não editar as células em cinza). Relação de todos os cargos comissionados, conforme Lei Estadual nº 16.520/2018.</t>
        </r>
      </text>
    </comment>
    <comment ref="B175" authorId="0" shapeId="0" xr:uid="{D593F2AD-4AD4-40AC-AB50-318BA82A4C50}">
      <text>
        <r>
          <rPr>
            <sz val="11"/>
            <color rgb="FF000000"/>
            <rFont val="Arial"/>
            <family val="2"/>
          </rPr>
          <t>(Não editar as células em cinza). Relação de todos os símbolos dos cargos comissionados, conforme Lei Estadual nº 16.520/2018.</t>
        </r>
      </text>
    </comment>
    <comment ref="C175" authorId="0" shapeId="0" xr:uid="{284A6A10-74D7-435A-B436-62AC0D54D56E}">
      <text>
        <r>
          <rPr>
            <sz val="11"/>
            <color rgb="FF000000"/>
            <rFont val="Arial"/>
            <family val="2"/>
          </rPr>
          <t>(Células de preenchimento automático). Quantitativo dos cargos comissionados preenchidos.</t>
        </r>
      </text>
    </comment>
    <comment ref="D175" authorId="0" shapeId="0" xr:uid="{E1E0E60D-F970-4A46-953C-CD654AC96293}">
      <text>
        <r>
          <rPr>
            <sz val="11"/>
            <color rgb="FF000000"/>
            <rFont val="Arial"/>
            <family val="2"/>
          </rPr>
          <t>(Células de preenchimento automático). Quantitativo dos cargos comissionados vagos.</t>
        </r>
      </text>
    </comment>
    <comment ref="E175" authorId="0" shapeId="0" xr:uid="{E5AE57A8-C7F6-41FF-BE53-9AD7139BEB54}">
      <text>
        <r>
          <rPr>
            <sz val="11"/>
            <color rgb="FF000000"/>
            <rFont val="Arial"/>
            <family val="2"/>
          </rPr>
          <t>(Células de preenchimento automático). Quantitativo dos cargos comissionados existentes (preenchidos + vagos).</t>
        </r>
      </text>
    </comment>
    <comment ref="G175" authorId="0" shapeId="0" xr:uid="{8A709697-8FE4-49F9-A702-5F15144FF4F8}">
      <text>
        <r>
          <rPr>
            <sz val="11"/>
            <color rgb="FF000000"/>
            <rFont val="Arial"/>
            <family val="2"/>
          </rPr>
          <t>(Células de preenchimento automático). Valor total dos subsídios dos agentes políticos, em Reais (R$).</t>
        </r>
      </text>
    </comment>
    <comment ref="H175" authorId="0" shapeId="0" xr:uid="{06010E85-693B-44EB-BD05-A20C57AFB59D}">
      <text>
        <r>
          <rPr>
            <sz val="11"/>
            <color rgb="FF000000"/>
            <rFont val="Arial"/>
            <family val="2"/>
          </rPr>
          <t>(Células de preenchimento automático). Valor total dos vencimentos dos servidores, em Reais (R$).</t>
        </r>
      </text>
    </comment>
    <comment ref="I175" authorId="0" shapeId="0" xr:uid="{4D473104-1446-43FF-AA8F-2B1A191DBAD0}">
      <text>
        <r>
          <rPr>
            <sz val="11"/>
            <color rgb="FF000000"/>
            <rFont val="Arial"/>
            <family val="2"/>
          </rPr>
          <t>(Células de preenchimento automático). Valor total das representações pagas em razão do cargo em comissão, em Reais (R$).</t>
        </r>
      </text>
    </comment>
    <comment ref="J175" authorId="0" shapeId="0" xr:uid="{1257CC33-F41F-4BB6-A8A8-21A2B87D4A10}">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88F39773-A537-4858-924A-9FBA735C3AA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6C4425D3-4C94-4579-A4EE-6E2ECEB9283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FF114D69-9CEF-4C05-8232-5C553578B89F}">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5429F8D1-4AC8-4273-89A6-CCD1392CCD9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B94E378B-BC54-4A8E-B081-E1241BE648B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DEF527AA-1ED3-4638-959B-9B9470EA04E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CFE7EE5D-2B12-4E9D-809A-2798C6E04752}">
      <text>
        <r>
          <rPr>
            <sz val="11"/>
            <color rgb="FF000000"/>
            <rFont val="Arial"/>
            <family val="2"/>
          </rPr>
          <t>Valor do vencimento do servidor, em Reais (R$).</t>
        </r>
      </text>
    </comment>
    <comment ref="H191" authorId="0" shapeId="0" xr:uid="{336158E4-FE26-42BD-A8F2-2D2B8ECD4D70}">
      <text>
        <r>
          <rPr>
            <sz val="11"/>
            <color rgb="FF000000"/>
            <rFont val="Arial"/>
            <family val="2"/>
          </rPr>
          <t>Valor da representação paga em razão da função gratificada de direção e assessoramento, em Reais (R$).</t>
        </r>
      </text>
    </comment>
    <comment ref="I191" authorId="0" shapeId="0" xr:uid="{E7298301-5E8C-48C0-9D70-DE7D7F7F47D5}">
      <text>
        <r>
          <rPr>
            <sz val="11"/>
            <color rgb="FF000000"/>
            <rFont val="Arial"/>
            <family val="2"/>
          </rPr>
          <t>(Células de preenchimento automático). Montante resultante da soma entre o vencimento + representação, em Reais (R$).</t>
        </r>
      </text>
    </comment>
    <comment ref="A194" authorId="0" shapeId="0" xr:uid="{DE06A12D-AEAC-4066-980A-893A7C66A10E}">
      <text>
        <r>
          <rPr>
            <sz val="11"/>
            <color rgb="FF000000"/>
            <rFont val="Arial"/>
            <family val="2"/>
          </rPr>
          <t>(Não editar as células em cinza). Relação de todas as funções gratificadas de direção e assessoramento, conforme Lei Estadual nº 16.520/2018.</t>
        </r>
      </text>
    </comment>
    <comment ref="B194" authorId="0" shapeId="0" xr:uid="{E230B72E-F005-44B0-A7D1-439ECE6C9A40}">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43317F52-DD70-4043-B09F-EA1A5B9DC272}">
      <text>
        <r>
          <rPr>
            <sz val="11"/>
            <color rgb="FF000000"/>
            <rFont val="Arial"/>
            <family val="2"/>
          </rPr>
          <t>(Células de preenchimento automático). Quantitativo das funções gratificadas de direção e assessoramento preenchidos.</t>
        </r>
      </text>
    </comment>
    <comment ref="D194" authorId="0" shapeId="0" xr:uid="{0712FB55-3323-4596-BA70-487FE6F7B6CC}">
      <text>
        <r>
          <rPr>
            <sz val="11"/>
            <color rgb="FF000000"/>
            <rFont val="Arial"/>
            <family val="2"/>
          </rPr>
          <t>(Células de preenchimento automático). Quantitativo das funções gratificadas de direção e assessoramento vagas.</t>
        </r>
      </text>
    </comment>
    <comment ref="E194" authorId="0" shapeId="0" xr:uid="{705F4604-E0E8-4C02-80F8-0A317A8CC90D}">
      <text>
        <r>
          <rPr>
            <sz val="11"/>
            <color rgb="FF000000"/>
            <rFont val="Arial"/>
            <family val="2"/>
          </rPr>
          <t>(Células de preenchimento automático). Quantitativo das funções gratificadas de direção e assessoramento existentes (preenchidos + vagos).</t>
        </r>
      </text>
    </comment>
    <comment ref="G194" authorId="0" shapeId="0" xr:uid="{7E86494D-541E-4F96-9588-9014D3DB8E4D}">
      <text>
        <r>
          <rPr>
            <sz val="11"/>
            <color rgb="FF000000"/>
            <rFont val="Arial"/>
            <family val="2"/>
          </rPr>
          <t>(Células de preenchimento automático). Valor total dos vencimentos dos servidores, em Reais (R$).</t>
        </r>
      </text>
    </comment>
    <comment ref="H194" authorId="0" shapeId="0" xr:uid="{BA006150-542F-460E-88A9-8EFC7C6F063C}">
      <text>
        <r>
          <rPr>
            <sz val="11"/>
            <color rgb="FF000000"/>
            <rFont val="Arial"/>
            <family val="2"/>
          </rPr>
          <t>(Células de preenchimento automático). Valor total das representações pagas em razão da função gratificada de direção e assessoramento, em Reais (R$).</t>
        </r>
      </text>
    </comment>
    <comment ref="I194" authorId="0" shapeId="0" xr:uid="{B3E314D4-980C-4132-9A8E-687D08AEDD84}">
      <text>
        <r>
          <rPr>
            <sz val="11"/>
            <color rgb="FF000000"/>
            <rFont val="Arial"/>
            <family val="2"/>
          </rPr>
          <t>(Células de preenchimento automático). Valor total dos montantes resultantes da soma entre os vencimentos + representações, em Reais (R$).</t>
        </r>
      </text>
    </comment>
    <comment ref="A204" authorId="0" shapeId="0" xr:uid="{173F6359-C9A5-46A2-921E-9B44ACD9AB3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0377494A-31DC-4750-A8D0-EB540740EAD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3F68175D-5D19-4E23-9239-C50623AF1878}">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A459C8F4-3A4B-4274-B511-821416426EA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F139FB2D-C5EC-486A-837D-5169DDE471C6}">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2C1F9281-8341-4B16-A447-A4992D21B832}">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87C746E9-8D83-4F64-A685-FF15975697EA}">
      <text>
        <r>
          <rPr>
            <sz val="11"/>
            <color rgb="FF000000"/>
            <rFont val="Arial"/>
            <family val="2"/>
          </rPr>
          <t>Valor do vencimento do servidor, em Reais (R$).</t>
        </r>
      </text>
    </comment>
    <comment ref="H204" authorId="0" shapeId="0" xr:uid="{A37D17D2-7A48-48D2-AA53-D1AE94DB6E62}">
      <text>
        <r>
          <rPr>
            <sz val="11"/>
            <color rgb="FF000000"/>
            <rFont val="Arial"/>
            <family val="2"/>
          </rPr>
          <t>Valor da representação paga em razão da função gratificada de direção e assessoramento, em Reais (R$).</t>
        </r>
      </text>
    </comment>
    <comment ref="I204" authorId="0" shapeId="0" xr:uid="{BB445D1E-4986-4A67-B4AB-C4A7345C1640}">
      <text>
        <r>
          <rPr>
            <sz val="11"/>
            <color rgb="FF000000"/>
            <rFont val="Arial"/>
            <family val="2"/>
          </rPr>
          <t>(Células de preenchimento automático). Montante resultante da soma entre o vencimento + representação, em Reais (R$).</t>
        </r>
      </text>
    </comment>
    <comment ref="A212" authorId="0" shapeId="0" xr:uid="{F1CCFB7D-8800-4D7A-87BC-36841CABED1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439FDF1B-4B3F-4AF1-87F1-ED585FA4BFA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D839F942-7BCB-4D27-8A3C-8F19F54CD2AB}">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4A1908FF-29A9-4557-AB0C-EC18BEDD628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C339517A-AF6E-4FA9-9523-7C22FB00D03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49D4AD93-76F9-4199-A53C-CC5841146F9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95444DEF-F199-4C55-94B0-79411331AD84}">
      <text>
        <r>
          <rPr>
            <sz val="11"/>
            <color rgb="FF000000"/>
            <rFont val="Arial"/>
            <family val="2"/>
          </rPr>
          <t>Valor do vencimento do servidor, em Reais (R$).</t>
        </r>
      </text>
    </comment>
    <comment ref="H212" authorId="0" shapeId="0" xr:uid="{0E0F1821-3221-49EF-B517-82853FF350DA}">
      <text>
        <r>
          <rPr>
            <sz val="11"/>
            <color rgb="FF000000"/>
            <rFont val="Arial"/>
            <family val="2"/>
          </rPr>
          <t>Valor da representação paga em razão da função gratificada de direção e assessoramento, em Reais (R$).</t>
        </r>
      </text>
    </comment>
    <comment ref="I212" authorId="0" shapeId="0" xr:uid="{16EFBB22-5CB0-4F9B-9DCE-E704CC6D732B}">
      <text>
        <r>
          <rPr>
            <sz val="11"/>
            <color rgb="FF000000"/>
            <rFont val="Arial"/>
            <family val="2"/>
          </rPr>
          <t>(Células de preenchimento automático). Montante resultante da soma entre o vencimento + representação, em Reais (R$).</t>
        </r>
      </text>
    </comment>
    <comment ref="A220" authorId="0" shapeId="0" xr:uid="{3669B64D-DA3F-44A6-9B43-C13AF5C8980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26F04809-DD74-4773-9ED4-F0C4B971758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28A1BBB2-0BC4-4637-A1B9-8BE7C5CEE4A9}">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A0B0116F-982D-4CB2-9B4B-3557775ABBA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8DB070DE-B0FA-45B0-92D4-881A05896FA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297A6FEE-CE4B-46A9-8D5C-F86D5BBCE7F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92740F0E-19CB-4FF5-A741-627EB6EBD7E9}">
      <text>
        <r>
          <rPr>
            <sz val="11"/>
            <color rgb="FF000000"/>
            <rFont val="Arial"/>
            <family val="2"/>
          </rPr>
          <t>Valor do vencimento do servidor, em Reais (R$).</t>
        </r>
      </text>
    </comment>
    <comment ref="H220" authorId="0" shapeId="0" xr:uid="{97E18D6D-D22F-4485-A4A5-D8CE9A7FC201}">
      <text>
        <r>
          <rPr>
            <sz val="11"/>
            <color rgb="FF000000"/>
            <rFont val="Arial"/>
            <family val="2"/>
          </rPr>
          <t>Valor da representação paga em razão da função gratificada de direção e assessoramento, em Reais (R$).</t>
        </r>
      </text>
    </comment>
    <comment ref="I220" authorId="0" shapeId="0" xr:uid="{B8793240-09E3-461B-A7E1-A7F1AEAD5DB5}">
      <text>
        <r>
          <rPr>
            <sz val="11"/>
            <color rgb="FF000000"/>
            <rFont val="Arial"/>
            <family val="2"/>
          </rPr>
          <t>(Células de preenchimento automático). Montante resultante da soma entre o vencimento + representação, em Reais (R$).</t>
        </r>
      </text>
    </comment>
    <comment ref="A226" authorId="0" shapeId="0" xr:uid="{CD660EB5-84D7-4DCA-AB43-FD0789ADBE7E}">
      <text>
        <r>
          <rPr>
            <sz val="11"/>
            <color rgb="FF000000"/>
            <rFont val="Arial"/>
            <family val="2"/>
          </rPr>
          <t>(Não editar as células em cinza). Relação de todas as funções gratificadas de direção e assessoramento, conforme Lei Estadual nº 16.520/2018.</t>
        </r>
      </text>
    </comment>
    <comment ref="B226" authorId="0" shapeId="0" xr:uid="{24C3E9E2-A16C-4452-A8BB-5A84DC456C82}">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3F6C13D6-1E82-4BF9-9254-7AC4E8DFFD47}">
      <text>
        <r>
          <rPr>
            <sz val="11"/>
            <color rgb="FF000000"/>
            <rFont val="Arial"/>
            <family val="2"/>
          </rPr>
          <t>(Células de preenchimento automático). Quantitativo das funções gratificadas de direção e assessoramento preenchidos.</t>
        </r>
      </text>
    </comment>
    <comment ref="D226" authorId="0" shapeId="0" xr:uid="{2A76C692-E6A0-4975-8782-7397778E4B4D}">
      <text>
        <r>
          <rPr>
            <sz val="11"/>
            <color rgb="FF000000"/>
            <rFont val="Arial"/>
            <family val="2"/>
          </rPr>
          <t>(Células de preenchimento automático). Quantitativo das funções gratificadas de direção e assessoramento vagas.</t>
        </r>
      </text>
    </comment>
    <comment ref="E226" authorId="0" shapeId="0" xr:uid="{5F27100F-C5CE-4BE3-968E-23781BC1B051}">
      <text>
        <r>
          <rPr>
            <sz val="11"/>
            <color rgb="FF000000"/>
            <rFont val="Arial"/>
            <family val="2"/>
          </rPr>
          <t>(Células de preenchimento automático). Quantitativo das funções gratificadas de direção e assessoramento existentes (preenchidos + vagos).</t>
        </r>
      </text>
    </comment>
    <comment ref="G226" authorId="0" shapeId="0" xr:uid="{0B2C4DF1-F4E8-4D79-A012-FF28C8E72E7B}">
      <text>
        <r>
          <rPr>
            <sz val="11"/>
            <color rgb="FF000000"/>
            <rFont val="Arial"/>
            <family val="2"/>
          </rPr>
          <t>(Células de preenchimento automático). Valor total dos vencimentos dos servidores, em Reais (R$).</t>
        </r>
      </text>
    </comment>
    <comment ref="H226" authorId="0" shapeId="0" xr:uid="{07ED806A-D02C-4EA6-8932-AD360DC5704F}">
      <text>
        <r>
          <rPr>
            <sz val="11"/>
            <color rgb="FF000000"/>
            <rFont val="Arial"/>
            <family val="2"/>
          </rPr>
          <t>(Células de preenchimento automático). Valor total das representações pagas em razão da função gratificada de direção e assessoramento, em Reais (R$).</t>
        </r>
      </text>
    </comment>
    <comment ref="I226" authorId="0" shapeId="0" xr:uid="{4290EF85-495E-472B-91D0-195E4FFA015D}">
      <text>
        <r>
          <rPr>
            <sz val="11"/>
            <color rgb="FF000000"/>
            <rFont val="Arial"/>
            <family val="2"/>
          </rPr>
          <t>(Células de preenchimento automático). Valor total dos montantes resultantes da soma entre os vencimentos + representações, em Reais (R$).</t>
        </r>
      </text>
    </comment>
    <comment ref="A237" authorId="0" shapeId="0" xr:uid="{D31DF7AB-700E-4B9F-962F-BBB39AA1B03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9CDD13C0-D5A7-436F-AE1C-1C2AA3BC173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FCF0F606-0769-4CBF-A28C-F8B327053BDE}">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9CED8A1B-EF55-42A3-9688-FDB7C2ACBA2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4D45C3EE-36BA-435E-9B70-AFB31185FEF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88ACBFDD-5407-478B-B0B5-F5F6D4F1E97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30683ADF-A817-4E66-A617-C57406C4D2E5}">
      <text>
        <r>
          <rPr>
            <sz val="11"/>
            <color rgb="FF000000"/>
            <rFont val="Arial"/>
            <family val="2"/>
          </rPr>
          <t>Valor do vencimento do servidor, em Reais (R$).</t>
        </r>
      </text>
    </comment>
    <comment ref="H237" authorId="0" shapeId="0" xr:uid="{FD4B507A-374E-4A36-B154-F59BCA8B7F3F}">
      <text>
        <r>
          <rPr>
            <sz val="11"/>
            <color rgb="FF000000"/>
            <rFont val="Arial"/>
            <family val="2"/>
          </rPr>
          <t>Valor da representação paga em razão da função gratificada de direção e assessoramento, em Reais (R$).</t>
        </r>
      </text>
    </comment>
    <comment ref="I237" authorId="0" shapeId="0" xr:uid="{4EF367F9-8479-4440-815E-73E380384C2E}">
      <text>
        <r>
          <rPr>
            <sz val="11"/>
            <color rgb="FF000000"/>
            <rFont val="Arial"/>
            <family val="2"/>
          </rPr>
          <t>(Células de preenchimento automático). Montante resultante da soma entre o vencimento + representação, em Reais (R$).</t>
        </r>
      </text>
    </comment>
    <comment ref="A246" authorId="0" shapeId="0" xr:uid="{1DB2DF0D-F366-4BA3-98B0-A86CF0910837}">
      <text>
        <r>
          <rPr>
            <sz val="11"/>
            <color rgb="FF000000"/>
            <rFont val="Arial"/>
            <family val="2"/>
          </rPr>
          <t>(Não editar as células em cinza). Relação de todas as funções gratificadas de direção e assessoramento, conforme Lei Estadual nº 16.520/2018.</t>
        </r>
      </text>
    </comment>
    <comment ref="B246" authorId="0" shapeId="0" xr:uid="{A659A729-99A3-4D4B-9286-0FDBE4BB41DD}">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8817B3F2-FBEE-4182-A3CD-DBED11EE609F}">
      <text>
        <r>
          <rPr>
            <sz val="11"/>
            <color rgb="FF000000"/>
            <rFont val="Arial"/>
            <family val="2"/>
          </rPr>
          <t>(Células de preenchimento automático). Quantitativo das funções gratificadas de direção e assessoramento preenchidos.</t>
        </r>
      </text>
    </comment>
    <comment ref="D246" authorId="0" shapeId="0" xr:uid="{6C9EBCC4-9C6E-45CB-9A93-F181EAB291C6}">
      <text>
        <r>
          <rPr>
            <sz val="11"/>
            <color rgb="FF000000"/>
            <rFont val="Arial"/>
            <family val="2"/>
          </rPr>
          <t>(Células de preenchimento automático). Quantitativo das funções gratificadas de direção e assessoramento vagas.</t>
        </r>
      </text>
    </comment>
    <comment ref="E246" authorId="0" shapeId="0" xr:uid="{63962B1E-0451-4529-AF99-8295643CB304}">
      <text>
        <r>
          <rPr>
            <sz val="11"/>
            <color rgb="FF000000"/>
            <rFont val="Arial"/>
            <family val="2"/>
          </rPr>
          <t>(Células de preenchimento automático). Quantitativo das funções gratificadas de direção e assessoramento existentes (preenchidos + vagos).</t>
        </r>
      </text>
    </comment>
    <comment ref="G246" authorId="0" shapeId="0" xr:uid="{90006704-3BED-49DF-AE30-09111A39AF26}">
      <text>
        <r>
          <rPr>
            <sz val="11"/>
            <color rgb="FF000000"/>
            <rFont val="Arial"/>
            <family val="2"/>
          </rPr>
          <t>(Células de preenchimento automático). Valor total dos vencimentos dos servidores, em Reais (R$).</t>
        </r>
      </text>
    </comment>
    <comment ref="H246" authorId="0" shapeId="0" xr:uid="{DB52BF1F-4E34-49CB-812A-9FA6B7D8E483}">
      <text>
        <r>
          <rPr>
            <sz val="11"/>
            <color rgb="FF000000"/>
            <rFont val="Arial"/>
            <family val="2"/>
          </rPr>
          <t>(Células de preenchimento automático). Valor total das representações pagas em razão da função gratificada de direção e assessoramento, em Reais (R$).</t>
        </r>
      </text>
    </comment>
    <comment ref="I246" authorId="0" shapeId="0" xr:uid="{A7DE594C-B822-4376-961A-9AFCCA3B66AF}">
      <text>
        <r>
          <rPr>
            <sz val="11"/>
            <color rgb="FF000000"/>
            <rFont val="Arial"/>
            <family val="2"/>
          </rPr>
          <t>(Células de preenchimento automático). Valor total dos montantes resultantes da soma entre os vencimentos + representações, em Reais (R$).</t>
        </r>
      </text>
    </comment>
    <comment ref="A253" authorId="0" shapeId="0" xr:uid="{A89FA700-DCA4-4576-BF37-2218C43C466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19F96433-A94D-45FB-AE1A-29A6980CAC94}">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603A8299-C6DE-412C-98CC-7B260422D116}">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04974693-62F6-43A2-9102-72A662EDBEF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6E196E51-E11E-4B02-A182-AA08DB28E9C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5376A37B-01BC-4E71-85BC-82EB036835D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CB243302-4E71-44C6-993C-19CCBC7BD482}">
      <text>
        <r>
          <rPr>
            <sz val="11"/>
            <color rgb="FF000000"/>
            <rFont val="Arial"/>
            <family val="2"/>
          </rPr>
          <t>Valor do vencimento do servidor, em Reais (R$).</t>
        </r>
      </text>
    </comment>
    <comment ref="H253" authorId="0" shapeId="0" xr:uid="{EE09D957-B777-49C2-88F8-BE8B56AC0F86}">
      <text>
        <r>
          <rPr>
            <sz val="11"/>
            <color rgb="FF000000"/>
            <rFont val="Arial"/>
            <family val="2"/>
          </rPr>
          <t>Valor da representação paga em razão da função gratificada de direção e assessoramento, em Reais (R$).</t>
        </r>
      </text>
    </comment>
    <comment ref="I253" authorId="0" shapeId="0" xr:uid="{8DD9D467-DDE6-439B-B393-C98141D6C8E8}">
      <text>
        <r>
          <rPr>
            <sz val="11"/>
            <color rgb="FF000000"/>
            <rFont val="Arial"/>
            <family val="2"/>
          </rPr>
          <t>(Células de preenchimento automático). Montante resultante da soma entre o vencimento + representação, em Reais (R$).</t>
        </r>
      </text>
    </comment>
    <comment ref="A257" authorId="0" shapeId="0" xr:uid="{3ED3303F-8FAA-42AE-A41D-898D2677560F}">
      <text>
        <r>
          <rPr>
            <sz val="11"/>
            <color rgb="FF000000"/>
            <rFont val="Arial"/>
            <family val="2"/>
          </rPr>
          <t>(Não editar as células em cinza). Relação de todas as funções gratificadas de direção e assessoramento, conforme Lei Estadual nº 16.520/2018.</t>
        </r>
      </text>
    </comment>
    <comment ref="B257" authorId="0" shapeId="0" xr:uid="{18036618-8490-4E36-B5AB-6EB15DCBA12C}">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2EA3997B-4301-4295-AAB2-C3CA21DA303A}">
      <text>
        <r>
          <rPr>
            <sz val="11"/>
            <color rgb="FF000000"/>
            <rFont val="Arial"/>
            <family val="2"/>
          </rPr>
          <t>(Células de preenchimento automático). Quantitativo das funções gratificadas de direção e assessoramento preenchidos.</t>
        </r>
      </text>
    </comment>
    <comment ref="D257" authorId="0" shapeId="0" xr:uid="{3DE17A52-0B2B-4DD1-9EFA-3E6DF79763DB}">
      <text>
        <r>
          <rPr>
            <sz val="11"/>
            <color rgb="FF000000"/>
            <rFont val="Arial"/>
            <family val="2"/>
          </rPr>
          <t>(Células de preenchimento automático). Quantitativo das funções gratificadas de direção e assessoramento vagas.</t>
        </r>
      </text>
    </comment>
    <comment ref="E257" authorId="0" shapeId="0" xr:uid="{A88EFF70-C133-4032-87DC-D4AEC08BD3FA}">
      <text>
        <r>
          <rPr>
            <sz val="11"/>
            <color rgb="FF000000"/>
            <rFont val="Arial"/>
            <family val="2"/>
          </rPr>
          <t>(Células de preenchimento automático). Quantitativo das funções gratificadas de direção e assessoramento existentes (preenchidos + vagos).</t>
        </r>
      </text>
    </comment>
    <comment ref="G257" authorId="0" shapeId="0" xr:uid="{B7962AB5-CA20-45B7-92E8-C462BF715538}">
      <text>
        <r>
          <rPr>
            <sz val="11"/>
            <color rgb="FF000000"/>
            <rFont val="Arial"/>
            <family val="2"/>
          </rPr>
          <t>(Células de preenchimento automático). Valor total dos vencimentos dos servidores, em Reais (R$).</t>
        </r>
      </text>
    </comment>
    <comment ref="H257" authorId="0" shapeId="0" xr:uid="{196BE33A-F667-4E8F-88E0-BD487A1F6AE8}">
      <text>
        <r>
          <rPr>
            <sz val="11"/>
            <color rgb="FF000000"/>
            <rFont val="Arial"/>
            <family val="2"/>
          </rPr>
          <t>(Células de preenchimento automático). Valor total das representações pagas em razão da função gratificada de direção e assessoramento, em Reais (R$).</t>
        </r>
      </text>
    </comment>
    <comment ref="I257" authorId="0" shapeId="0" xr:uid="{51CF35AB-F4BC-47F4-B45D-E27EB76FD14B}">
      <text>
        <r>
          <rPr>
            <sz val="11"/>
            <color rgb="FF000000"/>
            <rFont val="Arial"/>
            <family val="2"/>
          </rPr>
          <t>(Células de preenchimento automático). Valor total dos montantes resultantes da soma entre os vencimentos + representações, em Reais (R$).</t>
        </r>
      </text>
    </comment>
    <comment ref="A264" authorId="0" shapeId="0" xr:uid="{CCDEF9EB-1D85-4998-B389-61048E479BE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8DDF5A93-50BD-4D4D-A740-8914CCDBB3B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78A6CD86-0588-490C-87BF-0DAAA281B3DB}">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286A3BEB-9DFB-4C65-9767-1B7B09CF6A4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71EB2E0E-B848-4B54-AEC8-F2032EDD9CD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16158395-1E31-4BA9-8B7B-6804913786A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CC931DEC-53C0-422C-BEA7-DE53AE199B8A}">
      <text>
        <r>
          <rPr>
            <sz val="11"/>
            <color rgb="FF000000"/>
            <rFont val="Arial"/>
            <family val="2"/>
          </rPr>
          <t>Valor do vencimento do servidor, em Reais (R$).</t>
        </r>
      </text>
    </comment>
    <comment ref="H264" authorId="0" shapeId="0" xr:uid="{4283175D-B871-40DC-A69A-A4302730911C}">
      <text>
        <r>
          <rPr>
            <sz val="11"/>
            <color rgb="FF000000"/>
            <rFont val="Arial"/>
            <family val="2"/>
          </rPr>
          <t>Valor da representação paga em razão da função gratificada de direção e assessoramento, em Reais (R$).</t>
        </r>
      </text>
    </comment>
    <comment ref="I264" authorId="0" shapeId="0" xr:uid="{03C70DC6-700F-4630-A81E-7433CC903414}">
      <text>
        <r>
          <rPr>
            <sz val="11"/>
            <color rgb="FF000000"/>
            <rFont val="Arial"/>
            <family val="2"/>
          </rPr>
          <t>(Células de preenchimento automático). Montante resultante da soma entre o vencimento + representação, em Reais (R$).</t>
        </r>
      </text>
    </comment>
    <comment ref="A268" authorId="0" shapeId="0" xr:uid="{F5A4BDB8-E00C-4A83-8331-54E8394052C5}">
      <text>
        <r>
          <rPr>
            <sz val="11"/>
            <color rgb="FF000000"/>
            <rFont val="Arial"/>
            <family val="2"/>
          </rPr>
          <t>(Não editar as células em cinza). Relação de todas as funções gratificadas de direção e assessoramento, conforme Lei Estadual nº 16.520/2018.</t>
        </r>
      </text>
    </comment>
    <comment ref="B268" authorId="0" shapeId="0" xr:uid="{6124CAFC-DA5F-42FB-B042-6C2A6A5AFAE9}">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0AF66628-34E2-4BF1-9046-10F336020EC3}">
      <text>
        <r>
          <rPr>
            <sz val="11"/>
            <color rgb="FF000000"/>
            <rFont val="Arial"/>
            <family val="2"/>
          </rPr>
          <t>(Células de preenchimento automático). Quantitativo das funções gratificadas de direção e assessoramento preenchidos.</t>
        </r>
      </text>
    </comment>
    <comment ref="D268" authorId="0" shapeId="0" xr:uid="{DA4ED7DD-FC96-4837-9532-93DBD38EDD3D}">
      <text>
        <r>
          <rPr>
            <sz val="11"/>
            <color rgb="FF000000"/>
            <rFont val="Arial"/>
            <family val="2"/>
          </rPr>
          <t>(Células de preenchimento automático). Quantitativo das funções gratificadas de direção e assessoramento vagas.</t>
        </r>
      </text>
    </comment>
    <comment ref="E268" authorId="0" shapeId="0" xr:uid="{0273BD6D-D767-46BD-B556-4DB5D0703463}">
      <text>
        <r>
          <rPr>
            <sz val="11"/>
            <color rgb="FF000000"/>
            <rFont val="Arial"/>
            <family val="2"/>
          </rPr>
          <t>(Células de preenchimento automático). Quantitativo das funções gratificadas de direção e assessoramento existentes (preenchidos + vagos).</t>
        </r>
      </text>
    </comment>
    <comment ref="G268" authorId="0" shapeId="0" xr:uid="{A698154A-A261-40FA-83FE-C6A2E7B3E519}">
      <text>
        <r>
          <rPr>
            <sz val="11"/>
            <color rgb="FF000000"/>
            <rFont val="Arial"/>
            <family val="2"/>
          </rPr>
          <t>(Células de preenchimento automático). Valor total dos vencimentos dos servidores, em Reais (R$).</t>
        </r>
      </text>
    </comment>
    <comment ref="H268" authorId="0" shapeId="0" xr:uid="{8DA16919-0D6F-45EB-AA16-30FB42A3E064}">
      <text>
        <r>
          <rPr>
            <sz val="11"/>
            <color rgb="FF000000"/>
            <rFont val="Arial"/>
            <family val="2"/>
          </rPr>
          <t>(Células de preenchimento automático). Valor total das representações pagas em razão da função gratificada de direção e assessoramento, em Reais (R$).</t>
        </r>
      </text>
    </comment>
    <comment ref="I268" authorId="0" shapeId="0" xr:uid="{A4DFD152-3262-4D2F-9524-2C33CEF81345}">
      <text>
        <r>
          <rPr>
            <sz val="11"/>
            <color rgb="FF000000"/>
            <rFont val="Arial"/>
            <family val="2"/>
          </rPr>
          <t>(Células de preenchimento automático). Valor total dos montantes resultantes da soma entre os vencimentos + representações, em Reais (R$).</t>
        </r>
      </text>
    </comment>
    <comment ref="A274" authorId="0" shapeId="0" xr:uid="{23955CB5-B0FE-4742-8687-9294A5929FB9}">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744BD7F2-8035-445B-A537-77F197164E7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7CA89965-417D-4D2C-8384-645684E37742}">
      <text>
        <r>
          <rPr>
            <sz val="11"/>
            <color rgb="FF000000"/>
            <rFont val="Arial"/>
            <family val="2"/>
          </rPr>
          <t>Descrever a sigla da lotação referente à função gratificada de supervisão e apoio. Exemplos de siglas da SCGE: DAUD/UAPP, DAUD/COP/UAOP, DAUD/CLC/UALC, etc.</t>
        </r>
      </text>
    </comment>
    <comment ref="D274" authorId="0" shapeId="0" xr:uid="{9AA22646-992B-4F70-9EBF-1B03F24A412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2E4D759A-7BC4-4661-93A3-BB21893C4761}">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50552A8D-3F26-4009-9E55-2BECD27EC11C}">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54BFAA4D-3867-484B-9CE9-EB79DB8EAF0B}">
      <text>
        <r>
          <rPr>
            <sz val="11"/>
            <color rgb="FF000000"/>
            <rFont val="Arial"/>
            <family val="2"/>
          </rPr>
          <t>Valor do vencimento do servidor, em Reais (R$).</t>
        </r>
      </text>
    </comment>
    <comment ref="H274" authorId="0" shapeId="0" xr:uid="{0530C0F8-7A8B-48AE-8E11-41AECC4CA3D9}">
      <text>
        <r>
          <rPr>
            <sz val="11"/>
            <color rgb="FF000000"/>
            <rFont val="Arial"/>
            <family val="2"/>
          </rPr>
          <t>Valor da representação paga em razão da função gratificada de supervisão e apoio, em Reais (R$).</t>
        </r>
      </text>
    </comment>
    <comment ref="I274" authorId="0" shapeId="0" xr:uid="{4B7BEE44-4314-4B20-9A98-BA416397E6A2}">
      <text>
        <r>
          <rPr>
            <sz val="11"/>
            <color rgb="FF000000"/>
            <rFont val="Arial"/>
            <family val="2"/>
          </rPr>
          <t>(Células de preenchimento automático). Montante resultante da soma entre o vencimento + representação, em Reais (R$).</t>
        </r>
      </text>
    </comment>
    <comment ref="A306" authorId="0" shapeId="0" xr:uid="{0675E07D-C606-488E-BF27-EF4C0800EC8F}">
      <text>
        <r>
          <rPr>
            <sz val="11"/>
            <color rgb="FF000000"/>
            <rFont val="Arial"/>
            <family val="2"/>
          </rPr>
          <t>(Não editar as células em cinza). Relação de todas as funções gratificadas de supervisão e apoio, conforme Lei Estadual nº 16.520/2018.</t>
        </r>
      </text>
    </comment>
    <comment ref="B306" authorId="0" shapeId="0" xr:uid="{877DFA68-95F5-41D0-82CB-C7AE1F43691C}">
      <text>
        <r>
          <rPr>
            <sz val="11"/>
            <color rgb="FF000000"/>
            <rFont val="Arial"/>
            <family val="2"/>
          </rPr>
          <t>(Não editar as células em cinza). Relação de todos os símbolos das funções gratificadas de supervisão e apoio, conforme Lei Estadual nº 16.520/2018.</t>
        </r>
      </text>
    </comment>
    <comment ref="C306" authorId="0" shapeId="0" xr:uid="{B442FBFE-BA81-439F-A66E-3AA1AB67BAC1}">
      <text>
        <r>
          <rPr>
            <sz val="11"/>
            <color rgb="FF000000"/>
            <rFont val="Arial"/>
            <family val="2"/>
          </rPr>
          <t>(Células de preenchimento automático). Quantitativo das funções gratificadas de supervisão e apoio preenchidos.</t>
        </r>
      </text>
    </comment>
    <comment ref="D306" authorId="0" shapeId="0" xr:uid="{EAE77C58-E4C9-4F75-A033-68AE9D16F77C}">
      <text>
        <r>
          <rPr>
            <sz val="11"/>
            <color rgb="FF000000"/>
            <rFont val="Arial"/>
            <family val="2"/>
          </rPr>
          <t>(Células de preenchimento automático). Quantitativo das funções gratificadas de supervisão e apoio vagos.</t>
        </r>
      </text>
    </comment>
    <comment ref="E306" authorId="0" shapeId="0" xr:uid="{6D9F3B32-253E-4B13-A61D-F0FF0F868F9B}">
      <text>
        <r>
          <rPr>
            <sz val="11"/>
            <color rgb="FF000000"/>
            <rFont val="Arial"/>
            <family val="2"/>
          </rPr>
          <t>(Células de preenchimento automático). Quantitativo das funções gratificadas de supervisão e apoio existentes (preenchidos + vagos).</t>
        </r>
      </text>
    </comment>
    <comment ref="G306" authorId="0" shapeId="0" xr:uid="{ACD35466-739F-4421-9741-269D452A8027}">
      <text>
        <r>
          <rPr>
            <sz val="11"/>
            <color rgb="FF000000"/>
            <rFont val="Arial"/>
            <family val="2"/>
          </rPr>
          <t>(Células de preenchimento automático). Valor total dos vencimentos dos servidores, em Reais (R$).</t>
        </r>
      </text>
    </comment>
    <comment ref="H306" authorId="0" shapeId="0" xr:uid="{0B8BE6A7-C79B-40D2-80DE-CAA2137E356C}">
      <text>
        <r>
          <rPr>
            <sz val="11"/>
            <color rgb="FF000000"/>
            <rFont val="Arial"/>
            <family val="2"/>
          </rPr>
          <t>(Células de preenchimento automático). Valor total das representações pagas em razão da função gratificada de supervisão e apoio, em Reais (R$).</t>
        </r>
      </text>
    </comment>
    <comment ref="I306" authorId="0" shapeId="0" xr:uid="{AB9C978B-DA33-439B-B38B-C24C757AD810}">
      <text>
        <r>
          <rPr>
            <sz val="11"/>
            <color rgb="FF000000"/>
            <rFont val="Arial"/>
            <family val="2"/>
          </rPr>
          <t>(Células de preenchimento automático). Valor total dos montantes resultantes da soma entre os vencimentos + representações, em Reais (R$).</t>
        </r>
      </text>
    </comment>
    <comment ref="C315" authorId="0" shapeId="0" xr:uid="{8183D1EF-6A3C-4031-AAE1-38F4CCE8BB83}">
      <text>
        <r>
          <rPr>
            <sz val="11"/>
            <color rgb="FF000000"/>
            <rFont val="Arial"/>
            <family val="2"/>
          </rPr>
          <t>(Células de preenchimento automático). Quantitativo dos cargos em comissão + funções gratificadas preenchidos.</t>
        </r>
      </text>
    </comment>
    <comment ref="D315" authorId="0" shapeId="0" xr:uid="{6AEC0EEF-78DE-4323-B0AB-6EE960881C5B}">
      <text>
        <r>
          <rPr>
            <sz val="11"/>
            <color rgb="FF000000"/>
            <rFont val="Arial"/>
            <family val="2"/>
          </rPr>
          <t>(Células de preenchimento automático). Quantitativo dos cargos em comissão + funções gratificadas vagos.</t>
        </r>
      </text>
    </comment>
    <comment ref="E315" authorId="0" shapeId="0" xr:uid="{047AEB28-77B8-429B-A854-C364045549AC}">
      <text>
        <r>
          <rPr>
            <sz val="11"/>
            <color rgb="FF000000"/>
            <rFont val="Arial"/>
            <family val="2"/>
          </rPr>
          <t>(Células de preenchimento automático). Quantitativo dos cargos em comissão + funções gratificadas existentes (preenchidos + vagos).</t>
        </r>
      </text>
    </comment>
    <comment ref="G315" authorId="0" shapeId="0" xr:uid="{A22861AE-3C15-4D83-AD98-4B86DAE95B19}">
      <text>
        <r>
          <rPr>
            <sz val="11"/>
            <color rgb="FF000000"/>
            <rFont val="Arial"/>
            <family val="2"/>
          </rPr>
          <t>(Células de preenchimento automático). Valor total dos vencimentos dos cargos comissionados + funções gratificadas, em Reais (R$).</t>
        </r>
      </text>
    </comment>
    <comment ref="H315" authorId="0" shapeId="0" xr:uid="{3CD94526-0DF6-48C0-BED0-1CC69242FAF5}">
      <text>
        <r>
          <rPr>
            <sz val="11"/>
            <color rgb="FF000000"/>
            <rFont val="Arial"/>
            <family val="2"/>
          </rPr>
          <t>(Células de preenchimento automático). Valor total das representações pagas em razão dos cargos comissionados + funções gratificadas, em Reais (R$).</t>
        </r>
      </text>
    </comment>
    <comment ref="I315" authorId="0" shapeId="0" xr:uid="{B42C8959-5726-4A26-B99E-002156A911E7}">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2000FB98-A35A-4E1F-A86D-36FA9FCCC93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DCC3533E-3509-4F3B-A307-9C161F7A823E}">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8457A888-6AAA-4F28-A8AC-B1C84CB9C2D9}">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C2EDF5E3-E860-4A52-B762-2FDC90C243F9}">
      <text>
        <r>
          <rPr>
            <sz val="11"/>
            <color rgb="FF000000"/>
            <rFont val="Arial"/>
            <family val="2"/>
          </rPr>
          <t>Descrever a sigla da lotação referente ao cargo comissionado. Exemplos de siglas da SCGE: GAB/SECGE, GAB/CGAB, CGAB/ASC, etc.</t>
        </r>
      </text>
    </comment>
    <comment ref="D6" authorId="0" shapeId="0" xr:uid="{8F9FF48A-B4FE-42CF-BE4E-A76642D4D12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7E17F175-2216-47A7-A5D6-3886082CF55E}">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58832062-6AC2-45BB-A6B3-00005CBF7CD6}">
      <text>
        <r>
          <rPr>
            <sz val="11"/>
            <color rgb="FF000000"/>
            <rFont val="Arial"/>
            <family val="2"/>
          </rPr>
          <t>Nome completo do servidor ocupante do cargo comissionado. Caso o cargo esteja vago, a palavra "VAGO" deverá ser inserida na célula correspondente.</t>
        </r>
      </text>
    </comment>
    <comment ref="G6" authorId="0" shapeId="0" xr:uid="{EBB8D56C-2C10-4F2E-BE6C-834562E12B03}">
      <text>
        <r>
          <rPr>
            <sz val="11"/>
            <color rgb="FF000000"/>
            <rFont val="Arial"/>
            <family val="2"/>
          </rPr>
          <t>Valor do subsídio do agente político, em Reais (R$).</t>
        </r>
      </text>
    </comment>
    <comment ref="H6" authorId="0" shapeId="0" xr:uid="{AB491E27-065D-46C2-ACAE-BD1C6F7B4C1D}">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6AAE3043-5D8A-4865-A387-3F83ED07EE40}">
      <text>
        <r>
          <rPr>
            <sz val="11"/>
            <color rgb="FF000000"/>
            <rFont val="Arial"/>
            <family val="2"/>
          </rPr>
          <t>Valor da representação paga em razão do cargo em comissão, em Reais (R$).</t>
        </r>
      </text>
    </comment>
    <comment ref="J6" authorId="0" shapeId="0" xr:uid="{6E880C8D-D31E-460E-A8BA-5AEAC78D9B34}">
      <text>
        <r>
          <rPr>
            <sz val="11"/>
            <color rgb="FF000000"/>
            <rFont val="Arial"/>
            <family val="2"/>
          </rPr>
          <t>(Células de preenchimento automático). Montante resultante da soma entre o subsídio do agente político + vencimento + representação, em Reais (R$).</t>
        </r>
      </text>
    </comment>
    <comment ref="A175" authorId="0" shapeId="0" xr:uid="{CC6B831B-A06D-4117-BC39-3F28A95EF8EB}">
      <text>
        <r>
          <rPr>
            <sz val="11"/>
            <color rgb="FF000000"/>
            <rFont val="Arial"/>
            <family val="2"/>
          </rPr>
          <t>(Não editar as células em cinza). Relação de todos os cargos comissionados, conforme Lei Estadual nº 16.520/2018.</t>
        </r>
      </text>
    </comment>
    <comment ref="B175" authorId="0" shapeId="0" xr:uid="{BA363228-44B5-4E5F-8BC3-1E29E972A759}">
      <text>
        <r>
          <rPr>
            <sz val="11"/>
            <color rgb="FF000000"/>
            <rFont val="Arial"/>
            <family val="2"/>
          </rPr>
          <t>(Não editar as células em cinza). Relação de todos os símbolos dos cargos comissionados, conforme Lei Estadual nº 16.520/2018.</t>
        </r>
      </text>
    </comment>
    <comment ref="C175" authorId="0" shapeId="0" xr:uid="{17094D9D-F6C0-4A28-AB82-4E2A02DB7E9C}">
      <text>
        <r>
          <rPr>
            <sz val="11"/>
            <color rgb="FF000000"/>
            <rFont val="Arial"/>
            <family val="2"/>
          </rPr>
          <t>(Células de preenchimento automático). Quantitativo dos cargos comissionados preenchidos.</t>
        </r>
      </text>
    </comment>
    <comment ref="D175" authorId="0" shapeId="0" xr:uid="{1C007DB1-E46D-4D8D-BAC7-84E725397411}">
      <text>
        <r>
          <rPr>
            <sz val="11"/>
            <color rgb="FF000000"/>
            <rFont val="Arial"/>
            <family val="2"/>
          </rPr>
          <t>(Células de preenchimento automático). Quantitativo dos cargos comissionados vagos.</t>
        </r>
      </text>
    </comment>
    <comment ref="E175" authorId="0" shapeId="0" xr:uid="{FAC2996B-18E1-46BA-B715-6F57C7AFB665}">
      <text>
        <r>
          <rPr>
            <sz val="11"/>
            <color rgb="FF000000"/>
            <rFont val="Arial"/>
            <family val="2"/>
          </rPr>
          <t>(Células de preenchimento automático). Quantitativo dos cargos comissionados existentes (preenchidos + vagos).</t>
        </r>
      </text>
    </comment>
    <comment ref="G175" authorId="0" shapeId="0" xr:uid="{B9368C55-4350-47AD-9CFF-ADAB51FEEBA7}">
      <text>
        <r>
          <rPr>
            <sz val="11"/>
            <color rgb="FF000000"/>
            <rFont val="Arial"/>
            <family val="2"/>
          </rPr>
          <t>(Células de preenchimento automático). Valor total dos subsídios dos agentes políticos, em Reais (R$).</t>
        </r>
      </text>
    </comment>
    <comment ref="H175" authorId="0" shapeId="0" xr:uid="{EE46DCEF-1A07-4B14-92D0-FAA20C5B9F38}">
      <text>
        <r>
          <rPr>
            <sz val="11"/>
            <color rgb="FF000000"/>
            <rFont val="Arial"/>
            <family val="2"/>
          </rPr>
          <t>(Células de preenchimento automático). Valor total dos vencimentos dos servidores, em Reais (R$).</t>
        </r>
      </text>
    </comment>
    <comment ref="I175" authorId="0" shapeId="0" xr:uid="{6151899A-292F-4731-8B8C-5D274CE729BE}">
      <text>
        <r>
          <rPr>
            <sz val="11"/>
            <color rgb="FF000000"/>
            <rFont val="Arial"/>
            <family val="2"/>
          </rPr>
          <t>(Células de preenchimento automático). Valor total das representações pagas em razão do cargo em comissão, em Reais (R$).</t>
        </r>
      </text>
    </comment>
    <comment ref="J175" authorId="0" shapeId="0" xr:uid="{93D68400-25D9-4371-880E-8F6E8DB4E111}">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DFA4CA39-2C7F-4E53-8D27-6DC8D9CC684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58F77914-3433-43F8-8074-C495DC85663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DE2C7E97-BFE5-4E80-816D-8A80B22F6106}">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6FB9194C-A7CC-4DA8-87FB-59B753D0D51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B9DC85AF-87D9-47EF-8006-C9BE36D7AB7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E42FE537-FF16-4F91-BD1D-4EA8707546A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B8F30E56-D698-454B-B167-50298406FE51}">
      <text>
        <r>
          <rPr>
            <sz val="11"/>
            <color rgb="FF000000"/>
            <rFont val="Arial"/>
            <family val="2"/>
          </rPr>
          <t>Valor do vencimento do servidor, em Reais (R$).</t>
        </r>
      </text>
    </comment>
    <comment ref="H191" authorId="0" shapeId="0" xr:uid="{F78C6BA6-FF28-4630-A3AD-1EB3765B1937}">
      <text>
        <r>
          <rPr>
            <sz val="11"/>
            <color rgb="FF000000"/>
            <rFont val="Arial"/>
            <family val="2"/>
          </rPr>
          <t>Valor da representação paga em razão da função gratificada de direção e assessoramento, em Reais (R$).</t>
        </r>
      </text>
    </comment>
    <comment ref="I191" authorId="0" shapeId="0" xr:uid="{21AEF83C-7387-47EC-903A-ECFE98314627}">
      <text>
        <r>
          <rPr>
            <sz val="11"/>
            <color rgb="FF000000"/>
            <rFont val="Arial"/>
            <family val="2"/>
          </rPr>
          <t>(Células de preenchimento automático). Montante resultante da soma entre o vencimento + representação, em Reais (R$).</t>
        </r>
      </text>
    </comment>
    <comment ref="A194" authorId="0" shapeId="0" xr:uid="{B5C84A8D-81E4-481C-85CF-78A4BF1A237C}">
      <text>
        <r>
          <rPr>
            <sz val="11"/>
            <color rgb="FF000000"/>
            <rFont val="Arial"/>
            <family val="2"/>
          </rPr>
          <t>(Não editar as células em cinza). Relação de todas as funções gratificadas de direção e assessoramento, conforme Lei Estadual nº 16.520/2018.</t>
        </r>
      </text>
    </comment>
    <comment ref="B194" authorId="0" shapeId="0" xr:uid="{C4A5EC17-04E5-46ED-BB5F-430017FE9B44}">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2DC42EEA-1C69-4A50-8605-18D1FB37B19C}">
      <text>
        <r>
          <rPr>
            <sz val="11"/>
            <color rgb="FF000000"/>
            <rFont val="Arial"/>
            <family val="2"/>
          </rPr>
          <t>(Células de preenchimento automático). Quantitativo das funções gratificadas de direção e assessoramento preenchidos.</t>
        </r>
      </text>
    </comment>
    <comment ref="D194" authorId="0" shapeId="0" xr:uid="{13F9A840-2DF3-4BA7-BDDE-4F0EA329DFC1}">
      <text>
        <r>
          <rPr>
            <sz val="11"/>
            <color rgb="FF000000"/>
            <rFont val="Arial"/>
            <family val="2"/>
          </rPr>
          <t>(Células de preenchimento automático). Quantitativo das funções gratificadas de direção e assessoramento vagas.</t>
        </r>
      </text>
    </comment>
    <comment ref="E194" authorId="0" shapeId="0" xr:uid="{898B56E0-B991-4565-B673-1624A9BC805B}">
      <text>
        <r>
          <rPr>
            <sz val="11"/>
            <color rgb="FF000000"/>
            <rFont val="Arial"/>
            <family val="2"/>
          </rPr>
          <t>(Células de preenchimento automático). Quantitativo das funções gratificadas de direção e assessoramento existentes (preenchidos + vagos).</t>
        </r>
      </text>
    </comment>
    <comment ref="G194" authorId="0" shapeId="0" xr:uid="{F436289F-A52C-47EC-B615-B1871E166D75}">
      <text>
        <r>
          <rPr>
            <sz val="11"/>
            <color rgb="FF000000"/>
            <rFont val="Arial"/>
            <family val="2"/>
          </rPr>
          <t>(Células de preenchimento automático). Valor total dos vencimentos dos servidores, em Reais (R$).</t>
        </r>
      </text>
    </comment>
    <comment ref="H194" authorId="0" shapeId="0" xr:uid="{C88E9564-FE58-428A-8C2E-D7A8FC957407}">
      <text>
        <r>
          <rPr>
            <sz val="11"/>
            <color rgb="FF000000"/>
            <rFont val="Arial"/>
            <family val="2"/>
          </rPr>
          <t>(Células de preenchimento automático). Valor total das representações pagas em razão da função gratificada de direção e assessoramento, em Reais (R$).</t>
        </r>
      </text>
    </comment>
    <comment ref="I194" authorId="0" shapeId="0" xr:uid="{20C66D9F-1E3A-418C-AB15-5875C408FEBC}">
      <text>
        <r>
          <rPr>
            <sz val="11"/>
            <color rgb="FF000000"/>
            <rFont val="Arial"/>
            <family val="2"/>
          </rPr>
          <t>(Células de preenchimento automático). Valor total dos montantes resultantes da soma entre os vencimentos + representações, em Reais (R$).</t>
        </r>
      </text>
    </comment>
    <comment ref="A204" authorId="0" shapeId="0" xr:uid="{B728BA70-E38F-4851-9DB4-4E7F913012C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3901EF1D-CAD2-4402-A67F-E9326F48099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D90BBB32-4EA5-4207-B873-6E2A0D0A9FE3}">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7A74235F-793A-4593-9AF1-8C1A0A582C4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5A062216-1DFD-4B24-961F-E4EBA36DD95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C8DA5A2A-439C-42FB-9447-0150B0E5B1D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C5FE4833-F526-472B-8D92-C17EDD5E8AF3}">
      <text>
        <r>
          <rPr>
            <sz val="11"/>
            <color rgb="FF000000"/>
            <rFont val="Arial"/>
            <family val="2"/>
          </rPr>
          <t>Valor do vencimento do servidor, em Reais (R$).</t>
        </r>
      </text>
    </comment>
    <comment ref="H204" authorId="0" shapeId="0" xr:uid="{40057D68-7EA1-446C-86EB-A2CC0CA93888}">
      <text>
        <r>
          <rPr>
            <sz val="11"/>
            <color rgb="FF000000"/>
            <rFont val="Arial"/>
            <family val="2"/>
          </rPr>
          <t>Valor da representação paga em razão da função gratificada de direção e assessoramento, em Reais (R$).</t>
        </r>
      </text>
    </comment>
    <comment ref="I204" authorId="0" shapeId="0" xr:uid="{29EB13E2-B11E-4D61-BF22-B82B2DAF06B4}">
      <text>
        <r>
          <rPr>
            <sz val="11"/>
            <color rgb="FF000000"/>
            <rFont val="Arial"/>
            <family val="2"/>
          </rPr>
          <t>(Células de preenchimento automático). Montante resultante da soma entre o vencimento + representação, em Reais (R$).</t>
        </r>
      </text>
    </comment>
    <comment ref="A212" authorId="0" shapeId="0" xr:uid="{0FF994F0-9AC0-45C9-AC83-8069614815E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DBE1613A-4FBC-4D4E-AD3F-3F235AE8673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96175D64-29EB-47E5-8F9F-A7A30427BD0B}">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B719D989-B095-4A14-8363-23D8E4EBDFF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43B613D2-40F4-441E-9E9E-1A295B206F6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BD8D9B31-09AF-4A1C-AA68-64D0F99011A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4085B8EB-3CF4-4CB3-8F7D-962BA8A1671E}">
      <text>
        <r>
          <rPr>
            <sz val="11"/>
            <color rgb="FF000000"/>
            <rFont val="Arial"/>
            <family val="2"/>
          </rPr>
          <t>Valor do vencimento do servidor, em Reais (R$).</t>
        </r>
      </text>
    </comment>
    <comment ref="H212" authorId="0" shapeId="0" xr:uid="{3DDED8F2-9D0B-48A0-A187-7097A419ECA9}">
      <text>
        <r>
          <rPr>
            <sz val="11"/>
            <color rgb="FF000000"/>
            <rFont val="Arial"/>
            <family val="2"/>
          </rPr>
          <t>Valor da representação paga em razão da função gratificada de direção e assessoramento, em Reais (R$).</t>
        </r>
      </text>
    </comment>
    <comment ref="I212" authorId="0" shapeId="0" xr:uid="{79BB90C3-5AD4-442B-9227-A868E930991A}">
      <text>
        <r>
          <rPr>
            <sz val="11"/>
            <color rgb="FF000000"/>
            <rFont val="Arial"/>
            <family val="2"/>
          </rPr>
          <t>(Células de preenchimento automático). Montante resultante da soma entre o vencimento + representação, em Reais (R$).</t>
        </r>
      </text>
    </comment>
    <comment ref="A220" authorId="0" shapeId="0" xr:uid="{CB35985D-8C8D-48EF-B58B-3A3341D40C3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18905D9F-906B-4770-9C79-85D428EE7EA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575B0BCC-4B2E-4405-92AC-720B993712F9}">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EDBC9FDC-D0FF-44ED-BCB4-6D729EA4E76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E52EC685-BC6E-4A55-9E5F-4600CAF8650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C5123C4A-C860-42BA-B847-CD683C72129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AA51F3E3-8F72-435E-9E46-F4D763E789C0}">
      <text>
        <r>
          <rPr>
            <sz val="11"/>
            <color rgb="FF000000"/>
            <rFont val="Arial"/>
            <family val="2"/>
          </rPr>
          <t>Valor do vencimento do servidor, em Reais (R$).</t>
        </r>
      </text>
    </comment>
    <comment ref="H220" authorId="0" shapeId="0" xr:uid="{B207F80B-CE3D-4B36-AB6C-26BA5C30B9A0}">
      <text>
        <r>
          <rPr>
            <sz val="11"/>
            <color rgb="FF000000"/>
            <rFont val="Arial"/>
            <family val="2"/>
          </rPr>
          <t>Valor da representação paga em razão da função gratificada de direção e assessoramento, em Reais (R$).</t>
        </r>
      </text>
    </comment>
    <comment ref="I220" authorId="0" shapeId="0" xr:uid="{B8B21B94-FCD4-4822-AA04-8522672E0546}">
      <text>
        <r>
          <rPr>
            <sz val="11"/>
            <color rgb="FF000000"/>
            <rFont val="Arial"/>
            <family val="2"/>
          </rPr>
          <t>(Células de preenchimento automático). Montante resultante da soma entre o vencimento + representação, em Reais (R$).</t>
        </r>
      </text>
    </comment>
    <comment ref="A226" authorId="0" shapeId="0" xr:uid="{425CC422-D54D-4741-92DC-10C87E7498D7}">
      <text>
        <r>
          <rPr>
            <sz val="11"/>
            <color rgb="FF000000"/>
            <rFont val="Arial"/>
            <family val="2"/>
          </rPr>
          <t>(Não editar as células em cinza). Relação de todas as funções gratificadas de direção e assessoramento, conforme Lei Estadual nº 16.520/2018.</t>
        </r>
      </text>
    </comment>
    <comment ref="B226" authorId="0" shapeId="0" xr:uid="{3851A6DF-F6E9-4D5E-8EB5-F2B5D3C4D9D8}">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879C4F2C-3F2E-4376-9E39-436BCA58A86D}">
      <text>
        <r>
          <rPr>
            <sz val="11"/>
            <color rgb="FF000000"/>
            <rFont val="Arial"/>
            <family val="2"/>
          </rPr>
          <t>(Células de preenchimento automático). Quantitativo das funções gratificadas de direção e assessoramento preenchidos.</t>
        </r>
      </text>
    </comment>
    <comment ref="D226" authorId="0" shapeId="0" xr:uid="{5575A9FD-2711-45CE-8778-3F3C9F4C3495}">
      <text>
        <r>
          <rPr>
            <sz val="11"/>
            <color rgb="FF000000"/>
            <rFont val="Arial"/>
            <family val="2"/>
          </rPr>
          <t>(Células de preenchimento automático). Quantitativo das funções gratificadas de direção e assessoramento vagas.</t>
        </r>
      </text>
    </comment>
    <comment ref="E226" authorId="0" shapeId="0" xr:uid="{96BF5A97-9520-47CB-A0CB-36952CDB08A7}">
      <text>
        <r>
          <rPr>
            <sz val="11"/>
            <color rgb="FF000000"/>
            <rFont val="Arial"/>
            <family val="2"/>
          </rPr>
          <t>(Células de preenchimento automático). Quantitativo das funções gratificadas de direção e assessoramento existentes (preenchidos + vagos).</t>
        </r>
      </text>
    </comment>
    <comment ref="G226" authorId="0" shapeId="0" xr:uid="{10199D24-C8E7-47C9-9139-5D36358AE822}">
      <text>
        <r>
          <rPr>
            <sz val="11"/>
            <color rgb="FF000000"/>
            <rFont val="Arial"/>
            <family val="2"/>
          </rPr>
          <t>(Células de preenchimento automático). Valor total dos vencimentos dos servidores, em Reais (R$).</t>
        </r>
      </text>
    </comment>
    <comment ref="H226" authorId="0" shapeId="0" xr:uid="{2EA6535C-C369-4A2C-8865-E23DF49C8D6B}">
      <text>
        <r>
          <rPr>
            <sz val="11"/>
            <color rgb="FF000000"/>
            <rFont val="Arial"/>
            <family val="2"/>
          </rPr>
          <t>(Células de preenchimento automático). Valor total das representações pagas em razão da função gratificada de direção e assessoramento, em Reais (R$).</t>
        </r>
      </text>
    </comment>
    <comment ref="I226" authorId="0" shapeId="0" xr:uid="{694E6A95-D7E6-4232-A017-EA1D90BD7115}">
      <text>
        <r>
          <rPr>
            <sz val="11"/>
            <color rgb="FF000000"/>
            <rFont val="Arial"/>
            <family val="2"/>
          </rPr>
          <t>(Células de preenchimento automático). Valor total dos montantes resultantes da soma entre os vencimentos + representações, em Reais (R$).</t>
        </r>
      </text>
    </comment>
    <comment ref="A237" authorId="0" shapeId="0" xr:uid="{4BC71B41-B17B-48B1-BDCF-E9F523F0670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12CF1153-B8FF-41FA-963F-4E122D1EF1B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0E64E981-D492-4002-9514-BB2B2E11AE83}">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E8ADDD3A-E7BE-4094-B668-4BE1A5E0BDF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0875AB63-E583-4254-8916-06B5DE8DC28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B4464A98-4485-4DB9-8419-B6C122B1988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615F81EE-BCF8-4775-8B10-48DCA69B0248}">
      <text>
        <r>
          <rPr>
            <sz val="11"/>
            <color rgb="FF000000"/>
            <rFont val="Arial"/>
            <family val="2"/>
          </rPr>
          <t>Valor do vencimento do servidor, em Reais (R$).</t>
        </r>
      </text>
    </comment>
    <comment ref="H237" authorId="0" shapeId="0" xr:uid="{84735CA3-EB45-431B-8A4D-6CD062FA43B8}">
      <text>
        <r>
          <rPr>
            <sz val="11"/>
            <color rgb="FF000000"/>
            <rFont val="Arial"/>
            <family val="2"/>
          </rPr>
          <t>Valor da representação paga em razão da função gratificada de direção e assessoramento, em Reais (R$).</t>
        </r>
      </text>
    </comment>
    <comment ref="I237" authorId="0" shapeId="0" xr:uid="{233E7DB9-BB46-45B3-A6D2-0A18BFE10F9D}">
      <text>
        <r>
          <rPr>
            <sz val="11"/>
            <color rgb="FF000000"/>
            <rFont val="Arial"/>
            <family val="2"/>
          </rPr>
          <t>(Células de preenchimento automático). Montante resultante da soma entre o vencimento + representação, em Reais (R$).</t>
        </r>
      </text>
    </comment>
    <comment ref="A246" authorId="0" shapeId="0" xr:uid="{6BA6E502-DF40-43CD-9A2F-079E9757F019}">
      <text>
        <r>
          <rPr>
            <sz val="11"/>
            <color rgb="FF000000"/>
            <rFont val="Arial"/>
            <family val="2"/>
          </rPr>
          <t>(Não editar as células em cinza). Relação de todas as funções gratificadas de direção e assessoramento, conforme Lei Estadual nº 16.520/2018.</t>
        </r>
      </text>
    </comment>
    <comment ref="B246" authorId="0" shapeId="0" xr:uid="{76DD1A39-0451-42A5-BAE5-81B6F5E5A2FF}">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911B008D-D6D6-4BF3-9C7A-AD6AC34FC59D}">
      <text>
        <r>
          <rPr>
            <sz val="11"/>
            <color rgb="FF000000"/>
            <rFont val="Arial"/>
            <family val="2"/>
          </rPr>
          <t>(Células de preenchimento automático). Quantitativo das funções gratificadas de direção e assessoramento preenchidos.</t>
        </r>
      </text>
    </comment>
    <comment ref="D246" authorId="0" shapeId="0" xr:uid="{334A391A-2A99-42C3-93DB-9CB1C60B77E4}">
      <text>
        <r>
          <rPr>
            <sz val="11"/>
            <color rgb="FF000000"/>
            <rFont val="Arial"/>
            <family val="2"/>
          </rPr>
          <t>(Células de preenchimento automático). Quantitativo das funções gratificadas de direção e assessoramento vagas.</t>
        </r>
      </text>
    </comment>
    <comment ref="E246" authorId="0" shapeId="0" xr:uid="{6D8EE35E-6FBD-410F-815E-8D34A6F8A110}">
      <text>
        <r>
          <rPr>
            <sz val="11"/>
            <color rgb="FF000000"/>
            <rFont val="Arial"/>
            <family val="2"/>
          </rPr>
          <t>(Células de preenchimento automático). Quantitativo das funções gratificadas de direção e assessoramento existentes (preenchidos + vagos).</t>
        </r>
      </text>
    </comment>
    <comment ref="G246" authorId="0" shapeId="0" xr:uid="{64A64131-3373-41AE-82C4-2C92BC93425B}">
      <text>
        <r>
          <rPr>
            <sz val="11"/>
            <color rgb="FF000000"/>
            <rFont val="Arial"/>
            <family val="2"/>
          </rPr>
          <t>(Células de preenchimento automático). Valor total dos vencimentos dos servidores, em Reais (R$).</t>
        </r>
      </text>
    </comment>
    <comment ref="H246" authorId="0" shapeId="0" xr:uid="{97D1E886-71C3-4B65-A0C3-A906A40C4816}">
      <text>
        <r>
          <rPr>
            <sz val="11"/>
            <color rgb="FF000000"/>
            <rFont val="Arial"/>
            <family val="2"/>
          </rPr>
          <t>(Células de preenchimento automático). Valor total das representações pagas em razão da função gratificada de direção e assessoramento, em Reais (R$).</t>
        </r>
      </text>
    </comment>
    <comment ref="I246" authorId="0" shapeId="0" xr:uid="{4D32FEB7-4782-4321-B76B-2C3C82BF0F93}">
      <text>
        <r>
          <rPr>
            <sz val="11"/>
            <color rgb="FF000000"/>
            <rFont val="Arial"/>
            <family val="2"/>
          </rPr>
          <t>(Células de preenchimento automático). Valor total dos montantes resultantes da soma entre os vencimentos + representações, em Reais (R$).</t>
        </r>
      </text>
    </comment>
    <comment ref="A253" authorId="0" shapeId="0" xr:uid="{D12293C8-E90E-4FF8-B692-E443FB306BB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FACCC027-CE0B-46C5-BCCB-DC800C4AE8F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686142BD-11D4-4F94-96E2-69EB4EB604DF}">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0F77B73B-2DEF-4815-AC8E-9677345B736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E891BE5B-46FC-46A1-A9D2-0EAAC99F4FB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573680C7-6BAD-4DD4-9E4D-904727C895B1}">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4102553E-F30F-49E4-AB27-220A89054F21}">
      <text>
        <r>
          <rPr>
            <sz val="11"/>
            <color rgb="FF000000"/>
            <rFont val="Arial"/>
            <family val="2"/>
          </rPr>
          <t>Valor do vencimento do servidor, em Reais (R$).</t>
        </r>
      </text>
    </comment>
    <comment ref="H253" authorId="0" shapeId="0" xr:uid="{E97CCA0B-E21F-4418-B6DD-832B01F4198D}">
      <text>
        <r>
          <rPr>
            <sz val="11"/>
            <color rgb="FF000000"/>
            <rFont val="Arial"/>
            <family val="2"/>
          </rPr>
          <t>Valor da representação paga em razão da função gratificada de direção e assessoramento, em Reais (R$).</t>
        </r>
      </text>
    </comment>
    <comment ref="I253" authorId="0" shapeId="0" xr:uid="{B44D07FC-B462-497D-B075-BF111C21186C}">
      <text>
        <r>
          <rPr>
            <sz val="11"/>
            <color rgb="FF000000"/>
            <rFont val="Arial"/>
            <family val="2"/>
          </rPr>
          <t>(Células de preenchimento automático). Montante resultante da soma entre o vencimento + representação, em Reais (R$).</t>
        </r>
      </text>
    </comment>
    <comment ref="A257" authorId="0" shapeId="0" xr:uid="{C931FE77-C67C-485C-9B91-E152B70DB9BA}">
      <text>
        <r>
          <rPr>
            <sz val="11"/>
            <color rgb="FF000000"/>
            <rFont val="Arial"/>
            <family val="2"/>
          </rPr>
          <t>(Não editar as células em cinza). Relação de todas as funções gratificadas de direção e assessoramento, conforme Lei Estadual nº 16.520/2018.</t>
        </r>
      </text>
    </comment>
    <comment ref="B257" authorId="0" shapeId="0" xr:uid="{D11A267F-1B5C-4ADF-99FC-1A47FD92C353}">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9B5BC634-15B2-4C69-9FC0-AC35CC4835B2}">
      <text>
        <r>
          <rPr>
            <sz val="11"/>
            <color rgb="FF000000"/>
            <rFont val="Arial"/>
            <family val="2"/>
          </rPr>
          <t>(Células de preenchimento automático). Quantitativo das funções gratificadas de direção e assessoramento preenchidos.</t>
        </r>
      </text>
    </comment>
    <comment ref="D257" authorId="0" shapeId="0" xr:uid="{2BE29D21-C168-4783-AADF-998F0C03C686}">
      <text>
        <r>
          <rPr>
            <sz val="11"/>
            <color rgb="FF000000"/>
            <rFont val="Arial"/>
            <family val="2"/>
          </rPr>
          <t>(Células de preenchimento automático). Quantitativo das funções gratificadas de direção e assessoramento vagas.</t>
        </r>
      </text>
    </comment>
    <comment ref="E257" authorId="0" shapeId="0" xr:uid="{C513D1AC-0753-4FE0-8871-3131F7A4652E}">
      <text>
        <r>
          <rPr>
            <sz val="11"/>
            <color rgb="FF000000"/>
            <rFont val="Arial"/>
            <family val="2"/>
          </rPr>
          <t>(Células de preenchimento automático). Quantitativo das funções gratificadas de direção e assessoramento existentes (preenchidos + vagos).</t>
        </r>
      </text>
    </comment>
    <comment ref="G257" authorId="0" shapeId="0" xr:uid="{C0216A7A-3483-4947-AB26-1AC79F42CF48}">
      <text>
        <r>
          <rPr>
            <sz val="11"/>
            <color rgb="FF000000"/>
            <rFont val="Arial"/>
            <family val="2"/>
          </rPr>
          <t>(Células de preenchimento automático). Valor total dos vencimentos dos servidores, em Reais (R$).</t>
        </r>
      </text>
    </comment>
    <comment ref="H257" authorId="0" shapeId="0" xr:uid="{4249AC29-609F-4C15-9927-B79703C7CD06}">
      <text>
        <r>
          <rPr>
            <sz val="11"/>
            <color rgb="FF000000"/>
            <rFont val="Arial"/>
            <family val="2"/>
          </rPr>
          <t>(Células de preenchimento automático). Valor total das representações pagas em razão da função gratificada de direção e assessoramento, em Reais (R$).</t>
        </r>
      </text>
    </comment>
    <comment ref="I257" authorId="0" shapeId="0" xr:uid="{26040822-771A-4E53-BA46-291E3812C635}">
      <text>
        <r>
          <rPr>
            <sz val="11"/>
            <color rgb="FF000000"/>
            <rFont val="Arial"/>
            <family val="2"/>
          </rPr>
          <t>(Células de preenchimento automático). Valor total dos montantes resultantes da soma entre os vencimentos + representações, em Reais (R$).</t>
        </r>
      </text>
    </comment>
    <comment ref="A264" authorId="0" shapeId="0" xr:uid="{939B3374-BECD-45FE-9DE9-BCCEB573B6F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86E03C52-C2CA-49E2-9737-1426B9D13DD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673CB6A6-7C08-4AA5-B283-9431330EAAE3}">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70B531F5-CD3D-44A1-B37D-18E65382628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8E55E075-7726-498E-B5C7-2396EA8DB33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531633D1-B0E6-4BD8-B29C-A829AE078FF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C0A796D5-4F5D-430C-95B9-40D3507583A2}">
      <text>
        <r>
          <rPr>
            <sz val="11"/>
            <color rgb="FF000000"/>
            <rFont val="Arial"/>
            <family val="2"/>
          </rPr>
          <t>Valor do vencimento do servidor, em Reais (R$).</t>
        </r>
      </text>
    </comment>
    <comment ref="H264" authorId="0" shapeId="0" xr:uid="{19B272C0-FEFE-45B9-9648-57B44E1ECD6D}">
      <text>
        <r>
          <rPr>
            <sz val="11"/>
            <color rgb="FF000000"/>
            <rFont val="Arial"/>
            <family val="2"/>
          </rPr>
          <t>Valor da representação paga em razão da função gratificada de direção e assessoramento, em Reais (R$).</t>
        </r>
      </text>
    </comment>
    <comment ref="I264" authorId="0" shapeId="0" xr:uid="{24BE7BD5-75D7-4691-B4A8-184962815CAE}">
      <text>
        <r>
          <rPr>
            <sz val="11"/>
            <color rgb="FF000000"/>
            <rFont val="Arial"/>
            <family val="2"/>
          </rPr>
          <t>(Células de preenchimento automático). Montante resultante da soma entre o vencimento + representação, em Reais (R$).</t>
        </r>
      </text>
    </comment>
    <comment ref="A268" authorId="0" shapeId="0" xr:uid="{33A06E06-0018-4E3B-A8A0-2101C1A89BB1}">
      <text>
        <r>
          <rPr>
            <sz val="11"/>
            <color rgb="FF000000"/>
            <rFont val="Arial"/>
            <family val="2"/>
          </rPr>
          <t>(Não editar as células em cinza). Relação de todas as funções gratificadas de direção e assessoramento, conforme Lei Estadual nº 16.520/2018.</t>
        </r>
      </text>
    </comment>
    <comment ref="B268" authorId="0" shapeId="0" xr:uid="{133EAF66-3A26-4340-BEBF-5147DBC4F5F6}">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AD448615-1EA7-4740-B740-BFDE03F56EA0}">
      <text>
        <r>
          <rPr>
            <sz val="11"/>
            <color rgb="FF000000"/>
            <rFont val="Arial"/>
            <family val="2"/>
          </rPr>
          <t>(Células de preenchimento automático). Quantitativo das funções gratificadas de direção e assessoramento preenchidos.</t>
        </r>
      </text>
    </comment>
    <comment ref="D268" authorId="0" shapeId="0" xr:uid="{7E73711F-D0B9-4750-9845-B5C3500DE651}">
      <text>
        <r>
          <rPr>
            <sz val="11"/>
            <color rgb="FF000000"/>
            <rFont val="Arial"/>
            <family val="2"/>
          </rPr>
          <t>(Células de preenchimento automático). Quantitativo das funções gratificadas de direção e assessoramento vagas.</t>
        </r>
      </text>
    </comment>
    <comment ref="E268" authorId="0" shapeId="0" xr:uid="{730B726E-D6EF-4A05-A5F9-5ECA400EA695}">
      <text>
        <r>
          <rPr>
            <sz val="11"/>
            <color rgb="FF000000"/>
            <rFont val="Arial"/>
            <family val="2"/>
          </rPr>
          <t>(Células de preenchimento automático). Quantitativo das funções gratificadas de direção e assessoramento existentes (preenchidos + vagos).</t>
        </r>
      </text>
    </comment>
    <comment ref="G268" authorId="0" shapeId="0" xr:uid="{E1ADA634-87A1-42A3-B301-9371D07BB856}">
      <text>
        <r>
          <rPr>
            <sz val="11"/>
            <color rgb="FF000000"/>
            <rFont val="Arial"/>
            <family val="2"/>
          </rPr>
          <t>(Células de preenchimento automático). Valor total dos vencimentos dos servidores, em Reais (R$).</t>
        </r>
      </text>
    </comment>
    <comment ref="H268" authorId="0" shapeId="0" xr:uid="{E9305A39-BF9A-406A-A69F-60421D0C94C3}">
      <text>
        <r>
          <rPr>
            <sz val="11"/>
            <color rgb="FF000000"/>
            <rFont val="Arial"/>
            <family val="2"/>
          </rPr>
          <t>(Células de preenchimento automático). Valor total das representações pagas em razão da função gratificada de direção e assessoramento, em Reais (R$).</t>
        </r>
      </text>
    </comment>
    <comment ref="I268" authorId="0" shapeId="0" xr:uid="{5BF77922-06DF-4A9E-8494-9C7E672D1FDC}">
      <text>
        <r>
          <rPr>
            <sz val="11"/>
            <color rgb="FF000000"/>
            <rFont val="Arial"/>
            <family val="2"/>
          </rPr>
          <t>(Células de preenchimento automático). Valor total dos montantes resultantes da soma entre os vencimentos + representações, em Reais (R$).</t>
        </r>
      </text>
    </comment>
    <comment ref="A274" authorId="0" shapeId="0" xr:uid="{D1DA6F9A-8484-4FB2-B91A-A7221986C17D}">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9CED046A-E1D2-4AEA-8E8E-DC7219D904B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EE15D5A1-68DC-414E-8571-5D2FD9F4E846}">
      <text>
        <r>
          <rPr>
            <sz val="11"/>
            <color rgb="FF000000"/>
            <rFont val="Arial"/>
            <family val="2"/>
          </rPr>
          <t>Descrever a sigla da lotação referente à função gratificada de supervisão e apoio. Exemplos de siglas da SCGE: DAUD/UAPP, DAUD/COP/UAOP, DAUD/CLC/UALC, etc.</t>
        </r>
      </text>
    </comment>
    <comment ref="D274" authorId="0" shapeId="0" xr:uid="{DF781E63-3749-4B0F-A6D6-A2A2ED860DC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27771B4A-E984-401F-9259-F8BD27AA47AE}">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906839A4-FEEE-4732-BE8A-9796D34EC25F}">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7843D149-4FE6-4A14-A12E-37CB9FE1820A}">
      <text>
        <r>
          <rPr>
            <sz val="11"/>
            <color rgb="FF000000"/>
            <rFont val="Arial"/>
            <family val="2"/>
          </rPr>
          <t>Valor do vencimento do servidor, em Reais (R$).</t>
        </r>
      </text>
    </comment>
    <comment ref="H274" authorId="0" shapeId="0" xr:uid="{FB9F2ABA-D37E-4337-BFA9-411A5A06B308}">
      <text>
        <r>
          <rPr>
            <sz val="11"/>
            <color rgb="FF000000"/>
            <rFont val="Arial"/>
            <family val="2"/>
          </rPr>
          <t>Valor da representação paga em razão da função gratificada de supervisão e apoio, em Reais (R$).</t>
        </r>
      </text>
    </comment>
    <comment ref="I274" authorId="0" shapeId="0" xr:uid="{168E08A4-0170-46ED-B35C-8E770AAAF67B}">
      <text>
        <r>
          <rPr>
            <sz val="11"/>
            <color rgb="FF000000"/>
            <rFont val="Arial"/>
            <family val="2"/>
          </rPr>
          <t>(Células de preenchimento automático). Montante resultante da soma entre o vencimento + representação, em Reais (R$).</t>
        </r>
      </text>
    </comment>
    <comment ref="A306" authorId="0" shapeId="0" xr:uid="{345E4E51-7E2C-474C-BA05-6E84A1CF42E5}">
      <text>
        <r>
          <rPr>
            <sz val="11"/>
            <color rgb="FF000000"/>
            <rFont val="Arial"/>
            <family val="2"/>
          </rPr>
          <t>(Não editar as células em cinza). Relação de todas as funções gratificadas de supervisão e apoio, conforme Lei Estadual nº 16.520/2018.</t>
        </r>
      </text>
    </comment>
    <comment ref="B306" authorId="0" shapeId="0" xr:uid="{37BB633D-A854-44CD-A8CA-06BED3529369}">
      <text>
        <r>
          <rPr>
            <sz val="11"/>
            <color rgb="FF000000"/>
            <rFont val="Arial"/>
            <family val="2"/>
          </rPr>
          <t>(Não editar as células em cinza). Relação de todos os símbolos das funções gratificadas de supervisão e apoio, conforme Lei Estadual nº 16.520/2018.</t>
        </r>
      </text>
    </comment>
    <comment ref="C306" authorId="0" shapeId="0" xr:uid="{EF6345FE-A766-41DE-903C-E369CE4C57A6}">
      <text>
        <r>
          <rPr>
            <sz val="11"/>
            <color rgb="FF000000"/>
            <rFont val="Arial"/>
            <family val="2"/>
          </rPr>
          <t>(Células de preenchimento automático). Quantitativo das funções gratificadas de supervisão e apoio preenchidos.</t>
        </r>
      </text>
    </comment>
    <comment ref="D306" authorId="0" shapeId="0" xr:uid="{1E107AE5-CDC1-43F4-B003-ECB26A94B996}">
      <text>
        <r>
          <rPr>
            <sz val="11"/>
            <color rgb="FF000000"/>
            <rFont val="Arial"/>
            <family val="2"/>
          </rPr>
          <t>(Células de preenchimento automático). Quantitativo das funções gratificadas de supervisão e apoio vagos.</t>
        </r>
      </text>
    </comment>
    <comment ref="E306" authorId="0" shapeId="0" xr:uid="{9472D058-6D5A-4610-B9BB-9622CE858BD6}">
      <text>
        <r>
          <rPr>
            <sz val="11"/>
            <color rgb="FF000000"/>
            <rFont val="Arial"/>
            <family val="2"/>
          </rPr>
          <t>(Células de preenchimento automático). Quantitativo das funções gratificadas de supervisão e apoio existentes (preenchidos + vagos).</t>
        </r>
      </text>
    </comment>
    <comment ref="G306" authorId="0" shapeId="0" xr:uid="{E857EF8D-C417-4EDD-ACF1-6A7AF8B738E4}">
      <text>
        <r>
          <rPr>
            <sz val="11"/>
            <color rgb="FF000000"/>
            <rFont val="Arial"/>
            <family val="2"/>
          </rPr>
          <t>(Células de preenchimento automático). Valor total dos vencimentos dos servidores, em Reais (R$).</t>
        </r>
      </text>
    </comment>
    <comment ref="H306" authorId="0" shapeId="0" xr:uid="{393AC12E-DB61-4363-B83E-C09D5FA87921}">
      <text>
        <r>
          <rPr>
            <sz val="11"/>
            <color rgb="FF000000"/>
            <rFont val="Arial"/>
            <family val="2"/>
          </rPr>
          <t>(Células de preenchimento automático). Valor total das representações pagas em razão da função gratificada de supervisão e apoio, em Reais (R$).</t>
        </r>
      </text>
    </comment>
    <comment ref="I306" authorId="0" shapeId="0" xr:uid="{5987112B-16C6-4C21-8C57-C5EBB4AF6FF7}">
      <text>
        <r>
          <rPr>
            <sz val="11"/>
            <color rgb="FF000000"/>
            <rFont val="Arial"/>
            <family val="2"/>
          </rPr>
          <t>(Células de preenchimento automático). Valor total dos montantes resultantes da soma entre os vencimentos + representações, em Reais (R$).</t>
        </r>
      </text>
    </comment>
    <comment ref="C315" authorId="0" shapeId="0" xr:uid="{EBD04808-D3D8-429F-9609-A5E356CBFA91}">
      <text>
        <r>
          <rPr>
            <sz val="11"/>
            <color rgb="FF000000"/>
            <rFont val="Arial"/>
            <family val="2"/>
          </rPr>
          <t>(Células de preenchimento automático). Quantitativo dos cargos em comissão + funções gratificadas preenchidos.</t>
        </r>
      </text>
    </comment>
    <comment ref="D315" authorId="0" shapeId="0" xr:uid="{833EB6AC-ADEA-4BEF-AB7F-03F555AE1033}">
      <text>
        <r>
          <rPr>
            <sz val="11"/>
            <color rgb="FF000000"/>
            <rFont val="Arial"/>
            <family val="2"/>
          </rPr>
          <t>(Células de preenchimento automático). Quantitativo dos cargos em comissão + funções gratificadas vagos.</t>
        </r>
      </text>
    </comment>
    <comment ref="E315" authorId="0" shapeId="0" xr:uid="{FF5F6E17-A21F-436C-970E-AD185F17EF3F}">
      <text>
        <r>
          <rPr>
            <sz val="11"/>
            <color rgb="FF000000"/>
            <rFont val="Arial"/>
            <family val="2"/>
          </rPr>
          <t>(Células de preenchimento automático). Quantitativo dos cargos em comissão + funções gratificadas existentes (preenchidos + vagos).</t>
        </r>
      </text>
    </comment>
    <comment ref="G315" authorId="0" shapeId="0" xr:uid="{587AD3D7-E5C9-49B5-BAC4-1502F272F49B}">
      <text>
        <r>
          <rPr>
            <sz val="11"/>
            <color rgb="FF000000"/>
            <rFont val="Arial"/>
            <family val="2"/>
          </rPr>
          <t>(Células de preenchimento automático). Valor total dos vencimentos dos cargos comissionados + funções gratificadas, em Reais (R$).</t>
        </r>
      </text>
    </comment>
    <comment ref="H315" authorId="0" shapeId="0" xr:uid="{A698255D-84AF-4666-B776-F00C08B88721}">
      <text>
        <r>
          <rPr>
            <sz val="11"/>
            <color rgb="FF000000"/>
            <rFont val="Arial"/>
            <family val="2"/>
          </rPr>
          <t>(Células de preenchimento automático). Valor total das representações pagas em razão dos cargos comissionados + funções gratificadas, em Reais (R$).</t>
        </r>
      </text>
    </comment>
    <comment ref="I315" authorId="0" shapeId="0" xr:uid="{9869F0FC-852F-4DA2-89FA-F2DA91FBE4CD}">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C001B9EE-59A7-45CC-BD05-6552FF99A70C}">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61DBB43E-25D0-4F50-9AFA-7DA1C6D82231}">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2C5743D2-8EA8-48EB-9581-B376A174854F}">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0C99F3FC-15F8-4F51-8027-07DF262ACC84}">
      <text>
        <r>
          <rPr>
            <sz val="11"/>
            <color rgb="FF000000"/>
            <rFont val="Arial"/>
            <family val="2"/>
          </rPr>
          <t>Descrever a sigla da lotação referente ao cargo comissionado. Exemplos de siglas da SCGE: GAB/SECGE, GAB/CGAB, CGAB/ASC, etc.</t>
        </r>
      </text>
    </comment>
    <comment ref="D6" authorId="0" shapeId="0" xr:uid="{0B033019-E664-48DD-9FA2-0DC90297982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C4E6179B-ADF5-4B78-B207-B8A84F4B311C}">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1F847D1A-1EFE-44BA-A60F-49459B3B87AE}">
      <text>
        <r>
          <rPr>
            <sz val="11"/>
            <color rgb="FF000000"/>
            <rFont val="Arial"/>
            <family val="2"/>
          </rPr>
          <t>Nome completo do servidor ocupante do cargo comissionado. Caso o cargo esteja vago, a palavra "VAGO" deverá ser inserida na célula correspondente.</t>
        </r>
      </text>
    </comment>
    <comment ref="G6" authorId="0" shapeId="0" xr:uid="{82C7EE94-38CC-4631-A97C-D0D09686F71F}">
      <text>
        <r>
          <rPr>
            <sz val="11"/>
            <color rgb="FF000000"/>
            <rFont val="Arial"/>
            <family val="2"/>
          </rPr>
          <t>Valor do subsídio do agente político, em Reais (R$).</t>
        </r>
      </text>
    </comment>
    <comment ref="H6" authorId="0" shapeId="0" xr:uid="{5776714E-6D38-4DA8-9EE5-DDA22644DB32}">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1DCDCDB7-4273-4E81-9D86-6B746C285641}">
      <text>
        <r>
          <rPr>
            <sz val="11"/>
            <color rgb="FF000000"/>
            <rFont val="Arial"/>
            <family val="2"/>
          </rPr>
          <t>Valor da representação paga em razão do cargo em comissão, em Reais (R$).</t>
        </r>
      </text>
    </comment>
    <comment ref="J6" authorId="0" shapeId="0" xr:uid="{73FC4CF7-A335-4827-8315-C23C2BB83E27}">
      <text>
        <r>
          <rPr>
            <sz val="11"/>
            <color rgb="FF000000"/>
            <rFont val="Arial"/>
            <family val="2"/>
          </rPr>
          <t>(Células de preenchimento automático). Montante resultante da soma entre o subsídio do agente político + vencimento + representação, em Reais (R$).</t>
        </r>
      </text>
    </comment>
    <comment ref="A175" authorId="0" shapeId="0" xr:uid="{4435EF13-4473-4EC9-8743-7590A2E3B5A8}">
      <text>
        <r>
          <rPr>
            <sz val="11"/>
            <color rgb="FF000000"/>
            <rFont val="Arial"/>
            <family val="2"/>
          </rPr>
          <t>(Não editar as células em cinza). Relação de todos os cargos comissionados, conforme Lei Estadual nº 16.520/2018.</t>
        </r>
      </text>
    </comment>
    <comment ref="B175" authorId="0" shapeId="0" xr:uid="{E58CF678-8BE1-4B4B-9321-0AB1CFE1667E}">
      <text>
        <r>
          <rPr>
            <sz val="11"/>
            <color rgb="FF000000"/>
            <rFont val="Arial"/>
            <family val="2"/>
          </rPr>
          <t>(Não editar as células em cinza). Relação de todos os símbolos dos cargos comissionados, conforme Lei Estadual nº 16.520/2018.</t>
        </r>
      </text>
    </comment>
    <comment ref="C175" authorId="0" shapeId="0" xr:uid="{C1FEEE51-216B-419A-BF91-503C8F9B98CD}">
      <text>
        <r>
          <rPr>
            <sz val="11"/>
            <color rgb="FF000000"/>
            <rFont val="Arial"/>
            <family val="2"/>
          </rPr>
          <t>(Células de preenchimento automático). Quantitativo dos cargos comissionados preenchidos.</t>
        </r>
      </text>
    </comment>
    <comment ref="D175" authorId="0" shapeId="0" xr:uid="{3BA366D4-DFDA-47E8-A1F2-8D01EF759562}">
      <text>
        <r>
          <rPr>
            <sz val="11"/>
            <color rgb="FF000000"/>
            <rFont val="Arial"/>
            <family val="2"/>
          </rPr>
          <t>(Células de preenchimento automático). Quantitativo dos cargos comissionados vagos.</t>
        </r>
      </text>
    </comment>
    <comment ref="E175" authorId="0" shapeId="0" xr:uid="{37BE1309-2742-4E29-A0DD-71C6D19CFD3B}">
      <text>
        <r>
          <rPr>
            <sz val="11"/>
            <color rgb="FF000000"/>
            <rFont val="Arial"/>
            <family val="2"/>
          </rPr>
          <t>(Células de preenchimento automático). Quantitativo dos cargos comissionados existentes (preenchidos + vagos).</t>
        </r>
      </text>
    </comment>
    <comment ref="G175" authorId="0" shapeId="0" xr:uid="{99A106F9-4204-401A-B805-FDBE72FE4F19}">
      <text>
        <r>
          <rPr>
            <sz val="11"/>
            <color rgb="FF000000"/>
            <rFont val="Arial"/>
            <family val="2"/>
          </rPr>
          <t>(Células de preenchimento automático). Valor total dos subsídios dos agentes políticos, em Reais (R$).</t>
        </r>
      </text>
    </comment>
    <comment ref="H175" authorId="0" shapeId="0" xr:uid="{0F319FFC-C672-435E-A93C-A731D86A3F44}">
      <text>
        <r>
          <rPr>
            <sz val="11"/>
            <color rgb="FF000000"/>
            <rFont val="Arial"/>
            <family val="2"/>
          </rPr>
          <t>(Células de preenchimento automático). Valor total dos vencimentos dos servidores, em Reais (R$).</t>
        </r>
      </text>
    </comment>
    <comment ref="I175" authorId="0" shapeId="0" xr:uid="{A4D3EB1B-C27E-4EB4-B3DD-3F26FCAAE604}">
      <text>
        <r>
          <rPr>
            <sz val="11"/>
            <color rgb="FF000000"/>
            <rFont val="Arial"/>
            <family val="2"/>
          </rPr>
          <t>(Células de preenchimento automático). Valor total das representações pagas em razão do cargo em comissão, em Reais (R$).</t>
        </r>
      </text>
    </comment>
    <comment ref="J175" authorId="0" shapeId="0" xr:uid="{28755A52-326D-4C5F-912C-709414E29E97}">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295CBE97-6A57-4E41-AFEC-466445C90E5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866ADE81-A4B0-4EF9-872F-B049699F824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2ECA7193-2370-4E09-BD92-1644F2EF3D70}">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8ED0670A-25B1-490C-92FC-EF34D23661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DB746073-D41D-401A-8547-D4758C1B608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3768E115-BBB5-4A93-AE51-9DA76F51E5C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8C46CDA2-1FDE-4181-8A0F-706FB06CC445}">
      <text>
        <r>
          <rPr>
            <sz val="11"/>
            <color rgb="FF000000"/>
            <rFont val="Arial"/>
            <family val="2"/>
          </rPr>
          <t>Valor do vencimento do servidor, em Reais (R$).</t>
        </r>
      </text>
    </comment>
    <comment ref="H191" authorId="0" shapeId="0" xr:uid="{569CAA11-5D68-4747-A7EA-D010C679C9BB}">
      <text>
        <r>
          <rPr>
            <sz val="11"/>
            <color rgb="FF000000"/>
            <rFont val="Arial"/>
            <family val="2"/>
          </rPr>
          <t>Valor da representação paga em razão da função gratificada de direção e assessoramento, em Reais (R$).</t>
        </r>
      </text>
    </comment>
    <comment ref="I191" authorId="0" shapeId="0" xr:uid="{26C2C0EC-9ED6-42F8-96E0-B8FCEEFDB583}">
      <text>
        <r>
          <rPr>
            <sz val="11"/>
            <color rgb="FF000000"/>
            <rFont val="Arial"/>
            <family val="2"/>
          </rPr>
          <t>(Células de preenchimento automático). Montante resultante da soma entre o vencimento + representação, em Reais (R$).</t>
        </r>
      </text>
    </comment>
    <comment ref="A194" authorId="0" shapeId="0" xr:uid="{FD243DD7-4E51-4A3C-9AC0-81CEFCB5AFEB}">
      <text>
        <r>
          <rPr>
            <sz val="11"/>
            <color rgb="FF000000"/>
            <rFont val="Arial"/>
            <family val="2"/>
          </rPr>
          <t>(Não editar as células em cinza). Relação de todas as funções gratificadas de direção e assessoramento, conforme Lei Estadual nº 16.520/2018.</t>
        </r>
      </text>
    </comment>
    <comment ref="B194" authorId="0" shapeId="0" xr:uid="{B46E7C76-0C5C-4117-BF46-9045D29509FB}">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EA9469EB-C788-46A3-B904-FEEA154C2C65}">
      <text>
        <r>
          <rPr>
            <sz val="11"/>
            <color rgb="FF000000"/>
            <rFont val="Arial"/>
            <family val="2"/>
          </rPr>
          <t>(Células de preenchimento automático). Quantitativo das funções gratificadas de direção e assessoramento preenchidos.</t>
        </r>
      </text>
    </comment>
    <comment ref="D194" authorId="0" shapeId="0" xr:uid="{A1EB01E2-7CC8-4D3D-881D-26E20F8598FF}">
      <text>
        <r>
          <rPr>
            <sz val="11"/>
            <color rgb="FF000000"/>
            <rFont val="Arial"/>
            <family val="2"/>
          </rPr>
          <t>(Células de preenchimento automático). Quantitativo das funções gratificadas de direção e assessoramento vagas.</t>
        </r>
      </text>
    </comment>
    <comment ref="E194" authorId="0" shapeId="0" xr:uid="{AB863680-C537-4AF8-AFCD-F3176A84D830}">
      <text>
        <r>
          <rPr>
            <sz val="11"/>
            <color rgb="FF000000"/>
            <rFont val="Arial"/>
            <family val="2"/>
          </rPr>
          <t>(Células de preenchimento automático). Quantitativo das funções gratificadas de direção e assessoramento existentes (preenchidos + vagos).</t>
        </r>
      </text>
    </comment>
    <comment ref="G194" authorId="0" shapeId="0" xr:uid="{27C62EA1-4473-4606-9F7B-B53FD0FF9695}">
      <text>
        <r>
          <rPr>
            <sz val="11"/>
            <color rgb="FF000000"/>
            <rFont val="Arial"/>
            <family val="2"/>
          </rPr>
          <t>(Células de preenchimento automático). Valor total dos vencimentos dos servidores, em Reais (R$).</t>
        </r>
      </text>
    </comment>
    <comment ref="H194" authorId="0" shapeId="0" xr:uid="{192971D6-46CA-4CD8-BDB2-1AE804EDAD16}">
      <text>
        <r>
          <rPr>
            <sz val="11"/>
            <color rgb="FF000000"/>
            <rFont val="Arial"/>
            <family val="2"/>
          </rPr>
          <t>(Células de preenchimento automático). Valor total das representações pagas em razão da função gratificada de direção e assessoramento, em Reais (R$).</t>
        </r>
      </text>
    </comment>
    <comment ref="I194" authorId="0" shapeId="0" xr:uid="{805D62E4-E3CD-4624-8597-3DA5D6D1C55C}">
      <text>
        <r>
          <rPr>
            <sz val="11"/>
            <color rgb="FF000000"/>
            <rFont val="Arial"/>
            <family val="2"/>
          </rPr>
          <t>(Células de preenchimento automático). Valor total dos montantes resultantes da soma entre os vencimentos + representações, em Reais (R$).</t>
        </r>
      </text>
    </comment>
    <comment ref="A204" authorId="0" shapeId="0" xr:uid="{BC5B142F-7200-49A1-AE8C-BC5953C626A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9AB3970F-6E6C-46A1-B101-299F74AF1C4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EACD4288-2601-4AFE-830A-38FE89392A7A}">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D5B2C51C-FC80-4036-9566-CDD90A9540A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76FC80CA-CCAA-48CF-80BF-CA9CD7B78E1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42FF8A36-5FB7-4DEB-B7C7-44EF1722000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E5690498-9C16-4FB6-84F7-D2592DB7C3CB}">
      <text>
        <r>
          <rPr>
            <sz val="11"/>
            <color rgb="FF000000"/>
            <rFont val="Arial"/>
            <family val="2"/>
          </rPr>
          <t>Valor do vencimento do servidor, em Reais (R$).</t>
        </r>
      </text>
    </comment>
    <comment ref="H204" authorId="0" shapeId="0" xr:uid="{E38BA28F-84C8-403B-8738-3E142E47AD19}">
      <text>
        <r>
          <rPr>
            <sz val="11"/>
            <color rgb="FF000000"/>
            <rFont val="Arial"/>
            <family val="2"/>
          </rPr>
          <t>Valor da representação paga em razão da função gratificada de direção e assessoramento, em Reais (R$).</t>
        </r>
      </text>
    </comment>
    <comment ref="I204" authorId="0" shapeId="0" xr:uid="{1D3F96F0-1520-46F0-B975-08C2DE343F59}">
      <text>
        <r>
          <rPr>
            <sz val="11"/>
            <color rgb="FF000000"/>
            <rFont val="Arial"/>
            <family val="2"/>
          </rPr>
          <t>(Células de preenchimento automático). Montante resultante da soma entre o vencimento + representação, em Reais (R$).</t>
        </r>
      </text>
    </comment>
    <comment ref="A212" authorId="0" shapeId="0" xr:uid="{D82E6EA4-1E38-4A2B-ADA6-5AAB6F2E9D2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FCADFA35-FF09-4EFE-A5A7-094C7AFE705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DAE163F8-367B-4EA2-A691-8181C3DE6E7D}">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FEBD9335-D6A8-4B53-BC9B-8714692896D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7BFB1989-BEF5-4821-96F6-DAFFAF4E3EC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5D8CBF75-52BF-4F4C-A310-4AC50534A0E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DDE52D5D-9B23-496A-93B6-B6B3947CCC97}">
      <text>
        <r>
          <rPr>
            <sz val="11"/>
            <color rgb="FF000000"/>
            <rFont val="Arial"/>
            <family val="2"/>
          </rPr>
          <t>Valor do vencimento do servidor, em Reais (R$).</t>
        </r>
      </text>
    </comment>
    <comment ref="H212" authorId="0" shapeId="0" xr:uid="{AED41963-1440-45AF-8056-68DF05609E27}">
      <text>
        <r>
          <rPr>
            <sz val="11"/>
            <color rgb="FF000000"/>
            <rFont val="Arial"/>
            <family val="2"/>
          </rPr>
          <t>Valor da representação paga em razão da função gratificada de direção e assessoramento, em Reais (R$).</t>
        </r>
      </text>
    </comment>
    <comment ref="I212" authorId="0" shapeId="0" xr:uid="{4916F2AA-26D5-4B3C-A2F4-D00B1EC2A85C}">
      <text>
        <r>
          <rPr>
            <sz val="11"/>
            <color rgb="FF000000"/>
            <rFont val="Arial"/>
            <family val="2"/>
          </rPr>
          <t>(Células de preenchimento automático). Montante resultante da soma entre o vencimento + representação, em Reais (R$).</t>
        </r>
      </text>
    </comment>
    <comment ref="A220" authorId="0" shapeId="0" xr:uid="{5F10A538-C63B-4BB8-9C7C-4BDDBB94EDD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23A33658-1B9C-46E6-AF86-BAE8BA10CE0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7F3A38F0-C6F1-4483-B0BA-97E35692C737}">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367DA843-5AF6-48CC-910D-4D5A580921F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E8B36DF6-7C36-4074-AE07-AA6E5B34F51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B1B31084-0177-460B-B625-C04C686E2671}">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41D50B61-97FD-4C1C-BC9F-BF76634E19BE}">
      <text>
        <r>
          <rPr>
            <sz val="11"/>
            <color rgb="FF000000"/>
            <rFont val="Arial"/>
            <family val="2"/>
          </rPr>
          <t>Valor do vencimento do servidor, em Reais (R$).</t>
        </r>
      </text>
    </comment>
    <comment ref="H220" authorId="0" shapeId="0" xr:uid="{BD1BEAD4-7698-4DBD-AA18-35896EE8E4E0}">
      <text>
        <r>
          <rPr>
            <sz val="11"/>
            <color rgb="FF000000"/>
            <rFont val="Arial"/>
            <family val="2"/>
          </rPr>
          <t>Valor da representação paga em razão da função gratificada de direção e assessoramento, em Reais (R$).</t>
        </r>
      </text>
    </comment>
    <comment ref="I220" authorId="0" shapeId="0" xr:uid="{2F1A117F-1702-40F4-8305-1E4A730E1688}">
      <text>
        <r>
          <rPr>
            <sz val="11"/>
            <color rgb="FF000000"/>
            <rFont val="Arial"/>
            <family val="2"/>
          </rPr>
          <t>(Células de preenchimento automático). Montante resultante da soma entre o vencimento + representação, em Reais (R$).</t>
        </r>
      </text>
    </comment>
    <comment ref="A226" authorId="0" shapeId="0" xr:uid="{5CD92B21-DEBD-4613-926A-DF7F90CC8E54}">
      <text>
        <r>
          <rPr>
            <sz val="11"/>
            <color rgb="FF000000"/>
            <rFont val="Arial"/>
            <family val="2"/>
          </rPr>
          <t>(Não editar as células em cinza). Relação de todas as funções gratificadas de direção e assessoramento, conforme Lei Estadual nº 16.520/2018.</t>
        </r>
      </text>
    </comment>
    <comment ref="B226" authorId="0" shapeId="0" xr:uid="{F17A2CD6-1EF2-4F0D-B73C-08D87B07FB14}">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EC3AABEA-3BEF-4E44-8E17-BDB0C0E66303}">
      <text>
        <r>
          <rPr>
            <sz val="11"/>
            <color rgb="FF000000"/>
            <rFont val="Arial"/>
            <family val="2"/>
          </rPr>
          <t>(Células de preenchimento automático). Quantitativo das funções gratificadas de direção e assessoramento preenchidos.</t>
        </r>
      </text>
    </comment>
    <comment ref="D226" authorId="0" shapeId="0" xr:uid="{9EC7F31B-D762-4769-A554-8B3BD5258A4F}">
      <text>
        <r>
          <rPr>
            <sz val="11"/>
            <color rgb="FF000000"/>
            <rFont val="Arial"/>
            <family val="2"/>
          </rPr>
          <t>(Células de preenchimento automático). Quantitativo das funções gratificadas de direção e assessoramento vagas.</t>
        </r>
      </text>
    </comment>
    <comment ref="E226" authorId="0" shapeId="0" xr:uid="{529D3057-1C0F-4AC2-940D-227EC1F8F45F}">
      <text>
        <r>
          <rPr>
            <sz val="11"/>
            <color rgb="FF000000"/>
            <rFont val="Arial"/>
            <family val="2"/>
          </rPr>
          <t>(Células de preenchimento automático). Quantitativo das funções gratificadas de direção e assessoramento existentes (preenchidos + vagos).</t>
        </r>
      </text>
    </comment>
    <comment ref="G226" authorId="0" shapeId="0" xr:uid="{F7923C8C-F526-4A9A-B1FF-FC96A7BEBD9E}">
      <text>
        <r>
          <rPr>
            <sz val="11"/>
            <color rgb="FF000000"/>
            <rFont val="Arial"/>
            <family val="2"/>
          </rPr>
          <t>(Células de preenchimento automático). Valor total dos vencimentos dos servidores, em Reais (R$).</t>
        </r>
      </text>
    </comment>
    <comment ref="H226" authorId="0" shapeId="0" xr:uid="{8FD761E4-408F-4924-95A1-944AC5087923}">
      <text>
        <r>
          <rPr>
            <sz val="11"/>
            <color rgb="FF000000"/>
            <rFont val="Arial"/>
            <family val="2"/>
          </rPr>
          <t>(Células de preenchimento automático). Valor total das representações pagas em razão da função gratificada de direção e assessoramento, em Reais (R$).</t>
        </r>
      </text>
    </comment>
    <comment ref="I226" authorId="0" shapeId="0" xr:uid="{E6E148D5-EC82-4777-844F-A6DB1295C5B7}">
      <text>
        <r>
          <rPr>
            <sz val="11"/>
            <color rgb="FF000000"/>
            <rFont val="Arial"/>
            <family val="2"/>
          </rPr>
          <t>(Células de preenchimento automático). Valor total dos montantes resultantes da soma entre os vencimentos + representações, em Reais (R$).</t>
        </r>
      </text>
    </comment>
    <comment ref="A237" authorId="0" shapeId="0" xr:uid="{55B74E15-5BCD-4243-945B-69E299C8EEE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9AEDE536-24C0-4EB2-856B-5DC4FE47AF3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DE9A1334-DAB1-4816-BDB4-1A4A4F4B40C3}">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73551BDB-2E0E-4D19-B8D2-EEB2B9225FC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70AB77BD-6979-431E-BB9F-0A938812D1B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936A8234-693B-4F89-884C-98965FA64E0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4368E974-ECC6-4E5C-8BC9-11BFD2BC3CC9}">
      <text>
        <r>
          <rPr>
            <sz val="11"/>
            <color rgb="FF000000"/>
            <rFont val="Arial"/>
            <family val="2"/>
          </rPr>
          <t>Valor do vencimento do servidor, em Reais (R$).</t>
        </r>
      </text>
    </comment>
    <comment ref="H237" authorId="0" shapeId="0" xr:uid="{26A9A6A4-1C83-46E7-B41D-FBFA03D412C8}">
      <text>
        <r>
          <rPr>
            <sz val="11"/>
            <color rgb="FF000000"/>
            <rFont val="Arial"/>
            <family val="2"/>
          </rPr>
          <t>Valor da representação paga em razão da função gratificada de direção e assessoramento, em Reais (R$).</t>
        </r>
      </text>
    </comment>
    <comment ref="I237" authorId="0" shapeId="0" xr:uid="{E23BEA48-B09D-41FE-9D4A-8E85C06841F4}">
      <text>
        <r>
          <rPr>
            <sz val="11"/>
            <color rgb="FF000000"/>
            <rFont val="Arial"/>
            <family val="2"/>
          </rPr>
          <t>(Células de preenchimento automático). Montante resultante da soma entre o vencimento + representação, em Reais (R$).</t>
        </r>
      </text>
    </comment>
    <comment ref="A246" authorId="0" shapeId="0" xr:uid="{21E78863-FC58-4E5A-8888-81AD8C2B881A}">
      <text>
        <r>
          <rPr>
            <sz val="11"/>
            <color rgb="FF000000"/>
            <rFont val="Arial"/>
            <family val="2"/>
          </rPr>
          <t>(Não editar as células em cinza). Relação de todas as funções gratificadas de direção e assessoramento, conforme Lei Estadual nº 16.520/2018.</t>
        </r>
      </text>
    </comment>
    <comment ref="B246" authorId="0" shapeId="0" xr:uid="{03E9BB37-664D-4627-A216-52338DA613B9}">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7CA375AC-1BBC-423F-B39F-4F4DF63A068E}">
      <text>
        <r>
          <rPr>
            <sz val="11"/>
            <color rgb="FF000000"/>
            <rFont val="Arial"/>
            <family val="2"/>
          </rPr>
          <t>(Células de preenchimento automático). Quantitativo das funções gratificadas de direção e assessoramento preenchidos.</t>
        </r>
      </text>
    </comment>
    <comment ref="D246" authorId="0" shapeId="0" xr:uid="{C7D49288-5860-4E79-AFB2-822B1E3D3204}">
      <text>
        <r>
          <rPr>
            <sz val="11"/>
            <color rgb="FF000000"/>
            <rFont val="Arial"/>
            <family val="2"/>
          </rPr>
          <t>(Células de preenchimento automático). Quantitativo das funções gratificadas de direção e assessoramento vagas.</t>
        </r>
      </text>
    </comment>
    <comment ref="E246" authorId="0" shapeId="0" xr:uid="{1BD918F4-44AA-4E9B-9FE8-0E59FCDC1EBD}">
      <text>
        <r>
          <rPr>
            <sz val="11"/>
            <color rgb="FF000000"/>
            <rFont val="Arial"/>
            <family val="2"/>
          </rPr>
          <t>(Células de preenchimento automático). Quantitativo das funções gratificadas de direção e assessoramento existentes (preenchidos + vagos).</t>
        </r>
      </text>
    </comment>
    <comment ref="G246" authorId="0" shapeId="0" xr:uid="{D76C70AE-EDA4-4ADE-BCA9-C972A83EC638}">
      <text>
        <r>
          <rPr>
            <sz val="11"/>
            <color rgb="FF000000"/>
            <rFont val="Arial"/>
            <family val="2"/>
          </rPr>
          <t>(Células de preenchimento automático). Valor total dos vencimentos dos servidores, em Reais (R$).</t>
        </r>
      </text>
    </comment>
    <comment ref="H246" authorId="0" shapeId="0" xr:uid="{FCAD226E-E5F7-4AC5-9838-3EA3B27F898B}">
      <text>
        <r>
          <rPr>
            <sz val="11"/>
            <color rgb="FF000000"/>
            <rFont val="Arial"/>
            <family val="2"/>
          </rPr>
          <t>(Células de preenchimento automático). Valor total das representações pagas em razão da função gratificada de direção e assessoramento, em Reais (R$).</t>
        </r>
      </text>
    </comment>
    <comment ref="I246" authorId="0" shapeId="0" xr:uid="{CCE4CE4B-31BE-4B63-9361-9301694646CB}">
      <text>
        <r>
          <rPr>
            <sz val="11"/>
            <color rgb="FF000000"/>
            <rFont val="Arial"/>
            <family val="2"/>
          </rPr>
          <t>(Células de preenchimento automático). Valor total dos montantes resultantes da soma entre os vencimentos + representações, em Reais (R$).</t>
        </r>
      </text>
    </comment>
    <comment ref="A253" authorId="0" shapeId="0" xr:uid="{DB641D8E-CDAA-46F2-98E0-E4CE3604665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D5423C9E-A87B-4325-A82A-A24CB16A649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468B2555-ECDC-41BF-96C0-FF51E60346E0}">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5252471B-8E99-4F7B-B0D7-06FABF33CB3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E350B7ED-242D-4F77-87F0-8C2B099851D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36627F11-61D4-42DC-A390-D8727A25638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9065AF62-41C8-4450-A759-6CC09B79AB9B}">
      <text>
        <r>
          <rPr>
            <sz val="11"/>
            <color rgb="FF000000"/>
            <rFont val="Arial"/>
            <family val="2"/>
          </rPr>
          <t>Valor do vencimento do servidor, em Reais (R$).</t>
        </r>
      </text>
    </comment>
    <comment ref="H253" authorId="0" shapeId="0" xr:uid="{DAF886D8-B17B-4EDF-941B-E4EFD295475D}">
      <text>
        <r>
          <rPr>
            <sz val="11"/>
            <color rgb="FF000000"/>
            <rFont val="Arial"/>
            <family val="2"/>
          </rPr>
          <t>Valor da representação paga em razão da função gratificada de direção e assessoramento, em Reais (R$).</t>
        </r>
      </text>
    </comment>
    <comment ref="I253" authorId="0" shapeId="0" xr:uid="{6433CCF2-D50F-4EFA-B345-531C95EC99FA}">
      <text>
        <r>
          <rPr>
            <sz val="11"/>
            <color rgb="FF000000"/>
            <rFont val="Arial"/>
            <family val="2"/>
          </rPr>
          <t>(Células de preenchimento automático). Montante resultante da soma entre o vencimento + representação, em Reais (R$).</t>
        </r>
      </text>
    </comment>
    <comment ref="A257" authorId="0" shapeId="0" xr:uid="{FD77CCBF-82E1-4746-BD73-5C21873E75B6}">
      <text>
        <r>
          <rPr>
            <sz val="11"/>
            <color rgb="FF000000"/>
            <rFont val="Arial"/>
            <family val="2"/>
          </rPr>
          <t>(Não editar as células em cinza). Relação de todas as funções gratificadas de direção e assessoramento, conforme Lei Estadual nº 16.520/2018.</t>
        </r>
      </text>
    </comment>
    <comment ref="B257" authorId="0" shapeId="0" xr:uid="{1DF054B6-9736-4C52-BEC0-E9F0D0BE8E33}">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13C2847E-6617-4694-A333-C9CAE981B170}">
      <text>
        <r>
          <rPr>
            <sz val="11"/>
            <color rgb="FF000000"/>
            <rFont val="Arial"/>
            <family val="2"/>
          </rPr>
          <t>(Células de preenchimento automático). Quantitativo das funções gratificadas de direção e assessoramento preenchidos.</t>
        </r>
      </text>
    </comment>
    <comment ref="D257" authorId="0" shapeId="0" xr:uid="{9EB09607-74EF-4281-B998-1D315CD64277}">
      <text>
        <r>
          <rPr>
            <sz val="11"/>
            <color rgb="FF000000"/>
            <rFont val="Arial"/>
            <family val="2"/>
          </rPr>
          <t>(Células de preenchimento automático). Quantitativo das funções gratificadas de direção e assessoramento vagas.</t>
        </r>
      </text>
    </comment>
    <comment ref="E257" authorId="0" shapeId="0" xr:uid="{577BB181-A6D6-4D97-9AE8-D4ED2DCDE6DC}">
      <text>
        <r>
          <rPr>
            <sz val="11"/>
            <color rgb="FF000000"/>
            <rFont val="Arial"/>
            <family val="2"/>
          </rPr>
          <t>(Células de preenchimento automático). Quantitativo das funções gratificadas de direção e assessoramento existentes (preenchidos + vagos).</t>
        </r>
      </text>
    </comment>
    <comment ref="G257" authorId="0" shapeId="0" xr:uid="{21D87320-4820-4A8E-9441-537CA509D84E}">
      <text>
        <r>
          <rPr>
            <sz val="11"/>
            <color rgb="FF000000"/>
            <rFont val="Arial"/>
            <family val="2"/>
          </rPr>
          <t>(Células de preenchimento automático). Valor total dos vencimentos dos servidores, em Reais (R$).</t>
        </r>
      </text>
    </comment>
    <comment ref="H257" authorId="0" shapeId="0" xr:uid="{1412DF39-E4FC-4A6B-982C-A831B15EB0A6}">
      <text>
        <r>
          <rPr>
            <sz val="11"/>
            <color rgb="FF000000"/>
            <rFont val="Arial"/>
            <family val="2"/>
          </rPr>
          <t>(Células de preenchimento automático). Valor total das representações pagas em razão da função gratificada de direção e assessoramento, em Reais (R$).</t>
        </r>
      </text>
    </comment>
    <comment ref="I257" authorId="0" shapeId="0" xr:uid="{3331BFCE-DD9E-4CCE-9E12-2CAA921899E4}">
      <text>
        <r>
          <rPr>
            <sz val="11"/>
            <color rgb="FF000000"/>
            <rFont val="Arial"/>
            <family val="2"/>
          </rPr>
          <t>(Células de preenchimento automático). Valor total dos montantes resultantes da soma entre os vencimentos + representações, em Reais (R$).</t>
        </r>
      </text>
    </comment>
    <comment ref="A264" authorId="0" shapeId="0" xr:uid="{96611F92-71EC-44ED-9843-157D69BD64F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D7597BD8-E45E-4A73-93ED-3FB7FC047AA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51426386-B350-4925-BE2D-C090BEF37AF9}">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7E68DAF7-893A-4635-80F4-12BF72FFA80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001C8642-02BC-4C8E-BBFF-BCB65BFC1C6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ABA60012-6275-4932-9667-031CF36848C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60E7F073-0B24-47DC-B651-BFFED564020B}">
      <text>
        <r>
          <rPr>
            <sz val="11"/>
            <color rgb="FF000000"/>
            <rFont val="Arial"/>
            <family val="2"/>
          </rPr>
          <t>Valor do vencimento do servidor, em Reais (R$).</t>
        </r>
      </text>
    </comment>
    <comment ref="H264" authorId="0" shapeId="0" xr:uid="{B0E67060-B04F-4FC3-BD5D-E91E211EF480}">
      <text>
        <r>
          <rPr>
            <sz val="11"/>
            <color rgb="FF000000"/>
            <rFont val="Arial"/>
            <family val="2"/>
          </rPr>
          <t>Valor da representação paga em razão da função gratificada de direção e assessoramento, em Reais (R$).</t>
        </r>
      </text>
    </comment>
    <comment ref="I264" authorId="0" shapeId="0" xr:uid="{F3AB13CF-B151-46A7-A38F-93A1E6567CE8}">
      <text>
        <r>
          <rPr>
            <sz val="11"/>
            <color rgb="FF000000"/>
            <rFont val="Arial"/>
            <family val="2"/>
          </rPr>
          <t>(Células de preenchimento automático). Montante resultante da soma entre o vencimento + representação, em Reais (R$).</t>
        </r>
      </text>
    </comment>
    <comment ref="A268" authorId="0" shapeId="0" xr:uid="{ECE2A55B-9D4C-4FF0-B59B-AAE9599711E8}">
      <text>
        <r>
          <rPr>
            <sz val="11"/>
            <color rgb="FF000000"/>
            <rFont val="Arial"/>
            <family val="2"/>
          </rPr>
          <t>(Não editar as células em cinza). Relação de todas as funções gratificadas de direção e assessoramento, conforme Lei Estadual nº 16.520/2018.</t>
        </r>
      </text>
    </comment>
    <comment ref="B268" authorId="0" shapeId="0" xr:uid="{BC346D57-FA58-42DE-83CB-80F75D0717DD}">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67754CE8-47BD-443E-BC8D-62C24F5043F4}">
      <text>
        <r>
          <rPr>
            <sz val="11"/>
            <color rgb="FF000000"/>
            <rFont val="Arial"/>
            <family val="2"/>
          </rPr>
          <t>(Células de preenchimento automático). Quantitativo das funções gratificadas de direção e assessoramento preenchidos.</t>
        </r>
      </text>
    </comment>
    <comment ref="D268" authorId="0" shapeId="0" xr:uid="{B6E72511-7CD5-44FD-9D1E-8F13E032450F}">
      <text>
        <r>
          <rPr>
            <sz val="11"/>
            <color rgb="FF000000"/>
            <rFont val="Arial"/>
            <family val="2"/>
          </rPr>
          <t>(Células de preenchimento automático). Quantitativo das funções gratificadas de direção e assessoramento vagas.</t>
        </r>
      </text>
    </comment>
    <comment ref="E268" authorId="0" shapeId="0" xr:uid="{C4875A35-7F0E-4269-B1AE-99D52A7F12AC}">
      <text>
        <r>
          <rPr>
            <sz val="11"/>
            <color rgb="FF000000"/>
            <rFont val="Arial"/>
            <family val="2"/>
          </rPr>
          <t>(Células de preenchimento automático). Quantitativo das funções gratificadas de direção e assessoramento existentes (preenchidos + vagos).</t>
        </r>
      </text>
    </comment>
    <comment ref="G268" authorId="0" shapeId="0" xr:uid="{1451EFD6-E3EF-47D2-B22D-8FCEBE3E73CD}">
      <text>
        <r>
          <rPr>
            <sz val="11"/>
            <color rgb="FF000000"/>
            <rFont val="Arial"/>
            <family val="2"/>
          </rPr>
          <t>(Células de preenchimento automático). Valor total dos vencimentos dos servidores, em Reais (R$).</t>
        </r>
      </text>
    </comment>
    <comment ref="H268" authorId="0" shapeId="0" xr:uid="{31AB38A6-9262-4BE9-A3A9-FCF3D3225446}">
      <text>
        <r>
          <rPr>
            <sz val="11"/>
            <color rgb="FF000000"/>
            <rFont val="Arial"/>
            <family val="2"/>
          </rPr>
          <t>(Células de preenchimento automático). Valor total das representações pagas em razão da função gratificada de direção e assessoramento, em Reais (R$).</t>
        </r>
      </text>
    </comment>
    <comment ref="I268" authorId="0" shapeId="0" xr:uid="{3901500F-92B5-436E-9A78-93761F54668D}">
      <text>
        <r>
          <rPr>
            <sz val="11"/>
            <color rgb="FF000000"/>
            <rFont val="Arial"/>
            <family val="2"/>
          </rPr>
          <t>(Células de preenchimento automático). Valor total dos montantes resultantes da soma entre os vencimentos + representações, em Reais (R$).</t>
        </r>
      </text>
    </comment>
    <comment ref="A274" authorId="0" shapeId="0" xr:uid="{0AD72E5B-0D11-450A-ADF3-D16F7F67C016}">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22510458-425D-4868-A2F6-3F7D9D00C9E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2073CD79-0EF8-43B6-BCD1-B1EED37F35BE}">
      <text>
        <r>
          <rPr>
            <sz val="11"/>
            <color rgb="FF000000"/>
            <rFont val="Arial"/>
            <family val="2"/>
          </rPr>
          <t>Descrever a sigla da lotação referente à função gratificada de supervisão e apoio. Exemplos de siglas da SCGE: DAUD/UAPP, DAUD/COP/UAOP, DAUD/CLC/UALC, etc.</t>
        </r>
      </text>
    </comment>
    <comment ref="D274" authorId="0" shapeId="0" xr:uid="{7A51E7B2-D960-4E5A-A90A-676F28D3CF4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9EEDCC34-F38E-4502-9E5A-2E75A08EC9E9}">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DC9B7E23-915C-43D1-8540-8FD095411D66}">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D5CD4DE0-2E30-448B-B8F3-BADC7B9F43CC}">
      <text>
        <r>
          <rPr>
            <sz val="11"/>
            <color rgb="FF000000"/>
            <rFont val="Arial"/>
            <family val="2"/>
          </rPr>
          <t>Valor do vencimento do servidor, em Reais (R$).</t>
        </r>
      </text>
    </comment>
    <comment ref="H274" authorId="0" shapeId="0" xr:uid="{5CE910B3-9564-4187-8C71-4705C41EF795}">
      <text>
        <r>
          <rPr>
            <sz val="11"/>
            <color rgb="FF000000"/>
            <rFont val="Arial"/>
            <family val="2"/>
          </rPr>
          <t>Valor da representação paga em razão da função gratificada de supervisão e apoio, em Reais (R$).</t>
        </r>
      </text>
    </comment>
    <comment ref="I274" authorId="0" shapeId="0" xr:uid="{5C242228-CF05-4080-B274-1076EE5DD9E2}">
      <text>
        <r>
          <rPr>
            <sz val="11"/>
            <color rgb="FF000000"/>
            <rFont val="Arial"/>
            <family val="2"/>
          </rPr>
          <t>(Células de preenchimento automático). Montante resultante da soma entre o vencimento + representação, em Reais (R$).</t>
        </r>
      </text>
    </comment>
    <comment ref="A306" authorId="0" shapeId="0" xr:uid="{C1E5A5B6-E488-4EB3-8839-3580A9C8A5F3}">
      <text>
        <r>
          <rPr>
            <sz val="11"/>
            <color rgb="FF000000"/>
            <rFont val="Arial"/>
            <family val="2"/>
          </rPr>
          <t>(Não editar as células em cinza). Relação de todas as funções gratificadas de supervisão e apoio, conforme Lei Estadual nº 16.520/2018.</t>
        </r>
      </text>
    </comment>
    <comment ref="B306" authorId="0" shapeId="0" xr:uid="{C54065FB-661B-40B0-8FAD-13611216246E}">
      <text>
        <r>
          <rPr>
            <sz val="11"/>
            <color rgb="FF000000"/>
            <rFont val="Arial"/>
            <family val="2"/>
          </rPr>
          <t>(Não editar as células em cinza). Relação de todos os símbolos das funções gratificadas de supervisão e apoio, conforme Lei Estadual nº 16.520/2018.</t>
        </r>
      </text>
    </comment>
    <comment ref="C306" authorId="0" shapeId="0" xr:uid="{51765B5F-8357-483D-9962-DE428263079C}">
      <text>
        <r>
          <rPr>
            <sz val="11"/>
            <color rgb="FF000000"/>
            <rFont val="Arial"/>
            <family val="2"/>
          </rPr>
          <t>(Células de preenchimento automático). Quantitativo das funções gratificadas de supervisão e apoio preenchidos.</t>
        </r>
      </text>
    </comment>
    <comment ref="D306" authorId="0" shapeId="0" xr:uid="{2530116B-0853-4746-8084-8F9D1A5FC31B}">
      <text>
        <r>
          <rPr>
            <sz val="11"/>
            <color rgb="FF000000"/>
            <rFont val="Arial"/>
            <family val="2"/>
          </rPr>
          <t>(Células de preenchimento automático). Quantitativo das funções gratificadas de supervisão e apoio vagos.</t>
        </r>
      </text>
    </comment>
    <comment ref="E306" authorId="0" shapeId="0" xr:uid="{C93089C3-E1A0-42A1-8C7A-CBB1CFF7A8F0}">
      <text>
        <r>
          <rPr>
            <sz val="11"/>
            <color rgb="FF000000"/>
            <rFont val="Arial"/>
            <family val="2"/>
          </rPr>
          <t>(Células de preenchimento automático). Quantitativo das funções gratificadas de supervisão e apoio existentes (preenchidos + vagos).</t>
        </r>
      </text>
    </comment>
    <comment ref="G306" authorId="0" shapeId="0" xr:uid="{23DB3CC0-2D10-4102-8F41-3712C7E7FA62}">
      <text>
        <r>
          <rPr>
            <sz val="11"/>
            <color rgb="FF000000"/>
            <rFont val="Arial"/>
            <family val="2"/>
          </rPr>
          <t>(Células de preenchimento automático). Valor total dos vencimentos dos servidores, em Reais (R$).</t>
        </r>
      </text>
    </comment>
    <comment ref="H306" authorId="0" shapeId="0" xr:uid="{7C06FF19-E279-4F71-BBD1-129320C508C7}">
      <text>
        <r>
          <rPr>
            <sz val="11"/>
            <color rgb="FF000000"/>
            <rFont val="Arial"/>
            <family val="2"/>
          </rPr>
          <t>(Células de preenchimento automático). Valor total das representações pagas em razão da função gratificada de supervisão e apoio, em Reais (R$).</t>
        </r>
      </text>
    </comment>
    <comment ref="I306" authorId="0" shapeId="0" xr:uid="{E4CB2C57-24B2-41DF-96C5-7B37D7EF1D07}">
      <text>
        <r>
          <rPr>
            <sz val="11"/>
            <color rgb="FF000000"/>
            <rFont val="Arial"/>
            <family val="2"/>
          </rPr>
          <t>(Células de preenchimento automático). Valor total dos montantes resultantes da soma entre os vencimentos + representações, em Reais (R$).</t>
        </r>
      </text>
    </comment>
    <comment ref="C315" authorId="0" shapeId="0" xr:uid="{4675567E-8CC9-4D36-A69E-F3A216B43EAD}">
      <text>
        <r>
          <rPr>
            <sz val="11"/>
            <color rgb="FF000000"/>
            <rFont val="Arial"/>
            <family val="2"/>
          </rPr>
          <t>(Células de preenchimento automático). Quantitativo dos cargos em comissão + funções gratificadas preenchidos.</t>
        </r>
      </text>
    </comment>
    <comment ref="D315" authorId="0" shapeId="0" xr:uid="{0A38F60F-AADA-4323-A80F-56943EE9DAF6}">
      <text>
        <r>
          <rPr>
            <sz val="11"/>
            <color rgb="FF000000"/>
            <rFont val="Arial"/>
            <family val="2"/>
          </rPr>
          <t>(Células de preenchimento automático). Quantitativo dos cargos em comissão + funções gratificadas vagos.</t>
        </r>
      </text>
    </comment>
    <comment ref="E315" authorId="0" shapeId="0" xr:uid="{A0A28313-7FB5-4A09-A3E1-8E30EE712E11}">
      <text>
        <r>
          <rPr>
            <sz val="11"/>
            <color rgb="FF000000"/>
            <rFont val="Arial"/>
            <family val="2"/>
          </rPr>
          <t>(Células de preenchimento automático). Quantitativo dos cargos em comissão + funções gratificadas existentes (preenchidos + vagos).</t>
        </r>
      </text>
    </comment>
    <comment ref="G315" authorId="0" shapeId="0" xr:uid="{5EB8E8CA-6EC4-44C2-8541-6D026A4932BF}">
      <text>
        <r>
          <rPr>
            <sz val="11"/>
            <color rgb="FF000000"/>
            <rFont val="Arial"/>
            <family val="2"/>
          </rPr>
          <t>(Células de preenchimento automático). Valor total dos vencimentos dos cargos comissionados + funções gratificadas, em Reais (R$).</t>
        </r>
      </text>
    </comment>
    <comment ref="H315" authorId="0" shapeId="0" xr:uid="{FF61EAEE-A118-4584-9FEA-5F33495C4D3A}">
      <text>
        <r>
          <rPr>
            <sz val="11"/>
            <color rgb="FF000000"/>
            <rFont val="Arial"/>
            <family val="2"/>
          </rPr>
          <t>(Células de preenchimento automático). Valor total das representações pagas em razão dos cargos comissionados + funções gratificadas, em Reais (R$).</t>
        </r>
      </text>
    </comment>
    <comment ref="I315" authorId="0" shapeId="0" xr:uid="{A98D3352-D206-4C49-BA3B-5C481AAA70BE}">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FB03F256-F4F1-410D-83DA-AC5E7911E7FB}">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5DB4E7B7-4905-4E43-8D7C-73260A495D2B}">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0BF702CB-C95D-4B4F-848F-697185E82C1A}">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A4D3082F-CCEF-41CC-A6C2-BE177663B6BD}">
      <text>
        <r>
          <rPr>
            <sz val="11"/>
            <color rgb="FF000000"/>
            <rFont val="Arial"/>
            <family val="2"/>
          </rPr>
          <t>Descrever a sigla da lotação referente ao cargo comissionado. Exemplos de siglas da SCGE: GAB/SECGE, GAB/CGAB, CGAB/ASC, etc.</t>
        </r>
      </text>
    </comment>
    <comment ref="D6" authorId="0" shapeId="0" xr:uid="{83CD966F-D959-445D-8F2D-45AF457E037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10A23B1D-2BEE-462D-9A37-FD3F5DC374F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D4636F09-5DB8-4813-8AA9-594E744E39C7}">
      <text>
        <r>
          <rPr>
            <sz val="11"/>
            <color rgb="FF000000"/>
            <rFont val="Arial"/>
            <family val="2"/>
          </rPr>
          <t>Nome completo do servidor ocupante do cargo comissionado. Caso o cargo esteja vago, a palavra "VAGO" deverá ser inserida na célula correspondente.</t>
        </r>
      </text>
    </comment>
    <comment ref="G6" authorId="0" shapeId="0" xr:uid="{611F870E-D7C6-486D-BF87-8AB0F25969C2}">
      <text>
        <r>
          <rPr>
            <sz val="11"/>
            <color rgb="FF000000"/>
            <rFont val="Arial"/>
            <family val="2"/>
          </rPr>
          <t>Valor do subsídio do agente político, em Reais (R$).</t>
        </r>
      </text>
    </comment>
    <comment ref="H6" authorId="0" shapeId="0" xr:uid="{3AAE5E87-84FC-4FAF-9BFF-125E551148A9}">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1AE0D876-025D-42E7-B533-1A252AF3DDFD}">
      <text>
        <r>
          <rPr>
            <sz val="11"/>
            <color rgb="FF000000"/>
            <rFont val="Arial"/>
            <family val="2"/>
          </rPr>
          <t>Valor da representação paga em razão do cargo em comissão, em Reais (R$).</t>
        </r>
      </text>
    </comment>
    <comment ref="J6" authorId="0" shapeId="0" xr:uid="{3965C273-3E31-4905-B5CA-4C8607DD0A18}">
      <text>
        <r>
          <rPr>
            <sz val="11"/>
            <color rgb="FF000000"/>
            <rFont val="Arial"/>
            <family val="2"/>
          </rPr>
          <t>(Células de preenchimento automático). Montante resultante da soma entre o subsídio do agente político + vencimento + representação, em Reais (R$).</t>
        </r>
      </text>
    </comment>
    <comment ref="A175" authorId="0" shapeId="0" xr:uid="{020FF97F-DAE7-4863-BFEE-B6598C65A263}">
      <text>
        <r>
          <rPr>
            <sz val="11"/>
            <color rgb="FF000000"/>
            <rFont val="Arial"/>
            <family val="2"/>
          </rPr>
          <t>(Não editar as células em cinza). Relação de todos os cargos comissionados, conforme Lei Estadual nº 16.520/2018.</t>
        </r>
      </text>
    </comment>
    <comment ref="B175" authorId="0" shapeId="0" xr:uid="{AE269716-0FFD-472E-87BD-BD278BAC2324}">
      <text>
        <r>
          <rPr>
            <sz val="11"/>
            <color rgb="FF000000"/>
            <rFont val="Arial"/>
            <family val="2"/>
          </rPr>
          <t>(Não editar as células em cinza). Relação de todos os símbolos dos cargos comissionados, conforme Lei Estadual nº 16.520/2018.</t>
        </r>
      </text>
    </comment>
    <comment ref="C175" authorId="0" shapeId="0" xr:uid="{6B47AA54-3EEC-4DF5-A70E-2A0600E53B95}">
      <text>
        <r>
          <rPr>
            <sz val="11"/>
            <color rgb="FF000000"/>
            <rFont val="Arial"/>
            <family val="2"/>
          </rPr>
          <t>(Células de preenchimento automático). Quantitativo dos cargos comissionados preenchidos.</t>
        </r>
      </text>
    </comment>
    <comment ref="D175" authorId="0" shapeId="0" xr:uid="{24D91863-3797-4B0A-8385-CB0DFB2B816C}">
      <text>
        <r>
          <rPr>
            <sz val="11"/>
            <color rgb="FF000000"/>
            <rFont val="Arial"/>
            <family val="2"/>
          </rPr>
          <t>(Células de preenchimento automático). Quantitativo dos cargos comissionados vagos.</t>
        </r>
      </text>
    </comment>
    <comment ref="E175" authorId="0" shapeId="0" xr:uid="{85F6EBD8-783A-493A-940D-B29453B44203}">
      <text>
        <r>
          <rPr>
            <sz val="11"/>
            <color rgb="FF000000"/>
            <rFont val="Arial"/>
            <family val="2"/>
          </rPr>
          <t>(Células de preenchimento automático). Quantitativo dos cargos comissionados existentes (preenchidos + vagos).</t>
        </r>
      </text>
    </comment>
    <comment ref="G175" authorId="0" shapeId="0" xr:uid="{9BC89AAD-B4BB-4FC3-9254-D057EA1EB76D}">
      <text>
        <r>
          <rPr>
            <sz val="11"/>
            <color rgb="FF000000"/>
            <rFont val="Arial"/>
            <family val="2"/>
          </rPr>
          <t>(Células de preenchimento automático). Valor total dos subsídios dos agentes políticos, em Reais (R$).</t>
        </r>
      </text>
    </comment>
    <comment ref="H175" authorId="0" shapeId="0" xr:uid="{F7B59C07-0A35-401B-819D-61FFA2AC1E2E}">
      <text>
        <r>
          <rPr>
            <sz val="11"/>
            <color rgb="FF000000"/>
            <rFont val="Arial"/>
            <family val="2"/>
          </rPr>
          <t>(Células de preenchimento automático). Valor total dos vencimentos dos servidores, em Reais (R$).</t>
        </r>
      </text>
    </comment>
    <comment ref="I175" authorId="0" shapeId="0" xr:uid="{B8A6D842-F9D7-4C0F-89EB-CE99E52862B3}">
      <text>
        <r>
          <rPr>
            <sz val="11"/>
            <color rgb="FF000000"/>
            <rFont val="Arial"/>
            <family val="2"/>
          </rPr>
          <t>(Células de preenchimento automático). Valor total das representações pagas em razão do cargo em comissão, em Reais (R$).</t>
        </r>
      </text>
    </comment>
    <comment ref="J175" authorId="0" shapeId="0" xr:uid="{CD9214EA-B84E-4A89-BF0A-33AB3E82176A}">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34340481-2D22-43B9-A316-C6E1F5B1AFD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EDE18429-7BD3-4F2E-90C3-1EFD97E411F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5D1CECEE-075E-4DB1-AAC9-01D8E532AFE2}">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8492528E-0629-445A-A8F0-D3DA1EAFB88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86C53079-8D54-44BB-B36B-4477BD7D664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0C3AFE2D-633F-478E-AD55-324B94C67962}">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418BF987-BD6F-4BBC-9FA7-FD3E284BDA88}">
      <text>
        <r>
          <rPr>
            <sz val="11"/>
            <color rgb="FF000000"/>
            <rFont val="Arial"/>
            <family val="2"/>
          </rPr>
          <t>Valor do vencimento do servidor, em Reais (R$).</t>
        </r>
      </text>
    </comment>
    <comment ref="H191" authorId="0" shapeId="0" xr:uid="{A8820094-CF80-4031-9A31-54F0E2709FCE}">
      <text>
        <r>
          <rPr>
            <sz val="11"/>
            <color rgb="FF000000"/>
            <rFont val="Arial"/>
            <family val="2"/>
          </rPr>
          <t>Valor da representação paga em razão da função gratificada de direção e assessoramento, em Reais (R$).</t>
        </r>
      </text>
    </comment>
    <comment ref="I191" authorId="0" shapeId="0" xr:uid="{7061EBA6-E93C-4BC2-B98C-EC2C6E88F4B8}">
      <text>
        <r>
          <rPr>
            <sz val="11"/>
            <color rgb="FF000000"/>
            <rFont val="Arial"/>
            <family val="2"/>
          </rPr>
          <t>(Células de preenchimento automático). Montante resultante da soma entre o vencimento + representação, em Reais (R$).</t>
        </r>
      </text>
    </comment>
    <comment ref="A194" authorId="0" shapeId="0" xr:uid="{C6DD0A18-A919-4F0F-820F-489F0B483CC1}">
      <text>
        <r>
          <rPr>
            <sz val="11"/>
            <color rgb="FF000000"/>
            <rFont val="Arial"/>
            <family val="2"/>
          </rPr>
          <t>(Não editar as células em cinza). Relação de todas as funções gratificadas de direção e assessoramento, conforme Lei Estadual nº 16.520/2018.</t>
        </r>
      </text>
    </comment>
    <comment ref="B194" authorId="0" shapeId="0" xr:uid="{6EB45F44-F742-444C-9B18-34D98EEEFC9B}">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A752B0BC-22D1-484D-A1E0-84A211D9F6F8}">
      <text>
        <r>
          <rPr>
            <sz val="11"/>
            <color rgb="FF000000"/>
            <rFont val="Arial"/>
            <family val="2"/>
          </rPr>
          <t>(Células de preenchimento automático). Quantitativo das funções gratificadas de direção e assessoramento preenchidos.</t>
        </r>
      </text>
    </comment>
    <comment ref="D194" authorId="0" shapeId="0" xr:uid="{14390B04-20EB-44D0-8A45-2E21E792540A}">
      <text>
        <r>
          <rPr>
            <sz val="11"/>
            <color rgb="FF000000"/>
            <rFont val="Arial"/>
            <family val="2"/>
          </rPr>
          <t>(Células de preenchimento automático). Quantitativo das funções gratificadas de direção e assessoramento vagas.</t>
        </r>
      </text>
    </comment>
    <comment ref="E194" authorId="0" shapeId="0" xr:uid="{A8C7BA25-3124-4CB9-B1E6-FD6660810F03}">
      <text>
        <r>
          <rPr>
            <sz val="11"/>
            <color rgb="FF000000"/>
            <rFont val="Arial"/>
            <family val="2"/>
          </rPr>
          <t>(Células de preenchimento automático). Quantitativo das funções gratificadas de direção e assessoramento existentes (preenchidos + vagos).</t>
        </r>
      </text>
    </comment>
    <comment ref="G194" authorId="0" shapeId="0" xr:uid="{96118521-CE50-4237-9F59-FF24AFDC3923}">
      <text>
        <r>
          <rPr>
            <sz val="11"/>
            <color rgb="FF000000"/>
            <rFont val="Arial"/>
            <family val="2"/>
          </rPr>
          <t>(Células de preenchimento automático). Valor total dos vencimentos dos servidores, em Reais (R$).</t>
        </r>
      </text>
    </comment>
    <comment ref="H194" authorId="0" shapeId="0" xr:uid="{58AF3550-1A3E-4BE4-AD39-AE86F2FB5967}">
      <text>
        <r>
          <rPr>
            <sz val="11"/>
            <color rgb="FF000000"/>
            <rFont val="Arial"/>
            <family val="2"/>
          </rPr>
          <t>(Células de preenchimento automático). Valor total das representações pagas em razão da função gratificada de direção e assessoramento, em Reais (R$).</t>
        </r>
      </text>
    </comment>
    <comment ref="I194" authorId="0" shapeId="0" xr:uid="{A7E83969-CF97-4E71-8B6E-C76D1971218B}">
      <text>
        <r>
          <rPr>
            <sz val="11"/>
            <color rgb="FF000000"/>
            <rFont val="Arial"/>
            <family val="2"/>
          </rPr>
          <t>(Células de preenchimento automático). Valor total dos montantes resultantes da soma entre os vencimentos + representações, em Reais (R$).</t>
        </r>
      </text>
    </comment>
    <comment ref="A204" authorId="0" shapeId="0" xr:uid="{355F0F01-50CE-46C1-81A1-5CFCEAB4EED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911F925B-D7CB-42D0-8BDC-242CFD552D8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C5299DBA-4C3C-4089-97CC-97A5BDB5D97C}">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13C394CB-D010-4CA2-85CC-24FAD1B64D4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92ADFA5C-340B-4FA4-922A-E4E04C26050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D3DD0EEC-F2F5-4A25-84B6-56F26C6B365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4329BADC-66C8-4314-A5B1-3EE7CCC8079C}">
      <text>
        <r>
          <rPr>
            <sz val="11"/>
            <color rgb="FF000000"/>
            <rFont val="Arial"/>
            <family val="2"/>
          </rPr>
          <t>Valor do vencimento do servidor, em Reais (R$).</t>
        </r>
      </text>
    </comment>
    <comment ref="H204" authorId="0" shapeId="0" xr:uid="{C5C29EC7-6FCC-403A-982F-0375391294B0}">
      <text>
        <r>
          <rPr>
            <sz val="11"/>
            <color rgb="FF000000"/>
            <rFont val="Arial"/>
            <family val="2"/>
          </rPr>
          <t>Valor da representação paga em razão da função gratificada de direção e assessoramento, em Reais (R$).</t>
        </r>
      </text>
    </comment>
    <comment ref="I204" authorId="0" shapeId="0" xr:uid="{0444BCE1-8475-45EF-918D-9FA3B9A170AC}">
      <text>
        <r>
          <rPr>
            <sz val="11"/>
            <color rgb="FF000000"/>
            <rFont val="Arial"/>
            <family val="2"/>
          </rPr>
          <t>(Células de preenchimento automático). Montante resultante da soma entre o vencimento + representação, em Reais (R$).</t>
        </r>
      </text>
    </comment>
    <comment ref="A212" authorId="0" shapeId="0" xr:uid="{ECD27B34-A418-405F-A463-F54296F8A4F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458E1462-1877-4FFC-AC05-1A68045B8E1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12DE0E38-3EF5-48CD-9148-8489BBFCD88A}">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F634EF40-3C70-4676-AECD-0F2C1AD1F7F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BA92FBE9-6A28-4439-9D3C-726C20E2AAA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0C36E771-3297-4323-A88B-E083DF85E96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63049A9E-70DE-4833-8C19-3DF9F7B9D791}">
      <text>
        <r>
          <rPr>
            <sz val="11"/>
            <color rgb="FF000000"/>
            <rFont val="Arial"/>
            <family val="2"/>
          </rPr>
          <t>Valor do vencimento do servidor, em Reais (R$).</t>
        </r>
      </text>
    </comment>
    <comment ref="H212" authorId="0" shapeId="0" xr:uid="{580001D8-98C9-4648-A19E-6894C0C33C9C}">
      <text>
        <r>
          <rPr>
            <sz val="11"/>
            <color rgb="FF000000"/>
            <rFont val="Arial"/>
            <family val="2"/>
          </rPr>
          <t>Valor da representação paga em razão da função gratificada de direção e assessoramento, em Reais (R$).</t>
        </r>
      </text>
    </comment>
    <comment ref="I212" authorId="0" shapeId="0" xr:uid="{583DD108-8EB1-4365-A0AF-0186823D5E09}">
      <text>
        <r>
          <rPr>
            <sz val="11"/>
            <color rgb="FF000000"/>
            <rFont val="Arial"/>
            <family val="2"/>
          </rPr>
          <t>(Células de preenchimento automático). Montante resultante da soma entre o vencimento + representação, em Reais (R$).</t>
        </r>
      </text>
    </comment>
    <comment ref="A220" authorId="0" shapeId="0" xr:uid="{65FCECEB-4AA3-40A4-8A08-0E9E65DFC8C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3186B1BD-B13B-4AB0-8345-55C09A50B03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170C340C-CB99-47DD-8ACB-E07861BD76E5}">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E73F305A-7C3A-4242-80B2-14EAED16C4B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D45CFA4F-D27A-4B67-B081-9866304443D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B3DF38AE-28DB-4BBF-A094-A52208C2BC6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9B623E43-039F-4C16-A14C-26402177F684}">
      <text>
        <r>
          <rPr>
            <sz val="11"/>
            <color rgb="FF000000"/>
            <rFont val="Arial"/>
            <family val="2"/>
          </rPr>
          <t>Valor do vencimento do servidor, em Reais (R$).</t>
        </r>
      </text>
    </comment>
    <comment ref="H220" authorId="0" shapeId="0" xr:uid="{E6089C5B-0351-45CE-98C8-A15583664646}">
      <text>
        <r>
          <rPr>
            <sz val="11"/>
            <color rgb="FF000000"/>
            <rFont val="Arial"/>
            <family val="2"/>
          </rPr>
          <t>Valor da representação paga em razão da função gratificada de direção e assessoramento, em Reais (R$).</t>
        </r>
      </text>
    </comment>
    <comment ref="I220" authorId="0" shapeId="0" xr:uid="{C0631CC3-CD35-4E1B-A4EA-C95F73C29380}">
      <text>
        <r>
          <rPr>
            <sz val="11"/>
            <color rgb="FF000000"/>
            <rFont val="Arial"/>
            <family val="2"/>
          </rPr>
          <t>(Células de preenchimento automático). Montante resultante da soma entre o vencimento + representação, em Reais (R$).</t>
        </r>
      </text>
    </comment>
    <comment ref="A226" authorId="0" shapeId="0" xr:uid="{87192A01-A861-499A-B57E-92233A9CDB92}">
      <text>
        <r>
          <rPr>
            <sz val="11"/>
            <color rgb="FF000000"/>
            <rFont val="Arial"/>
            <family val="2"/>
          </rPr>
          <t>(Não editar as células em cinza). Relação de todas as funções gratificadas de direção e assessoramento, conforme Lei Estadual nº 16.520/2018.</t>
        </r>
      </text>
    </comment>
    <comment ref="B226" authorId="0" shapeId="0" xr:uid="{7417270E-34BC-4398-B978-DFD092216053}">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7CF77A91-457D-48F5-A31D-B84EF523AB6F}">
      <text>
        <r>
          <rPr>
            <sz val="11"/>
            <color rgb="FF000000"/>
            <rFont val="Arial"/>
            <family val="2"/>
          </rPr>
          <t>(Células de preenchimento automático). Quantitativo das funções gratificadas de direção e assessoramento preenchidos.</t>
        </r>
      </text>
    </comment>
    <comment ref="D226" authorId="0" shapeId="0" xr:uid="{95001500-4FCE-4D6B-B1F2-5C00307DBA21}">
      <text>
        <r>
          <rPr>
            <sz val="11"/>
            <color rgb="FF000000"/>
            <rFont val="Arial"/>
            <family val="2"/>
          </rPr>
          <t>(Células de preenchimento automático). Quantitativo das funções gratificadas de direção e assessoramento vagas.</t>
        </r>
      </text>
    </comment>
    <comment ref="E226" authorId="0" shapeId="0" xr:uid="{7DBA70A7-10BC-4716-A7B7-DEC362948B41}">
      <text>
        <r>
          <rPr>
            <sz val="11"/>
            <color rgb="FF000000"/>
            <rFont val="Arial"/>
            <family val="2"/>
          </rPr>
          <t>(Células de preenchimento automático). Quantitativo das funções gratificadas de direção e assessoramento existentes (preenchidos + vagos).</t>
        </r>
      </text>
    </comment>
    <comment ref="G226" authorId="0" shapeId="0" xr:uid="{5D5EDC42-0DF6-48BB-8AB0-E39637C086E7}">
      <text>
        <r>
          <rPr>
            <sz val="11"/>
            <color rgb="FF000000"/>
            <rFont val="Arial"/>
            <family val="2"/>
          </rPr>
          <t>(Células de preenchimento automático). Valor total dos vencimentos dos servidores, em Reais (R$).</t>
        </r>
      </text>
    </comment>
    <comment ref="H226" authorId="0" shapeId="0" xr:uid="{41747D47-0F92-4C34-B5CC-D9E91B9B73C2}">
      <text>
        <r>
          <rPr>
            <sz val="11"/>
            <color rgb="FF000000"/>
            <rFont val="Arial"/>
            <family val="2"/>
          </rPr>
          <t>(Células de preenchimento automático). Valor total das representações pagas em razão da função gratificada de direção e assessoramento, em Reais (R$).</t>
        </r>
      </text>
    </comment>
    <comment ref="I226" authorId="0" shapeId="0" xr:uid="{EF521E37-1F28-4C53-A976-410413A1B7B6}">
      <text>
        <r>
          <rPr>
            <sz val="11"/>
            <color rgb="FF000000"/>
            <rFont val="Arial"/>
            <family val="2"/>
          </rPr>
          <t>(Células de preenchimento automático). Valor total dos montantes resultantes da soma entre os vencimentos + representações, em Reais (R$).</t>
        </r>
      </text>
    </comment>
    <comment ref="A237" authorId="0" shapeId="0" xr:uid="{503719C3-E0E1-4481-87DC-8DCE3C27AFE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178F3ABF-383D-414F-A75F-19253A0815F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0FF37F0A-82FF-4B64-AA63-CC16A9282493}">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5BF13331-FE4F-4FBF-A915-E5F4DB1652F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07782A9F-CEFE-419E-BA09-F94F821D6DC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5882010D-F7F0-43B6-9B9A-CE38B805134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2F4165B9-D585-4E2B-8DDE-97E889166836}">
      <text>
        <r>
          <rPr>
            <sz val="11"/>
            <color rgb="FF000000"/>
            <rFont val="Arial"/>
            <family val="2"/>
          </rPr>
          <t>Valor do vencimento do servidor, em Reais (R$).</t>
        </r>
      </text>
    </comment>
    <comment ref="H237" authorId="0" shapeId="0" xr:uid="{80CEE56D-3C04-4DAA-8679-415B426D2686}">
      <text>
        <r>
          <rPr>
            <sz val="11"/>
            <color rgb="FF000000"/>
            <rFont val="Arial"/>
            <family val="2"/>
          </rPr>
          <t>Valor da representação paga em razão da função gratificada de direção e assessoramento, em Reais (R$).</t>
        </r>
      </text>
    </comment>
    <comment ref="I237" authorId="0" shapeId="0" xr:uid="{2C53BC7D-AFC0-42E1-828A-20A42AC26038}">
      <text>
        <r>
          <rPr>
            <sz val="11"/>
            <color rgb="FF000000"/>
            <rFont val="Arial"/>
            <family val="2"/>
          </rPr>
          <t>(Células de preenchimento automático). Montante resultante da soma entre o vencimento + representação, em Reais (R$).</t>
        </r>
      </text>
    </comment>
    <comment ref="A246" authorId="0" shapeId="0" xr:uid="{85E39BE5-CAA1-4138-B923-3C955E5C0D90}">
      <text>
        <r>
          <rPr>
            <sz val="11"/>
            <color rgb="FF000000"/>
            <rFont val="Arial"/>
            <family val="2"/>
          </rPr>
          <t>(Não editar as células em cinza). Relação de todas as funções gratificadas de direção e assessoramento, conforme Lei Estadual nº 16.520/2018.</t>
        </r>
      </text>
    </comment>
    <comment ref="B246" authorId="0" shapeId="0" xr:uid="{F438CB9A-C3F0-4AC6-B1A3-667EA9ECF038}">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CAD1246B-B1B4-4511-8707-D920EABE6DD9}">
      <text>
        <r>
          <rPr>
            <sz val="11"/>
            <color rgb="FF000000"/>
            <rFont val="Arial"/>
            <family val="2"/>
          </rPr>
          <t>(Células de preenchimento automático). Quantitativo das funções gratificadas de direção e assessoramento preenchidos.</t>
        </r>
      </text>
    </comment>
    <comment ref="D246" authorId="0" shapeId="0" xr:uid="{76F0E4DA-20EA-4EAC-9C71-4D8CB1C8D803}">
      <text>
        <r>
          <rPr>
            <sz val="11"/>
            <color rgb="FF000000"/>
            <rFont val="Arial"/>
            <family val="2"/>
          </rPr>
          <t>(Células de preenchimento automático). Quantitativo das funções gratificadas de direção e assessoramento vagas.</t>
        </r>
      </text>
    </comment>
    <comment ref="E246" authorId="0" shapeId="0" xr:uid="{EDAA623D-A100-4492-9173-8032E2919436}">
      <text>
        <r>
          <rPr>
            <sz val="11"/>
            <color rgb="FF000000"/>
            <rFont val="Arial"/>
            <family val="2"/>
          </rPr>
          <t>(Células de preenchimento automático). Quantitativo das funções gratificadas de direção e assessoramento existentes (preenchidos + vagos).</t>
        </r>
      </text>
    </comment>
    <comment ref="G246" authorId="0" shapeId="0" xr:uid="{E7D5551B-7209-4E38-A64B-B94C4900AAE7}">
      <text>
        <r>
          <rPr>
            <sz val="11"/>
            <color rgb="FF000000"/>
            <rFont val="Arial"/>
            <family val="2"/>
          </rPr>
          <t>(Células de preenchimento automático). Valor total dos vencimentos dos servidores, em Reais (R$).</t>
        </r>
      </text>
    </comment>
    <comment ref="H246" authorId="0" shapeId="0" xr:uid="{521B9E16-D0D8-46E2-AC59-7E2A06A7F8F2}">
      <text>
        <r>
          <rPr>
            <sz val="11"/>
            <color rgb="FF000000"/>
            <rFont val="Arial"/>
            <family val="2"/>
          </rPr>
          <t>(Células de preenchimento automático). Valor total das representações pagas em razão da função gratificada de direção e assessoramento, em Reais (R$).</t>
        </r>
      </text>
    </comment>
    <comment ref="I246" authorId="0" shapeId="0" xr:uid="{46B65747-33DA-41AF-A63D-8C0347EA607A}">
      <text>
        <r>
          <rPr>
            <sz val="11"/>
            <color rgb="FF000000"/>
            <rFont val="Arial"/>
            <family val="2"/>
          </rPr>
          <t>(Células de preenchimento automático). Valor total dos montantes resultantes da soma entre os vencimentos + representações, em Reais (R$).</t>
        </r>
      </text>
    </comment>
    <comment ref="A253" authorId="0" shapeId="0" xr:uid="{DAF63984-D964-49D1-ADCF-E164CBDCBE1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DD758553-7AB4-4B4A-90D9-64C421AB74E2}">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47298EAE-25DE-4EE2-A83E-DFA7562780E7}">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A8D2DCF7-47FF-4538-BFBB-FBAB7937D75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5089CFB7-FFBF-4A13-81F1-35A5B16C855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D8685F4C-0156-4D92-A6D6-C592C8D3B30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D6816782-62EB-4F8B-B942-0F1BE31A4857}">
      <text>
        <r>
          <rPr>
            <sz val="11"/>
            <color rgb="FF000000"/>
            <rFont val="Arial"/>
            <family val="2"/>
          </rPr>
          <t>Valor do vencimento do servidor, em Reais (R$).</t>
        </r>
      </text>
    </comment>
    <comment ref="H253" authorId="0" shapeId="0" xr:uid="{E74E517A-CF98-49D2-ADD6-23750CDEDF9E}">
      <text>
        <r>
          <rPr>
            <sz val="11"/>
            <color rgb="FF000000"/>
            <rFont val="Arial"/>
            <family val="2"/>
          </rPr>
          <t>Valor da representação paga em razão da função gratificada de direção e assessoramento, em Reais (R$).</t>
        </r>
      </text>
    </comment>
    <comment ref="I253" authorId="0" shapeId="0" xr:uid="{89EB389C-5296-41A0-A562-B17394778B1B}">
      <text>
        <r>
          <rPr>
            <sz val="11"/>
            <color rgb="FF000000"/>
            <rFont val="Arial"/>
            <family val="2"/>
          </rPr>
          <t>(Células de preenchimento automático). Montante resultante da soma entre o vencimento + representação, em Reais (R$).</t>
        </r>
      </text>
    </comment>
    <comment ref="A257" authorId="0" shapeId="0" xr:uid="{B6FE29C6-0F9A-48CA-AF8A-2D9B13909820}">
      <text>
        <r>
          <rPr>
            <sz val="11"/>
            <color rgb="FF000000"/>
            <rFont val="Arial"/>
            <family val="2"/>
          </rPr>
          <t>(Não editar as células em cinza). Relação de todas as funções gratificadas de direção e assessoramento, conforme Lei Estadual nº 16.520/2018.</t>
        </r>
      </text>
    </comment>
    <comment ref="B257" authorId="0" shapeId="0" xr:uid="{D023BA31-F1F1-4549-8565-F89508C5F853}">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9E58114A-DA1E-418E-942B-C0E6F83E55C1}">
      <text>
        <r>
          <rPr>
            <sz val="11"/>
            <color rgb="FF000000"/>
            <rFont val="Arial"/>
            <family val="2"/>
          </rPr>
          <t>(Células de preenchimento automático). Quantitativo das funções gratificadas de direção e assessoramento preenchidos.</t>
        </r>
      </text>
    </comment>
    <comment ref="D257" authorId="0" shapeId="0" xr:uid="{F722FBF4-7220-45E9-A5C7-786F21DC6863}">
      <text>
        <r>
          <rPr>
            <sz val="11"/>
            <color rgb="FF000000"/>
            <rFont val="Arial"/>
            <family val="2"/>
          </rPr>
          <t>(Células de preenchimento automático). Quantitativo das funções gratificadas de direção e assessoramento vagas.</t>
        </r>
      </text>
    </comment>
    <comment ref="E257" authorId="0" shapeId="0" xr:uid="{86255FF7-AA8F-46BB-B761-B0D07D7A915E}">
      <text>
        <r>
          <rPr>
            <sz val="11"/>
            <color rgb="FF000000"/>
            <rFont val="Arial"/>
            <family val="2"/>
          </rPr>
          <t>(Células de preenchimento automático). Quantitativo das funções gratificadas de direção e assessoramento existentes (preenchidos + vagos).</t>
        </r>
      </text>
    </comment>
    <comment ref="G257" authorId="0" shapeId="0" xr:uid="{271B0C9D-93EB-48BE-9D04-05EBC306C09F}">
      <text>
        <r>
          <rPr>
            <sz val="11"/>
            <color rgb="FF000000"/>
            <rFont val="Arial"/>
            <family val="2"/>
          </rPr>
          <t>(Células de preenchimento automático). Valor total dos vencimentos dos servidores, em Reais (R$).</t>
        </r>
      </text>
    </comment>
    <comment ref="H257" authorId="0" shapeId="0" xr:uid="{2DCBD819-55A2-4D10-858F-F5F5528E831A}">
      <text>
        <r>
          <rPr>
            <sz val="11"/>
            <color rgb="FF000000"/>
            <rFont val="Arial"/>
            <family val="2"/>
          </rPr>
          <t>(Células de preenchimento automático). Valor total das representações pagas em razão da função gratificada de direção e assessoramento, em Reais (R$).</t>
        </r>
      </text>
    </comment>
    <comment ref="I257" authorId="0" shapeId="0" xr:uid="{CFE2C77E-286C-491D-A3DE-F3FD6110B434}">
      <text>
        <r>
          <rPr>
            <sz val="11"/>
            <color rgb="FF000000"/>
            <rFont val="Arial"/>
            <family val="2"/>
          </rPr>
          <t>(Células de preenchimento automático). Valor total dos montantes resultantes da soma entre os vencimentos + representações, em Reais (R$).</t>
        </r>
      </text>
    </comment>
    <comment ref="A264" authorId="0" shapeId="0" xr:uid="{F89F6E20-4011-4DB4-93D8-6B2DE9A11CF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DDA5D92E-6B34-4FA9-AB57-CF222971E8E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A3D61A6B-2835-4395-A13D-623D4986B97D}">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53BDFA51-C824-4CCE-9D3F-8247D44E11D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C348968B-4A75-4F6E-932E-1012603B135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F3A210D9-E1C0-4C3E-B318-288A60786E5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11E7503B-80C8-47C5-9A38-FE6F24274258}">
      <text>
        <r>
          <rPr>
            <sz val="11"/>
            <color rgb="FF000000"/>
            <rFont val="Arial"/>
            <family val="2"/>
          </rPr>
          <t>Valor do vencimento do servidor, em Reais (R$).</t>
        </r>
      </text>
    </comment>
    <comment ref="H264" authorId="0" shapeId="0" xr:uid="{01410C1B-3F69-4AD2-A266-473466EEE07A}">
      <text>
        <r>
          <rPr>
            <sz val="11"/>
            <color rgb="FF000000"/>
            <rFont val="Arial"/>
            <family val="2"/>
          </rPr>
          <t>Valor da representação paga em razão da função gratificada de direção e assessoramento, em Reais (R$).</t>
        </r>
      </text>
    </comment>
    <comment ref="I264" authorId="0" shapeId="0" xr:uid="{3F77FD1D-20FC-4B85-90D5-EB8ED5FD3425}">
      <text>
        <r>
          <rPr>
            <sz val="11"/>
            <color rgb="FF000000"/>
            <rFont val="Arial"/>
            <family val="2"/>
          </rPr>
          <t>(Células de preenchimento automático). Montante resultante da soma entre o vencimento + representação, em Reais (R$).</t>
        </r>
      </text>
    </comment>
    <comment ref="A268" authorId="0" shapeId="0" xr:uid="{56CEA258-DDC2-4497-BD6F-B3CADE957654}">
      <text>
        <r>
          <rPr>
            <sz val="11"/>
            <color rgb="FF000000"/>
            <rFont val="Arial"/>
            <family val="2"/>
          </rPr>
          <t>(Não editar as células em cinza). Relação de todas as funções gratificadas de direção e assessoramento, conforme Lei Estadual nº 16.520/2018.</t>
        </r>
      </text>
    </comment>
    <comment ref="B268" authorId="0" shapeId="0" xr:uid="{B9CACD92-6BF9-42DD-8723-BA5B59807928}">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8542EB2B-A58F-4A68-BB00-D0E5EEDBD6EC}">
      <text>
        <r>
          <rPr>
            <sz val="11"/>
            <color rgb="FF000000"/>
            <rFont val="Arial"/>
            <family val="2"/>
          </rPr>
          <t>(Células de preenchimento automático). Quantitativo das funções gratificadas de direção e assessoramento preenchidos.</t>
        </r>
      </text>
    </comment>
    <comment ref="D268" authorId="0" shapeId="0" xr:uid="{210AA2B8-380D-4349-B339-9D09178EBA49}">
      <text>
        <r>
          <rPr>
            <sz val="11"/>
            <color rgb="FF000000"/>
            <rFont val="Arial"/>
            <family val="2"/>
          </rPr>
          <t>(Células de preenchimento automático). Quantitativo das funções gratificadas de direção e assessoramento vagas.</t>
        </r>
      </text>
    </comment>
    <comment ref="E268" authorId="0" shapeId="0" xr:uid="{8A8914E9-7C81-4884-BC0E-09B685F6DABA}">
      <text>
        <r>
          <rPr>
            <sz val="11"/>
            <color rgb="FF000000"/>
            <rFont val="Arial"/>
            <family val="2"/>
          </rPr>
          <t>(Células de preenchimento automático). Quantitativo das funções gratificadas de direção e assessoramento existentes (preenchidos + vagos).</t>
        </r>
      </text>
    </comment>
    <comment ref="G268" authorId="0" shapeId="0" xr:uid="{1F168A02-71F6-4562-A815-540B63DBD79B}">
      <text>
        <r>
          <rPr>
            <sz val="11"/>
            <color rgb="FF000000"/>
            <rFont val="Arial"/>
            <family val="2"/>
          </rPr>
          <t>(Células de preenchimento automático). Valor total dos vencimentos dos servidores, em Reais (R$).</t>
        </r>
      </text>
    </comment>
    <comment ref="H268" authorId="0" shapeId="0" xr:uid="{CE45C755-8C4C-4FC0-BA7F-CE8485D834D0}">
      <text>
        <r>
          <rPr>
            <sz val="11"/>
            <color rgb="FF000000"/>
            <rFont val="Arial"/>
            <family val="2"/>
          </rPr>
          <t>(Células de preenchimento automático). Valor total das representações pagas em razão da função gratificada de direção e assessoramento, em Reais (R$).</t>
        </r>
      </text>
    </comment>
    <comment ref="I268" authorId="0" shapeId="0" xr:uid="{261A2D06-DC4C-4F22-8DE1-F8AF458A14C6}">
      <text>
        <r>
          <rPr>
            <sz val="11"/>
            <color rgb="FF000000"/>
            <rFont val="Arial"/>
            <family val="2"/>
          </rPr>
          <t>(Células de preenchimento automático). Valor total dos montantes resultantes da soma entre os vencimentos + representações, em Reais (R$).</t>
        </r>
      </text>
    </comment>
    <comment ref="A274" authorId="0" shapeId="0" xr:uid="{28718A38-14CC-4456-8B76-E8CCF507562E}">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2BCB397D-25A1-47E6-BF03-5CC4E139B1B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722C58FD-D63A-48DC-A6CD-F85F10C7E4AC}">
      <text>
        <r>
          <rPr>
            <sz val="11"/>
            <color rgb="FF000000"/>
            <rFont val="Arial"/>
            <family val="2"/>
          </rPr>
          <t>Descrever a sigla da lotação referente à função gratificada de supervisão e apoio. Exemplos de siglas da SCGE: DAUD/UAPP, DAUD/COP/UAOP, DAUD/CLC/UALC, etc.</t>
        </r>
      </text>
    </comment>
    <comment ref="D274" authorId="0" shapeId="0" xr:uid="{E22797EB-0E2B-4096-A46A-9F3CC7E5B10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B711D8A9-98AB-4FC8-93B3-807936C0DF2A}">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9B529DB8-808E-43C3-8200-E2AAFA10E055}">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BC9D2CBC-50EF-4D9E-B3D9-9E3FFE360EBC}">
      <text>
        <r>
          <rPr>
            <sz val="11"/>
            <color rgb="FF000000"/>
            <rFont val="Arial"/>
            <family val="2"/>
          </rPr>
          <t>Valor do vencimento do servidor, em Reais (R$).</t>
        </r>
      </text>
    </comment>
    <comment ref="H274" authorId="0" shapeId="0" xr:uid="{A9BCA78B-89BE-484B-8D22-89071C365115}">
      <text>
        <r>
          <rPr>
            <sz val="11"/>
            <color rgb="FF000000"/>
            <rFont val="Arial"/>
            <family val="2"/>
          </rPr>
          <t>Valor da representação paga em razão da função gratificada de supervisão e apoio, em Reais (R$).</t>
        </r>
      </text>
    </comment>
    <comment ref="I274" authorId="0" shapeId="0" xr:uid="{D1199989-7BB0-4771-8845-9C2252D35116}">
      <text>
        <r>
          <rPr>
            <sz val="11"/>
            <color rgb="FF000000"/>
            <rFont val="Arial"/>
            <family val="2"/>
          </rPr>
          <t>(Células de preenchimento automático). Montante resultante da soma entre o vencimento + representação, em Reais (R$).</t>
        </r>
      </text>
    </comment>
    <comment ref="A306" authorId="0" shapeId="0" xr:uid="{515A5A7B-C00A-4946-950C-0425DE85D4CA}">
      <text>
        <r>
          <rPr>
            <sz val="11"/>
            <color rgb="FF000000"/>
            <rFont val="Arial"/>
            <family val="2"/>
          </rPr>
          <t>(Não editar as células em cinza). Relação de todas as funções gratificadas de supervisão e apoio, conforme Lei Estadual nº 16.520/2018.</t>
        </r>
      </text>
    </comment>
    <comment ref="B306" authorId="0" shapeId="0" xr:uid="{A2BE9EA8-F73F-4744-80AE-4D0A9854CB1A}">
      <text>
        <r>
          <rPr>
            <sz val="11"/>
            <color rgb="FF000000"/>
            <rFont val="Arial"/>
            <family val="2"/>
          </rPr>
          <t>(Não editar as células em cinza). Relação de todos os símbolos das funções gratificadas de supervisão e apoio, conforme Lei Estadual nº 16.520/2018.</t>
        </r>
      </text>
    </comment>
    <comment ref="C306" authorId="0" shapeId="0" xr:uid="{398111EC-9722-416C-A270-110E174C21B8}">
      <text>
        <r>
          <rPr>
            <sz val="11"/>
            <color rgb="FF000000"/>
            <rFont val="Arial"/>
            <family val="2"/>
          </rPr>
          <t>(Células de preenchimento automático). Quantitativo das funções gratificadas de supervisão e apoio preenchidos.</t>
        </r>
      </text>
    </comment>
    <comment ref="D306" authorId="0" shapeId="0" xr:uid="{F9E8D1D8-323E-4AEA-BBE2-86C21EAF3528}">
      <text>
        <r>
          <rPr>
            <sz val="11"/>
            <color rgb="FF000000"/>
            <rFont val="Arial"/>
            <family val="2"/>
          </rPr>
          <t>(Células de preenchimento automático). Quantitativo das funções gratificadas de supervisão e apoio vagos.</t>
        </r>
      </text>
    </comment>
    <comment ref="E306" authorId="0" shapeId="0" xr:uid="{96EFDCAC-85FB-4972-B476-A5857121DFF7}">
      <text>
        <r>
          <rPr>
            <sz val="11"/>
            <color rgb="FF000000"/>
            <rFont val="Arial"/>
            <family val="2"/>
          </rPr>
          <t>(Células de preenchimento automático). Quantitativo das funções gratificadas de supervisão e apoio existentes (preenchidos + vagos).</t>
        </r>
      </text>
    </comment>
    <comment ref="G306" authorId="0" shapeId="0" xr:uid="{A292DBEC-9DFD-498B-9260-3CF767A0C69F}">
      <text>
        <r>
          <rPr>
            <sz val="11"/>
            <color rgb="FF000000"/>
            <rFont val="Arial"/>
            <family val="2"/>
          </rPr>
          <t>(Células de preenchimento automático). Valor total dos vencimentos dos servidores, em Reais (R$).</t>
        </r>
      </text>
    </comment>
    <comment ref="H306" authorId="0" shapeId="0" xr:uid="{279D9508-F36E-45FB-9733-7EEFB95D1F49}">
      <text>
        <r>
          <rPr>
            <sz val="11"/>
            <color rgb="FF000000"/>
            <rFont val="Arial"/>
            <family val="2"/>
          </rPr>
          <t>(Células de preenchimento automático). Valor total das representações pagas em razão da função gratificada de supervisão e apoio, em Reais (R$).</t>
        </r>
      </text>
    </comment>
    <comment ref="I306" authorId="0" shapeId="0" xr:uid="{202D549D-488E-43C5-8339-AB3F83F9E83E}">
      <text>
        <r>
          <rPr>
            <sz val="11"/>
            <color rgb="FF000000"/>
            <rFont val="Arial"/>
            <family val="2"/>
          </rPr>
          <t>(Células de preenchimento automático). Valor total dos montantes resultantes da soma entre os vencimentos + representações, em Reais (R$).</t>
        </r>
      </text>
    </comment>
    <comment ref="C315" authorId="0" shapeId="0" xr:uid="{88591159-1287-404C-AB0E-A41365BE53E4}">
      <text>
        <r>
          <rPr>
            <sz val="11"/>
            <color rgb="FF000000"/>
            <rFont val="Arial"/>
            <family val="2"/>
          </rPr>
          <t>(Células de preenchimento automático). Quantitativo dos cargos em comissão + funções gratificadas preenchidos.</t>
        </r>
      </text>
    </comment>
    <comment ref="D315" authorId="0" shapeId="0" xr:uid="{B2AD2A25-B47B-4A83-B160-05F281DA388D}">
      <text>
        <r>
          <rPr>
            <sz val="11"/>
            <color rgb="FF000000"/>
            <rFont val="Arial"/>
            <family val="2"/>
          </rPr>
          <t>(Células de preenchimento automático). Quantitativo dos cargos em comissão + funções gratificadas vagos.</t>
        </r>
      </text>
    </comment>
    <comment ref="E315" authorId="0" shapeId="0" xr:uid="{2D567B15-7D16-4B72-BA56-0F368D163C7C}">
      <text>
        <r>
          <rPr>
            <sz val="11"/>
            <color rgb="FF000000"/>
            <rFont val="Arial"/>
            <family val="2"/>
          </rPr>
          <t>(Células de preenchimento automático). Quantitativo dos cargos em comissão + funções gratificadas existentes (preenchidos + vagos).</t>
        </r>
      </text>
    </comment>
    <comment ref="G315" authorId="0" shapeId="0" xr:uid="{303A11E2-BAB7-4009-B69D-7E7DA367B86B}">
      <text>
        <r>
          <rPr>
            <sz val="11"/>
            <color rgb="FF000000"/>
            <rFont val="Arial"/>
            <family val="2"/>
          </rPr>
          <t>(Células de preenchimento automático). Valor total dos vencimentos dos cargos comissionados + funções gratificadas, em Reais (R$).</t>
        </r>
      </text>
    </comment>
    <comment ref="H315" authorId="0" shapeId="0" xr:uid="{FABFAEC2-636C-44AA-BDD0-559C3E47A40D}">
      <text>
        <r>
          <rPr>
            <sz val="11"/>
            <color rgb="FF000000"/>
            <rFont val="Arial"/>
            <family val="2"/>
          </rPr>
          <t>(Células de preenchimento automático). Valor total das representações pagas em razão dos cargos comissionados + funções gratificadas, em Reais (R$).</t>
        </r>
      </text>
    </comment>
    <comment ref="I315" authorId="0" shapeId="0" xr:uid="{8DBAB5E2-7017-486E-9D48-73262F4A1EE7}">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F6B2E26C-10F7-4F97-A276-0E0B14A95FB2}">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3CE0C7EC-0AAF-43FA-BEC5-C67B44665518}">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3794823A-BE57-4B26-9F66-0C5517F16083}">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B7DE537A-ABFF-4A60-BFB9-CF0212A671FE}">
      <text>
        <r>
          <rPr>
            <sz val="11"/>
            <color rgb="FF000000"/>
            <rFont val="Arial"/>
            <family val="2"/>
          </rPr>
          <t>Descrever a sigla da lotação referente ao cargo comissionado. Exemplos de siglas da SCGE: GAB/SECGE, GAB/CGAB, CGAB/ASC, etc.</t>
        </r>
      </text>
    </comment>
    <comment ref="D6" authorId="0" shapeId="0" xr:uid="{FE271583-06D6-4D6A-BB9B-CE53180AA47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D37A5F24-AC4A-4A9D-B3B7-068007440F72}">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DEA3E72E-EE7E-492D-AC3C-FDAC561DBC4A}">
      <text>
        <r>
          <rPr>
            <sz val="11"/>
            <color rgb="FF000000"/>
            <rFont val="Arial"/>
            <family val="2"/>
          </rPr>
          <t>Nome completo do servidor ocupante do cargo comissionado. Caso o cargo esteja vago, a palavra "VAGO" deverá ser inserida na célula correspondente.</t>
        </r>
      </text>
    </comment>
    <comment ref="G6" authorId="0" shapeId="0" xr:uid="{9E765858-9C83-4F59-835C-9068066A9B7B}">
      <text>
        <r>
          <rPr>
            <sz val="11"/>
            <color rgb="FF000000"/>
            <rFont val="Arial"/>
            <family val="2"/>
          </rPr>
          <t>Valor do subsídio do agente político, em Reais (R$).</t>
        </r>
      </text>
    </comment>
    <comment ref="H6" authorId="0" shapeId="0" xr:uid="{B6E66364-CBAC-4D4F-97C0-93A4D3EF201F}">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0D86E5BF-DA27-447D-B62B-39BF26E96B51}">
      <text>
        <r>
          <rPr>
            <sz val="11"/>
            <color rgb="FF000000"/>
            <rFont val="Arial"/>
            <family val="2"/>
          </rPr>
          <t>Valor da representação paga em razão do cargo em comissão, em Reais (R$).</t>
        </r>
      </text>
    </comment>
    <comment ref="J6" authorId="0" shapeId="0" xr:uid="{C3CC2599-F96B-4A77-9349-C82095079C80}">
      <text>
        <r>
          <rPr>
            <sz val="11"/>
            <color rgb="FF000000"/>
            <rFont val="Arial"/>
            <family val="2"/>
          </rPr>
          <t>(Células de preenchimento automático). Montante resultante da soma entre o subsídio do agente político + vencimento + representação, em Reais (R$).</t>
        </r>
      </text>
    </comment>
    <comment ref="A175" authorId="0" shapeId="0" xr:uid="{75FBA5D0-FD05-450B-A30F-D1CD123DD7DE}">
      <text>
        <r>
          <rPr>
            <sz val="11"/>
            <color rgb="FF000000"/>
            <rFont val="Arial"/>
            <family val="2"/>
          </rPr>
          <t>(Não editar as células em cinza). Relação de todos os cargos comissionados, conforme Lei Estadual nº 16.520/2018.</t>
        </r>
      </text>
    </comment>
    <comment ref="B175" authorId="0" shapeId="0" xr:uid="{9DCE1D29-B01E-44EC-94F5-296C8BBE8E05}">
      <text>
        <r>
          <rPr>
            <sz val="11"/>
            <color rgb="FF000000"/>
            <rFont val="Arial"/>
            <family val="2"/>
          </rPr>
          <t>(Não editar as células em cinza). Relação de todos os símbolos dos cargos comissionados, conforme Lei Estadual nº 16.520/2018.</t>
        </r>
      </text>
    </comment>
    <comment ref="C175" authorId="0" shapeId="0" xr:uid="{177E8284-081F-43B2-B068-142F40AA4E73}">
      <text>
        <r>
          <rPr>
            <sz val="11"/>
            <color rgb="FF000000"/>
            <rFont val="Arial"/>
            <family val="2"/>
          </rPr>
          <t>(Células de preenchimento automático). Quantitativo dos cargos comissionados preenchidos.</t>
        </r>
      </text>
    </comment>
    <comment ref="D175" authorId="0" shapeId="0" xr:uid="{8CD01EAD-221E-4A00-B50E-928F08FE362B}">
      <text>
        <r>
          <rPr>
            <sz val="11"/>
            <color rgb="FF000000"/>
            <rFont val="Arial"/>
            <family val="2"/>
          </rPr>
          <t>(Células de preenchimento automático). Quantitativo dos cargos comissionados vagos.</t>
        </r>
      </text>
    </comment>
    <comment ref="E175" authorId="0" shapeId="0" xr:uid="{FDDBB854-C850-493A-BC95-551712F42C44}">
      <text>
        <r>
          <rPr>
            <sz val="11"/>
            <color rgb="FF000000"/>
            <rFont val="Arial"/>
            <family val="2"/>
          </rPr>
          <t>(Células de preenchimento automático). Quantitativo dos cargos comissionados existentes (preenchidos + vagos).</t>
        </r>
      </text>
    </comment>
    <comment ref="G175" authorId="0" shapeId="0" xr:uid="{73516918-90F7-48AF-B76E-419A91693A35}">
      <text>
        <r>
          <rPr>
            <sz val="11"/>
            <color rgb="FF000000"/>
            <rFont val="Arial"/>
            <family val="2"/>
          </rPr>
          <t>(Células de preenchimento automático). Valor total dos subsídios dos agentes políticos, em Reais (R$).</t>
        </r>
      </text>
    </comment>
    <comment ref="H175" authorId="0" shapeId="0" xr:uid="{FF862194-BB6A-4BC4-A19E-430D35FD79BA}">
      <text>
        <r>
          <rPr>
            <sz val="11"/>
            <color rgb="FF000000"/>
            <rFont val="Arial"/>
            <family val="2"/>
          </rPr>
          <t>(Células de preenchimento automático). Valor total dos vencimentos dos servidores, em Reais (R$).</t>
        </r>
      </text>
    </comment>
    <comment ref="I175" authorId="0" shapeId="0" xr:uid="{7EB26EFF-6B4A-4062-A1C9-99949FED0F66}">
      <text>
        <r>
          <rPr>
            <sz val="11"/>
            <color rgb="FF000000"/>
            <rFont val="Arial"/>
            <family val="2"/>
          </rPr>
          <t>(Células de preenchimento automático). Valor total das representações pagas em razão do cargo em comissão, em Reais (R$).</t>
        </r>
      </text>
    </comment>
    <comment ref="J175" authorId="0" shapeId="0" xr:uid="{67176CD8-0BEF-4FB5-899B-5AC45A84BB47}">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EC9CD9F9-AC48-46F0-BD8A-BC44835B8A4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90A86AD8-8574-44A6-B004-36DE3C82607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18FBA144-3FFC-41EF-998F-5B54B7DE6D69}">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AC15E273-D5CA-4283-B4A0-20CCD9AD135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1B201E1E-1F02-44A0-A0BE-7BEB12CC36D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5D924260-CAD8-4DF8-850F-6DF478ED292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64FBC996-BAF2-434D-A826-07016EF2B0C5}">
      <text>
        <r>
          <rPr>
            <sz val="11"/>
            <color rgb="FF000000"/>
            <rFont val="Arial"/>
            <family val="2"/>
          </rPr>
          <t>Valor do vencimento do servidor, em Reais (R$).</t>
        </r>
      </text>
    </comment>
    <comment ref="H191" authorId="0" shapeId="0" xr:uid="{0DC2BD93-7559-47AB-B177-B1C0D2B9E3F1}">
      <text>
        <r>
          <rPr>
            <sz val="11"/>
            <color rgb="FF000000"/>
            <rFont val="Arial"/>
            <family val="2"/>
          </rPr>
          <t>Valor da representação paga em razão da função gratificada de direção e assessoramento, em Reais (R$).</t>
        </r>
      </text>
    </comment>
    <comment ref="I191" authorId="0" shapeId="0" xr:uid="{25974D14-DD81-4ED5-BE10-93B59B053BD6}">
      <text>
        <r>
          <rPr>
            <sz val="11"/>
            <color rgb="FF000000"/>
            <rFont val="Arial"/>
            <family val="2"/>
          </rPr>
          <t>(Células de preenchimento automático). Montante resultante da soma entre o vencimento + representação, em Reais (R$).</t>
        </r>
      </text>
    </comment>
    <comment ref="A194" authorId="0" shapeId="0" xr:uid="{A8863313-BD09-4873-B868-F61E70EC51B3}">
      <text>
        <r>
          <rPr>
            <sz val="11"/>
            <color rgb="FF000000"/>
            <rFont val="Arial"/>
            <family val="2"/>
          </rPr>
          <t>(Não editar as células em cinza). Relação de todas as funções gratificadas de direção e assessoramento, conforme Lei Estadual nº 16.520/2018.</t>
        </r>
      </text>
    </comment>
    <comment ref="B194" authorId="0" shapeId="0" xr:uid="{05826FAA-6E1C-4488-A8F9-B6139327EEF4}">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A5002ACB-353A-464B-BAAE-E8A3F72ABFF8}">
      <text>
        <r>
          <rPr>
            <sz val="11"/>
            <color rgb="FF000000"/>
            <rFont val="Arial"/>
            <family val="2"/>
          </rPr>
          <t>(Células de preenchimento automático). Quantitativo das funções gratificadas de direção e assessoramento preenchidos.</t>
        </r>
      </text>
    </comment>
    <comment ref="D194" authorId="0" shapeId="0" xr:uid="{BCFAB1FC-77B3-4227-946B-7570477B2880}">
      <text>
        <r>
          <rPr>
            <sz val="11"/>
            <color rgb="FF000000"/>
            <rFont val="Arial"/>
            <family val="2"/>
          </rPr>
          <t>(Células de preenchimento automático). Quantitativo das funções gratificadas de direção e assessoramento vagas.</t>
        </r>
      </text>
    </comment>
    <comment ref="E194" authorId="0" shapeId="0" xr:uid="{0707852C-6CAF-45F9-87AB-606BED863829}">
      <text>
        <r>
          <rPr>
            <sz val="11"/>
            <color rgb="FF000000"/>
            <rFont val="Arial"/>
            <family val="2"/>
          </rPr>
          <t>(Células de preenchimento automático). Quantitativo das funções gratificadas de direção e assessoramento existentes (preenchidos + vagos).</t>
        </r>
      </text>
    </comment>
    <comment ref="G194" authorId="0" shapeId="0" xr:uid="{68CC79C1-0930-4CCF-857B-39D1600FADD3}">
      <text>
        <r>
          <rPr>
            <sz val="11"/>
            <color rgb="FF000000"/>
            <rFont val="Arial"/>
            <family val="2"/>
          </rPr>
          <t>(Células de preenchimento automático). Valor total dos vencimentos dos servidores, em Reais (R$).</t>
        </r>
      </text>
    </comment>
    <comment ref="H194" authorId="0" shapeId="0" xr:uid="{C884375D-8112-4410-9364-6FD9929DF143}">
      <text>
        <r>
          <rPr>
            <sz val="11"/>
            <color rgb="FF000000"/>
            <rFont val="Arial"/>
            <family val="2"/>
          </rPr>
          <t>(Células de preenchimento automático). Valor total das representações pagas em razão da função gratificada de direção e assessoramento, em Reais (R$).</t>
        </r>
      </text>
    </comment>
    <comment ref="I194" authorId="0" shapeId="0" xr:uid="{A5240A30-7C01-41EC-A802-7771A281BA24}">
      <text>
        <r>
          <rPr>
            <sz val="11"/>
            <color rgb="FF000000"/>
            <rFont val="Arial"/>
            <family val="2"/>
          </rPr>
          <t>(Células de preenchimento automático). Valor total dos montantes resultantes da soma entre os vencimentos + representações, em Reais (R$).</t>
        </r>
      </text>
    </comment>
    <comment ref="A204" authorId="0" shapeId="0" xr:uid="{B59549ED-B07C-4AB5-82E3-2723B47D430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CC27C506-8974-46BD-B7A2-E1865EFE83C9}">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3D27B9F7-7543-421D-AD0A-5157E950BD2F}">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1E5E2BD5-C1BD-4456-877D-A681D213FBC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AA3CB054-8A14-4502-BFDE-42A2F2AB60C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1A706729-594A-45FE-B67D-696C2A84157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AE1DDEBA-4BA0-41E2-9067-D442C9A562B4}">
      <text>
        <r>
          <rPr>
            <sz val="11"/>
            <color rgb="FF000000"/>
            <rFont val="Arial"/>
            <family val="2"/>
          </rPr>
          <t>Valor do vencimento do servidor, em Reais (R$).</t>
        </r>
      </text>
    </comment>
    <comment ref="H204" authorId="0" shapeId="0" xr:uid="{B95E5990-BF4C-43CD-BBCB-D4D2037907DE}">
      <text>
        <r>
          <rPr>
            <sz val="11"/>
            <color rgb="FF000000"/>
            <rFont val="Arial"/>
            <family val="2"/>
          </rPr>
          <t>Valor da representação paga em razão da função gratificada de direção e assessoramento, em Reais (R$).</t>
        </r>
      </text>
    </comment>
    <comment ref="I204" authorId="0" shapeId="0" xr:uid="{0F21BCCD-F0B1-4965-B51C-E548EA6D1888}">
      <text>
        <r>
          <rPr>
            <sz val="11"/>
            <color rgb="FF000000"/>
            <rFont val="Arial"/>
            <family val="2"/>
          </rPr>
          <t>(Células de preenchimento automático). Montante resultante da soma entre o vencimento + representação, em Reais (R$).</t>
        </r>
      </text>
    </comment>
    <comment ref="A212" authorId="0" shapeId="0" xr:uid="{1C3B03FF-C9AC-4315-ACA3-F20D1D7B794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88814067-149C-46FE-B974-58334D3DDDD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FF80A9DE-B88E-409B-81CB-C5681486AFEC}">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7B836E39-0213-4E1F-8E58-B891E165E0FC}">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430981F0-5542-4E6D-B6E3-0666F4987BB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2205FDCC-4BA8-4BE3-9A3C-478267A60D8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CDFE5BC8-F11E-42CB-ADA6-E2850D33F21C}">
      <text>
        <r>
          <rPr>
            <sz val="11"/>
            <color rgb="FF000000"/>
            <rFont val="Arial"/>
            <family val="2"/>
          </rPr>
          <t>Valor do vencimento do servidor, em Reais (R$).</t>
        </r>
      </text>
    </comment>
    <comment ref="H212" authorId="0" shapeId="0" xr:uid="{D25E405F-A265-4702-BCE7-F6F9CBCC2D4A}">
      <text>
        <r>
          <rPr>
            <sz val="11"/>
            <color rgb="FF000000"/>
            <rFont val="Arial"/>
            <family val="2"/>
          </rPr>
          <t>Valor da representação paga em razão da função gratificada de direção e assessoramento, em Reais (R$).</t>
        </r>
      </text>
    </comment>
    <comment ref="I212" authorId="0" shapeId="0" xr:uid="{2F0C12B7-76B6-4E9D-900B-19E0E484284A}">
      <text>
        <r>
          <rPr>
            <sz val="11"/>
            <color rgb="FF000000"/>
            <rFont val="Arial"/>
            <family val="2"/>
          </rPr>
          <t>(Células de preenchimento automático). Montante resultante da soma entre o vencimento + representação, em Reais (R$).</t>
        </r>
      </text>
    </comment>
    <comment ref="A220" authorId="0" shapeId="0" xr:uid="{8B70299A-18F4-4CAE-B113-C67F66A3345D}">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1117569F-4324-4D3D-9EA9-DA380590F154}">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C6A79496-D014-4998-BC1F-7676B29D92EA}">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F74525D2-DAEE-4CCE-AF83-294481CEF46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0D0F1CD7-DE45-4F3C-B17A-88265003C4B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503C9282-972C-44BC-9458-7544824717B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17A7C859-6CD8-410A-81B9-857B3C505069}">
      <text>
        <r>
          <rPr>
            <sz val="11"/>
            <color rgb="FF000000"/>
            <rFont val="Arial"/>
            <family val="2"/>
          </rPr>
          <t>Valor do vencimento do servidor, em Reais (R$).</t>
        </r>
      </text>
    </comment>
    <comment ref="H220" authorId="0" shapeId="0" xr:uid="{7F69CD63-6746-4E17-92A6-337B041CCF86}">
      <text>
        <r>
          <rPr>
            <sz val="11"/>
            <color rgb="FF000000"/>
            <rFont val="Arial"/>
            <family val="2"/>
          </rPr>
          <t>Valor da representação paga em razão da função gratificada de direção e assessoramento, em Reais (R$).</t>
        </r>
      </text>
    </comment>
    <comment ref="I220" authorId="0" shapeId="0" xr:uid="{0FB98836-2465-46C5-B453-8A1A86011A3A}">
      <text>
        <r>
          <rPr>
            <sz val="11"/>
            <color rgb="FF000000"/>
            <rFont val="Arial"/>
            <family val="2"/>
          </rPr>
          <t>(Células de preenchimento automático). Montante resultante da soma entre o vencimento + representação, em Reais (R$).</t>
        </r>
      </text>
    </comment>
    <comment ref="A226" authorId="0" shapeId="0" xr:uid="{437B4860-F94B-49E4-BD39-485193C86780}">
      <text>
        <r>
          <rPr>
            <sz val="11"/>
            <color rgb="FF000000"/>
            <rFont val="Arial"/>
            <family val="2"/>
          </rPr>
          <t>(Não editar as células em cinza). Relação de todas as funções gratificadas de direção e assessoramento, conforme Lei Estadual nº 16.520/2018.</t>
        </r>
      </text>
    </comment>
    <comment ref="B226" authorId="0" shapeId="0" xr:uid="{A28B1346-3E2E-4427-8E19-8D0D5CB200E7}">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FDF4C98A-4EB2-459B-BA59-9B0BBC947483}">
      <text>
        <r>
          <rPr>
            <sz val="11"/>
            <color rgb="FF000000"/>
            <rFont val="Arial"/>
            <family val="2"/>
          </rPr>
          <t>(Células de preenchimento automático). Quantitativo das funções gratificadas de direção e assessoramento preenchidos.</t>
        </r>
      </text>
    </comment>
    <comment ref="D226" authorId="0" shapeId="0" xr:uid="{C37F3600-C32B-4C42-96E5-2AF559DF23C8}">
      <text>
        <r>
          <rPr>
            <sz val="11"/>
            <color rgb="FF000000"/>
            <rFont val="Arial"/>
            <family val="2"/>
          </rPr>
          <t>(Células de preenchimento automático). Quantitativo das funções gratificadas de direção e assessoramento vagas.</t>
        </r>
      </text>
    </comment>
    <comment ref="E226" authorId="0" shapeId="0" xr:uid="{8B0843A7-703F-4A4D-96F4-EBECD0F523D6}">
      <text>
        <r>
          <rPr>
            <sz val="11"/>
            <color rgb="FF000000"/>
            <rFont val="Arial"/>
            <family val="2"/>
          </rPr>
          <t>(Células de preenchimento automático). Quantitativo das funções gratificadas de direção e assessoramento existentes (preenchidos + vagos).</t>
        </r>
      </text>
    </comment>
    <comment ref="G226" authorId="0" shapeId="0" xr:uid="{9F961080-3A5B-46B5-8E52-A821D4ECD3EA}">
      <text>
        <r>
          <rPr>
            <sz val="11"/>
            <color rgb="FF000000"/>
            <rFont val="Arial"/>
            <family val="2"/>
          </rPr>
          <t>(Células de preenchimento automático). Valor total dos vencimentos dos servidores, em Reais (R$).</t>
        </r>
      </text>
    </comment>
    <comment ref="H226" authorId="0" shapeId="0" xr:uid="{2A8B7AAD-1E84-4A2F-B2F2-436EF54C160A}">
      <text>
        <r>
          <rPr>
            <sz val="11"/>
            <color rgb="FF000000"/>
            <rFont val="Arial"/>
            <family val="2"/>
          </rPr>
          <t>(Células de preenchimento automático). Valor total das representações pagas em razão da função gratificada de direção e assessoramento, em Reais (R$).</t>
        </r>
      </text>
    </comment>
    <comment ref="I226" authorId="0" shapeId="0" xr:uid="{504F8827-D7B1-42DD-9052-2475187ED408}">
      <text>
        <r>
          <rPr>
            <sz val="11"/>
            <color rgb="FF000000"/>
            <rFont val="Arial"/>
            <family val="2"/>
          </rPr>
          <t>(Células de preenchimento automático). Valor total dos montantes resultantes da soma entre os vencimentos + representações, em Reais (R$).</t>
        </r>
      </text>
    </comment>
    <comment ref="A237" authorId="0" shapeId="0" xr:uid="{34F18231-E8B0-4808-83C3-D8129783200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A2326D07-31BD-4614-BCB4-AFFFBD9B4F8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0CF7724D-BB49-4A25-A75B-138CB719AE04}">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5C343B83-7E64-441D-9C0E-C249CAF3856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F71E177A-B326-427B-858F-0AC2F62817B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10024D61-E30A-4EAF-B7AF-07FFFF6F15D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0A4576D1-F475-4028-861D-A012115A35F1}">
      <text>
        <r>
          <rPr>
            <sz val="11"/>
            <color rgb="FF000000"/>
            <rFont val="Arial"/>
            <family val="2"/>
          </rPr>
          <t>Valor do vencimento do servidor, em Reais (R$).</t>
        </r>
      </text>
    </comment>
    <comment ref="H237" authorId="0" shapeId="0" xr:uid="{1F7A6F0A-385E-4078-87BA-258F1A92F413}">
      <text>
        <r>
          <rPr>
            <sz val="11"/>
            <color rgb="FF000000"/>
            <rFont val="Arial"/>
            <family val="2"/>
          </rPr>
          <t>Valor da representação paga em razão da função gratificada de direção e assessoramento, em Reais (R$).</t>
        </r>
      </text>
    </comment>
    <comment ref="I237" authorId="0" shapeId="0" xr:uid="{AF229C09-4B82-43C3-B3AD-B8F7DE5BC6B1}">
      <text>
        <r>
          <rPr>
            <sz val="11"/>
            <color rgb="FF000000"/>
            <rFont val="Arial"/>
            <family val="2"/>
          </rPr>
          <t>(Células de preenchimento automático). Montante resultante da soma entre o vencimento + representação, em Reais (R$).</t>
        </r>
      </text>
    </comment>
    <comment ref="A246" authorId="0" shapeId="0" xr:uid="{1250CFA8-8EAF-40EA-B112-6CFB3967DE77}">
      <text>
        <r>
          <rPr>
            <sz val="11"/>
            <color rgb="FF000000"/>
            <rFont val="Arial"/>
            <family val="2"/>
          </rPr>
          <t>(Não editar as células em cinza). Relação de todas as funções gratificadas de direção e assessoramento, conforme Lei Estadual nº 16.520/2018.</t>
        </r>
      </text>
    </comment>
    <comment ref="B246" authorId="0" shapeId="0" xr:uid="{C4283040-4E58-4B97-B988-E0EAB9BF3AA2}">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D859BC81-4516-4119-9A1C-479AA6C74685}">
      <text>
        <r>
          <rPr>
            <sz val="11"/>
            <color rgb="FF000000"/>
            <rFont val="Arial"/>
            <family val="2"/>
          </rPr>
          <t>(Células de preenchimento automático). Quantitativo das funções gratificadas de direção e assessoramento preenchidos.</t>
        </r>
      </text>
    </comment>
    <comment ref="D246" authorId="0" shapeId="0" xr:uid="{2DDAB6C8-0626-422D-8B96-C0258EA75BA4}">
      <text>
        <r>
          <rPr>
            <sz val="11"/>
            <color rgb="FF000000"/>
            <rFont val="Arial"/>
            <family val="2"/>
          </rPr>
          <t>(Células de preenchimento automático). Quantitativo das funções gratificadas de direção e assessoramento vagas.</t>
        </r>
      </text>
    </comment>
    <comment ref="E246" authorId="0" shapeId="0" xr:uid="{F8939105-0460-4CAD-9578-39351E783917}">
      <text>
        <r>
          <rPr>
            <sz val="11"/>
            <color rgb="FF000000"/>
            <rFont val="Arial"/>
            <family val="2"/>
          </rPr>
          <t>(Células de preenchimento automático). Quantitativo das funções gratificadas de direção e assessoramento existentes (preenchidos + vagos).</t>
        </r>
      </text>
    </comment>
    <comment ref="G246" authorId="0" shapeId="0" xr:uid="{08D4D2EF-233B-4323-9B99-27DE4C43F44E}">
      <text>
        <r>
          <rPr>
            <sz val="11"/>
            <color rgb="FF000000"/>
            <rFont val="Arial"/>
            <family val="2"/>
          </rPr>
          <t>(Células de preenchimento automático). Valor total dos vencimentos dos servidores, em Reais (R$).</t>
        </r>
      </text>
    </comment>
    <comment ref="H246" authorId="0" shapeId="0" xr:uid="{74DC6937-17E1-402A-82BD-9069FF3EC245}">
      <text>
        <r>
          <rPr>
            <sz val="11"/>
            <color rgb="FF000000"/>
            <rFont val="Arial"/>
            <family val="2"/>
          </rPr>
          <t>(Células de preenchimento automático). Valor total das representações pagas em razão da função gratificada de direção e assessoramento, em Reais (R$).</t>
        </r>
      </text>
    </comment>
    <comment ref="I246" authorId="0" shapeId="0" xr:uid="{FB11032C-B087-42DD-A8F9-ACEFDBB1262F}">
      <text>
        <r>
          <rPr>
            <sz val="11"/>
            <color rgb="FF000000"/>
            <rFont val="Arial"/>
            <family val="2"/>
          </rPr>
          <t>(Células de preenchimento automático). Valor total dos montantes resultantes da soma entre os vencimentos + representações, em Reais (R$).</t>
        </r>
      </text>
    </comment>
    <comment ref="A253" authorId="0" shapeId="0" xr:uid="{550ABE04-1CA1-4926-8E7A-D6E8C19885D5}">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6B50626B-A3ED-4085-A234-96378215C06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AAB2BD47-344E-4504-AF3B-495935ED9CDA}">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AE9DD410-DC38-40DA-BFE2-AD4094228C7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41F24360-12A0-45CC-9488-BB879415771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0616CDA6-5A63-44C0-BEAE-B89D03AFCDE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19295567-F447-4F6C-AB51-255D6DA15FFB}">
      <text>
        <r>
          <rPr>
            <sz val="11"/>
            <color rgb="FF000000"/>
            <rFont val="Arial"/>
            <family val="2"/>
          </rPr>
          <t>Valor do vencimento do servidor, em Reais (R$).</t>
        </r>
      </text>
    </comment>
    <comment ref="H253" authorId="0" shapeId="0" xr:uid="{2A30CC7B-F72D-4E58-B9B6-0A0392A6CAFD}">
      <text>
        <r>
          <rPr>
            <sz val="11"/>
            <color rgb="FF000000"/>
            <rFont val="Arial"/>
            <family val="2"/>
          </rPr>
          <t>Valor da representação paga em razão da função gratificada de direção e assessoramento, em Reais (R$).</t>
        </r>
      </text>
    </comment>
    <comment ref="I253" authorId="0" shapeId="0" xr:uid="{67B8B652-884A-42AB-99DE-852ED5B18E10}">
      <text>
        <r>
          <rPr>
            <sz val="11"/>
            <color rgb="FF000000"/>
            <rFont val="Arial"/>
            <family val="2"/>
          </rPr>
          <t>(Células de preenchimento automático). Montante resultante da soma entre o vencimento + representação, em Reais (R$).</t>
        </r>
      </text>
    </comment>
    <comment ref="A257" authorId="0" shapeId="0" xr:uid="{AD7378FC-31EE-4B63-B8BB-A2E2C63E737B}">
      <text>
        <r>
          <rPr>
            <sz val="11"/>
            <color rgb="FF000000"/>
            <rFont val="Arial"/>
            <family val="2"/>
          </rPr>
          <t>(Não editar as células em cinza). Relação de todas as funções gratificadas de direção e assessoramento, conforme Lei Estadual nº 16.520/2018.</t>
        </r>
      </text>
    </comment>
    <comment ref="B257" authorId="0" shapeId="0" xr:uid="{C6D3F337-EA1D-4248-B7D6-C2E54CB7ED87}">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3A4CE065-D4DA-4F07-8A22-A4E2F634889D}">
      <text>
        <r>
          <rPr>
            <sz val="11"/>
            <color rgb="FF000000"/>
            <rFont val="Arial"/>
            <family val="2"/>
          </rPr>
          <t>(Células de preenchimento automático). Quantitativo das funções gratificadas de direção e assessoramento preenchidos.</t>
        </r>
      </text>
    </comment>
    <comment ref="D257" authorId="0" shapeId="0" xr:uid="{0D27C587-0159-4179-893F-21CA51278495}">
      <text>
        <r>
          <rPr>
            <sz val="11"/>
            <color rgb="FF000000"/>
            <rFont val="Arial"/>
            <family val="2"/>
          </rPr>
          <t>(Células de preenchimento automático). Quantitativo das funções gratificadas de direção e assessoramento vagas.</t>
        </r>
      </text>
    </comment>
    <comment ref="E257" authorId="0" shapeId="0" xr:uid="{181956A2-5C9C-49FD-8EFD-517CDD044DB8}">
      <text>
        <r>
          <rPr>
            <sz val="11"/>
            <color rgb="FF000000"/>
            <rFont val="Arial"/>
            <family val="2"/>
          </rPr>
          <t>(Células de preenchimento automático). Quantitativo das funções gratificadas de direção e assessoramento existentes (preenchidos + vagos).</t>
        </r>
      </text>
    </comment>
    <comment ref="G257" authorId="0" shapeId="0" xr:uid="{8A32528B-04B3-4FC2-8148-21AEB06A97DB}">
      <text>
        <r>
          <rPr>
            <sz val="11"/>
            <color rgb="FF000000"/>
            <rFont val="Arial"/>
            <family val="2"/>
          </rPr>
          <t>(Células de preenchimento automático). Valor total dos vencimentos dos servidores, em Reais (R$).</t>
        </r>
      </text>
    </comment>
    <comment ref="H257" authorId="0" shapeId="0" xr:uid="{D5E4BEF6-935F-414B-8C1A-8B18F1C3D355}">
      <text>
        <r>
          <rPr>
            <sz val="11"/>
            <color rgb="FF000000"/>
            <rFont val="Arial"/>
            <family val="2"/>
          </rPr>
          <t>(Células de preenchimento automático). Valor total das representações pagas em razão da função gratificada de direção e assessoramento, em Reais (R$).</t>
        </r>
      </text>
    </comment>
    <comment ref="I257" authorId="0" shapeId="0" xr:uid="{1DD5CEF8-B8AE-4A53-AA81-AEB0040F8E1C}">
      <text>
        <r>
          <rPr>
            <sz val="11"/>
            <color rgb="FF000000"/>
            <rFont val="Arial"/>
            <family val="2"/>
          </rPr>
          <t>(Células de preenchimento automático). Valor total dos montantes resultantes da soma entre os vencimentos + representações, em Reais (R$).</t>
        </r>
      </text>
    </comment>
    <comment ref="A264" authorId="0" shapeId="0" xr:uid="{CC1B97F5-6AFF-438A-85C6-DDEF080C452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EB2DBBCF-1859-4921-976E-DBEFD5F5DB63}">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76877009-B143-4DC1-BB96-746C88C46276}">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4AA326BD-4865-4670-B27B-E55430F27E5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C1E8A85D-DB15-44EA-A037-D6C104AB2BE6}">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834A425D-A685-4734-B71C-3739881A25AD}">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F0FBE8DB-7A9C-44C4-82E7-528C92F8B923}">
      <text>
        <r>
          <rPr>
            <sz val="11"/>
            <color rgb="FF000000"/>
            <rFont val="Arial"/>
            <family val="2"/>
          </rPr>
          <t>Valor do vencimento do servidor, em Reais (R$).</t>
        </r>
      </text>
    </comment>
    <comment ref="H264" authorId="0" shapeId="0" xr:uid="{DA911AFD-99A5-4845-97C3-1AF748EA26D9}">
      <text>
        <r>
          <rPr>
            <sz val="11"/>
            <color rgb="FF000000"/>
            <rFont val="Arial"/>
            <family val="2"/>
          </rPr>
          <t>Valor da representação paga em razão da função gratificada de direção e assessoramento, em Reais (R$).</t>
        </r>
      </text>
    </comment>
    <comment ref="I264" authorId="0" shapeId="0" xr:uid="{C43EE68D-49CC-4779-8C39-1E88CE5E9802}">
      <text>
        <r>
          <rPr>
            <sz val="11"/>
            <color rgb="FF000000"/>
            <rFont val="Arial"/>
            <family val="2"/>
          </rPr>
          <t>(Células de preenchimento automático). Montante resultante da soma entre o vencimento + representação, em Reais (R$).</t>
        </r>
      </text>
    </comment>
    <comment ref="A268" authorId="0" shapeId="0" xr:uid="{766E333C-5500-44ED-B9FD-CE7100465F0D}">
      <text>
        <r>
          <rPr>
            <sz val="11"/>
            <color rgb="FF000000"/>
            <rFont val="Arial"/>
            <family val="2"/>
          </rPr>
          <t>(Não editar as células em cinza). Relação de todas as funções gratificadas de direção e assessoramento, conforme Lei Estadual nº 16.520/2018.</t>
        </r>
      </text>
    </comment>
    <comment ref="B268" authorId="0" shapeId="0" xr:uid="{D12A3602-7725-49D1-B354-E79BFA276B53}">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6736A2E7-E8E2-4B66-9EBE-7FB1EE598FD1}">
      <text>
        <r>
          <rPr>
            <sz val="11"/>
            <color rgb="FF000000"/>
            <rFont val="Arial"/>
            <family val="2"/>
          </rPr>
          <t>(Células de preenchimento automático). Quantitativo das funções gratificadas de direção e assessoramento preenchidos.</t>
        </r>
      </text>
    </comment>
    <comment ref="D268" authorId="0" shapeId="0" xr:uid="{25755359-D00A-4F03-8A3A-6897DAFDD5F3}">
      <text>
        <r>
          <rPr>
            <sz val="11"/>
            <color rgb="FF000000"/>
            <rFont val="Arial"/>
            <family val="2"/>
          </rPr>
          <t>(Células de preenchimento automático). Quantitativo das funções gratificadas de direção e assessoramento vagas.</t>
        </r>
      </text>
    </comment>
    <comment ref="E268" authorId="0" shapeId="0" xr:uid="{8CFD04BC-0F0F-48A3-BE86-FF8A93BEEBE6}">
      <text>
        <r>
          <rPr>
            <sz val="11"/>
            <color rgb="FF000000"/>
            <rFont val="Arial"/>
            <family val="2"/>
          </rPr>
          <t>(Células de preenchimento automático). Quantitativo das funções gratificadas de direção e assessoramento existentes (preenchidos + vagos).</t>
        </r>
      </text>
    </comment>
    <comment ref="G268" authorId="0" shapeId="0" xr:uid="{D6F764A2-87DA-4E70-996D-97C9B721C76B}">
      <text>
        <r>
          <rPr>
            <sz val="11"/>
            <color rgb="FF000000"/>
            <rFont val="Arial"/>
            <family val="2"/>
          </rPr>
          <t>(Células de preenchimento automático). Valor total dos vencimentos dos servidores, em Reais (R$).</t>
        </r>
      </text>
    </comment>
    <comment ref="H268" authorId="0" shapeId="0" xr:uid="{D5C87AEE-B924-401A-B3B7-AB710A806705}">
      <text>
        <r>
          <rPr>
            <sz val="11"/>
            <color rgb="FF000000"/>
            <rFont val="Arial"/>
            <family val="2"/>
          </rPr>
          <t>(Células de preenchimento automático). Valor total das representações pagas em razão da função gratificada de direção e assessoramento, em Reais (R$).</t>
        </r>
      </text>
    </comment>
    <comment ref="I268" authorId="0" shapeId="0" xr:uid="{F26E29EC-1CCF-4C1E-91B6-5CDFF4A843B0}">
      <text>
        <r>
          <rPr>
            <sz val="11"/>
            <color rgb="FF000000"/>
            <rFont val="Arial"/>
            <family val="2"/>
          </rPr>
          <t>(Células de preenchimento automático). Valor total dos montantes resultantes da soma entre os vencimentos + representações, em Reais (R$).</t>
        </r>
      </text>
    </comment>
    <comment ref="A274" authorId="0" shapeId="0" xr:uid="{2B0DE8F7-F223-468E-9194-0E629442BD51}">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F237E5AF-C075-4393-A3C1-509E9AEA5D8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8007B4D7-6989-4B1A-B707-BAAF053C81F6}">
      <text>
        <r>
          <rPr>
            <sz val="11"/>
            <color rgb="FF000000"/>
            <rFont val="Arial"/>
            <family val="2"/>
          </rPr>
          <t>Descrever a sigla da lotação referente à função gratificada de supervisão e apoio. Exemplos de siglas da SCGE: DAUD/UAPP, DAUD/COP/UAOP, DAUD/CLC/UALC, etc.</t>
        </r>
      </text>
    </comment>
    <comment ref="D274" authorId="0" shapeId="0" xr:uid="{2D80DDE9-25C3-40A2-A436-6E1E70EBBF2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26E627D1-ADE4-4E23-8CDC-7C5CAC3A83F6}">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2D692DE4-230A-414A-B5B1-4686C32F3D48}">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DE0AE2DF-7A3E-43FB-A2D5-A2BD5F979FB7}">
      <text>
        <r>
          <rPr>
            <sz val="11"/>
            <color rgb="FF000000"/>
            <rFont val="Arial"/>
            <family val="2"/>
          </rPr>
          <t>Valor do vencimento do servidor, em Reais (R$).</t>
        </r>
      </text>
    </comment>
    <comment ref="H274" authorId="0" shapeId="0" xr:uid="{2C7F57D9-3C78-49AE-9B86-7C7F20AF94E1}">
      <text>
        <r>
          <rPr>
            <sz val="11"/>
            <color rgb="FF000000"/>
            <rFont val="Arial"/>
            <family val="2"/>
          </rPr>
          <t>Valor da representação paga em razão da função gratificada de supervisão e apoio, em Reais (R$).</t>
        </r>
      </text>
    </comment>
    <comment ref="I274" authorId="0" shapeId="0" xr:uid="{466C0CA6-CF67-4424-902B-D22394359049}">
      <text>
        <r>
          <rPr>
            <sz val="11"/>
            <color rgb="FF000000"/>
            <rFont val="Arial"/>
            <family val="2"/>
          </rPr>
          <t>(Células de preenchimento automático). Montante resultante da soma entre o vencimento + representação, em Reais (R$).</t>
        </r>
      </text>
    </comment>
    <comment ref="A306" authorId="0" shapeId="0" xr:uid="{39A297F3-42C4-486B-9F67-829C6633875E}">
      <text>
        <r>
          <rPr>
            <sz val="11"/>
            <color rgb="FF000000"/>
            <rFont val="Arial"/>
            <family val="2"/>
          </rPr>
          <t>(Não editar as células em cinza). Relação de todas as funções gratificadas de supervisão e apoio, conforme Lei Estadual nº 16.520/2018.</t>
        </r>
      </text>
    </comment>
    <comment ref="B306" authorId="0" shapeId="0" xr:uid="{C7DF254F-B83B-42BF-A0ED-AF2C8C76AAD6}">
      <text>
        <r>
          <rPr>
            <sz val="11"/>
            <color rgb="FF000000"/>
            <rFont val="Arial"/>
            <family val="2"/>
          </rPr>
          <t>(Não editar as células em cinza). Relação de todos os símbolos das funções gratificadas de supervisão e apoio, conforme Lei Estadual nº 16.520/2018.</t>
        </r>
      </text>
    </comment>
    <comment ref="C306" authorId="0" shapeId="0" xr:uid="{5029B560-EA20-4032-86FE-33936A1EB2CA}">
      <text>
        <r>
          <rPr>
            <sz val="11"/>
            <color rgb="FF000000"/>
            <rFont val="Arial"/>
            <family val="2"/>
          </rPr>
          <t>(Células de preenchimento automático). Quantitativo das funções gratificadas de supervisão e apoio preenchidos.</t>
        </r>
      </text>
    </comment>
    <comment ref="D306" authorId="0" shapeId="0" xr:uid="{5C80B14B-9F67-4D9B-9C95-4A792BB89671}">
      <text>
        <r>
          <rPr>
            <sz val="11"/>
            <color rgb="FF000000"/>
            <rFont val="Arial"/>
            <family val="2"/>
          </rPr>
          <t>(Células de preenchimento automático). Quantitativo das funções gratificadas de supervisão e apoio vagos.</t>
        </r>
      </text>
    </comment>
    <comment ref="E306" authorId="0" shapeId="0" xr:uid="{FAE382B4-29AB-4A9F-A4C2-11F5828206D5}">
      <text>
        <r>
          <rPr>
            <sz val="11"/>
            <color rgb="FF000000"/>
            <rFont val="Arial"/>
            <family val="2"/>
          </rPr>
          <t>(Células de preenchimento automático). Quantitativo das funções gratificadas de supervisão e apoio existentes (preenchidos + vagos).</t>
        </r>
      </text>
    </comment>
    <comment ref="G306" authorId="0" shapeId="0" xr:uid="{E6FCC640-FC37-4856-895E-BB4F5EA613B5}">
      <text>
        <r>
          <rPr>
            <sz val="11"/>
            <color rgb="FF000000"/>
            <rFont val="Arial"/>
            <family val="2"/>
          </rPr>
          <t>(Células de preenchimento automático). Valor total dos vencimentos dos servidores, em Reais (R$).</t>
        </r>
      </text>
    </comment>
    <comment ref="H306" authorId="0" shapeId="0" xr:uid="{A0E2BC89-A5E3-4A98-9C8B-FC64C20FCB5B}">
      <text>
        <r>
          <rPr>
            <sz val="11"/>
            <color rgb="FF000000"/>
            <rFont val="Arial"/>
            <family val="2"/>
          </rPr>
          <t>(Células de preenchimento automático). Valor total das representações pagas em razão da função gratificada de supervisão e apoio, em Reais (R$).</t>
        </r>
      </text>
    </comment>
    <comment ref="I306" authorId="0" shapeId="0" xr:uid="{F390C193-D004-470F-B368-20C8C6C16B09}">
      <text>
        <r>
          <rPr>
            <sz val="11"/>
            <color rgb="FF000000"/>
            <rFont val="Arial"/>
            <family val="2"/>
          </rPr>
          <t>(Células de preenchimento automático). Valor total dos montantes resultantes da soma entre os vencimentos + representações, em Reais (R$).</t>
        </r>
      </text>
    </comment>
    <comment ref="C315" authorId="0" shapeId="0" xr:uid="{14007C88-618C-40EB-82B5-0194D572C7E9}">
      <text>
        <r>
          <rPr>
            <sz val="11"/>
            <color rgb="FF000000"/>
            <rFont val="Arial"/>
            <family val="2"/>
          </rPr>
          <t>(Células de preenchimento automático). Quantitativo dos cargos em comissão + funções gratificadas preenchidos.</t>
        </r>
      </text>
    </comment>
    <comment ref="D315" authorId="0" shapeId="0" xr:uid="{30EF2E04-200E-4B53-93D5-FEEB9A5D71C6}">
      <text>
        <r>
          <rPr>
            <sz val="11"/>
            <color rgb="FF000000"/>
            <rFont val="Arial"/>
            <family val="2"/>
          </rPr>
          <t>(Células de preenchimento automático). Quantitativo dos cargos em comissão + funções gratificadas vagos.</t>
        </r>
      </text>
    </comment>
    <comment ref="E315" authorId="0" shapeId="0" xr:uid="{67D6D16F-9CDE-410C-9698-2B97C51863BD}">
      <text>
        <r>
          <rPr>
            <sz val="11"/>
            <color rgb="FF000000"/>
            <rFont val="Arial"/>
            <family val="2"/>
          </rPr>
          <t>(Células de preenchimento automático). Quantitativo dos cargos em comissão + funções gratificadas existentes (preenchidos + vagos).</t>
        </r>
      </text>
    </comment>
    <comment ref="G315" authorId="0" shapeId="0" xr:uid="{FC2DF593-5618-43CB-B658-6E3B4D332C98}">
      <text>
        <r>
          <rPr>
            <sz val="11"/>
            <color rgb="FF000000"/>
            <rFont val="Arial"/>
            <family val="2"/>
          </rPr>
          <t>(Células de preenchimento automático). Valor total dos vencimentos dos cargos comissionados + funções gratificadas, em Reais (R$).</t>
        </r>
      </text>
    </comment>
    <comment ref="H315" authorId="0" shapeId="0" xr:uid="{9AFE0769-68FA-4061-B00E-E6D2EA76348B}">
      <text>
        <r>
          <rPr>
            <sz val="11"/>
            <color rgb="FF000000"/>
            <rFont val="Arial"/>
            <family val="2"/>
          </rPr>
          <t>(Células de preenchimento automático). Valor total das representações pagas em razão dos cargos comissionados + funções gratificadas, em Reais (R$).</t>
        </r>
      </text>
    </comment>
    <comment ref="I315" authorId="0" shapeId="0" xr:uid="{CB68C0FF-B232-4E35-9EE8-F0606B5C9EC6}">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66F0DD52-625E-4AA0-89BA-A1838358C729}">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C58B5214-D999-4461-892A-17BB17DED4F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933579B4-F66D-4737-9233-D756C65502B9}">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4A937A70-4B3C-4418-ACD0-3302EBFD52B0}">
      <text>
        <r>
          <rPr>
            <sz val="11"/>
            <color rgb="FF000000"/>
            <rFont val="Arial"/>
            <family val="2"/>
          </rPr>
          <t>Descrever a sigla da lotação referente ao cargo comissionado. Exemplos de siglas da SCGE: GAB/SECGE, GAB/CGAB, CGAB/ASC, etc.</t>
        </r>
      </text>
    </comment>
    <comment ref="D6" authorId="0" shapeId="0" xr:uid="{D9DD8D78-9CCF-4378-9956-28F9B4C132B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BCBB88F2-0791-4035-A58D-F9CF92B8611A}">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180CE70B-F50A-43F7-9C0C-8889F9AFCB18}">
      <text>
        <r>
          <rPr>
            <sz val="11"/>
            <color rgb="FF000000"/>
            <rFont val="Arial"/>
            <family val="2"/>
          </rPr>
          <t>Nome completo do servidor ocupante do cargo comissionado. Caso o cargo esteja vago, a palavra "VAGO" deverá ser inserida na célula correspondente.</t>
        </r>
      </text>
    </comment>
    <comment ref="G6" authorId="0" shapeId="0" xr:uid="{6609894A-47D8-42F4-8A94-1CB91EA256BC}">
      <text>
        <r>
          <rPr>
            <sz val="11"/>
            <color rgb="FF000000"/>
            <rFont val="Arial"/>
            <family val="2"/>
          </rPr>
          <t>Valor do subsídio do agente político, em Reais (R$).</t>
        </r>
      </text>
    </comment>
    <comment ref="H6" authorId="0" shapeId="0" xr:uid="{8A769C69-7E38-4355-89CE-4C3ACD364E3D}">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4C6B1485-D2BA-42E1-9CBE-23B3BC6A1FCE}">
      <text>
        <r>
          <rPr>
            <sz val="11"/>
            <color rgb="FF000000"/>
            <rFont val="Arial"/>
            <family val="2"/>
          </rPr>
          <t>Valor da representação paga em razão do cargo em comissão, em Reais (R$).</t>
        </r>
      </text>
    </comment>
    <comment ref="J6" authorId="0" shapeId="0" xr:uid="{D4A493EE-9F6E-4634-91A9-EDDA534D4A50}">
      <text>
        <r>
          <rPr>
            <sz val="11"/>
            <color rgb="FF000000"/>
            <rFont val="Arial"/>
            <family val="2"/>
          </rPr>
          <t>(Células de preenchimento automático). Montante resultante da soma entre o subsídio do agente político + vencimento + representação, em Reais (R$).</t>
        </r>
      </text>
    </comment>
    <comment ref="A175" authorId="0" shapeId="0" xr:uid="{4462A38C-674B-41A4-8CD9-8E361858BA50}">
      <text>
        <r>
          <rPr>
            <sz val="11"/>
            <color rgb="FF000000"/>
            <rFont val="Arial"/>
            <family val="2"/>
          </rPr>
          <t>(Não editar as células em cinza). Relação de todos os cargos comissionados, conforme Lei Estadual nº 16.520/2018.</t>
        </r>
      </text>
    </comment>
    <comment ref="B175" authorId="0" shapeId="0" xr:uid="{B2D426AB-E9C2-473B-BE59-FCB736997D32}">
      <text>
        <r>
          <rPr>
            <sz val="11"/>
            <color rgb="FF000000"/>
            <rFont val="Arial"/>
            <family val="2"/>
          </rPr>
          <t>(Não editar as células em cinza). Relação de todos os símbolos dos cargos comissionados, conforme Lei Estadual nº 16.520/2018.</t>
        </r>
      </text>
    </comment>
    <comment ref="C175" authorId="0" shapeId="0" xr:uid="{1E467F2F-B9EF-4B0A-981C-0FABACDD39AD}">
      <text>
        <r>
          <rPr>
            <sz val="11"/>
            <color rgb="FF000000"/>
            <rFont val="Arial"/>
            <family val="2"/>
          </rPr>
          <t>(Células de preenchimento automático). Quantitativo dos cargos comissionados preenchidos.</t>
        </r>
      </text>
    </comment>
    <comment ref="D175" authorId="0" shapeId="0" xr:uid="{78F8DE21-4AE4-46D7-8F58-3BA836C897FB}">
      <text>
        <r>
          <rPr>
            <sz val="11"/>
            <color rgb="FF000000"/>
            <rFont val="Arial"/>
            <family val="2"/>
          </rPr>
          <t>(Células de preenchimento automático). Quantitativo dos cargos comissionados vagos.</t>
        </r>
      </text>
    </comment>
    <comment ref="E175" authorId="0" shapeId="0" xr:uid="{5A2EE2D9-755E-4A37-9D78-9E70652969D2}">
      <text>
        <r>
          <rPr>
            <sz val="11"/>
            <color rgb="FF000000"/>
            <rFont val="Arial"/>
            <family val="2"/>
          </rPr>
          <t>(Células de preenchimento automático). Quantitativo dos cargos comissionados existentes (preenchidos + vagos).</t>
        </r>
      </text>
    </comment>
    <comment ref="G175" authorId="0" shapeId="0" xr:uid="{2C2077BF-F2C8-4E96-B1D6-C674E0DD8565}">
      <text>
        <r>
          <rPr>
            <sz val="11"/>
            <color rgb="FF000000"/>
            <rFont val="Arial"/>
            <family val="2"/>
          </rPr>
          <t>(Células de preenchimento automático). Valor total dos subsídios dos agentes políticos, em Reais (R$).</t>
        </r>
      </text>
    </comment>
    <comment ref="H175" authorId="0" shapeId="0" xr:uid="{DB3A538F-F661-4561-B6E9-EBCC4FEE2044}">
      <text>
        <r>
          <rPr>
            <sz val="11"/>
            <color rgb="FF000000"/>
            <rFont val="Arial"/>
            <family val="2"/>
          </rPr>
          <t>(Células de preenchimento automático). Valor total dos vencimentos dos servidores, em Reais (R$).</t>
        </r>
      </text>
    </comment>
    <comment ref="I175" authorId="0" shapeId="0" xr:uid="{70A3C243-330C-4A56-859D-AE21027285F6}">
      <text>
        <r>
          <rPr>
            <sz val="11"/>
            <color rgb="FF000000"/>
            <rFont val="Arial"/>
            <family val="2"/>
          </rPr>
          <t>(Células de preenchimento automático). Valor total das representações pagas em razão do cargo em comissão, em Reais (R$).</t>
        </r>
      </text>
    </comment>
    <comment ref="J175" authorId="0" shapeId="0" xr:uid="{24F83A83-5689-4ACA-B3E6-602D82EACE10}">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1A112F21-7F1D-498D-91CD-C33B9FDEF7B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7A033C0C-8F85-4B6D-9A9F-00FBB5969D5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16CCC234-6137-4F38-9E1F-577EB5A39D23}">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C88E6186-1AB1-4FF1-9AAB-6D001E1B788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19293A0E-BACE-4A7A-B9C6-1B235582BE1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0A3AE3D0-1ADA-400B-A9AF-5E034285A87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1C4DAA6F-E468-44CB-94BB-AE9A5D7CE70C}">
      <text>
        <r>
          <rPr>
            <sz val="11"/>
            <color rgb="FF000000"/>
            <rFont val="Arial"/>
            <family val="2"/>
          </rPr>
          <t>Valor do vencimento do servidor, em Reais (R$).</t>
        </r>
      </text>
    </comment>
    <comment ref="H191" authorId="0" shapeId="0" xr:uid="{0F053749-4BDB-41F8-ADCD-320FE86DAB28}">
      <text>
        <r>
          <rPr>
            <sz val="11"/>
            <color rgb="FF000000"/>
            <rFont val="Arial"/>
            <family val="2"/>
          </rPr>
          <t>Valor da representação paga em razão da função gratificada de direção e assessoramento, em Reais (R$).</t>
        </r>
      </text>
    </comment>
    <comment ref="I191" authorId="0" shapeId="0" xr:uid="{E273E0B1-F641-4CBE-AE27-F6888FD787A1}">
      <text>
        <r>
          <rPr>
            <sz val="11"/>
            <color rgb="FF000000"/>
            <rFont val="Arial"/>
            <family val="2"/>
          </rPr>
          <t>(Células de preenchimento automático). Montante resultante da soma entre o vencimento + representação, em Reais (R$).</t>
        </r>
      </text>
    </comment>
    <comment ref="A194" authorId="0" shapeId="0" xr:uid="{34FE50BE-8478-410E-958C-4016CEAE1CAA}">
      <text>
        <r>
          <rPr>
            <sz val="11"/>
            <color rgb="FF000000"/>
            <rFont val="Arial"/>
            <family val="2"/>
          </rPr>
          <t>(Não editar as células em cinza). Relação de todas as funções gratificadas de direção e assessoramento, conforme Lei Estadual nº 16.520/2018.</t>
        </r>
      </text>
    </comment>
    <comment ref="B194" authorId="0" shapeId="0" xr:uid="{BB0A7EC6-7463-40A7-AFFC-9AA2BAF97442}">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806644FD-8CF2-455D-A481-2E85D56E8DF1}">
      <text>
        <r>
          <rPr>
            <sz val="11"/>
            <color rgb="FF000000"/>
            <rFont val="Arial"/>
            <family val="2"/>
          </rPr>
          <t>(Células de preenchimento automático). Quantitativo das funções gratificadas de direção e assessoramento preenchidos.</t>
        </r>
      </text>
    </comment>
    <comment ref="D194" authorId="0" shapeId="0" xr:uid="{F4397C4C-4AE8-4DA7-B87D-5527F4E1A7E6}">
      <text>
        <r>
          <rPr>
            <sz val="11"/>
            <color rgb="FF000000"/>
            <rFont val="Arial"/>
            <family val="2"/>
          </rPr>
          <t>(Células de preenchimento automático). Quantitativo das funções gratificadas de direção e assessoramento vagas.</t>
        </r>
      </text>
    </comment>
    <comment ref="E194" authorId="0" shapeId="0" xr:uid="{6013A63F-420E-45E9-AD8B-851AEDF0178B}">
      <text>
        <r>
          <rPr>
            <sz val="11"/>
            <color rgb="FF000000"/>
            <rFont val="Arial"/>
            <family val="2"/>
          </rPr>
          <t>(Células de preenchimento automático). Quantitativo das funções gratificadas de direção e assessoramento existentes (preenchidos + vagos).</t>
        </r>
      </text>
    </comment>
    <comment ref="G194" authorId="0" shapeId="0" xr:uid="{33229E2B-17B1-4EA0-B420-6077C130D6D5}">
      <text>
        <r>
          <rPr>
            <sz val="11"/>
            <color rgb="FF000000"/>
            <rFont val="Arial"/>
            <family val="2"/>
          </rPr>
          <t>(Células de preenchimento automático). Valor total dos vencimentos dos servidores, em Reais (R$).</t>
        </r>
      </text>
    </comment>
    <comment ref="H194" authorId="0" shapeId="0" xr:uid="{F44B4DF7-4720-40FC-B8CF-C55EE7CBC416}">
      <text>
        <r>
          <rPr>
            <sz val="11"/>
            <color rgb="FF000000"/>
            <rFont val="Arial"/>
            <family val="2"/>
          </rPr>
          <t>(Células de preenchimento automático). Valor total das representações pagas em razão da função gratificada de direção e assessoramento, em Reais (R$).</t>
        </r>
      </text>
    </comment>
    <comment ref="I194" authorId="0" shapeId="0" xr:uid="{261EBDF9-3DD1-4B13-90AC-B555C0FDB1EF}">
      <text>
        <r>
          <rPr>
            <sz val="11"/>
            <color rgb="FF000000"/>
            <rFont val="Arial"/>
            <family val="2"/>
          </rPr>
          <t>(Células de preenchimento automático). Valor total dos montantes resultantes da soma entre os vencimentos + representações, em Reais (R$).</t>
        </r>
      </text>
    </comment>
    <comment ref="A204" authorId="0" shapeId="0" xr:uid="{7C08CF61-B3F6-4FA5-965D-FC048CD1AFBF}">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C90FA806-1714-4962-BB0F-4592B19DFB0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8C496623-A65A-456D-BFC9-695CA255426E}">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281A0CA6-5BBF-4D97-8FFC-3BC2C618E88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3E974BDA-576B-4340-9C73-A70F74D02D3B}">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AA647063-1847-4E46-AF91-34AC2F60AE5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D39AB29B-2D16-420D-8589-A978D31CD313}">
      <text>
        <r>
          <rPr>
            <sz val="11"/>
            <color rgb="FF000000"/>
            <rFont val="Arial"/>
            <family val="2"/>
          </rPr>
          <t>Valor do vencimento do servidor, em Reais (R$).</t>
        </r>
      </text>
    </comment>
    <comment ref="H204" authorId="0" shapeId="0" xr:uid="{B7C03FA1-BDAC-4BDC-A456-4AC2F485C43F}">
      <text>
        <r>
          <rPr>
            <sz val="11"/>
            <color rgb="FF000000"/>
            <rFont val="Arial"/>
            <family val="2"/>
          </rPr>
          <t>Valor da representação paga em razão da função gratificada de direção e assessoramento, em Reais (R$).</t>
        </r>
      </text>
    </comment>
    <comment ref="I204" authorId="0" shapeId="0" xr:uid="{F8E975A2-7A80-4A2B-BE81-EDCC926CE327}">
      <text>
        <r>
          <rPr>
            <sz val="11"/>
            <color rgb="FF000000"/>
            <rFont val="Arial"/>
            <family val="2"/>
          </rPr>
          <t>(Células de preenchimento automático). Montante resultante da soma entre o vencimento + representação, em Reais (R$).</t>
        </r>
      </text>
    </comment>
    <comment ref="A212" authorId="0" shapeId="0" xr:uid="{440C4D19-4CFB-42E0-91C5-C9B4E3846C0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629D2DF3-EE24-4EE5-92B6-907A9D99549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7CF7FABA-6026-4462-94F9-420BA8AE9E71}">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80F57078-523E-4529-BAA2-17D325C9683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239BE8ED-6D36-4029-9437-A69D1CE7279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3A0DC508-E542-4A21-BAD6-14020A0338D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466E8AD7-C1F0-4FF7-ACCF-28F96EF74927}">
      <text>
        <r>
          <rPr>
            <sz val="11"/>
            <color rgb="FF000000"/>
            <rFont val="Arial"/>
            <family val="2"/>
          </rPr>
          <t>Valor do vencimento do servidor, em Reais (R$).</t>
        </r>
      </text>
    </comment>
    <comment ref="H212" authorId="0" shapeId="0" xr:uid="{1F006AAD-9B2E-4E4C-8F94-7C9C6B153102}">
      <text>
        <r>
          <rPr>
            <sz val="11"/>
            <color rgb="FF000000"/>
            <rFont val="Arial"/>
            <family val="2"/>
          </rPr>
          <t>Valor da representação paga em razão da função gratificada de direção e assessoramento, em Reais (R$).</t>
        </r>
      </text>
    </comment>
    <comment ref="I212" authorId="0" shapeId="0" xr:uid="{14E915C3-99F5-4E21-B2FC-EDC3863C0CC8}">
      <text>
        <r>
          <rPr>
            <sz val="11"/>
            <color rgb="FF000000"/>
            <rFont val="Arial"/>
            <family val="2"/>
          </rPr>
          <t>(Células de preenchimento automático). Montante resultante da soma entre o vencimento + representação, em Reais (R$).</t>
        </r>
      </text>
    </comment>
    <comment ref="A220" authorId="0" shapeId="0" xr:uid="{1D072F0D-3317-44EA-B842-B44C777874F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D0C68370-902E-46BF-AFD3-51DCAAD507F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2F7B7269-8942-4F7D-BDEA-782B72205718}">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3A912171-6A16-4A7A-9280-75693985D75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B2EBD87C-304D-4328-8139-37516A62B2B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A82BF0CA-A703-4978-9D3E-22E8F2A0680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88DDA4A2-28C7-459F-B193-6DE372213D43}">
      <text>
        <r>
          <rPr>
            <sz val="11"/>
            <color rgb="FF000000"/>
            <rFont val="Arial"/>
            <family val="2"/>
          </rPr>
          <t>Valor do vencimento do servidor, em Reais (R$).</t>
        </r>
      </text>
    </comment>
    <comment ref="H220" authorId="0" shapeId="0" xr:uid="{0593A571-B32A-4DD2-BA4E-5C3E6E66862F}">
      <text>
        <r>
          <rPr>
            <sz val="11"/>
            <color rgb="FF000000"/>
            <rFont val="Arial"/>
            <family val="2"/>
          </rPr>
          <t>Valor da representação paga em razão da função gratificada de direção e assessoramento, em Reais (R$).</t>
        </r>
      </text>
    </comment>
    <comment ref="I220" authorId="0" shapeId="0" xr:uid="{9DA0F42C-E780-404D-987D-7B0CDAA77291}">
      <text>
        <r>
          <rPr>
            <sz val="11"/>
            <color rgb="FF000000"/>
            <rFont val="Arial"/>
            <family val="2"/>
          </rPr>
          <t>(Células de preenchimento automático). Montante resultante da soma entre o vencimento + representação, em Reais (R$).</t>
        </r>
      </text>
    </comment>
    <comment ref="A226" authorId="0" shapeId="0" xr:uid="{914AA6D3-1360-415E-B4BF-78FCB242F351}">
      <text>
        <r>
          <rPr>
            <sz val="11"/>
            <color rgb="FF000000"/>
            <rFont val="Arial"/>
            <family val="2"/>
          </rPr>
          <t>(Não editar as células em cinza). Relação de todas as funções gratificadas de direção e assessoramento, conforme Lei Estadual nº 16.520/2018.</t>
        </r>
      </text>
    </comment>
    <comment ref="B226" authorId="0" shapeId="0" xr:uid="{F82A8EB2-5FEE-4A46-9BE4-5F15E4E45834}">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22F17C86-25B2-429D-80B1-2CE06862AC2B}">
      <text>
        <r>
          <rPr>
            <sz val="11"/>
            <color rgb="FF000000"/>
            <rFont val="Arial"/>
            <family val="2"/>
          </rPr>
          <t>(Células de preenchimento automático). Quantitativo das funções gratificadas de direção e assessoramento preenchidos.</t>
        </r>
      </text>
    </comment>
    <comment ref="D226" authorId="0" shapeId="0" xr:uid="{01BDF68B-11EB-4034-BA73-09C086DA6B06}">
      <text>
        <r>
          <rPr>
            <sz val="11"/>
            <color rgb="FF000000"/>
            <rFont val="Arial"/>
            <family val="2"/>
          </rPr>
          <t>(Células de preenchimento automático). Quantitativo das funções gratificadas de direção e assessoramento vagas.</t>
        </r>
      </text>
    </comment>
    <comment ref="E226" authorId="0" shapeId="0" xr:uid="{CA09ED4B-91E9-4E55-9030-BAEC9CF48767}">
      <text>
        <r>
          <rPr>
            <sz val="11"/>
            <color rgb="FF000000"/>
            <rFont val="Arial"/>
            <family val="2"/>
          </rPr>
          <t>(Células de preenchimento automático). Quantitativo das funções gratificadas de direção e assessoramento existentes (preenchidos + vagos).</t>
        </r>
      </text>
    </comment>
    <comment ref="G226" authorId="0" shapeId="0" xr:uid="{6A1E60DE-2C78-46FD-8528-2B15F8822F13}">
      <text>
        <r>
          <rPr>
            <sz val="11"/>
            <color rgb="FF000000"/>
            <rFont val="Arial"/>
            <family val="2"/>
          </rPr>
          <t>(Células de preenchimento automático). Valor total dos vencimentos dos servidores, em Reais (R$).</t>
        </r>
      </text>
    </comment>
    <comment ref="H226" authorId="0" shapeId="0" xr:uid="{7BC40D90-5B52-4CB1-A43D-7C582DA9E9B8}">
      <text>
        <r>
          <rPr>
            <sz val="11"/>
            <color rgb="FF000000"/>
            <rFont val="Arial"/>
            <family val="2"/>
          </rPr>
          <t>(Células de preenchimento automático). Valor total das representações pagas em razão da função gratificada de direção e assessoramento, em Reais (R$).</t>
        </r>
      </text>
    </comment>
    <comment ref="I226" authorId="0" shapeId="0" xr:uid="{1ECCB7AB-EA0B-49D1-8E73-D9A363419208}">
      <text>
        <r>
          <rPr>
            <sz val="11"/>
            <color rgb="FF000000"/>
            <rFont val="Arial"/>
            <family val="2"/>
          </rPr>
          <t>(Células de preenchimento automático). Valor total dos montantes resultantes da soma entre os vencimentos + representações, em Reais (R$).</t>
        </r>
      </text>
    </comment>
    <comment ref="A237" authorId="0" shapeId="0" xr:uid="{7FD39418-1E71-4B91-ABEB-23FA22A4BA9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318701D2-9868-4DC2-8078-C660A9B5B82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82727652-8665-4316-A7FD-8748BFC85E0A}">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71BCA0B2-9076-47B7-A0AF-D64BF179B1C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3674F42F-3FA4-4104-B1DC-2563BC57F98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7D84006A-2EA3-4967-8565-26D11E8DFB2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F4575182-B3DC-4797-8CD1-C0034B57CBB1}">
      <text>
        <r>
          <rPr>
            <sz val="11"/>
            <color rgb="FF000000"/>
            <rFont val="Arial"/>
            <family val="2"/>
          </rPr>
          <t>Valor do vencimento do servidor, em Reais (R$).</t>
        </r>
      </text>
    </comment>
    <comment ref="H237" authorId="0" shapeId="0" xr:uid="{8D246B0A-26CC-40C5-9A83-848A2898B274}">
      <text>
        <r>
          <rPr>
            <sz val="11"/>
            <color rgb="FF000000"/>
            <rFont val="Arial"/>
            <family val="2"/>
          </rPr>
          <t>Valor da representação paga em razão da função gratificada de direção e assessoramento, em Reais (R$).</t>
        </r>
      </text>
    </comment>
    <comment ref="I237" authorId="0" shapeId="0" xr:uid="{4F8F383A-2BE5-4217-84DB-635419C78AF9}">
      <text>
        <r>
          <rPr>
            <sz val="11"/>
            <color rgb="FF000000"/>
            <rFont val="Arial"/>
            <family val="2"/>
          </rPr>
          <t>(Células de preenchimento automático). Montante resultante da soma entre o vencimento + representação, em Reais (R$).</t>
        </r>
      </text>
    </comment>
    <comment ref="A246" authorId="0" shapeId="0" xr:uid="{C86B9376-E2ED-4BF3-AF59-24F4467005BA}">
      <text>
        <r>
          <rPr>
            <sz val="11"/>
            <color rgb="FF000000"/>
            <rFont val="Arial"/>
            <family val="2"/>
          </rPr>
          <t>(Não editar as células em cinza). Relação de todas as funções gratificadas de direção e assessoramento, conforme Lei Estadual nº 16.520/2018.</t>
        </r>
      </text>
    </comment>
    <comment ref="B246" authorId="0" shapeId="0" xr:uid="{1EDF45CD-091C-4C89-A21C-3A23680E7EE6}">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F03B9970-AB5E-4A68-AC3F-569B7581819D}">
      <text>
        <r>
          <rPr>
            <sz val="11"/>
            <color rgb="FF000000"/>
            <rFont val="Arial"/>
            <family val="2"/>
          </rPr>
          <t>(Células de preenchimento automático). Quantitativo das funções gratificadas de direção e assessoramento preenchidos.</t>
        </r>
      </text>
    </comment>
    <comment ref="D246" authorId="0" shapeId="0" xr:uid="{91093E85-CF03-4C05-A8C7-94783664B90A}">
      <text>
        <r>
          <rPr>
            <sz val="11"/>
            <color rgb="FF000000"/>
            <rFont val="Arial"/>
            <family val="2"/>
          </rPr>
          <t>(Células de preenchimento automático). Quantitativo das funções gratificadas de direção e assessoramento vagas.</t>
        </r>
      </text>
    </comment>
    <comment ref="E246" authorId="0" shapeId="0" xr:uid="{99611563-1F48-4131-A5E7-ACD58FEFBC8C}">
      <text>
        <r>
          <rPr>
            <sz val="11"/>
            <color rgb="FF000000"/>
            <rFont val="Arial"/>
            <family val="2"/>
          </rPr>
          <t>(Células de preenchimento automático). Quantitativo das funções gratificadas de direção e assessoramento existentes (preenchidos + vagos).</t>
        </r>
      </text>
    </comment>
    <comment ref="G246" authorId="0" shapeId="0" xr:uid="{B626AF6B-66AF-448A-8719-22F3BBC12C66}">
      <text>
        <r>
          <rPr>
            <sz val="11"/>
            <color rgb="FF000000"/>
            <rFont val="Arial"/>
            <family val="2"/>
          </rPr>
          <t>(Células de preenchimento automático). Valor total dos vencimentos dos servidores, em Reais (R$).</t>
        </r>
      </text>
    </comment>
    <comment ref="H246" authorId="0" shapeId="0" xr:uid="{14681532-2378-48B6-9600-34BDF6AB4372}">
      <text>
        <r>
          <rPr>
            <sz val="11"/>
            <color rgb="FF000000"/>
            <rFont val="Arial"/>
            <family val="2"/>
          </rPr>
          <t>(Células de preenchimento automático). Valor total das representações pagas em razão da função gratificada de direção e assessoramento, em Reais (R$).</t>
        </r>
      </text>
    </comment>
    <comment ref="I246" authorId="0" shapeId="0" xr:uid="{4EB85B18-FF68-43D7-8AC5-3E039D3519D6}">
      <text>
        <r>
          <rPr>
            <sz val="11"/>
            <color rgb="FF000000"/>
            <rFont val="Arial"/>
            <family val="2"/>
          </rPr>
          <t>(Células de preenchimento automático). Valor total dos montantes resultantes da soma entre os vencimentos + representações, em Reais (R$).</t>
        </r>
      </text>
    </comment>
    <comment ref="A253" authorId="0" shapeId="0" xr:uid="{148A4BF6-0B9F-4C45-BB11-2348489354C7}">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EB2ECED9-153A-4BE2-B7AA-6261E94D443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A946AA9C-4215-4D3C-8C16-C36B8F711803}">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47ACB988-944F-481C-AFA2-03EDB1FEC18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E29FDE3F-4742-4CB0-85C6-B474E1262B1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9E5935AA-DB68-4D74-B6B3-6896F593F80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F4F80CDA-3D10-4F5D-A117-E684A9D2A6ED}">
      <text>
        <r>
          <rPr>
            <sz val="11"/>
            <color rgb="FF000000"/>
            <rFont val="Arial"/>
            <family val="2"/>
          </rPr>
          <t>Valor do vencimento do servidor, em Reais (R$).</t>
        </r>
      </text>
    </comment>
    <comment ref="H253" authorId="0" shapeId="0" xr:uid="{374EDC60-E887-4023-B8C4-12CE8852794C}">
      <text>
        <r>
          <rPr>
            <sz val="11"/>
            <color rgb="FF000000"/>
            <rFont val="Arial"/>
            <family val="2"/>
          </rPr>
          <t>Valor da representação paga em razão da função gratificada de direção e assessoramento, em Reais (R$).</t>
        </r>
      </text>
    </comment>
    <comment ref="I253" authorId="0" shapeId="0" xr:uid="{60A96418-CFD3-4CA9-AFC7-1821AD923103}">
      <text>
        <r>
          <rPr>
            <sz val="11"/>
            <color rgb="FF000000"/>
            <rFont val="Arial"/>
            <family val="2"/>
          </rPr>
          <t>(Células de preenchimento automático). Montante resultante da soma entre o vencimento + representação, em Reais (R$).</t>
        </r>
      </text>
    </comment>
    <comment ref="A257" authorId="0" shapeId="0" xr:uid="{3818E7D4-CACF-4886-A03F-4937CCAC40CE}">
      <text>
        <r>
          <rPr>
            <sz val="11"/>
            <color rgb="FF000000"/>
            <rFont val="Arial"/>
            <family val="2"/>
          </rPr>
          <t>(Não editar as células em cinza). Relação de todas as funções gratificadas de direção e assessoramento, conforme Lei Estadual nº 16.520/2018.</t>
        </r>
      </text>
    </comment>
    <comment ref="B257" authorId="0" shapeId="0" xr:uid="{B638D90F-DE93-48D4-A083-8FBC3A847103}">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A24759D8-0E55-46C0-BA3B-BB0A34F051FF}">
      <text>
        <r>
          <rPr>
            <sz val="11"/>
            <color rgb="FF000000"/>
            <rFont val="Arial"/>
            <family val="2"/>
          </rPr>
          <t>(Células de preenchimento automático). Quantitativo das funções gratificadas de direção e assessoramento preenchidos.</t>
        </r>
      </text>
    </comment>
    <comment ref="D257" authorId="0" shapeId="0" xr:uid="{22FF2C4B-2715-413E-AF4F-55B1B72201D8}">
      <text>
        <r>
          <rPr>
            <sz val="11"/>
            <color rgb="FF000000"/>
            <rFont val="Arial"/>
            <family val="2"/>
          </rPr>
          <t>(Células de preenchimento automático). Quantitativo das funções gratificadas de direção e assessoramento vagas.</t>
        </r>
      </text>
    </comment>
    <comment ref="E257" authorId="0" shapeId="0" xr:uid="{B88613FF-2BC7-4DA3-9F6C-E0F3C908E252}">
      <text>
        <r>
          <rPr>
            <sz val="11"/>
            <color rgb="FF000000"/>
            <rFont val="Arial"/>
            <family val="2"/>
          </rPr>
          <t>(Células de preenchimento automático). Quantitativo das funções gratificadas de direção e assessoramento existentes (preenchidos + vagos).</t>
        </r>
      </text>
    </comment>
    <comment ref="G257" authorId="0" shapeId="0" xr:uid="{3CC78DB3-2D98-4D2A-8AA8-65E8678D961B}">
      <text>
        <r>
          <rPr>
            <sz val="11"/>
            <color rgb="FF000000"/>
            <rFont val="Arial"/>
            <family val="2"/>
          </rPr>
          <t>(Células de preenchimento automático). Valor total dos vencimentos dos servidores, em Reais (R$).</t>
        </r>
      </text>
    </comment>
    <comment ref="H257" authorId="0" shapeId="0" xr:uid="{6BD2F594-8774-4675-8B08-ED3A1259B80F}">
      <text>
        <r>
          <rPr>
            <sz val="11"/>
            <color rgb="FF000000"/>
            <rFont val="Arial"/>
            <family val="2"/>
          </rPr>
          <t>(Células de preenchimento automático). Valor total das representações pagas em razão da função gratificada de direção e assessoramento, em Reais (R$).</t>
        </r>
      </text>
    </comment>
    <comment ref="I257" authorId="0" shapeId="0" xr:uid="{98248531-18E7-4C88-AAF1-B423860C56BB}">
      <text>
        <r>
          <rPr>
            <sz val="11"/>
            <color rgb="FF000000"/>
            <rFont val="Arial"/>
            <family val="2"/>
          </rPr>
          <t>(Células de preenchimento automático). Valor total dos montantes resultantes da soma entre os vencimentos + representações, em Reais (R$).</t>
        </r>
      </text>
    </comment>
    <comment ref="A264" authorId="0" shapeId="0" xr:uid="{C992F747-978F-4C9B-8F9B-20FADC2AFE32}">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E8E389A7-301D-4F8F-A7F1-DACA7070ECF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8C706BE4-BB4C-4AF3-BBD7-6A5F479307F1}">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7763A4D7-9FE1-435D-A6A3-AB6B8D3FDB5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A3EC1837-5970-41E9-B853-5BE2D0AC5F5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1F9FC4D7-8B22-4FB4-B36E-F24239DC54DB}">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1ABA5148-4C69-4714-B1F1-CA82EE6E19E9}">
      <text>
        <r>
          <rPr>
            <sz val="11"/>
            <color rgb="FF000000"/>
            <rFont val="Arial"/>
            <family val="2"/>
          </rPr>
          <t>Valor do vencimento do servidor, em Reais (R$).</t>
        </r>
      </text>
    </comment>
    <comment ref="H264" authorId="0" shapeId="0" xr:uid="{5662D95C-67F8-4EB8-BC86-16B3607EB7B7}">
      <text>
        <r>
          <rPr>
            <sz val="11"/>
            <color rgb="FF000000"/>
            <rFont val="Arial"/>
            <family val="2"/>
          </rPr>
          <t>Valor da representação paga em razão da função gratificada de direção e assessoramento, em Reais (R$).</t>
        </r>
      </text>
    </comment>
    <comment ref="I264" authorId="0" shapeId="0" xr:uid="{4A6BC24C-DC58-4694-BE0E-C512F08E1E8E}">
      <text>
        <r>
          <rPr>
            <sz val="11"/>
            <color rgb="FF000000"/>
            <rFont val="Arial"/>
            <family val="2"/>
          </rPr>
          <t>(Células de preenchimento automático). Montante resultante da soma entre o vencimento + representação, em Reais (R$).</t>
        </r>
      </text>
    </comment>
    <comment ref="A268" authorId="0" shapeId="0" xr:uid="{31AB1629-8B28-4A35-85F8-B763B6C774C2}">
      <text>
        <r>
          <rPr>
            <sz val="11"/>
            <color rgb="FF000000"/>
            <rFont val="Arial"/>
            <family val="2"/>
          </rPr>
          <t>(Não editar as células em cinza). Relação de todas as funções gratificadas de direção e assessoramento, conforme Lei Estadual nº 16.520/2018.</t>
        </r>
      </text>
    </comment>
    <comment ref="B268" authorId="0" shapeId="0" xr:uid="{D438DE04-F385-4022-8E81-6C2BBB725317}">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BA4E2410-4645-4DDD-A355-22E0FFCAB176}">
      <text>
        <r>
          <rPr>
            <sz val="11"/>
            <color rgb="FF000000"/>
            <rFont val="Arial"/>
            <family val="2"/>
          </rPr>
          <t>(Células de preenchimento automático). Quantitativo das funções gratificadas de direção e assessoramento preenchidos.</t>
        </r>
      </text>
    </comment>
    <comment ref="D268" authorId="0" shapeId="0" xr:uid="{DF88E9DF-2F82-4C7F-B453-FE46BC23AD91}">
      <text>
        <r>
          <rPr>
            <sz val="11"/>
            <color rgb="FF000000"/>
            <rFont val="Arial"/>
            <family val="2"/>
          </rPr>
          <t>(Células de preenchimento automático). Quantitativo das funções gratificadas de direção e assessoramento vagas.</t>
        </r>
      </text>
    </comment>
    <comment ref="E268" authorId="0" shapeId="0" xr:uid="{F8D771B0-2071-45F6-B747-57A83789CF80}">
      <text>
        <r>
          <rPr>
            <sz val="11"/>
            <color rgb="FF000000"/>
            <rFont val="Arial"/>
            <family val="2"/>
          </rPr>
          <t>(Células de preenchimento automático). Quantitativo das funções gratificadas de direção e assessoramento existentes (preenchidos + vagos).</t>
        </r>
      </text>
    </comment>
    <comment ref="G268" authorId="0" shapeId="0" xr:uid="{401550E5-8AD8-4AE2-A4B5-E1F886C1C0A6}">
      <text>
        <r>
          <rPr>
            <sz val="11"/>
            <color rgb="FF000000"/>
            <rFont val="Arial"/>
            <family val="2"/>
          </rPr>
          <t>(Células de preenchimento automático). Valor total dos vencimentos dos servidores, em Reais (R$).</t>
        </r>
      </text>
    </comment>
    <comment ref="H268" authorId="0" shapeId="0" xr:uid="{CBA50ABF-0C13-4308-840C-5B7FEA004311}">
      <text>
        <r>
          <rPr>
            <sz val="11"/>
            <color rgb="FF000000"/>
            <rFont val="Arial"/>
            <family val="2"/>
          </rPr>
          <t>(Células de preenchimento automático). Valor total das representações pagas em razão da função gratificada de direção e assessoramento, em Reais (R$).</t>
        </r>
      </text>
    </comment>
    <comment ref="I268" authorId="0" shapeId="0" xr:uid="{717FAF5A-5B44-4E6C-AC0D-3A23E0EFE2C4}">
      <text>
        <r>
          <rPr>
            <sz val="11"/>
            <color rgb="FF000000"/>
            <rFont val="Arial"/>
            <family val="2"/>
          </rPr>
          <t>(Células de preenchimento automático). Valor total dos montantes resultantes da soma entre os vencimentos + representações, em Reais (R$).</t>
        </r>
      </text>
    </comment>
    <comment ref="A274" authorId="0" shapeId="0" xr:uid="{15702A03-3226-41EC-A605-8232E4747E3D}">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BE122C42-CC7A-43D9-89EB-B1812FD6121C}">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ABBF3AF7-BC02-48C4-A77C-628BEF5A496D}">
      <text>
        <r>
          <rPr>
            <sz val="11"/>
            <color rgb="FF000000"/>
            <rFont val="Arial"/>
            <family val="2"/>
          </rPr>
          <t>Descrever a sigla da lotação referente à função gratificada de supervisão e apoio. Exemplos de siglas da SCGE: DAUD/UAPP, DAUD/COP/UAOP, DAUD/CLC/UALC, etc.</t>
        </r>
      </text>
    </comment>
    <comment ref="D274" authorId="0" shapeId="0" xr:uid="{07DF9392-1CF8-4C23-83F0-5BACE4D56D0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1C14DA54-F57C-4BFE-9487-F3AF13BA558F}">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A5841ACA-52E7-4DD2-9838-986E0E8511FE}">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A6CBE2E1-5832-43BA-A3CC-4B8A71B147F8}">
      <text>
        <r>
          <rPr>
            <sz val="11"/>
            <color rgb="FF000000"/>
            <rFont val="Arial"/>
            <family val="2"/>
          </rPr>
          <t>Valor do vencimento do servidor, em Reais (R$).</t>
        </r>
      </text>
    </comment>
    <comment ref="H274" authorId="0" shapeId="0" xr:uid="{B550BD71-1512-4400-B5E1-024FCA09639C}">
      <text>
        <r>
          <rPr>
            <sz val="11"/>
            <color rgb="FF000000"/>
            <rFont val="Arial"/>
            <family val="2"/>
          </rPr>
          <t>Valor da representação paga em razão da função gratificada de supervisão e apoio, em Reais (R$).</t>
        </r>
      </text>
    </comment>
    <comment ref="I274" authorId="0" shapeId="0" xr:uid="{478A6902-AAD2-4F79-9A1B-DCF86211A4B6}">
      <text>
        <r>
          <rPr>
            <sz val="11"/>
            <color rgb="FF000000"/>
            <rFont val="Arial"/>
            <family val="2"/>
          </rPr>
          <t>(Células de preenchimento automático). Montante resultante da soma entre o vencimento + representação, em Reais (R$).</t>
        </r>
      </text>
    </comment>
    <comment ref="A306" authorId="0" shapeId="0" xr:uid="{C52E49B8-3D54-4318-8C3D-F84D1AA82F21}">
      <text>
        <r>
          <rPr>
            <sz val="11"/>
            <color rgb="FF000000"/>
            <rFont val="Arial"/>
            <family val="2"/>
          </rPr>
          <t>(Não editar as células em cinza). Relação de todas as funções gratificadas de supervisão e apoio, conforme Lei Estadual nº 16.520/2018.</t>
        </r>
      </text>
    </comment>
    <comment ref="B306" authorId="0" shapeId="0" xr:uid="{689DEB18-FDD4-484E-AF5E-C5A74AFD46A0}">
      <text>
        <r>
          <rPr>
            <sz val="11"/>
            <color rgb="FF000000"/>
            <rFont val="Arial"/>
            <family val="2"/>
          </rPr>
          <t>(Não editar as células em cinza). Relação de todos os símbolos das funções gratificadas de supervisão e apoio, conforme Lei Estadual nº 16.520/2018.</t>
        </r>
      </text>
    </comment>
    <comment ref="C306" authorId="0" shapeId="0" xr:uid="{C81E4348-B7DD-426E-BE74-0284749B9E26}">
      <text>
        <r>
          <rPr>
            <sz val="11"/>
            <color rgb="FF000000"/>
            <rFont val="Arial"/>
            <family val="2"/>
          </rPr>
          <t>(Células de preenchimento automático). Quantitativo das funções gratificadas de supervisão e apoio preenchidos.</t>
        </r>
      </text>
    </comment>
    <comment ref="D306" authorId="0" shapeId="0" xr:uid="{74474DEC-EE0D-424E-9EC2-F452B0E78218}">
      <text>
        <r>
          <rPr>
            <sz val="11"/>
            <color rgb="FF000000"/>
            <rFont val="Arial"/>
            <family val="2"/>
          </rPr>
          <t>(Células de preenchimento automático). Quantitativo das funções gratificadas de supervisão e apoio vagos.</t>
        </r>
      </text>
    </comment>
    <comment ref="E306" authorId="0" shapeId="0" xr:uid="{E8F0C1BE-3064-40BE-9EBB-443A621C4A05}">
      <text>
        <r>
          <rPr>
            <sz val="11"/>
            <color rgb="FF000000"/>
            <rFont val="Arial"/>
            <family val="2"/>
          </rPr>
          <t>(Células de preenchimento automático). Quantitativo das funções gratificadas de supervisão e apoio existentes (preenchidos + vagos).</t>
        </r>
      </text>
    </comment>
    <comment ref="G306" authorId="0" shapeId="0" xr:uid="{9447A6E3-D72B-4796-BE12-B31CB6E7CE7D}">
      <text>
        <r>
          <rPr>
            <sz val="11"/>
            <color rgb="FF000000"/>
            <rFont val="Arial"/>
            <family val="2"/>
          </rPr>
          <t>(Células de preenchimento automático). Valor total dos vencimentos dos servidores, em Reais (R$).</t>
        </r>
      </text>
    </comment>
    <comment ref="H306" authorId="0" shapeId="0" xr:uid="{0758637A-AA5B-4B0C-91C8-C9A224B5C713}">
      <text>
        <r>
          <rPr>
            <sz val="11"/>
            <color rgb="FF000000"/>
            <rFont val="Arial"/>
            <family val="2"/>
          </rPr>
          <t>(Células de preenchimento automático). Valor total das representações pagas em razão da função gratificada de supervisão e apoio, em Reais (R$).</t>
        </r>
      </text>
    </comment>
    <comment ref="I306" authorId="0" shapeId="0" xr:uid="{B5B44C23-34AA-488D-B17C-6CA351478BD7}">
      <text>
        <r>
          <rPr>
            <sz val="11"/>
            <color rgb="FF000000"/>
            <rFont val="Arial"/>
            <family val="2"/>
          </rPr>
          <t>(Células de preenchimento automático). Valor total dos montantes resultantes da soma entre os vencimentos + representações, em Reais (R$).</t>
        </r>
      </text>
    </comment>
    <comment ref="C315" authorId="0" shapeId="0" xr:uid="{ADE62AB9-669E-42A4-B4CE-BDDFE2939DF6}">
      <text>
        <r>
          <rPr>
            <sz val="11"/>
            <color rgb="FF000000"/>
            <rFont val="Arial"/>
            <family val="2"/>
          </rPr>
          <t>(Células de preenchimento automático). Quantitativo dos cargos em comissão + funções gratificadas preenchidos.</t>
        </r>
      </text>
    </comment>
    <comment ref="D315" authorId="0" shapeId="0" xr:uid="{C19BDB8F-32B3-4CCA-B420-C4F7D8881866}">
      <text>
        <r>
          <rPr>
            <sz val="11"/>
            <color rgb="FF000000"/>
            <rFont val="Arial"/>
            <family val="2"/>
          </rPr>
          <t>(Células de preenchimento automático). Quantitativo dos cargos em comissão + funções gratificadas vagos.</t>
        </r>
      </text>
    </comment>
    <comment ref="E315" authorId="0" shapeId="0" xr:uid="{2D93530D-4EC9-414C-B2E9-B396D51B9E7E}">
      <text>
        <r>
          <rPr>
            <sz val="11"/>
            <color rgb="FF000000"/>
            <rFont val="Arial"/>
            <family val="2"/>
          </rPr>
          <t>(Células de preenchimento automático). Quantitativo dos cargos em comissão + funções gratificadas existentes (preenchidos + vagos).</t>
        </r>
      </text>
    </comment>
    <comment ref="G315" authorId="0" shapeId="0" xr:uid="{A0B593E4-07BA-4C00-B314-1F16BB3A4341}">
      <text>
        <r>
          <rPr>
            <sz val="11"/>
            <color rgb="FF000000"/>
            <rFont val="Arial"/>
            <family val="2"/>
          </rPr>
          <t>(Células de preenchimento automático). Valor total dos vencimentos dos cargos comissionados + funções gratificadas, em Reais (R$).</t>
        </r>
      </text>
    </comment>
    <comment ref="H315" authorId="0" shapeId="0" xr:uid="{60BED6B6-0504-44C3-9AEA-5B86892E1120}">
      <text>
        <r>
          <rPr>
            <sz val="11"/>
            <color rgb="FF000000"/>
            <rFont val="Arial"/>
            <family val="2"/>
          </rPr>
          <t>(Células de preenchimento automático). Valor total das representações pagas em razão dos cargos comissionados + funções gratificadas, em Reais (R$).</t>
        </r>
      </text>
    </comment>
    <comment ref="I315" authorId="0" shapeId="0" xr:uid="{BFD432C7-17B0-43FB-83C1-B44C4F7575C1}">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551A4A1D-9E11-4FAB-8817-BFA4FAF05B32}">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584357CC-C5F6-43E8-9D85-A742AA9F715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5FC8D454-31CA-457C-8F5D-EB6B27BD3423}">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740363FD-C7B0-4653-9477-602FFDD0A607}">
      <text>
        <r>
          <rPr>
            <sz val="11"/>
            <color rgb="FF000000"/>
            <rFont val="Arial"/>
            <family val="2"/>
          </rPr>
          <t>Descrever a sigla da lotação referente ao cargo comissionado. Exemplos de siglas da SCGE: GAB/SECGE, GAB/CGAB, CGAB/ASC, etc.</t>
        </r>
      </text>
    </comment>
    <comment ref="D6" authorId="0" shapeId="0" xr:uid="{D6A249EB-5442-48DC-BCB0-0994EE42EFD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11F95DDE-419F-46CE-BF57-900D4009D04E}">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4F7EAABA-570D-4B5E-A9E7-BB4D2366DEC2}">
      <text>
        <r>
          <rPr>
            <sz val="11"/>
            <color rgb="FF000000"/>
            <rFont val="Arial"/>
            <family val="2"/>
          </rPr>
          <t>Nome completo do servidor ocupante do cargo comissionado. Caso o cargo esteja vago, a palavra "VAGO" deverá ser inserida na célula correspondente.</t>
        </r>
      </text>
    </comment>
    <comment ref="G6" authorId="0" shapeId="0" xr:uid="{06DC681F-100E-4D55-9385-A0168590C6E6}">
      <text>
        <r>
          <rPr>
            <sz val="11"/>
            <color rgb="FF000000"/>
            <rFont val="Arial"/>
            <family val="2"/>
          </rPr>
          <t>Valor do subsídio do agente político, em Reais (R$).</t>
        </r>
      </text>
    </comment>
    <comment ref="H6" authorId="0" shapeId="0" xr:uid="{6B60ACE4-45DD-4FB9-BC28-97527AE4368B}">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C355B6B3-EA9C-4287-8D4E-8E30FB241E1E}">
      <text>
        <r>
          <rPr>
            <sz val="11"/>
            <color rgb="FF000000"/>
            <rFont val="Arial"/>
            <family val="2"/>
          </rPr>
          <t>Valor da representação paga em razão do cargo em comissão, em Reais (R$).</t>
        </r>
      </text>
    </comment>
    <comment ref="J6" authorId="0" shapeId="0" xr:uid="{BABF263A-98B9-4BF0-8801-A60087CC9117}">
      <text>
        <r>
          <rPr>
            <sz val="11"/>
            <color rgb="FF000000"/>
            <rFont val="Arial"/>
            <family val="2"/>
          </rPr>
          <t>(Células de preenchimento automático). Montante resultante da soma entre o subsídio do agente político + vencimento + representação, em Reais (R$).</t>
        </r>
      </text>
    </comment>
    <comment ref="A175" authorId="0" shapeId="0" xr:uid="{4760A2A4-8A1D-4106-AA22-6202BB1CC350}">
      <text>
        <r>
          <rPr>
            <sz val="11"/>
            <color rgb="FF000000"/>
            <rFont val="Arial"/>
            <family val="2"/>
          </rPr>
          <t>(Não editar as células em cinza). Relação de todos os cargos comissionados, conforme Lei Estadual nº 16.520/2018.</t>
        </r>
      </text>
    </comment>
    <comment ref="B175" authorId="0" shapeId="0" xr:uid="{A1C75153-F041-4016-912B-C146D34DBE17}">
      <text>
        <r>
          <rPr>
            <sz val="11"/>
            <color rgb="FF000000"/>
            <rFont val="Arial"/>
            <family val="2"/>
          </rPr>
          <t>(Não editar as células em cinza). Relação de todos os símbolos dos cargos comissionados, conforme Lei Estadual nº 16.520/2018.</t>
        </r>
      </text>
    </comment>
    <comment ref="C175" authorId="0" shapeId="0" xr:uid="{94F3435D-697A-4FC4-8601-ACD1D09979BF}">
      <text>
        <r>
          <rPr>
            <sz val="11"/>
            <color rgb="FF000000"/>
            <rFont val="Arial"/>
            <family val="2"/>
          </rPr>
          <t>(Células de preenchimento automático). Quantitativo dos cargos comissionados preenchidos.</t>
        </r>
      </text>
    </comment>
    <comment ref="D175" authorId="0" shapeId="0" xr:uid="{756F25E6-BBDA-4257-9BE8-B4225EB39B9B}">
      <text>
        <r>
          <rPr>
            <sz val="11"/>
            <color rgb="FF000000"/>
            <rFont val="Arial"/>
            <family val="2"/>
          </rPr>
          <t>(Células de preenchimento automático). Quantitativo dos cargos comissionados vagos.</t>
        </r>
      </text>
    </comment>
    <comment ref="E175" authorId="0" shapeId="0" xr:uid="{C0B3E016-54B2-4C59-B1F8-3CD3F9CFF3B4}">
      <text>
        <r>
          <rPr>
            <sz val="11"/>
            <color rgb="FF000000"/>
            <rFont val="Arial"/>
            <family val="2"/>
          </rPr>
          <t>(Células de preenchimento automático). Quantitativo dos cargos comissionados existentes (preenchidos + vagos).</t>
        </r>
      </text>
    </comment>
    <comment ref="G175" authorId="0" shapeId="0" xr:uid="{6A13F7F6-8EC6-4D0B-953D-BCF52A899A9B}">
      <text>
        <r>
          <rPr>
            <sz val="11"/>
            <color rgb="FF000000"/>
            <rFont val="Arial"/>
            <family val="2"/>
          </rPr>
          <t>(Células de preenchimento automático). Valor total dos subsídios dos agentes políticos, em Reais (R$).</t>
        </r>
      </text>
    </comment>
    <comment ref="H175" authorId="0" shapeId="0" xr:uid="{224FC9E0-30ED-4612-A278-62CBED28C6DA}">
      <text>
        <r>
          <rPr>
            <sz val="11"/>
            <color rgb="FF000000"/>
            <rFont val="Arial"/>
            <family val="2"/>
          </rPr>
          <t>(Células de preenchimento automático). Valor total dos vencimentos dos servidores, em Reais (R$).</t>
        </r>
      </text>
    </comment>
    <comment ref="I175" authorId="0" shapeId="0" xr:uid="{B7E31A8E-B76D-4856-AA67-7790B571F6C2}">
      <text>
        <r>
          <rPr>
            <sz val="11"/>
            <color rgb="FF000000"/>
            <rFont val="Arial"/>
            <family val="2"/>
          </rPr>
          <t>(Células de preenchimento automático). Valor total das representações pagas em razão do cargo em comissão, em Reais (R$).</t>
        </r>
      </text>
    </comment>
    <comment ref="J175" authorId="0" shapeId="0" xr:uid="{17FE30D7-6DE5-470A-8113-5A9611A57A6C}">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406492D8-004A-4A4A-9A80-2318FD69B43C}">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4B70DE3D-FFD1-431D-A11D-8C4BE8C13AD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FF6E789E-4B9A-47F1-AEF9-EBC1FAF339F7}">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FACC4D56-9CCC-4CA1-A717-9472484A121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39D44733-34D0-4D6E-8C01-B17F850CA75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321768A1-EBE8-41D3-8F4A-8E635F78C21E}">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48D55F6B-58CC-40BC-B21D-CECD36321985}">
      <text>
        <r>
          <rPr>
            <sz val="11"/>
            <color rgb="FF000000"/>
            <rFont val="Arial"/>
            <family val="2"/>
          </rPr>
          <t>Valor do vencimento do servidor, em Reais (R$).</t>
        </r>
      </text>
    </comment>
    <comment ref="H191" authorId="0" shapeId="0" xr:uid="{A89F9E0D-C15B-414F-B2CB-6156EF11560E}">
      <text>
        <r>
          <rPr>
            <sz val="11"/>
            <color rgb="FF000000"/>
            <rFont val="Arial"/>
            <family val="2"/>
          </rPr>
          <t>Valor da representação paga em razão da função gratificada de direção e assessoramento, em Reais (R$).</t>
        </r>
      </text>
    </comment>
    <comment ref="I191" authorId="0" shapeId="0" xr:uid="{D6806C25-9FA5-4825-81E3-B21482A79D14}">
      <text>
        <r>
          <rPr>
            <sz val="11"/>
            <color rgb="FF000000"/>
            <rFont val="Arial"/>
            <family val="2"/>
          </rPr>
          <t>(Células de preenchimento automático). Montante resultante da soma entre o vencimento + representação, em Reais (R$).</t>
        </r>
      </text>
    </comment>
    <comment ref="A194" authorId="0" shapeId="0" xr:uid="{C1F36619-F2CC-460E-9536-C4F9B0119623}">
      <text>
        <r>
          <rPr>
            <sz val="11"/>
            <color rgb="FF000000"/>
            <rFont val="Arial"/>
            <family val="2"/>
          </rPr>
          <t>(Não editar as células em cinza). Relação de todas as funções gratificadas de direção e assessoramento, conforme Lei Estadual nº 16.520/2018.</t>
        </r>
      </text>
    </comment>
    <comment ref="B194" authorId="0" shapeId="0" xr:uid="{D1E6443B-E270-4951-A989-37693A8655BD}">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0B6B9E24-3CE9-4CC2-83AD-5595429EE8D8}">
      <text>
        <r>
          <rPr>
            <sz val="11"/>
            <color rgb="FF000000"/>
            <rFont val="Arial"/>
            <family val="2"/>
          </rPr>
          <t>(Células de preenchimento automático). Quantitativo das funções gratificadas de direção e assessoramento preenchidos.</t>
        </r>
      </text>
    </comment>
    <comment ref="D194" authorId="0" shapeId="0" xr:uid="{A977C61B-AC99-44E0-B3D3-16D3010E48A2}">
      <text>
        <r>
          <rPr>
            <sz val="11"/>
            <color rgb="FF000000"/>
            <rFont val="Arial"/>
            <family val="2"/>
          </rPr>
          <t>(Células de preenchimento automático). Quantitativo das funções gratificadas de direção e assessoramento vagas.</t>
        </r>
      </text>
    </comment>
    <comment ref="E194" authorId="0" shapeId="0" xr:uid="{F4615F3D-E978-457D-A808-298FFB3BC7BC}">
      <text>
        <r>
          <rPr>
            <sz val="11"/>
            <color rgb="FF000000"/>
            <rFont val="Arial"/>
            <family val="2"/>
          </rPr>
          <t>(Células de preenchimento automático). Quantitativo das funções gratificadas de direção e assessoramento existentes (preenchidos + vagos).</t>
        </r>
      </text>
    </comment>
    <comment ref="G194" authorId="0" shapeId="0" xr:uid="{0D33D611-EF12-42AA-BFBF-2988C33CE039}">
      <text>
        <r>
          <rPr>
            <sz val="11"/>
            <color rgb="FF000000"/>
            <rFont val="Arial"/>
            <family val="2"/>
          </rPr>
          <t>(Células de preenchimento automático). Valor total dos vencimentos dos servidores, em Reais (R$).</t>
        </r>
      </text>
    </comment>
    <comment ref="H194" authorId="0" shapeId="0" xr:uid="{36446499-911B-418F-ACF4-3199C21D88DE}">
      <text>
        <r>
          <rPr>
            <sz val="11"/>
            <color rgb="FF000000"/>
            <rFont val="Arial"/>
            <family val="2"/>
          </rPr>
          <t>(Células de preenchimento automático). Valor total das representações pagas em razão da função gratificada de direção e assessoramento, em Reais (R$).</t>
        </r>
      </text>
    </comment>
    <comment ref="I194" authorId="0" shapeId="0" xr:uid="{EFF39718-98D0-477F-9477-D573A13834F5}">
      <text>
        <r>
          <rPr>
            <sz val="11"/>
            <color rgb="FF000000"/>
            <rFont val="Arial"/>
            <family val="2"/>
          </rPr>
          <t>(Células de preenchimento automático). Valor total dos montantes resultantes da soma entre os vencimentos + representações, em Reais (R$).</t>
        </r>
      </text>
    </comment>
    <comment ref="A204" authorId="0" shapeId="0" xr:uid="{90768028-C5FD-4706-BD14-F8F49D775CF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61C4BE01-7DA7-4730-B39E-09BFBAE9243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92CDB7CA-2EFF-4E0E-8AE0-AE546E59A907}">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4499F2B4-045D-47BA-90E0-5E85238C08D4}">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4AE9979E-99A0-44C6-B3AF-2FDF6AD516A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F6B31407-9BF7-4D0D-9A78-CB917C63DA8C}">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86D8CADD-C9D5-4CFB-A24A-770DC8B8C4F0}">
      <text>
        <r>
          <rPr>
            <sz val="11"/>
            <color rgb="FF000000"/>
            <rFont val="Arial"/>
            <family val="2"/>
          </rPr>
          <t>Valor do vencimento do servidor, em Reais (R$).</t>
        </r>
      </text>
    </comment>
    <comment ref="H204" authorId="0" shapeId="0" xr:uid="{F2F25AB7-2C92-414F-BF88-7E161D81CCC4}">
      <text>
        <r>
          <rPr>
            <sz val="11"/>
            <color rgb="FF000000"/>
            <rFont val="Arial"/>
            <family val="2"/>
          </rPr>
          <t>Valor da representação paga em razão da função gratificada de direção e assessoramento, em Reais (R$).</t>
        </r>
      </text>
    </comment>
    <comment ref="I204" authorId="0" shapeId="0" xr:uid="{FF8BAA53-3DA7-4A73-97AD-18CF7BC3673F}">
      <text>
        <r>
          <rPr>
            <sz val="11"/>
            <color rgb="FF000000"/>
            <rFont val="Arial"/>
            <family val="2"/>
          </rPr>
          <t>(Células de preenchimento automático). Montante resultante da soma entre o vencimento + representação, em Reais (R$).</t>
        </r>
      </text>
    </comment>
    <comment ref="A212" authorId="0" shapeId="0" xr:uid="{22FF8660-0AC1-4DF4-AB22-3D388A58ED48}">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5710E86D-9023-4E0B-AB23-F043360B792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02E9ABF3-B7B0-4A6E-AD2A-3C2C802F7195}">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022B8AD7-51C6-4012-AAE1-0217C363A01A}">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9EC2896F-55FE-44E3-A037-D9A3C010986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E8DCFB65-A217-4C82-9821-482078113F9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C2207703-26E1-49C3-8A2E-59F64C82B1EE}">
      <text>
        <r>
          <rPr>
            <sz val="11"/>
            <color rgb="FF000000"/>
            <rFont val="Arial"/>
            <family val="2"/>
          </rPr>
          <t>Valor do vencimento do servidor, em Reais (R$).</t>
        </r>
      </text>
    </comment>
    <comment ref="H212" authorId="0" shapeId="0" xr:uid="{9F007DC0-FF3E-433D-BAD5-0582769D4366}">
      <text>
        <r>
          <rPr>
            <sz val="11"/>
            <color rgb="FF000000"/>
            <rFont val="Arial"/>
            <family val="2"/>
          </rPr>
          <t>Valor da representação paga em razão da função gratificada de direção e assessoramento, em Reais (R$).</t>
        </r>
      </text>
    </comment>
    <comment ref="I212" authorId="0" shapeId="0" xr:uid="{9FC9C7F0-0325-4652-A78D-832BD128CDB1}">
      <text>
        <r>
          <rPr>
            <sz val="11"/>
            <color rgb="FF000000"/>
            <rFont val="Arial"/>
            <family val="2"/>
          </rPr>
          <t>(Células de preenchimento automático). Montante resultante da soma entre o vencimento + representação, em Reais (R$).</t>
        </r>
      </text>
    </comment>
    <comment ref="A220" authorId="0" shapeId="0" xr:uid="{EC497CAD-BBF1-4EC5-AFED-05AAF8DE344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AFD1D633-B714-4F64-8C25-82BBCC38D0D4}">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06E96B1E-DD86-4BA7-B1E9-158B10F96125}">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40F5F349-7D78-420C-8CE8-5278626D7CC8}">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A389C011-0853-4F67-8E1E-40E2A858A608}">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1A06CDD8-96C3-4DF1-A45F-17F7546DA7E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5C75675B-2B57-451E-B310-92A6BA30EA2E}">
      <text>
        <r>
          <rPr>
            <sz val="11"/>
            <color rgb="FF000000"/>
            <rFont val="Arial"/>
            <family val="2"/>
          </rPr>
          <t>Valor do vencimento do servidor, em Reais (R$).</t>
        </r>
      </text>
    </comment>
    <comment ref="H220" authorId="0" shapeId="0" xr:uid="{E9F578BB-BD0B-4C04-AE3B-1211CC78CD3D}">
      <text>
        <r>
          <rPr>
            <sz val="11"/>
            <color rgb="FF000000"/>
            <rFont val="Arial"/>
            <family val="2"/>
          </rPr>
          <t>Valor da representação paga em razão da função gratificada de direção e assessoramento, em Reais (R$).</t>
        </r>
      </text>
    </comment>
    <comment ref="I220" authorId="0" shapeId="0" xr:uid="{18B30C2B-1D55-47EF-9919-CE8F88613326}">
      <text>
        <r>
          <rPr>
            <sz val="11"/>
            <color rgb="FF000000"/>
            <rFont val="Arial"/>
            <family val="2"/>
          </rPr>
          <t>(Células de preenchimento automático). Montante resultante da soma entre o vencimento + representação, em Reais (R$).</t>
        </r>
      </text>
    </comment>
    <comment ref="A226" authorId="0" shapeId="0" xr:uid="{5344C323-EEDB-402A-90C5-E0ED2EC6391A}">
      <text>
        <r>
          <rPr>
            <sz val="11"/>
            <color rgb="FF000000"/>
            <rFont val="Arial"/>
            <family val="2"/>
          </rPr>
          <t>(Não editar as células em cinza). Relação de todas as funções gratificadas de direção e assessoramento, conforme Lei Estadual nº 16.520/2018.</t>
        </r>
      </text>
    </comment>
    <comment ref="B226" authorId="0" shapeId="0" xr:uid="{17591FBE-D027-4FE4-8873-FDE3AF461401}">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8AA77133-F442-4467-893D-C78E0602F2C0}">
      <text>
        <r>
          <rPr>
            <sz val="11"/>
            <color rgb="FF000000"/>
            <rFont val="Arial"/>
            <family val="2"/>
          </rPr>
          <t>(Células de preenchimento automático). Quantitativo das funções gratificadas de direção e assessoramento preenchidos.</t>
        </r>
      </text>
    </comment>
    <comment ref="D226" authorId="0" shapeId="0" xr:uid="{8875D781-ADCF-4245-885D-22B149C2568F}">
      <text>
        <r>
          <rPr>
            <sz val="11"/>
            <color rgb="FF000000"/>
            <rFont val="Arial"/>
            <family val="2"/>
          </rPr>
          <t>(Células de preenchimento automático). Quantitativo das funções gratificadas de direção e assessoramento vagas.</t>
        </r>
      </text>
    </comment>
    <comment ref="E226" authorId="0" shapeId="0" xr:uid="{4A25B52E-46C9-45A3-9A2C-3D9416D9E001}">
      <text>
        <r>
          <rPr>
            <sz val="11"/>
            <color rgb="FF000000"/>
            <rFont val="Arial"/>
            <family val="2"/>
          </rPr>
          <t>(Células de preenchimento automático). Quantitativo das funções gratificadas de direção e assessoramento existentes (preenchidos + vagos).</t>
        </r>
      </text>
    </comment>
    <comment ref="G226" authorId="0" shapeId="0" xr:uid="{81F4DCCC-DF1C-4788-ADE4-FBB64338FA83}">
      <text>
        <r>
          <rPr>
            <sz val="11"/>
            <color rgb="FF000000"/>
            <rFont val="Arial"/>
            <family val="2"/>
          </rPr>
          <t>(Células de preenchimento automático). Valor total dos vencimentos dos servidores, em Reais (R$).</t>
        </r>
      </text>
    </comment>
    <comment ref="H226" authorId="0" shapeId="0" xr:uid="{DFE7C21C-6BAD-4206-BB7D-830041245070}">
      <text>
        <r>
          <rPr>
            <sz val="11"/>
            <color rgb="FF000000"/>
            <rFont val="Arial"/>
            <family val="2"/>
          </rPr>
          <t>(Células de preenchimento automático). Valor total das representações pagas em razão da função gratificada de direção e assessoramento, em Reais (R$).</t>
        </r>
      </text>
    </comment>
    <comment ref="I226" authorId="0" shapeId="0" xr:uid="{55FAFC35-C9C7-449D-9125-FC11AEA41AC8}">
      <text>
        <r>
          <rPr>
            <sz val="11"/>
            <color rgb="FF000000"/>
            <rFont val="Arial"/>
            <family val="2"/>
          </rPr>
          <t>(Células de preenchimento automático). Valor total dos montantes resultantes da soma entre os vencimentos + representações, em Reais (R$).</t>
        </r>
      </text>
    </comment>
    <comment ref="A237" authorId="0" shapeId="0" xr:uid="{BCB81330-A663-44A1-9EE4-790B1CC258D4}">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67D84563-AF36-4440-8474-13F7A8846EB4}">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ED9D525E-63ED-441F-831C-1F43CA0554E2}">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880A7534-04DF-42C8-AA51-1F269F9E3C7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3B9F1C73-BB9D-4B97-812D-39D7B9AB842A}">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6D9C4AE4-AD13-42E0-B68A-2C87926CCA1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111AFCFC-C472-4D1C-B7F1-718A7FBD0FC1}">
      <text>
        <r>
          <rPr>
            <sz val="11"/>
            <color rgb="FF000000"/>
            <rFont val="Arial"/>
            <family val="2"/>
          </rPr>
          <t>Valor do vencimento do servidor, em Reais (R$).</t>
        </r>
      </text>
    </comment>
    <comment ref="H237" authorId="0" shapeId="0" xr:uid="{145FC836-5F32-4EBE-85D6-146F0F33F827}">
      <text>
        <r>
          <rPr>
            <sz val="11"/>
            <color rgb="FF000000"/>
            <rFont val="Arial"/>
            <family val="2"/>
          </rPr>
          <t>Valor da representação paga em razão da função gratificada de direção e assessoramento, em Reais (R$).</t>
        </r>
      </text>
    </comment>
    <comment ref="I237" authorId="0" shapeId="0" xr:uid="{76BBEB18-45E7-43BB-AA00-8502F0973044}">
      <text>
        <r>
          <rPr>
            <sz val="11"/>
            <color rgb="FF000000"/>
            <rFont val="Arial"/>
            <family val="2"/>
          </rPr>
          <t>(Células de preenchimento automático). Montante resultante da soma entre o vencimento + representação, em Reais (R$).</t>
        </r>
      </text>
    </comment>
    <comment ref="A246" authorId="0" shapeId="0" xr:uid="{2D9AC008-34D7-4C2F-82B1-9B6EBB9E21A7}">
      <text>
        <r>
          <rPr>
            <sz val="11"/>
            <color rgb="FF000000"/>
            <rFont val="Arial"/>
            <family val="2"/>
          </rPr>
          <t>(Não editar as células em cinza). Relação de todas as funções gratificadas de direção e assessoramento, conforme Lei Estadual nº 16.520/2018.</t>
        </r>
      </text>
    </comment>
    <comment ref="B246" authorId="0" shapeId="0" xr:uid="{00211089-0F93-4FFC-B0D9-A9CDB7C47D10}">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15743183-025E-4C34-8F96-C1F6065E323B}">
      <text>
        <r>
          <rPr>
            <sz val="11"/>
            <color rgb="FF000000"/>
            <rFont val="Arial"/>
            <family val="2"/>
          </rPr>
          <t>(Células de preenchimento automático). Quantitativo das funções gratificadas de direção e assessoramento preenchidos.</t>
        </r>
      </text>
    </comment>
    <comment ref="D246" authorId="0" shapeId="0" xr:uid="{B6D1BB7D-A3FA-4C08-8AD0-E0E091E46D9B}">
      <text>
        <r>
          <rPr>
            <sz val="11"/>
            <color rgb="FF000000"/>
            <rFont val="Arial"/>
            <family val="2"/>
          </rPr>
          <t>(Células de preenchimento automático). Quantitativo das funções gratificadas de direção e assessoramento vagas.</t>
        </r>
      </text>
    </comment>
    <comment ref="E246" authorId="0" shapeId="0" xr:uid="{458599C9-EDEE-4BC7-B985-42ACA3A7BD4D}">
      <text>
        <r>
          <rPr>
            <sz val="11"/>
            <color rgb="FF000000"/>
            <rFont val="Arial"/>
            <family val="2"/>
          </rPr>
          <t>(Células de preenchimento automático). Quantitativo das funções gratificadas de direção e assessoramento existentes (preenchidos + vagos).</t>
        </r>
      </text>
    </comment>
    <comment ref="G246" authorId="0" shapeId="0" xr:uid="{9F603DF8-B152-4A11-BCA8-47410C90901B}">
      <text>
        <r>
          <rPr>
            <sz val="11"/>
            <color rgb="FF000000"/>
            <rFont val="Arial"/>
            <family val="2"/>
          </rPr>
          <t>(Células de preenchimento automático). Valor total dos vencimentos dos servidores, em Reais (R$).</t>
        </r>
      </text>
    </comment>
    <comment ref="H246" authorId="0" shapeId="0" xr:uid="{29AE33B8-2FE3-4206-A58D-C183B8C84830}">
      <text>
        <r>
          <rPr>
            <sz val="11"/>
            <color rgb="FF000000"/>
            <rFont val="Arial"/>
            <family val="2"/>
          </rPr>
          <t>(Células de preenchimento automático). Valor total das representações pagas em razão da função gratificada de direção e assessoramento, em Reais (R$).</t>
        </r>
      </text>
    </comment>
    <comment ref="I246" authorId="0" shapeId="0" xr:uid="{6ADE320C-C163-4C56-AC4A-C8019A44506D}">
      <text>
        <r>
          <rPr>
            <sz val="11"/>
            <color rgb="FF000000"/>
            <rFont val="Arial"/>
            <family val="2"/>
          </rPr>
          <t>(Células de preenchimento automático). Valor total dos montantes resultantes da soma entre os vencimentos + representações, em Reais (R$).</t>
        </r>
      </text>
    </comment>
    <comment ref="A253" authorId="0" shapeId="0" xr:uid="{7643C2B4-1411-4DF7-87F0-DD0C1526FA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B70E6A7D-6B26-4BCD-A6D7-4B3F8B031B78}">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074E637A-257E-4772-B9FE-B599DA72E42E}">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5D3A8AE6-77E7-4070-91E0-07E04A4D1C7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61A0C4C7-9109-4DD9-AB95-7277624D29D6}">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7956E3A9-0746-4C47-BDBE-A1B5900F9B0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152ACD58-362B-4E59-9D8D-F8F5DD9B4829}">
      <text>
        <r>
          <rPr>
            <sz val="11"/>
            <color rgb="FF000000"/>
            <rFont val="Arial"/>
            <family val="2"/>
          </rPr>
          <t>Valor do vencimento do servidor, em Reais (R$).</t>
        </r>
      </text>
    </comment>
    <comment ref="H253" authorId="0" shapeId="0" xr:uid="{80BFBCA4-405C-43F4-9387-8AB5DE7FC0FF}">
      <text>
        <r>
          <rPr>
            <sz val="11"/>
            <color rgb="FF000000"/>
            <rFont val="Arial"/>
            <family val="2"/>
          </rPr>
          <t>Valor da representação paga em razão da função gratificada de direção e assessoramento, em Reais (R$).</t>
        </r>
      </text>
    </comment>
    <comment ref="I253" authorId="0" shapeId="0" xr:uid="{27566663-0202-48C3-82A5-3CBCAC1D2D4E}">
      <text>
        <r>
          <rPr>
            <sz val="11"/>
            <color rgb="FF000000"/>
            <rFont val="Arial"/>
            <family val="2"/>
          </rPr>
          <t>(Células de preenchimento automático). Montante resultante da soma entre o vencimento + representação, em Reais (R$).</t>
        </r>
      </text>
    </comment>
    <comment ref="A257" authorId="0" shapeId="0" xr:uid="{AC7AA3D5-19BB-408F-915D-B39E167F3566}">
      <text>
        <r>
          <rPr>
            <sz val="11"/>
            <color rgb="FF000000"/>
            <rFont val="Arial"/>
            <family val="2"/>
          </rPr>
          <t>(Não editar as células em cinza). Relação de todas as funções gratificadas de direção e assessoramento, conforme Lei Estadual nº 16.520/2018.</t>
        </r>
      </text>
    </comment>
    <comment ref="B257" authorId="0" shapeId="0" xr:uid="{883AECE1-69C7-4358-8C89-501073DC29A2}">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5EA85A0D-5258-4ABB-A87F-979C7477D4C0}">
      <text>
        <r>
          <rPr>
            <sz val="11"/>
            <color rgb="FF000000"/>
            <rFont val="Arial"/>
            <family val="2"/>
          </rPr>
          <t>(Células de preenchimento automático). Quantitativo das funções gratificadas de direção e assessoramento preenchidos.</t>
        </r>
      </text>
    </comment>
    <comment ref="D257" authorId="0" shapeId="0" xr:uid="{D3DA167A-0615-4A7E-A9B5-7232E7B5BC4A}">
      <text>
        <r>
          <rPr>
            <sz val="11"/>
            <color rgb="FF000000"/>
            <rFont val="Arial"/>
            <family val="2"/>
          </rPr>
          <t>(Células de preenchimento automático). Quantitativo das funções gratificadas de direção e assessoramento vagas.</t>
        </r>
      </text>
    </comment>
    <comment ref="E257" authorId="0" shapeId="0" xr:uid="{9F771E9A-3B23-4692-B171-AC6F9E989107}">
      <text>
        <r>
          <rPr>
            <sz val="11"/>
            <color rgb="FF000000"/>
            <rFont val="Arial"/>
            <family val="2"/>
          </rPr>
          <t>(Células de preenchimento automático). Quantitativo das funções gratificadas de direção e assessoramento existentes (preenchidos + vagos).</t>
        </r>
      </text>
    </comment>
    <comment ref="G257" authorId="0" shapeId="0" xr:uid="{B0735EB5-A380-4A57-853F-5E6A0956C7F6}">
      <text>
        <r>
          <rPr>
            <sz val="11"/>
            <color rgb="FF000000"/>
            <rFont val="Arial"/>
            <family val="2"/>
          </rPr>
          <t>(Células de preenchimento automático). Valor total dos vencimentos dos servidores, em Reais (R$).</t>
        </r>
      </text>
    </comment>
    <comment ref="H257" authorId="0" shapeId="0" xr:uid="{5B96B6DF-9BED-4BB0-A6F4-D8B6A8ED083E}">
      <text>
        <r>
          <rPr>
            <sz val="11"/>
            <color rgb="FF000000"/>
            <rFont val="Arial"/>
            <family val="2"/>
          </rPr>
          <t>(Células de preenchimento automático). Valor total das representações pagas em razão da função gratificada de direção e assessoramento, em Reais (R$).</t>
        </r>
      </text>
    </comment>
    <comment ref="I257" authorId="0" shapeId="0" xr:uid="{13D740E4-C234-4505-B9E5-30061891160E}">
      <text>
        <r>
          <rPr>
            <sz val="11"/>
            <color rgb="FF000000"/>
            <rFont val="Arial"/>
            <family val="2"/>
          </rPr>
          <t>(Células de preenchimento automático). Valor total dos montantes resultantes da soma entre os vencimentos + representações, em Reais (R$).</t>
        </r>
      </text>
    </comment>
    <comment ref="A264" authorId="0" shapeId="0" xr:uid="{0528B09A-A566-44F6-9109-3F5C6381599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06A7AF0D-9DCE-43EB-B80F-702940E0E6E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3D9D0DA1-62B4-4D49-8860-8E5B60E547AE}">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802393FC-7484-4080-B02A-92936058DDC3}">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DDDDCDDB-F4D4-46D5-BAAD-1C7AD865F03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D9525BDF-93DC-4800-A55D-D6174EB2B59D}">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B52C7245-9261-4D7A-8308-6286D67BFFAD}">
      <text>
        <r>
          <rPr>
            <sz val="11"/>
            <color rgb="FF000000"/>
            <rFont val="Arial"/>
            <family val="2"/>
          </rPr>
          <t>Valor do vencimento do servidor, em Reais (R$).</t>
        </r>
      </text>
    </comment>
    <comment ref="H264" authorId="0" shapeId="0" xr:uid="{9FA24BBF-B4EB-4F95-8974-6FFFD6B9B17F}">
      <text>
        <r>
          <rPr>
            <sz val="11"/>
            <color rgb="FF000000"/>
            <rFont val="Arial"/>
            <family val="2"/>
          </rPr>
          <t>Valor da representação paga em razão da função gratificada de direção e assessoramento, em Reais (R$).</t>
        </r>
      </text>
    </comment>
    <comment ref="I264" authorId="0" shapeId="0" xr:uid="{717A3D65-4E71-4CC0-A92C-48A6719F37C5}">
      <text>
        <r>
          <rPr>
            <sz val="11"/>
            <color rgb="FF000000"/>
            <rFont val="Arial"/>
            <family val="2"/>
          </rPr>
          <t>(Células de preenchimento automático). Montante resultante da soma entre o vencimento + representação, em Reais (R$).</t>
        </r>
      </text>
    </comment>
    <comment ref="A268" authorId="0" shapeId="0" xr:uid="{C07E33F9-CA2D-434B-841F-76412B4D1BDD}">
      <text>
        <r>
          <rPr>
            <sz val="11"/>
            <color rgb="FF000000"/>
            <rFont val="Arial"/>
            <family val="2"/>
          </rPr>
          <t>(Não editar as células em cinza). Relação de todas as funções gratificadas de direção e assessoramento, conforme Lei Estadual nº 16.520/2018.</t>
        </r>
      </text>
    </comment>
    <comment ref="B268" authorId="0" shapeId="0" xr:uid="{F21406A4-B29B-4332-A90D-7154175911A4}">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46D8696E-B320-4298-84C9-BC01E478026F}">
      <text>
        <r>
          <rPr>
            <sz val="11"/>
            <color rgb="FF000000"/>
            <rFont val="Arial"/>
            <family val="2"/>
          </rPr>
          <t>(Células de preenchimento automático). Quantitativo das funções gratificadas de direção e assessoramento preenchidos.</t>
        </r>
      </text>
    </comment>
    <comment ref="D268" authorId="0" shapeId="0" xr:uid="{1548BBF9-FB4F-412F-9B81-A609C3658C3E}">
      <text>
        <r>
          <rPr>
            <sz val="11"/>
            <color rgb="FF000000"/>
            <rFont val="Arial"/>
            <family val="2"/>
          </rPr>
          <t>(Células de preenchimento automático). Quantitativo das funções gratificadas de direção e assessoramento vagas.</t>
        </r>
      </text>
    </comment>
    <comment ref="E268" authorId="0" shapeId="0" xr:uid="{E206B78D-CB04-4E90-A778-DC0EC2C4EB52}">
      <text>
        <r>
          <rPr>
            <sz val="11"/>
            <color rgb="FF000000"/>
            <rFont val="Arial"/>
            <family val="2"/>
          </rPr>
          <t>(Células de preenchimento automático). Quantitativo das funções gratificadas de direção e assessoramento existentes (preenchidos + vagos).</t>
        </r>
      </text>
    </comment>
    <comment ref="G268" authorId="0" shapeId="0" xr:uid="{3FB3686C-1C2E-4471-A63A-5D6BE2150048}">
      <text>
        <r>
          <rPr>
            <sz val="11"/>
            <color rgb="FF000000"/>
            <rFont val="Arial"/>
            <family val="2"/>
          </rPr>
          <t>(Células de preenchimento automático). Valor total dos vencimentos dos servidores, em Reais (R$).</t>
        </r>
      </text>
    </comment>
    <comment ref="H268" authorId="0" shapeId="0" xr:uid="{EA106A6E-C569-41D7-B279-0B84A4F5D7F6}">
      <text>
        <r>
          <rPr>
            <sz val="11"/>
            <color rgb="FF000000"/>
            <rFont val="Arial"/>
            <family val="2"/>
          </rPr>
          <t>(Células de preenchimento automático). Valor total das representações pagas em razão da função gratificada de direção e assessoramento, em Reais (R$).</t>
        </r>
      </text>
    </comment>
    <comment ref="I268" authorId="0" shapeId="0" xr:uid="{7462FD0F-A97E-4224-90FA-8C2C3634BD7D}">
      <text>
        <r>
          <rPr>
            <sz val="11"/>
            <color rgb="FF000000"/>
            <rFont val="Arial"/>
            <family val="2"/>
          </rPr>
          <t>(Células de preenchimento automático). Valor total dos montantes resultantes da soma entre os vencimentos + representações, em Reais (R$).</t>
        </r>
      </text>
    </comment>
    <comment ref="A274" authorId="0" shapeId="0" xr:uid="{71E7A07D-0653-4341-83ED-03631E9AAB0E}">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E9FF299A-593E-443A-B138-7C24B9B5AAB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F7721716-61A8-4936-84C7-C710EB5E8DB8}">
      <text>
        <r>
          <rPr>
            <sz val="11"/>
            <color rgb="FF000000"/>
            <rFont val="Arial"/>
            <family val="2"/>
          </rPr>
          <t>Descrever a sigla da lotação referente à função gratificada de supervisão e apoio. Exemplos de siglas da SCGE: DAUD/UAPP, DAUD/COP/UAOP, DAUD/CLC/UALC, etc.</t>
        </r>
      </text>
    </comment>
    <comment ref="D274" authorId="0" shapeId="0" xr:uid="{16BE4CF2-2987-4A60-B5DD-4F0047EE001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9D236974-A5E7-4F6E-8220-FE2F8ED97827}">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7C06E0B3-3A21-4945-A6E3-491C3D826B1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C6ED87C9-DEBE-4B91-A958-A538C7D2B1A6}">
      <text>
        <r>
          <rPr>
            <sz val="11"/>
            <color rgb="FF000000"/>
            <rFont val="Arial"/>
            <family val="2"/>
          </rPr>
          <t>Valor do vencimento do servidor, em Reais (R$).</t>
        </r>
      </text>
    </comment>
    <comment ref="H274" authorId="0" shapeId="0" xr:uid="{F0942D05-89D1-4375-BBDC-8B8DDE0FF4F0}">
      <text>
        <r>
          <rPr>
            <sz val="11"/>
            <color rgb="FF000000"/>
            <rFont val="Arial"/>
            <family val="2"/>
          </rPr>
          <t>Valor da representação paga em razão da função gratificada de supervisão e apoio, em Reais (R$).</t>
        </r>
      </text>
    </comment>
    <comment ref="I274" authorId="0" shapeId="0" xr:uid="{4B8736E0-85BF-4474-BF7F-852FF52D1721}">
      <text>
        <r>
          <rPr>
            <sz val="11"/>
            <color rgb="FF000000"/>
            <rFont val="Arial"/>
            <family val="2"/>
          </rPr>
          <t>(Células de preenchimento automático). Montante resultante da soma entre o vencimento + representação, em Reais (R$).</t>
        </r>
      </text>
    </comment>
    <comment ref="A306" authorId="0" shapeId="0" xr:uid="{7AD95CC3-498C-40EB-A878-7EAE498E4E71}">
      <text>
        <r>
          <rPr>
            <sz val="11"/>
            <color rgb="FF000000"/>
            <rFont val="Arial"/>
            <family val="2"/>
          </rPr>
          <t>(Não editar as células em cinza). Relação de todas as funções gratificadas de supervisão e apoio, conforme Lei Estadual nº 16.520/2018.</t>
        </r>
      </text>
    </comment>
    <comment ref="B306" authorId="0" shapeId="0" xr:uid="{DC8A9A6A-642F-47AC-8B87-AF2780E39A73}">
      <text>
        <r>
          <rPr>
            <sz val="11"/>
            <color rgb="FF000000"/>
            <rFont val="Arial"/>
            <family val="2"/>
          </rPr>
          <t>(Não editar as células em cinza). Relação de todos os símbolos das funções gratificadas de supervisão e apoio, conforme Lei Estadual nº 16.520/2018.</t>
        </r>
      </text>
    </comment>
    <comment ref="C306" authorId="0" shapeId="0" xr:uid="{C2830D8A-7CED-4D76-9CB0-F85971B01E8C}">
      <text>
        <r>
          <rPr>
            <sz val="11"/>
            <color rgb="FF000000"/>
            <rFont val="Arial"/>
            <family val="2"/>
          </rPr>
          <t>(Células de preenchimento automático). Quantitativo das funções gratificadas de supervisão e apoio preenchidos.</t>
        </r>
      </text>
    </comment>
    <comment ref="D306" authorId="0" shapeId="0" xr:uid="{F6EB1F43-E2F4-4459-8630-6EEAAF5C26A4}">
      <text>
        <r>
          <rPr>
            <sz val="11"/>
            <color rgb="FF000000"/>
            <rFont val="Arial"/>
            <family val="2"/>
          </rPr>
          <t>(Células de preenchimento automático). Quantitativo das funções gratificadas de supervisão e apoio vagos.</t>
        </r>
      </text>
    </comment>
    <comment ref="E306" authorId="0" shapeId="0" xr:uid="{8A224618-7BD1-42F7-AF90-B2D87987FB5F}">
      <text>
        <r>
          <rPr>
            <sz val="11"/>
            <color rgb="FF000000"/>
            <rFont val="Arial"/>
            <family val="2"/>
          </rPr>
          <t>(Células de preenchimento automático). Quantitativo das funções gratificadas de supervisão e apoio existentes (preenchidos + vagos).</t>
        </r>
      </text>
    </comment>
    <comment ref="G306" authorId="0" shapeId="0" xr:uid="{A37B0538-6E52-4BDD-B219-37202B87B8B9}">
      <text>
        <r>
          <rPr>
            <sz val="11"/>
            <color rgb="FF000000"/>
            <rFont val="Arial"/>
            <family val="2"/>
          </rPr>
          <t>(Células de preenchimento automático). Valor total dos vencimentos dos servidores, em Reais (R$).</t>
        </r>
      </text>
    </comment>
    <comment ref="H306" authorId="0" shapeId="0" xr:uid="{5FB9537B-4EF7-4A35-9296-123F598128D2}">
      <text>
        <r>
          <rPr>
            <sz val="11"/>
            <color rgb="FF000000"/>
            <rFont val="Arial"/>
            <family val="2"/>
          </rPr>
          <t>(Células de preenchimento automático). Valor total das representações pagas em razão da função gratificada de supervisão e apoio, em Reais (R$).</t>
        </r>
      </text>
    </comment>
    <comment ref="I306" authorId="0" shapeId="0" xr:uid="{3988ED64-C01E-423A-980D-A3305B3768F9}">
      <text>
        <r>
          <rPr>
            <sz val="11"/>
            <color rgb="FF000000"/>
            <rFont val="Arial"/>
            <family val="2"/>
          </rPr>
          <t>(Células de preenchimento automático). Valor total dos montantes resultantes da soma entre os vencimentos + representações, em Reais (R$).</t>
        </r>
      </text>
    </comment>
    <comment ref="C315" authorId="0" shapeId="0" xr:uid="{335B6CB1-CF84-4765-8FBC-B2B5E23A3B42}">
      <text>
        <r>
          <rPr>
            <sz val="11"/>
            <color rgb="FF000000"/>
            <rFont val="Arial"/>
            <family val="2"/>
          </rPr>
          <t>(Células de preenchimento automático). Quantitativo dos cargos em comissão + funções gratificadas preenchidos.</t>
        </r>
      </text>
    </comment>
    <comment ref="D315" authorId="0" shapeId="0" xr:uid="{52A4FECB-DFA0-4129-A7FC-C8D48BF61B9A}">
      <text>
        <r>
          <rPr>
            <sz val="11"/>
            <color rgb="FF000000"/>
            <rFont val="Arial"/>
            <family val="2"/>
          </rPr>
          <t>(Células de preenchimento automático). Quantitativo dos cargos em comissão + funções gratificadas vagos.</t>
        </r>
      </text>
    </comment>
    <comment ref="E315" authorId="0" shapeId="0" xr:uid="{05AF8368-7668-4522-83B4-4E5732425252}">
      <text>
        <r>
          <rPr>
            <sz val="11"/>
            <color rgb="FF000000"/>
            <rFont val="Arial"/>
            <family val="2"/>
          </rPr>
          <t>(Células de preenchimento automático). Quantitativo dos cargos em comissão + funções gratificadas existentes (preenchidos + vagos).</t>
        </r>
      </text>
    </comment>
    <comment ref="G315" authorId="0" shapeId="0" xr:uid="{FBFC59A8-C138-4B2B-AD91-789101E0F05C}">
      <text>
        <r>
          <rPr>
            <sz val="11"/>
            <color rgb="FF000000"/>
            <rFont val="Arial"/>
            <family val="2"/>
          </rPr>
          <t>(Células de preenchimento automático). Valor total dos vencimentos dos cargos comissionados + funções gratificadas, em Reais (R$).</t>
        </r>
      </text>
    </comment>
    <comment ref="H315" authorId="0" shapeId="0" xr:uid="{67E83AC4-B4A3-4B27-B753-E14D46EAEC1C}">
      <text>
        <r>
          <rPr>
            <sz val="11"/>
            <color rgb="FF000000"/>
            <rFont val="Arial"/>
            <family val="2"/>
          </rPr>
          <t>(Células de preenchimento automático). Valor total das representações pagas em razão dos cargos comissionados + funções gratificadas, em Reais (R$).</t>
        </r>
      </text>
    </comment>
    <comment ref="I315" authorId="0" shapeId="0" xr:uid="{33C6050A-B9B5-4F40-8BD3-AA78D850D3DE}">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733287EF-39E7-4073-88C8-90D2612D5B74}">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A4EF9E4D-3CE0-4C36-B9BB-28369BAAB24F}">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F2835623-8CE7-4F0A-AF5F-D2DFDE993AEA}">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63316AF5-A2AC-4C64-BF54-8C2B806B000D}">
      <text>
        <r>
          <rPr>
            <sz val="11"/>
            <color rgb="FF000000"/>
            <rFont val="Arial"/>
            <family val="2"/>
          </rPr>
          <t>Descrever a sigla da lotação referente ao cargo comissionado. Exemplos de siglas da SCGE: GAB/SECGE, GAB/CGAB, CGAB/ASC, etc.</t>
        </r>
      </text>
    </comment>
    <comment ref="D6" authorId="0" shapeId="0" xr:uid="{E1BD7C67-081E-4C1C-860B-A55ECA2E4E4B}">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F3C4BC85-95DF-4E9C-9094-3F4102977954}">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42942C4C-4EDC-4227-A65E-AF2F24242EEB}">
      <text>
        <r>
          <rPr>
            <sz val="11"/>
            <color rgb="FF000000"/>
            <rFont val="Arial"/>
            <family val="2"/>
          </rPr>
          <t>Nome completo do servidor ocupante do cargo comissionado. Caso o cargo esteja vago, a palavra "VAGO" deverá ser inserida na célula correspondente.</t>
        </r>
      </text>
    </comment>
    <comment ref="G6" authorId="0" shapeId="0" xr:uid="{1AFAA6F7-D7AA-483B-BB9B-389D75DDE37A}">
      <text>
        <r>
          <rPr>
            <sz val="11"/>
            <color rgb="FF000000"/>
            <rFont val="Arial"/>
            <family val="2"/>
          </rPr>
          <t>Valor do subsídio do agente político, em Reais (R$).</t>
        </r>
      </text>
    </comment>
    <comment ref="H6" authorId="0" shapeId="0" xr:uid="{722977DD-6D43-411C-B025-CF37D78BD9A9}">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5C1301ED-52C2-45EB-8142-32C0305DE3AF}">
      <text>
        <r>
          <rPr>
            <sz val="11"/>
            <color rgb="FF000000"/>
            <rFont val="Arial"/>
            <family val="2"/>
          </rPr>
          <t>Valor da representação paga em razão do cargo em comissão, em Reais (R$).</t>
        </r>
      </text>
    </comment>
    <comment ref="J6" authorId="0" shapeId="0" xr:uid="{67EAA46E-B969-4415-B4B7-776B4AA740C9}">
      <text>
        <r>
          <rPr>
            <sz val="11"/>
            <color rgb="FF000000"/>
            <rFont val="Arial"/>
            <family val="2"/>
          </rPr>
          <t>(Células de preenchimento automático). Montante resultante da soma entre o subsídio do agente político + vencimento + representação, em Reais (R$).</t>
        </r>
      </text>
    </comment>
    <comment ref="A175" authorId="0" shapeId="0" xr:uid="{93252969-F13E-44A3-9A93-3DF8CB1FFE21}">
      <text>
        <r>
          <rPr>
            <sz val="11"/>
            <color rgb="FF000000"/>
            <rFont val="Arial"/>
            <family val="2"/>
          </rPr>
          <t>(Não editar as células em cinza). Relação de todos os cargos comissionados, conforme Lei Estadual nº 16.520/2018.</t>
        </r>
      </text>
    </comment>
    <comment ref="B175" authorId="0" shapeId="0" xr:uid="{250271F5-044E-4F5F-A18C-CAB9698F6A91}">
      <text>
        <r>
          <rPr>
            <sz val="11"/>
            <color rgb="FF000000"/>
            <rFont val="Arial"/>
            <family val="2"/>
          </rPr>
          <t>(Não editar as células em cinza). Relação de todos os símbolos dos cargos comissionados, conforme Lei Estadual nº 16.520/2018.</t>
        </r>
      </text>
    </comment>
    <comment ref="C175" authorId="0" shapeId="0" xr:uid="{D80AB922-7D65-4897-92BC-5A030C203C12}">
      <text>
        <r>
          <rPr>
            <sz val="11"/>
            <color rgb="FF000000"/>
            <rFont val="Arial"/>
            <family val="2"/>
          </rPr>
          <t>(Células de preenchimento automático). Quantitativo dos cargos comissionados preenchidos.</t>
        </r>
      </text>
    </comment>
    <comment ref="D175" authorId="0" shapeId="0" xr:uid="{4608091D-6359-4E93-AF48-428E9C1B1BEF}">
      <text>
        <r>
          <rPr>
            <sz val="11"/>
            <color rgb="FF000000"/>
            <rFont val="Arial"/>
            <family val="2"/>
          </rPr>
          <t>(Células de preenchimento automático). Quantitativo dos cargos comissionados vagos.</t>
        </r>
      </text>
    </comment>
    <comment ref="E175" authorId="0" shapeId="0" xr:uid="{8CE77112-328A-4FAE-8BC3-D908FC13AF52}">
      <text>
        <r>
          <rPr>
            <sz val="11"/>
            <color rgb="FF000000"/>
            <rFont val="Arial"/>
            <family val="2"/>
          </rPr>
          <t>(Células de preenchimento automático). Quantitativo dos cargos comissionados existentes (preenchidos + vagos).</t>
        </r>
      </text>
    </comment>
    <comment ref="G175" authorId="0" shapeId="0" xr:uid="{E005F346-3B87-47B3-9F3A-876307B48A9E}">
      <text>
        <r>
          <rPr>
            <sz val="11"/>
            <color rgb="FF000000"/>
            <rFont val="Arial"/>
            <family val="2"/>
          </rPr>
          <t>(Células de preenchimento automático). Valor total dos subsídios dos agentes políticos, em Reais (R$).</t>
        </r>
      </text>
    </comment>
    <comment ref="H175" authorId="0" shapeId="0" xr:uid="{BB57FAEA-9A2E-49F9-BDF0-70567F872D04}">
      <text>
        <r>
          <rPr>
            <sz val="11"/>
            <color rgb="FF000000"/>
            <rFont val="Arial"/>
            <family val="2"/>
          </rPr>
          <t>(Células de preenchimento automático). Valor total dos vencimentos dos servidores, em Reais (R$).</t>
        </r>
      </text>
    </comment>
    <comment ref="I175" authorId="0" shapeId="0" xr:uid="{BB477E2F-0416-4DFC-AC14-D2904A1B5D74}">
      <text>
        <r>
          <rPr>
            <sz val="11"/>
            <color rgb="FF000000"/>
            <rFont val="Arial"/>
            <family val="2"/>
          </rPr>
          <t>(Células de preenchimento automático). Valor total das representações pagas em razão do cargo em comissão, em Reais (R$).</t>
        </r>
      </text>
    </comment>
    <comment ref="J175" authorId="0" shapeId="0" xr:uid="{2977890B-F82B-4ACC-8134-16A99A641135}">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60870AA9-D1D5-4EC8-AA05-CA2A5F98B5E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2EB72ED4-EF32-49EA-AE7A-75101F6B89E7}">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B8F164BD-2C16-4FD1-8E1B-AEE608529BA0}">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A2269752-F4A8-4D42-84C7-95FF70C6B35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1FFC0A95-082B-4071-971F-3572A883EB4D}">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F9CEF0D7-A772-4118-B018-B751E353F4A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B4A0CD8A-B715-43C9-B631-10D97C63F3F0}">
      <text>
        <r>
          <rPr>
            <sz val="11"/>
            <color rgb="FF000000"/>
            <rFont val="Arial"/>
            <family val="2"/>
          </rPr>
          <t>Valor do vencimento do servidor, em Reais (R$).</t>
        </r>
      </text>
    </comment>
    <comment ref="H191" authorId="0" shapeId="0" xr:uid="{9A375374-646F-4689-B4E8-0B16BD534AB6}">
      <text>
        <r>
          <rPr>
            <sz val="11"/>
            <color rgb="FF000000"/>
            <rFont val="Arial"/>
            <family val="2"/>
          </rPr>
          <t>Valor da representação paga em razão da função gratificada de direção e assessoramento, em Reais (R$).</t>
        </r>
      </text>
    </comment>
    <comment ref="I191" authorId="0" shapeId="0" xr:uid="{9839D1E0-E551-48B8-814A-509AAA55591D}">
      <text>
        <r>
          <rPr>
            <sz val="11"/>
            <color rgb="FF000000"/>
            <rFont val="Arial"/>
            <family val="2"/>
          </rPr>
          <t>(Células de preenchimento automático). Montante resultante da soma entre o vencimento + representação, em Reais (R$).</t>
        </r>
      </text>
    </comment>
    <comment ref="A194" authorId="0" shapeId="0" xr:uid="{D5E3EA76-6A13-4E48-B2EE-C1C692F5B894}">
      <text>
        <r>
          <rPr>
            <sz val="11"/>
            <color rgb="FF000000"/>
            <rFont val="Arial"/>
            <family val="2"/>
          </rPr>
          <t>(Não editar as células em cinza). Relação de todas as funções gratificadas de direção e assessoramento, conforme Lei Estadual nº 16.520/2018.</t>
        </r>
      </text>
    </comment>
    <comment ref="B194" authorId="0" shapeId="0" xr:uid="{C2C76D23-233D-4B18-90FD-93ABCBD4C9B8}">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97349A5E-2EF2-4566-8E96-AA4A4AB9DA64}">
      <text>
        <r>
          <rPr>
            <sz val="11"/>
            <color rgb="FF000000"/>
            <rFont val="Arial"/>
            <family val="2"/>
          </rPr>
          <t>(Células de preenchimento automático). Quantitativo das funções gratificadas de direção e assessoramento preenchidos.</t>
        </r>
      </text>
    </comment>
    <comment ref="D194" authorId="0" shapeId="0" xr:uid="{7A5E181B-D24E-46F8-AE46-14BEB27F5A07}">
      <text>
        <r>
          <rPr>
            <sz val="11"/>
            <color rgb="FF000000"/>
            <rFont val="Arial"/>
            <family val="2"/>
          </rPr>
          <t>(Células de preenchimento automático). Quantitativo das funções gratificadas de direção e assessoramento vagas.</t>
        </r>
      </text>
    </comment>
    <comment ref="E194" authorId="0" shapeId="0" xr:uid="{A50E1E59-EC1B-43B3-92EF-45AF6C11330D}">
      <text>
        <r>
          <rPr>
            <sz val="11"/>
            <color rgb="FF000000"/>
            <rFont val="Arial"/>
            <family val="2"/>
          </rPr>
          <t>(Células de preenchimento automático). Quantitativo das funções gratificadas de direção e assessoramento existentes (preenchidos + vagos).</t>
        </r>
      </text>
    </comment>
    <comment ref="G194" authorId="0" shapeId="0" xr:uid="{2091602C-3E2E-405D-8789-8FAF38868DF4}">
      <text>
        <r>
          <rPr>
            <sz val="11"/>
            <color rgb="FF000000"/>
            <rFont val="Arial"/>
            <family val="2"/>
          </rPr>
          <t>(Células de preenchimento automático). Valor total dos vencimentos dos servidores, em Reais (R$).</t>
        </r>
      </text>
    </comment>
    <comment ref="H194" authorId="0" shapeId="0" xr:uid="{A1291A7D-F014-4267-9798-858F2D971939}">
      <text>
        <r>
          <rPr>
            <sz val="11"/>
            <color rgb="FF000000"/>
            <rFont val="Arial"/>
            <family val="2"/>
          </rPr>
          <t>(Células de preenchimento automático). Valor total das representações pagas em razão da função gratificada de direção e assessoramento, em Reais (R$).</t>
        </r>
      </text>
    </comment>
    <comment ref="I194" authorId="0" shapeId="0" xr:uid="{A82B458F-3903-4C0A-8111-07BDDC8D8216}">
      <text>
        <r>
          <rPr>
            <sz val="11"/>
            <color rgb="FF000000"/>
            <rFont val="Arial"/>
            <family val="2"/>
          </rPr>
          <t>(Células de preenchimento automático). Valor total dos montantes resultantes da soma entre os vencimentos + representações, em Reais (R$).</t>
        </r>
      </text>
    </comment>
    <comment ref="A204" authorId="0" shapeId="0" xr:uid="{B6E3C468-E407-4A95-A83F-44FD55ED1D0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87D1FD9B-4E14-4491-881B-89F3DF65C41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14D8F237-7B04-411A-9304-6267DD8ACF7F}">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08763A02-F09E-452A-B4DD-79D3FEF37F8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542422B7-BA2B-4E34-AE37-D409833AE4B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091BC012-ED56-4B58-8C6D-48AC4EC2760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AB6A3774-475F-4F88-B083-D11D6D2A6808}">
      <text>
        <r>
          <rPr>
            <sz val="11"/>
            <color rgb="FF000000"/>
            <rFont val="Arial"/>
            <family val="2"/>
          </rPr>
          <t>Valor do vencimento do servidor, em Reais (R$).</t>
        </r>
      </text>
    </comment>
    <comment ref="H204" authorId="0" shapeId="0" xr:uid="{6C8617EB-D455-49AC-BD05-488A61C9DA41}">
      <text>
        <r>
          <rPr>
            <sz val="11"/>
            <color rgb="FF000000"/>
            <rFont val="Arial"/>
            <family val="2"/>
          </rPr>
          <t>Valor da representação paga em razão da função gratificada de direção e assessoramento, em Reais (R$).</t>
        </r>
      </text>
    </comment>
    <comment ref="I204" authorId="0" shapeId="0" xr:uid="{17E23E82-9E68-4B9D-B37E-DDBA180CB45A}">
      <text>
        <r>
          <rPr>
            <sz val="11"/>
            <color rgb="FF000000"/>
            <rFont val="Arial"/>
            <family val="2"/>
          </rPr>
          <t>(Células de preenchimento automático). Montante resultante da soma entre o vencimento + representação, em Reais (R$).</t>
        </r>
      </text>
    </comment>
    <comment ref="A212" authorId="0" shapeId="0" xr:uid="{F53CC71C-7A4A-4A45-A9A7-A9A474E083A4}">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A8C13225-6E1C-40EB-81EC-75D9AECAAC4F}">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AE92445D-E513-4475-8A0F-1A2AC1FE0C20}">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853D9F94-19B9-418C-BB49-2C1492CE14E2}">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969B6B90-F4FE-44F4-9B75-3AE9696B30D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80DB7CB9-0252-45E5-852E-FCB5BA4664D4}">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C6248ECB-D703-4628-97AC-537207ABE5DA}">
      <text>
        <r>
          <rPr>
            <sz val="11"/>
            <color rgb="FF000000"/>
            <rFont val="Arial"/>
            <family val="2"/>
          </rPr>
          <t>Valor do vencimento do servidor, em Reais (R$).</t>
        </r>
      </text>
    </comment>
    <comment ref="H212" authorId="0" shapeId="0" xr:uid="{42841184-6A1E-4252-8F42-30034A71476A}">
      <text>
        <r>
          <rPr>
            <sz val="11"/>
            <color rgb="FF000000"/>
            <rFont val="Arial"/>
            <family val="2"/>
          </rPr>
          <t>Valor da representação paga em razão da função gratificada de direção e assessoramento, em Reais (R$).</t>
        </r>
      </text>
    </comment>
    <comment ref="I212" authorId="0" shapeId="0" xr:uid="{7708ADE5-3123-49FD-94F7-971658713BA9}">
      <text>
        <r>
          <rPr>
            <sz val="11"/>
            <color rgb="FF000000"/>
            <rFont val="Arial"/>
            <family val="2"/>
          </rPr>
          <t>(Células de preenchimento automático). Montante resultante da soma entre o vencimento + representação, em Reais (R$).</t>
        </r>
      </text>
    </comment>
    <comment ref="A220" authorId="0" shapeId="0" xr:uid="{5C19CF80-D4D6-4C92-A116-B5943D7F7C3B}">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A3D5C8A1-1FF0-48A7-9C7E-A3A603BA91D5}">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06D4E3C1-D362-425F-ABB0-AFBA37F422E3}">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85F971CF-D3FF-45C8-81B7-3A8386E0A7F7}">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D6193DE8-46CB-49B5-8C53-6D9656D5D8B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21E9BC77-792F-41A5-93F0-31807D78DBD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7445242E-8C7C-4F79-B862-5090A4AF2DBB}">
      <text>
        <r>
          <rPr>
            <sz val="11"/>
            <color rgb="FF000000"/>
            <rFont val="Arial"/>
            <family val="2"/>
          </rPr>
          <t>Valor do vencimento do servidor, em Reais (R$).</t>
        </r>
      </text>
    </comment>
    <comment ref="H220" authorId="0" shapeId="0" xr:uid="{2978DE3F-125E-4E93-854E-7FE7FE3EF593}">
      <text>
        <r>
          <rPr>
            <sz val="11"/>
            <color rgb="FF000000"/>
            <rFont val="Arial"/>
            <family val="2"/>
          </rPr>
          <t>Valor da representação paga em razão da função gratificada de direção e assessoramento, em Reais (R$).</t>
        </r>
      </text>
    </comment>
    <comment ref="I220" authorId="0" shapeId="0" xr:uid="{F9412EE2-96B3-4E9D-8309-453329F5F54C}">
      <text>
        <r>
          <rPr>
            <sz val="11"/>
            <color rgb="FF000000"/>
            <rFont val="Arial"/>
            <family val="2"/>
          </rPr>
          <t>(Células de preenchimento automático). Montante resultante da soma entre o vencimento + representação, em Reais (R$).</t>
        </r>
      </text>
    </comment>
    <comment ref="A226" authorId="0" shapeId="0" xr:uid="{218814A2-A70E-4633-8D41-2568A7F0FA08}">
      <text>
        <r>
          <rPr>
            <sz val="11"/>
            <color rgb="FF000000"/>
            <rFont val="Arial"/>
            <family val="2"/>
          </rPr>
          <t>(Não editar as células em cinza). Relação de todas as funções gratificadas de direção e assessoramento, conforme Lei Estadual nº 16.520/2018.</t>
        </r>
      </text>
    </comment>
    <comment ref="B226" authorId="0" shapeId="0" xr:uid="{6D98D9BA-676D-4B3D-8821-BCB9FF4AD3B3}">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4F302A9B-E7BC-4BD9-8438-5B0FD0CD4D7E}">
      <text>
        <r>
          <rPr>
            <sz val="11"/>
            <color rgb="FF000000"/>
            <rFont val="Arial"/>
            <family val="2"/>
          </rPr>
          <t>(Células de preenchimento automático). Quantitativo das funções gratificadas de direção e assessoramento preenchidos.</t>
        </r>
      </text>
    </comment>
    <comment ref="D226" authorId="0" shapeId="0" xr:uid="{DCABD675-7238-41B0-96F5-D5E173B3CC56}">
      <text>
        <r>
          <rPr>
            <sz val="11"/>
            <color rgb="FF000000"/>
            <rFont val="Arial"/>
            <family val="2"/>
          </rPr>
          <t>(Células de preenchimento automático). Quantitativo das funções gratificadas de direção e assessoramento vagas.</t>
        </r>
      </text>
    </comment>
    <comment ref="E226" authorId="0" shapeId="0" xr:uid="{9C264F6D-BBEB-4F1F-B748-C408013F9E68}">
      <text>
        <r>
          <rPr>
            <sz val="11"/>
            <color rgb="FF000000"/>
            <rFont val="Arial"/>
            <family val="2"/>
          </rPr>
          <t>(Células de preenchimento automático). Quantitativo das funções gratificadas de direção e assessoramento existentes (preenchidos + vagos).</t>
        </r>
      </text>
    </comment>
    <comment ref="G226" authorId="0" shapeId="0" xr:uid="{833F26DA-6755-4FCE-A216-62C46D7EDDE9}">
      <text>
        <r>
          <rPr>
            <sz val="11"/>
            <color rgb="FF000000"/>
            <rFont val="Arial"/>
            <family val="2"/>
          </rPr>
          <t>(Células de preenchimento automático). Valor total dos vencimentos dos servidores, em Reais (R$).</t>
        </r>
      </text>
    </comment>
    <comment ref="H226" authorId="0" shapeId="0" xr:uid="{4354C2B2-78B7-487B-83E4-2DBF1ED06203}">
      <text>
        <r>
          <rPr>
            <sz val="11"/>
            <color rgb="FF000000"/>
            <rFont val="Arial"/>
            <family val="2"/>
          </rPr>
          <t>(Células de preenchimento automático). Valor total das representações pagas em razão da função gratificada de direção e assessoramento, em Reais (R$).</t>
        </r>
      </text>
    </comment>
    <comment ref="I226" authorId="0" shapeId="0" xr:uid="{33359043-2A69-4700-B4FF-0624FEBA919A}">
      <text>
        <r>
          <rPr>
            <sz val="11"/>
            <color rgb="FF000000"/>
            <rFont val="Arial"/>
            <family val="2"/>
          </rPr>
          <t>(Células de preenchimento automático). Valor total dos montantes resultantes da soma entre os vencimentos + representações, em Reais (R$).</t>
        </r>
      </text>
    </comment>
    <comment ref="A237" authorId="0" shapeId="0" xr:uid="{2513C82D-6D32-4F0A-B894-691A37EEA5C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CB6EFBAD-43DE-4B64-A94F-009858FD13C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EFD81F2C-5E16-4BEA-B1F9-F26F11939A95}">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194BD5FA-A9FF-4C96-BB28-001B62C94C1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9AD3012B-33BA-4FD7-AE2A-E285F2ABAD89}">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C2EEAC5C-5F07-43D2-ACCD-93F15DDD31FA}">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83CEF138-8A00-4157-B1B1-9672BF1E6225}">
      <text>
        <r>
          <rPr>
            <sz val="11"/>
            <color rgb="FF000000"/>
            <rFont val="Arial"/>
            <family val="2"/>
          </rPr>
          <t>Valor do vencimento do servidor, em Reais (R$).</t>
        </r>
      </text>
    </comment>
    <comment ref="H237" authorId="0" shapeId="0" xr:uid="{A489E5C9-0889-423F-835B-80D12B5075A2}">
      <text>
        <r>
          <rPr>
            <sz val="11"/>
            <color rgb="FF000000"/>
            <rFont val="Arial"/>
            <family val="2"/>
          </rPr>
          <t>Valor da representação paga em razão da função gratificada de direção e assessoramento, em Reais (R$).</t>
        </r>
      </text>
    </comment>
    <comment ref="I237" authorId="0" shapeId="0" xr:uid="{B3F19CE3-9803-41A8-9003-6509FAC92B52}">
      <text>
        <r>
          <rPr>
            <sz val="11"/>
            <color rgb="FF000000"/>
            <rFont val="Arial"/>
            <family val="2"/>
          </rPr>
          <t>(Células de preenchimento automático). Montante resultante da soma entre o vencimento + representação, em Reais (R$).</t>
        </r>
      </text>
    </comment>
    <comment ref="A246" authorId="0" shapeId="0" xr:uid="{31855380-F136-402A-9CC8-4E0E5E5DFFD2}">
      <text>
        <r>
          <rPr>
            <sz val="11"/>
            <color rgb="FF000000"/>
            <rFont val="Arial"/>
            <family val="2"/>
          </rPr>
          <t>(Não editar as células em cinza). Relação de todas as funções gratificadas de direção e assessoramento, conforme Lei Estadual nº 16.520/2018.</t>
        </r>
      </text>
    </comment>
    <comment ref="B246" authorId="0" shapeId="0" xr:uid="{51CDB49A-36DF-4AAD-BFC4-D21DC7E3EDA3}">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803A79D2-F2F4-4AC9-8A21-CD1A73914ECD}">
      <text>
        <r>
          <rPr>
            <sz val="11"/>
            <color rgb="FF000000"/>
            <rFont val="Arial"/>
            <family val="2"/>
          </rPr>
          <t>(Células de preenchimento automático). Quantitativo das funções gratificadas de direção e assessoramento preenchidos.</t>
        </r>
      </text>
    </comment>
    <comment ref="D246" authorId="0" shapeId="0" xr:uid="{B3949729-B0FF-4E59-A419-5396FB3B3034}">
      <text>
        <r>
          <rPr>
            <sz val="11"/>
            <color rgb="FF000000"/>
            <rFont val="Arial"/>
            <family val="2"/>
          </rPr>
          <t>(Células de preenchimento automático). Quantitativo das funções gratificadas de direção e assessoramento vagas.</t>
        </r>
      </text>
    </comment>
    <comment ref="E246" authorId="0" shapeId="0" xr:uid="{780702DB-87CC-49E1-866D-4B33B1C35364}">
      <text>
        <r>
          <rPr>
            <sz val="11"/>
            <color rgb="FF000000"/>
            <rFont val="Arial"/>
            <family val="2"/>
          </rPr>
          <t>(Células de preenchimento automático). Quantitativo das funções gratificadas de direção e assessoramento existentes (preenchidos + vagos).</t>
        </r>
      </text>
    </comment>
    <comment ref="G246" authorId="0" shapeId="0" xr:uid="{6AA48C30-6D99-4FEC-BED3-89A8DA502663}">
      <text>
        <r>
          <rPr>
            <sz val="11"/>
            <color rgb="FF000000"/>
            <rFont val="Arial"/>
            <family val="2"/>
          </rPr>
          <t>(Células de preenchimento automático). Valor total dos vencimentos dos servidores, em Reais (R$).</t>
        </r>
      </text>
    </comment>
    <comment ref="H246" authorId="0" shapeId="0" xr:uid="{9FB2D9FD-0695-4EA3-9EEE-4D150A0FC91A}">
      <text>
        <r>
          <rPr>
            <sz val="11"/>
            <color rgb="FF000000"/>
            <rFont val="Arial"/>
            <family val="2"/>
          </rPr>
          <t>(Células de preenchimento automático). Valor total das representações pagas em razão da função gratificada de direção e assessoramento, em Reais (R$).</t>
        </r>
      </text>
    </comment>
    <comment ref="I246" authorId="0" shapeId="0" xr:uid="{5CAE5EDD-859C-495B-AD3D-6BE8268B9B12}">
      <text>
        <r>
          <rPr>
            <sz val="11"/>
            <color rgb="FF000000"/>
            <rFont val="Arial"/>
            <family val="2"/>
          </rPr>
          <t>(Células de preenchimento automático). Valor total dos montantes resultantes da soma entre os vencimentos + representações, em Reais (R$).</t>
        </r>
      </text>
    </comment>
    <comment ref="A253" authorId="0" shapeId="0" xr:uid="{A8FB7283-DA9A-4424-9100-5E9CCE58A54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868B707C-CE6D-4B77-8E25-D902FCD8B6BD}">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AEA6BEC8-DA7B-48C6-96B8-BE6E4D6ABAE9}">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4B0C43D5-D158-44A1-A299-D052F02E5E0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6139950B-BDB3-42B9-8067-A46E62BE187F}">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9A9245E1-E7A1-4575-8A98-A05D398D9318}">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67F1E195-0AEF-4CDC-B559-5D7AE8E1F383}">
      <text>
        <r>
          <rPr>
            <sz val="11"/>
            <color rgb="FF000000"/>
            <rFont val="Arial"/>
            <family val="2"/>
          </rPr>
          <t>Valor do vencimento do servidor, em Reais (R$).</t>
        </r>
      </text>
    </comment>
    <comment ref="H253" authorId="0" shapeId="0" xr:uid="{5E7BFDC5-CB2A-491E-B446-8EC29A7E7844}">
      <text>
        <r>
          <rPr>
            <sz val="11"/>
            <color rgb="FF000000"/>
            <rFont val="Arial"/>
            <family val="2"/>
          </rPr>
          <t>Valor da representação paga em razão da função gratificada de direção e assessoramento, em Reais (R$).</t>
        </r>
      </text>
    </comment>
    <comment ref="I253" authorId="0" shapeId="0" xr:uid="{1184D8D6-BDD8-45B9-B799-088DE0FAE530}">
      <text>
        <r>
          <rPr>
            <sz val="11"/>
            <color rgb="FF000000"/>
            <rFont val="Arial"/>
            <family val="2"/>
          </rPr>
          <t>(Células de preenchimento automático). Montante resultante da soma entre o vencimento + representação, em Reais (R$).</t>
        </r>
      </text>
    </comment>
    <comment ref="A257" authorId="0" shapeId="0" xr:uid="{C3C878D7-F516-46B2-B435-AC78F284421B}">
      <text>
        <r>
          <rPr>
            <sz val="11"/>
            <color rgb="FF000000"/>
            <rFont val="Arial"/>
            <family val="2"/>
          </rPr>
          <t>(Não editar as células em cinza). Relação de todas as funções gratificadas de direção e assessoramento, conforme Lei Estadual nº 16.520/2018.</t>
        </r>
      </text>
    </comment>
    <comment ref="B257" authorId="0" shapeId="0" xr:uid="{BE5020B0-32A2-4D85-9F47-E60D33D24EA2}">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3F86DA54-36E5-42B2-A99D-5736DE0E6E05}">
      <text>
        <r>
          <rPr>
            <sz val="11"/>
            <color rgb="FF000000"/>
            <rFont val="Arial"/>
            <family val="2"/>
          </rPr>
          <t>(Células de preenchimento automático). Quantitativo das funções gratificadas de direção e assessoramento preenchidos.</t>
        </r>
      </text>
    </comment>
    <comment ref="D257" authorId="0" shapeId="0" xr:uid="{FA336AC8-9295-4E84-AD20-E68879022FE5}">
      <text>
        <r>
          <rPr>
            <sz val="11"/>
            <color rgb="FF000000"/>
            <rFont val="Arial"/>
            <family val="2"/>
          </rPr>
          <t>(Células de preenchimento automático). Quantitativo das funções gratificadas de direção e assessoramento vagas.</t>
        </r>
      </text>
    </comment>
    <comment ref="E257" authorId="0" shapeId="0" xr:uid="{ECD77EC9-1D57-4AB6-B710-1B0D1977A001}">
      <text>
        <r>
          <rPr>
            <sz val="11"/>
            <color rgb="FF000000"/>
            <rFont val="Arial"/>
            <family val="2"/>
          </rPr>
          <t>(Células de preenchimento automático). Quantitativo das funções gratificadas de direção e assessoramento existentes (preenchidos + vagos).</t>
        </r>
      </text>
    </comment>
    <comment ref="G257" authorId="0" shapeId="0" xr:uid="{82AEDE39-B61C-44CF-B2B1-EF23825D4214}">
      <text>
        <r>
          <rPr>
            <sz val="11"/>
            <color rgb="FF000000"/>
            <rFont val="Arial"/>
            <family val="2"/>
          </rPr>
          <t>(Células de preenchimento automático). Valor total dos vencimentos dos servidores, em Reais (R$).</t>
        </r>
      </text>
    </comment>
    <comment ref="H257" authorId="0" shapeId="0" xr:uid="{C1B1D9DD-12E1-44A6-8E10-AC0A7C9D205E}">
      <text>
        <r>
          <rPr>
            <sz val="11"/>
            <color rgb="FF000000"/>
            <rFont val="Arial"/>
            <family val="2"/>
          </rPr>
          <t>(Células de preenchimento automático). Valor total das representações pagas em razão da função gratificada de direção e assessoramento, em Reais (R$).</t>
        </r>
      </text>
    </comment>
    <comment ref="I257" authorId="0" shapeId="0" xr:uid="{1F5D08D5-496A-4EE2-9E2E-FA8E2138681E}">
      <text>
        <r>
          <rPr>
            <sz val="11"/>
            <color rgb="FF000000"/>
            <rFont val="Arial"/>
            <family val="2"/>
          </rPr>
          <t>(Células de preenchimento automático). Valor total dos montantes resultantes da soma entre os vencimentos + representações, em Reais (R$).</t>
        </r>
      </text>
    </comment>
    <comment ref="A264" authorId="0" shapeId="0" xr:uid="{F6DB965A-1280-43DF-8D0D-C239B5E71E5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BD901AAD-89B6-4E95-9B1E-AF8B309E014A}">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780E5FAD-BC64-470C-8E82-CC4EFFC509E4}">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06C3B1BB-51CA-4706-82A6-5DB42D3AFA79}">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B1795BBD-8C8A-48DB-8134-9F1B3D4199E1}">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97F06F2D-D84D-4CD5-A062-2D8EC2BAFF5F}">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9B0272C5-3934-400B-8435-4E68754EB5D2}">
      <text>
        <r>
          <rPr>
            <sz val="11"/>
            <color rgb="FF000000"/>
            <rFont val="Arial"/>
            <family val="2"/>
          </rPr>
          <t>Valor do vencimento do servidor, em Reais (R$).</t>
        </r>
      </text>
    </comment>
    <comment ref="H264" authorId="0" shapeId="0" xr:uid="{46DB3A08-A22D-4CB0-B66B-834D211CD627}">
      <text>
        <r>
          <rPr>
            <sz val="11"/>
            <color rgb="FF000000"/>
            <rFont val="Arial"/>
            <family val="2"/>
          </rPr>
          <t>Valor da representação paga em razão da função gratificada de direção e assessoramento, em Reais (R$).</t>
        </r>
      </text>
    </comment>
    <comment ref="I264" authorId="0" shapeId="0" xr:uid="{76A0A0FC-FBCF-4A29-B181-C9B0017FFB10}">
      <text>
        <r>
          <rPr>
            <sz val="11"/>
            <color rgb="FF000000"/>
            <rFont val="Arial"/>
            <family val="2"/>
          </rPr>
          <t>(Células de preenchimento automático). Montante resultante da soma entre o vencimento + representação, em Reais (R$).</t>
        </r>
      </text>
    </comment>
    <comment ref="A268" authorId="0" shapeId="0" xr:uid="{302AA160-08C0-4844-8A2C-29F10FD25955}">
      <text>
        <r>
          <rPr>
            <sz val="11"/>
            <color rgb="FF000000"/>
            <rFont val="Arial"/>
            <family val="2"/>
          </rPr>
          <t>(Não editar as células em cinza). Relação de todas as funções gratificadas de direção e assessoramento, conforme Lei Estadual nº 16.520/2018.</t>
        </r>
      </text>
    </comment>
    <comment ref="B268" authorId="0" shapeId="0" xr:uid="{B4AD2D76-D8D2-4924-B212-3C7446ABF6DD}">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4AE6D874-B6D7-4A7A-A52B-43ABA0135448}">
      <text>
        <r>
          <rPr>
            <sz val="11"/>
            <color rgb="FF000000"/>
            <rFont val="Arial"/>
            <family val="2"/>
          </rPr>
          <t>(Células de preenchimento automático). Quantitativo das funções gratificadas de direção e assessoramento preenchidos.</t>
        </r>
      </text>
    </comment>
    <comment ref="D268" authorId="0" shapeId="0" xr:uid="{3384C588-FA15-4ABF-B014-9D6B6C22B4B9}">
      <text>
        <r>
          <rPr>
            <sz val="11"/>
            <color rgb="FF000000"/>
            <rFont val="Arial"/>
            <family val="2"/>
          </rPr>
          <t>(Células de preenchimento automático). Quantitativo das funções gratificadas de direção e assessoramento vagas.</t>
        </r>
      </text>
    </comment>
    <comment ref="E268" authorId="0" shapeId="0" xr:uid="{F092A11B-06D4-46E6-AB34-95C1419A4371}">
      <text>
        <r>
          <rPr>
            <sz val="11"/>
            <color rgb="FF000000"/>
            <rFont val="Arial"/>
            <family val="2"/>
          </rPr>
          <t>(Células de preenchimento automático). Quantitativo das funções gratificadas de direção e assessoramento existentes (preenchidos + vagos).</t>
        </r>
      </text>
    </comment>
    <comment ref="G268" authorId="0" shapeId="0" xr:uid="{7E268CEC-0DE9-4930-96F3-EE3FBAFACA8F}">
      <text>
        <r>
          <rPr>
            <sz val="11"/>
            <color rgb="FF000000"/>
            <rFont val="Arial"/>
            <family val="2"/>
          </rPr>
          <t>(Células de preenchimento automático). Valor total dos vencimentos dos servidores, em Reais (R$).</t>
        </r>
      </text>
    </comment>
    <comment ref="H268" authorId="0" shapeId="0" xr:uid="{9FB382C1-7C6E-4B3D-B4FF-F3D4A5D8E6D2}">
      <text>
        <r>
          <rPr>
            <sz val="11"/>
            <color rgb="FF000000"/>
            <rFont val="Arial"/>
            <family val="2"/>
          </rPr>
          <t>(Células de preenchimento automático). Valor total das representações pagas em razão da função gratificada de direção e assessoramento, em Reais (R$).</t>
        </r>
      </text>
    </comment>
    <comment ref="I268" authorId="0" shapeId="0" xr:uid="{8047F291-E5EF-4D49-A0FC-D783CFD9CA34}">
      <text>
        <r>
          <rPr>
            <sz val="11"/>
            <color rgb="FF000000"/>
            <rFont val="Arial"/>
            <family val="2"/>
          </rPr>
          <t>(Células de preenchimento automático). Valor total dos montantes resultantes da soma entre os vencimentos + representações, em Reais (R$).</t>
        </r>
      </text>
    </comment>
    <comment ref="A274" authorId="0" shapeId="0" xr:uid="{BB7E4715-03E9-489C-9227-6A30A5E2F668}">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60D4627C-FC6A-469D-B302-DC4A6EF41FE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C7710DE6-26CF-412C-A4E3-4F4851F62D3A}">
      <text>
        <r>
          <rPr>
            <sz val="11"/>
            <color rgb="FF000000"/>
            <rFont val="Arial"/>
            <family val="2"/>
          </rPr>
          <t>Descrever a sigla da lotação referente à função gratificada de supervisão e apoio. Exemplos de siglas da SCGE: DAUD/UAPP, DAUD/COP/UAOP, DAUD/CLC/UALC, etc.</t>
        </r>
      </text>
    </comment>
    <comment ref="D274" authorId="0" shapeId="0" xr:uid="{EBA58500-47EB-46C9-9729-DF72214A9601}">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00AD9DE3-F8BD-4378-A07A-A3F4B06F8D66}">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F2D59A66-FB4C-471E-89FA-FB46B8DB9198}">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9943A807-25CC-4400-8451-A81F2E6BE224}">
      <text>
        <r>
          <rPr>
            <sz val="11"/>
            <color rgb="FF000000"/>
            <rFont val="Arial"/>
            <family val="2"/>
          </rPr>
          <t>Valor do vencimento do servidor, em Reais (R$).</t>
        </r>
      </text>
    </comment>
    <comment ref="H274" authorId="0" shapeId="0" xr:uid="{751CF41C-7C95-4498-8DA1-47268A3DAAFE}">
      <text>
        <r>
          <rPr>
            <sz val="11"/>
            <color rgb="FF000000"/>
            <rFont val="Arial"/>
            <family val="2"/>
          </rPr>
          <t>Valor da representação paga em razão da função gratificada de supervisão e apoio, em Reais (R$).</t>
        </r>
      </text>
    </comment>
    <comment ref="I274" authorId="0" shapeId="0" xr:uid="{42904F17-1B68-4DF2-82C3-5655E018C0C1}">
      <text>
        <r>
          <rPr>
            <sz val="11"/>
            <color rgb="FF000000"/>
            <rFont val="Arial"/>
            <family val="2"/>
          </rPr>
          <t>(Células de preenchimento automático). Montante resultante da soma entre o vencimento + representação, em Reais (R$).</t>
        </r>
      </text>
    </comment>
    <comment ref="A306" authorId="0" shapeId="0" xr:uid="{94BCB228-DD2F-4E18-ABC9-3072864F3B9B}">
      <text>
        <r>
          <rPr>
            <sz val="11"/>
            <color rgb="FF000000"/>
            <rFont val="Arial"/>
            <family val="2"/>
          </rPr>
          <t>(Não editar as células em cinza). Relação de todas as funções gratificadas de supervisão e apoio, conforme Lei Estadual nº 16.520/2018.</t>
        </r>
      </text>
    </comment>
    <comment ref="B306" authorId="0" shapeId="0" xr:uid="{8B5B443F-BE8C-48A6-9C09-E28339BA3532}">
      <text>
        <r>
          <rPr>
            <sz val="11"/>
            <color rgb="FF000000"/>
            <rFont val="Arial"/>
            <family val="2"/>
          </rPr>
          <t>(Não editar as células em cinza). Relação de todos os símbolos das funções gratificadas de supervisão e apoio, conforme Lei Estadual nº 16.520/2018.</t>
        </r>
      </text>
    </comment>
    <comment ref="C306" authorId="0" shapeId="0" xr:uid="{D7F2B602-DB98-4657-8224-DD5FE2A15287}">
      <text>
        <r>
          <rPr>
            <sz val="11"/>
            <color rgb="FF000000"/>
            <rFont val="Arial"/>
            <family val="2"/>
          </rPr>
          <t>(Células de preenchimento automático). Quantitativo das funções gratificadas de supervisão e apoio preenchidos.</t>
        </r>
      </text>
    </comment>
    <comment ref="D306" authorId="0" shapeId="0" xr:uid="{0C66E058-293F-4CBF-9484-21DE38921945}">
      <text>
        <r>
          <rPr>
            <sz val="11"/>
            <color rgb="FF000000"/>
            <rFont val="Arial"/>
            <family val="2"/>
          </rPr>
          <t>(Células de preenchimento automático). Quantitativo das funções gratificadas de supervisão e apoio vagos.</t>
        </r>
      </text>
    </comment>
    <comment ref="E306" authorId="0" shapeId="0" xr:uid="{DA3AC5E7-2371-4332-9DFA-330D488A8775}">
      <text>
        <r>
          <rPr>
            <sz val="11"/>
            <color rgb="FF000000"/>
            <rFont val="Arial"/>
            <family val="2"/>
          </rPr>
          <t>(Células de preenchimento automático). Quantitativo das funções gratificadas de supervisão e apoio existentes (preenchidos + vagos).</t>
        </r>
      </text>
    </comment>
    <comment ref="G306" authorId="0" shapeId="0" xr:uid="{AA2EFC0A-8F1F-4F1D-9B4F-FEA5421439D7}">
      <text>
        <r>
          <rPr>
            <sz val="11"/>
            <color rgb="FF000000"/>
            <rFont val="Arial"/>
            <family val="2"/>
          </rPr>
          <t>(Células de preenchimento automático). Valor total dos vencimentos dos servidores, em Reais (R$).</t>
        </r>
      </text>
    </comment>
    <comment ref="H306" authorId="0" shapeId="0" xr:uid="{202104A7-03D6-467C-A704-F963DCE78938}">
      <text>
        <r>
          <rPr>
            <sz val="11"/>
            <color rgb="FF000000"/>
            <rFont val="Arial"/>
            <family val="2"/>
          </rPr>
          <t>(Células de preenchimento automático). Valor total das representações pagas em razão da função gratificada de supervisão e apoio, em Reais (R$).</t>
        </r>
      </text>
    </comment>
    <comment ref="I306" authorId="0" shapeId="0" xr:uid="{D0081325-A9E0-46F8-B513-E6A3196EED41}">
      <text>
        <r>
          <rPr>
            <sz val="11"/>
            <color rgb="FF000000"/>
            <rFont val="Arial"/>
            <family val="2"/>
          </rPr>
          <t>(Células de preenchimento automático). Valor total dos montantes resultantes da soma entre os vencimentos + representações, em Reais (R$).</t>
        </r>
      </text>
    </comment>
    <comment ref="C315" authorId="0" shapeId="0" xr:uid="{DB5B07F1-860E-4C15-BF87-194AD68B126B}">
      <text>
        <r>
          <rPr>
            <sz val="11"/>
            <color rgb="FF000000"/>
            <rFont val="Arial"/>
            <family val="2"/>
          </rPr>
          <t>(Células de preenchimento automático). Quantitativo dos cargos em comissão + funções gratificadas preenchidos.</t>
        </r>
      </text>
    </comment>
    <comment ref="D315" authorId="0" shapeId="0" xr:uid="{360B649F-211C-400A-B82A-B94D6A8DAA56}">
      <text>
        <r>
          <rPr>
            <sz val="11"/>
            <color rgb="FF000000"/>
            <rFont val="Arial"/>
            <family val="2"/>
          </rPr>
          <t>(Células de preenchimento automático). Quantitativo dos cargos em comissão + funções gratificadas vagos.</t>
        </r>
      </text>
    </comment>
    <comment ref="E315" authorId="0" shapeId="0" xr:uid="{91B0CFD4-6E0C-40E4-A96C-E094F7B7AA3B}">
      <text>
        <r>
          <rPr>
            <sz val="11"/>
            <color rgb="FF000000"/>
            <rFont val="Arial"/>
            <family val="2"/>
          </rPr>
          <t>(Células de preenchimento automático). Quantitativo dos cargos em comissão + funções gratificadas existentes (preenchidos + vagos).</t>
        </r>
      </text>
    </comment>
    <comment ref="G315" authorId="0" shapeId="0" xr:uid="{A2D86636-7AE6-4EC4-969F-F302932A54F9}">
      <text>
        <r>
          <rPr>
            <sz val="11"/>
            <color rgb="FF000000"/>
            <rFont val="Arial"/>
            <family val="2"/>
          </rPr>
          <t>(Células de preenchimento automático). Valor total dos vencimentos dos cargos comissionados + funções gratificadas, em Reais (R$).</t>
        </r>
      </text>
    </comment>
    <comment ref="H315" authorId="0" shapeId="0" xr:uid="{7B744FF2-EC76-4D07-AF64-B39A4EFB8F54}">
      <text>
        <r>
          <rPr>
            <sz val="11"/>
            <color rgb="FF000000"/>
            <rFont val="Arial"/>
            <family val="2"/>
          </rPr>
          <t>(Células de preenchimento automático). Valor total das representações pagas em razão dos cargos comissionados + funções gratificadas, em Reais (R$).</t>
        </r>
      </text>
    </comment>
    <comment ref="I315" authorId="0" shapeId="0" xr:uid="{0DC7D342-8B4F-4472-A252-1BC264B21D63}">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88D8FB60-FAA0-4FCA-8DAC-18436CE4F689}">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9FB5168A-5C83-48D4-AC46-F6F3F0973D85}">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9EAFA594-1CD2-4EEF-AB08-1B15F31C50FD}">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1CB9CC21-1CFB-4C21-AC9A-EEF9C005A0BD}">
      <text>
        <r>
          <rPr>
            <sz val="11"/>
            <color rgb="FF000000"/>
            <rFont val="Arial"/>
            <family val="2"/>
          </rPr>
          <t>Descrever a sigla da lotação referente ao cargo comissionado. Exemplos de siglas da SCGE: GAB/SECGE, GAB/CGAB, CGAB/ASC, etc.</t>
        </r>
      </text>
    </comment>
    <comment ref="D6" authorId="0" shapeId="0" xr:uid="{16D511BF-FCD1-4560-B5D5-8ADAE68F56ED}">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46233D0C-27F7-4327-BD03-CB626EEC6B1B}">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13823F8C-7A5C-49BA-931F-10BFDA2CB1BB}">
      <text>
        <r>
          <rPr>
            <sz val="11"/>
            <color rgb="FF000000"/>
            <rFont val="Arial"/>
            <family val="2"/>
          </rPr>
          <t>Nome completo do servidor ocupante do cargo comissionado. Caso o cargo esteja vago, a palavra "VAGO" deverá ser inserida na célula correspondente.</t>
        </r>
      </text>
    </comment>
    <comment ref="G6" authorId="0" shapeId="0" xr:uid="{2A7C0703-F030-49D1-9CCB-CA4D4987A635}">
      <text>
        <r>
          <rPr>
            <sz val="11"/>
            <color rgb="FF000000"/>
            <rFont val="Arial"/>
            <family val="2"/>
          </rPr>
          <t>Valor do subsídio do agente político, em Reais (R$).</t>
        </r>
      </text>
    </comment>
    <comment ref="H6" authorId="0" shapeId="0" xr:uid="{A1B68C64-2327-4C3F-976E-9E4ECE990199}">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50038B24-6982-4FD5-8EE5-32AF50CCE2FD}">
      <text>
        <r>
          <rPr>
            <sz val="11"/>
            <color rgb="FF000000"/>
            <rFont val="Arial"/>
            <family val="2"/>
          </rPr>
          <t>Valor da representação paga em razão do cargo em comissão, em Reais (R$).</t>
        </r>
      </text>
    </comment>
    <comment ref="J6" authorId="0" shapeId="0" xr:uid="{B6407542-5319-4429-89C3-67DCC0DBEB94}">
      <text>
        <r>
          <rPr>
            <sz val="11"/>
            <color rgb="FF000000"/>
            <rFont val="Arial"/>
            <family val="2"/>
          </rPr>
          <t>(Células de preenchimento automático). Montante resultante da soma entre o subsídio do agente político + vencimento + representação, em Reais (R$).</t>
        </r>
      </text>
    </comment>
    <comment ref="A175" authorId="0" shapeId="0" xr:uid="{94A09A89-87B5-44FE-8E28-20B4C19E9F64}">
      <text>
        <r>
          <rPr>
            <sz val="11"/>
            <color rgb="FF000000"/>
            <rFont val="Arial"/>
            <family val="2"/>
          </rPr>
          <t>(Não editar as células em cinza). Relação de todos os cargos comissionados, conforme Lei Estadual nº 16.520/2018.</t>
        </r>
      </text>
    </comment>
    <comment ref="B175" authorId="0" shapeId="0" xr:uid="{E4AB5964-4846-4BFA-834E-D67F5F822BA0}">
      <text>
        <r>
          <rPr>
            <sz val="11"/>
            <color rgb="FF000000"/>
            <rFont val="Arial"/>
            <family val="2"/>
          </rPr>
          <t>(Não editar as células em cinza). Relação de todos os símbolos dos cargos comissionados, conforme Lei Estadual nº 16.520/2018.</t>
        </r>
      </text>
    </comment>
    <comment ref="C175" authorId="0" shapeId="0" xr:uid="{8EAEC9DD-EE77-443F-83B4-B7A5E91500A9}">
      <text>
        <r>
          <rPr>
            <sz val="11"/>
            <color rgb="FF000000"/>
            <rFont val="Arial"/>
            <family val="2"/>
          </rPr>
          <t>(Células de preenchimento automático). Quantitativo dos cargos comissionados preenchidos.</t>
        </r>
      </text>
    </comment>
    <comment ref="D175" authorId="0" shapeId="0" xr:uid="{07D4BFB1-FA73-434B-8A91-B028A608914C}">
      <text>
        <r>
          <rPr>
            <sz val="11"/>
            <color rgb="FF000000"/>
            <rFont val="Arial"/>
            <family val="2"/>
          </rPr>
          <t>(Células de preenchimento automático). Quantitativo dos cargos comissionados vagos.</t>
        </r>
      </text>
    </comment>
    <comment ref="E175" authorId="0" shapeId="0" xr:uid="{2562C019-E1FA-423C-8BC7-367A1A4D4FDB}">
      <text>
        <r>
          <rPr>
            <sz val="11"/>
            <color rgb="FF000000"/>
            <rFont val="Arial"/>
            <family val="2"/>
          </rPr>
          <t>(Células de preenchimento automático). Quantitativo dos cargos comissionados existentes (preenchidos + vagos).</t>
        </r>
      </text>
    </comment>
    <comment ref="G175" authorId="0" shapeId="0" xr:uid="{B60AE4C0-59E0-41AA-8EF2-15A5080494DE}">
      <text>
        <r>
          <rPr>
            <sz val="11"/>
            <color rgb="FF000000"/>
            <rFont val="Arial"/>
            <family val="2"/>
          </rPr>
          <t>(Células de preenchimento automático). Valor total dos subsídios dos agentes políticos, em Reais (R$).</t>
        </r>
      </text>
    </comment>
    <comment ref="H175" authorId="0" shapeId="0" xr:uid="{539C5F8E-D9AC-4BDA-A89B-2843BA046ECE}">
      <text>
        <r>
          <rPr>
            <sz val="11"/>
            <color rgb="FF000000"/>
            <rFont val="Arial"/>
            <family val="2"/>
          </rPr>
          <t>(Células de preenchimento automático). Valor total dos vencimentos dos servidores, em Reais (R$).</t>
        </r>
      </text>
    </comment>
    <comment ref="I175" authorId="0" shapeId="0" xr:uid="{A3A5990A-6724-41A8-AC34-8A2A17F46E1B}">
      <text>
        <r>
          <rPr>
            <sz val="11"/>
            <color rgb="FF000000"/>
            <rFont val="Arial"/>
            <family val="2"/>
          </rPr>
          <t>(Células de preenchimento automático). Valor total das representações pagas em razão do cargo em comissão, em Reais (R$).</t>
        </r>
      </text>
    </comment>
    <comment ref="J175" authorId="0" shapeId="0" xr:uid="{15C63164-4B7F-4377-83B4-2BCE3934BC94}">
      <text>
        <r>
          <rPr>
            <sz val="11"/>
            <color rgb="FF000000"/>
            <rFont val="Arial"/>
            <family val="2"/>
          </rPr>
          <t>(Células de preenchimento automático). Valor total dos montantes resultantes da soma entre os subsídios dos agentes políticos + vencimentos + representações, em Reais (R$).</t>
        </r>
      </text>
    </comment>
    <comment ref="A191" authorId="0" shapeId="0" xr:uid="{AEEA5AE8-7C99-4617-AB8B-6700076FF4A3}">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191" authorId="0" shapeId="0" xr:uid="{25D7A80D-68BB-461E-A35F-8431F726B13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91" authorId="0" shapeId="0" xr:uid="{6A3B0444-25E8-4628-98AD-2977690F2359}">
      <text>
        <r>
          <rPr>
            <sz val="11"/>
            <color rgb="FF000000"/>
            <rFont val="Arial"/>
            <family val="2"/>
          </rPr>
          <t>Descrever a sigla da lotação referente à função gratificada de direção e assessoramento. Exemplos de siglas da SCGE: GAB/DOGE, DPGE/GAF/GSC, DAUD/COP, etc.</t>
        </r>
      </text>
    </comment>
    <comment ref="D191" authorId="0" shapeId="0" xr:uid="{D5645822-8F15-4338-A2A2-446DEBF0695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91" authorId="0" shapeId="0" xr:uid="{240272DA-5374-452F-AA73-52E88A8CB5D7}">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91" authorId="0" shapeId="0" xr:uid="{4A0BB2E4-E6F3-474A-8262-244448F3E576}">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191" authorId="0" shapeId="0" xr:uid="{B4DE040E-1C50-4308-B961-99DFE357DE17}">
      <text>
        <r>
          <rPr>
            <sz val="11"/>
            <color rgb="FF000000"/>
            <rFont val="Arial"/>
            <family val="2"/>
          </rPr>
          <t>Valor do vencimento do servidor, em Reais (R$).</t>
        </r>
      </text>
    </comment>
    <comment ref="H191" authorId="0" shapeId="0" xr:uid="{249577F7-318A-4193-B5C5-C2A0CA60B66E}">
      <text>
        <r>
          <rPr>
            <sz val="11"/>
            <color rgb="FF000000"/>
            <rFont val="Arial"/>
            <family val="2"/>
          </rPr>
          <t>Valor da representação paga em razão da função gratificada de direção e assessoramento, em Reais (R$).</t>
        </r>
      </text>
    </comment>
    <comment ref="I191" authorId="0" shapeId="0" xr:uid="{D839CF1D-3E51-41CF-8530-F0565C717369}">
      <text>
        <r>
          <rPr>
            <sz val="11"/>
            <color rgb="FF000000"/>
            <rFont val="Arial"/>
            <family val="2"/>
          </rPr>
          <t>(Células de preenchimento automático). Montante resultante da soma entre o vencimento + representação, em Reais (R$).</t>
        </r>
      </text>
    </comment>
    <comment ref="A194" authorId="0" shapeId="0" xr:uid="{D71F4CB0-C0A1-4978-BFD9-39FF928D2400}">
      <text>
        <r>
          <rPr>
            <sz val="11"/>
            <color rgb="FF000000"/>
            <rFont val="Arial"/>
            <family val="2"/>
          </rPr>
          <t>(Não editar as células em cinza). Relação de todas as funções gratificadas de direção e assessoramento, conforme Lei Estadual nº 16.520/2018.</t>
        </r>
      </text>
    </comment>
    <comment ref="B194" authorId="0" shapeId="0" xr:uid="{266C376F-7F53-4DC2-BBBB-81B0AA8025EA}">
      <text>
        <r>
          <rPr>
            <sz val="11"/>
            <color rgb="FF000000"/>
            <rFont val="Arial"/>
            <family val="2"/>
          </rPr>
          <t>(Não editar as células em cinza). Relação de todos os símbolos das funções gratificadas de direção e assessoramento, conforme Lei Estadual nº 16.520/2018.</t>
        </r>
      </text>
    </comment>
    <comment ref="C194" authorId="0" shapeId="0" xr:uid="{E8FD2A89-86A4-4D02-9988-EF8452805DE2}">
      <text>
        <r>
          <rPr>
            <sz val="11"/>
            <color rgb="FF000000"/>
            <rFont val="Arial"/>
            <family val="2"/>
          </rPr>
          <t>(Células de preenchimento automático). Quantitativo das funções gratificadas de direção e assessoramento preenchidos.</t>
        </r>
      </text>
    </comment>
    <comment ref="D194" authorId="0" shapeId="0" xr:uid="{A8A7E954-C88D-46BE-AE8C-F2BA0178A699}">
      <text>
        <r>
          <rPr>
            <sz val="11"/>
            <color rgb="FF000000"/>
            <rFont val="Arial"/>
            <family val="2"/>
          </rPr>
          <t>(Células de preenchimento automático). Quantitativo das funções gratificadas de direção e assessoramento vagas.</t>
        </r>
      </text>
    </comment>
    <comment ref="E194" authorId="0" shapeId="0" xr:uid="{14413104-CDBB-4B8C-8896-56EFCD02BAA7}">
      <text>
        <r>
          <rPr>
            <sz val="11"/>
            <color rgb="FF000000"/>
            <rFont val="Arial"/>
            <family val="2"/>
          </rPr>
          <t>(Células de preenchimento automático). Quantitativo das funções gratificadas de direção e assessoramento existentes (preenchidos + vagos).</t>
        </r>
      </text>
    </comment>
    <comment ref="G194" authorId="0" shapeId="0" xr:uid="{0D6506B5-B281-4487-87E9-FC8BB480C9C9}">
      <text>
        <r>
          <rPr>
            <sz val="11"/>
            <color rgb="FF000000"/>
            <rFont val="Arial"/>
            <family val="2"/>
          </rPr>
          <t>(Células de preenchimento automático). Valor total dos vencimentos dos servidores, em Reais (R$).</t>
        </r>
      </text>
    </comment>
    <comment ref="H194" authorId="0" shapeId="0" xr:uid="{FB3A01EC-4919-4C83-BDDA-C23171A2FEE2}">
      <text>
        <r>
          <rPr>
            <sz val="11"/>
            <color rgb="FF000000"/>
            <rFont val="Arial"/>
            <family val="2"/>
          </rPr>
          <t>(Células de preenchimento automático). Valor total das representações pagas em razão da função gratificada de direção e assessoramento, em Reais (R$).</t>
        </r>
      </text>
    </comment>
    <comment ref="I194" authorId="0" shapeId="0" xr:uid="{936B7778-36FA-4825-A1DD-380092782D58}">
      <text>
        <r>
          <rPr>
            <sz val="11"/>
            <color rgb="FF000000"/>
            <rFont val="Arial"/>
            <family val="2"/>
          </rPr>
          <t>(Células de preenchimento automático). Valor total dos montantes resultantes da soma entre os vencimentos + representações, em Reais (R$).</t>
        </r>
      </text>
    </comment>
    <comment ref="A204" authorId="0" shapeId="0" xr:uid="{6F4CD543-0E1D-467E-85CE-F1EB4AF0E30E}">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04" authorId="0" shapeId="0" xr:uid="{8099722C-45F3-4912-AA58-2A2F25CD9B4E}">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04" authorId="0" shapeId="0" xr:uid="{88306488-81B0-43C4-9A8C-A2FC01023478}">
      <text>
        <r>
          <rPr>
            <sz val="11"/>
            <color rgb="FF000000"/>
            <rFont val="Arial"/>
            <family val="2"/>
          </rPr>
          <t>Descrever a sigla da lotação referente à função gratificada de direção e assessoramento. Exemplos de siglas da SCGE: GAB/DOGE, DPGE/GAF/GSC, DAUD/COP, etc.</t>
        </r>
      </text>
    </comment>
    <comment ref="D204" authorId="0" shapeId="0" xr:uid="{84A138BD-F548-45C7-8C24-733BDB7A1D7E}">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04" authorId="0" shapeId="0" xr:uid="{681CAD90-253F-4C4C-8DB3-6CE80F605495}">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04" authorId="0" shapeId="0" xr:uid="{97BBD2CC-AEDE-4D6B-8279-4EF737267C19}">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04" authorId="0" shapeId="0" xr:uid="{CD9EABF3-6CBD-412A-B5E8-07CABDC3C371}">
      <text>
        <r>
          <rPr>
            <sz val="11"/>
            <color rgb="FF000000"/>
            <rFont val="Arial"/>
            <family val="2"/>
          </rPr>
          <t>Valor do vencimento do servidor, em Reais (R$).</t>
        </r>
      </text>
    </comment>
    <comment ref="H204" authorId="0" shapeId="0" xr:uid="{5CEA6375-AC08-4BB5-8C7D-3478EC3114D0}">
      <text>
        <r>
          <rPr>
            <sz val="11"/>
            <color rgb="FF000000"/>
            <rFont val="Arial"/>
            <family val="2"/>
          </rPr>
          <t>Valor da representação paga em razão da função gratificada de direção e assessoramento, em Reais (R$).</t>
        </r>
      </text>
    </comment>
    <comment ref="I204" authorId="0" shapeId="0" xr:uid="{F6CABE97-B715-4E53-AA96-B557E02BBCC0}">
      <text>
        <r>
          <rPr>
            <sz val="11"/>
            <color rgb="FF000000"/>
            <rFont val="Arial"/>
            <family val="2"/>
          </rPr>
          <t>(Células de preenchimento automático). Montante resultante da soma entre o vencimento + representação, em Reais (R$).</t>
        </r>
      </text>
    </comment>
    <comment ref="A212" authorId="0" shapeId="0" xr:uid="{C9682B9D-C62A-49C9-9AA8-4CE0957E1071}">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12" authorId="0" shapeId="0" xr:uid="{40075833-01F5-43A9-9E5D-E898C9A229F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12" authorId="0" shapeId="0" xr:uid="{FF5CF7C0-BEA8-4F13-A801-6E210F89D2A5}">
      <text>
        <r>
          <rPr>
            <sz val="11"/>
            <color rgb="FF000000"/>
            <rFont val="Arial"/>
            <family val="2"/>
          </rPr>
          <t>Descrever a sigla da lotação referente à função gratificada de direção e assessoramento. Exemplos de siglas da SCGE: GAB/DOGE, DPGE/GAF/GSC, DAUD/COP, etc.</t>
        </r>
      </text>
    </comment>
    <comment ref="D212" authorId="0" shapeId="0" xr:uid="{84765DAF-B6E4-4DBE-98CF-B0D62DECE73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12" authorId="0" shapeId="0" xr:uid="{589E4642-B562-459B-BBFF-669FAB3EC713}">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12" authorId="0" shapeId="0" xr:uid="{CF31BF26-92EB-44CB-95E8-9563121CE5F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12" authorId="0" shapeId="0" xr:uid="{DE044F83-25A4-44BD-AC0C-A658B4B36BAE}">
      <text>
        <r>
          <rPr>
            <sz val="11"/>
            <color rgb="FF000000"/>
            <rFont val="Arial"/>
            <family val="2"/>
          </rPr>
          <t>Valor do vencimento do servidor, em Reais (R$).</t>
        </r>
      </text>
    </comment>
    <comment ref="H212" authorId="0" shapeId="0" xr:uid="{D7A9C49F-2E10-4843-B0BF-26B403392217}">
      <text>
        <r>
          <rPr>
            <sz val="11"/>
            <color rgb="FF000000"/>
            <rFont val="Arial"/>
            <family val="2"/>
          </rPr>
          <t>Valor da representação paga em razão da função gratificada de direção e assessoramento, em Reais (R$).</t>
        </r>
      </text>
    </comment>
    <comment ref="I212" authorId="0" shapeId="0" xr:uid="{25793CF1-2728-41A9-B7EA-EE75517FAD29}">
      <text>
        <r>
          <rPr>
            <sz val="11"/>
            <color rgb="FF000000"/>
            <rFont val="Arial"/>
            <family val="2"/>
          </rPr>
          <t>(Células de preenchimento automático). Montante resultante da soma entre o vencimento + representação, em Reais (R$).</t>
        </r>
      </text>
    </comment>
    <comment ref="A220" authorId="0" shapeId="0" xr:uid="{072FCCD5-4734-421E-86E7-E89A2249FD16}">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20" authorId="0" shapeId="0" xr:uid="{4BDF1C3B-4401-4DBF-8C6B-4F8146B9AB6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20" authorId="0" shapeId="0" xr:uid="{295878C6-E01F-4038-9F63-5FF9F2DDE7FE}">
      <text>
        <r>
          <rPr>
            <sz val="11"/>
            <color rgb="FF000000"/>
            <rFont val="Arial"/>
            <family val="2"/>
          </rPr>
          <t>Descrever a sigla da lotação referente à função gratificada de direção e assessoramento. Exemplos de siglas da SCGE: GAB/DOGE, DPGE/GAF/GSC, DAUD/COP, etc.</t>
        </r>
      </text>
    </comment>
    <comment ref="D220" authorId="0" shapeId="0" xr:uid="{EA26379A-CC84-45DC-9520-07944523A786}">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20" authorId="0" shapeId="0" xr:uid="{E1921775-79F5-48AC-9DB2-0CBF7266F562}">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20" authorId="0" shapeId="0" xr:uid="{BE6DA7CE-9106-4F96-A1BE-6BCC45357AE3}">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20" authorId="0" shapeId="0" xr:uid="{A8F0EC77-EA0D-4F74-9CD3-E7F4AC87E0C1}">
      <text>
        <r>
          <rPr>
            <sz val="11"/>
            <color rgb="FF000000"/>
            <rFont val="Arial"/>
            <family val="2"/>
          </rPr>
          <t>Valor do vencimento do servidor, em Reais (R$).</t>
        </r>
      </text>
    </comment>
    <comment ref="H220" authorId="0" shapeId="0" xr:uid="{464365CB-6877-4935-972A-5290ADAE3EC0}">
      <text>
        <r>
          <rPr>
            <sz val="11"/>
            <color rgb="FF000000"/>
            <rFont val="Arial"/>
            <family val="2"/>
          </rPr>
          <t>Valor da representação paga em razão da função gratificada de direção e assessoramento, em Reais (R$).</t>
        </r>
      </text>
    </comment>
    <comment ref="I220" authorId="0" shapeId="0" xr:uid="{51F2C104-3295-4449-9F95-617D12592D13}">
      <text>
        <r>
          <rPr>
            <sz val="11"/>
            <color rgb="FF000000"/>
            <rFont val="Arial"/>
            <family val="2"/>
          </rPr>
          <t>(Células de preenchimento automático). Montante resultante da soma entre o vencimento + representação, em Reais (R$).</t>
        </r>
      </text>
    </comment>
    <comment ref="A226" authorId="0" shapeId="0" xr:uid="{66B3FAE2-5A5E-4111-B6FB-06E7839F1CF4}">
      <text>
        <r>
          <rPr>
            <sz val="11"/>
            <color rgb="FF000000"/>
            <rFont val="Arial"/>
            <family val="2"/>
          </rPr>
          <t>(Não editar as células em cinza). Relação de todas as funções gratificadas de direção e assessoramento, conforme Lei Estadual nº 16.520/2018.</t>
        </r>
      </text>
    </comment>
    <comment ref="B226" authorId="0" shapeId="0" xr:uid="{C9D77C3A-EAE7-48BC-9B24-4EC005E0E714}">
      <text>
        <r>
          <rPr>
            <sz val="11"/>
            <color rgb="FF000000"/>
            <rFont val="Arial"/>
            <family val="2"/>
          </rPr>
          <t>(Não editar as células em cinza). Relação de todos os símbolos das funções gratificadas de direção e assessoramento, conforme Lei Estadual nº 16.520/2018.</t>
        </r>
      </text>
    </comment>
    <comment ref="C226" authorId="0" shapeId="0" xr:uid="{4B5B1819-7306-47E1-9A7F-019F531661D4}">
      <text>
        <r>
          <rPr>
            <sz val="11"/>
            <color rgb="FF000000"/>
            <rFont val="Arial"/>
            <family val="2"/>
          </rPr>
          <t>(Células de preenchimento automático). Quantitativo das funções gratificadas de direção e assessoramento preenchidos.</t>
        </r>
      </text>
    </comment>
    <comment ref="D226" authorId="0" shapeId="0" xr:uid="{77CB234A-2908-4B2A-9907-86D8D7724FE2}">
      <text>
        <r>
          <rPr>
            <sz val="11"/>
            <color rgb="FF000000"/>
            <rFont val="Arial"/>
            <family val="2"/>
          </rPr>
          <t>(Células de preenchimento automático). Quantitativo das funções gratificadas de direção e assessoramento vagas.</t>
        </r>
      </text>
    </comment>
    <comment ref="E226" authorId="0" shapeId="0" xr:uid="{4227CFA0-C7D3-4C5A-BB8B-AED7E8510F4F}">
      <text>
        <r>
          <rPr>
            <sz val="11"/>
            <color rgb="FF000000"/>
            <rFont val="Arial"/>
            <family val="2"/>
          </rPr>
          <t>(Células de preenchimento automático). Quantitativo das funções gratificadas de direção e assessoramento existentes (preenchidos + vagos).</t>
        </r>
      </text>
    </comment>
    <comment ref="G226" authorId="0" shapeId="0" xr:uid="{24F77B78-BAB0-4901-B0DB-D8614F86A782}">
      <text>
        <r>
          <rPr>
            <sz val="11"/>
            <color rgb="FF000000"/>
            <rFont val="Arial"/>
            <family val="2"/>
          </rPr>
          <t>(Células de preenchimento automático). Valor total dos vencimentos dos servidores, em Reais (R$).</t>
        </r>
      </text>
    </comment>
    <comment ref="H226" authorId="0" shapeId="0" xr:uid="{0BA38504-A264-4ECA-8201-CA90EDCB2D97}">
      <text>
        <r>
          <rPr>
            <sz val="11"/>
            <color rgb="FF000000"/>
            <rFont val="Arial"/>
            <family val="2"/>
          </rPr>
          <t>(Células de preenchimento automático). Valor total das representações pagas em razão da função gratificada de direção e assessoramento, em Reais (R$).</t>
        </r>
      </text>
    </comment>
    <comment ref="I226" authorId="0" shapeId="0" xr:uid="{7FD2A9D3-8B2F-4A9A-8C99-F11AB675263F}">
      <text>
        <r>
          <rPr>
            <sz val="11"/>
            <color rgb="FF000000"/>
            <rFont val="Arial"/>
            <family val="2"/>
          </rPr>
          <t>(Células de preenchimento automático). Valor total dos montantes resultantes da soma entre os vencimentos + representações, em Reais (R$).</t>
        </r>
      </text>
    </comment>
    <comment ref="A237" authorId="0" shapeId="0" xr:uid="{3CFB7499-62C9-4A81-9528-DF6B801257D9}">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37" authorId="0" shapeId="0" xr:uid="{D826C2D1-F8E4-4208-B3B1-850EFB4AA03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37" authorId="0" shapeId="0" xr:uid="{2466684E-2A89-425A-BE6E-4EC9B85633EC}">
      <text>
        <r>
          <rPr>
            <sz val="11"/>
            <color rgb="FF000000"/>
            <rFont val="Arial"/>
            <family val="2"/>
          </rPr>
          <t>Descrever a sigla da lotação referente à função gratificada de direção e assessoramento. Exemplos de siglas da SCGE: GAB/DOGE, DPGE/GAF/GSC, DAUD/COP, etc.</t>
        </r>
      </text>
    </comment>
    <comment ref="D237" authorId="0" shapeId="0" xr:uid="{F8B07AB0-399E-43A5-A17C-B03AD691CF6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37" authorId="0" shapeId="0" xr:uid="{1ED7181F-D09D-4AE9-9DF6-6B1D5C0E0B9E}">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37" authorId="0" shapeId="0" xr:uid="{BEE2BCCA-37E6-428F-B588-4E4CBDF375E7}">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37" authorId="0" shapeId="0" xr:uid="{E3E6B6FF-F784-44D9-AC7F-F68EC516DA38}">
      <text>
        <r>
          <rPr>
            <sz val="11"/>
            <color rgb="FF000000"/>
            <rFont val="Arial"/>
            <family val="2"/>
          </rPr>
          <t>Valor do vencimento do servidor, em Reais (R$).</t>
        </r>
      </text>
    </comment>
    <comment ref="H237" authorId="0" shapeId="0" xr:uid="{9888684D-F09B-434D-85BA-C806B2FCB53B}">
      <text>
        <r>
          <rPr>
            <sz val="11"/>
            <color rgb="FF000000"/>
            <rFont val="Arial"/>
            <family val="2"/>
          </rPr>
          <t>Valor da representação paga em razão da função gratificada de direção e assessoramento, em Reais (R$).</t>
        </r>
      </text>
    </comment>
    <comment ref="I237" authorId="0" shapeId="0" xr:uid="{87FAC4E0-2166-4046-8992-CF4C8AEB9C75}">
      <text>
        <r>
          <rPr>
            <sz val="11"/>
            <color rgb="FF000000"/>
            <rFont val="Arial"/>
            <family val="2"/>
          </rPr>
          <t>(Células de preenchimento automático). Montante resultante da soma entre o vencimento + representação, em Reais (R$).</t>
        </r>
      </text>
    </comment>
    <comment ref="A246" authorId="0" shapeId="0" xr:uid="{CECED814-974B-4F2E-9799-FE5D3CEBD20E}">
      <text>
        <r>
          <rPr>
            <sz val="11"/>
            <color rgb="FF000000"/>
            <rFont val="Arial"/>
            <family val="2"/>
          </rPr>
          <t>(Não editar as células em cinza). Relação de todas as funções gratificadas de direção e assessoramento, conforme Lei Estadual nº 16.520/2018.</t>
        </r>
      </text>
    </comment>
    <comment ref="B246" authorId="0" shapeId="0" xr:uid="{50628380-A8F6-4881-B72D-B8EB21B96C17}">
      <text>
        <r>
          <rPr>
            <sz val="11"/>
            <color rgb="FF000000"/>
            <rFont val="Arial"/>
            <family val="2"/>
          </rPr>
          <t>(Não editar as células em cinza). Relação de todos os símbolos das funções gratificadas de direção e assessoramento, conforme Lei Estadual nº 16.520/2018.</t>
        </r>
      </text>
    </comment>
    <comment ref="C246" authorId="0" shapeId="0" xr:uid="{BB7BC84E-3663-446C-9DA1-830044ED32EB}">
      <text>
        <r>
          <rPr>
            <sz val="11"/>
            <color rgb="FF000000"/>
            <rFont val="Arial"/>
            <family val="2"/>
          </rPr>
          <t>(Células de preenchimento automático). Quantitativo das funções gratificadas de direção e assessoramento preenchidos.</t>
        </r>
      </text>
    </comment>
    <comment ref="D246" authorId="0" shapeId="0" xr:uid="{D8CB0850-8EEF-47B4-B982-71E1EAF67F77}">
      <text>
        <r>
          <rPr>
            <sz val="11"/>
            <color rgb="FF000000"/>
            <rFont val="Arial"/>
            <family val="2"/>
          </rPr>
          <t>(Células de preenchimento automático). Quantitativo das funções gratificadas de direção e assessoramento vagas.</t>
        </r>
      </text>
    </comment>
    <comment ref="E246" authorId="0" shapeId="0" xr:uid="{10B4D64A-D5EA-41F5-8553-B4E6B4445CB7}">
      <text>
        <r>
          <rPr>
            <sz val="11"/>
            <color rgb="FF000000"/>
            <rFont val="Arial"/>
            <family val="2"/>
          </rPr>
          <t>(Células de preenchimento automático). Quantitativo das funções gratificadas de direção e assessoramento existentes (preenchidos + vagos).</t>
        </r>
      </text>
    </comment>
    <comment ref="G246" authorId="0" shapeId="0" xr:uid="{CF9E97CB-A4AA-4204-913F-9D20E4D1C370}">
      <text>
        <r>
          <rPr>
            <sz val="11"/>
            <color rgb="FF000000"/>
            <rFont val="Arial"/>
            <family val="2"/>
          </rPr>
          <t>(Células de preenchimento automático). Valor total dos vencimentos dos servidores, em Reais (R$).</t>
        </r>
      </text>
    </comment>
    <comment ref="H246" authorId="0" shapeId="0" xr:uid="{E8A7B887-9D85-495A-940A-CAE71B84DC0A}">
      <text>
        <r>
          <rPr>
            <sz val="11"/>
            <color rgb="FF000000"/>
            <rFont val="Arial"/>
            <family val="2"/>
          </rPr>
          <t>(Células de preenchimento automático). Valor total das representações pagas em razão da função gratificada de direção e assessoramento, em Reais (R$).</t>
        </r>
      </text>
    </comment>
    <comment ref="I246" authorId="0" shapeId="0" xr:uid="{9F481A41-7476-4996-8435-4BB10685AF9B}">
      <text>
        <r>
          <rPr>
            <sz val="11"/>
            <color rgb="FF000000"/>
            <rFont val="Arial"/>
            <family val="2"/>
          </rPr>
          <t>(Células de preenchimento automático). Valor total dos montantes resultantes da soma entre os vencimentos + representações, em Reais (R$).</t>
        </r>
      </text>
    </comment>
    <comment ref="A253" authorId="0" shapeId="0" xr:uid="{9B313041-4AD4-42FD-B7CB-E1EB1BF8073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53" authorId="0" shapeId="0" xr:uid="{0FC1BE2D-E5E6-457E-B001-47D30B35E8D6}">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53" authorId="0" shapeId="0" xr:uid="{99015F3B-F22A-46EC-A142-98185381E586}">
      <text>
        <r>
          <rPr>
            <sz val="11"/>
            <color rgb="FF000000"/>
            <rFont val="Arial"/>
            <family val="2"/>
          </rPr>
          <t>Descrever a sigla da lotação referente à função gratificada de direção e assessoramento. Exemplos de siglas da SCGE: GAB/DOGE, DPGE/GAF/GSC, DAUD/COP, etc.</t>
        </r>
      </text>
    </comment>
    <comment ref="D253" authorId="0" shapeId="0" xr:uid="{F5675012-4C2B-4030-8B00-4FCBD013EAC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53" authorId="0" shapeId="0" xr:uid="{78DAD8B0-FEE2-44B5-84A9-ADA0ACFC4D3C}">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53" authorId="0" shapeId="0" xr:uid="{07751792-4DA2-4B16-988E-DD1375A1888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53" authorId="0" shapeId="0" xr:uid="{1C8A665E-0B08-4B0D-BB9D-BBED1BA75583}">
      <text>
        <r>
          <rPr>
            <sz val="11"/>
            <color rgb="FF000000"/>
            <rFont val="Arial"/>
            <family val="2"/>
          </rPr>
          <t>Valor do vencimento do servidor, em Reais (R$).</t>
        </r>
      </text>
    </comment>
    <comment ref="H253" authorId="0" shapeId="0" xr:uid="{D024177F-57CD-4FC0-AD30-BD8DD636B861}">
      <text>
        <r>
          <rPr>
            <sz val="11"/>
            <color rgb="FF000000"/>
            <rFont val="Arial"/>
            <family val="2"/>
          </rPr>
          <t>Valor da representação paga em razão da função gratificada de direção e assessoramento, em Reais (R$).</t>
        </r>
      </text>
    </comment>
    <comment ref="I253" authorId="0" shapeId="0" xr:uid="{A561F7F4-76A0-4E7A-8E0F-1BA51D73169C}">
      <text>
        <r>
          <rPr>
            <sz val="11"/>
            <color rgb="FF000000"/>
            <rFont val="Arial"/>
            <family val="2"/>
          </rPr>
          <t>(Células de preenchimento automático). Montante resultante da soma entre o vencimento + representação, em Reais (R$).</t>
        </r>
      </text>
    </comment>
    <comment ref="A257" authorId="0" shapeId="0" xr:uid="{ED94B926-93CC-4A0A-B05F-F05BA3B95C7F}">
      <text>
        <r>
          <rPr>
            <sz val="11"/>
            <color rgb="FF000000"/>
            <rFont val="Arial"/>
            <family val="2"/>
          </rPr>
          <t>(Não editar as células em cinza). Relação de todas as funções gratificadas de direção e assessoramento, conforme Lei Estadual nº 16.520/2018.</t>
        </r>
      </text>
    </comment>
    <comment ref="B257" authorId="0" shapeId="0" xr:uid="{5C8FE9E8-148C-423C-B218-BA5B1CF571E0}">
      <text>
        <r>
          <rPr>
            <sz val="11"/>
            <color rgb="FF000000"/>
            <rFont val="Arial"/>
            <family val="2"/>
          </rPr>
          <t>(Não editar as células em cinza). Relação de todos os símbolos das funções gratificadas de direção e assessoramento, conforme Lei Estadual nº 16.520/2018.</t>
        </r>
      </text>
    </comment>
    <comment ref="C257" authorId="0" shapeId="0" xr:uid="{56ECC1FE-FDEB-4343-A7A3-F17D361F46E3}">
      <text>
        <r>
          <rPr>
            <sz val="11"/>
            <color rgb="FF000000"/>
            <rFont val="Arial"/>
            <family val="2"/>
          </rPr>
          <t>(Células de preenchimento automático). Quantitativo das funções gratificadas de direção e assessoramento preenchidos.</t>
        </r>
      </text>
    </comment>
    <comment ref="D257" authorId="0" shapeId="0" xr:uid="{5A97D7D6-4762-438C-893C-DBF51A4B0297}">
      <text>
        <r>
          <rPr>
            <sz val="11"/>
            <color rgb="FF000000"/>
            <rFont val="Arial"/>
            <family val="2"/>
          </rPr>
          <t>(Células de preenchimento automático). Quantitativo das funções gratificadas de direção e assessoramento vagas.</t>
        </r>
      </text>
    </comment>
    <comment ref="E257" authorId="0" shapeId="0" xr:uid="{F34037BB-E9CB-4D1B-8485-6B300DBADE96}">
      <text>
        <r>
          <rPr>
            <sz val="11"/>
            <color rgb="FF000000"/>
            <rFont val="Arial"/>
            <family val="2"/>
          </rPr>
          <t>(Células de preenchimento automático). Quantitativo das funções gratificadas de direção e assessoramento existentes (preenchidos + vagos).</t>
        </r>
      </text>
    </comment>
    <comment ref="G257" authorId="0" shapeId="0" xr:uid="{B7EF31D6-A77E-40F4-83CF-359BC1858F4B}">
      <text>
        <r>
          <rPr>
            <sz val="11"/>
            <color rgb="FF000000"/>
            <rFont val="Arial"/>
            <family val="2"/>
          </rPr>
          <t>(Células de preenchimento automático). Valor total dos vencimentos dos servidores, em Reais (R$).</t>
        </r>
      </text>
    </comment>
    <comment ref="H257" authorId="0" shapeId="0" xr:uid="{F9BF645D-0846-4356-9D68-20D7E654201D}">
      <text>
        <r>
          <rPr>
            <sz val="11"/>
            <color rgb="FF000000"/>
            <rFont val="Arial"/>
            <family val="2"/>
          </rPr>
          <t>(Células de preenchimento automático). Valor total das representações pagas em razão da função gratificada de direção e assessoramento, em Reais (R$).</t>
        </r>
      </text>
    </comment>
    <comment ref="I257" authorId="0" shapeId="0" xr:uid="{5C95283C-5F85-4E40-8697-1B73C8260CD2}">
      <text>
        <r>
          <rPr>
            <sz val="11"/>
            <color rgb="FF000000"/>
            <rFont val="Arial"/>
            <family val="2"/>
          </rPr>
          <t>(Células de preenchimento automático). Valor total dos montantes resultantes da soma entre os vencimentos + representações, em Reais (R$).</t>
        </r>
      </text>
    </comment>
    <comment ref="A264" authorId="0" shapeId="0" xr:uid="{C7FCD201-D41A-4410-85B4-805EF60658FA}">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264" authorId="0" shapeId="0" xr:uid="{4729E979-0F7B-4DB3-8082-6F6A9E7C5FD1}">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264" authorId="0" shapeId="0" xr:uid="{C9B0346B-45E8-48FF-A1A4-FCDE4E46F8A4}">
      <text>
        <r>
          <rPr>
            <sz val="11"/>
            <color rgb="FF000000"/>
            <rFont val="Arial"/>
            <family val="2"/>
          </rPr>
          <t>Descrever a sigla da lotação referente à função gratificada de direção e assessoramento. Exemplos de siglas da SCGE: GAB/DOGE, DPGE/GAF/GSC, DAUD/COP, etc.</t>
        </r>
      </text>
    </comment>
    <comment ref="D264" authorId="0" shapeId="0" xr:uid="{D2AB4993-B86F-4656-BBB4-160CF63C5F0F}">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64" authorId="0" shapeId="0" xr:uid="{BF9392D9-1CF1-495D-8802-8C0F04974414}">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264" authorId="0" shapeId="0" xr:uid="{2A5CECB5-28C9-4D42-A2D4-4EAA77FE43E5}">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264" authorId="0" shapeId="0" xr:uid="{92ECE1BD-5D71-4C70-9567-73349EB1128A}">
      <text>
        <r>
          <rPr>
            <sz val="11"/>
            <color rgb="FF000000"/>
            <rFont val="Arial"/>
            <family val="2"/>
          </rPr>
          <t>Valor do vencimento do servidor, em Reais (R$).</t>
        </r>
      </text>
    </comment>
    <comment ref="H264" authorId="0" shapeId="0" xr:uid="{C220DFBB-46CA-4A38-844C-2F8697A5F54D}">
      <text>
        <r>
          <rPr>
            <sz val="11"/>
            <color rgb="FF000000"/>
            <rFont val="Arial"/>
            <family val="2"/>
          </rPr>
          <t>Valor da representação paga em razão da função gratificada de direção e assessoramento, em Reais (R$).</t>
        </r>
      </text>
    </comment>
    <comment ref="I264" authorId="0" shapeId="0" xr:uid="{34A73C13-EC74-4D55-A3CB-719241D848DF}">
      <text>
        <r>
          <rPr>
            <sz val="11"/>
            <color rgb="FF000000"/>
            <rFont val="Arial"/>
            <family val="2"/>
          </rPr>
          <t>(Células de preenchimento automático). Montante resultante da soma entre o vencimento + representação, em Reais (R$).</t>
        </r>
      </text>
    </comment>
    <comment ref="A268" authorId="0" shapeId="0" xr:uid="{94428FF4-A8E6-49BF-BA24-43AA5B9AC621}">
      <text>
        <r>
          <rPr>
            <sz val="11"/>
            <color rgb="FF000000"/>
            <rFont val="Arial"/>
            <family val="2"/>
          </rPr>
          <t>(Não editar as células em cinza). Relação de todas as funções gratificadas de direção e assessoramento, conforme Lei Estadual nº 16.520/2018.</t>
        </r>
      </text>
    </comment>
    <comment ref="B268" authorId="0" shapeId="0" xr:uid="{9851CB86-E987-4643-9E25-4D3BF337C6C3}">
      <text>
        <r>
          <rPr>
            <sz val="11"/>
            <color rgb="FF000000"/>
            <rFont val="Arial"/>
            <family val="2"/>
          </rPr>
          <t>(Não editar as células em cinza). Relação de todos os símbolos das funções gratificadas de direção e assessoramento, conforme Lei Estadual nº 16.520/2018.</t>
        </r>
      </text>
    </comment>
    <comment ref="C268" authorId="0" shapeId="0" xr:uid="{75B1AED9-611D-41EC-9EE1-C453F715A704}">
      <text>
        <r>
          <rPr>
            <sz val="11"/>
            <color rgb="FF000000"/>
            <rFont val="Arial"/>
            <family val="2"/>
          </rPr>
          <t>(Células de preenchimento automático). Quantitativo das funções gratificadas de direção e assessoramento preenchidos.</t>
        </r>
      </text>
    </comment>
    <comment ref="D268" authorId="0" shapeId="0" xr:uid="{BB82F6EB-FC2F-4F45-AF60-E24440176686}">
      <text>
        <r>
          <rPr>
            <sz val="11"/>
            <color rgb="FF000000"/>
            <rFont val="Arial"/>
            <family val="2"/>
          </rPr>
          <t>(Células de preenchimento automático). Quantitativo das funções gratificadas de direção e assessoramento vagas.</t>
        </r>
      </text>
    </comment>
    <comment ref="E268" authorId="0" shapeId="0" xr:uid="{70B2F96F-5807-43DD-9482-0F1F2AEDA588}">
      <text>
        <r>
          <rPr>
            <sz val="11"/>
            <color rgb="FF000000"/>
            <rFont val="Arial"/>
            <family val="2"/>
          </rPr>
          <t>(Células de preenchimento automático). Quantitativo das funções gratificadas de direção e assessoramento existentes (preenchidos + vagos).</t>
        </r>
      </text>
    </comment>
    <comment ref="G268" authorId="0" shapeId="0" xr:uid="{8F53BD94-C305-4A48-A082-9E00AF042BB3}">
      <text>
        <r>
          <rPr>
            <sz val="11"/>
            <color rgb="FF000000"/>
            <rFont val="Arial"/>
            <family val="2"/>
          </rPr>
          <t>(Células de preenchimento automático). Valor total dos vencimentos dos servidores, em Reais (R$).</t>
        </r>
      </text>
    </comment>
    <comment ref="H268" authorId="0" shapeId="0" xr:uid="{2A5E45DF-E918-4B59-A397-2A82B59116CC}">
      <text>
        <r>
          <rPr>
            <sz val="11"/>
            <color rgb="FF000000"/>
            <rFont val="Arial"/>
            <family val="2"/>
          </rPr>
          <t>(Células de preenchimento automático). Valor total das representações pagas em razão da função gratificada de direção e assessoramento, em Reais (R$).</t>
        </r>
      </text>
    </comment>
    <comment ref="I268" authorId="0" shapeId="0" xr:uid="{E93B12EF-EAAE-4DC8-89D5-263B6863ACEC}">
      <text>
        <r>
          <rPr>
            <sz val="11"/>
            <color rgb="FF000000"/>
            <rFont val="Arial"/>
            <family val="2"/>
          </rPr>
          <t>(Células de preenchimento automático). Valor total dos montantes resultantes da soma entre os vencimentos + representações, em Reais (R$).</t>
        </r>
      </text>
    </comment>
    <comment ref="A274" authorId="0" shapeId="0" xr:uid="{127A65DB-C092-49A1-BB6B-BA8B459FBD41}">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274" authorId="0" shapeId="0" xr:uid="{CAA37A5A-3321-4595-841D-A59A4B5B3A1B}">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274" authorId="0" shapeId="0" xr:uid="{733C06AD-40EE-4CBC-AEB1-7294A54E2E9E}">
      <text>
        <r>
          <rPr>
            <sz val="11"/>
            <color rgb="FF000000"/>
            <rFont val="Arial"/>
            <family val="2"/>
          </rPr>
          <t>Descrever a sigla da lotação referente à função gratificada de supervisão e apoio. Exemplos de siglas da SCGE: DAUD/UAPP, DAUD/COP/UAOP, DAUD/CLC/UALC, etc.</t>
        </r>
      </text>
    </comment>
    <comment ref="D274" authorId="0" shapeId="0" xr:uid="{A3D556C1-1B3B-41F7-B7A9-B5D479D31175}">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274" authorId="0" shapeId="0" xr:uid="{B6B33EC6-A52A-426B-B3B5-3082FC3CA45C}">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274" authorId="0" shapeId="0" xr:uid="{2B237D0C-EE52-458A-AD54-AA10FD4A1746}">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274" authorId="0" shapeId="0" xr:uid="{5FB55354-C48E-409D-B3EA-B03BEEA3C8A6}">
      <text>
        <r>
          <rPr>
            <sz val="11"/>
            <color rgb="FF000000"/>
            <rFont val="Arial"/>
            <family val="2"/>
          </rPr>
          <t>Valor do vencimento do servidor, em Reais (R$).</t>
        </r>
      </text>
    </comment>
    <comment ref="H274" authorId="0" shapeId="0" xr:uid="{5AE0FFC1-794C-47CB-8CDB-715166DADB73}">
      <text>
        <r>
          <rPr>
            <sz val="11"/>
            <color rgb="FF000000"/>
            <rFont val="Arial"/>
            <family val="2"/>
          </rPr>
          <t>Valor da representação paga em razão da função gratificada de supervisão e apoio, em Reais (R$).</t>
        </r>
      </text>
    </comment>
    <comment ref="I274" authorId="0" shapeId="0" xr:uid="{A5E0C27B-CE0F-42EF-8DDC-A79BEC729582}">
      <text>
        <r>
          <rPr>
            <sz val="11"/>
            <color rgb="FF000000"/>
            <rFont val="Arial"/>
            <family val="2"/>
          </rPr>
          <t>(Células de preenchimento automático). Montante resultante da soma entre o vencimento + representação, em Reais (R$).</t>
        </r>
      </text>
    </comment>
    <comment ref="A306" authorId="0" shapeId="0" xr:uid="{C1E791A1-D848-4FFD-9DFC-EFAFC35DA97A}">
      <text>
        <r>
          <rPr>
            <sz val="11"/>
            <color rgb="FF000000"/>
            <rFont val="Arial"/>
            <family val="2"/>
          </rPr>
          <t>(Não editar as células em cinza). Relação de todas as funções gratificadas de supervisão e apoio, conforme Lei Estadual nº 16.520/2018.</t>
        </r>
      </text>
    </comment>
    <comment ref="B306" authorId="0" shapeId="0" xr:uid="{680A8E77-B94A-44BF-B9EB-B9E138269BBA}">
      <text>
        <r>
          <rPr>
            <sz val="11"/>
            <color rgb="FF000000"/>
            <rFont val="Arial"/>
            <family val="2"/>
          </rPr>
          <t>(Não editar as células em cinza). Relação de todos os símbolos das funções gratificadas de supervisão e apoio, conforme Lei Estadual nº 16.520/2018.</t>
        </r>
      </text>
    </comment>
    <comment ref="C306" authorId="0" shapeId="0" xr:uid="{FF6721B8-B1AA-45C0-B996-8042AFC26893}">
      <text>
        <r>
          <rPr>
            <sz val="11"/>
            <color rgb="FF000000"/>
            <rFont val="Arial"/>
            <family val="2"/>
          </rPr>
          <t>(Células de preenchimento automático). Quantitativo das funções gratificadas de supervisão e apoio preenchidos.</t>
        </r>
      </text>
    </comment>
    <comment ref="D306" authorId="0" shapeId="0" xr:uid="{8918E40A-E12D-4384-BABA-97E495B3F386}">
      <text>
        <r>
          <rPr>
            <sz val="11"/>
            <color rgb="FF000000"/>
            <rFont val="Arial"/>
            <family val="2"/>
          </rPr>
          <t>(Células de preenchimento automático). Quantitativo das funções gratificadas de supervisão e apoio vagos.</t>
        </r>
      </text>
    </comment>
    <comment ref="E306" authorId="0" shapeId="0" xr:uid="{2C571065-89A9-493A-924F-81E308E1A2AE}">
      <text>
        <r>
          <rPr>
            <sz val="11"/>
            <color rgb="FF000000"/>
            <rFont val="Arial"/>
            <family val="2"/>
          </rPr>
          <t>(Células de preenchimento automático). Quantitativo das funções gratificadas de supervisão e apoio existentes (preenchidos + vagos).</t>
        </r>
      </text>
    </comment>
    <comment ref="G306" authorId="0" shapeId="0" xr:uid="{2C7FC9A4-2861-4403-9947-54A43FA0AE4B}">
      <text>
        <r>
          <rPr>
            <sz val="11"/>
            <color rgb="FF000000"/>
            <rFont val="Arial"/>
            <family val="2"/>
          </rPr>
          <t>(Células de preenchimento automático). Valor total dos vencimentos dos servidores, em Reais (R$).</t>
        </r>
      </text>
    </comment>
    <comment ref="H306" authorId="0" shapeId="0" xr:uid="{433A0662-48B4-4EB1-8D26-3572ED081F64}">
      <text>
        <r>
          <rPr>
            <sz val="11"/>
            <color rgb="FF000000"/>
            <rFont val="Arial"/>
            <family val="2"/>
          </rPr>
          <t>(Células de preenchimento automático). Valor total das representações pagas em razão da função gratificada de supervisão e apoio, em Reais (R$).</t>
        </r>
      </text>
    </comment>
    <comment ref="I306" authorId="0" shapeId="0" xr:uid="{8F6FAF61-EC88-496A-A8C0-DEAC1F5ED920}">
      <text>
        <r>
          <rPr>
            <sz val="11"/>
            <color rgb="FF000000"/>
            <rFont val="Arial"/>
            <family val="2"/>
          </rPr>
          <t>(Células de preenchimento automático). Valor total dos montantes resultantes da soma entre os vencimentos + representações, em Reais (R$).</t>
        </r>
      </text>
    </comment>
    <comment ref="C315" authorId="0" shapeId="0" xr:uid="{BE13830D-A476-4798-A945-464D0FC5EF51}">
      <text>
        <r>
          <rPr>
            <sz val="11"/>
            <color rgb="FF000000"/>
            <rFont val="Arial"/>
            <family val="2"/>
          </rPr>
          <t>(Células de preenchimento automático). Quantitativo dos cargos em comissão + funções gratificadas preenchidos.</t>
        </r>
      </text>
    </comment>
    <comment ref="D315" authorId="0" shapeId="0" xr:uid="{7F1AEBDD-F16E-4B8F-88C6-4EFD74194EDF}">
      <text>
        <r>
          <rPr>
            <sz val="11"/>
            <color rgb="FF000000"/>
            <rFont val="Arial"/>
            <family val="2"/>
          </rPr>
          <t>(Células de preenchimento automático). Quantitativo dos cargos em comissão + funções gratificadas vagos.</t>
        </r>
      </text>
    </comment>
    <comment ref="E315" authorId="0" shapeId="0" xr:uid="{59C6CF14-A23C-4EE7-8B7A-B72D740F11E6}">
      <text>
        <r>
          <rPr>
            <sz val="11"/>
            <color rgb="FF000000"/>
            <rFont val="Arial"/>
            <family val="2"/>
          </rPr>
          <t>(Células de preenchimento automático). Quantitativo dos cargos em comissão + funções gratificadas existentes (preenchidos + vagos).</t>
        </r>
      </text>
    </comment>
    <comment ref="G315" authorId="0" shapeId="0" xr:uid="{D1C8901A-4767-481D-9C7E-85BF4F6EA2FD}">
      <text>
        <r>
          <rPr>
            <sz val="11"/>
            <color rgb="FF000000"/>
            <rFont val="Arial"/>
            <family val="2"/>
          </rPr>
          <t>(Células de preenchimento automático). Valor total dos vencimentos dos cargos comissionados + funções gratificadas, em Reais (R$).</t>
        </r>
      </text>
    </comment>
    <comment ref="H315" authorId="0" shapeId="0" xr:uid="{8F8AA48C-3414-4AE2-94B4-C9883E9CB557}">
      <text>
        <r>
          <rPr>
            <sz val="11"/>
            <color rgb="FF000000"/>
            <rFont val="Arial"/>
            <family val="2"/>
          </rPr>
          <t>(Células de preenchimento automático). Valor total das representações pagas em razão dos cargos comissionados + funções gratificadas, em Reais (R$).</t>
        </r>
      </text>
    </comment>
    <comment ref="I315" authorId="0" shapeId="0" xr:uid="{190F3BAB-06AA-4AA2-BFDE-BAE735ED5905}">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316" authorId="0" shapeId="0" xr:uid="{AFD9056C-04D0-42A0-AA54-C2145F2B4712}">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sharedStrings.xml><?xml version="1.0" encoding="utf-8"?>
<sst xmlns="http://schemas.openxmlformats.org/spreadsheetml/2006/main" count="68511" uniqueCount="777">
  <si>
    <t xml:space="preserve">                              GOVERNO DO ESTADO DE PERNAMBUCO </t>
  </si>
  <si>
    <t xml:space="preserve">                              ANEXO II - CARGOS EM COMISSÃO E FUNÇÕES GRATIFICADAS [DESCRITIVO DOS OCUPANTES, QUANTITATIVOS E VAGAS NÃO PREENCHIDAS] (ITENS 4.3 E 4.4 DO ANEXO I, DA PORTARIA SCGE Nº 12/2020)</t>
  </si>
  <si>
    <t>Notas: 1. As células em cinza e azul são de preenchimento automático, portanto é importante não editá-las; 2. Nunca mesclar células; 3. Atentar para as notas explicativas nas celulas do cabeçalho e na legenda ao final desta planilha.</t>
  </si>
  <si>
    <t>CARGOS COMISSIONADOS</t>
  </si>
  <si>
    <t>DESCRITIVO [3]</t>
  </si>
  <si>
    <t>SÍMBOLO [4]</t>
  </si>
  <si>
    <t>LOTAÇÃO [5]</t>
  </si>
  <si>
    <t>CATEGORIA [6]</t>
  </si>
  <si>
    <t>QTD. [7]</t>
  </si>
  <si>
    <t>SERVIDOR [8]</t>
  </si>
  <si>
    <t>AGP [9]</t>
  </si>
  <si>
    <t>VENCIMENTO [10]</t>
  </si>
  <si>
    <t>REPRESENTAÇÃO [11]</t>
  </si>
  <si>
    <t>MONTANTE [12]</t>
  </si>
  <si>
    <t>DESCRIÇÃO DOS CARGOS COMISSIONADOS [13]</t>
  </si>
  <si>
    <t>SIMBOLO [14]</t>
  </si>
  <si>
    <t>QTD. PREENCHIDOS [15]</t>
  </si>
  <si>
    <t>QTD. VAGO [16]</t>
  </si>
  <si>
    <t>TOTAL QTD. [17]</t>
  </si>
  <si>
    <t>TOTAL AGP [18]</t>
  </si>
  <si>
    <t>TOTAL VENCIMENTO [19]</t>
  </si>
  <si>
    <t>TOTAL REPRESENTAÇÃO [20]</t>
  </si>
  <si>
    <t>TOTAL MONTANTE [21]</t>
  </si>
  <si>
    <t>Cargo Comissionado de Direção e Assessoramento</t>
  </si>
  <si>
    <t>Cargo Comissionado de Direção e Assessoramento - 1</t>
  </si>
  <si>
    <t>DAS-1</t>
  </si>
  <si>
    <t>Cargo Comissionado de Direção e Assessoramento - 2</t>
  </si>
  <si>
    <t>DAS-2</t>
  </si>
  <si>
    <t>Cargo Comissionado de Direção e Assessoramento - 3</t>
  </si>
  <si>
    <t>DAS-3</t>
  </si>
  <si>
    <t>Cargo Comissionado de Direção e Assessoramento - 4</t>
  </si>
  <si>
    <t>DAS-4</t>
  </si>
  <si>
    <t>Cargo Comissionado de Direção e Assessoramento - 5</t>
  </si>
  <si>
    <t>DAS-5</t>
  </si>
  <si>
    <t>Cargo de Assessoramento - 1</t>
  </si>
  <si>
    <t>CAA-1</t>
  </si>
  <si>
    <t>Cargo de Assessoramento - 2</t>
  </si>
  <si>
    <t>CAA-2</t>
  </si>
  <si>
    <t>Cargo de Assessoramento - 3</t>
  </si>
  <si>
    <t>CAA-3</t>
  </si>
  <si>
    <t>Cargo de Assessoramento - 4</t>
  </si>
  <si>
    <t>CAA-4</t>
  </si>
  <si>
    <t>Cargo de Assessoramento - 5</t>
  </si>
  <si>
    <t>CAA-5</t>
  </si>
  <si>
    <t>TOTAL DOS CARGOS COMISSIONADOS E DAS SUAS REMUNERAÇÕES</t>
  </si>
  <si>
    <t>FUNÇÃO GRATIFICADA DE DIREÇÃO E ASSESSORAMENTO</t>
  </si>
  <si>
    <t>DESCRITIVO [22]</t>
  </si>
  <si>
    <t>SÍMBOLO [23]</t>
  </si>
  <si>
    <t>LOTAÇÃO [24]</t>
  </si>
  <si>
    <t>CATEGORIA [25]</t>
  </si>
  <si>
    <t>QTD. [26]</t>
  </si>
  <si>
    <t>SERVIDOR [27]</t>
  </si>
  <si>
    <t>VENCIMENTO [28]</t>
  </si>
  <si>
    <t>REPRESENTAÇÃO [29]</t>
  </si>
  <si>
    <t>MONTANTE [30]</t>
  </si>
  <si>
    <t>RELAÇÃO DAS FUNÇÕES GRATIFICADAS DE DIREÇÃO E ASSESSORAMENTO [31]</t>
  </si>
  <si>
    <t>SIMBOLO [32]</t>
  </si>
  <si>
    <t>QTD. PREENCHIDOS [33]</t>
  </si>
  <si>
    <t>QTD. VAGO [34]</t>
  </si>
  <si>
    <t>TOTAL QTD. [35]</t>
  </si>
  <si>
    <t>TOTAL VENCIMENTO [36]</t>
  </si>
  <si>
    <t>TOTAL REPRESENTAÇÃO [37]</t>
  </si>
  <si>
    <t>TOTAL MONTANTE [38]</t>
  </si>
  <si>
    <t>Função Gratificada de Direção e Assessoramento</t>
  </si>
  <si>
    <t>FDA</t>
  </si>
  <si>
    <t>Função Gratificada de Direção e Assessoramento - 1</t>
  </si>
  <si>
    <t>FDA-1</t>
  </si>
  <si>
    <t>Função Gratificada de Direção e Assessoramento - 2</t>
  </si>
  <si>
    <t>FDA-2</t>
  </si>
  <si>
    <t>Função Gratificada de Direção e Assessoramento - 3</t>
  </si>
  <si>
    <t>FDA-3</t>
  </si>
  <si>
    <t>Função Gratificada de Direção e Assessoramento - 4</t>
  </si>
  <si>
    <t>FDA-4</t>
  </si>
  <si>
    <t>TOTAL DAS FUNÇÕES GRATIFICADAS DE DIREÇÃO E ASSESSORAMENTO E DAS SUAS REMUNERAÇÕES</t>
  </si>
  <si>
    <t>FUNÇÃO GRATIFICADA DE SUPERVISÃO E APOIO</t>
  </si>
  <si>
    <t>DESCRITIVO [39]</t>
  </si>
  <si>
    <t>SÍMBOLO [40]</t>
  </si>
  <si>
    <t>LOTAÇÃO [41]</t>
  </si>
  <si>
    <t>CATEGORIA [42]</t>
  </si>
  <si>
    <t>QTD. [43]</t>
  </si>
  <si>
    <t>SERVIDOR [44]</t>
  </si>
  <si>
    <t>VENCIMENTO [45]</t>
  </si>
  <si>
    <t>REPRESENTAÇÃO [46]</t>
  </si>
  <si>
    <t>MONTANTE [47]</t>
  </si>
  <si>
    <t>RELAÇÃO DAS FUNÇÕES GRATIFICADAS DE SUPERVISÃO E APOIO [48]</t>
  </si>
  <si>
    <t>SIMBOLO [49]</t>
  </si>
  <si>
    <t>QTD. PREENCHIDOS [50]</t>
  </si>
  <si>
    <t>QTD. VAGO [51]</t>
  </si>
  <si>
    <t>TOTAL QTD. [52]</t>
  </si>
  <si>
    <t>TOTAL VENCIMENTO [53]</t>
  </si>
  <si>
    <t>TOTAL REPRESENTAÇÃO [54]</t>
  </si>
  <si>
    <t>TOTAL MONTANTE [55]</t>
  </si>
  <si>
    <t>Função Gratificada de Supervisão -1</t>
  </si>
  <si>
    <t>FGS-1</t>
  </si>
  <si>
    <t>Função Gratificada de Supervisão -2</t>
  </si>
  <si>
    <t xml:space="preserve">FGS-2 </t>
  </si>
  <si>
    <t>Função Gratificada de Supervisão -3</t>
  </si>
  <si>
    <t>FGS-3</t>
  </si>
  <si>
    <t xml:space="preserve">Função Gratificada de Apoio -1 </t>
  </si>
  <si>
    <t xml:space="preserve">FGA-1 </t>
  </si>
  <si>
    <t>Função Gratificada de Apoio -2</t>
  </si>
  <si>
    <t>FGA-2</t>
  </si>
  <si>
    <t xml:space="preserve">Função Gratificada de Apoio -3 </t>
  </si>
  <si>
    <t>FGA-3</t>
  </si>
  <si>
    <t>TOTAL DAS FUNÇÕES GRATIFICADAS DE SUPERVISÃO E APOIO E DAS SUAS REMUNERAÇÕES</t>
  </si>
  <si>
    <t>TOTAL QTD. PREENCHIDOS [56]</t>
  </si>
  <si>
    <t>TOTAL QTD. VAGO [57]</t>
  </si>
  <si>
    <t>TOTAL QTD. [58]</t>
  </si>
  <si>
    <t>VALOR TOTAL VENCIMENTO [59]</t>
  </si>
  <si>
    <t>VALOR TOTAL REPRESENTAÇÃO [60]</t>
  </si>
  <si>
    <t>VALOR TOTAL MONTANTE [61]</t>
  </si>
  <si>
    <t>EMBASAMENTO LEGAL:</t>
  </si>
  <si>
    <t>Lei nº 6.123, de 20 de julho de 1968 (institui o regime jurídico dos funcionários públicos civis do Estado de Pernambuco).</t>
  </si>
  <si>
    <t>Lei nº 16.520, de 27 de dezembro de 2018 (Lei que dispõe sobre a estrutura e o funcionamento do Poder Executivo vigente à epoca da divulgação)</t>
  </si>
  <si>
    <t>Enumerar Decreto(s) de Alocação de Cargos Comissionados e Funções Gratificadas do órgão ou entidade ou normativo equivalente vigentes à epoca da divulgação</t>
  </si>
  <si>
    <t>Decreto que aprova o Regulamento do órgão ou entidade ou normativo equivalente vigente à epoca da divulgação</t>
  </si>
  <si>
    <t>Decreto que aprova o Manual de Serviços do órgão ou entidade ou normativo equivalente vigente à epoca da divulgação</t>
  </si>
  <si>
    <t>LEGENDA:</t>
  </si>
  <si>
    <t>[1] Nome da entidade ou órgão da Administração Pública Estadual e sua Sigla. Ex. Secretaria da Controladoria-Geral do Estado - SCGE.</t>
  </si>
  <si>
    <t>[2] Data da última atualização da planilha no formato DD/MM/AAAA. A planilha deverá apresentar data de atualização até o 10º dia útil do mês subsequente.</t>
  </si>
  <si>
    <t>[3] Descrever o nome do cargo comissionado como consta no Decreto de Alocação do Cargo e/ou Regulamento do órgão ou entidade. Exemplos da SCGE: Secretário Executivo da Controladoria-Geral do Estado, Chefe de Gabinete, Assessor de Comunicação, etc.</t>
  </si>
  <si>
    <t>[4] (célula de preenchimento obrigatório, pois serve de base para a contabilização dos quantitativos totais de cargos, funções e gratificações preenchidos e vagos). Lista suspensa. Simbolo do cargo comissionado, conforme Lei Estadual nº 16.520/2018. Opções: DAS, DAS-1, DAS-2, DAS-3, DAS-4, DAS-5, CAA-1, CAA-2, CAA-3, CAA-4 e CAA-5.</t>
  </si>
  <si>
    <t>[5] Descrever a sigla da lotação referente ao cargo comissionado. Exemplos de siglas da SCGE: GAB/SECGE, GAB/CGAB, CGAB/ASC, etc.</t>
  </si>
  <si>
    <t>[6] (célula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</si>
  <si>
    <t>[7] (Não editar as células em cinza). Quantitativo dos cargos comissionados existentes, por servidor. Como essa contagem é por servidor, esse número sempre será "1". Essa coluna servirá como base para contabilizar o quantitativo total de servidores com cargos comissionados.</t>
  </si>
  <si>
    <t>[8] Nome completo do servidor ocupante do cargo comissionado. Caso o cargo esteja vago, a palavra "VAGO" deverá ser inserida na célula correspondente.</t>
  </si>
  <si>
    <t>[9] Valor do subsídio do agente político, em Reais (R$).</t>
  </si>
  <si>
    <t>[10] Valor do vencimento do servidor, em Reais (R$).</t>
  </si>
  <si>
    <t>[11] Valor da representação paga em razão do cargo em comissão, em Reais (R$).</t>
  </si>
  <si>
    <t>[12] (Células de preenchimento automático). Montante resultante da soma entre o subsídio do agente político + vencimento + representação, em Reais (R$).</t>
  </si>
  <si>
    <t>[13] (Não editar as células em cinza). Relação de todos os cargos comissionados, conforme Lei Estadual nº 16.520/2018.</t>
  </si>
  <si>
    <t>[14] (Não editar as células em cinza). Relação de todos os símbolos dos cargos comissionados, conforme Lei Estadual nº 16.520/2018.</t>
  </si>
  <si>
    <t>[15] (Células de preenchimento automático). Quantitativo dos cargos comissionados preenchidos.</t>
  </si>
  <si>
    <t>[16] (Células de preenchimento automático). Quantitativo dos cargos comissionados vagos.</t>
  </si>
  <si>
    <t>[17] (Células de preenchimento automático). Quantitativo dos cargos comissionados existentes (preenchidos + vagos).</t>
  </si>
  <si>
    <t>[18] (Células de preenchimento automático). Valor total do subsídio do agente político, em Reais (R$).</t>
  </si>
  <si>
    <t>[19] (Células de preenchimento automático). Valor total dos vencimentos dos servidores em razão do cargo em comissão, em Reais (R$).</t>
  </si>
  <si>
    <t>[20] (Células de preenchimento automático). Valor total das representações pagas em razão do cargo em comissão, em Reais (R$).</t>
  </si>
  <si>
    <t>[21] (Células de preenchimento automático). Valor total dos montantes resultantes da soma entre os subsídios dos agentes políticos + vencimentos + representações, em Reais (R$).</t>
  </si>
  <si>
    <t>[22] Descrever o nome da função gratificada de direção e assessoramento, conforme Decreto de Alocação da Função Gratificada e/ou Regulamento do órgão ou entidade. Exemplos da SCGE: Diretora da Ouvidoria-Geral do Estado, Gestora da Setorial Contábil, Coordenador de Auditoria de Obras Públicas, etc.</t>
  </si>
  <si>
    <t>[23] (célula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</si>
  <si>
    <t>[24] Descrever a sigla da lotação referente à função gratificada de direção e assessoramento. Exemplos de siglas da SCGE: GAB/DOGE, DPGE/GAF/GSC, DAUD/COP, etc.</t>
  </si>
  <si>
    <t>[25] (célula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</si>
  <si>
    <t>[26] (Não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</si>
  <si>
    <t>[27] Nome completo do servidor ocupante da função gratificada de direção e assessoramento. Caso a função gratificada de direção e assessoramento esteja vaga, a palavra "VAGA" deverá ser inserida na célula correspondente.</t>
  </si>
  <si>
    <t>[28] Valor do vencimento do servidor, em Reais (R$).</t>
  </si>
  <si>
    <t>[29] Valor da representação paga em razão da função gratificada de direção e assessoramento, em Reais (R$).</t>
  </si>
  <si>
    <t>[30] (Células de preenchimento automático). Montante resultante da soma entre o vencimento + representação, em Reais (R$).</t>
  </si>
  <si>
    <t>[31] (Não editar as células em cinza). Relação de todas as funções gratificadas de direção e assessoramento, conforme Lei Estadual nº 16.520/2018.</t>
  </si>
  <si>
    <t>[32] (Não editar as células em cinza). Relação de todos os símbolos das funções gratificadas de direção e assessoramento, conforme Lei Estadual nº 16.520/2018.</t>
  </si>
  <si>
    <t>[33] (Células de preenchimento automático). Quantitativo das funções gratificadas de direção e assessoramento preenchidos.</t>
  </si>
  <si>
    <t>[34] (Células de preenchimento automático). Quantitativo das funções gratificadas de direção e assessoramento vagas.</t>
  </si>
  <si>
    <t>[35] (Células de preenchimento automático). Quantitativo das funções gratificadas de direção e assessoramento existentes (preenchidos + vagos).</t>
  </si>
  <si>
    <t>[36] (Células de preenchimento automático). Valor total dos vencimentos dos servidores, em Reais (R$).</t>
  </si>
  <si>
    <t>[37] (Células de preenchimento automático). Valor total das representações pagas em razão da função gratificada de direção e assessoramento, em Reais (R$).</t>
  </si>
  <si>
    <t>[38] (Células de preenchimento automático). Valor total dos montantes resultantes da soma entre os vencimentos + representações, em Reais (R$).</t>
  </si>
  <si>
    <t xml:space="preserve">[39] Descrever o nome da função gratificada de supervisão e apoio como consta no Decreto de Alocação da Função Gratificada e/ou Manual de Serviços do órgão ou entidade. Exemplos da SCGE: Chefia da Unidade de Apoio e Projetos, Chefia da Unidade de Obras e Serviços de Engenharia, Chefia da Unidade de Licitações e Contratos, Função Gratificada de Supervisão 3, Função Gratificada de Apoio 2 etc. </t>
  </si>
  <si>
    <t>[40] (célula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</si>
  <si>
    <t>[41] Descrever a sigla da lotação referente à função gratificada de supervisão e apoio. Exemplos de siglas da SCGE: DAUD/UAPP, DAUD/COP/UAOP, DAUD/CLC/UALC, etc.</t>
  </si>
  <si>
    <t>[42] (célula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</si>
  <si>
    <t>[43] (Não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</si>
  <si>
    <t>[44] Nome completo do servidor ocupante da função gratificada de supervisão e apoio. Caso a função gratificada de supervisão e apoio esteja vaga, a palavra "VAGA" deverá ser inserida na célula correspondente.</t>
  </si>
  <si>
    <t>[45] Valor do vencimento do servidor, em Reais (R$).</t>
  </si>
  <si>
    <t>[46] Valor da representação paga em razão da função gratificada de supervisão e apoio, em Reais (R$).</t>
  </si>
  <si>
    <t>[47] (Células de preenchimento automático). Montante resultante da soma entre o vencimento + representação, em Reais (R$).</t>
  </si>
  <si>
    <t>[48] (Não editar as células em cinza). Relação de todas as funções gratificadas de supervisão e apoio, conforme Lei Estadual nº 16.520/2018.</t>
  </si>
  <si>
    <t>[49] (Não editar as células em cinza). Relação de todos os símbolos das funções gratificadas de supervisão e apoio, conforme Lei Estadual nº 16.520/2018.</t>
  </si>
  <si>
    <t>[50] (Células de preenchimento automático). Quantitativo das funções gratificadas de supervisão e apoio preenchidos.</t>
  </si>
  <si>
    <t>[51] (Células de preenchimento automático). Quantitativo das funções gratificadas de supervisão e apoio vagos.</t>
  </si>
  <si>
    <t>[52] (Células de preenchimento automático). Quantitativo das funções gratificadas de supervisão e apoio existentes (preenchidos + vagos).</t>
  </si>
  <si>
    <t>[53] (Células de preenchimento automático). Valor total dos vencimentos dos servidores, em Reais (R$).</t>
  </si>
  <si>
    <t>[54] (Células de preenchimento automático). Valor total das representações pagas em razão da função gratificada de supervisão e apoio, em Reais (R$).</t>
  </si>
  <si>
    <t>[55] (Células de preenchimento automático). Valor total dos montantes resultantes da soma entre os vencimentos + representações, em Reais (R$).</t>
  </si>
  <si>
    <t>[56] (Células de preenchimento automático). Quantitativo dos cargos em comissão + funções gratificadas preenchidos.</t>
  </si>
  <si>
    <t>[57] (Células de preenchimento automático). Quantitativo dos cargos em comissão + funções gratificadas vagos.</t>
  </si>
  <si>
    <t>[58] (Células de preenchimento automático). Quantitativo dos cargos em comissão + funções gratificadas existentes (preenchidos + vagos).</t>
  </si>
  <si>
    <t>[59] (Células de preenchimento automático). Valor total dos vencimentos dos cargos comissionados + funções gratificadas, em Reais (R$).</t>
  </si>
  <si>
    <t>[60] (Células de preenchimento automático). Valor total das representações pagas em razão dos cargos comissionados + funções gratificadas, em Reais (R$).</t>
  </si>
  <si>
    <t>[61] (Células de preenchimento automático). Valor total dos montantes resultantes da soma entre os vencimentos + representações pagas em razão dos cargos comissionados + funções gratificadas, em Reais (R$).</t>
  </si>
  <si>
    <t>ATUALIZADO EM 03/01/2022 [2]</t>
  </si>
  <si>
    <t>ASSESSOR TÉCNICO</t>
  </si>
  <si>
    <t xml:space="preserve">GESTOR TÉCNICO </t>
  </si>
  <si>
    <t>ASSISTENTE TÉCNICO</t>
  </si>
  <si>
    <t>COORDENADOR</t>
  </si>
  <si>
    <t>ANA/ANALISTA DE PROJETOS/GERENTE</t>
  </si>
  <si>
    <t>GERENTE</t>
  </si>
  <si>
    <t>ANALISTA TÉCNICO/ANALISTA DE NEGÓCIOS DA INDÚSTRIA NAVAL/CHEFE DE NÚCLEO</t>
  </si>
  <si>
    <t>ASSESSOR ESPECIAL DA PRESIDÊNCIA</t>
  </si>
  <si>
    <t>ASSESSOR TÉCNICO 1</t>
  </si>
  <si>
    <t>COORDENADOR EXECUTIVO</t>
  </si>
  <si>
    <t>DIRETOR DE MEIO AMBIENTE E SUSTENTABILIDADE</t>
  </si>
  <si>
    <t>COORDENADOR EXECUTIVO DE FOLHA DE PAGAMENTO E CONTROLE DE PESSOAL</t>
  </si>
  <si>
    <t xml:space="preserve">DIRETOR DE  ENGENHARIA </t>
  </si>
  <si>
    <t>COORDENADOR DE PROTEÇÃO AO PATRIMÔNIO</t>
  </si>
  <si>
    <t>ANALISTA TÉCNICO/ECONOMISTA/GESTOR TÉCNICO</t>
  </si>
  <si>
    <t>CHEFE DE NÚCLEO</t>
  </si>
  <si>
    <t>GESTOR TÉCNICO</t>
  </si>
  <si>
    <t>COORDENADOR DE OPERAÇÕES PORTUÁRIAS</t>
  </si>
  <si>
    <t>DIRETOR DE PLANEJAMENTO E GESTÃO</t>
  </si>
  <si>
    <t xml:space="preserve">COORDENADOR EXECUTIVO </t>
  </si>
  <si>
    <t>OUVIDOR</t>
  </si>
  <si>
    <t>SECRETARIA EXECUTIVA</t>
  </si>
  <si>
    <t>ANALISTA TÉCNICO/JORNALISTA/COORD EXECUTIVO</t>
  </si>
  <si>
    <t>COORDENADORIA EXECUTIVA OPERACIONAL</t>
  </si>
  <si>
    <t xml:space="preserve">CHEFE DE NÚCLEO </t>
  </si>
  <si>
    <t>DIRETOR DE ARTICULAÇÃO SOCIAL E GESTÃO FUNDIÁRIA</t>
  </si>
  <si>
    <t>COORDENADOR DE FINANÇAS</t>
  </si>
  <si>
    <t xml:space="preserve">COORDENADOR </t>
  </si>
  <si>
    <t>DIRETOR DE ADMINISTRAÇÃO  E  FINANÇAS</t>
  </si>
  <si>
    <t>COORDENADOR ADMINISTRATIVO</t>
  </si>
  <si>
    <t>DIRETOR DE DESENVOLVIMENTO DE NEGÓCIOS</t>
  </si>
  <si>
    <t>ASO/TÉCNICO AGRÍCOLA/CHEFE DE NÚCLEO</t>
  </si>
  <si>
    <t>ANA/ANALISTA DE PROJETOS/GESTOR TÉCNICO</t>
  </si>
  <si>
    <t xml:space="preserve">COORDENADOR DE GESTÃO FUNDIÁRIA </t>
  </si>
  <si>
    <t>DIRETOR DE GESTÃO PORTUÁRIA</t>
  </si>
  <si>
    <t>AGA/AUXILIAR ADMINISTRATIVO/ASSESSOR TÉCNICO</t>
  </si>
  <si>
    <t>DIRETOR PRESIDENTE</t>
  </si>
  <si>
    <t>COORDENADOR DE PLANEJAMENTO E URBANISMO</t>
  </si>
  <si>
    <t>CHEFE DE NÚCLEO II</t>
  </si>
  <si>
    <t>DIR. ADMINISTRATIVA</t>
  </si>
  <si>
    <t>DIR. GESTÃO FUNDIÁRIA</t>
  </si>
  <si>
    <t>DIR. DESENVOLVIMENTO DE NEGÓCIOS</t>
  </si>
  <si>
    <t>DIR. PRESIDÊNCIA</t>
  </si>
  <si>
    <t>DIR. ENGENHARIA</t>
  </si>
  <si>
    <t>DIR. MEIO AMBIENTE</t>
  </si>
  <si>
    <t>DIR. PLANEJAMENTO</t>
  </si>
  <si>
    <t>DIR. GESTÃO PORTUÁRIA</t>
  </si>
  <si>
    <t>COM</t>
  </si>
  <si>
    <t>ADELSON JOÃO DA SILVA</t>
  </si>
  <si>
    <t>ADRIANA MARIA DE ANDRADE TENÓRIO</t>
  </si>
  <si>
    <t xml:space="preserve">ADRIANE DO NASCIMENTO BEZERRA </t>
  </si>
  <si>
    <t>ALBA VALÉRIA LACERDA DE BARROS</t>
  </si>
  <si>
    <t>ALEXANDRA WEST CHIANCA</t>
  </si>
  <si>
    <t>ALEXANDRE DE CASTRO CARDOSO REIS</t>
  </si>
  <si>
    <t>AMANDA MARIA DA COSTA ARAÚJO</t>
  </si>
  <si>
    <t>AMARO ROBERTO GOMES</t>
  </si>
  <si>
    <t>ANA CARLA XAVIER DE SOUZA FLOR</t>
  </si>
  <si>
    <t>ANA CAROLINA DE ALBUQUERQUE MARANHÃO LOYO</t>
  </si>
  <si>
    <t>ANA ELIZABETE DE MENDONÇA COSTA GADELHA XAVIER</t>
  </si>
  <si>
    <t>ANA LUIZA DE CARVALHO SOARES</t>
  </si>
  <si>
    <t>ANDRÉ LENON OLIVEIRA DA SILVA</t>
  </si>
  <si>
    <t>ANDRÉ LUIZ MALAGUETA GALVÃO</t>
  </si>
  <si>
    <t>ANDRÉ RAFAEL LEITE CAVALCANTI IZÍDIO</t>
  </si>
  <si>
    <t>ANDREA PAULA RIBEIRO VALÉRIO</t>
  </si>
  <si>
    <t>ANDRÉA VIEIRA DOS SANTOS</t>
  </si>
  <si>
    <t>ANDREY FERREIRA DE SOUZA</t>
  </si>
  <si>
    <t>ANTONIO ALEXANDRE DA SILVA JUNIOR</t>
  </si>
  <si>
    <t>ANTONIO AUGUSTO DOS SANTOS NETO</t>
  </si>
  <si>
    <t>ARTUR FALCÃO CÂMARA</t>
  </si>
  <si>
    <t>ATÁRCIO HENRIQUE DA SILVA</t>
  </si>
  <si>
    <t>BÁRBARA DE OLIVEIRA SOARES</t>
  </si>
  <si>
    <t>BRENO LUIZ AMORIM SILVA</t>
  </si>
  <si>
    <t>CACILDA ANDREA TEIXEIRA</t>
  </si>
  <si>
    <t>CAMILA LOYO DE QUEIROZ CAMPOS</t>
  </si>
  <si>
    <t>CÂNDIDA EFIGÊNIA LIMA RAMALHO DE FREITAS</t>
  </si>
  <si>
    <t>CARLOS ANDRE VANDERLEI DE VASCONCELOS CAVALCANTI</t>
  </si>
  <si>
    <t>CARLOS EDUARDO DOS SANTOS BARBOSA</t>
  </si>
  <si>
    <t>CECÍLIA MONTEIRO NOGUEIRA DA SILVA</t>
  </si>
  <si>
    <t>CLAUDIA PRAZERES CHAVES ARRUDA</t>
  </si>
  <si>
    <t>CLAUDIO MENNA BARRETO VALENÇA</t>
  </si>
  <si>
    <t>CRISTIANA PAULA DA SILVA</t>
  </si>
  <si>
    <t>CYNTHIA MILIAN PEDROSA DE OLIVEIRA</t>
  </si>
  <si>
    <t>DANIEL HENRIQUE DIAS WANDERLEY</t>
  </si>
  <si>
    <t>DANIELE CONSTANTINO RAMOS</t>
  </si>
  <si>
    <t>DANIELLE CÁSSIA DOS SANTOS</t>
  </si>
  <si>
    <t>DANIELLE COUTINHO CAVALCANTE</t>
  </si>
  <si>
    <t>DAVID LOPES EMBIRUÇU</t>
  </si>
  <si>
    <t>DIEGO JOSÉ MOREIRA FEITOSA</t>
  </si>
  <si>
    <t>DIEGO SANTANA DE SOUZA LEÃO</t>
  </si>
  <si>
    <t>EDNA CRISTINA DA SILVA</t>
  </si>
  <si>
    <t>EDSAMIA REGINA LEANDRO MARQUES</t>
  </si>
  <si>
    <t>EDUARDO CARVALHO BELTRÃO</t>
  </si>
  <si>
    <t>EDUARDO CAVALCANTI DE OLIVEIRA</t>
  </si>
  <si>
    <t>EDUARDO FRANCISCO DA SILVA ALBUQUERQUE</t>
  </si>
  <si>
    <t>EDUARDO JORGE LUCAS PRAGANA</t>
  </si>
  <si>
    <t>EDUARDO JOSE PEREIRA DA SILVA</t>
  </si>
  <si>
    <t>ELEONORA PEREIRA DA SILVA</t>
  </si>
  <si>
    <t>ELOÍSA MARIA GOMES GUEDES</t>
  </si>
  <si>
    <t>EMÍLIO ARAÚJO SANTANA</t>
  </si>
  <si>
    <t>EMÍLIO JOÃO SCHULLER JUNIOR</t>
  </si>
  <si>
    <t xml:space="preserve">ERALDO SOARES FILHO  </t>
  </si>
  <si>
    <t>ERNANI JORGE DE ARAÚJO NETO</t>
  </si>
  <si>
    <t>FABIANA MARANHÃO CAVALCANTI SOBRAL</t>
  </si>
  <si>
    <t>FÁBIO ROGÉRIO LINS LEIMIG</t>
  </si>
  <si>
    <t>FAUSTO JADER ALVES DA SILVA</t>
  </si>
  <si>
    <t>FELIPE FONSECA DE MENESES CAVALCANTI</t>
  </si>
  <si>
    <t>FELIPE ROCHA CARRILHO PESSOA</t>
  </si>
  <si>
    <t>FERNANDA BARBOSA DE ANDRADE</t>
  </si>
  <si>
    <t xml:space="preserve">FERNANDO JOSE SANTOS ALMOEDO </t>
  </si>
  <si>
    <t>FIDEL CASTRO DE ARAÚJO</t>
  </si>
  <si>
    <t>FLÁVIA LIMA DOS SANTOS</t>
  </si>
  <si>
    <t>FLÁVIA MARIA DE SOUZA ALVES</t>
  </si>
  <si>
    <t>FLÁVIO MIRANDA DA SILVA</t>
  </si>
  <si>
    <t>FRANCISCO BATISTA DA SILVA MOTA</t>
  </si>
  <si>
    <t>FRANCISCO LEITE MARTINS NETO</t>
  </si>
  <si>
    <t>GETULIO CEZAR CAMINHA DA SILVA</t>
  </si>
  <si>
    <t>GHEYSE ELAYNE DA SILVA LIMA</t>
  </si>
  <si>
    <t>GIOVANNI JOSÉ DA ROCHA LINS SILVA</t>
  </si>
  <si>
    <t>GISELLE CONDE Y MARTIN QUIRINO</t>
  </si>
  <si>
    <t>GIULLIA CRISTINA BASTOS DOS SANTOS</t>
  </si>
  <si>
    <t>GRACE KELLY FELIX DE SOUZA</t>
  </si>
  <si>
    <t>GUILHERME MOTA GOMES</t>
  </si>
  <si>
    <t>GUSTAVO THOMAS UCHÔA</t>
  </si>
  <si>
    <t>HELIA SOUZA SCHEPPA</t>
  </si>
  <si>
    <t>HELOÍSE MENDES DE OLIVEIRA PEDROSA</t>
  </si>
  <si>
    <t>HIGO VINICIUS DA COSTA NUNES</t>
  </si>
  <si>
    <t>IGOR MEIRELES LOPES DE SOUZA</t>
  </si>
  <si>
    <t>IRANI MARIA DA SILVA OLIVEIRA</t>
  </si>
  <si>
    <t>ÍRIS MARTINS DE OLIVEIRA</t>
  </si>
  <si>
    <t>IVAN SERGIO MOURY FERNANDES</t>
  </si>
  <si>
    <t>IVO FERREIRA DA SILVA NETO</t>
  </si>
  <si>
    <t>JANAÍNA SILVA DE BARROS TENORIO</t>
  </si>
  <si>
    <t>JERFFESON MURILO ARAUJO LEITE</t>
  </si>
  <si>
    <t>JOÃO ALBERTO COSTA FARIA</t>
  </si>
  <si>
    <t>JOÃO ALEXANDRE DE SOUSA NETO</t>
  </si>
  <si>
    <t xml:space="preserve">JOÃO VITOR NUNES DE HOLANDA </t>
  </si>
  <si>
    <t>JORGE BEZERRA MARTINS NETO</t>
  </si>
  <si>
    <t>JORGE DARWIN RAMOS PINTO</t>
  </si>
  <si>
    <t>JORGE LUÍS MIRANDA VIEIRA</t>
  </si>
  <si>
    <t>JOSÉ FERREIRA DE ARAÚJO</t>
  </si>
  <si>
    <t>JOSE GLEIDSON DANTAS DA CUNHA</t>
  </si>
  <si>
    <t>JOSE GOMES DA SILVA FILHO</t>
  </si>
  <si>
    <t>JOSÉ MARIO DE SOUZA FLOR E SÁ</t>
  </si>
  <si>
    <t>JULIANA SERPA BELO</t>
  </si>
  <si>
    <t>KLAYTON ROBERTO ANES DE CARVALHO</t>
  </si>
  <si>
    <t>LEANDRO MENEZES LUSTOSA CARVALHO</t>
  </si>
  <si>
    <t>LEILA MIRANDA SOARES CARDOSO SELVA</t>
  </si>
  <si>
    <t>LÍBIA AUXILIADORA DA CRUZ PAIXÃO</t>
  </si>
  <si>
    <t>LÚCIA DOS SANTOS MEDEIROS</t>
  </si>
  <si>
    <t>LUCIANA CARVALHO SANTOS FALCÃO</t>
  </si>
  <si>
    <t xml:space="preserve">LUCIANA LEÃO DE LIMA </t>
  </si>
  <si>
    <t>LUCILA FERRAZ CORNÉLIO</t>
  </si>
  <si>
    <t>LUIZ ALBERTO SILVEIRA BARROS</t>
  </si>
  <si>
    <t>LUIZ MANOEL CORREIA LIMA</t>
  </si>
  <si>
    <t>MARCELA CABRAL DE FARIAS</t>
  </si>
  <si>
    <t>MARCELA CARDOSO MOTA</t>
  </si>
  <si>
    <t>MARCELO COELHO DE ARAÚJO NETO</t>
  </si>
  <si>
    <t>MARCELO DA SILVA VALADA SEGUNDO</t>
  </si>
  <si>
    <t>MARCOS FERREIRA DO NASCIMENTO</t>
  </si>
  <si>
    <t>MARCOS VICENTE BATISTA FELIX</t>
  </si>
  <si>
    <t>MARIA BERNADETE LOPES DA SILVA AYMAR</t>
  </si>
  <si>
    <t>MARIA BETÂNIA DE MENDONÇA LIMA</t>
  </si>
  <si>
    <t>MARIA CRISTINA LOYO BRENNAND</t>
  </si>
  <si>
    <t>MARIA DA CONCEIÇÃO DE SOUZA</t>
  </si>
  <si>
    <t>MARIA FÁTIMA GOMES DA SILVA</t>
  </si>
  <si>
    <t>MARIA OLÍVIA LEITE DE AGUIAR SILVA</t>
  </si>
  <si>
    <t>MARIANE OTIELLE CABRAL CAVALCANTI SILVA</t>
  </si>
  <si>
    <t>MARIJU CRISTINA SAMPAIO DE FRANÇA PRAGANA</t>
  </si>
  <si>
    <t>MICIA RAYANE MENDONÇA DE OLIVEIRA</t>
  </si>
  <si>
    <t>MIGUEL AUGUSTO NEVES SARAIVA FERREIRA DA SILVA</t>
  </si>
  <si>
    <t>MILLENA RACHEL FREIRE DE SIQUEIRA</t>
  </si>
  <si>
    <t>NADJA GEANE PEPEU TEOTÔNIO</t>
  </si>
  <si>
    <t>NATHALIA SILVA DO NASCIMENTO</t>
  </si>
  <si>
    <t>NILSON MONTEIRO DA SILVA FILHO</t>
  </si>
  <si>
    <t>OSCAR PAES BARRETO NETO</t>
  </si>
  <si>
    <t>OSVALDO FERREIRA DOS SANTOS JUNIOR</t>
  </si>
  <si>
    <t>PABLO DUARTE TEIXEIRA</t>
  </si>
  <si>
    <t>PAULO ESTEVAM VILELA</t>
  </si>
  <si>
    <t>PAULO FREDERICO C DE ALBUQUERQUE MARANHAO</t>
  </si>
  <si>
    <t>PAULO LUIS MOURA COIMBRA</t>
  </si>
  <si>
    <t>PAULO TEIXEIRA DE FARIAS</t>
  </si>
  <si>
    <t>PEDRO HENRIQUE SANTANA DE SOUZA LEÃO</t>
  </si>
  <si>
    <t xml:space="preserve">PEDRO JOSE DE VASCONCELOS SOUZA SOBRINHO </t>
  </si>
  <si>
    <t>PRISCILA CRISTINA DO NASCIMENTO</t>
  </si>
  <si>
    <t>PRISCILA FERNANDES CASTELLO BRANCO</t>
  </si>
  <si>
    <t>PRISCILLA CHAGAS FRAGA</t>
  </si>
  <si>
    <t>RAFAEL LUCIO DA SILVA</t>
  </si>
  <si>
    <t>RAFAELA ALBUQUERQUE DE MIRANDA</t>
  </si>
  <si>
    <t>RAFAELLA ROMERO VIANA</t>
  </si>
  <si>
    <t>REBECA DE JESUS VIRGÍNIO DA SILVA</t>
  </si>
  <si>
    <t>RENATA ÂNGELO DOS SANTOS</t>
  </si>
  <si>
    <t>RENATA DE BARROS SODRÉ</t>
  </si>
  <si>
    <t>ROBERTO DUARTE GUSMÃO</t>
  </si>
  <si>
    <t>ROBERTO SALOMÃO DO AMARAL E MELO</t>
  </si>
  <si>
    <t>ROBSON SOBREIRA DE LIMA</t>
  </si>
  <si>
    <t>RODRIGO FRANÇA XAVIER</t>
  </si>
  <si>
    <t>SABRINA FRANÇA GOUVEIA DA SILVA</t>
  </si>
  <si>
    <t>SANDRA REGINA DE OLIVEIRA</t>
  </si>
  <si>
    <t>SANTIAGO VEGA CISNEROS</t>
  </si>
  <si>
    <t>SILVIA ROBERTA MELO DA SILVA</t>
  </si>
  <si>
    <t>SUSY KARLA LUNA ARAUJO DE ANDRADE</t>
  </si>
  <si>
    <t>TAHIANA DUTRA GURGEL CAVALCANTI LIMA</t>
  </si>
  <si>
    <t>THAIRYNE JESSICA MARTINS DE OLIVEIRA</t>
  </si>
  <si>
    <t xml:space="preserve">THALES ETELVAN CABRAL OLIVEIRA   </t>
  </si>
  <si>
    <t>THIAGO NEUENSCHWANDER CAVALCANTE</t>
  </si>
  <si>
    <t>THIAGO ROMÃO DE SOUZA ARAÚJO</t>
  </si>
  <si>
    <t>VAGO</t>
  </si>
  <si>
    <t>VICTORIA DE CASTRO LYRA RAMOS</t>
  </si>
  <si>
    <t>WANESSA TIBURCIO DA SILVA</t>
  </si>
  <si>
    <t>YARA ASSIS VIDAL</t>
  </si>
  <si>
    <t>BIOLOGO</t>
  </si>
  <si>
    <t>MARITIMO</t>
  </si>
  <si>
    <t>CONTROLADOR DE TRAFEGO MARITIMO</t>
  </si>
  <si>
    <t>AUXILIAR ADMINISTRATIVO</t>
  </si>
  <si>
    <t>ENGENHEIRO CÍVIL</t>
  </si>
  <si>
    <t>TECNICO EM ADMINISTRAÇÃO</t>
  </si>
  <si>
    <t>TECNICO CADISTA</t>
  </si>
  <si>
    <t>AUXILIAR DE TOPOGRAFIA</t>
  </si>
  <si>
    <t>FISCAL DE CAMPO</t>
  </si>
  <si>
    <t>ANALISTA TÉCNICO/ENGENHEIRA AGRÔNOMA</t>
  </si>
  <si>
    <t>AUXILIAR OPERACIONAL</t>
  </si>
  <si>
    <t>TÉCNICO AGRÍCOLA</t>
  </si>
  <si>
    <t>TECNICO EM TOPOGRAFIA</t>
  </si>
  <si>
    <t>ASSISTENTE OPERACIONAL</t>
  </si>
  <si>
    <t>ASSISTENTE SOCIAL</t>
  </si>
  <si>
    <t>TECNICO CONTABIL</t>
  </si>
  <si>
    <t>BIBLIOTECARIA</t>
  </si>
  <si>
    <t>CLT</t>
  </si>
  <si>
    <t>DURAZIO RODRIGUES DE SIQUEIRA</t>
  </si>
  <si>
    <t>RENATO AUGUSTO MENEZES FERREIRA</t>
  </si>
  <si>
    <t>ELISSA FIGUEIREDO DE MELLO CABRAL</t>
  </si>
  <si>
    <t>HEMANUELLY CRISTINY PONTES DA SILVA</t>
  </si>
  <si>
    <t>GIRLENE ADEILDA DA SILVA</t>
  </si>
  <si>
    <t>ARQUIMEDES CESAR FERREIRA DA SILVA</t>
  </si>
  <si>
    <t>HERMES DARCY BRENDLER MACHADO</t>
  </si>
  <si>
    <t>IVALDO CESARIO DA SILVA</t>
  </si>
  <si>
    <t>DIEGO HENRIQUE PAZ ZUZU</t>
  </si>
  <si>
    <t>JOSE BRAZ ALVES</t>
  </si>
  <si>
    <t>SERGIO HENRIQUE MOURA DA SILVA</t>
  </si>
  <si>
    <t>JOSE RICARDO NOVAES DE LIMA</t>
  </si>
  <si>
    <t>THACIA JOANA DO NASCIMENTO</t>
  </si>
  <si>
    <t>ADRIANO ALVES DE ALENCAR</t>
  </si>
  <si>
    <t>ANA PAULA MARIA DE AMORIM</t>
  </si>
  <si>
    <t>ANDERSON FRANCISCO DE SOUZA</t>
  </si>
  <si>
    <t>DANIELA FIGUEIROA DO NASCIMENTO</t>
  </si>
  <si>
    <t>ANTONIO MANOEL DA HORA</t>
  </si>
  <si>
    <t>FLÁVIO ROBERTO BORBA PINHEIRO</t>
  </si>
  <si>
    <t>TANEHA THAIS DOS SANTOS FIDELIS</t>
  </si>
  <si>
    <t>CELSO JOSE DOS SANTOS</t>
  </si>
  <si>
    <t>FELIPE BISPO DO AMARAL</t>
  </si>
  <si>
    <t>AILTON JOSÉ DE MORAIS</t>
  </si>
  <si>
    <t>JESSIKA GIBSON SANTOS</t>
  </si>
  <si>
    <t>JOSILENE GUILHERME COSTA</t>
  </si>
  <si>
    <t>THIAGO JOSE DE OLIVEIRA GUSMAO</t>
  </si>
  <si>
    <t>MANOEL CICERO RICARTE DE MOURA</t>
  </si>
  <si>
    <t>PATRICIA VIEIRA DO BOMFIM</t>
  </si>
  <si>
    <t>GRATIFICAÇÃO - COMISSÃO PERMANENTE DE LICITAÇÃO</t>
  </si>
  <si>
    <t>PRESIDENTE</t>
  </si>
  <si>
    <t>CPL</t>
  </si>
  <si>
    <t>MEMBRO</t>
  </si>
  <si>
    <t>GRATIFICAÇÃO - COMISSÃO DE LICITAÇÃO PARA OBRAS DE ENGENHARIA</t>
  </si>
  <si>
    <t>CEL</t>
  </si>
  <si>
    <t>CEDIDO - ASFUS</t>
  </si>
  <si>
    <t>LUCIANO ANDRE NEVES MACIEL</t>
  </si>
  <si>
    <t>GRATIFICAÇÃO - COMISSÃO DE PREGÃO</t>
  </si>
  <si>
    <t>CP</t>
  </si>
  <si>
    <t>CIBELLE DE MELO LORENA E SA</t>
  </si>
  <si>
    <t xml:space="preserve">                              NOME DA ENTIDADE/ÓRGÃO - SUAPE - COMPLEXO INDUSTRIAL PORTUÁRIO GOVERNADOR ERALDO GUEIROS - DEZEMBRO 2021</t>
  </si>
  <si>
    <t>FGS-2</t>
  </si>
  <si>
    <t>DIRETOR</t>
  </si>
  <si>
    <t>FUNÇÃO GRATIFICADA DE COMISSÃO PERMANENTE DE LICITAÇÃO</t>
  </si>
  <si>
    <t xml:space="preserve">DESCRITIVO </t>
  </si>
  <si>
    <t>SÍMBOLO</t>
  </si>
  <si>
    <t>Presidente de Comissão Permanente de Licitação</t>
  </si>
  <si>
    <t>Membro de Comissão Permanente de Licitação</t>
  </si>
  <si>
    <t>Presidente de Comissão de Licitação Para Obras de Engenharia</t>
  </si>
  <si>
    <t>Membro de Comissão de Licitação Para Obras de Engenharia</t>
  </si>
  <si>
    <t>Presidente de Comissão de Pregão</t>
  </si>
  <si>
    <t>Membro de Comissão de Pregão</t>
  </si>
  <si>
    <t>RELAÇÃO DAS FUNÇÕES GRATIFICADA DE COMISSÃO PERMANENTE DE LICITAÇÃO</t>
  </si>
  <si>
    <t xml:space="preserve">SIMBOLO </t>
  </si>
  <si>
    <t>EXQ</t>
  </si>
  <si>
    <t>EDUARDO AMORIM DE LEMOS FILHO</t>
  </si>
  <si>
    <t>CONSAD</t>
  </si>
  <si>
    <t>EDUARDO HENRIQUE FONSECA WANDERLEY FILHO</t>
  </si>
  <si>
    <t>HILDA WANDERLEY GOMES</t>
  </si>
  <si>
    <t>JOAO EMMANUEL POGGI DE LEMOS NETO</t>
  </si>
  <si>
    <t>MARCOS BAPTISTA ANDRADE</t>
  </si>
  <si>
    <t>MARIO FERREIRA DA SILVA</t>
  </si>
  <si>
    <t>RAUL BELENS JUNGMANN PINTO</t>
  </si>
  <si>
    <t>CLAUDIA ROBERTA MONTEIRO</t>
  </si>
  <si>
    <t>GILBERTO DE MELLO FREYRE NETO</t>
  </si>
  <si>
    <t>JOSE ADELINO DOS SANTOS NETO</t>
  </si>
  <si>
    <t>ANA LUCIA REIS COUCEIRO</t>
  </si>
  <si>
    <t>GUSTAVO HENRIQUE PIMENTEL DE MORAES GUERRA</t>
  </si>
  <si>
    <t>JOSE ALMIR BORGES FILHO</t>
  </si>
  <si>
    <t>CONSELHO DE ADMINITRAÇÃO (CONSAD)</t>
  </si>
  <si>
    <t>GRATIFICAÇÃO - CONSELHO DE ADMINITRAÇÃO (CONSAD)</t>
  </si>
  <si>
    <t>---</t>
  </si>
  <si>
    <t xml:space="preserve">CATEGORIA </t>
  </si>
  <si>
    <t>RELAÇÃO DAS FUNÇÕES GRATIFICADA DOS MEMBROS DO CONSELHO DE ADMINITRAÇÃO</t>
  </si>
  <si>
    <t>TOTAL DAS FUNÇÕES GRATIFICADAS DOS MEMBROS DO CONSELHO DE ADMINITRAÇÃO E DAS SUAS REMUNERAÇÕES</t>
  </si>
  <si>
    <t>TOTAL DAS FUNÇÕES GRATIFICADAS DAS COMISSÃO PERMANENTE DE LICITAÇÃO E DAS SUAS REMUNERAÇÕES</t>
  </si>
  <si>
    <t>CONSELHO FISCAL</t>
  </si>
  <si>
    <t>GRATIFICAÇÃO - CONSELHO FISCAL</t>
  </si>
  <si>
    <t>RELAÇÃO DAS FUNÇÕES GRATIFICADA DOS MEMBROS DO CONSELHO FISCAL</t>
  </si>
  <si>
    <t>TOTAL DAS FUNÇÕES GRATIFICADAS DOS MEMBROS DO CONSELHO FISCAL E DAS SUAS REMUNERAÇÕES</t>
  </si>
  <si>
    <t>COMITÊ DE AUDITORIA</t>
  </si>
  <si>
    <t>GRATIFICAÇÃO - COMITÊ DE AUDITORIA</t>
  </si>
  <si>
    <t>CLH</t>
  </si>
  <si>
    <t>RELAÇÃO DAS FUNÇÕES GRATIFICADA DOS MEMBROS DO COMITÊ DE AUDITORIA</t>
  </si>
  <si>
    <t>TOTAL DAS FUNÇÕES GRATIFICADAS DOS MEMBROS DO COMITÊ DE AUDITORIA E DAS SUAS REMUNERAÇÕES</t>
  </si>
  <si>
    <t>QUANTITATIVO TOTAL DOS CARGOS EM COMISSÃO + COMISSÃO PERMANENTE DE LICITAÇÃO + CONSAD + CONSELHO FISCAL + COMITE DE AUDITORIA + FUNÇÕES GRATIFICADAS E VALOR TOTAL DAS SUAS REMUNERAÇÕES</t>
  </si>
  <si>
    <t xml:space="preserve">                              NOME DA ENTIDADE/ÓRGÃO - SUAPE - COMPLEXO INDUSTRIAL PORTUÁRIO GOVERNADOR ERALDO GUEIROS - JANEIRO 2022</t>
  </si>
  <si>
    <t xml:space="preserve">                              NOME DA ENTIDADE/ÓRGÃO - SUAPE - COMPLEXO INDUSTRIAL PORTUÁRIO GOVERNADOR ERALDO GUEIROS - NOVEMBRO 2021</t>
  </si>
  <si>
    <t xml:space="preserve">                              NOME DA ENTIDADE/ÓRGÃO - SUAPE - COMPLEXO INDUSTRIAL PORTUÁRIO GOVERNADOR ERALDO GUEIROS - OUTUBRO 2021</t>
  </si>
  <si>
    <t xml:space="preserve">                              NOME DA ENTIDADE/ÓRGÃO - SUAPE - COMPLEXO INDUSTRIAL PORTUÁRIO GOVERNADOR ERALDO GUEIROS - SETEMBRO 2021</t>
  </si>
  <si>
    <t xml:space="preserve">                              NOME DA ENTIDADE/ÓRGÃO - SUAPE - COMPLEXO INDUSTRIAL PORTUÁRIO GOVERNADOR ERALDO GUEIROS - JANEIRO 2021</t>
  </si>
  <si>
    <t xml:space="preserve">                              NOME DA ENTIDADE/ÓRGÃO - SUAPE - COMPLEXO INDUSTRIAL PORTUÁRIO GOVERNADOR ERALDO GUEIROS - FEVEREIRO 2021</t>
  </si>
  <si>
    <t xml:space="preserve">                              NOME DA ENTIDADE/ÓRGÃO - SUAPE - COMPLEXO INDUSTRIAL PORTUÁRIO GOVERNADOR ERALDO GUEIROS - MARÇO 2021</t>
  </si>
  <si>
    <t xml:space="preserve">                              NOME DA ENTIDADE/ÓRGÃO - SUAPE - COMPLEXO INDUSTRIAL PORTUÁRIO GOVERNADOR ERALDO GUEIROS - ABRIL 2021</t>
  </si>
  <si>
    <t xml:space="preserve">                              NOME DA ENTIDADE/ÓRGÃO - SUAPE - COMPLEXO INDUSTRIAL PORTUÁRIO GOVERNADOR ERALDO GUEIROS - MAIO 2021</t>
  </si>
  <si>
    <t xml:space="preserve">                              NOME DA ENTIDADE/ÓRGÃO - SUAPE - COMPLEXO INDUSTRIAL PORTUÁRIO GOVERNADOR ERALDO GUEIROS - JUNHO 2021</t>
  </si>
  <si>
    <t xml:space="preserve">                              NOME DA ENTIDADE/ÓRGÃO - SUAPE - COMPLEXO INDUSTRIAL PORTUÁRIO GOVERNADOR ERALDO GUEIROS - JULHO 2021</t>
  </si>
  <si>
    <t xml:space="preserve">                              NOME DA ENTIDADE/ÓRGÃO - SUAPE - COMPLEXO INDUSTRIAL PORTUÁRIO GOVERNADOR ERALDO GUEIROS - AGOSTO 2021</t>
  </si>
  <si>
    <t>ALEX SANDRO DA COSTA MOTA</t>
  </si>
  <si>
    <t>PAULO DE TARSO PESSOA MENDES</t>
  </si>
  <si>
    <t>ROMERO WAGNER NEVES DE SANTANA</t>
  </si>
  <si>
    <t>HÉLIO JOSÉ CAVALCANTI MONTEIRO DA SILVA</t>
  </si>
  <si>
    <t>JAIRO HENRIQUE MACEDO MOREIRA</t>
  </si>
  <si>
    <t>ANA PAULA DA SILVA</t>
  </si>
  <si>
    <t>ISMAR BARBOSA PRASERES</t>
  </si>
  <si>
    <t>ADILSON BEZERRA LINS SILVA</t>
  </si>
  <si>
    <t>ADRIANO VICENTE DOS SANTOS</t>
  </si>
  <si>
    <t xml:space="preserve">ALESSANDRA MENEZES MOTA NOGUEIRA </t>
  </si>
  <si>
    <t>ALINE MARIA RAPOSO LIRA</t>
  </si>
  <si>
    <t>ANDRESSA MONTEBELLO SALES</t>
  </si>
  <si>
    <t>BERNARDO COSTA RAMALHO</t>
  </si>
  <si>
    <t>BRUNNA LYRA DE ALBUQUERQUE MELO</t>
  </si>
  <si>
    <t>CLÁUDIO JOSÉ EMERENCIANO ALCOFORADO</t>
  </si>
  <si>
    <t>DEMILSON FLORENTINO GOMES</t>
  </si>
  <si>
    <t>DILERMANO ALVES DE BRITO</t>
  </si>
  <si>
    <t>EDEMILSON DANTAS BEZERRA JUNIOR</t>
  </si>
  <si>
    <t>GLAUCIA ROSA BRUNA SOUZA DE FREITAS</t>
  </si>
  <si>
    <t>JOÃO ALBERTO CANTO DA FONSECA FILHO</t>
  </si>
  <si>
    <t>LEONARDO CERQUINHO MONTEIRO</t>
  </si>
  <si>
    <t xml:space="preserve">LUIS ANDRÉ PAULINO DA SILVA </t>
  </si>
  <si>
    <t>MARGARETTE ANDREA FERNANDES PEREIRA</t>
  </si>
  <si>
    <t>MARQUIZA DJAINE MAGALHAES MELO DE SÁ</t>
  </si>
  <si>
    <t>MATHEUS SILVA DE SOUZA</t>
  </si>
  <si>
    <t>MATHEUS VIEIRA BARROS</t>
  </si>
  <si>
    <t>PRISCILA D'ARC ANDRADE MUNIZ</t>
  </si>
  <si>
    <t>RAYSSA MARIA ACIOLI DE OLIVEIRA</t>
  </si>
  <si>
    <t>ROGÉRIO JUNIO SILVA MARQUES</t>
  </si>
  <si>
    <t>SANDRA LEITE SÁ MENEZES</t>
  </si>
  <si>
    <t>DIRETOR DE GESTÃO FUNDIÁRIA E PATRIMÔNIO</t>
  </si>
  <si>
    <t>SEBASTIAO PEREIRA LIMA FILHO</t>
  </si>
  <si>
    <t>SUELEN BRANDAO DO NASCIMENTO TAVARES</t>
  </si>
  <si>
    <t>WILZENBERGE ROMAO CORREIA DA SILVA</t>
  </si>
  <si>
    <t>LUIZ HENRIQUE BARROSO COUTO</t>
  </si>
  <si>
    <t>CANDIDA EFIGENIA LIMA RAMALHO DE FREITAS</t>
  </si>
  <si>
    <t>MARCIO LUIZ DE MORAIS FILHO</t>
  </si>
  <si>
    <t>JOSE RICARDO BARBOSA DA SILVA</t>
  </si>
  <si>
    <t>CAMILLA BACELAR TAVARES</t>
  </si>
  <si>
    <t>GILBERTO VIEIRA DE LIMA</t>
  </si>
  <si>
    <t>JÚLIO ALBINO DA SILVA</t>
  </si>
  <si>
    <t>MANOEL TEOFILO DA SILVA FILHO</t>
  </si>
  <si>
    <t>MARCELINO GRANJA DE MENEZES</t>
  </si>
  <si>
    <t>DANIEL CABRAL ARNAUD</t>
  </si>
  <si>
    <t>PAULO ROBERTO CABRAL DA SILVA</t>
  </si>
  <si>
    <t>RAFAELA CAVALCANTE DA SILVA</t>
  </si>
  <si>
    <t>BIOLOGO LICENCIATURA</t>
  </si>
  <si>
    <t>ADVOGADO</t>
  </si>
  <si>
    <t xml:space="preserve">BIOLOGO  </t>
  </si>
  <si>
    <t>AGA/AUXILIAR ADMINISTRATIVO</t>
  </si>
  <si>
    <t>AGENTE OPERACIONAL</t>
  </si>
  <si>
    <t>JEFFERSON PEREIRA DE OLIVEIRA</t>
  </si>
  <si>
    <t>MARQUIZA DJAINE MAGALHAES MELO DE SA</t>
  </si>
  <si>
    <t>FÁBIO MACHADO CAVALCANTI</t>
  </si>
  <si>
    <t>PUBLICITÁRIA</t>
  </si>
  <si>
    <t>MARIANA ALMEIDA BREDERODES DE FRANÇA</t>
  </si>
  <si>
    <t xml:space="preserve">                              NOME DA ENTIDADE/ÓRGÃO - SUAPE - COMPLEXO INDUSTRIAL PORTUÁRIO GOVERNADOR ERALDO GUEIROS - FEVEREIRO 2022</t>
  </si>
  <si>
    <t>ATUALIZADO EM 01/03/2022 [2]</t>
  </si>
  <si>
    <t xml:space="preserve">                              NOME DA ENTIDADE/ÓRGÃO - SUAPE - COMPLEXO INDUSTRIAL PORTUÁRIO GOVERNADOR ERALDO GUEIROS - MARÇO 2022</t>
  </si>
  <si>
    <t>LORENA CASTRO SILVA</t>
  </si>
  <si>
    <t xml:space="preserve">                              NOME DA ENTIDADE/ÓRGÃO - SUAPE - COMPLEXO INDUSTRIAL PORTUÁRIO GOVERNADOR ERALDO GUEIROS - ABRIL 2022</t>
  </si>
  <si>
    <t xml:space="preserve">                              NOME DA ENTIDADE/ÓRGÃO - SUAPE - COMPLEXO INDUSTRIAL PORTUÁRIO GOVERNADOR ERALDO GUEIROS - MAIO 2022</t>
  </si>
  <si>
    <t>WELLINGTON SOTERO ACIOLI DA SILVA JÚNIOR</t>
  </si>
  <si>
    <t>LEONARDO RODRIGUES DE CARVALHO GODOY</t>
  </si>
  <si>
    <t>NATÁLIA COSTA SELVA DE OLIVEIRA LIMA</t>
  </si>
  <si>
    <t>ATUALIZADO EM 01/04/2022 [2]</t>
  </si>
  <si>
    <t>ATUALIZADO EM 01/05/2022 [2]</t>
  </si>
  <si>
    <t xml:space="preserve">                              NOME DA ENTIDADE/ÓRGÃO - SUAPE - COMPLEXO INDUSTRIAL PORTUÁRIO GOVERNADOR ERALDO GUEIROS - JUNHO 2022</t>
  </si>
  <si>
    <t>BIÓLOGO</t>
  </si>
  <si>
    <t>KARINE CHIARA MOTA SILVA</t>
  </si>
  <si>
    <t>MARCELO CHAVES CABRAL</t>
  </si>
  <si>
    <t>SNOREM DE SIQUEIRA HOLANDA</t>
  </si>
  <si>
    <t>EMANUEL LOPES CORTEZ LEITE</t>
  </si>
  <si>
    <t>ATUALIZADO EM 01/07/2022 [2]</t>
  </si>
  <si>
    <t xml:space="preserve">                              NOME DA ENTIDADE/ÓRGÃO - SUAPE - COMPLEXO INDUSTRIAL PORTUÁRIO GOVERNADOR ERALDO GUEIROS - JULHO 2022</t>
  </si>
  <si>
    <t>ATUALIZADO EM 01/08/2022 [2]</t>
  </si>
  <si>
    <t>ALEXANDRE HENRIQUE CAVALCANTI DE QUEIROZ FILHO</t>
  </si>
  <si>
    <t>LEONARDO FIGUEIRÊDO QUEIROZ MONTEIRO</t>
  </si>
  <si>
    <t>ATUALIZADO EM 01/09/2022 [2]</t>
  </si>
  <si>
    <t xml:space="preserve">                              NOME DA ENTIDADE/ÓRGÃO - SUAPE - COMPLEXO INDUSTRIAL PORTUÁRIO GOVERNADOR ERALDO GUEIROS - AGOSTO 2022</t>
  </si>
  <si>
    <t>BRUNO JOSÉ CARNEIRO BRUM SILVA</t>
  </si>
  <si>
    <t>ALESSANDRA MENEZES MOTA NOGUEIRA</t>
  </si>
  <si>
    <t>VIVIANE MARIA GUIMARAES SAMPAIO</t>
  </si>
  <si>
    <t>ATUALIZADO EM 03/10/2022 [2]</t>
  </si>
  <si>
    <t xml:space="preserve">                              NOME DA ENTIDADE/ÓRGÃO - SUAPE - COMPLEXO INDUSTRIAL PORTUÁRIO GOVERNADOR ERALDO GUEIROS - SETEMBRO 2022</t>
  </si>
  <si>
    <t>ELIZANDRA BISPO</t>
  </si>
  <si>
    <t>THALES JOSÉ AGUIAR BATISTA</t>
  </si>
  <si>
    <t xml:space="preserve">                              NOME DA ENTIDADE/ÓRGÃO - SUAPE - COMPLEXO INDUSTRIAL PORTUÁRIO GOVERNADOR ERALDO GUEIROS - OUTUBRO 2022</t>
  </si>
  <si>
    <t>ATUALIZADO EM 01/11/2022 [2]</t>
  </si>
  <si>
    <t>GABRIEL VITOR LIMA BEZERRA DA SILVA</t>
  </si>
  <si>
    <t>AUGUSTO CESAR DO PRADO</t>
  </si>
  <si>
    <t xml:space="preserve">                              NOME DA ENTIDADE/ÓRGÃO - SUAPE - COMPLEXO INDUSTRIAL PORTUÁRIO GOVERNADOR ERALDO GUEIROS - NOVEMBRO 2022</t>
  </si>
  <si>
    <t>ATUALIZADO EM 01/12/2022 [2]</t>
  </si>
  <si>
    <t>WALMAR ISACKSSON JUCÁ</t>
  </si>
  <si>
    <t>JEAN ANDRADE DE MELO</t>
  </si>
  <si>
    <t>FRANCISCO DE ASSIS DA SILVA LIMA</t>
  </si>
  <si>
    <t xml:space="preserve">                              NOME DA ENTIDADE/ÓRGÃO - SUAPE - COMPLEXO INDUSTRIAL PORTUÁRIO GOVERNADOR ERALDO GUEIROS - DEZEMBRO 2022</t>
  </si>
  <si>
    <t>ATUALIZADO EM 02/01/2023</t>
  </si>
  <si>
    <t>ATUALIZADO EM 01/02/2023</t>
  </si>
  <si>
    <t xml:space="preserve">                              NOME DA ENTIDADE/ÓRGÃO - SUAPE - COMPLEXO INDUSTRIAL PORTUÁRIO GOVERNADOR ERALDO GUEIROS - JANEIRO 2023</t>
  </si>
  <si>
    <t>ATUALIZADO EM 01/03/2023</t>
  </si>
  <si>
    <t xml:space="preserve">                              NOME DA ENTIDADE/ÓRGÃO - SUAPE - COMPLEXO INDUSTRIAL PORTUÁRIO GOVERNADOR ERALDO GUEIROS - FEVEREIRO 2023</t>
  </si>
  <si>
    <t>MARCIO GUIOT BRAGA MARTINS PEREIRA</t>
  </si>
  <si>
    <t>JOÃO VITOR FREITAS DE PAIVA</t>
  </si>
  <si>
    <t>YÊDO LEONEL ALVES DA SILVA FILHO</t>
  </si>
  <si>
    <t>GLAUBER BEIRÃO DE SOUZA</t>
  </si>
  <si>
    <t>ERIVERTON FELIPE DE SOUZA</t>
  </si>
  <si>
    <t>BARBARELLA BIANCA DE ARAÚJO SILVA</t>
  </si>
  <si>
    <t>JOSÉ ALZIBERTO DA SILVA</t>
  </si>
  <si>
    <t>GRAZIELLE CARLA DOS SANTOS</t>
  </si>
  <si>
    <t xml:space="preserve">                              NOME DA ENTIDADE/ÓRGÃO - SUAPE - COMPLEXO INDUSTRIAL PORTUÁRIO GOVERNADOR ERALDO GUEIROS - ABRIL 2023</t>
  </si>
  <si>
    <t>ATUALIZADO EM 02/05/2023</t>
  </si>
  <si>
    <t>ATUALIZADO EM 03/04/2023</t>
  </si>
  <si>
    <t xml:space="preserve">                              NOME DA ENTIDADE/ÓRGÃO - SUAPE - COMPLEXO INDUSTRIAL PORTUÁRIO GOVERNADOR ERALDO GUEIROS - MARÇO 2023</t>
  </si>
  <si>
    <t>RENATA DULCE AZEVEDO DE SIQUEIRA LOYO</t>
  </si>
  <si>
    <t>ADRIANA REGINA MARTIN</t>
  </si>
  <si>
    <t xml:space="preserve">                              NOME DA ENTIDADE/ÓRGÃO - SUAPE - COMPLEXO INDUSTRIAL PORTUÁRIO GOVERNADOR ERALDO GUEIROS - MAIO 2023</t>
  </si>
  <si>
    <t>ATUALIZADO EM 01/06/2023</t>
  </si>
  <si>
    <t>BRÁULIO MENDONÇA MENESES</t>
  </si>
  <si>
    <t>SOSTENES LOPES ALCOFORADO</t>
  </si>
  <si>
    <t>HUGO LEONARDO FERRAZ SANTIAGO</t>
  </si>
  <si>
    <t xml:space="preserve">CARLOS SOARES SANT’ANNA  </t>
  </si>
  <si>
    <t xml:space="preserve">STEPHANIE CHRISTINI GOMES PEREIRA </t>
  </si>
  <si>
    <t xml:space="preserve">OBDÚLIA ALMEIDA BELMONTE </t>
  </si>
  <si>
    <t xml:space="preserve">GUILHERME REYNALDO CAVALCANTI </t>
  </si>
  <si>
    <t xml:space="preserve">ANDRÉ LUIS FÉRRER TEIXEIRA FILHO </t>
  </si>
  <si>
    <t xml:space="preserve">CASEMIRO TÉRCIO DOS REIS LIMA CARVALHO </t>
  </si>
  <si>
    <t xml:space="preserve">PAULO JOSÉ GOMES DE SALES </t>
  </si>
  <si>
    <t xml:space="preserve">FREDERICO JOSÉ DE ALENCAR LOYO FILHO </t>
  </si>
  <si>
    <t>DIR. SUSTENTABILIDADE</t>
  </si>
  <si>
    <t>DIR. TECNOLOGIA E INOVAÇÃO</t>
  </si>
  <si>
    <t>DIR. INFRAESTRUTURA</t>
  </si>
  <si>
    <t>DIR. DESENV. E GESTÃO INDUSTRIAL</t>
  </si>
  <si>
    <t>ATUALIZADO EM 03/07/2023</t>
  </si>
  <si>
    <t xml:space="preserve">                              NOME DA ENTIDADE/ÓRGÃO - SUAPE - COMPLEXO INDUSTRIAL PORTUÁRIO GOVERNADOR ERALDO GUEIROS - JUNHO 2023</t>
  </si>
  <si>
    <t>ARTHUR RODRIGUES DA COSTA NEVES</t>
  </si>
  <si>
    <t>ÓDON IVO DA SILVA NETO</t>
  </si>
  <si>
    <t>EDUARDO FRANCISCO DA SILVA ALBUEQUERQUE</t>
  </si>
  <si>
    <t>FERNANDO SOARES MOTA</t>
  </si>
  <si>
    <t xml:space="preserve">HÉLIO JOSÉ CAVALCANTI MONTEIRO DA SILVA </t>
  </si>
  <si>
    <t>MARIANE OTIELLE CABRAL CAVALCANTI BARBOSA</t>
  </si>
  <si>
    <t>RIZELMA SORAIA FERREIRA</t>
  </si>
  <si>
    <t xml:space="preserve">                              NOME DA ENTIDADE/ÓRGÃO - SUAPE - COMPLEXO INDUSTRIAL PORTUÁRIO GOVERNADOR ERALDO GUEIROS - JULHO 2023</t>
  </si>
  <si>
    <t>ATUALIZADO EM 01/08/2023</t>
  </si>
  <si>
    <t>ANDRÉ STEPPLE MARQUES DA SILVA</t>
  </si>
  <si>
    <t>CLAUDIA MARIA CABRAL DE OLIVEIRA LIMA CHIAPETTA</t>
  </si>
  <si>
    <t>CRISTIANA MARIA MARTINS</t>
  </si>
  <si>
    <t>FLÁVIO GUILHERME CAVALCANTI DOS SANTOS</t>
  </si>
  <si>
    <t>INGRIDY JULIANA DE SOUZA BATISTA</t>
  </si>
  <si>
    <t>JOANA SOFIA CORREIA</t>
  </si>
  <si>
    <t>TATIANA DA SILVA LUCAS TAVARES DE LIMA</t>
  </si>
  <si>
    <t>ATUALIZADO EM 01/09/2023</t>
  </si>
  <si>
    <t xml:space="preserve">                              NOME DA ENTIDADE/ÓRGÃO - SUAPE - COMPLEXO INDUSTRIAL PORTUÁRIO GOVERNADOR ERALDO GUEIROS - AGOSTO 2023</t>
  </si>
  <si>
    <t>JULIA REBECA DO NASCIMENTO NEVES</t>
  </si>
  <si>
    <t>LUCIVANIO OLIVEIRA DA LUZ</t>
  </si>
  <si>
    <t>REGINA CARLA BATISTA ARAÚJO</t>
  </si>
  <si>
    <t>RITA DE CASSIA DA CRUZ SANTOS SANTANA</t>
  </si>
  <si>
    <t xml:space="preserve">                              NOME DA ENTIDADE/ÓRGÃO - SUAPE - COMPLEXO INDUSTRIAL PORTUÁRIO GOVERNADOR ERALDO GUEIROS - SETEMBRO 2023</t>
  </si>
  <si>
    <t>ATUALIZADO EM 02/10/2023</t>
  </si>
  <si>
    <t>HUGO FARIAS LINS DE ARAUJO</t>
  </si>
  <si>
    <t>MIRELLA MORAES PINTO SOUZA</t>
  </si>
  <si>
    <t>RAPHAELLY ALVES DA SILVA</t>
  </si>
  <si>
    <t>LEONARDO DUTRA CARVALHO</t>
  </si>
  <si>
    <t>SEVERINO FREIRE AYRES</t>
  </si>
  <si>
    <t xml:space="preserve">                              NOME DA ENTIDADE/ÓRGÃO - SUAPE - COMPLEXO INDUSTRIAL PORTUÁRIO GOVERNADOR ERALDO GUEIROS - OUTUBRO 2023</t>
  </si>
  <si>
    <t>ATUALIZADO EM 01/11/2023</t>
  </si>
  <si>
    <t>REGINA CÉLIA MEIRA NANES</t>
  </si>
  <si>
    <t>AMANDA BATISTA DE OLIVEIRA SILVA</t>
  </si>
  <si>
    <t>RODRIGO LINS MORAIS</t>
  </si>
  <si>
    <t>DULCE MARCELLE SOARES TRIBUTINO</t>
  </si>
  <si>
    <t>LUANA PRISCILLA MARTINS</t>
  </si>
  <si>
    <t>ALICE CALADO BERNARDO CAMINHA</t>
  </si>
  <si>
    <t xml:space="preserve">                              NOME DA ENTIDADE/ÓRGÃO - SUAPE - COMPLEXO INDUSTRIAL PORTUÁRIO GOVERNADOR ERALDO GUEIROS - NOVEMBRO 2023</t>
  </si>
  <si>
    <t>ATUALIZADO EM 01/12/2023</t>
  </si>
  <si>
    <t>DIR. INOVAÇÃO E TRANFORMAÇÃO DIGITAL</t>
  </si>
  <si>
    <t>ADRIELE VALENTIM DO NASCIMENTO FRANÇA</t>
  </si>
  <si>
    <t>CIBELLE DE MELO LORENA E SÁ</t>
  </si>
  <si>
    <t>DANIELE LAURA BRIDI MALLMANN</t>
  </si>
  <si>
    <t>OCEANÓGRAFA</t>
  </si>
  <si>
    <t>DIR. ADMINISTRAÇÃO</t>
  </si>
  <si>
    <t>ATUALIZADO EM 02/01/2024</t>
  </si>
  <si>
    <t xml:space="preserve">                              NOME DA ENTIDADE/ÓRGÃO - SUAPE - COMPLEXO INDUSTRIAL PORTUÁRIO GOVERNADOR ERALDO GUEIROS - DEZEMBRO 2023</t>
  </si>
  <si>
    <t>MARCELO CALHEIROS DE MORAES</t>
  </si>
  <si>
    <t>CONTADOR</t>
  </si>
  <si>
    <t>MAURI SANDES BANDEIRA</t>
  </si>
  <si>
    <t>DIRETOR DE INOVAÇÃO E TRANFORMAÇÃO DIGITAL</t>
  </si>
  <si>
    <t>DIRETOR DE DESENVOLVIMENTO E GESTÃO INDUSTRIAL</t>
  </si>
  <si>
    <t>DIRETOR DE SUSTENTABILIDADE</t>
  </si>
  <si>
    <t>DIRETOR DE ADMINISTRAÇÃO E FINANÇAS</t>
  </si>
  <si>
    <t>DIRETOR DE DESENVOLVIMENTO E GESTÃO PORTUÁRIA</t>
  </si>
  <si>
    <t>DIRETOR DE INFRAESTRUTURA</t>
  </si>
  <si>
    <t>ATUALIZADO EM 01/02/2024</t>
  </si>
  <si>
    <t xml:space="preserve">                              NOME DA ENTIDADE/ÓRGÃO - SUAPE - COMPLEXO INDUSTRIAL PORTUÁRIO GOVERNADOR ERALDO GUEIROS - JANEIRO 2024</t>
  </si>
  <si>
    <t xml:space="preserve">                              NOME DA ENTIDADE/ÓRGÃO - SUAPE - COMPLEXO INDUSTRIAL PORTUÁRIO GOVERNADOR ERALDO GUEIROS - FEVEREIRO 2024</t>
  </si>
  <si>
    <t>ATUALIZADO EM 01/03/2024</t>
  </si>
  <si>
    <t>ADNA HANIELLY ARAUJO DA SILVA</t>
  </si>
  <si>
    <t>AUGUSTO VITOR DE SOUZA SANTOS</t>
  </si>
  <si>
    <t>FELIPE LEMES ROCHA</t>
  </si>
  <si>
    <t>FERNANDA PEREIRA DE LIRA</t>
  </si>
  <si>
    <t>GABRIEL LIRA MENDES VIEIRA MOTA</t>
  </si>
  <si>
    <t>GIANE ADEILDA DA SILVA</t>
  </si>
  <si>
    <t>JOSICLEIDE CÉLIA PEREIRA</t>
  </si>
  <si>
    <t>KARLA VIEIRA BRANDÃO</t>
  </si>
  <si>
    <t>LAIZA FERNANDA DE JESUS FERREIRA</t>
  </si>
  <si>
    <t>MARIANA VANESSA BEZERRA DAS CHAGAS</t>
  </si>
  <si>
    <t>MAYARA LUANA SILVA DOS SANTOS</t>
  </si>
  <si>
    <t>RINALDO TOLENTINO TAVARES DE LIRA</t>
  </si>
  <si>
    <t>SILVIO ANDRE VITAL JUNIOR</t>
  </si>
  <si>
    <t>THALES LUCIAN DOS SANTOS</t>
  </si>
  <si>
    <t>VICTORIA TARCIELLY COSTA E SILVA</t>
  </si>
  <si>
    <t>VIVIANE ALVES WALZERTUDES</t>
  </si>
  <si>
    <t>WELLINGTON GUEDES FERREIRA JÚNIOR</t>
  </si>
  <si>
    <t>PRISCILA DA SILVA SANTOS</t>
  </si>
  <si>
    <t>ATUALIZADO EM 01/04/2024</t>
  </si>
  <si>
    <t xml:space="preserve">                              NOME DA ENTIDADE/ÓRGÃO - SUAPE - COMPLEXO INDUSTRIAL PORTUÁRIO GOVERNADOR ERALDO GUEIROS - MARÇO 2024</t>
  </si>
  <si>
    <t>LILA DE AZEVEDO DE MELLO COELHO</t>
  </si>
  <si>
    <t xml:space="preserve">DANIEL TENORIO DE CERQUEIRA  </t>
  </si>
  <si>
    <t>JOAO CRISOSTOMO GRILLO SALLES</t>
  </si>
  <si>
    <t xml:space="preserve">                              NOME DA ENTIDADE/ÓRGÃO - SUAPE - COMPLEXO INDUSTRIAL PORTUÁRIO GOVERNADOR ERALDO GUEIROS - ABRIL 2024</t>
  </si>
  <si>
    <t>DALBIO LIMA DE NATIVIDADE</t>
  </si>
  <si>
    <t>JOSÉ MARCOS RODRIGUES DE SOUZA</t>
  </si>
  <si>
    <t>ATUALIZADO EM 02/05/2024</t>
  </si>
  <si>
    <t>ATUALIZADO EM 01/06/2024</t>
  </si>
  <si>
    <t xml:space="preserve">                              NOME DA ENTIDADE/ÓRGÃO - SUAPE - COMPLEXO INDUSTRIAL PORTUÁRIO GOVERNADOR ERALDO GUEIROS - MAIO 2024</t>
  </si>
  <si>
    <t>BIANCA VIRGÍNIA CORREIA PEREIRA</t>
  </si>
  <si>
    <t xml:space="preserve">ERIK TIMÓTEO DOS SANTOS </t>
  </si>
  <si>
    <t>FERNANDA ALBINA DOS SANTOS</t>
  </si>
  <si>
    <t xml:space="preserve">GENÉSIA CRISTINA OLIVEIRA SANTOS </t>
  </si>
  <si>
    <t>ÍSIS NATHALIA DE ALMEIDA SOARES</t>
  </si>
  <si>
    <t>IÊDA GLAUCE DA SILVA</t>
  </si>
  <si>
    <t>JÉSSICA DE FÁTIMA SOUZA DA SILVA HONÓRIO</t>
  </si>
  <si>
    <t>MARIA EDUARDA FONSECA DE ARRUDA SANTOS</t>
  </si>
  <si>
    <t>JOEL ALEXANDRE</t>
  </si>
  <si>
    <t xml:space="preserve">WILZENBERGE ROMÃO CORREIA DA SILVA </t>
  </si>
  <si>
    <t>CARLOS JOSE CASTRO DA SILVA</t>
  </si>
  <si>
    <t>FELIPE DO VALE RESENDE</t>
  </si>
  <si>
    <t>ERONILDO CORREIA DO NASCIMENTO</t>
  </si>
  <si>
    <t>SANGELO RICARDO XAVIER PINTO</t>
  </si>
  <si>
    <t xml:space="preserve">ASSISTENTE OPERACIONAL </t>
  </si>
  <si>
    <t xml:space="preserve">CONTROLADOR TRÁFEGO MARÍTIMO </t>
  </si>
  <si>
    <t xml:space="preserve">AGENTE OPERACIONAL </t>
  </si>
  <si>
    <t xml:space="preserve">AUXILIAR ADMINISTRATIVO </t>
  </si>
  <si>
    <t>ATUALIZADO EM 01/07/2024</t>
  </si>
  <si>
    <t xml:space="preserve">                              NOME DA ENTIDADE/ÓRGÃO - SUAPE - COMPLEXO INDUSTRIAL PORTUÁRIO GOVERNADOR ERALDO GUEIROS - JUNHO 2024</t>
  </si>
  <si>
    <t xml:space="preserve">                              NOME DA ENTIDADE/ÓRGÃO - SUAPE - COMPLEXO INDUSTRIAL PORTUÁRIO GOVERNADOR ERALDO GUEIROS - JULHO 2024</t>
  </si>
  <si>
    <t>ATUALIZADO EM 01/08/2024</t>
  </si>
  <si>
    <t>MARIA CRISTINA ALVES MACHADO DIAS</t>
  </si>
  <si>
    <t>PEDRO HENRIQUE CORREIA DE ARAÚJO SOUTO LEAL</t>
  </si>
  <si>
    <t>RICARDO VALÉRIO DE OLIVEIRA MOURA</t>
  </si>
  <si>
    <t>TEREZINHA MATILDE DE MENEZES UCHÔA</t>
  </si>
  <si>
    <t>MÁRCIO LUIZ MORAIS FILHO</t>
  </si>
  <si>
    <t>IVANILDO BRAZ DA SILVA</t>
  </si>
  <si>
    <t>JOSE ALBERES RODRIGUES DE SOUZA</t>
  </si>
  <si>
    <t>IGOR ALVES CALADO</t>
  </si>
  <si>
    <t xml:space="preserve">                              NOME DA ENTIDADE/ÓRGÃO - SUAPE - COMPLEXO INDUSTRIAL PORTUÁRIO GOVERNADOR ERALDO GUEIROS - AGOSTO 2024</t>
  </si>
  <si>
    <t>ATUALIZADO EM 02/09/2024</t>
  </si>
  <si>
    <t xml:space="preserve">                              NOME DA ENTIDADE/ÓRGÃO - SUAPE - COMPLEXO INDUSTRIAL PORTUÁRIO GOVERNADOR ERALDO GUEIROS - SETEMBRO 2024</t>
  </si>
  <si>
    <t>ATUALIZADO EM 01/10/2024</t>
  </si>
  <si>
    <t>ARTHUR CORREIA LIMA TORRES TEIXEIRA</t>
  </si>
  <si>
    <t>FERNANDA KARINE DE SALES LINS CAVALCANTI</t>
  </si>
  <si>
    <t>HENRIQUE BLACK</t>
  </si>
  <si>
    <t>JOÃO MARCELO DA SILVA SANT'ANNA HUGUENIN</t>
  </si>
  <si>
    <t>ATUALIZADO EM 01/11/2024</t>
  </si>
  <si>
    <t xml:space="preserve">                              NOME DA ENTIDADE/ÓRGÃO - SUAPE - COMPLEXO INDUSTRIAL PORTUÁRIO GOVERNADOR ERALDO GUEIROS - OUTUBRO 2024</t>
  </si>
  <si>
    <t>ATUALIZADO EM 01/12/2024</t>
  </si>
  <si>
    <t xml:space="preserve">                              NOME DA ENTIDADE/ÓRGÃO - SUAPE - COMPLEXO INDUSTRIAL PORTUÁRIO GOVERNADOR ERALDO GUEIROS - NOVEMBRO 2024</t>
  </si>
  <si>
    <t>NATÁLIA DOOD GARCIA DA CRUZ</t>
  </si>
  <si>
    <t>PEDRO LIRA COUTO NEVES</t>
  </si>
  <si>
    <t>RAFAEL VINICIUS FERREIRA</t>
  </si>
  <si>
    <t xml:space="preserve">                              NOME DA ENTIDADE/ÓRGÃO - SUAPE - COMPLEXO INDUSTRIAL PORTUÁRIO GOVERNADOR ERALDO GUEIROS - DEZEMBRO 2024</t>
  </si>
  <si>
    <t>ATUALIZADO EM 02/01/2025</t>
  </si>
  <si>
    <t>YURI PAULA LEITE PAZ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</si>
</sst>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R$&quot;\ * #,##0.00_-;\-&quot;R$&quot;\ * #,##0.00_-;_-&quot;R$&quot;\ * &quot;-&quot;??_-;_-@_-"/>
    <numFmt numFmtId="164" formatCode="[$R$ -416]#,##0.00"/>
    <numFmt numFmtId="165" formatCode="&quot;R$&quot;\ #,##0.00"/>
    <numFmt numFmtId="166" formatCode="[$R$-416]&quot; &quot;#,##0.00;[Red]&quot;-&quot;[$R$-416]&quot; &quot;#,##0.00"/>
  </numFmts>
  <fonts count="41" x14ac:knownFonts="1">
    <font>
      <sz val="11"/>
      <color rgb="FF000000"/>
      <name val="Arial"/>
    </font>
    <font>
      <b/>
      <sz val="16"/>
      <color rgb="FFFFFFFF"/>
      <name val="Calibri"/>
      <family val="2"/>
    </font>
    <font>
      <sz val="11"/>
      <name val="Arial"/>
      <family val="2"/>
    </font>
    <font>
      <b/>
      <sz val="14"/>
      <color rgb="FFFFFFFF"/>
      <name val="Calibri"/>
      <family val="2"/>
    </font>
    <font>
      <sz val="11"/>
      <color theme="1"/>
      <name val="Calibri"/>
      <family val="2"/>
    </font>
    <font>
      <b/>
      <sz val="11"/>
      <color rgb="FFFF0000"/>
      <name val="Arial"/>
      <family val="2"/>
    </font>
    <font>
      <sz val="11"/>
      <color theme="1"/>
      <name val="Arial"/>
      <family val="2"/>
    </font>
    <font>
      <b/>
      <sz val="11"/>
      <color rgb="FFFFFFFF"/>
      <name val="Arial"/>
      <family val="2"/>
    </font>
    <font>
      <sz val="11"/>
      <color theme="1"/>
      <name val="Calibri"/>
      <family val="2"/>
    </font>
    <font>
      <sz val="11"/>
      <color theme="1"/>
      <name val="Arial"/>
      <family val="2"/>
    </font>
    <font>
      <sz val="11"/>
      <color rgb="FF000000"/>
      <name val="Arial"/>
      <family val="2"/>
    </font>
    <font>
      <strike/>
      <sz val="11"/>
      <color theme="1"/>
      <name val="Arial"/>
      <family val="2"/>
    </font>
    <font>
      <sz val="8"/>
      <color rgb="FF000000"/>
      <name val="Arial"/>
      <family val="2"/>
    </font>
    <font>
      <sz val="10"/>
      <color indexed="8"/>
      <name val="Calibri"/>
      <family val="2"/>
    </font>
    <font>
      <sz val="11"/>
      <name val="Calibri"/>
      <family val="2"/>
    </font>
    <font>
      <sz val="11"/>
      <name val="Calibri"/>
      <family val="2"/>
      <scheme val="minor"/>
    </font>
    <font>
      <sz val="8"/>
      <name val="Tahoma"/>
      <family val="2"/>
    </font>
    <font>
      <sz val="11"/>
      <color rgb="FF000000"/>
      <name val="Arial"/>
      <family val="2"/>
    </font>
    <font>
      <sz val="11"/>
      <color indexed="8"/>
      <name val="Calibri"/>
      <family val="2"/>
    </font>
    <font>
      <sz val="10"/>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u/>
      <sz val="10"/>
      <color rgb="FF0000EE"/>
      <name val="Arial"/>
      <family val="2"/>
    </font>
    <font>
      <sz val="10"/>
      <color rgb="FF996600"/>
      <name val="Arial"/>
      <family val="2"/>
    </font>
    <font>
      <sz val="11"/>
      <color rgb="FF000000"/>
      <name val="Calibri"/>
      <family val="2"/>
      <charset val="1"/>
    </font>
    <font>
      <sz val="10"/>
      <color rgb="FF333333"/>
      <name val="Arial"/>
      <family val="2"/>
    </font>
    <font>
      <b/>
      <i/>
      <u/>
      <sz val="11"/>
      <color rgb="FF000000"/>
      <name val="Arial"/>
      <family val="2"/>
    </font>
    <font>
      <sz val="10"/>
      <name val="Calibri"/>
      <family val="2"/>
      <scheme val="major"/>
    </font>
    <font>
      <sz val="10"/>
      <color rgb="FF3B3B3B"/>
      <name val="Arial"/>
      <family val="2"/>
    </font>
    <font>
      <sz val="10"/>
      <color indexed="8"/>
      <name val="Calibri"/>
      <family val="2"/>
      <scheme val="major"/>
    </font>
    <font>
      <sz val="11"/>
      <color theme="1"/>
      <name val="Arial"/>
      <family val="2"/>
    </font>
    <font>
      <sz val="12"/>
      <name val="Arial"/>
      <family val="2"/>
    </font>
    <font>
      <sz val="12"/>
      <name val="Arial"/>
      <family val="2"/>
      <charset val="1"/>
    </font>
    <font>
      <sz val="10"/>
      <color theme="1"/>
      <name val="Calibri"/>
      <family val="2"/>
    </font>
  </fonts>
  <fills count="20">
    <fill>
      <patternFill patternType="none"/>
    </fill>
    <fill>
      <patternFill patternType="gray125"/>
    </fill>
    <fill>
      <patternFill patternType="solid">
        <fgColor rgb="FF1C4587"/>
        <bgColor rgb="FF1C4587"/>
      </patternFill>
    </fill>
    <fill>
      <patternFill patternType="solid">
        <fgColor rgb="FFFFFF00"/>
        <bgColor rgb="FFFFFF00"/>
      </patternFill>
    </fill>
    <fill>
      <patternFill patternType="solid">
        <fgColor rgb="FFFFFFFF"/>
        <bgColor rgb="FFFFFFFF"/>
      </patternFill>
    </fill>
    <fill>
      <patternFill patternType="solid">
        <fgColor rgb="FFB7B7B7"/>
        <bgColor rgb="FFB7B7B7"/>
      </patternFill>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theme="0"/>
        <bgColor rgb="FFFFFFCC"/>
      </patternFill>
    </fill>
    <fill>
      <patternFill patternType="solid">
        <fgColor theme="2" tint="-0.249977111117893"/>
        <bgColor indexed="64"/>
      </patternFill>
    </fill>
    <fill>
      <patternFill patternType="solid">
        <fgColor theme="0"/>
        <bgColor rgb="FFB7B7B7"/>
      </patternFill>
    </fill>
    <fill>
      <patternFill patternType="solid">
        <fgColor rgb="FFFFFF00"/>
        <bgColor indexed="26"/>
      </patternFill>
    </fill>
  </fills>
  <borders count="30">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bottom style="thin">
        <color rgb="FFCCCCCC"/>
      </bottom>
      <diagonal/>
    </border>
    <border>
      <left/>
      <right/>
      <top/>
      <bottom/>
      <diagonal/>
    </border>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23"/>
      </left>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63"/>
      </bottom>
      <diagonal/>
    </border>
    <border>
      <left/>
      <right/>
      <top style="thin">
        <color indexed="63"/>
      </top>
      <bottom style="thin">
        <color indexed="63"/>
      </bottom>
      <diagonal/>
    </border>
    <border>
      <left/>
      <right/>
      <top style="thin">
        <color indexed="23"/>
      </top>
      <bottom style="thin">
        <color indexed="23"/>
      </bottom>
      <diagonal/>
    </border>
    <border>
      <left style="thin">
        <color indexed="64"/>
      </left>
      <right style="thin">
        <color indexed="64"/>
      </right>
      <top/>
      <bottom style="thin">
        <color indexed="64"/>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style="thin">
        <color rgb="FF808080"/>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s>
  <cellStyleXfs count="25">
    <xf numFmtId="0" fontId="0" fillId="0" borderId="0"/>
    <xf numFmtId="0" fontId="18" fillId="0" borderId="10"/>
    <xf numFmtId="0" fontId="20" fillId="0" borderId="10"/>
    <xf numFmtId="0" fontId="21" fillId="9" borderId="10"/>
    <xf numFmtId="0" fontId="21" fillId="10" borderId="10"/>
    <xf numFmtId="0" fontId="20" fillId="11" borderId="10"/>
    <xf numFmtId="0" fontId="22" fillId="12" borderId="10"/>
    <xf numFmtId="0" fontId="23" fillId="13" borderId="10"/>
    <xf numFmtId="0" fontId="24" fillId="0" borderId="10"/>
    <xf numFmtId="0" fontId="25" fillId="14" borderId="10"/>
    <xf numFmtId="0" fontId="26" fillId="0" borderId="10"/>
    <xf numFmtId="0" fontId="27" fillId="0" borderId="10"/>
    <xf numFmtId="0" fontId="28" fillId="0" borderId="10"/>
    <xf numFmtId="0" fontId="26" fillId="0" borderId="10">
      <alignment textRotation="90"/>
    </xf>
    <xf numFmtId="0" fontId="29" fillId="0" borderId="10"/>
    <xf numFmtId="44" fontId="19" fillId="0" borderId="10" applyFill="0" applyBorder="0" applyAlignment="0" applyProtection="0"/>
    <xf numFmtId="0" fontId="30" fillId="15" borderId="10"/>
    <xf numFmtId="0" fontId="17" fillId="0" borderId="10"/>
    <xf numFmtId="0" fontId="31" fillId="0" borderId="10"/>
    <xf numFmtId="0" fontId="32" fillId="15" borderId="24"/>
    <xf numFmtId="0" fontId="33" fillId="0" borderId="10"/>
    <xf numFmtId="166" fontId="33" fillId="0" borderId="10"/>
    <xf numFmtId="0" fontId="17" fillId="0" borderId="10"/>
    <xf numFmtId="0" fontId="17" fillId="0" borderId="10"/>
    <xf numFmtId="0" fontId="22" fillId="0" borderId="10"/>
  </cellStyleXfs>
  <cellXfs count="188">
    <xf numFmtId="0" fontId="0" fillId="0" borderId="0" xfId="0"/>
    <xf numFmtId="0" fontId="1" fillId="0" borderId="0" xfId="0" applyFont="1" applyAlignment="1">
      <alignment horizontal="center"/>
    </xf>
    <xf numFmtId="0" fontId="3" fillId="0" borderId="0" xfId="0" applyFont="1" applyAlignment="1">
      <alignment horizontal="center" wrapText="1"/>
    </xf>
    <xf numFmtId="0" fontId="4" fillId="0" borderId="0" xfId="0" applyFont="1"/>
    <xf numFmtId="0" fontId="5" fillId="3" borderId="3" xfId="0" applyFont="1" applyFill="1" applyBorder="1" applyAlignment="1">
      <alignment vertical="center" wrapText="1"/>
    </xf>
    <xf numFmtId="4" fontId="0" fillId="0" borderId="0" xfId="0" applyNumberFormat="1"/>
    <xf numFmtId="4" fontId="8" fillId="4" borderId="0" xfId="0" applyNumberFormat="1" applyFont="1" applyFill="1" applyAlignment="1">
      <alignment vertical="center" wrapText="1"/>
    </xf>
    <xf numFmtId="0" fontId="8" fillId="0" borderId="5" xfId="0" applyFont="1" applyBorder="1" applyAlignment="1">
      <alignment vertical="center" wrapText="1"/>
    </xf>
    <xf numFmtId="0" fontId="8" fillId="0" borderId="6" xfId="0" applyFont="1" applyBorder="1" applyAlignment="1">
      <alignment vertical="center" wrapText="1"/>
    </xf>
    <xf numFmtId="0" fontId="7" fillId="2" borderId="3" xfId="0" applyFont="1" applyFill="1" applyBorder="1" applyAlignment="1">
      <alignment horizontal="center" vertical="center" wrapText="1"/>
    </xf>
    <xf numFmtId="4" fontId="8" fillId="4" borderId="7" xfId="0" applyNumberFormat="1" applyFont="1" applyFill="1" applyBorder="1" applyAlignment="1">
      <alignment vertical="center" wrapText="1"/>
    </xf>
    <xf numFmtId="0" fontId="8" fillId="4" borderId="6" xfId="0" applyFont="1" applyFill="1" applyBorder="1" applyAlignment="1">
      <alignment vertical="center" wrapText="1"/>
    </xf>
    <xf numFmtId="0" fontId="0" fillId="4" borderId="8" xfId="0" applyFill="1" applyBorder="1"/>
    <xf numFmtId="0" fontId="9" fillId="0" borderId="3" xfId="0" applyFont="1" applyBorder="1" applyAlignment="1">
      <alignment vertical="center" wrapText="1"/>
    </xf>
    <xf numFmtId="0" fontId="9" fillId="0" borderId="3" xfId="0" applyFont="1" applyBorder="1" applyAlignment="1">
      <alignment horizontal="center" vertical="center" wrapText="1"/>
    </xf>
    <xf numFmtId="0" fontId="9" fillId="5" borderId="3" xfId="0" applyFont="1" applyFill="1" applyBorder="1" applyAlignment="1">
      <alignment horizontal="center" vertical="center" wrapText="1"/>
    </xf>
    <xf numFmtId="164" fontId="9" fillId="5" borderId="3" xfId="0" applyNumberFormat="1" applyFont="1" applyFill="1" applyBorder="1" applyAlignment="1">
      <alignment horizontal="right" vertical="center" wrapText="1"/>
    </xf>
    <xf numFmtId="4" fontId="8" fillId="0" borderId="0" xfId="0" applyNumberFormat="1" applyFont="1" applyAlignment="1">
      <alignment vertical="center" wrapText="1"/>
    </xf>
    <xf numFmtId="4" fontId="0" fillId="4" borderId="8" xfId="0" applyNumberFormat="1" applyFill="1" applyBorder="1"/>
    <xf numFmtId="4" fontId="7" fillId="2" borderId="3" xfId="0" applyNumberFormat="1" applyFont="1" applyFill="1" applyBorder="1" applyAlignment="1">
      <alignment horizontal="center" vertical="center" wrapText="1"/>
    </xf>
    <xf numFmtId="3" fontId="7" fillId="2" borderId="3" xfId="0" applyNumberFormat="1" applyFont="1" applyFill="1" applyBorder="1" applyAlignment="1">
      <alignment horizontal="center" vertical="center" wrapText="1"/>
    </xf>
    <xf numFmtId="0" fontId="8" fillId="2" borderId="2" xfId="0" applyFont="1" applyFill="1" applyBorder="1" applyAlignment="1">
      <alignment vertical="center" wrapText="1"/>
    </xf>
    <xf numFmtId="164" fontId="9" fillId="5" borderId="3" xfId="0" applyNumberFormat="1" applyFont="1" applyFill="1" applyBorder="1" applyAlignment="1">
      <alignment vertical="center" wrapText="1"/>
    </xf>
    <xf numFmtId="3" fontId="9" fillId="5" borderId="3" xfId="0" applyNumberFormat="1" applyFont="1" applyFill="1" applyBorder="1" applyAlignment="1">
      <alignment horizontal="center" vertical="center" wrapText="1"/>
    </xf>
    <xf numFmtId="0" fontId="8" fillId="5" borderId="3" xfId="0" applyFont="1" applyFill="1" applyBorder="1" applyAlignment="1">
      <alignment vertical="center" wrapText="1"/>
    </xf>
    <xf numFmtId="164" fontId="10" fillId="5" borderId="3" xfId="0" applyNumberFormat="1" applyFont="1" applyFill="1" applyBorder="1" applyAlignment="1">
      <alignment horizontal="right" vertical="center" wrapText="1"/>
    </xf>
    <xf numFmtId="0" fontId="8" fillId="0" borderId="0" xfId="0" applyFont="1" applyAlignment="1">
      <alignment vertical="center" wrapText="1"/>
    </xf>
    <xf numFmtId="164" fontId="8" fillId="5" borderId="3" xfId="0" applyNumberFormat="1" applyFont="1" applyFill="1" applyBorder="1" applyAlignment="1">
      <alignment vertical="center" wrapText="1"/>
    </xf>
    <xf numFmtId="4" fontId="9" fillId="5" borderId="3" xfId="0" applyNumberFormat="1" applyFont="1" applyFill="1" applyBorder="1" applyAlignment="1">
      <alignment vertical="center" wrapText="1"/>
    </xf>
    <xf numFmtId="4" fontId="8" fillId="5" borderId="3" xfId="0" applyNumberFormat="1" applyFont="1" applyFill="1" applyBorder="1" applyAlignment="1">
      <alignment vertical="center" wrapText="1"/>
    </xf>
    <xf numFmtId="164" fontId="7" fillId="2" borderId="1" xfId="0" applyNumberFormat="1" applyFont="1" applyFill="1" applyBorder="1" applyAlignment="1">
      <alignment horizontal="right" vertical="center" wrapText="1"/>
    </xf>
    <xf numFmtId="164" fontId="8" fillId="0" borderId="0" xfId="0" applyNumberFormat="1" applyFont="1" applyAlignment="1">
      <alignment vertical="center" wrapText="1"/>
    </xf>
    <xf numFmtId="0" fontId="8" fillId="4" borderId="0" xfId="0" applyFont="1" applyFill="1" applyAlignment="1">
      <alignment vertical="center" wrapText="1"/>
    </xf>
    <xf numFmtId="0" fontId="0" fillId="4" borderId="9" xfId="0" applyFill="1" applyBorder="1"/>
    <xf numFmtId="0" fontId="9" fillId="4" borderId="3" xfId="0" applyFont="1" applyFill="1" applyBorder="1" applyAlignment="1">
      <alignment horizontal="center" vertical="center" wrapText="1"/>
    </xf>
    <xf numFmtId="164" fontId="9" fillId="0" borderId="3" xfId="0" applyNumberFormat="1" applyFont="1" applyBorder="1" applyAlignment="1">
      <alignment horizontal="right" vertical="center" wrapText="1"/>
    </xf>
    <xf numFmtId="0" fontId="8" fillId="2" borderId="3" xfId="0" applyFont="1" applyFill="1" applyBorder="1" applyAlignment="1">
      <alignment vertical="center" wrapText="1"/>
    </xf>
    <xf numFmtId="4" fontId="0" fillId="4" borderId="9" xfId="0" applyNumberFormat="1" applyFill="1" applyBorder="1"/>
    <xf numFmtId="164" fontId="9" fillId="5" borderId="3" xfId="0" applyNumberFormat="1" applyFont="1" applyFill="1" applyBorder="1" applyAlignment="1">
      <alignment horizontal="center" vertical="center" wrapText="1"/>
    </xf>
    <xf numFmtId="164" fontId="7" fillId="2" borderId="3" xfId="0" applyNumberFormat="1" applyFont="1" applyFill="1" applyBorder="1" applyAlignment="1">
      <alignment horizontal="right" vertical="center" wrapText="1"/>
    </xf>
    <xf numFmtId="164" fontId="7" fillId="2" borderId="3" xfId="0" applyNumberFormat="1" applyFont="1" applyFill="1" applyBorder="1" applyAlignment="1">
      <alignment horizontal="center" vertical="center" wrapText="1"/>
    </xf>
    <xf numFmtId="4" fontId="9" fillId="5" borderId="3" xfId="0" applyNumberFormat="1" applyFont="1" applyFill="1" applyBorder="1" applyAlignment="1">
      <alignment horizontal="center" vertical="center" wrapText="1"/>
    </xf>
    <xf numFmtId="0" fontId="12" fillId="4" borderId="9" xfId="0" applyFont="1" applyFill="1" applyBorder="1"/>
    <xf numFmtId="0" fontId="12" fillId="4" borderId="8" xfId="0" applyFont="1" applyFill="1" applyBorder="1"/>
    <xf numFmtId="0" fontId="12" fillId="4" borderId="10" xfId="0" applyFont="1" applyFill="1" applyBorder="1" applyAlignment="1">
      <alignment vertical="center" wrapText="1"/>
    </xf>
    <xf numFmtId="0" fontId="12" fillId="4" borderId="8" xfId="0" applyFont="1" applyFill="1" applyBorder="1" applyAlignment="1">
      <alignment vertical="center" wrapText="1"/>
    </xf>
    <xf numFmtId="0" fontId="12" fillId="4" borderId="9" xfId="0" applyFont="1" applyFill="1" applyBorder="1" applyAlignment="1">
      <alignment vertical="center" wrapText="1"/>
    </xf>
    <xf numFmtId="0" fontId="0" fillId="0" borderId="0" xfId="0" applyAlignment="1">
      <alignment vertical="center" wrapText="1"/>
    </xf>
    <xf numFmtId="0" fontId="7" fillId="2" borderId="12" xfId="0" applyFont="1" applyFill="1" applyBorder="1" applyAlignment="1">
      <alignment horizontal="center" vertical="center" wrapText="1"/>
    </xf>
    <xf numFmtId="4" fontId="7" fillId="2" borderId="13" xfId="0" applyNumberFormat="1" applyFont="1" applyFill="1" applyBorder="1" applyAlignment="1">
      <alignment horizontal="center" vertical="center" wrapText="1"/>
    </xf>
    <xf numFmtId="3" fontId="7" fillId="2" borderId="13" xfId="0" applyNumberFormat="1" applyFont="1" applyFill="1" applyBorder="1" applyAlignment="1">
      <alignment horizontal="center" vertical="center" wrapText="1"/>
    </xf>
    <xf numFmtId="0" fontId="8" fillId="2" borderId="14" xfId="0" applyFont="1" applyFill="1" applyBorder="1" applyAlignment="1">
      <alignment vertical="center" wrapText="1"/>
    </xf>
    <xf numFmtId="0" fontId="9" fillId="0" borderId="11" xfId="0" applyFont="1" applyBorder="1" applyAlignment="1">
      <alignment horizontal="center" vertical="center" wrapText="1"/>
    </xf>
    <xf numFmtId="0" fontId="9" fillId="5" borderId="11" xfId="0" applyFont="1" applyFill="1" applyBorder="1" applyAlignment="1">
      <alignment horizontal="center" vertical="center" wrapText="1"/>
    </xf>
    <xf numFmtId="164" fontId="9" fillId="0" borderId="11" xfId="0" applyNumberFormat="1" applyFont="1" applyBorder="1" applyAlignment="1">
      <alignment horizontal="right" vertical="center" wrapText="1"/>
    </xf>
    <xf numFmtId="0" fontId="13" fillId="6" borderId="15" xfId="0" applyFont="1" applyFill="1" applyBorder="1" applyAlignment="1">
      <alignment wrapText="1"/>
    </xf>
    <xf numFmtId="0" fontId="13" fillId="0" borderId="15" xfId="0" applyFont="1" applyBorder="1" applyAlignment="1">
      <alignment wrapText="1"/>
    </xf>
    <xf numFmtId="0" fontId="13" fillId="6" borderId="15" xfId="0" applyFont="1" applyFill="1" applyBorder="1"/>
    <xf numFmtId="0" fontId="13" fillId="0" borderId="15" xfId="0" applyFont="1" applyBorder="1"/>
    <xf numFmtId="0" fontId="13" fillId="7" borderId="15" xfId="0" applyFont="1" applyFill="1" applyBorder="1" applyAlignment="1">
      <alignment wrapText="1"/>
    </xf>
    <xf numFmtId="0" fontId="13" fillId="8" borderId="15" xfId="0" applyFont="1" applyFill="1" applyBorder="1" applyAlignment="1">
      <alignment wrapText="1"/>
    </xf>
    <xf numFmtId="0" fontId="13" fillId="8" borderId="15" xfId="0" applyFont="1" applyFill="1" applyBorder="1"/>
    <xf numFmtId="0" fontId="13" fillId="8" borderId="11" xfId="0" applyFont="1" applyFill="1" applyBorder="1" applyAlignment="1">
      <alignment wrapText="1"/>
    </xf>
    <xf numFmtId="0" fontId="13" fillId="7" borderId="15" xfId="0" applyFont="1" applyFill="1" applyBorder="1"/>
    <xf numFmtId="4" fontId="14" fillId="0" borderId="11" xfId="0" applyNumberFormat="1" applyFont="1" applyBorder="1" applyAlignment="1">
      <alignment vertical="center"/>
    </xf>
    <xf numFmtId="165" fontId="14" fillId="0" borderId="11" xfId="0" applyNumberFormat="1" applyFont="1" applyBorder="1" applyAlignment="1">
      <alignment vertical="center"/>
    </xf>
    <xf numFmtId="4" fontId="14" fillId="7" borderId="11" xfId="0" applyNumberFormat="1" applyFont="1" applyFill="1" applyBorder="1" applyAlignment="1">
      <alignment vertical="center"/>
    </xf>
    <xf numFmtId="165" fontId="14" fillId="7" borderId="11" xfId="0" applyNumberFormat="1" applyFont="1" applyFill="1" applyBorder="1" applyAlignment="1">
      <alignment vertical="center"/>
    </xf>
    <xf numFmtId="4" fontId="15" fillId="7" borderId="11" xfId="0" applyNumberFormat="1" applyFont="1" applyFill="1" applyBorder="1" applyAlignment="1">
      <alignment vertical="center"/>
    </xf>
    <xf numFmtId="165" fontId="15" fillId="7" borderId="11" xfId="0" applyNumberFormat="1" applyFont="1" applyFill="1" applyBorder="1" applyAlignment="1">
      <alignment vertical="center"/>
    </xf>
    <xf numFmtId="0" fontId="6" fillId="5" borderId="3" xfId="0" applyFont="1" applyFill="1" applyBorder="1" applyAlignment="1">
      <alignment horizontal="center" vertical="center" wrapText="1"/>
    </xf>
    <xf numFmtId="0" fontId="9" fillId="0" borderId="12" xfId="0" applyFont="1" applyBorder="1" applyAlignment="1">
      <alignment horizontal="center" vertical="center" wrapText="1"/>
    </xf>
    <xf numFmtId="0" fontId="9" fillId="5" borderId="12" xfId="0" applyFont="1" applyFill="1" applyBorder="1" applyAlignment="1">
      <alignment horizontal="center" vertical="center" wrapText="1"/>
    </xf>
    <xf numFmtId="164" fontId="9" fillId="0" borderId="12" xfId="0" applyNumberFormat="1" applyFont="1" applyBorder="1" applyAlignment="1">
      <alignment horizontal="right" vertical="center" wrapText="1"/>
    </xf>
    <xf numFmtId="164" fontId="9" fillId="0" borderId="13" xfId="0" applyNumberFormat="1" applyFont="1" applyBorder="1" applyAlignment="1">
      <alignment horizontal="right" vertical="center" wrapText="1"/>
    </xf>
    <xf numFmtId="0" fontId="13" fillId="6" borderId="16" xfId="0" applyFont="1" applyFill="1" applyBorder="1" applyAlignment="1">
      <alignment wrapText="1"/>
    </xf>
    <xf numFmtId="0" fontId="13" fillId="6" borderId="17" xfId="0" applyFont="1" applyFill="1" applyBorder="1" applyAlignment="1">
      <alignment horizontal="center" wrapText="1"/>
    </xf>
    <xf numFmtId="0" fontId="13" fillId="6" borderId="11" xfId="0" applyFont="1" applyFill="1" applyBorder="1" applyAlignment="1">
      <alignment horizontal="center" wrapText="1"/>
    </xf>
    <xf numFmtId="49" fontId="16" fillId="8" borderId="11" xfId="0" applyNumberFormat="1" applyFont="1" applyFill="1" applyBorder="1" applyAlignment="1">
      <alignment horizontal="left" vertical="center" readingOrder="1"/>
    </xf>
    <xf numFmtId="0" fontId="13" fillId="8" borderId="11" xfId="0" applyFont="1" applyFill="1" applyBorder="1" applyAlignment="1">
      <alignment horizontal="center" wrapText="1"/>
    </xf>
    <xf numFmtId="49" fontId="13" fillId="6" borderId="18" xfId="0" applyNumberFormat="1" applyFont="1" applyFill="1" applyBorder="1" applyAlignment="1">
      <alignment horizontal="left" vertical="center" readingOrder="1"/>
    </xf>
    <xf numFmtId="49" fontId="13" fillId="8" borderId="19" xfId="0" applyNumberFormat="1" applyFont="1" applyFill="1" applyBorder="1" applyAlignment="1">
      <alignment horizontal="left"/>
    </xf>
    <xf numFmtId="49" fontId="13" fillId="6" borderId="20" xfId="0" applyNumberFormat="1" applyFont="1" applyFill="1" applyBorder="1" applyAlignment="1">
      <alignment horizontal="left"/>
    </xf>
    <xf numFmtId="49" fontId="13" fillId="6" borderId="21" xfId="0" applyNumberFormat="1" applyFont="1" applyFill="1" applyBorder="1" applyAlignment="1">
      <alignment horizontal="left"/>
    </xf>
    <xf numFmtId="49" fontId="13" fillId="8" borderId="21" xfId="0" applyNumberFormat="1" applyFont="1" applyFill="1" applyBorder="1" applyAlignment="1">
      <alignment horizontal="left"/>
    </xf>
    <xf numFmtId="49" fontId="13" fillId="6" borderId="22" xfId="0" applyNumberFormat="1" applyFont="1" applyFill="1" applyBorder="1" applyAlignment="1">
      <alignment horizontal="left" vertical="center" readingOrder="1"/>
    </xf>
    <xf numFmtId="4" fontId="14" fillId="0" borderId="23" xfId="0" applyNumberFormat="1" applyFont="1" applyBorder="1" applyAlignment="1">
      <alignment horizontal="center" vertical="center"/>
    </xf>
    <xf numFmtId="165" fontId="14" fillId="0" borderId="23" xfId="0" applyNumberFormat="1" applyFont="1" applyBorder="1" applyAlignment="1">
      <alignment horizontal="center" vertical="center"/>
    </xf>
    <xf numFmtId="0" fontId="13" fillId="6" borderId="11" xfId="0" applyFont="1" applyFill="1" applyBorder="1" applyAlignment="1">
      <alignment horizontal="left" wrapText="1"/>
    </xf>
    <xf numFmtId="0" fontId="13" fillId="8" borderId="15" xfId="0" applyFont="1" applyFill="1" applyBorder="1" applyAlignment="1">
      <alignment horizontal="left"/>
    </xf>
    <xf numFmtId="0" fontId="13" fillId="8" borderId="15" xfId="0" applyFont="1" applyFill="1" applyBorder="1" applyAlignment="1">
      <alignment horizontal="left" wrapText="1"/>
    </xf>
    <xf numFmtId="0" fontId="13" fillId="7" borderId="15" xfId="0" applyFont="1" applyFill="1" applyBorder="1" applyAlignment="1">
      <alignment horizontal="center"/>
    </xf>
    <xf numFmtId="0" fontId="13" fillId="8" borderId="11" xfId="0" applyFont="1" applyFill="1" applyBorder="1" applyAlignment="1">
      <alignment horizontal="left" wrapText="1"/>
    </xf>
    <xf numFmtId="0" fontId="13" fillId="6" borderId="16" xfId="0" applyFont="1" applyFill="1" applyBorder="1" applyAlignment="1">
      <alignment horizontal="center" wrapText="1"/>
    </xf>
    <xf numFmtId="0" fontId="6" fillId="0" borderId="3" xfId="0" applyFont="1" applyBorder="1" applyAlignment="1">
      <alignment horizontal="center" vertical="center" wrapText="1"/>
    </xf>
    <xf numFmtId="164" fontId="6" fillId="5" borderId="3" xfId="0" applyNumberFormat="1" applyFont="1" applyFill="1" applyBorder="1" applyAlignment="1">
      <alignment vertical="center" wrapText="1"/>
    </xf>
    <xf numFmtId="164" fontId="6" fillId="5" borderId="3" xfId="0" applyNumberFormat="1" applyFont="1" applyFill="1" applyBorder="1" applyAlignment="1">
      <alignment horizontal="center" vertical="center" wrapText="1"/>
    </xf>
    <xf numFmtId="0" fontId="4" fillId="0" borderId="0" xfId="0" applyFont="1" applyAlignment="1">
      <alignment vertical="center" wrapText="1"/>
    </xf>
    <xf numFmtId="0" fontId="13" fillId="8" borderId="11" xfId="0" quotePrefix="1" applyFont="1" applyFill="1" applyBorder="1" applyAlignment="1">
      <alignment horizontal="center" wrapText="1"/>
    </xf>
    <xf numFmtId="49" fontId="34" fillId="8" borderId="11" xfId="0" applyNumberFormat="1" applyFont="1" applyFill="1" applyBorder="1" applyAlignment="1">
      <alignment horizontal="left" vertical="center" readingOrder="1"/>
    </xf>
    <xf numFmtId="0" fontId="13" fillId="0" borderId="15" xfId="0" applyFont="1" applyBorder="1" applyAlignment="1">
      <alignment horizontal="center" wrapText="1"/>
    </xf>
    <xf numFmtId="4" fontId="14" fillId="0" borderId="11" xfId="0" applyNumberFormat="1" applyFont="1" applyBorder="1" applyAlignment="1">
      <alignment horizontal="center" vertical="center"/>
    </xf>
    <xf numFmtId="165" fontId="14" fillId="0" borderId="11" xfId="0" applyNumberFormat="1" applyFont="1" applyBorder="1" applyAlignment="1">
      <alignment horizontal="center" vertical="center"/>
    </xf>
    <xf numFmtId="0" fontId="13" fillId="0" borderId="15" xfId="0" applyFont="1" applyBorder="1" applyAlignment="1">
      <alignment horizontal="center"/>
    </xf>
    <xf numFmtId="0" fontId="13" fillId="6" borderId="15" xfId="0" applyFont="1" applyFill="1" applyBorder="1" applyAlignment="1">
      <alignment horizontal="center"/>
    </xf>
    <xf numFmtId="0" fontId="13" fillId="6" borderId="15" xfId="0" applyFont="1" applyFill="1" applyBorder="1" applyAlignment="1">
      <alignment horizontal="center" wrapText="1"/>
    </xf>
    <xf numFmtId="4" fontId="14" fillId="7" borderId="11" xfId="0" applyNumberFormat="1" applyFont="1" applyFill="1" applyBorder="1" applyAlignment="1">
      <alignment horizontal="center" vertical="center"/>
    </xf>
    <xf numFmtId="165" fontId="14" fillId="7" borderId="11" xfId="0" applyNumberFormat="1" applyFont="1" applyFill="1" applyBorder="1" applyAlignment="1">
      <alignment horizontal="center" vertical="center"/>
    </xf>
    <xf numFmtId="0" fontId="13" fillId="7" borderId="15" xfId="0" applyFont="1" applyFill="1" applyBorder="1" applyAlignment="1">
      <alignment horizontal="center" wrapText="1"/>
    </xf>
    <xf numFmtId="0" fontId="13" fillId="8" borderId="15" xfId="0" applyFont="1" applyFill="1" applyBorder="1" applyAlignment="1">
      <alignment horizontal="center" wrapText="1"/>
    </xf>
    <xf numFmtId="4" fontId="15" fillId="7" borderId="11" xfId="0" applyNumberFormat="1" applyFont="1" applyFill="1" applyBorder="1" applyAlignment="1">
      <alignment horizontal="center" vertical="center"/>
    </xf>
    <xf numFmtId="165" fontId="15" fillId="7" borderId="11" xfId="0" applyNumberFormat="1" applyFont="1" applyFill="1" applyBorder="1" applyAlignment="1">
      <alignment horizontal="center" vertical="center"/>
    </xf>
    <xf numFmtId="49" fontId="35" fillId="4" borderId="25" xfId="0" applyNumberFormat="1" applyFont="1" applyFill="1" applyBorder="1" applyAlignment="1">
      <alignment horizontal="left" readingOrder="1"/>
    </xf>
    <xf numFmtId="49" fontId="13" fillId="6" borderId="19" xfId="0" applyNumberFormat="1" applyFont="1" applyFill="1" applyBorder="1" applyAlignment="1">
      <alignment horizontal="left"/>
    </xf>
    <xf numFmtId="0" fontId="36" fillId="8" borderId="15" xfId="0" applyFont="1" applyFill="1" applyBorder="1" applyAlignment="1">
      <alignment wrapText="1"/>
    </xf>
    <xf numFmtId="0" fontId="36" fillId="7" borderId="15" xfId="0" applyFont="1" applyFill="1" applyBorder="1" applyAlignment="1">
      <alignment horizontal="left" wrapText="1"/>
    </xf>
    <xf numFmtId="0" fontId="36" fillId="8" borderId="15" xfId="0" applyFont="1" applyFill="1" applyBorder="1"/>
    <xf numFmtId="0" fontId="36" fillId="8" borderId="15" xfId="0" applyFont="1" applyFill="1" applyBorder="1" applyAlignment="1">
      <alignment horizontal="left"/>
    </xf>
    <xf numFmtId="0" fontId="36" fillId="8" borderId="15" xfId="0" applyFont="1" applyFill="1" applyBorder="1" applyAlignment="1">
      <alignment horizontal="left" wrapText="1"/>
    </xf>
    <xf numFmtId="0" fontId="36" fillId="8" borderId="11" xfId="0" applyFont="1" applyFill="1" applyBorder="1" applyAlignment="1">
      <alignment horizontal="left" wrapText="1"/>
    </xf>
    <xf numFmtId="0" fontId="36" fillId="7" borderId="15" xfId="0" applyFont="1" applyFill="1" applyBorder="1"/>
    <xf numFmtId="0" fontId="13" fillId="7" borderId="15" xfId="0" applyFont="1" applyFill="1" applyBorder="1" applyAlignment="1">
      <alignment horizontal="left" wrapText="1"/>
    </xf>
    <xf numFmtId="0" fontId="37" fillId="0" borderId="3" xfId="0" applyFont="1" applyBorder="1" applyAlignment="1">
      <alignment horizontal="center" vertical="center" wrapText="1"/>
    </xf>
    <xf numFmtId="4" fontId="38" fillId="7" borderId="26" xfId="0" applyNumberFormat="1" applyFont="1" applyFill="1" applyBorder="1" applyAlignment="1">
      <alignment horizontal="center" vertical="center"/>
    </xf>
    <xf numFmtId="4" fontId="38" fillId="0" borderId="26" xfId="0" applyNumberFormat="1" applyFont="1" applyBorder="1" applyAlignment="1">
      <alignment horizontal="center" vertical="center"/>
    </xf>
    <xf numFmtId="4" fontId="38" fillId="16" borderId="26" xfId="0" applyNumberFormat="1" applyFont="1" applyFill="1" applyBorder="1" applyAlignment="1">
      <alignment horizontal="center" vertical="center"/>
    </xf>
    <xf numFmtId="165" fontId="14" fillId="7" borderId="23" xfId="0" applyNumberFormat="1" applyFont="1" applyFill="1" applyBorder="1" applyAlignment="1">
      <alignment horizontal="center" vertical="center"/>
    </xf>
    <xf numFmtId="165" fontId="14" fillId="17" borderId="23" xfId="0" applyNumberFormat="1" applyFont="1" applyFill="1" applyBorder="1" applyAlignment="1">
      <alignment horizontal="center" vertical="center"/>
    </xf>
    <xf numFmtId="49" fontId="13" fillId="8" borderId="27" xfId="0" applyNumberFormat="1" applyFont="1" applyFill="1" applyBorder="1" applyAlignment="1">
      <alignment horizontal="left" vertical="center" readingOrder="1"/>
    </xf>
    <xf numFmtId="0" fontId="13" fillId="8" borderId="29" xfId="0" applyFont="1" applyFill="1" applyBorder="1" applyAlignment="1">
      <alignment wrapText="1"/>
    </xf>
    <xf numFmtId="0" fontId="13" fillId="8" borderId="28" xfId="0" applyFont="1" applyFill="1" applyBorder="1"/>
    <xf numFmtId="0" fontId="5" fillId="3" borderId="0" xfId="0" applyFont="1" applyFill="1" applyAlignment="1">
      <alignment horizontal="left" vertical="center" wrapText="1"/>
    </xf>
    <xf numFmtId="0" fontId="13" fillId="8" borderId="29" xfId="0" applyFont="1" applyFill="1" applyBorder="1" applyAlignment="1">
      <alignment horizontal="left"/>
    </xf>
    <xf numFmtId="0" fontId="5" fillId="3" borderId="0" xfId="0" applyFont="1" applyFill="1" applyAlignment="1">
      <alignment horizontal="right" vertical="center" wrapText="1"/>
    </xf>
    <xf numFmtId="49" fontId="13" fillId="8" borderId="11" xfId="0" applyNumberFormat="1" applyFont="1" applyFill="1" applyBorder="1" applyAlignment="1">
      <alignment horizontal="left"/>
    </xf>
    <xf numFmtId="0" fontId="13" fillId="8" borderId="21" xfId="0" applyFont="1" applyFill="1" applyBorder="1" applyAlignment="1">
      <alignment wrapText="1"/>
    </xf>
    <xf numFmtId="0" fontId="13" fillId="7" borderId="11" xfId="0" applyFont="1" applyFill="1" applyBorder="1" applyAlignment="1">
      <alignment wrapText="1"/>
    </xf>
    <xf numFmtId="0" fontId="13" fillId="8" borderId="28" xfId="0" applyFont="1" applyFill="1" applyBorder="1" applyAlignment="1">
      <alignment wrapText="1"/>
    </xf>
    <xf numFmtId="0" fontId="6" fillId="5" borderId="11" xfId="0" applyFont="1" applyFill="1" applyBorder="1" applyAlignment="1">
      <alignment horizontal="center" vertical="center" wrapText="1"/>
    </xf>
    <xf numFmtId="164" fontId="6" fillId="0" borderId="11" xfId="0" applyNumberFormat="1" applyFont="1" applyBorder="1" applyAlignment="1">
      <alignment horizontal="right" vertical="center" wrapText="1"/>
    </xf>
    <xf numFmtId="4" fontId="38" fillId="0" borderId="11" xfId="0" applyNumberFormat="1" applyFont="1" applyBorder="1" applyAlignment="1">
      <alignment horizontal="center" vertical="center"/>
    </xf>
    <xf numFmtId="4" fontId="38" fillId="7" borderId="11" xfId="0" applyNumberFormat="1" applyFont="1" applyFill="1" applyBorder="1" applyAlignment="1">
      <alignment horizontal="center" vertical="center"/>
    </xf>
    <xf numFmtId="4" fontId="39" fillId="16" borderId="11" xfId="0" applyNumberFormat="1" applyFont="1" applyFill="1" applyBorder="1" applyAlignment="1">
      <alignment horizontal="center" vertical="center"/>
    </xf>
    <xf numFmtId="4" fontId="38" fillId="16" borderId="11" xfId="0" applyNumberFormat="1" applyFont="1" applyFill="1" applyBorder="1" applyAlignment="1">
      <alignment horizontal="center" vertical="center"/>
    </xf>
    <xf numFmtId="0" fontId="13" fillId="8" borderId="29" xfId="0" applyFont="1" applyFill="1" applyBorder="1"/>
    <xf numFmtId="4" fontId="2" fillId="0" borderId="11" xfId="0" applyNumberFormat="1" applyFont="1" applyBorder="1" applyAlignment="1">
      <alignment horizontal="center" vertical="center"/>
    </xf>
    <xf numFmtId="4" fontId="2" fillId="7" borderId="11" xfId="0" applyNumberFormat="1" applyFont="1" applyFill="1" applyBorder="1" applyAlignment="1">
      <alignment horizontal="center" vertical="center"/>
    </xf>
    <xf numFmtId="4" fontId="2" fillId="16" borderId="11" xfId="0" applyNumberFormat="1" applyFont="1" applyFill="1" applyBorder="1" applyAlignment="1">
      <alignment horizontal="center" vertical="center"/>
    </xf>
    <xf numFmtId="164" fontId="6" fillId="0" borderId="11" xfId="0" applyNumberFormat="1" applyFont="1" applyBorder="1" applyAlignment="1">
      <alignment horizontal="center" vertical="center" wrapText="1"/>
    </xf>
    <xf numFmtId="165" fontId="2" fillId="0" borderId="11" xfId="0" applyNumberFormat="1" applyFont="1" applyBorder="1" applyAlignment="1">
      <alignment horizontal="center" vertical="center"/>
    </xf>
    <xf numFmtId="165" fontId="2" fillId="7" borderId="11" xfId="0" applyNumberFormat="1" applyFont="1" applyFill="1" applyBorder="1" applyAlignment="1">
      <alignment horizontal="center" vertical="center"/>
    </xf>
    <xf numFmtId="0" fontId="13" fillId="7" borderId="11" xfId="0" applyFont="1" applyFill="1" applyBorder="1" applyAlignment="1">
      <alignment horizontal="left" wrapText="1"/>
    </xf>
    <xf numFmtId="0" fontId="13" fillId="8" borderId="29" xfId="0" applyFont="1" applyFill="1" applyBorder="1" applyAlignment="1">
      <alignment horizontal="left" wrapText="1"/>
    </xf>
    <xf numFmtId="0" fontId="13" fillId="8" borderId="11" xfId="0" applyFont="1" applyFill="1" applyBorder="1" applyAlignment="1">
      <alignment horizontal="left"/>
    </xf>
    <xf numFmtId="0" fontId="13" fillId="8" borderId="11" xfId="0" applyFont="1" applyFill="1" applyBorder="1"/>
    <xf numFmtId="0" fontId="13" fillId="7" borderId="15" xfId="0" applyFont="1" applyFill="1" applyBorder="1" applyAlignment="1">
      <alignment horizontal="left"/>
    </xf>
    <xf numFmtId="0" fontId="13" fillId="7" borderId="11" xfId="0" applyFont="1" applyFill="1" applyBorder="1" applyAlignment="1">
      <alignment horizontal="left"/>
    </xf>
    <xf numFmtId="0" fontId="13" fillId="7" borderId="29" xfId="0" applyFont="1" applyFill="1" applyBorder="1"/>
    <xf numFmtId="0" fontId="6" fillId="7" borderId="3" xfId="0" applyFont="1" applyFill="1" applyBorder="1" applyAlignment="1">
      <alignment horizontal="center" vertical="center" wrapText="1"/>
    </xf>
    <xf numFmtId="0" fontId="6" fillId="18" borderId="11" xfId="0" applyFont="1" applyFill="1" applyBorder="1" applyAlignment="1">
      <alignment horizontal="center" vertical="center" wrapText="1"/>
    </xf>
    <xf numFmtId="164" fontId="6" fillId="7" borderId="11" xfId="0" applyNumberFormat="1" applyFont="1" applyFill="1" applyBorder="1" applyAlignment="1">
      <alignment horizontal="center" vertical="center" wrapText="1"/>
    </xf>
    <xf numFmtId="49" fontId="13" fillId="8" borderId="15" xfId="0" applyNumberFormat="1" applyFont="1" applyFill="1" applyBorder="1" applyAlignment="1">
      <alignment horizontal="left"/>
    </xf>
    <xf numFmtId="0" fontId="13" fillId="7" borderId="29" xfId="0" applyFont="1" applyFill="1" applyBorder="1" applyAlignment="1">
      <alignment horizontal="left"/>
    </xf>
    <xf numFmtId="0" fontId="13" fillId="8" borderId="16" xfId="0" applyFont="1" applyFill="1" applyBorder="1" applyAlignment="1">
      <alignment horizontal="center" wrapText="1"/>
    </xf>
    <xf numFmtId="0" fontId="9" fillId="7" borderId="12" xfId="0" applyFont="1" applyFill="1" applyBorder="1" applyAlignment="1">
      <alignment horizontal="center" vertical="center" wrapText="1"/>
    </xf>
    <xf numFmtId="0" fontId="40" fillId="7" borderId="15" xfId="0" applyFont="1" applyFill="1" applyBorder="1"/>
    <xf numFmtId="0" fontId="13" fillId="19" borderId="11" xfId="0" applyFont="1" applyFill="1" applyBorder="1" applyAlignment="1">
      <alignment horizontal="left" wrapText="1"/>
    </xf>
    <xf numFmtId="0" fontId="13" fillId="7" borderId="11" xfId="0" applyFont="1" applyFill="1" applyBorder="1"/>
    <xf numFmtId="49" fontId="13" fillId="8" borderId="22" xfId="0" applyNumberFormat="1" applyFont="1" applyFill="1" applyBorder="1" applyAlignment="1">
      <alignment horizontal="left" vertical="center" readingOrder="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10" fillId="0" borderId="1" xfId="0" applyFont="1" applyBorder="1" applyAlignment="1">
      <alignment vertical="center" wrapText="1"/>
    </xf>
    <xf numFmtId="0" fontId="2" fillId="0" borderId="2" xfId="0" applyFont="1" applyBorder="1"/>
    <xf numFmtId="0" fontId="2" fillId="0" borderId="4" xfId="0" applyFont="1" applyBorder="1"/>
    <xf numFmtId="0" fontId="11" fillId="0" borderId="0" xfId="0" applyFont="1" applyAlignment="1">
      <alignment vertical="center" wrapText="1"/>
    </xf>
    <xf numFmtId="0" fontId="0" fillId="0" borderId="0" xfId="0"/>
    <xf numFmtId="4" fontId="7" fillId="2" borderId="1" xfId="0" applyNumberFormat="1" applyFont="1" applyFill="1" applyBorder="1" applyAlignment="1">
      <alignment horizontal="left" vertical="center" wrapText="1"/>
    </xf>
    <xf numFmtId="0" fontId="0" fillId="4" borderId="1" xfId="0" applyFill="1" applyBorder="1" applyAlignment="1">
      <alignment horizontal="left" wrapText="1"/>
    </xf>
    <xf numFmtId="0" fontId="11" fillId="0" borderId="1" xfId="0" applyFont="1" applyBorder="1" applyAlignment="1">
      <alignment vertical="center" wrapText="1"/>
    </xf>
    <xf numFmtId="0" fontId="9" fillId="0" borderId="1" xfId="0" applyFont="1" applyBorder="1" applyAlignment="1">
      <alignment vertical="center" wrapText="1"/>
    </xf>
    <xf numFmtId="0" fontId="6" fillId="4" borderId="1" xfId="0" applyFont="1" applyFill="1" applyBorder="1" applyAlignment="1">
      <alignment horizontal="left" wrapText="1"/>
    </xf>
    <xf numFmtId="0" fontId="2" fillId="0" borderId="2" xfId="0" applyFont="1" applyBorder="1" applyAlignment="1">
      <alignment horizontal="center"/>
    </xf>
    <xf numFmtId="0" fontId="2" fillId="0" borderId="4" xfId="0" applyFont="1" applyBorder="1" applyAlignment="1">
      <alignment horizontal="center"/>
    </xf>
    <xf numFmtId="0" fontId="1" fillId="2" borderId="0" xfId="0" applyFont="1" applyFill="1" applyAlignment="1">
      <alignment horizontal="left" vertical="center"/>
    </xf>
    <xf numFmtId="0" fontId="1" fillId="2" borderId="1" xfId="0" applyFont="1" applyFill="1" applyBorder="1" applyAlignment="1">
      <alignment horizontal="left" vertical="center"/>
    </xf>
    <xf numFmtId="0" fontId="6" fillId="3" borderId="1" xfId="0" applyFont="1" applyFill="1" applyBorder="1" applyAlignment="1">
      <alignment vertical="center" wrapText="1"/>
    </xf>
    <xf numFmtId="0" fontId="17" fillId="0" borderId="1" xfId="0" applyFont="1" applyBorder="1" applyAlignment="1">
      <alignment vertical="center" wrapText="1"/>
    </xf>
  </cellXfs>
  <cellStyles count="25">
    <cellStyle name="Accent" xfId="2" xr:uid="{682FDB22-A92A-4FB0-9E1E-EEABC07575CA}"/>
    <cellStyle name="Accent 1" xfId="3" xr:uid="{E9E62331-045D-453E-8228-5D36B18D0567}"/>
    <cellStyle name="Accent 2" xfId="4" xr:uid="{4E06E8FD-33A2-414E-87A2-C1F084866D8C}"/>
    <cellStyle name="Accent 3" xfId="5" xr:uid="{DE172198-0CAC-4433-9230-28329B4E886A}"/>
    <cellStyle name="Bad" xfId="6" xr:uid="{E821ACC7-6AD5-441C-B61A-A1B4C2F5A36F}"/>
    <cellStyle name="Error" xfId="7" xr:uid="{1153D7EA-013A-4CDC-BBF9-45D997C2BF16}"/>
    <cellStyle name="Footnote" xfId="8" xr:uid="{85A36389-905B-4A2E-A65E-A0038E39BD8E}"/>
    <cellStyle name="Good" xfId="9" xr:uid="{CF167AAD-8FC2-41AA-9FB9-DE043033BC6C}"/>
    <cellStyle name="Heading" xfId="10" xr:uid="{2862AEF4-E8A5-4BD0-99CE-1E5A17FEEF20}"/>
    <cellStyle name="Heading 1" xfId="11" xr:uid="{C56EA0A8-956D-42B7-8574-9E523558BCB6}"/>
    <cellStyle name="Heading 2" xfId="12" xr:uid="{49B44481-4255-4B7D-AF17-8B99A294F0B0}"/>
    <cellStyle name="Heading1" xfId="13" xr:uid="{7C44F7AD-728F-4A16-A7F9-0FE50D947F3D}"/>
    <cellStyle name="Hyperlink" xfId="14" xr:uid="{F9408AE9-3235-4134-99D4-32E04DCDF9A8}"/>
    <cellStyle name="Moeda 2" xfId="15" xr:uid="{A3DCF58A-A8C9-462D-9945-D01F3DF7D01D}"/>
    <cellStyle name="Neutral" xfId="16" xr:uid="{DEE95A31-D2C7-4890-A0D5-F9ACA3F3BA1D}"/>
    <cellStyle name="Normal" xfId="0" builtinId="0"/>
    <cellStyle name="Normal 2" xfId="17" xr:uid="{7A52C7DB-706F-4FFB-9A42-6051BB1ED410}"/>
    <cellStyle name="Normal 3" xfId="18" xr:uid="{FD5A62BB-3DB5-4CB9-AF72-269EFF670546}"/>
    <cellStyle name="Normal 4" xfId="1" xr:uid="{BF6F602D-7AE0-4182-843D-342DB0E21800}"/>
    <cellStyle name="Note" xfId="19" xr:uid="{7A3607F0-825F-43A6-9EC2-6C39ECB7D323}"/>
    <cellStyle name="Result" xfId="20" xr:uid="{958E6ADA-7754-447F-A86B-567BF4383C8D}"/>
    <cellStyle name="Result2" xfId="21" xr:uid="{1FF83068-5176-47F5-B921-2D3E8CBEB13C}"/>
    <cellStyle name="Status" xfId="22" xr:uid="{476B3800-6398-4A38-B6FA-8E6A408E4801}"/>
    <cellStyle name="Text" xfId="23" xr:uid="{6B6BBFBD-3353-46DC-98DB-F07385FD528F}"/>
    <cellStyle name="Warning" xfId="24" xr:uid="{78372F74-CF62-4C51-9601-8406D43B463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F5146415-E619-43E2-B574-3A5453EDF5EA}"/>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16A0021C-7B39-4536-8C02-DE94ACE60A4F}"/>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AA2A0B43-7A3F-4E39-9B5F-3FB666EE6E32}"/>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D59650A2-F663-4077-8392-27C8CDFEBACD}"/>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B115A6F9-453C-4AA3-8AF8-7E349CA29B15}"/>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47330677-40E8-4158-A9F0-C6D53B606B88}"/>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80F01F67-E88B-4596-B463-09C00EB29287}"/>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0E559422-0F9D-47E2-9703-1D2113F6BF7A}"/>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E00D0F26-9600-4452-AE9E-36400DB82608}"/>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7F1EE210-0EE6-4965-BADE-65FFD612A250}"/>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7336E6E2-5869-4B24-AAB1-E91A0F9258DF}"/>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F194A1D5-BB4A-494D-AB91-41742F9FA75F}"/>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F99192DC-FD24-44D1-9350-A2EBB946BFC5}"/>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4D94852F-2C6E-48FC-AE91-73E17E196F0A}"/>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0A4BA1FC-F429-4AF5-9915-C9D5E9C911E3}"/>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86554B63-8866-4D7B-93EB-E262A5635CBA}"/>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5B2B3C0C-D7F4-4EB2-B835-51FD66F8AE96}"/>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B005B2B8-7E4A-4FC1-9215-1BA8BD80C3C8}"/>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0B071614-DD02-4A46-BED0-89D685C556C0}"/>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E3BE5978-7B38-470B-90AA-0DC4D28A325E}"/>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118BB0E6-5823-42E7-8186-411C97A591D4}"/>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3867E1A5-848E-4B2B-B235-C76906ADC7CA}"/>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875BB243-2F29-46A3-B0DD-0E9CFFDBA1E1}"/>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869D72BE-7567-405C-BDE3-E1F0EB0B877E}"/>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5C50242D-6514-4EAC-93C5-7E48663D62B9}"/>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3B30AF97-D2C0-4F13-8D0E-8A063EB1F31B}"/>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D71B2B90-B459-4219-8B99-7142D8B3297A}"/>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8F7C5E46-A7DB-4175-ACA1-9016FC3F4131}"/>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9A3749D0-B56D-4CA2-9B4F-E19884C9A073}"/>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1CA92EB6-0B8E-456E-81BC-55261EFD81DE}"/>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16B06D00-5435-4AB2-829A-6D74D500917E}"/>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681B61A3-636C-44A6-BDF7-804A00312C4D}"/>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70C08FA0-CFDD-4E3D-9091-CDA1F6D69EA7}"/>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D09EE569-F2FB-4B70-AFAA-A30FE4ACD5FD}"/>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7C731AC7-5C4A-4F08-A748-1E40E08C6737}"/>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FB37604E-E7F0-4F67-A02A-49CAA2D52271}"/>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6926FC68-6D49-4DE4-888F-1613DA4A1D96}"/>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8995536A-2184-4549-8BBB-B4243AA38064}"/>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B261C6CB-43CC-4207-BD85-DBD18C5F7AA8}"/>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0E70946F-A137-4A90-9CFA-FFE3A758A66A}"/>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4401BD2F-B2EA-4BB8-A300-FE23EF79C739}"/>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61B79E93-A1A8-4029-AA7F-340BA3822637}"/>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5BB3E713-D360-47E2-9466-658053F9AF6C}"/>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47D149BA-A72E-494F-AAFA-D9EC934C2BCB}"/>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9FB54450-B9A2-4CF9-B5C9-E36C18FF6FA9}"/>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1A035A97-A4BC-467D-ACDD-7EB9C52151C3}"/>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6A34BEAB-97C0-419C-AD85-4D5AF2B4EC4E}"/>
            </a:ext>
          </a:extLst>
        </xdr:cNvPr>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3.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4.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1038"/>
  <sheetViews>
    <sheetView zoomScale="73" zoomScaleNormal="73" workbookViewId="0">
      <selection activeCell="D83" sqref="D83"/>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9.83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497</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4" t="s">
        <v>179</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182</v>
      </c>
      <c r="B7" s="100" t="s">
        <v>39</v>
      </c>
      <c r="C7" s="100" t="s">
        <v>220</v>
      </c>
      <c r="D7" s="94" t="s">
        <v>227</v>
      </c>
      <c r="E7" s="53">
        <v>1</v>
      </c>
      <c r="F7" s="55" t="s">
        <v>512</v>
      </c>
      <c r="G7" s="54">
        <v>0</v>
      </c>
      <c r="H7" s="101">
        <v>431.89</v>
      </c>
      <c r="I7" s="101">
        <v>1727.55</v>
      </c>
      <c r="J7" s="102">
        <f t="shared" ref="J7:J70" si="0">H7+I7</f>
        <v>2159.44</v>
      </c>
      <c r="K7" s="17"/>
      <c r="L7" s="17"/>
      <c r="M7" s="17"/>
      <c r="N7" s="17"/>
      <c r="O7" s="17"/>
      <c r="P7" s="17"/>
      <c r="Q7" s="17"/>
      <c r="R7" s="18"/>
      <c r="S7" s="18"/>
      <c r="T7" s="18"/>
      <c r="U7" s="18"/>
      <c r="V7" s="18"/>
      <c r="W7" s="18"/>
      <c r="X7" s="18"/>
      <c r="Y7" s="18"/>
      <c r="Z7" s="18"/>
      <c r="AA7" s="5"/>
      <c r="AB7" s="5"/>
      <c r="AC7" s="5"/>
      <c r="AD7" s="5"/>
    </row>
    <row r="8" spans="1:30" ht="14.5" x14ac:dyDescent="0.3">
      <c r="A8" s="56" t="s">
        <v>181</v>
      </c>
      <c r="B8" s="103" t="s">
        <v>33</v>
      </c>
      <c r="C8" s="100" t="s">
        <v>220</v>
      </c>
      <c r="D8" s="94" t="s">
        <v>227</v>
      </c>
      <c r="E8" s="53">
        <v>1</v>
      </c>
      <c r="F8" s="57" t="s">
        <v>229</v>
      </c>
      <c r="G8" s="54">
        <v>0</v>
      </c>
      <c r="H8" s="101">
        <v>930.22</v>
      </c>
      <c r="I8" s="101">
        <v>3720.87</v>
      </c>
      <c r="J8" s="102">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103" t="s">
        <v>37</v>
      </c>
      <c r="C9" s="103" t="s">
        <v>221</v>
      </c>
      <c r="D9" s="94" t="s">
        <v>227</v>
      </c>
      <c r="E9" s="53">
        <v>1</v>
      </c>
      <c r="F9" s="55" t="s">
        <v>230</v>
      </c>
      <c r="G9" s="54">
        <v>0</v>
      </c>
      <c r="H9" s="101">
        <v>664.44</v>
      </c>
      <c r="I9" s="101">
        <v>2657.77</v>
      </c>
      <c r="J9" s="102">
        <f t="shared" si="0"/>
        <v>3322.21</v>
      </c>
      <c r="K9" s="47"/>
      <c r="L9" s="47"/>
      <c r="M9" s="47"/>
      <c r="N9" s="47"/>
      <c r="O9" s="47"/>
      <c r="P9" s="47"/>
      <c r="Q9" s="47"/>
    </row>
    <row r="10" spans="1:30" ht="14.5" x14ac:dyDescent="0.3">
      <c r="A10" s="56" t="s">
        <v>189</v>
      </c>
      <c r="B10" s="100" t="s">
        <v>31</v>
      </c>
      <c r="C10" s="100" t="s">
        <v>224</v>
      </c>
      <c r="D10" s="94" t="s">
        <v>227</v>
      </c>
      <c r="E10" s="53">
        <v>1</v>
      </c>
      <c r="F10" s="55" t="s">
        <v>513</v>
      </c>
      <c r="G10" s="54">
        <v>0</v>
      </c>
      <c r="H10" s="101">
        <v>1129.55</v>
      </c>
      <c r="I10" s="101">
        <v>4518.2</v>
      </c>
      <c r="J10" s="102">
        <f t="shared" si="0"/>
        <v>5647.75</v>
      </c>
    </row>
    <row r="11" spans="1:30" ht="14.5" x14ac:dyDescent="0.3">
      <c r="A11" s="56" t="s">
        <v>182</v>
      </c>
      <c r="B11" s="100" t="s">
        <v>39</v>
      </c>
      <c r="C11" s="100" t="s">
        <v>222</v>
      </c>
      <c r="D11" s="94" t="s">
        <v>227</v>
      </c>
      <c r="E11" s="53">
        <v>1</v>
      </c>
      <c r="F11" s="55" t="s">
        <v>231</v>
      </c>
      <c r="G11" s="54">
        <v>0</v>
      </c>
      <c r="H11" s="101">
        <v>431.89</v>
      </c>
      <c r="I11" s="101">
        <v>1727.55</v>
      </c>
      <c r="J11" s="102">
        <f t="shared" si="0"/>
        <v>2159.44</v>
      </c>
    </row>
    <row r="12" spans="1:30" ht="14.5" x14ac:dyDescent="0.3">
      <c r="A12" s="55" t="s">
        <v>180</v>
      </c>
      <c r="B12" s="103" t="s">
        <v>37</v>
      </c>
      <c r="C12" s="100" t="s">
        <v>222</v>
      </c>
      <c r="D12" s="94" t="s">
        <v>227</v>
      </c>
      <c r="E12" s="53">
        <v>1</v>
      </c>
      <c r="F12" s="55" t="s">
        <v>514</v>
      </c>
      <c r="G12" s="54">
        <v>0</v>
      </c>
      <c r="H12" s="101">
        <v>664.44</v>
      </c>
      <c r="I12" s="101">
        <v>2657.77</v>
      </c>
      <c r="J12" s="102">
        <f t="shared" si="0"/>
        <v>3322.21</v>
      </c>
    </row>
    <row r="13" spans="1:30" ht="14.5" x14ac:dyDescent="0.3">
      <c r="A13" s="55" t="s">
        <v>183</v>
      </c>
      <c r="B13" s="104" t="s">
        <v>27</v>
      </c>
      <c r="C13" s="104" t="s">
        <v>223</v>
      </c>
      <c r="D13" s="94" t="s">
        <v>227</v>
      </c>
      <c r="E13" s="53">
        <v>1</v>
      </c>
      <c r="F13" s="57" t="s">
        <v>232</v>
      </c>
      <c r="G13" s="54">
        <v>0</v>
      </c>
      <c r="H13" s="101">
        <v>1461.77</v>
      </c>
      <c r="I13" s="101">
        <v>5847.08</v>
      </c>
      <c r="J13" s="102">
        <f t="shared" si="0"/>
        <v>7308.85</v>
      </c>
    </row>
    <row r="14" spans="1:30" ht="14.5" x14ac:dyDescent="0.3">
      <c r="A14" s="55" t="s">
        <v>184</v>
      </c>
      <c r="B14" s="105" t="s">
        <v>29</v>
      </c>
      <c r="C14" s="103" t="s">
        <v>221</v>
      </c>
      <c r="D14" s="94" t="s">
        <v>407</v>
      </c>
      <c r="E14" s="53">
        <v>1</v>
      </c>
      <c r="F14" s="55" t="s">
        <v>233</v>
      </c>
      <c r="G14" s="54">
        <v>0</v>
      </c>
      <c r="H14" s="101"/>
      <c r="I14" s="101">
        <v>4916.8599999999997</v>
      </c>
      <c r="J14" s="102">
        <f t="shared" si="0"/>
        <v>4916.8599999999997</v>
      </c>
    </row>
    <row r="15" spans="1:30" ht="14.5" x14ac:dyDescent="0.3">
      <c r="A15" s="55" t="s">
        <v>183</v>
      </c>
      <c r="B15" s="104" t="s">
        <v>27</v>
      </c>
      <c r="C15" s="104" t="s">
        <v>219</v>
      </c>
      <c r="D15" s="94" t="s">
        <v>227</v>
      </c>
      <c r="E15" s="53">
        <v>1</v>
      </c>
      <c r="F15" s="57" t="s">
        <v>515</v>
      </c>
      <c r="G15" s="54">
        <v>0</v>
      </c>
      <c r="H15" s="101">
        <v>1461.77</v>
      </c>
      <c r="I15" s="101">
        <v>5847.08</v>
      </c>
      <c r="J15" s="102">
        <f t="shared" si="0"/>
        <v>7308.85</v>
      </c>
    </row>
    <row r="16" spans="1:30" ht="14.5" x14ac:dyDescent="0.3">
      <c r="A16" s="55" t="s">
        <v>195</v>
      </c>
      <c r="B16" s="105" t="s">
        <v>41</v>
      </c>
      <c r="C16" s="100" t="s">
        <v>220</v>
      </c>
      <c r="D16" s="94" t="s">
        <v>227</v>
      </c>
      <c r="E16" s="53">
        <v>1</v>
      </c>
      <c r="F16" s="55" t="s">
        <v>234</v>
      </c>
      <c r="G16" s="54">
        <v>0</v>
      </c>
      <c r="H16" s="101">
        <v>265.77999999999997</v>
      </c>
      <c r="I16" s="106">
        <v>1063.1099999999999</v>
      </c>
      <c r="J16" s="107">
        <f t="shared" si="0"/>
        <v>1328.8899999999999</v>
      </c>
    </row>
    <row r="17" spans="1:10" ht="14.5" x14ac:dyDescent="0.3">
      <c r="A17" s="55" t="s">
        <v>182</v>
      </c>
      <c r="B17" s="100" t="s">
        <v>39</v>
      </c>
      <c r="C17" s="104" t="s">
        <v>219</v>
      </c>
      <c r="D17" s="94" t="s">
        <v>227</v>
      </c>
      <c r="E17" s="53">
        <v>1</v>
      </c>
      <c r="F17" s="55" t="s">
        <v>235</v>
      </c>
      <c r="G17" s="54">
        <v>0</v>
      </c>
      <c r="H17" s="101">
        <v>431.89</v>
      </c>
      <c r="I17" s="101">
        <v>1727.55</v>
      </c>
      <c r="J17" s="102">
        <f t="shared" si="0"/>
        <v>2159.44</v>
      </c>
    </row>
    <row r="18" spans="1:10" ht="14.5" x14ac:dyDescent="0.3">
      <c r="A18" s="55" t="s">
        <v>181</v>
      </c>
      <c r="B18" s="104" t="s">
        <v>33</v>
      </c>
      <c r="C18" s="100" t="s">
        <v>224</v>
      </c>
      <c r="D18" s="94" t="s">
        <v>227</v>
      </c>
      <c r="E18" s="53">
        <v>1</v>
      </c>
      <c r="F18" s="55" t="s">
        <v>236</v>
      </c>
      <c r="G18" s="54">
        <v>0</v>
      </c>
      <c r="H18" s="101">
        <v>930.22</v>
      </c>
      <c r="I18" s="101">
        <v>3720.87</v>
      </c>
      <c r="J18" s="102">
        <f t="shared" si="0"/>
        <v>4651.09</v>
      </c>
    </row>
    <row r="19" spans="1:10" ht="14.5" x14ac:dyDescent="0.3">
      <c r="A19" s="55" t="s">
        <v>183</v>
      </c>
      <c r="B19" s="104" t="s">
        <v>27</v>
      </c>
      <c r="C19" s="100" t="s">
        <v>222</v>
      </c>
      <c r="D19" s="94" t="s">
        <v>227</v>
      </c>
      <c r="E19" s="53">
        <v>1</v>
      </c>
      <c r="F19" s="55" t="s">
        <v>238</v>
      </c>
      <c r="G19" s="54">
        <v>0</v>
      </c>
      <c r="H19" s="101">
        <v>1461.77</v>
      </c>
      <c r="I19" s="101">
        <v>5847.08</v>
      </c>
      <c r="J19" s="102">
        <f t="shared" si="0"/>
        <v>7308.85</v>
      </c>
    </row>
    <row r="20" spans="1:10" ht="26" x14ac:dyDescent="0.3">
      <c r="A20" s="55" t="s">
        <v>186</v>
      </c>
      <c r="B20" s="105" t="s">
        <v>41</v>
      </c>
      <c r="C20" s="105" t="s">
        <v>226</v>
      </c>
      <c r="D20" s="94" t="s">
        <v>407</v>
      </c>
      <c r="E20" s="53">
        <v>1</v>
      </c>
      <c r="F20" s="55" t="s">
        <v>242</v>
      </c>
      <c r="G20" s="54">
        <v>0</v>
      </c>
      <c r="H20" s="101"/>
      <c r="I20" s="106">
        <v>1063.1099999999999</v>
      </c>
      <c r="J20" s="107">
        <f t="shared" si="0"/>
        <v>1063.1099999999999</v>
      </c>
    </row>
    <row r="21" spans="1:10" ht="14.5" x14ac:dyDescent="0.3">
      <c r="A21" s="55" t="s">
        <v>180</v>
      </c>
      <c r="B21" s="103" t="s">
        <v>37</v>
      </c>
      <c r="C21" s="104" t="s">
        <v>223</v>
      </c>
      <c r="D21" s="94" t="s">
        <v>227</v>
      </c>
      <c r="E21" s="53">
        <v>1</v>
      </c>
      <c r="F21" s="55" t="s">
        <v>243</v>
      </c>
      <c r="G21" s="54">
        <v>0</v>
      </c>
      <c r="H21" s="101">
        <v>664.44</v>
      </c>
      <c r="I21" s="101">
        <v>2657.77</v>
      </c>
      <c r="J21" s="102">
        <f t="shared" si="0"/>
        <v>3322.21</v>
      </c>
    </row>
    <row r="22" spans="1:10" ht="14.5" x14ac:dyDescent="0.3">
      <c r="A22" s="55" t="s">
        <v>181</v>
      </c>
      <c r="B22" s="104" t="s">
        <v>33</v>
      </c>
      <c r="C22" s="100" t="s">
        <v>224</v>
      </c>
      <c r="D22" s="94" t="s">
        <v>227</v>
      </c>
      <c r="E22" s="53">
        <v>1</v>
      </c>
      <c r="F22" s="57" t="s">
        <v>516</v>
      </c>
      <c r="G22" s="54">
        <v>0</v>
      </c>
      <c r="H22" s="101">
        <v>930.22</v>
      </c>
      <c r="I22" s="101">
        <v>3720.87</v>
      </c>
      <c r="J22" s="102">
        <f t="shared" si="0"/>
        <v>4651.09</v>
      </c>
    </row>
    <row r="23" spans="1:10" ht="14.5" x14ac:dyDescent="0.3">
      <c r="A23" s="55" t="s">
        <v>187</v>
      </c>
      <c r="B23" s="105" t="s">
        <v>25</v>
      </c>
      <c r="C23" s="104" t="s">
        <v>223</v>
      </c>
      <c r="D23" s="94" t="s">
        <v>227</v>
      </c>
      <c r="E23" s="53">
        <v>1</v>
      </c>
      <c r="F23" s="55" t="s">
        <v>245</v>
      </c>
      <c r="G23" s="54">
        <v>0</v>
      </c>
      <c r="H23" s="101">
        <v>1993.32</v>
      </c>
      <c r="I23" s="101">
        <v>7973.3</v>
      </c>
      <c r="J23" s="102">
        <f t="shared" si="0"/>
        <v>9966.6200000000008</v>
      </c>
    </row>
    <row r="24" spans="1:10" ht="14.5" x14ac:dyDescent="0.3">
      <c r="A24" s="55" t="s">
        <v>188</v>
      </c>
      <c r="B24" s="105" t="s">
        <v>35</v>
      </c>
      <c r="C24" s="105" t="s">
        <v>226</v>
      </c>
      <c r="D24" s="94" t="s">
        <v>227</v>
      </c>
      <c r="E24" s="53">
        <v>1</v>
      </c>
      <c r="F24" s="55" t="s">
        <v>247</v>
      </c>
      <c r="G24" s="54">
        <v>0</v>
      </c>
      <c r="H24" s="101">
        <v>807.29</v>
      </c>
      <c r="I24" s="101">
        <v>3229.18</v>
      </c>
      <c r="J24" s="102">
        <f t="shared" si="0"/>
        <v>4036.47</v>
      </c>
    </row>
    <row r="25" spans="1:10" ht="14.5" x14ac:dyDescent="0.3">
      <c r="A25" s="55" t="s">
        <v>187</v>
      </c>
      <c r="B25" s="105" t="s">
        <v>25</v>
      </c>
      <c r="C25" s="100" t="s">
        <v>222</v>
      </c>
      <c r="D25" s="94" t="s">
        <v>227</v>
      </c>
      <c r="E25" s="53">
        <v>1</v>
      </c>
      <c r="F25" s="57" t="s">
        <v>248</v>
      </c>
      <c r="G25" s="54">
        <v>0</v>
      </c>
      <c r="H25" s="101">
        <v>1993.32</v>
      </c>
      <c r="I25" s="101">
        <v>7973.3</v>
      </c>
      <c r="J25" s="102">
        <f t="shared" si="0"/>
        <v>9966.6200000000008</v>
      </c>
    </row>
    <row r="26" spans="1:10" ht="14.5" x14ac:dyDescent="0.3">
      <c r="A26" s="55" t="s">
        <v>180</v>
      </c>
      <c r="B26" s="103" t="s">
        <v>37</v>
      </c>
      <c r="C26" s="104" t="s">
        <v>219</v>
      </c>
      <c r="D26" s="94" t="s">
        <v>227</v>
      </c>
      <c r="E26" s="53">
        <v>1</v>
      </c>
      <c r="F26" s="55" t="s">
        <v>249</v>
      </c>
      <c r="G26" s="54">
        <v>0</v>
      </c>
      <c r="H26" s="101">
        <v>664.44</v>
      </c>
      <c r="I26" s="101">
        <v>2657.77</v>
      </c>
      <c r="J26" s="102">
        <f t="shared" si="0"/>
        <v>3322.21</v>
      </c>
    </row>
    <row r="27" spans="1:10" ht="14.5" x14ac:dyDescent="0.3">
      <c r="A27" s="55" t="s">
        <v>183</v>
      </c>
      <c r="B27" s="104" t="s">
        <v>27</v>
      </c>
      <c r="C27" s="100" t="s">
        <v>224</v>
      </c>
      <c r="D27" s="94" t="s">
        <v>227</v>
      </c>
      <c r="E27" s="53">
        <v>1</v>
      </c>
      <c r="F27" s="55" t="s">
        <v>517</v>
      </c>
      <c r="G27" s="54">
        <v>0</v>
      </c>
      <c r="H27" s="101">
        <v>1461.77</v>
      </c>
      <c r="I27" s="101">
        <v>5847.08</v>
      </c>
      <c r="J27" s="102">
        <f t="shared" si="0"/>
        <v>7308.85</v>
      </c>
    </row>
    <row r="28" spans="1:10" ht="14.5" x14ac:dyDescent="0.3">
      <c r="A28" s="55" t="s">
        <v>180</v>
      </c>
      <c r="B28" s="103" t="s">
        <v>37</v>
      </c>
      <c r="C28" s="103" t="s">
        <v>225</v>
      </c>
      <c r="D28" s="94" t="s">
        <v>227</v>
      </c>
      <c r="E28" s="53">
        <v>1</v>
      </c>
      <c r="F28" s="55" t="s">
        <v>251</v>
      </c>
      <c r="G28" s="54">
        <v>0</v>
      </c>
      <c r="H28" s="101">
        <v>664.44</v>
      </c>
      <c r="I28" s="101">
        <v>2657.77</v>
      </c>
      <c r="J28" s="102">
        <f t="shared" si="0"/>
        <v>3322.21</v>
      </c>
    </row>
    <row r="29" spans="1:10" ht="14.5" x14ac:dyDescent="0.3">
      <c r="A29" s="55" t="s">
        <v>196</v>
      </c>
      <c r="B29" s="104" t="s">
        <v>33</v>
      </c>
      <c r="C29" s="100" t="s">
        <v>222</v>
      </c>
      <c r="D29" s="94" t="s">
        <v>227</v>
      </c>
      <c r="E29" s="53">
        <v>1</v>
      </c>
      <c r="F29" s="57" t="s">
        <v>518</v>
      </c>
      <c r="G29" s="54">
        <v>0</v>
      </c>
      <c r="H29" s="101">
        <v>930.22</v>
      </c>
      <c r="I29" s="101">
        <v>3720.87</v>
      </c>
      <c r="J29" s="102">
        <f t="shared" si="0"/>
        <v>4651.09</v>
      </c>
    </row>
    <row r="30" spans="1:10" ht="14.5" x14ac:dyDescent="0.3">
      <c r="A30" s="55" t="s">
        <v>181</v>
      </c>
      <c r="B30" s="104" t="s">
        <v>33</v>
      </c>
      <c r="C30" s="100" t="s">
        <v>222</v>
      </c>
      <c r="D30" s="94" t="s">
        <v>227</v>
      </c>
      <c r="E30" s="53">
        <v>1</v>
      </c>
      <c r="F30" s="55" t="s">
        <v>252</v>
      </c>
      <c r="G30" s="54">
        <v>0</v>
      </c>
      <c r="H30" s="101">
        <v>930.22</v>
      </c>
      <c r="I30" s="101">
        <v>3720.87</v>
      </c>
      <c r="J30" s="102">
        <f t="shared" si="0"/>
        <v>4651.09</v>
      </c>
    </row>
    <row r="31" spans="1:10" ht="14.5" x14ac:dyDescent="0.3">
      <c r="A31" s="55" t="s">
        <v>183</v>
      </c>
      <c r="B31" s="104" t="s">
        <v>27</v>
      </c>
      <c r="C31" s="103" t="s">
        <v>221</v>
      </c>
      <c r="D31" s="94" t="s">
        <v>227</v>
      </c>
      <c r="E31" s="53">
        <v>1</v>
      </c>
      <c r="F31" s="55" t="s">
        <v>253</v>
      </c>
      <c r="G31" s="54">
        <v>0</v>
      </c>
      <c r="H31" s="101">
        <v>1461.77</v>
      </c>
      <c r="I31" s="101">
        <v>5847.08</v>
      </c>
      <c r="J31" s="102">
        <f t="shared" si="0"/>
        <v>7308.85</v>
      </c>
    </row>
    <row r="32" spans="1:10" ht="14.5" x14ac:dyDescent="0.3">
      <c r="A32" s="55" t="s">
        <v>189</v>
      </c>
      <c r="B32" s="105" t="s">
        <v>31</v>
      </c>
      <c r="C32" s="103" t="s">
        <v>225</v>
      </c>
      <c r="D32" s="122" t="s">
        <v>407</v>
      </c>
      <c r="E32" s="53">
        <v>1</v>
      </c>
      <c r="F32" s="55" t="s">
        <v>254</v>
      </c>
      <c r="G32" s="54">
        <v>0</v>
      </c>
      <c r="H32" s="101"/>
      <c r="I32" s="101">
        <v>4518.2</v>
      </c>
      <c r="J32" s="102">
        <f t="shared" si="0"/>
        <v>4518.2</v>
      </c>
    </row>
    <row r="33" spans="1:10" ht="14.5" x14ac:dyDescent="0.3">
      <c r="A33" s="55" t="s">
        <v>190</v>
      </c>
      <c r="B33" s="105"/>
      <c r="C33" s="100" t="s">
        <v>224</v>
      </c>
      <c r="D33" s="94" t="s">
        <v>227</v>
      </c>
      <c r="E33" s="53">
        <v>1</v>
      </c>
      <c r="F33" s="55" t="s">
        <v>255</v>
      </c>
      <c r="G33" s="54">
        <v>0</v>
      </c>
      <c r="H33" s="101">
        <v>3198</v>
      </c>
      <c r="I33" s="101">
        <v>12792</v>
      </c>
      <c r="J33" s="102">
        <f t="shared" si="0"/>
        <v>15990</v>
      </c>
    </row>
    <row r="34" spans="1:10" ht="14.5" x14ac:dyDescent="0.3">
      <c r="A34" s="55" t="s">
        <v>180</v>
      </c>
      <c r="B34" s="103" t="s">
        <v>37</v>
      </c>
      <c r="C34" s="100" t="s">
        <v>224</v>
      </c>
      <c r="D34" s="94" t="s">
        <v>227</v>
      </c>
      <c r="E34" s="53">
        <v>1</v>
      </c>
      <c r="F34" s="55" t="s">
        <v>257</v>
      </c>
      <c r="G34" s="54">
        <v>0</v>
      </c>
      <c r="H34" s="101">
        <v>664.44</v>
      </c>
      <c r="I34" s="101">
        <v>2657.77</v>
      </c>
      <c r="J34" s="102">
        <f t="shared" si="0"/>
        <v>3322.21</v>
      </c>
    </row>
    <row r="35" spans="1:10" ht="26" x14ac:dyDescent="0.3">
      <c r="A35" s="55" t="s">
        <v>191</v>
      </c>
      <c r="B35" s="105" t="s">
        <v>31</v>
      </c>
      <c r="C35" s="104" t="s">
        <v>219</v>
      </c>
      <c r="D35" s="122" t="s">
        <v>407</v>
      </c>
      <c r="E35" s="53">
        <v>1</v>
      </c>
      <c r="F35" s="55" t="s">
        <v>258</v>
      </c>
      <c r="G35" s="54">
        <v>0</v>
      </c>
      <c r="H35" s="101"/>
      <c r="I35" s="101">
        <v>4518.2</v>
      </c>
      <c r="J35" s="102">
        <f t="shared" si="0"/>
        <v>4518.2</v>
      </c>
    </row>
    <row r="36" spans="1:10" ht="14.5" x14ac:dyDescent="0.3">
      <c r="A36" s="55" t="s">
        <v>183</v>
      </c>
      <c r="B36" s="104" t="s">
        <v>27</v>
      </c>
      <c r="C36" s="104" t="s">
        <v>219</v>
      </c>
      <c r="D36" s="94" t="s">
        <v>227</v>
      </c>
      <c r="E36" s="53">
        <v>1</v>
      </c>
      <c r="F36" s="55" t="s">
        <v>519</v>
      </c>
      <c r="G36" s="54">
        <v>0</v>
      </c>
      <c r="H36" s="101">
        <v>1461.77</v>
      </c>
      <c r="I36" s="101">
        <v>5847.08</v>
      </c>
      <c r="J36" s="102">
        <f t="shared" si="0"/>
        <v>7308.85</v>
      </c>
    </row>
    <row r="37" spans="1:10" ht="14.5" x14ac:dyDescent="0.3">
      <c r="A37" s="55" t="s">
        <v>192</v>
      </c>
      <c r="B37" s="105"/>
      <c r="C37" s="104" t="s">
        <v>223</v>
      </c>
      <c r="D37" s="94" t="s">
        <v>227</v>
      </c>
      <c r="E37" s="53">
        <v>1</v>
      </c>
      <c r="F37" s="55" t="s">
        <v>259</v>
      </c>
      <c r="G37" s="54">
        <v>0</v>
      </c>
      <c r="H37" s="101">
        <v>3198</v>
      </c>
      <c r="I37" s="101">
        <v>12792</v>
      </c>
      <c r="J37" s="102">
        <f t="shared" si="0"/>
        <v>15990</v>
      </c>
    </row>
    <row r="38" spans="1:10" ht="14.5" x14ac:dyDescent="0.3">
      <c r="A38" s="55" t="s">
        <v>182</v>
      </c>
      <c r="B38" s="100" t="s">
        <v>39</v>
      </c>
      <c r="C38" s="100" t="s">
        <v>222</v>
      </c>
      <c r="D38" s="94" t="s">
        <v>227</v>
      </c>
      <c r="E38" s="53">
        <v>1</v>
      </c>
      <c r="F38" s="55" t="s">
        <v>260</v>
      </c>
      <c r="G38" s="54">
        <v>0</v>
      </c>
      <c r="H38" s="101">
        <v>431.89</v>
      </c>
      <c r="I38" s="101">
        <v>1727.55</v>
      </c>
      <c r="J38" s="102">
        <f t="shared" si="0"/>
        <v>2159.44</v>
      </c>
    </row>
    <row r="39" spans="1:10" ht="14.5" x14ac:dyDescent="0.3">
      <c r="A39" s="55" t="s">
        <v>181</v>
      </c>
      <c r="B39" s="104" t="s">
        <v>33</v>
      </c>
      <c r="C39" s="100" t="s">
        <v>220</v>
      </c>
      <c r="D39" s="94" t="s">
        <v>227</v>
      </c>
      <c r="E39" s="53">
        <v>1</v>
      </c>
      <c r="F39" s="55" t="s">
        <v>261</v>
      </c>
      <c r="G39" s="54">
        <v>0</v>
      </c>
      <c r="H39" s="101">
        <v>930.22</v>
      </c>
      <c r="I39" s="101">
        <v>3720.87</v>
      </c>
      <c r="J39" s="102">
        <f t="shared" si="0"/>
        <v>4651.09</v>
      </c>
    </row>
    <row r="40" spans="1:10" ht="14.5" x14ac:dyDescent="0.3">
      <c r="A40" s="55" t="s">
        <v>182</v>
      </c>
      <c r="B40" s="100" t="s">
        <v>39</v>
      </c>
      <c r="C40" s="104" t="s">
        <v>219</v>
      </c>
      <c r="D40" s="94" t="s">
        <v>227</v>
      </c>
      <c r="E40" s="53">
        <v>1</v>
      </c>
      <c r="F40" s="90" t="s">
        <v>228</v>
      </c>
      <c r="G40" s="54">
        <v>0</v>
      </c>
      <c r="H40" s="101">
        <v>431.89</v>
      </c>
      <c r="I40" s="101">
        <v>1727.55</v>
      </c>
      <c r="J40" s="102">
        <f t="shared" si="0"/>
        <v>2159.44</v>
      </c>
    </row>
    <row r="41" spans="1:10" ht="14.5" x14ac:dyDescent="0.3">
      <c r="A41" s="55" t="s">
        <v>183</v>
      </c>
      <c r="B41" s="104" t="s">
        <v>27</v>
      </c>
      <c r="C41" s="103" t="s">
        <v>221</v>
      </c>
      <c r="D41" s="94" t="s">
        <v>227</v>
      </c>
      <c r="E41" s="53">
        <v>1</v>
      </c>
      <c r="F41" s="57" t="s">
        <v>263</v>
      </c>
      <c r="G41" s="54">
        <v>0</v>
      </c>
      <c r="H41" s="101">
        <v>1461.77</v>
      </c>
      <c r="I41" s="101">
        <v>5847.08</v>
      </c>
      <c r="J41" s="102">
        <f t="shared" si="0"/>
        <v>7308.85</v>
      </c>
    </row>
    <row r="42" spans="1:10" ht="14.5" x14ac:dyDescent="0.3">
      <c r="A42" s="55" t="s">
        <v>185</v>
      </c>
      <c r="B42" s="105" t="s">
        <v>29</v>
      </c>
      <c r="C42" s="100" t="s">
        <v>224</v>
      </c>
      <c r="D42" s="94" t="s">
        <v>227</v>
      </c>
      <c r="E42" s="53">
        <v>1</v>
      </c>
      <c r="F42" s="55" t="s">
        <v>264</v>
      </c>
      <c r="G42" s="54">
        <v>0</v>
      </c>
      <c r="H42" s="101">
        <v>1229.22</v>
      </c>
      <c r="I42" s="101">
        <v>4916.8599999999997</v>
      </c>
      <c r="J42" s="102">
        <f t="shared" si="0"/>
        <v>6146.08</v>
      </c>
    </row>
    <row r="43" spans="1:10" ht="14.5" x14ac:dyDescent="0.3">
      <c r="A43" s="55" t="s">
        <v>180</v>
      </c>
      <c r="B43" s="103" t="s">
        <v>37</v>
      </c>
      <c r="C43" s="100" t="s">
        <v>222</v>
      </c>
      <c r="D43" s="94" t="s">
        <v>227</v>
      </c>
      <c r="E43" s="53">
        <v>1</v>
      </c>
      <c r="F43" s="55" t="s">
        <v>265</v>
      </c>
      <c r="G43" s="54">
        <v>0</v>
      </c>
      <c r="H43" s="101">
        <v>664.44</v>
      </c>
      <c r="I43" s="101">
        <v>2657.77</v>
      </c>
      <c r="J43" s="102">
        <f t="shared" si="0"/>
        <v>3322.21</v>
      </c>
    </row>
    <row r="44" spans="1:10" ht="14.5" x14ac:dyDescent="0.3">
      <c r="A44" s="55" t="s">
        <v>180</v>
      </c>
      <c r="B44" s="103" t="s">
        <v>37</v>
      </c>
      <c r="C44" s="105" t="s">
        <v>226</v>
      </c>
      <c r="D44" s="122" t="s">
        <v>407</v>
      </c>
      <c r="E44" s="53">
        <v>1</v>
      </c>
      <c r="F44" s="55" t="s">
        <v>266</v>
      </c>
      <c r="G44" s="54">
        <v>0</v>
      </c>
      <c r="H44" s="101"/>
      <c r="I44" s="101">
        <v>2657.77</v>
      </c>
      <c r="J44" s="102">
        <f t="shared" si="0"/>
        <v>2657.77</v>
      </c>
    </row>
    <row r="45" spans="1:10" ht="14.5" x14ac:dyDescent="0.3">
      <c r="A45" s="55" t="s">
        <v>193</v>
      </c>
      <c r="B45" s="104" t="s">
        <v>27</v>
      </c>
      <c r="C45" s="100" t="s">
        <v>220</v>
      </c>
      <c r="D45" s="94" t="s">
        <v>227</v>
      </c>
      <c r="E45" s="53">
        <v>1</v>
      </c>
      <c r="F45" s="55" t="s">
        <v>520</v>
      </c>
      <c r="G45" s="54">
        <v>0</v>
      </c>
      <c r="H45" s="101">
        <v>1461.77</v>
      </c>
      <c r="I45" s="101">
        <v>5847.08</v>
      </c>
      <c r="J45" s="102">
        <f t="shared" si="0"/>
        <v>7308.85</v>
      </c>
    </row>
    <row r="46" spans="1:10" ht="14.5" x14ac:dyDescent="0.3">
      <c r="A46" s="55" t="s">
        <v>180</v>
      </c>
      <c r="B46" s="103" t="s">
        <v>37</v>
      </c>
      <c r="C46" s="104" t="s">
        <v>219</v>
      </c>
      <c r="D46" s="122" t="s">
        <v>461</v>
      </c>
      <c r="E46" s="53">
        <v>1</v>
      </c>
      <c r="F46" s="55" t="s">
        <v>267</v>
      </c>
      <c r="G46" s="54">
        <v>0</v>
      </c>
      <c r="H46" s="101"/>
      <c r="I46" s="101">
        <v>2657.77</v>
      </c>
      <c r="J46" s="102">
        <f t="shared" si="0"/>
        <v>2657.77</v>
      </c>
    </row>
    <row r="47" spans="1:10" ht="14.5" x14ac:dyDescent="0.3">
      <c r="A47" s="55" t="s">
        <v>182</v>
      </c>
      <c r="B47" s="100" t="s">
        <v>39</v>
      </c>
      <c r="C47" s="100" t="s">
        <v>222</v>
      </c>
      <c r="D47" s="94" t="s">
        <v>227</v>
      </c>
      <c r="E47" s="53">
        <v>1</v>
      </c>
      <c r="F47" s="55" t="s">
        <v>268</v>
      </c>
      <c r="G47" s="54">
        <v>0</v>
      </c>
      <c r="H47" s="101">
        <v>431.89</v>
      </c>
      <c r="I47" s="101">
        <v>1727.55</v>
      </c>
      <c r="J47" s="102">
        <f t="shared" si="0"/>
        <v>2159.44</v>
      </c>
    </row>
    <row r="48" spans="1:10" ht="14.5" x14ac:dyDescent="0.3">
      <c r="A48" s="55" t="s">
        <v>208</v>
      </c>
      <c r="B48" s="105"/>
      <c r="C48" s="104" t="s">
        <v>219</v>
      </c>
      <c r="D48" s="122" t="s">
        <v>461</v>
      </c>
      <c r="E48" s="53">
        <v>1</v>
      </c>
      <c r="F48" s="55" t="s">
        <v>521</v>
      </c>
      <c r="G48" s="54">
        <v>0</v>
      </c>
      <c r="H48" s="101"/>
      <c r="I48" s="101">
        <v>12792</v>
      </c>
      <c r="J48" s="102">
        <f t="shared" si="0"/>
        <v>12792</v>
      </c>
    </row>
    <row r="49" spans="1:10" ht="14.5" x14ac:dyDescent="0.3">
      <c r="A49" s="55" t="s">
        <v>187</v>
      </c>
      <c r="B49" s="105" t="s">
        <v>25</v>
      </c>
      <c r="C49" s="100" t="s">
        <v>222</v>
      </c>
      <c r="D49" s="94" t="s">
        <v>227</v>
      </c>
      <c r="E49" s="53">
        <v>1</v>
      </c>
      <c r="F49" s="55" t="s">
        <v>522</v>
      </c>
      <c r="G49" s="54">
        <v>0</v>
      </c>
      <c r="H49" s="101">
        <v>1993.32</v>
      </c>
      <c r="I49" s="101">
        <v>7973.3</v>
      </c>
      <c r="J49" s="102">
        <f t="shared" si="0"/>
        <v>9966.6200000000008</v>
      </c>
    </row>
    <row r="50" spans="1:10" ht="14.5" x14ac:dyDescent="0.3">
      <c r="A50" s="55" t="s">
        <v>189</v>
      </c>
      <c r="B50" s="105" t="s">
        <v>31</v>
      </c>
      <c r="C50" s="104" t="s">
        <v>223</v>
      </c>
      <c r="D50" s="94" t="s">
        <v>227</v>
      </c>
      <c r="E50" s="53">
        <v>1</v>
      </c>
      <c r="F50" s="55" t="s">
        <v>269</v>
      </c>
      <c r="G50" s="54">
        <v>0</v>
      </c>
      <c r="H50" s="101">
        <v>1129.55</v>
      </c>
      <c r="I50" s="101">
        <v>4518.2</v>
      </c>
      <c r="J50" s="102">
        <f t="shared" si="0"/>
        <v>5647.75</v>
      </c>
    </row>
    <row r="51" spans="1:10" ht="14.5" x14ac:dyDescent="0.3">
      <c r="A51" s="55" t="s">
        <v>181</v>
      </c>
      <c r="B51" s="104" t="s">
        <v>33</v>
      </c>
      <c r="C51" s="104" t="s">
        <v>219</v>
      </c>
      <c r="D51" s="94" t="s">
        <v>227</v>
      </c>
      <c r="E51" s="53">
        <v>1</v>
      </c>
      <c r="F51" s="57" t="s">
        <v>270</v>
      </c>
      <c r="G51" s="54">
        <v>0</v>
      </c>
      <c r="H51" s="101">
        <v>930.22</v>
      </c>
      <c r="I51" s="101">
        <v>3720.87</v>
      </c>
      <c r="J51" s="102">
        <f t="shared" si="0"/>
        <v>4651.09</v>
      </c>
    </row>
    <row r="52" spans="1:10" ht="14.5" x14ac:dyDescent="0.3">
      <c r="A52" s="55" t="s">
        <v>194</v>
      </c>
      <c r="B52" s="104" t="s">
        <v>33</v>
      </c>
      <c r="C52" s="100" t="s">
        <v>222</v>
      </c>
      <c r="D52" s="122" t="s">
        <v>407</v>
      </c>
      <c r="E52" s="53">
        <v>1</v>
      </c>
      <c r="F52" s="55" t="s">
        <v>271</v>
      </c>
      <c r="G52" s="54">
        <v>0</v>
      </c>
      <c r="H52" s="101"/>
      <c r="I52" s="101">
        <v>3720.87</v>
      </c>
      <c r="J52" s="102">
        <f t="shared" si="0"/>
        <v>3720.87</v>
      </c>
    </row>
    <row r="53" spans="1:10" ht="14.5" x14ac:dyDescent="0.3">
      <c r="A53" s="55" t="s">
        <v>183</v>
      </c>
      <c r="B53" s="104" t="s">
        <v>27</v>
      </c>
      <c r="C53" s="103" t="s">
        <v>221</v>
      </c>
      <c r="D53" s="94" t="s">
        <v>227</v>
      </c>
      <c r="E53" s="53">
        <v>1</v>
      </c>
      <c r="F53" s="55" t="s">
        <v>274</v>
      </c>
      <c r="G53" s="54">
        <v>0</v>
      </c>
      <c r="H53" s="101">
        <v>1461.77</v>
      </c>
      <c r="I53" s="101">
        <v>5847.08</v>
      </c>
      <c r="J53" s="102">
        <f t="shared" si="0"/>
        <v>7308.85</v>
      </c>
    </row>
    <row r="54" spans="1:10" ht="14.5" x14ac:dyDescent="0.3">
      <c r="A54" s="55" t="s">
        <v>183</v>
      </c>
      <c r="B54" s="104" t="s">
        <v>27</v>
      </c>
      <c r="C54" s="100" t="s">
        <v>222</v>
      </c>
      <c r="D54" s="94" t="s">
        <v>227</v>
      </c>
      <c r="E54" s="53">
        <v>1</v>
      </c>
      <c r="F54" s="55" t="s">
        <v>275</v>
      </c>
      <c r="G54" s="54">
        <v>0</v>
      </c>
      <c r="H54" s="101">
        <v>1461.77</v>
      </c>
      <c r="I54" s="101">
        <v>5847.08</v>
      </c>
      <c r="J54" s="102">
        <f t="shared" si="0"/>
        <v>7308.85</v>
      </c>
    </row>
    <row r="55" spans="1:10" ht="14.5" x14ac:dyDescent="0.3">
      <c r="A55" s="55" t="s">
        <v>182</v>
      </c>
      <c r="B55" s="100" t="s">
        <v>39</v>
      </c>
      <c r="C55" s="105" t="s">
        <v>226</v>
      </c>
      <c r="D55" s="94" t="s">
        <v>227</v>
      </c>
      <c r="E55" s="53">
        <v>1</v>
      </c>
      <c r="F55" s="55" t="s">
        <v>277</v>
      </c>
      <c r="G55" s="54">
        <v>0</v>
      </c>
      <c r="H55" s="101">
        <v>431.89</v>
      </c>
      <c r="I55" s="101">
        <v>1727.55</v>
      </c>
      <c r="J55" s="102">
        <f t="shared" si="0"/>
        <v>2159.44</v>
      </c>
    </row>
    <row r="56" spans="1:10" ht="14.5" x14ac:dyDescent="0.3">
      <c r="A56" s="55" t="s">
        <v>182</v>
      </c>
      <c r="B56" s="100" t="s">
        <v>39</v>
      </c>
      <c r="C56" s="100" t="s">
        <v>222</v>
      </c>
      <c r="D56" s="94" t="s">
        <v>227</v>
      </c>
      <c r="E56" s="53">
        <v>1</v>
      </c>
      <c r="F56" s="55" t="s">
        <v>278</v>
      </c>
      <c r="G56" s="54">
        <v>0</v>
      </c>
      <c r="H56" s="101">
        <v>431.89</v>
      </c>
      <c r="I56" s="101">
        <v>1727.55</v>
      </c>
      <c r="J56" s="102">
        <f t="shared" si="0"/>
        <v>2159.44</v>
      </c>
    </row>
    <row r="57" spans="1:10" ht="14.5" x14ac:dyDescent="0.3">
      <c r="A57" s="55" t="s">
        <v>180</v>
      </c>
      <c r="B57" s="103" t="s">
        <v>37</v>
      </c>
      <c r="C57" s="100" t="s">
        <v>222</v>
      </c>
      <c r="D57" s="94" t="s">
        <v>227</v>
      </c>
      <c r="E57" s="53">
        <v>1</v>
      </c>
      <c r="F57" s="55" t="s">
        <v>279</v>
      </c>
      <c r="G57" s="54">
        <v>0</v>
      </c>
      <c r="H57" s="101">
        <v>664.44</v>
      </c>
      <c r="I57" s="101">
        <v>2657.77</v>
      </c>
      <c r="J57" s="102">
        <f t="shared" si="0"/>
        <v>3322.21</v>
      </c>
    </row>
    <row r="58" spans="1:10" ht="14.5" x14ac:dyDescent="0.3">
      <c r="A58" s="55" t="s">
        <v>195</v>
      </c>
      <c r="B58" s="105" t="s">
        <v>41</v>
      </c>
      <c r="C58" s="100" t="s">
        <v>222</v>
      </c>
      <c r="D58" s="94" t="s">
        <v>227</v>
      </c>
      <c r="E58" s="53">
        <v>1</v>
      </c>
      <c r="F58" s="57" t="s">
        <v>280</v>
      </c>
      <c r="G58" s="54">
        <v>0</v>
      </c>
      <c r="H58" s="101">
        <v>265.77999999999997</v>
      </c>
      <c r="I58" s="106">
        <v>1063.1099999999999</v>
      </c>
      <c r="J58" s="107">
        <f t="shared" si="0"/>
        <v>1328.8899999999999</v>
      </c>
    </row>
    <row r="59" spans="1:10" ht="14.5" x14ac:dyDescent="0.3">
      <c r="A59" s="55" t="s">
        <v>189</v>
      </c>
      <c r="B59" s="105" t="s">
        <v>31</v>
      </c>
      <c r="C59" s="104" t="s">
        <v>219</v>
      </c>
      <c r="D59" s="94" t="s">
        <v>227</v>
      </c>
      <c r="E59" s="53">
        <v>1</v>
      </c>
      <c r="F59" s="55" t="s">
        <v>281</v>
      </c>
      <c r="G59" s="54">
        <v>0</v>
      </c>
      <c r="H59" s="101">
        <v>1129.55</v>
      </c>
      <c r="I59" s="101">
        <v>4518.2</v>
      </c>
      <c r="J59" s="102">
        <f t="shared" si="0"/>
        <v>5647.75</v>
      </c>
    </row>
    <row r="60" spans="1:10" ht="14.5" x14ac:dyDescent="0.3">
      <c r="A60" s="55" t="s">
        <v>183</v>
      </c>
      <c r="B60" s="104" t="s">
        <v>27</v>
      </c>
      <c r="C60" s="100" t="s">
        <v>222</v>
      </c>
      <c r="D60" s="94" t="s">
        <v>227</v>
      </c>
      <c r="E60" s="53">
        <v>1</v>
      </c>
      <c r="F60" s="55" t="s">
        <v>282</v>
      </c>
      <c r="G60" s="54">
        <v>0</v>
      </c>
      <c r="H60" s="101">
        <v>1461.77</v>
      </c>
      <c r="I60" s="101">
        <v>5847.08</v>
      </c>
      <c r="J60" s="102">
        <f t="shared" si="0"/>
        <v>7308.85</v>
      </c>
    </row>
    <row r="61" spans="1:10" ht="14.5" x14ac:dyDescent="0.3">
      <c r="A61" s="55" t="s">
        <v>196</v>
      </c>
      <c r="B61" s="104" t="s">
        <v>33</v>
      </c>
      <c r="C61" s="104" t="s">
        <v>219</v>
      </c>
      <c r="D61" s="94" t="s">
        <v>227</v>
      </c>
      <c r="E61" s="53">
        <v>1</v>
      </c>
      <c r="F61" s="55" t="s">
        <v>283</v>
      </c>
      <c r="G61" s="54">
        <v>0</v>
      </c>
      <c r="H61" s="101">
        <v>930.22</v>
      </c>
      <c r="I61" s="101">
        <v>3720.87</v>
      </c>
      <c r="J61" s="102">
        <f t="shared" si="0"/>
        <v>4651.09</v>
      </c>
    </row>
    <row r="62" spans="1:10" ht="14.5" x14ac:dyDescent="0.3">
      <c r="A62" s="55" t="s">
        <v>189</v>
      </c>
      <c r="B62" s="105" t="s">
        <v>31</v>
      </c>
      <c r="C62" s="105" t="s">
        <v>226</v>
      </c>
      <c r="D62" s="94" t="s">
        <v>227</v>
      </c>
      <c r="E62" s="53">
        <v>1</v>
      </c>
      <c r="F62" s="57" t="s">
        <v>284</v>
      </c>
      <c r="G62" s="54">
        <v>0</v>
      </c>
      <c r="H62" s="101">
        <v>1129.55</v>
      </c>
      <c r="I62" s="101">
        <v>4518.2</v>
      </c>
      <c r="J62" s="102">
        <f t="shared" si="0"/>
        <v>5647.75</v>
      </c>
    </row>
    <row r="63" spans="1:10" ht="14.5" x14ac:dyDescent="0.3">
      <c r="A63" s="55" t="s">
        <v>197</v>
      </c>
      <c r="B63" s="104" t="s">
        <v>27</v>
      </c>
      <c r="C63" s="105" t="s">
        <v>226</v>
      </c>
      <c r="D63" s="94" t="s">
        <v>227</v>
      </c>
      <c r="E63" s="53">
        <v>1</v>
      </c>
      <c r="F63" s="55" t="s">
        <v>285</v>
      </c>
      <c r="G63" s="54">
        <v>0</v>
      </c>
      <c r="H63" s="101">
        <v>1461.77</v>
      </c>
      <c r="I63" s="101">
        <v>5847.08</v>
      </c>
      <c r="J63" s="102">
        <f t="shared" si="0"/>
        <v>7308.85</v>
      </c>
    </row>
    <row r="64" spans="1:10" ht="14.5" x14ac:dyDescent="0.3">
      <c r="A64" s="55" t="s">
        <v>185</v>
      </c>
      <c r="B64" s="105" t="s">
        <v>29</v>
      </c>
      <c r="C64" s="108" t="s">
        <v>224</v>
      </c>
      <c r="D64" s="94" t="s">
        <v>227</v>
      </c>
      <c r="E64" s="53">
        <v>1</v>
      </c>
      <c r="F64" s="57" t="s">
        <v>286</v>
      </c>
      <c r="G64" s="54">
        <v>0</v>
      </c>
      <c r="H64" s="101">
        <v>1229.22</v>
      </c>
      <c r="I64" s="101">
        <v>4916.8599999999997</v>
      </c>
      <c r="J64" s="102">
        <f t="shared" si="0"/>
        <v>6146.08</v>
      </c>
    </row>
    <row r="65" spans="1:10" ht="14.5" x14ac:dyDescent="0.3">
      <c r="A65" s="55" t="s">
        <v>182</v>
      </c>
      <c r="B65" s="100" t="s">
        <v>39</v>
      </c>
      <c r="C65" s="105" t="s">
        <v>226</v>
      </c>
      <c r="D65" s="94" t="s">
        <v>227</v>
      </c>
      <c r="E65" s="53">
        <v>1</v>
      </c>
      <c r="F65" s="57" t="s">
        <v>287</v>
      </c>
      <c r="G65" s="54">
        <v>0</v>
      </c>
      <c r="H65" s="101">
        <v>431.89</v>
      </c>
      <c r="I65" s="101">
        <v>1727.55</v>
      </c>
      <c r="J65" s="102">
        <f t="shared" si="0"/>
        <v>2159.44</v>
      </c>
    </row>
    <row r="66" spans="1:10" ht="14.5" x14ac:dyDescent="0.3">
      <c r="A66" s="55" t="s">
        <v>180</v>
      </c>
      <c r="B66" s="103" t="s">
        <v>37</v>
      </c>
      <c r="C66" s="105" t="s">
        <v>226</v>
      </c>
      <c r="D66" s="122" t="s">
        <v>407</v>
      </c>
      <c r="E66" s="53">
        <v>1</v>
      </c>
      <c r="F66" s="55" t="s">
        <v>288</v>
      </c>
      <c r="G66" s="54">
        <v>0</v>
      </c>
      <c r="H66" s="101"/>
      <c r="I66" s="101">
        <v>2657.77</v>
      </c>
      <c r="J66" s="102">
        <f t="shared" si="0"/>
        <v>2657.77</v>
      </c>
    </row>
    <row r="67" spans="1:10" ht="14.5" x14ac:dyDescent="0.3">
      <c r="A67" s="55" t="s">
        <v>185</v>
      </c>
      <c r="B67" s="105" t="s">
        <v>29</v>
      </c>
      <c r="C67" s="104" t="s">
        <v>223</v>
      </c>
      <c r="D67" s="94" t="s">
        <v>227</v>
      </c>
      <c r="E67" s="53">
        <v>1</v>
      </c>
      <c r="F67" s="57" t="s">
        <v>289</v>
      </c>
      <c r="G67" s="54">
        <v>0</v>
      </c>
      <c r="H67" s="101">
        <v>1229.22</v>
      </c>
      <c r="I67" s="101">
        <v>4916.8599999999997</v>
      </c>
      <c r="J67" s="102">
        <f t="shared" si="0"/>
        <v>6146.08</v>
      </c>
    </row>
    <row r="68" spans="1:10" ht="14.5" x14ac:dyDescent="0.3">
      <c r="A68" s="55" t="s">
        <v>189</v>
      </c>
      <c r="B68" s="105" t="s">
        <v>31</v>
      </c>
      <c r="C68" s="100" t="s">
        <v>222</v>
      </c>
      <c r="D68" s="94" t="s">
        <v>227</v>
      </c>
      <c r="E68" s="53">
        <v>1</v>
      </c>
      <c r="F68" s="55" t="s">
        <v>290</v>
      </c>
      <c r="G68" s="54">
        <v>0</v>
      </c>
      <c r="H68" s="101">
        <v>1129.55</v>
      </c>
      <c r="I68" s="101">
        <v>4518.2</v>
      </c>
      <c r="J68" s="102">
        <f t="shared" si="0"/>
        <v>5647.75</v>
      </c>
    </row>
    <row r="69" spans="1:10" ht="14.5" x14ac:dyDescent="0.3">
      <c r="A69" s="55" t="s">
        <v>182</v>
      </c>
      <c r="B69" s="100" t="s">
        <v>39</v>
      </c>
      <c r="C69" s="100" t="s">
        <v>220</v>
      </c>
      <c r="D69" s="94" t="s">
        <v>227</v>
      </c>
      <c r="E69" s="53">
        <v>1</v>
      </c>
      <c r="F69" s="55" t="s">
        <v>291</v>
      </c>
      <c r="G69" s="54">
        <v>0</v>
      </c>
      <c r="H69" s="101">
        <v>431.89</v>
      </c>
      <c r="I69" s="101">
        <v>1727.55</v>
      </c>
      <c r="J69" s="102">
        <f t="shared" si="0"/>
        <v>2159.44</v>
      </c>
    </row>
    <row r="70" spans="1:10" ht="14.5" x14ac:dyDescent="0.3">
      <c r="A70" s="55" t="s">
        <v>185</v>
      </c>
      <c r="B70" s="105" t="s">
        <v>29</v>
      </c>
      <c r="C70" s="104" t="s">
        <v>223</v>
      </c>
      <c r="D70" s="94" t="s">
        <v>227</v>
      </c>
      <c r="E70" s="53">
        <v>1</v>
      </c>
      <c r="F70" s="55" t="s">
        <v>293</v>
      </c>
      <c r="G70" s="54">
        <v>0</v>
      </c>
      <c r="H70" s="101">
        <v>1229.22</v>
      </c>
      <c r="I70" s="101">
        <v>4916.8599999999997</v>
      </c>
      <c r="J70" s="102">
        <f t="shared" si="0"/>
        <v>6146.08</v>
      </c>
    </row>
    <row r="71" spans="1:10" ht="14.5" x14ac:dyDescent="0.3">
      <c r="A71" s="55" t="s">
        <v>198</v>
      </c>
      <c r="B71" s="105"/>
      <c r="C71" s="103" t="s">
        <v>225</v>
      </c>
      <c r="D71" s="94" t="s">
        <v>227</v>
      </c>
      <c r="E71" s="53">
        <v>1</v>
      </c>
      <c r="F71" s="55" t="s">
        <v>294</v>
      </c>
      <c r="G71" s="54">
        <v>0</v>
      </c>
      <c r="H71" s="101">
        <v>3198</v>
      </c>
      <c r="I71" s="101">
        <v>12792</v>
      </c>
      <c r="J71" s="102">
        <f t="shared" ref="J71:J134" si="1">H71+I71</f>
        <v>15990</v>
      </c>
    </row>
    <row r="72" spans="1:10" ht="14.5" x14ac:dyDescent="0.3">
      <c r="A72" s="55" t="s">
        <v>196</v>
      </c>
      <c r="B72" s="104" t="s">
        <v>33</v>
      </c>
      <c r="C72" s="100" t="s">
        <v>222</v>
      </c>
      <c r="D72" s="94" t="s">
        <v>227</v>
      </c>
      <c r="E72" s="53">
        <v>1</v>
      </c>
      <c r="F72" s="55" t="s">
        <v>295</v>
      </c>
      <c r="G72" s="54">
        <v>0</v>
      </c>
      <c r="H72" s="101">
        <v>930.22</v>
      </c>
      <c r="I72" s="101">
        <v>3720.87</v>
      </c>
      <c r="J72" s="102">
        <f t="shared" si="1"/>
        <v>4651.09</v>
      </c>
    </row>
    <row r="73" spans="1:10" ht="14.5" x14ac:dyDescent="0.3">
      <c r="A73" s="55" t="s">
        <v>182</v>
      </c>
      <c r="B73" s="100" t="s">
        <v>39</v>
      </c>
      <c r="C73" s="100" t="s">
        <v>224</v>
      </c>
      <c r="D73" s="94" t="s">
        <v>227</v>
      </c>
      <c r="E73" s="53">
        <v>1</v>
      </c>
      <c r="F73" s="55" t="s">
        <v>296</v>
      </c>
      <c r="G73" s="54">
        <v>0</v>
      </c>
      <c r="H73" s="101">
        <v>431.89</v>
      </c>
      <c r="I73" s="101">
        <v>1727.55</v>
      </c>
      <c r="J73" s="102">
        <f t="shared" si="1"/>
        <v>2159.44</v>
      </c>
    </row>
    <row r="74" spans="1:10" ht="14.5" x14ac:dyDescent="0.3">
      <c r="A74" s="55" t="s">
        <v>199</v>
      </c>
      <c r="B74" s="105" t="s">
        <v>31</v>
      </c>
      <c r="C74" s="100" t="s">
        <v>224</v>
      </c>
      <c r="D74" s="94" t="s">
        <v>227</v>
      </c>
      <c r="E74" s="53">
        <v>1</v>
      </c>
      <c r="F74" s="55" t="s">
        <v>297</v>
      </c>
      <c r="G74" s="54">
        <v>0</v>
      </c>
      <c r="H74" s="101">
        <v>1129.55</v>
      </c>
      <c r="I74" s="101">
        <v>4518.2</v>
      </c>
      <c r="J74" s="102">
        <f t="shared" si="1"/>
        <v>5647.75</v>
      </c>
    </row>
    <row r="75" spans="1:10" ht="14.5" x14ac:dyDescent="0.3">
      <c r="A75" s="55" t="s">
        <v>200</v>
      </c>
      <c r="B75" s="104" t="s">
        <v>33</v>
      </c>
      <c r="C75" s="100" t="s">
        <v>222</v>
      </c>
      <c r="D75" s="122" t="s">
        <v>407</v>
      </c>
      <c r="E75" s="53">
        <v>1</v>
      </c>
      <c r="F75" s="55" t="s">
        <v>298</v>
      </c>
      <c r="G75" s="54">
        <v>0</v>
      </c>
      <c r="H75" s="101"/>
      <c r="I75" s="101">
        <v>3720.87</v>
      </c>
      <c r="J75" s="102">
        <f t="shared" si="1"/>
        <v>3720.87</v>
      </c>
    </row>
    <row r="76" spans="1:10" ht="14.5" x14ac:dyDescent="0.3">
      <c r="A76" s="55" t="s">
        <v>201</v>
      </c>
      <c r="B76" s="100" t="s">
        <v>39</v>
      </c>
      <c r="C76" s="104" t="s">
        <v>219</v>
      </c>
      <c r="D76" s="94" t="s">
        <v>227</v>
      </c>
      <c r="E76" s="53">
        <v>1</v>
      </c>
      <c r="F76" s="55" t="s">
        <v>299</v>
      </c>
      <c r="G76" s="54">
        <v>0</v>
      </c>
      <c r="H76" s="101">
        <v>431.89</v>
      </c>
      <c r="I76" s="101">
        <v>1727.55</v>
      </c>
      <c r="J76" s="102">
        <f t="shared" si="1"/>
        <v>2159.44</v>
      </c>
    </row>
    <row r="77" spans="1:10" ht="14.5" x14ac:dyDescent="0.3">
      <c r="A77" s="55" t="s">
        <v>180</v>
      </c>
      <c r="B77" s="103" t="s">
        <v>37</v>
      </c>
      <c r="C77" s="104" t="s">
        <v>223</v>
      </c>
      <c r="D77" s="94" t="s">
        <v>227</v>
      </c>
      <c r="E77" s="53">
        <v>1</v>
      </c>
      <c r="F77" s="55" t="s">
        <v>523</v>
      </c>
      <c r="G77" s="54">
        <v>0</v>
      </c>
      <c r="H77" s="101">
        <v>664.44</v>
      </c>
      <c r="I77" s="101">
        <v>2657.77</v>
      </c>
      <c r="J77" s="102">
        <f t="shared" si="1"/>
        <v>3322.21</v>
      </c>
    </row>
    <row r="78" spans="1:10" ht="14.5" x14ac:dyDescent="0.3">
      <c r="A78" s="55" t="s">
        <v>202</v>
      </c>
      <c r="B78" s="105" t="s">
        <v>31</v>
      </c>
      <c r="C78" s="100" t="s">
        <v>222</v>
      </c>
      <c r="D78" s="122" t="s">
        <v>407</v>
      </c>
      <c r="E78" s="53">
        <v>1</v>
      </c>
      <c r="F78" s="55" t="s">
        <v>300</v>
      </c>
      <c r="G78" s="54">
        <v>0</v>
      </c>
      <c r="H78" s="101"/>
      <c r="I78" s="101">
        <v>4518.2</v>
      </c>
      <c r="J78" s="102">
        <f t="shared" si="1"/>
        <v>4518.2</v>
      </c>
    </row>
    <row r="79" spans="1:10" ht="14.5" x14ac:dyDescent="0.3">
      <c r="A79" s="55" t="s">
        <v>187</v>
      </c>
      <c r="B79" s="105" t="s">
        <v>25</v>
      </c>
      <c r="C79" s="109" t="s">
        <v>226</v>
      </c>
      <c r="D79" s="94" t="s">
        <v>227</v>
      </c>
      <c r="E79" s="53">
        <v>1</v>
      </c>
      <c r="F79" s="55" t="s">
        <v>301</v>
      </c>
      <c r="G79" s="54">
        <v>0</v>
      </c>
      <c r="H79" s="101">
        <v>1993.32</v>
      </c>
      <c r="I79" s="101">
        <v>7973.3</v>
      </c>
      <c r="J79" s="102">
        <f t="shared" si="1"/>
        <v>9966.6200000000008</v>
      </c>
    </row>
    <row r="80" spans="1:10" ht="14.5" x14ac:dyDescent="0.3">
      <c r="A80" s="55" t="s">
        <v>189</v>
      </c>
      <c r="B80" s="105" t="s">
        <v>31</v>
      </c>
      <c r="C80" s="104" t="s">
        <v>219</v>
      </c>
      <c r="D80" s="94" t="s">
        <v>227</v>
      </c>
      <c r="E80" s="53">
        <v>1</v>
      </c>
      <c r="F80" s="57" t="s">
        <v>302</v>
      </c>
      <c r="G80" s="54">
        <v>0</v>
      </c>
      <c r="H80" s="101">
        <v>1129.55</v>
      </c>
      <c r="I80" s="101">
        <v>4518.2</v>
      </c>
      <c r="J80" s="102">
        <f t="shared" si="1"/>
        <v>5647.75</v>
      </c>
    </row>
    <row r="81" spans="1:10" ht="14.5" x14ac:dyDescent="0.3">
      <c r="A81" s="55" t="s">
        <v>203</v>
      </c>
      <c r="B81" s="105" t="s">
        <v>31</v>
      </c>
      <c r="C81" s="105" t="s">
        <v>226</v>
      </c>
      <c r="D81" s="122" t="s">
        <v>407</v>
      </c>
      <c r="E81" s="53">
        <v>1</v>
      </c>
      <c r="F81" s="55" t="s">
        <v>305</v>
      </c>
      <c r="G81" s="54">
        <v>0</v>
      </c>
      <c r="H81" s="101"/>
      <c r="I81" s="101">
        <v>4518.2</v>
      </c>
      <c r="J81" s="102">
        <f t="shared" si="1"/>
        <v>4518.2</v>
      </c>
    </row>
    <row r="82" spans="1:10" ht="14.5" x14ac:dyDescent="0.3">
      <c r="A82" s="55" t="s">
        <v>185</v>
      </c>
      <c r="B82" s="105" t="s">
        <v>29</v>
      </c>
      <c r="C82" s="104" t="s">
        <v>223</v>
      </c>
      <c r="D82" s="122" t="s">
        <v>407</v>
      </c>
      <c r="E82" s="53">
        <v>1</v>
      </c>
      <c r="F82" s="61" t="s">
        <v>306</v>
      </c>
      <c r="G82" s="54">
        <v>0</v>
      </c>
      <c r="H82" s="101"/>
      <c r="I82" s="101">
        <v>4916.8599999999997</v>
      </c>
      <c r="J82" s="102">
        <f t="shared" si="1"/>
        <v>4916.8599999999997</v>
      </c>
    </row>
    <row r="83" spans="1:10" ht="14.5" x14ac:dyDescent="0.3">
      <c r="A83" s="55" t="s">
        <v>182</v>
      </c>
      <c r="B83" s="100" t="s">
        <v>39</v>
      </c>
      <c r="C83" s="100" t="s">
        <v>220</v>
      </c>
      <c r="D83" s="122" t="s">
        <v>386</v>
      </c>
      <c r="E83" s="53">
        <v>1</v>
      </c>
      <c r="F83" s="60" t="s">
        <v>386</v>
      </c>
      <c r="G83" s="54">
        <v>0</v>
      </c>
      <c r="H83" s="101">
        <v>431.89</v>
      </c>
      <c r="I83" s="101">
        <v>1727.55</v>
      </c>
      <c r="J83" s="102">
        <f t="shared" si="1"/>
        <v>2159.44</v>
      </c>
    </row>
    <row r="84" spans="1:10" ht="14.5" x14ac:dyDescent="0.3">
      <c r="A84" s="55" t="s">
        <v>182</v>
      </c>
      <c r="B84" s="100" t="s">
        <v>39</v>
      </c>
      <c r="C84" s="103" t="s">
        <v>221</v>
      </c>
      <c r="D84" s="94" t="s">
        <v>227</v>
      </c>
      <c r="E84" s="53">
        <v>1</v>
      </c>
      <c r="F84" s="60" t="s">
        <v>307</v>
      </c>
      <c r="G84" s="54">
        <v>0</v>
      </c>
      <c r="H84" s="101">
        <v>431.89</v>
      </c>
      <c r="I84" s="101">
        <v>1727.55</v>
      </c>
      <c r="J84" s="102">
        <f t="shared" si="1"/>
        <v>2159.44</v>
      </c>
    </row>
    <row r="85" spans="1:10" ht="14.5" x14ac:dyDescent="0.3">
      <c r="A85" s="55" t="s">
        <v>183</v>
      </c>
      <c r="B85" s="104" t="s">
        <v>27</v>
      </c>
      <c r="C85" s="105" t="s">
        <v>226</v>
      </c>
      <c r="D85" s="94" t="s">
        <v>227</v>
      </c>
      <c r="E85" s="53">
        <v>1</v>
      </c>
      <c r="F85" s="61" t="s">
        <v>309</v>
      </c>
      <c r="G85" s="54">
        <v>0</v>
      </c>
      <c r="H85" s="101">
        <v>1461.77</v>
      </c>
      <c r="I85" s="101">
        <v>5847.08</v>
      </c>
      <c r="J85" s="102">
        <f t="shared" si="1"/>
        <v>7308.85</v>
      </c>
    </row>
    <row r="86" spans="1:10" ht="14.5" x14ac:dyDescent="0.3">
      <c r="A86" s="55" t="s">
        <v>204</v>
      </c>
      <c r="B86" s="105" t="s">
        <v>41</v>
      </c>
      <c r="C86" s="103" t="s">
        <v>221</v>
      </c>
      <c r="D86" s="94" t="s">
        <v>227</v>
      </c>
      <c r="E86" s="53">
        <v>1</v>
      </c>
      <c r="F86" s="60" t="s">
        <v>310</v>
      </c>
      <c r="G86" s="54">
        <v>0</v>
      </c>
      <c r="H86" s="101">
        <v>265.77999999999997</v>
      </c>
      <c r="I86" s="106">
        <v>1063.1099999999999</v>
      </c>
      <c r="J86" s="107">
        <f t="shared" si="1"/>
        <v>1328.8899999999999</v>
      </c>
    </row>
    <row r="87" spans="1:10" ht="14.5" x14ac:dyDescent="0.3">
      <c r="A87" s="55" t="s">
        <v>199</v>
      </c>
      <c r="B87" s="105" t="s">
        <v>31</v>
      </c>
      <c r="C87" s="100" t="s">
        <v>224</v>
      </c>
      <c r="D87" s="94" t="s">
        <v>227</v>
      </c>
      <c r="E87" s="53">
        <v>1</v>
      </c>
      <c r="F87" s="60" t="s">
        <v>311</v>
      </c>
      <c r="G87" s="54">
        <v>0</v>
      </c>
      <c r="H87" s="101">
        <v>1129.55</v>
      </c>
      <c r="I87" s="101">
        <v>4518.2</v>
      </c>
      <c r="J87" s="102">
        <f t="shared" si="1"/>
        <v>5647.75</v>
      </c>
    </row>
    <row r="88" spans="1:10" ht="14.5" x14ac:dyDescent="0.3">
      <c r="A88" s="55" t="s">
        <v>181</v>
      </c>
      <c r="B88" s="104" t="s">
        <v>33</v>
      </c>
      <c r="C88" s="105" t="s">
        <v>226</v>
      </c>
      <c r="D88" s="94" t="s">
        <v>227</v>
      </c>
      <c r="E88" s="53">
        <v>1</v>
      </c>
      <c r="F88" s="60" t="s">
        <v>312</v>
      </c>
      <c r="G88" s="54">
        <v>0</v>
      </c>
      <c r="H88" s="101">
        <v>930.22</v>
      </c>
      <c r="I88" s="101">
        <v>3720.87</v>
      </c>
      <c r="J88" s="102">
        <f t="shared" si="1"/>
        <v>4651.09</v>
      </c>
    </row>
    <row r="89" spans="1:10" ht="14.5" x14ac:dyDescent="0.3">
      <c r="A89" s="55" t="s">
        <v>185</v>
      </c>
      <c r="B89" s="105" t="s">
        <v>29</v>
      </c>
      <c r="C89" s="100" t="s">
        <v>222</v>
      </c>
      <c r="D89" s="94" t="s">
        <v>227</v>
      </c>
      <c r="E89" s="53">
        <v>1</v>
      </c>
      <c r="F89" s="60" t="s">
        <v>524</v>
      </c>
      <c r="G89" s="54">
        <v>0</v>
      </c>
      <c r="H89" s="101">
        <v>1229.22</v>
      </c>
      <c r="I89" s="101">
        <v>4916.8599999999997</v>
      </c>
      <c r="J89" s="102">
        <f t="shared" si="1"/>
        <v>6146.08</v>
      </c>
    </row>
    <row r="90" spans="1:10" ht="14.5" x14ac:dyDescent="0.3">
      <c r="A90" s="55" t="s">
        <v>189</v>
      </c>
      <c r="B90" s="105" t="s">
        <v>31</v>
      </c>
      <c r="C90" s="103" t="s">
        <v>225</v>
      </c>
      <c r="D90" s="94" t="s">
        <v>227</v>
      </c>
      <c r="E90" s="53">
        <v>1</v>
      </c>
      <c r="F90" s="60" t="s">
        <v>314</v>
      </c>
      <c r="G90" s="54">
        <v>0</v>
      </c>
      <c r="H90" s="101">
        <v>1129.55</v>
      </c>
      <c r="I90" s="101">
        <v>4518.2</v>
      </c>
      <c r="J90" s="102">
        <f t="shared" si="1"/>
        <v>5647.75</v>
      </c>
    </row>
    <row r="91" spans="1:10" ht="14.5" x14ac:dyDescent="0.3">
      <c r="A91" s="55" t="s">
        <v>185</v>
      </c>
      <c r="B91" s="105" t="s">
        <v>29</v>
      </c>
      <c r="C91" s="104" t="s">
        <v>219</v>
      </c>
      <c r="D91" s="94" t="s">
        <v>227</v>
      </c>
      <c r="E91" s="53">
        <v>1</v>
      </c>
      <c r="F91" s="60" t="s">
        <v>316</v>
      </c>
      <c r="G91" s="54">
        <v>0</v>
      </c>
      <c r="H91" s="101">
        <v>1229.22</v>
      </c>
      <c r="I91" s="101">
        <v>4916.8599999999997</v>
      </c>
      <c r="J91" s="102">
        <f t="shared" si="1"/>
        <v>6146.08</v>
      </c>
    </row>
    <row r="92" spans="1:10" ht="14.5" x14ac:dyDescent="0.3">
      <c r="A92" s="55" t="s">
        <v>180</v>
      </c>
      <c r="B92" s="103" t="s">
        <v>37</v>
      </c>
      <c r="C92" s="100" t="s">
        <v>220</v>
      </c>
      <c r="D92" s="94" t="s">
        <v>227</v>
      </c>
      <c r="E92" s="53">
        <v>1</v>
      </c>
      <c r="F92" s="61" t="s">
        <v>319</v>
      </c>
      <c r="G92" s="54">
        <v>0</v>
      </c>
      <c r="H92" s="101">
        <v>664.44</v>
      </c>
      <c r="I92" s="101">
        <v>2657.77</v>
      </c>
      <c r="J92" s="102">
        <f t="shared" si="1"/>
        <v>3322.21</v>
      </c>
    </row>
    <row r="93" spans="1:10" ht="14.5" x14ac:dyDescent="0.3">
      <c r="A93" s="55" t="s">
        <v>207</v>
      </c>
      <c r="B93" s="104" t="s">
        <v>27</v>
      </c>
      <c r="C93" s="103" t="s">
        <v>225</v>
      </c>
      <c r="D93" s="94" t="s">
        <v>227</v>
      </c>
      <c r="E93" s="53">
        <v>1</v>
      </c>
      <c r="F93" s="60" t="s">
        <v>320</v>
      </c>
      <c r="G93" s="54">
        <v>0</v>
      </c>
      <c r="H93" s="101">
        <v>1461.77</v>
      </c>
      <c r="I93" s="101">
        <v>5847.08</v>
      </c>
      <c r="J93" s="102">
        <f t="shared" si="1"/>
        <v>7308.85</v>
      </c>
    </row>
    <row r="94" spans="1:10" ht="14.5" x14ac:dyDescent="0.3">
      <c r="A94" s="55" t="s">
        <v>181</v>
      </c>
      <c r="B94" s="104" t="s">
        <v>33</v>
      </c>
      <c r="C94" s="104" t="s">
        <v>219</v>
      </c>
      <c r="D94" s="94" t="s">
        <v>227</v>
      </c>
      <c r="E94" s="53">
        <v>1</v>
      </c>
      <c r="F94" s="60" t="s">
        <v>321</v>
      </c>
      <c r="G94" s="54">
        <v>0</v>
      </c>
      <c r="H94" s="101">
        <v>930.22</v>
      </c>
      <c r="I94" s="101">
        <v>3720.87</v>
      </c>
      <c r="J94" s="102">
        <f t="shared" si="1"/>
        <v>4651.09</v>
      </c>
    </row>
    <row r="95" spans="1:10" ht="14.5" x14ac:dyDescent="0.3">
      <c r="A95" s="55" t="s">
        <v>182</v>
      </c>
      <c r="B95" s="100" t="s">
        <v>39</v>
      </c>
      <c r="C95" s="100" t="s">
        <v>224</v>
      </c>
      <c r="D95" s="94" t="s">
        <v>227</v>
      </c>
      <c r="E95" s="53">
        <v>1</v>
      </c>
      <c r="F95" s="60" t="s">
        <v>322</v>
      </c>
      <c r="G95" s="54">
        <v>0</v>
      </c>
      <c r="H95" s="101">
        <v>431.89</v>
      </c>
      <c r="I95" s="101">
        <v>1727.55</v>
      </c>
      <c r="J95" s="102">
        <f t="shared" si="1"/>
        <v>2159.44</v>
      </c>
    </row>
    <row r="96" spans="1:10" ht="14.5" x14ac:dyDescent="0.3">
      <c r="A96" s="55" t="s">
        <v>182</v>
      </c>
      <c r="B96" s="100" t="s">
        <v>39</v>
      </c>
      <c r="C96" s="104" t="s">
        <v>219</v>
      </c>
      <c r="D96" s="94" t="s">
        <v>227</v>
      </c>
      <c r="E96" s="53">
        <v>1</v>
      </c>
      <c r="F96" s="60" t="s">
        <v>323</v>
      </c>
      <c r="G96" s="54">
        <v>0</v>
      </c>
      <c r="H96" s="101">
        <v>431.89</v>
      </c>
      <c r="I96" s="101">
        <v>1727.55</v>
      </c>
      <c r="J96" s="102">
        <f t="shared" si="1"/>
        <v>2159.44</v>
      </c>
    </row>
    <row r="97" spans="1:10" ht="14.5" x14ac:dyDescent="0.3">
      <c r="A97" s="55" t="s">
        <v>182</v>
      </c>
      <c r="B97" s="100" t="s">
        <v>39</v>
      </c>
      <c r="C97" s="104" t="s">
        <v>219</v>
      </c>
      <c r="D97" s="94" t="s">
        <v>227</v>
      </c>
      <c r="E97" s="53">
        <v>1</v>
      </c>
      <c r="F97" s="60" t="s">
        <v>324</v>
      </c>
      <c r="G97" s="54">
        <v>0</v>
      </c>
      <c r="H97" s="101">
        <v>431.89</v>
      </c>
      <c r="I97" s="101">
        <v>1727.55</v>
      </c>
      <c r="J97" s="102">
        <f t="shared" si="1"/>
        <v>2159.44</v>
      </c>
    </row>
    <row r="98" spans="1:10" ht="14.5" x14ac:dyDescent="0.3">
      <c r="A98" s="55" t="s">
        <v>216</v>
      </c>
      <c r="B98" s="105"/>
      <c r="C98" s="108" t="s">
        <v>222</v>
      </c>
      <c r="D98" s="94" t="s">
        <v>227</v>
      </c>
      <c r="E98" s="53">
        <v>1</v>
      </c>
      <c r="F98" s="60" t="s">
        <v>525</v>
      </c>
      <c r="G98" s="54">
        <v>0</v>
      </c>
      <c r="H98" s="110">
        <v>8100</v>
      </c>
      <c r="I98" s="110">
        <v>18900</v>
      </c>
      <c r="J98" s="111">
        <f t="shared" si="1"/>
        <v>27000</v>
      </c>
    </row>
    <row r="99" spans="1:10" ht="14.5" x14ac:dyDescent="0.3">
      <c r="A99" s="55" t="s">
        <v>183</v>
      </c>
      <c r="B99" s="104" t="s">
        <v>27</v>
      </c>
      <c r="C99" s="100" t="s">
        <v>220</v>
      </c>
      <c r="D99" s="94" t="s">
        <v>227</v>
      </c>
      <c r="E99" s="53">
        <v>1</v>
      </c>
      <c r="F99" s="61" t="s">
        <v>327</v>
      </c>
      <c r="G99" s="54">
        <v>0</v>
      </c>
      <c r="H99" s="101">
        <v>1461.77</v>
      </c>
      <c r="I99" s="101">
        <v>5847.08</v>
      </c>
      <c r="J99" s="102">
        <f t="shared" si="1"/>
        <v>7308.85</v>
      </c>
    </row>
    <row r="100" spans="1:10" ht="14.5" x14ac:dyDescent="0.3">
      <c r="A100" s="55" t="s">
        <v>201</v>
      </c>
      <c r="B100" s="100" t="s">
        <v>39</v>
      </c>
      <c r="C100" s="105" t="s">
        <v>226</v>
      </c>
      <c r="D100" s="94" t="s">
        <v>227</v>
      </c>
      <c r="E100" s="53">
        <v>1</v>
      </c>
      <c r="F100" s="60" t="s">
        <v>328</v>
      </c>
      <c r="G100" s="54">
        <v>0</v>
      </c>
      <c r="H100" s="101">
        <v>431.89</v>
      </c>
      <c r="I100" s="101">
        <v>1727.55</v>
      </c>
      <c r="J100" s="102">
        <f t="shared" si="1"/>
        <v>2159.44</v>
      </c>
    </row>
    <row r="101" spans="1:10" ht="14.5" x14ac:dyDescent="0.3">
      <c r="A101" s="55" t="s">
        <v>199</v>
      </c>
      <c r="B101" s="105" t="s">
        <v>31</v>
      </c>
      <c r="C101" s="104" t="s">
        <v>219</v>
      </c>
      <c r="D101" s="94" t="s">
        <v>227</v>
      </c>
      <c r="E101" s="53">
        <v>1</v>
      </c>
      <c r="F101" s="60" t="s">
        <v>329</v>
      </c>
      <c r="G101" s="54">
        <v>0</v>
      </c>
      <c r="H101" s="101">
        <v>1129.55</v>
      </c>
      <c r="I101" s="101">
        <v>4518.2</v>
      </c>
      <c r="J101" s="102">
        <f t="shared" si="1"/>
        <v>5647.75</v>
      </c>
    </row>
    <row r="102" spans="1:10" ht="14.5" x14ac:dyDescent="0.3">
      <c r="A102" s="55" t="s">
        <v>199</v>
      </c>
      <c r="B102" s="105" t="s">
        <v>31</v>
      </c>
      <c r="C102" s="104" t="s">
        <v>219</v>
      </c>
      <c r="D102" s="94" t="s">
        <v>227</v>
      </c>
      <c r="E102" s="53">
        <v>1</v>
      </c>
      <c r="F102" s="60" t="s">
        <v>331</v>
      </c>
      <c r="G102" s="54">
        <v>0</v>
      </c>
      <c r="H102" s="101">
        <v>1129.55</v>
      </c>
      <c r="I102" s="101">
        <v>4518.2</v>
      </c>
      <c r="J102" s="102">
        <f t="shared" si="1"/>
        <v>5647.75</v>
      </c>
    </row>
    <row r="103" spans="1:10" ht="14.5" x14ac:dyDescent="0.3">
      <c r="A103" s="55" t="s">
        <v>185</v>
      </c>
      <c r="B103" s="105" t="s">
        <v>29</v>
      </c>
      <c r="C103" s="100" t="s">
        <v>222</v>
      </c>
      <c r="D103" s="94" t="s">
        <v>227</v>
      </c>
      <c r="E103" s="53">
        <v>1</v>
      </c>
      <c r="F103" s="61" t="s">
        <v>526</v>
      </c>
      <c r="G103" s="54">
        <v>0</v>
      </c>
      <c r="H103" s="101">
        <v>1229.22</v>
      </c>
      <c r="I103" s="101">
        <v>4916.8599999999997</v>
      </c>
      <c r="J103" s="102">
        <f t="shared" si="1"/>
        <v>6146.08</v>
      </c>
    </row>
    <row r="104" spans="1:10" ht="14.5" x14ac:dyDescent="0.3">
      <c r="A104" s="55" t="s">
        <v>210</v>
      </c>
      <c r="B104" s="105"/>
      <c r="C104" s="103" t="s">
        <v>221</v>
      </c>
      <c r="D104" s="94" t="s">
        <v>227</v>
      </c>
      <c r="E104" s="53">
        <v>1</v>
      </c>
      <c r="F104" s="60" t="s">
        <v>332</v>
      </c>
      <c r="G104" s="54">
        <v>0</v>
      </c>
      <c r="H104" s="101">
        <v>3198</v>
      </c>
      <c r="I104" s="101">
        <v>12792</v>
      </c>
      <c r="J104" s="102">
        <f t="shared" si="1"/>
        <v>15990</v>
      </c>
    </row>
    <row r="105" spans="1:10" ht="14.5" x14ac:dyDescent="0.3">
      <c r="A105" s="55" t="s">
        <v>187</v>
      </c>
      <c r="B105" s="105" t="s">
        <v>25</v>
      </c>
      <c r="C105" s="100" t="s">
        <v>222</v>
      </c>
      <c r="D105" s="122" t="s">
        <v>461</v>
      </c>
      <c r="E105" s="53">
        <v>1</v>
      </c>
      <c r="F105" s="60" t="s">
        <v>334</v>
      </c>
      <c r="G105" s="54">
        <v>0</v>
      </c>
      <c r="H105" s="101"/>
      <c r="I105" s="101">
        <v>7973.3</v>
      </c>
      <c r="J105" s="102">
        <f t="shared" si="1"/>
        <v>7973.3</v>
      </c>
    </row>
    <row r="106" spans="1:10" ht="14.5" x14ac:dyDescent="0.3">
      <c r="A106" s="55" t="s">
        <v>189</v>
      </c>
      <c r="B106" s="105" t="s">
        <v>31</v>
      </c>
      <c r="C106" s="103" t="s">
        <v>221</v>
      </c>
      <c r="D106" s="94" t="s">
        <v>227</v>
      </c>
      <c r="E106" s="53">
        <v>1</v>
      </c>
      <c r="F106" s="61" t="s">
        <v>335</v>
      </c>
      <c r="G106" s="54">
        <v>0</v>
      </c>
      <c r="H106" s="101">
        <v>1129.55</v>
      </c>
      <c r="I106" s="101">
        <v>4518.2</v>
      </c>
      <c r="J106" s="102">
        <f t="shared" si="1"/>
        <v>5647.75</v>
      </c>
    </row>
    <row r="107" spans="1:10" ht="14.5" x14ac:dyDescent="0.3">
      <c r="A107" s="55" t="s">
        <v>185</v>
      </c>
      <c r="B107" s="105" t="s">
        <v>29</v>
      </c>
      <c r="C107" s="104" t="s">
        <v>223</v>
      </c>
      <c r="D107" s="94" t="s">
        <v>227</v>
      </c>
      <c r="E107" s="53">
        <v>1</v>
      </c>
      <c r="F107" s="61" t="s">
        <v>336</v>
      </c>
      <c r="G107" s="54">
        <v>0</v>
      </c>
      <c r="H107" s="101">
        <v>1229.22</v>
      </c>
      <c r="I107" s="101">
        <v>4916.8599999999997</v>
      </c>
      <c r="J107" s="102">
        <f t="shared" si="1"/>
        <v>6146.08</v>
      </c>
    </row>
    <row r="108" spans="1:10" ht="14.5" x14ac:dyDescent="0.3">
      <c r="A108" s="55" t="s">
        <v>182</v>
      </c>
      <c r="B108" s="100" t="s">
        <v>39</v>
      </c>
      <c r="C108" s="100" t="s">
        <v>220</v>
      </c>
      <c r="D108" s="94" t="s">
        <v>227</v>
      </c>
      <c r="E108" s="53">
        <v>1</v>
      </c>
      <c r="F108" s="61" t="s">
        <v>338</v>
      </c>
      <c r="G108" s="54">
        <v>0</v>
      </c>
      <c r="H108" s="101">
        <v>431.89</v>
      </c>
      <c r="I108" s="101">
        <v>1727.55</v>
      </c>
      <c r="J108" s="102">
        <f t="shared" si="1"/>
        <v>2159.44</v>
      </c>
    </row>
    <row r="109" spans="1:10" ht="14.5" x14ac:dyDescent="0.3">
      <c r="A109" s="55" t="s">
        <v>211</v>
      </c>
      <c r="B109" s="105" t="s">
        <v>41</v>
      </c>
      <c r="C109" s="105" t="s">
        <v>226</v>
      </c>
      <c r="D109" s="122" t="s">
        <v>407</v>
      </c>
      <c r="E109" s="53">
        <v>1</v>
      </c>
      <c r="F109" s="60" t="s">
        <v>339</v>
      </c>
      <c r="G109" s="54">
        <v>0</v>
      </c>
      <c r="H109" s="101"/>
      <c r="I109" s="106">
        <v>1063.1099999999999</v>
      </c>
      <c r="J109" s="107">
        <f t="shared" si="1"/>
        <v>1063.1099999999999</v>
      </c>
    </row>
    <row r="110" spans="1:10" ht="14.5" x14ac:dyDescent="0.3">
      <c r="A110" s="55" t="s">
        <v>183</v>
      </c>
      <c r="B110" s="104" t="s">
        <v>27</v>
      </c>
      <c r="C110" s="100" t="s">
        <v>222</v>
      </c>
      <c r="D110" s="94" t="s">
        <v>227</v>
      </c>
      <c r="E110" s="53">
        <v>1</v>
      </c>
      <c r="F110" s="60" t="s">
        <v>527</v>
      </c>
      <c r="G110" s="54">
        <v>0</v>
      </c>
      <c r="H110" s="101">
        <v>1461.77</v>
      </c>
      <c r="I110" s="101">
        <v>5847.08</v>
      </c>
      <c r="J110" s="102">
        <f t="shared" si="1"/>
        <v>7308.85</v>
      </c>
    </row>
    <row r="111" spans="1:10" ht="14.5" x14ac:dyDescent="0.3">
      <c r="A111" s="55" t="s">
        <v>180</v>
      </c>
      <c r="B111" s="103" t="s">
        <v>37</v>
      </c>
      <c r="C111" s="100" t="s">
        <v>224</v>
      </c>
      <c r="D111" s="94" t="s">
        <v>227</v>
      </c>
      <c r="E111" s="53">
        <v>1</v>
      </c>
      <c r="F111" s="60" t="s">
        <v>340</v>
      </c>
      <c r="G111" s="54">
        <v>0</v>
      </c>
      <c r="H111" s="101">
        <v>664.44</v>
      </c>
      <c r="I111" s="101">
        <v>2657.77</v>
      </c>
      <c r="J111" s="102">
        <f t="shared" si="1"/>
        <v>3322.21</v>
      </c>
    </row>
    <row r="112" spans="1:10" ht="14.5" x14ac:dyDescent="0.3">
      <c r="A112" s="55" t="s">
        <v>180</v>
      </c>
      <c r="B112" s="103" t="s">
        <v>37</v>
      </c>
      <c r="C112" s="104" t="s">
        <v>223</v>
      </c>
      <c r="D112" s="94" t="s">
        <v>227</v>
      </c>
      <c r="E112" s="53">
        <v>1</v>
      </c>
      <c r="F112" s="60" t="s">
        <v>341</v>
      </c>
      <c r="G112" s="54">
        <v>0</v>
      </c>
      <c r="H112" s="101">
        <v>664.44</v>
      </c>
      <c r="I112" s="101">
        <v>2657.77</v>
      </c>
      <c r="J112" s="102">
        <f t="shared" si="1"/>
        <v>3322.21</v>
      </c>
    </row>
    <row r="113" spans="1:10" ht="14.5" x14ac:dyDescent="0.3">
      <c r="A113" s="55" t="s">
        <v>189</v>
      </c>
      <c r="B113" s="105" t="s">
        <v>31</v>
      </c>
      <c r="C113" s="104" t="s">
        <v>219</v>
      </c>
      <c r="D113" s="94" t="s">
        <v>227</v>
      </c>
      <c r="E113" s="53">
        <v>1</v>
      </c>
      <c r="F113" s="61" t="s">
        <v>342</v>
      </c>
      <c r="G113" s="54">
        <v>0</v>
      </c>
      <c r="H113" s="101">
        <v>1129.55</v>
      </c>
      <c r="I113" s="101">
        <v>4518.2</v>
      </c>
      <c r="J113" s="102">
        <f t="shared" si="1"/>
        <v>5647.75</v>
      </c>
    </row>
    <row r="114" spans="1:10" ht="14.5" x14ac:dyDescent="0.3">
      <c r="A114" s="55" t="s">
        <v>188</v>
      </c>
      <c r="B114" s="105" t="s">
        <v>35</v>
      </c>
      <c r="C114" s="100" t="s">
        <v>222</v>
      </c>
      <c r="D114" s="94" t="s">
        <v>227</v>
      </c>
      <c r="E114" s="53">
        <v>1</v>
      </c>
      <c r="F114" s="60" t="s">
        <v>343</v>
      </c>
      <c r="G114" s="54">
        <v>0</v>
      </c>
      <c r="H114" s="101">
        <v>807.29</v>
      </c>
      <c r="I114" s="101">
        <v>3229.18</v>
      </c>
      <c r="J114" s="102">
        <f t="shared" si="1"/>
        <v>4036.47</v>
      </c>
    </row>
    <row r="115" spans="1:10" ht="14.5" x14ac:dyDescent="0.3">
      <c r="A115" s="55" t="s">
        <v>189</v>
      </c>
      <c r="B115" s="105" t="s">
        <v>31</v>
      </c>
      <c r="C115" s="104" t="s">
        <v>219</v>
      </c>
      <c r="D115" s="94" t="s">
        <v>227</v>
      </c>
      <c r="E115" s="53">
        <v>1</v>
      </c>
      <c r="F115" s="60" t="s">
        <v>344</v>
      </c>
      <c r="G115" s="54">
        <v>0</v>
      </c>
      <c r="H115" s="101">
        <v>1129.55</v>
      </c>
      <c r="I115" s="101">
        <v>4518.2</v>
      </c>
      <c r="J115" s="102">
        <f t="shared" si="1"/>
        <v>5647.75</v>
      </c>
    </row>
    <row r="116" spans="1:10" ht="14.5" x14ac:dyDescent="0.3">
      <c r="A116" s="55" t="s">
        <v>180</v>
      </c>
      <c r="B116" s="103" t="s">
        <v>37</v>
      </c>
      <c r="C116" s="100" t="s">
        <v>222</v>
      </c>
      <c r="D116" s="94" t="s">
        <v>227</v>
      </c>
      <c r="E116" s="53">
        <v>1</v>
      </c>
      <c r="F116" s="61" t="s">
        <v>345</v>
      </c>
      <c r="G116" s="54">
        <v>0</v>
      </c>
      <c r="H116" s="101">
        <v>664.44</v>
      </c>
      <c r="I116" s="101">
        <v>2657.77</v>
      </c>
      <c r="J116" s="102">
        <f t="shared" si="1"/>
        <v>3322.21</v>
      </c>
    </row>
    <row r="117" spans="1:10" ht="14.5" x14ac:dyDescent="0.3">
      <c r="A117" s="55" t="s">
        <v>180</v>
      </c>
      <c r="B117" s="103" t="s">
        <v>37</v>
      </c>
      <c r="C117" s="104" t="s">
        <v>219</v>
      </c>
      <c r="D117" s="94" t="s">
        <v>227</v>
      </c>
      <c r="E117" s="53">
        <v>1</v>
      </c>
      <c r="F117" s="60" t="s">
        <v>346</v>
      </c>
      <c r="G117" s="54">
        <v>0</v>
      </c>
      <c r="H117" s="101">
        <v>664.44</v>
      </c>
      <c r="I117" s="101">
        <v>2657.77</v>
      </c>
      <c r="J117" s="102">
        <f t="shared" si="1"/>
        <v>3322.21</v>
      </c>
    </row>
    <row r="118" spans="1:10" ht="14.5" x14ac:dyDescent="0.3">
      <c r="A118" s="55" t="s">
        <v>180</v>
      </c>
      <c r="B118" s="103" t="s">
        <v>37</v>
      </c>
      <c r="C118" s="105" t="s">
        <v>226</v>
      </c>
      <c r="D118" s="94" t="s">
        <v>227</v>
      </c>
      <c r="E118" s="53">
        <v>1</v>
      </c>
      <c r="F118" s="61" t="s">
        <v>347</v>
      </c>
      <c r="G118" s="54">
        <v>0</v>
      </c>
      <c r="H118" s="101">
        <v>664.44</v>
      </c>
      <c r="I118" s="101">
        <v>2657.77</v>
      </c>
      <c r="J118" s="102">
        <f t="shared" si="1"/>
        <v>3322.21</v>
      </c>
    </row>
    <row r="119" spans="1:10" ht="14.5" x14ac:dyDescent="0.3">
      <c r="A119" s="55" t="s">
        <v>213</v>
      </c>
      <c r="B119" s="104" t="s">
        <v>27</v>
      </c>
      <c r="C119" s="100" t="s">
        <v>220</v>
      </c>
      <c r="D119" s="94" t="s">
        <v>227</v>
      </c>
      <c r="E119" s="53">
        <v>1</v>
      </c>
      <c r="F119" s="60" t="s">
        <v>528</v>
      </c>
      <c r="G119" s="54">
        <v>0</v>
      </c>
      <c r="H119" s="101">
        <v>1461.77</v>
      </c>
      <c r="I119" s="101">
        <v>5847.08</v>
      </c>
      <c r="J119" s="102">
        <f t="shared" si="1"/>
        <v>7308.85</v>
      </c>
    </row>
    <row r="120" spans="1:10" ht="14.5" x14ac:dyDescent="0.3">
      <c r="A120" s="55" t="s">
        <v>195</v>
      </c>
      <c r="B120" s="105" t="s">
        <v>41</v>
      </c>
      <c r="C120" s="104" t="s">
        <v>219</v>
      </c>
      <c r="D120" s="94" t="s">
        <v>227</v>
      </c>
      <c r="E120" s="53">
        <v>1</v>
      </c>
      <c r="F120" s="60" t="s">
        <v>529</v>
      </c>
      <c r="G120" s="54">
        <v>0</v>
      </c>
      <c r="H120" s="101">
        <v>265.77999999999997</v>
      </c>
      <c r="I120" s="106">
        <v>1063.1099999999999</v>
      </c>
      <c r="J120" s="107">
        <f t="shared" si="1"/>
        <v>1328.8899999999999</v>
      </c>
    </row>
    <row r="121" spans="1:10" ht="14.5" x14ac:dyDescent="0.3">
      <c r="A121" s="55" t="s">
        <v>196</v>
      </c>
      <c r="B121" s="104" t="s">
        <v>33</v>
      </c>
      <c r="C121" s="100" t="s">
        <v>222</v>
      </c>
      <c r="D121" s="94" t="s">
        <v>227</v>
      </c>
      <c r="E121" s="53">
        <v>1</v>
      </c>
      <c r="F121" s="60" t="s">
        <v>530</v>
      </c>
      <c r="G121" s="54">
        <v>0</v>
      </c>
      <c r="H121" s="101">
        <v>930.22</v>
      </c>
      <c r="I121" s="101">
        <v>3720.87</v>
      </c>
      <c r="J121" s="102">
        <f t="shared" si="1"/>
        <v>4651.09</v>
      </c>
    </row>
    <row r="122" spans="1:10" ht="14.5" x14ac:dyDescent="0.3">
      <c r="A122" s="55" t="s">
        <v>195</v>
      </c>
      <c r="B122" s="105" t="s">
        <v>41</v>
      </c>
      <c r="C122" s="103" t="s">
        <v>225</v>
      </c>
      <c r="D122" s="94" t="s">
        <v>227</v>
      </c>
      <c r="E122" s="53">
        <v>1</v>
      </c>
      <c r="F122" s="60" t="s">
        <v>348</v>
      </c>
      <c r="G122" s="54">
        <v>0</v>
      </c>
      <c r="H122" s="101">
        <v>265.77999999999997</v>
      </c>
      <c r="I122" s="106">
        <v>1063.1099999999999</v>
      </c>
      <c r="J122" s="107">
        <f t="shared" si="1"/>
        <v>1328.8899999999999</v>
      </c>
    </row>
    <row r="123" spans="1:10" ht="14.5" x14ac:dyDescent="0.3">
      <c r="A123" s="55" t="s">
        <v>207</v>
      </c>
      <c r="B123" s="104" t="s">
        <v>27</v>
      </c>
      <c r="C123" s="103" t="s">
        <v>225</v>
      </c>
      <c r="D123" s="94" t="s">
        <v>227</v>
      </c>
      <c r="E123" s="53">
        <v>1</v>
      </c>
      <c r="F123" s="60" t="s">
        <v>350</v>
      </c>
      <c r="G123" s="54">
        <v>0</v>
      </c>
      <c r="H123" s="101">
        <v>1461.77</v>
      </c>
      <c r="I123" s="101">
        <v>5847.08</v>
      </c>
      <c r="J123" s="102">
        <f t="shared" si="1"/>
        <v>7308.85</v>
      </c>
    </row>
    <row r="124" spans="1:10" ht="14.5" x14ac:dyDescent="0.3">
      <c r="A124" s="55" t="s">
        <v>189</v>
      </c>
      <c r="B124" s="105" t="s">
        <v>31</v>
      </c>
      <c r="C124" s="104" t="s">
        <v>219</v>
      </c>
      <c r="D124" s="122" t="s">
        <v>407</v>
      </c>
      <c r="E124" s="53">
        <v>1</v>
      </c>
      <c r="F124" s="60" t="s">
        <v>351</v>
      </c>
      <c r="G124" s="54">
        <v>0</v>
      </c>
      <c r="H124" s="101"/>
      <c r="I124" s="101">
        <v>4518.2</v>
      </c>
      <c r="J124" s="102">
        <f t="shared" si="1"/>
        <v>4518.2</v>
      </c>
    </row>
    <row r="125" spans="1:10" ht="14.5" x14ac:dyDescent="0.3">
      <c r="A125" s="55" t="s">
        <v>180</v>
      </c>
      <c r="B125" s="103" t="s">
        <v>37</v>
      </c>
      <c r="C125" s="104" t="s">
        <v>219</v>
      </c>
      <c r="D125" s="94" t="s">
        <v>227</v>
      </c>
      <c r="E125" s="53">
        <v>1</v>
      </c>
      <c r="F125" s="60" t="s">
        <v>352</v>
      </c>
      <c r="G125" s="54">
        <v>0</v>
      </c>
      <c r="H125" s="101">
        <v>664.44</v>
      </c>
      <c r="I125" s="101">
        <v>2657.77</v>
      </c>
      <c r="J125" s="102">
        <f t="shared" si="1"/>
        <v>3322.21</v>
      </c>
    </row>
    <row r="126" spans="1:10" ht="14.5" x14ac:dyDescent="0.3">
      <c r="A126" s="55" t="s">
        <v>212</v>
      </c>
      <c r="B126" s="104" t="s">
        <v>33</v>
      </c>
      <c r="C126" s="105" t="s">
        <v>226</v>
      </c>
      <c r="D126" s="122" t="s">
        <v>407</v>
      </c>
      <c r="E126" s="53">
        <v>1</v>
      </c>
      <c r="F126" s="60" t="s">
        <v>353</v>
      </c>
      <c r="G126" s="54">
        <v>0</v>
      </c>
      <c r="H126" s="101"/>
      <c r="I126" s="101">
        <v>3720.87</v>
      </c>
      <c r="J126" s="102">
        <f t="shared" si="1"/>
        <v>3720.87</v>
      </c>
    </row>
    <row r="127" spans="1:10" ht="14.5" x14ac:dyDescent="0.3">
      <c r="A127" s="55" t="s">
        <v>188</v>
      </c>
      <c r="B127" s="105" t="s">
        <v>35</v>
      </c>
      <c r="C127" s="100" t="s">
        <v>224</v>
      </c>
      <c r="D127" s="94" t="s">
        <v>227</v>
      </c>
      <c r="E127" s="53">
        <v>1</v>
      </c>
      <c r="F127" s="60" t="s">
        <v>355</v>
      </c>
      <c r="G127" s="54">
        <v>0</v>
      </c>
      <c r="H127" s="101">
        <v>807.29</v>
      </c>
      <c r="I127" s="101">
        <v>3229.18</v>
      </c>
      <c r="J127" s="102">
        <f t="shared" si="1"/>
        <v>4036.47</v>
      </c>
    </row>
    <row r="128" spans="1:10" ht="14.5" x14ac:dyDescent="0.3">
      <c r="A128" s="55" t="s">
        <v>189</v>
      </c>
      <c r="B128" s="105" t="s">
        <v>31</v>
      </c>
      <c r="C128" s="104" t="s">
        <v>219</v>
      </c>
      <c r="D128" s="122" t="s">
        <v>407</v>
      </c>
      <c r="E128" s="53">
        <v>1</v>
      </c>
      <c r="F128" s="60" t="s">
        <v>356</v>
      </c>
      <c r="G128" s="54">
        <v>0</v>
      </c>
      <c r="H128" s="101"/>
      <c r="I128" s="101">
        <v>4518.2</v>
      </c>
      <c r="J128" s="102">
        <f t="shared" si="1"/>
        <v>4518.2</v>
      </c>
    </row>
    <row r="129" spans="1:10" ht="14.5" x14ac:dyDescent="0.3">
      <c r="A129" s="55" t="s">
        <v>185</v>
      </c>
      <c r="B129" s="105" t="s">
        <v>29</v>
      </c>
      <c r="C129" s="100" t="s">
        <v>222</v>
      </c>
      <c r="D129" s="94" t="s">
        <v>227</v>
      </c>
      <c r="E129" s="53">
        <v>1</v>
      </c>
      <c r="F129" s="60" t="s">
        <v>357</v>
      </c>
      <c r="G129" s="54">
        <v>0</v>
      </c>
      <c r="H129" s="101">
        <v>1229.22</v>
      </c>
      <c r="I129" s="101">
        <v>4916.8599999999997</v>
      </c>
      <c r="J129" s="102">
        <f t="shared" si="1"/>
        <v>6146.08</v>
      </c>
    </row>
    <row r="130" spans="1:10" ht="14.5" x14ac:dyDescent="0.3">
      <c r="A130" s="55" t="s">
        <v>183</v>
      </c>
      <c r="B130" s="104" t="s">
        <v>27</v>
      </c>
      <c r="C130" s="100" t="s">
        <v>222</v>
      </c>
      <c r="D130" s="94" t="s">
        <v>227</v>
      </c>
      <c r="E130" s="53">
        <v>1</v>
      </c>
      <c r="F130" s="61" t="s">
        <v>358</v>
      </c>
      <c r="G130" s="54">
        <v>0</v>
      </c>
      <c r="H130" s="101">
        <v>1461.77</v>
      </c>
      <c r="I130" s="101">
        <v>5847.08</v>
      </c>
      <c r="J130" s="102">
        <f t="shared" si="1"/>
        <v>7308.85</v>
      </c>
    </row>
    <row r="131" spans="1:10" ht="14.5" x14ac:dyDescent="0.3">
      <c r="A131" s="55" t="s">
        <v>214</v>
      </c>
      <c r="B131" s="105"/>
      <c r="C131" s="105" t="s">
        <v>226</v>
      </c>
      <c r="D131" s="94" t="s">
        <v>227</v>
      </c>
      <c r="E131" s="53">
        <v>1</v>
      </c>
      <c r="F131" s="60" t="s">
        <v>359</v>
      </c>
      <c r="G131" s="54">
        <v>0</v>
      </c>
      <c r="H131" s="101">
        <v>3198</v>
      </c>
      <c r="I131" s="101">
        <v>12792</v>
      </c>
      <c r="J131" s="102">
        <f t="shared" si="1"/>
        <v>15990</v>
      </c>
    </row>
    <row r="132" spans="1:10" ht="14.5" x14ac:dyDescent="0.3">
      <c r="A132" s="55" t="s">
        <v>183</v>
      </c>
      <c r="B132" s="104" t="s">
        <v>27</v>
      </c>
      <c r="C132" s="100" t="s">
        <v>224</v>
      </c>
      <c r="D132" s="94" t="s">
        <v>227</v>
      </c>
      <c r="E132" s="53">
        <v>1</v>
      </c>
      <c r="F132" s="60" t="s">
        <v>360</v>
      </c>
      <c r="G132" s="54">
        <v>0</v>
      </c>
      <c r="H132" s="101">
        <v>1461.77</v>
      </c>
      <c r="I132" s="101">
        <v>5847.08</v>
      </c>
      <c r="J132" s="102">
        <f t="shared" si="1"/>
        <v>7308.85</v>
      </c>
    </row>
    <row r="133" spans="1:10" ht="14.5" x14ac:dyDescent="0.3">
      <c r="A133" s="55" t="s">
        <v>183</v>
      </c>
      <c r="B133" s="104" t="s">
        <v>27</v>
      </c>
      <c r="C133" s="100" t="s">
        <v>222</v>
      </c>
      <c r="D133" s="94" t="s">
        <v>227</v>
      </c>
      <c r="E133" s="53">
        <v>1</v>
      </c>
      <c r="F133" s="60" t="s">
        <v>361</v>
      </c>
      <c r="G133" s="54">
        <v>0</v>
      </c>
      <c r="H133" s="101">
        <v>1461.77</v>
      </c>
      <c r="I133" s="101">
        <v>5847.08</v>
      </c>
      <c r="J133" s="102">
        <f t="shared" si="1"/>
        <v>7308.85</v>
      </c>
    </row>
    <row r="134" spans="1:10" ht="14.5" x14ac:dyDescent="0.3">
      <c r="A134" s="55" t="s">
        <v>181</v>
      </c>
      <c r="B134" s="104" t="s">
        <v>33</v>
      </c>
      <c r="C134" s="105" t="s">
        <v>226</v>
      </c>
      <c r="D134" s="94" t="s">
        <v>227</v>
      </c>
      <c r="E134" s="53">
        <v>1</v>
      </c>
      <c r="F134" s="61" t="s">
        <v>362</v>
      </c>
      <c r="G134" s="54">
        <v>0</v>
      </c>
      <c r="H134" s="101">
        <v>930.22</v>
      </c>
      <c r="I134" s="101">
        <v>3720.87</v>
      </c>
      <c r="J134" s="102">
        <f t="shared" si="1"/>
        <v>4651.09</v>
      </c>
    </row>
    <row r="135" spans="1:10" ht="14.5" x14ac:dyDescent="0.3">
      <c r="A135" s="55" t="s">
        <v>185</v>
      </c>
      <c r="B135" s="105" t="s">
        <v>29</v>
      </c>
      <c r="C135" s="100" t="s">
        <v>224</v>
      </c>
      <c r="D135" s="94" t="s">
        <v>227</v>
      </c>
      <c r="E135" s="53">
        <v>1</v>
      </c>
      <c r="F135" s="60" t="s">
        <v>363</v>
      </c>
      <c r="G135" s="54">
        <v>0</v>
      </c>
      <c r="H135" s="101">
        <v>1229.22</v>
      </c>
      <c r="I135" s="101">
        <v>4916.8599999999997</v>
      </c>
      <c r="J135" s="102">
        <f t="shared" ref="J135:J174" si="2">H135+I135</f>
        <v>6146.08</v>
      </c>
    </row>
    <row r="136" spans="1:10" ht="14.5" x14ac:dyDescent="0.3">
      <c r="A136" s="55" t="s">
        <v>180</v>
      </c>
      <c r="B136" s="103" t="s">
        <v>37</v>
      </c>
      <c r="C136" s="100" t="s">
        <v>222</v>
      </c>
      <c r="D136" s="94" t="s">
        <v>227</v>
      </c>
      <c r="E136" s="53">
        <v>1</v>
      </c>
      <c r="F136" s="60" t="s">
        <v>531</v>
      </c>
      <c r="G136" s="54">
        <v>0</v>
      </c>
      <c r="H136" s="101">
        <v>664.44</v>
      </c>
      <c r="I136" s="101">
        <v>2657.77</v>
      </c>
      <c r="J136" s="102">
        <f t="shared" si="2"/>
        <v>3322.21</v>
      </c>
    </row>
    <row r="137" spans="1:10" ht="14.5" x14ac:dyDescent="0.3">
      <c r="A137" s="55" t="s">
        <v>189</v>
      </c>
      <c r="B137" s="105" t="s">
        <v>31</v>
      </c>
      <c r="C137" s="100" t="s">
        <v>222</v>
      </c>
      <c r="D137" s="94" t="s">
        <v>227</v>
      </c>
      <c r="E137" s="53">
        <v>1</v>
      </c>
      <c r="F137" s="60" t="s">
        <v>364</v>
      </c>
      <c r="G137" s="54">
        <v>0</v>
      </c>
      <c r="H137" s="101">
        <v>1129.55</v>
      </c>
      <c r="I137" s="101">
        <v>4518.2</v>
      </c>
      <c r="J137" s="102">
        <f t="shared" si="2"/>
        <v>5647.75</v>
      </c>
    </row>
    <row r="138" spans="1:10" ht="14.5" x14ac:dyDescent="0.3">
      <c r="A138" s="55" t="s">
        <v>215</v>
      </c>
      <c r="B138" s="103" t="s">
        <v>37</v>
      </c>
      <c r="C138" s="104" t="s">
        <v>219</v>
      </c>
      <c r="D138" s="122" t="s">
        <v>407</v>
      </c>
      <c r="E138" s="53">
        <v>1</v>
      </c>
      <c r="F138" s="60" t="s">
        <v>365</v>
      </c>
      <c r="G138" s="54">
        <v>0</v>
      </c>
      <c r="H138" s="101"/>
      <c r="I138" s="101">
        <v>2657.77</v>
      </c>
      <c r="J138" s="102">
        <f t="shared" si="2"/>
        <v>2657.77</v>
      </c>
    </row>
    <row r="139" spans="1:10" ht="14.5" x14ac:dyDescent="0.3">
      <c r="A139" s="55" t="s">
        <v>180</v>
      </c>
      <c r="B139" s="103" t="s">
        <v>37</v>
      </c>
      <c r="C139" s="104" t="s">
        <v>219</v>
      </c>
      <c r="D139" s="94" t="s">
        <v>227</v>
      </c>
      <c r="E139" s="53">
        <v>1</v>
      </c>
      <c r="F139" s="60" t="s">
        <v>366</v>
      </c>
      <c r="G139" s="54">
        <v>0</v>
      </c>
      <c r="H139" s="101">
        <v>664.44</v>
      </c>
      <c r="I139" s="101">
        <v>2657.77</v>
      </c>
      <c r="J139" s="102">
        <f t="shared" si="2"/>
        <v>3322.21</v>
      </c>
    </row>
    <row r="140" spans="1:10" ht="14.5" x14ac:dyDescent="0.3">
      <c r="A140" s="55" t="s">
        <v>196</v>
      </c>
      <c r="B140" s="104" t="s">
        <v>33</v>
      </c>
      <c r="C140" s="100" t="s">
        <v>222</v>
      </c>
      <c r="D140" s="94" t="s">
        <v>227</v>
      </c>
      <c r="E140" s="53">
        <v>1</v>
      </c>
      <c r="F140" s="60" t="s">
        <v>367</v>
      </c>
      <c r="G140" s="54">
        <v>0</v>
      </c>
      <c r="H140" s="101">
        <v>930.22</v>
      </c>
      <c r="I140" s="101">
        <v>3720.87</v>
      </c>
      <c r="J140" s="102">
        <f t="shared" si="2"/>
        <v>4651.09</v>
      </c>
    </row>
    <row r="141" spans="1:10" ht="14.5" x14ac:dyDescent="0.3">
      <c r="A141" s="55" t="s">
        <v>183</v>
      </c>
      <c r="B141" s="104" t="s">
        <v>27</v>
      </c>
      <c r="C141" s="100" t="s">
        <v>224</v>
      </c>
      <c r="D141" s="94" t="s">
        <v>227</v>
      </c>
      <c r="E141" s="53">
        <v>1</v>
      </c>
      <c r="F141" s="60" t="s">
        <v>368</v>
      </c>
      <c r="G141" s="54">
        <v>0</v>
      </c>
      <c r="H141" s="101">
        <v>1461.77</v>
      </c>
      <c r="I141" s="101">
        <v>5847.08</v>
      </c>
      <c r="J141" s="102">
        <f t="shared" si="2"/>
        <v>7308.85</v>
      </c>
    </row>
    <row r="142" spans="1:10" ht="14.5" x14ac:dyDescent="0.3">
      <c r="A142" s="55" t="s">
        <v>188</v>
      </c>
      <c r="B142" s="105" t="s">
        <v>35</v>
      </c>
      <c r="C142" s="100" t="s">
        <v>222</v>
      </c>
      <c r="D142" s="94" t="s">
        <v>227</v>
      </c>
      <c r="E142" s="53">
        <v>1</v>
      </c>
      <c r="F142" s="60" t="s">
        <v>532</v>
      </c>
      <c r="G142" s="54">
        <v>0</v>
      </c>
      <c r="H142" s="101">
        <v>807.29</v>
      </c>
      <c r="I142" s="101">
        <v>3229.18</v>
      </c>
      <c r="J142" s="102">
        <f t="shared" si="2"/>
        <v>4036.47</v>
      </c>
    </row>
    <row r="143" spans="1:10" ht="14.5" x14ac:dyDescent="0.3">
      <c r="A143" s="55" t="s">
        <v>196</v>
      </c>
      <c r="B143" s="104" t="s">
        <v>33</v>
      </c>
      <c r="C143" s="104" t="s">
        <v>219</v>
      </c>
      <c r="D143" s="94" t="s">
        <v>227</v>
      </c>
      <c r="E143" s="53">
        <v>1</v>
      </c>
      <c r="F143" s="60" t="s">
        <v>370</v>
      </c>
      <c r="G143" s="54">
        <v>0</v>
      </c>
      <c r="H143" s="101">
        <v>930.22</v>
      </c>
      <c r="I143" s="101">
        <v>3720.87</v>
      </c>
      <c r="J143" s="102">
        <f t="shared" si="2"/>
        <v>4651.09</v>
      </c>
    </row>
    <row r="144" spans="1:10" ht="14.5" x14ac:dyDescent="0.3">
      <c r="A144" s="55" t="s">
        <v>182</v>
      </c>
      <c r="B144" s="100" t="s">
        <v>39</v>
      </c>
      <c r="C144" s="100" t="s">
        <v>220</v>
      </c>
      <c r="D144" s="94" t="s">
        <v>227</v>
      </c>
      <c r="E144" s="53">
        <v>1</v>
      </c>
      <c r="F144" s="60" t="s">
        <v>371</v>
      </c>
      <c r="G144" s="54">
        <v>0</v>
      </c>
      <c r="H144" s="101">
        <v>431.89</v>
      </c>
      <c r="I144" s="101">
        <v>1727.55</v>
      </c>
      <c r="J144" s="102">
        <f t="shared" si="2"/>
        <v>2159.44</v>
      </c>
    </row>
    <row r="145" spans="1:10" ht="14.5" x14ac:dyDescent="0.3">
      <c r="A145" s="55" t="s">
        <v>217</v>
      </c>
      <c r="B145" s="104" t="s">
        <v>27</v>
      </c>
      <c r="C145" s="103" t="s">
        <v>225</v>
      </c>
      <c r="D145" s="122" t="s">
        <v>461</v>
      </c>
      <c r="E145" s="53">
        <v>1</v>
      </c>
      <c r="F145" s="60" t="s">
        <v>373</v>
      </c>
      <c r="G145" s="54">
        <v>0</v>
      </c>
      <c r="H145" s="101"/>
      <c r="I145" s="101">
        <v>5847.08</v>
      </c>
      <c r="J145" s="102">
        <f t="shared" si="2"/>
        <v>5847.08</v>
      </c>
    </row>
    <row r="146" spans="1:10" ht="14.5" x14ac:dyDescent="0.3">
      <c r="A146" s="55" t="s">
        <v>189</v>
      </c>
      <c r="B146" s="105" t="s">
        <v>31</v>
      </c>
      <c r="C146" s="100" t="s">
        <v>224</v>
      </c>
      <c r="D146" s="94" t="s">
        <v>227</v>
      </c>
      <c r="E146" s="53">
        <v>1</v>
      </c>
      <c r="F146" s="60" t="s">
        <v>375</v>
      </c>
      <c r="G146" s="54">
        <v>0</v>
      </c>
      <c r="H146" s="101">
        <v>1129.55</v>
      </c>
      <c r="I146" s="101">
        <v>4518.2</v>
      </c>
      <c r="J146" s="102">
        <f t="shared" si="2"/>
        <v>5647.75</v>
      </c>
    </row>
    <row r="147" spans="1:10" ht="14.5" x14ac:dyDescent="0.3">
      <c r="A147" s="55" t="s">
        <v>209</v>
      </c>
      <c r="B147" s="104" t="s">
        <v>27</v>
      </c>
      <c r="C147" s="104" t="s">
        <v>219</v>
      </c>
      <c r="D147" s="94" t="s">
        <v>227</v>
      </c>
      <c r="E147" s="53">
        <v>1</v>
      </c>
      <c r="F147" s="60" t="s">
        <v>533</v>
      </c>
      <c r="G147" s="54">
        <v>0</v>
      </c>
      <c r="H147" s="101">
        <v>1461.77</v>
      </c>
      <c r="I147" s="101">
        <v>5847.08</v>
      </c>
      <c r="J147" s="102">
        <f t="shared" si="2"/>
        <v>7308.85</v>
      </c>
    </row>
    <row r="148" spans="1:10" ht="14.5" x14ac:dyDescent="0.3">
      <c r="A148" s="55" t="s">
        <v>189</v>
      </c>
      <c r="B148" s="105" t="s">
        <v>31</v>
      </c>
      <c r="C148" s="100" t="s">
        <v>220</v>
      </c>
      <c r="D148" s="122" t="s">
        <v>386</v>
      </c>
      <c r="E148" s="53">
        <v>1</v>
      </c>
      <c r="F148" s="60" t="s">
        <v>386</v>
      </c>
      <c r="G148" s="54">
        <v>0</v>
      </c>
      <c r="H148" s="101">
        <v>1129.55</v>
      </c>
      <c r="I148" s="101">
        <v>4518.2</v>
      </c>
      <c r="J148" s="102">
        <f t="shared" si="2"/>
        <v>5647.75</v>
      </c>
    </row>
    <row r="149" spans="1:10" ht="14.5" x14ac:dyDescent="0.3">
      <c r="A149" s="55" t="s">
        <v>207</v>
      </c>
      <c r="B149" s="104" t="s">
        <v>27</v>
      </c>
      <c r="C149" s="104" t="s">
        <v>223</v>
      </c>
      <c r="D149" s="122" t="s">
        <v>386</v>
      </c>
      <c r="E149" s="53">
        <v>1</v>
      </c>
      <c r="F149" s="60" t="s">
        <v>386</v>
      </c>
      <c r="G149" s="54">
        <v>0</v>
      </c>
      <c r="H149" s="101">
        <v>1461.77</v>
      </c>
      <c r="I149" s="101">
        <v>5847.08</v>
      </c>
      <c r="J149" s="102">
        <f t="shared" si="2"/>
        <v>7308.85</v>
      </c>
    </row>
    <row r="150" spans="1:10" ht="14.5" x14ac:dyDescent="0.3">
      <c r="A150" s="55" t="s">
        <v>206</v>
      </c>
      <c r="B150" s="104" t="s">
        <v>27</v>
      </c>
      <c r="C150" s="104" t="s">
        <v>219</v>
      </c>
      <c r="D150" s="122" t="s">
        <v>461</v>
      </c>
      <c r="E150" s="53">
        <v>1</v>
      </c>
      <c r="F150" s="60" t="s">
        <v>534</v>
      </c>
      <c r="G150" s="54">
        <v>0</v>
      </c>
      <c r="H150" s="101"/>
      <c r="I150" s="101">
        <v>5847.08</v>
      </c>
      <c r="J150" s="102">
        <f t="shared" si="2"/>
        <v>5847.08</v>
      </c>
    </row>
    <row r="151" spans="1:10" ht="14.5" x14ac:dyDescent="0.3">
      <c r="A151" s="55" t="s">
        <v>189</v>
      </c>
      <c r="B151" s="105" t="s">
        <v>31</v>
      </c>
      <c r="C151" s="105" t="s">
        <v>226</v>
      </c>
      <c r="D151" s="94" t="s">
        <v>227</v>
      </c>
      <c r="E151" s="53">
        <v>1</v>
      </c>
      <c r="F151" s="60" t="s">
        <v>377</v>
      </c>
      <c r="G151" s="54">
        <v>0</v>
      </c>
      <c r="H151" s="101">
        <v>1129.55</v>
      </c>
      <c r="I151" s="101">
        <v>4518.2</v>
      </c>
      <c r="J151" s="102">
        <f t="shared" si="2"/>
        <v>5647.75</v>
      </c>
    </row>
    <row r="152" spans="1:10" ht="14.5" x14ac:dyDescent="0.3">
      <c r="A152" s="55" t="s">
        <v>535</v>
      </c>
      <c r="B152" s="105"/>
      <c r="C152" s="100" t="s">
        <v>220</v>
      </c>
      <c r="D152" s="94" t="s">
        <v>227</v>
      </c>
      <c r="E152" s="53">
        <v>1</v>
      </c>
      <c r="F152" s="60" t="s">
        <v>536</v>
      </c>
      <c r="G152" s="54">
        <v>0</v>
      </c>
      <c r="H152" s="101">
        <v>3198</v>
      </c>
      <c r="I152" s="101">
        <v>12792</v>
      </c>
      <c r="J152" s="102">
        <f t="shared" si="2"/>
        <v>15990</v>
      </c>
    </row>
    <row r="153" spans="1:10" ht="14.5" x14ac:dyDescent="0.3">
      <c r="A153" s="55" t="s">
        <v>182</v>
      </c>
      <c r="B153" s="100" t="s">
        <v>39</v>
      </c>
      <c r="C153" s="100" t="s">
        <v>220</v>
      </c>
      <c r="D153" s="94" t="s">
        <v>227</v>
      </c>
      <c r="E153" s="53">
        <v>1</v>
      </c>
      <c r="F153" s="60" t="s">
        <v>379</v>
      </c>
      <c r="G153" s="54">
        <v>0</v>
      </c>
      <c r="H153" s="101">
        <v>431.89</v>
      </c>
      <c r="I153" s="101">
        <v>1727.55</v>
      </c>
      <c r="J153" s="102">
        <f t="shared" si="2"/>
        <v>2159.44</v>
      </c>
    </row>
    <row r="154" spans="1:10" ht="14.5" x14ac:dyDescent="0.3">
      <c r="A154" s="55" t="s">
        <v>181</v>
      </c>
      <c r="B154" s="104" t="s">
        <v>33</v>
      </c>
      <c r="C154" s="103" t="s">
        <v>225</v>
      </c>
      <c r="D154" s="94" t="s">
        <v>227</v>
      </c>
      <c r="E154" s="53">
        <v>1</v>
      </c>
      <c r="F154" s="61" t="s">
        <v>537</v>
      </c>
      <c r="G154" s="54">
        <v>0</v>
      </c>
      <c r="H154" s="101">
        <v>930.22</v>
      </c>
      <c r="I154" s="101">
        <v>3720.87</v>
      </c>
      <c r="J154" s="102">
        <f t="shared" si="2"/>
        <v>4651.09</v>
      </c>
    </row>
    <row r="155" spans="1:10" ht="14.5" x14ac:dyDescent="0.3">
      <c r="A155" s="55" t="s">
        <v>187</v>
      </c>
      <c r="B155" s="105" t="s">
        <v>25</v>
      </c>
      <c r="C155" s="100" t="s">
        <v>222</v>
      </c>
      <c r="D155" s="94" t="s">
        <v>227</v>
      </c>
      <c r="E155" s="53">
        <v>1</v>
      </c>
      <c r="F155" s="60" t="s">
        <v>381</v>
      </c>
      <c r="G155" s="54">
        <v>0</v>
      </c>
      <c r="H155" s="101">
        <v>1993.32</v>
      </c>
      <c r="I155" s="101">
        <v>7973.3</v>
      </c>
      <c r="J155" s="102">
        <f t="shared" si="2"/>
        <v>9966.6200000000008</v>
      </c>
    </row>
    <row r="156" spans="1:10" ht="14.5" x14ac:dyDescent="0.3">
      <c r="A156" s="55" t="s">
        <v>185</v>
      </c>
      <c r="B156" s="105" t="s">
        <v>29</v>
      </c>
      <c r="C156" s="103" t="s">
        <v>225</v>
      </c>
      <c r="D156" s="94" t="s">
        <v>227</v>
      </c>
      <c r="E156" s="53">
        <v>1</v>
      </c>
      <c r="F156" s="60" t="s">
        <v>382</v>
      </c>
      <c r="G156" s="54">
        <v>0</v>
      </c>
      <c r="H156" s="101">
        <v>1229.22</v>
      </c>
      <c r="I156" s="101">
        <v>4916.8599999999997</v>
      </c>
      <c r="J156" s="102">
        <f t="shared" si="2"/>
        <v>6146.08</v>
      </c>
    </row>
    <row r="157" spans="1:10" ht="14.5" x14ac:dyDescent="0.3">
      <c r="A157" s="55" t="s">
        <v>187</v>
      </c>
      <c r="B157" s="105" t="s">
        <v>25</v>
      </c>
      <c r="C157" s="100" t="s">
        <v>222</v>
      </c>
      <c r="D157" s="94" t="s">
        <v>227</v>
      </c>
      <c r="E157" s="53">
        <v>1</v>
      </c>
      <c r="F157" s="60" t="s">
        <v>383</v>
      </c>
      <c r="G157" s="54">
        <v>0</v>
      </c>
      <c r="H157" s="101">
        <v>1993.32</v>
      </c>
      <c r="I157" s="101">
        <v>7973.3</v>
      </c>
      <c r="J157" s="102">
        <f t="shared" si="2"/>
        <v>9966.6200000000008</v>
      </c>
    </row>
    <row r="158" spans="1:10" ht="14.5" x14ac:dyDescent="0.3">
      <c r="A158" s="55" t="s">
        <v>180</v>
      </c>
      <c r="B158" s="103" t="s">
        <v>37</v>
      </c>
      <c r="C158" s="104" t="s">
        <v>223</v>
      </c>
      <c r="D158" s="94" t="s">
        <v>227</v>
      </c>
      <c r="E158" s="53">
        <v>1</v>
      </c>
      <c r="F158" s="60" t="s">
        <v>239</v>
      </c>
      <c r="G158" s="54">
        <v>0</v>
      </c>
      <c r="H158" s="101">
        <v>664.44</v>
      </c>
      <c r="I158" s="101">
        <v>2657.77</v>
      </c>
      <c r="J158" s="102">
        <f t="shared" si="2"/>
        <v>3322.21</v>
      </c>
    </row>
    <row r="159" spans="1:10" ht="14.5" x14ac:dyDescent="0.3">
      <c r="A159" s="55" t="s">
        <v>195</v>
      </c>
      <c r="B159" s="105" t="s">
        <v>41</v>
      </c>
      <c r="C159" s="100" t="s">
        <v>224</v>
      </c>
      <c r="D159" s="94" t="s">
        <v>227</v>
      </c>
      <c r="E159" s="53">
        <v>1</v>
      </c>
      <c r="F159" s="60" t="s">
        <v>385</v>
      </c>
      <c r="G159" s="54">
        <v>0</v>
      </c>
      <c r="H159" s="106">
        <v>265.77999999999997</v>
      </c>
      <c r="I159" s="106">
        <v>1063.1099999999999</v>
      </c>
      <c r="J159" s="107">
        <f t="shared" si="2"/>
        <v>1328.8899999999999</v>
      </c>
    </row>
    <row r="160" spans="1:10" ht="14.5" x14ac:dyDescent="0.3">
      <c r="A160" s="55" t="s">
        <v>182</v>
      </c>
      <c r="B160" s="100" t="s">
        <v>39</v>
      </c>
      <c r="C160" s="100"/>
      <c r="D160" s="122" t="s">
        <v>386</v>
      </c>
      <c r="E160" s="53">
        <v>1</v>
      </c>
      <c r="F160" s="60" t="s">
        <v>386</v>
      </c>
      <c r="G160" s="54">
        <v>0</v>
      </c>
      <c r="H160" s="101">
        <v>431.89</v>
      </c>
      <c r="I160" s="101">
        <v>1727.55</v>
      </c>
      <c r="J160" s="102">
        <f t="shared" si="2"/>
        <v>2159.44</v>
      </c>
    </row>
    <row r="161" spans="1:30" ht="14.5" x14ac:dyDescent="0.3">
      <c r="A161" s="55" t="s">
        <v>195</v>
      </c>
      <c r="B161" s="105" t="s">
        <v>41</v>
      </c>
      <c r="C161" s="100" t="s">
        <v>222</v>
      </c>
      <c r="D161" s="94" t="s">
        <v>227</v>
      </c>
      <c r="E161" s="53">
        <v>1</v>
      </c>
      <c r="F161" s="60" t="s">
        <v>304</v>
      </c>
      <c r="G161" s="54">
        <v>0</v>
      </c>
      <c r="H161" s="106">
        <v>265.77999999999997</v>
      </c>
      <c r="I161" s="106">
        <v>1063.1099999999999</v>
      </c>
      <c r="J161" s="107">
        <f t="shared" si="2"/>
        <v>1328.8899999999999</v>
      </c>
    </row>
    <row r="162" spans="1:30" ht="14.5" x14ac:dyDescent="0.3">
      <c r="A162" s="55" t="s">
        <v>195</v>
      </c>
      <c r="B162" s="105" t="s">
        <v>41</v>
      </c>
      <c r="C162" s="103" t="s">
        <v>225</v>
      </c>
      <c r="D162" s="94" t="s">
        <v>227</v>
      </c>
      <c r="E162" s="53">
        <v>1</v>
      </c>
      <c r="F162" s="90" t="s">
        <v>349</v>
      </c>
      <c r="G162" s="54">
        <v>0</v>
      </c>
      <c r="H162" s="106">
        <v>265.77999999999997</v>
      </c>
      <c r="I162" s="106">
        <v>1063.1099999999999</v>
      </c>
      <c r="J162" s="107">
        <f t="shared" si="2"/>
        <v>1328.8899999999999</v>
      </c>
    </row>
    <row r="163" spans="1:30" ht="14.5" x14ac:dyDescent="0.3">
      <c r="A163" s="55" t="s">
        <v>180</v>
      </c>
      <c r="B163" s="104" t="s">
        <v>37</v>
      </c>
      <c r="C163" s="104"/>
      <c r="D163" s="122" t="s">
        <v>386</v>
      </c>
      <c r="E163" s="53">
        <v>1</v>
      </c>
      <c r="F163" s="61" t="s">
        <v>386</v>
      </c>
      <c r="G163" s="54">
        <v>0</v>
      </c>
      <c r="H163" s="101">
        <v>664.44</v>
      </c>
      <c r="I163" s="101">
        <v>2657.77</v>
      </c>
      <c r="J163" s="102">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180</v>
      </c>
      <c r="B164" s="104" t="s">
        <v>37</v>
      </c>
      <c r="C164" s="104"/>
      <c r="D164" s="122" t="s">
        <v>386</v>
      </c>
      <c r="E164" s="53">
        <v>1</v>
      </c>
      <c r="F164" s="60" t="s">
        <v>386</v>
      </c>
      <c r="G164" s="54">
        <v>0</v>
      </c>
      <c r="H164" s="101">
        <v>664.44</v>
      </c>
      <c r="I164" s="101">
        <v>2657.77</v>
      </c>
      <c r="J164" s="102">
        <f t="shared" si="2"/>
        <v>3322.21</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182</v>
      </c>
      <c r="B165" s="100" t="s">
        <v>39</v>
      </c>
      <c r="C165" s="100" t="s">
        <v>224</v>
      </c>
      <c r="D165" s="94" t="s">
        <v>227</v>
      </c>
      <c r="E165" s="53">
        <v>1</v>
      </c>
      <c r="F165" s="60" t="s">
        <v>387</v>
      </c>
      <c r="G165" s="54">
        <v>0</v>
      </c>
      <c r="H165" s="101">
        <v>431.89</v>
      </c>
      <c r="I165" s="101">
        <v>1727.55</v>
      </c>
      <c r="J165" s="102">
        <f t="shared" si="2"/>
        <v>2159.44</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218</v>
      </c>
      <c r="B166" s="105" t="s">
        <v>43</v>
      </c>
      <c r="C166" s="100" t="s">
        <v>222</v>
      </c>
      <c r="D166" s="94" t="s">
        <v>227</v>
      </c>
      <c r="E166" s="53">
        <v>1</v>
      </c>
      <c r="F166" s="60" t="s">
        <v>538</v>
      </c>
      <c r="G166" s="54">
        <v>0</v>
      </c>
      <c r="H166" s="106">
        <v>232.56</v>
      </c>
      <c r="I166" s="106">
        <v>930.22</v>
      </c>
      <c r="J166" s="107">
        <f t="shared" si="2"/>
        <v>1162.78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183</v>
      </c>
      <c r="B167" s="104" t="s">
        <v>27</v>
      </c>
      <c r="C167" s="100" t="s">
        <v>222</v>
      </c>
      <c r="D167" s="94" t="s">
        <v>227</v>
      </c>
      <c r="E167" s="53">
        <v>1</v>
      </c>
      <c r="F167" s="60" t="s">
        <v>389</v>
      </c>
      <c r="G167" s="54">
        <v>0</v>
      </c>
      <c r="H167" s="101">
        <v>1461.77</v>
      </c>
      <c r="I167" s="101">
        <v>5847.08</v>
      </c>
      <c r="J167" s="102">
        <f t="shared" si="2"/>
        <v>7308.85</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187</v>
      </c>
      <c r="B168" s="105" t="s">
        <v>25</v>
      </c>
      <c r="C168" s="100" t="s">
        <v>222</v>
      </c>
      <c r="D168" s="94" t="s">
        <v>227</v>
      </c>
      <c r="E168" s="53">
        <v>1</v>
      </c>
      <c r="F168" s="63" t="s">
        <v>244</v>
      </c>
      <c r="G168" s="54">
        <v>0</v>
      </c>
      <c r="H168" s="101">
        <v>1993.32</v>
      </c>
      <c r="I168" s="101">
        <v>7973.3</v>
      </c>
      <c r="J168" s="102">
        <f t="shared" si="2"/>
        <v>9966.6200000000008</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187</v>
      </c>
      <c r="B169" s="105" t="s">
        <v>25</v>
      </c>
      <c r="C169" s="100"/>
      <c r="D169" s="122" t="s">
        <v>386</v>
      </c>
      <c r="E169" s="53">
        <v>1</v>
      </c>
      <c r="F169" s="60" t="s">
        <v>386</v>
      </c>
      <c r="G169" s="54">
        <v>0</v>
      </c>
      <c r="H169" s="101">
        <v>1993.32</v>
      </c>
      <c r="I169" s="101">
        <v>7973.3</v>
      </c>
      <c r="J169" s="102">
        <f t="shared" si="2"/>
        <v>9966.6200000000008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183</v>
      </c>
      <c r="B170" s="104" t="s">
        <v>27</v>
      </c>
      <c r="C170" s="100"/>
      <c r="D170" s="122" t="s">
        <v>386</v>
      </c>
      <c r="E170" s="53">
        <v>1</v>
      </c>
      <c r="F170" s="60" t="s">
        <v>386</v>
      </c>
      <c r="G170" s="54">
        <v>0</v>
      </c>
      <c r="H170" s="101">
        <v>1461.77</v>
      </c>
      <c r="I170" s="101">
        <v>5847.08</v>
      </c>
      <c r="J170" s="102">
        <f t="shared" si="2"/>
        <v>7308.85</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181</v>
      </c>
      <c r="B171" s="104" t="s">
        <v>33</v>
      </c>
      <c r="C171" s="103"/>
      <c r="D171" s="122" t="s">
        <v>386</v>
      </c>
      <c r="E171" s="53">
        <v>1</v>
      </c>
      <c r="F171" s="61" t="s">
        <v>386</v>
      </c>
      <c r="G171" s="54">
        <v>0</v>
      </c>
      <c r="H171" s="101">
        <v>930.22</v>
      </c>
      <c r="I171" s="101">
        <v>3720.87</v>
      </c>
      <c r="J171" s="102">
        <f t="shared" si="2"/>
        <v>4651.09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188</v>
      </c>
      <c r="B172" s="105" t="s">
        <v>35</v>
      </c>
      <c r="C172" s="100" t="s">
        <v>222</v>
      </c>
      <c r="D172" s="94" t="s">
        <v>227</v>
      </c>
      <c r="E172" s="53">
        <v>1</v>
      </c>
      <c r="F172" s="63" t="s">
        <v>369</v>
      </c>
      <c r="G172" s="54">
        <v>0</v>
      </c>
      <c r="H172" s="101">
        <v>807.29</v>
      </c>
      <c r="I172" s="101">
        <v>3229.18</v>
      </c>
      <c r="J172" s="102">
        <f t="shared" si="2"/>
        <v>4036.47</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180</v>
      </c>
      <c r="B173" s="103" t="s">
        <v>37</v>
      </c>
      <c r="C173" s="104"/>
      <c r="D173" s="122" t="s">
        <v>386</v>
      </c>
      <c r="E173" s="53">
        <v>1</v>
      </c>
      <c r="F173" s="60" t="s">
        <v>386</v>
      </c>
      <c r="G173" s="54">
        <v>0</v>
      </c>
      <c r="H173" s="101">
        <v>664.44</v>
      </c>
      <c r="I173" s="101">
        <v>2657.77</v>
      </c>
      <c r="J173" s="102">
        <f t="shared" si="2"/>
        <v>3322.21</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218</v>
      </c>
      <c r="B174" s="105" t="s">
        <v>43</v>
      </c>
      <c r="C174" s="100"/>
      <c r="D174" s="122" t="s">
        <v>386</v>
      </c>
      <c r="E174" s="53">
        <v>1</v>
      </c>
      <c r="F174" s="60" t="s">
        <v>386</v>
      </c>
      <c r="G174" s="54">
        <v>0</v>
      </c>
      <c r="H174" s="106">
        <v>232.56</v>
      </c>
      <c r="I174" s="106">
        <v>930.22</v>
      </c>
      <c r="J174" s="107">
        <f t="shared" si="2"/>
        <v>1162.78</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0</v>
      </c>
      <c r="I176" s="25">
        <f>SUMIF($B$7:$B$174,"PRESIDENTE",$I$7:$I$174)-SUMIFS($I$7:$I$174,$D$7:$D$174,"VAGO",$B$7:$B$174,"PRESIDENTE")</f>
        <v>0</v>
      </c>
      <c r="J176" s="25">
        <f>SUMIF($B$7:$B$174,"PRESIDENTE",$J$7:$J$174)</f>
        <v>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ref="E177" si="4">C177+D177</f>
        <v>7</v>
      </c>
      <c r="F177" s="24"/>
      <c r="G177" s="25">
        <f>SUMIF($B$7:$B$174,"DAS",$G$7:$G$174)</f>
        <v>0</v>
      </c>
      <c r="H177" s="25">
        <f>SUMIF($B$7:$B$174,"DIRETOR",$H$7:$H$174)-SUMIFS($H$7:$H$174,$D$7:$D$174,"VAGO",$B$7:$B$174,"DIRETOR")</f>
        <v>0</v>
      </c>
      <c r="I177" s="25">
        <f>SUMIF($B$7:$B$174,"DIRETOR",$I$7:$I$174)-SUMIFS($I$7:$I$174,$D$7:$D$174,"VAGO",$B$7:$B$174,"DIRETOR")</f>
        <v>0</v>
      </c>
      <c r="J177" s="25">
        <f>SUMIF($B$7:$B$174,"DIRETOR",$J$7:$J$174)</f>
        <v>0</v>
      </c>
      <c r="K177" s="26"/>
      <c r="L177" s="26"/>
      <c r="M177" s="26"/>
      <c r="N177" s="26"/>
      <c r="O177" s="26"/>
      <c r="P177" s="26"/>
      <c r="Q177" s="26"/>
    </row>
    <row r="178" spans="1:30" ht="14.5" x14ac:dyDescent="0.3">
      <c r="A178" s="22" t="s">
        <v>24</v>
      </c>
      <c r="B178" s="15" t="s">
        <v>25</v>
      </c>
      <c r="C178" s="23">
        <v>8</v>
      </c>
      <c r="D178" s="23">
        <v>1</v>
      </c>
      <c r="E178" s="23">
        <f>C178+D178</f>
        <v>9</v>
      </c>
      <c r="F178" s="27"/>
      <c r="G178" s="25">
        <f>SUMIF($B$7:$B$174,"DAS-1",$G$7:$G$174)</f>
        <v>0</v>
      </c>
      <c r="H178" s="25">
        <f>SUMIF($B$7:$B$174,"DAS-1",$H$7:$H$174)-SUMIFS($H$7:$H$174,$D$7:$D$174,"VAGO",$B$7:$B$174,"DAS-1")</f>
        <v>13953.24</v>
      </c>
      <c r="I178" s="25">
        <f>SUMIF($B$7:$B$174,"DAS-1",$I$7:$I$174)-SUMIFS($I$7:$I$174,$D$7:$D$174,"VAGO",$B$7:$B$174,"DAS-1")</f>
        <v>63786.400000000009</v>
      </c>
      <c r="J178" s="25">
        <f>SUMIF($B$7:$B$174,"DAS-1",$J$7:$J$174)</f>
        <v>87706.26</v>
      </c>
      <c r="K178" s="97"/>
      <c r="L178" s="26"/>
      <c r="M178" s="26"/>
      <c r="N178" s="26"/>
      <c r="O178" s="26"/>
      <c r="P178" s="26"/>
      <c r="Q178" s="26"/>
    </row>
    <row r="179" spans="1:30" ht="14.5" x14ac:dyDescent="0.3">
      <c r="A179" s="22" t="s">
        <v>26</v>
      </c>
      <c r="B179" s="15" t="s">
        <v>27</v>
      </c>
      <c r="C179" s="23">
        <f>SUMIFS($E$7:$E$174,$B$7:$B$174,"DAS-2",$D$7:$D$174,"&lt;&gt;VAGO")</f>
        <v>26</v>
      </c>
      <c r="D179" s="23">
        <f>SUMIFS($E$7:$E$174,$B$7:$B$174,"DAS-2",$D$7:$D$174,"VAGO")</f>
        <v>2</v>
      </c>
      <c r="E179" s="23">
        <f t="shared" si="3"/>
        <v>28</v>
      </c>
      <c r="F179" s="27"/>
      <c r="G179" s="25">
        <f>SUMIF($B$7:$B$174,"DAS-2",$G$7:$G$174)</f>
        <v>0</v>
      </c>
      <c r="H179" s="25">
        <f>SUMIF($B$7:$B$174,"DAS-2",$H$7:$H$174)-SUMIFS($H$7:$H$174,$D$7:$D$174,"VAGO",$B$7:$B$174,"DAS-2")</f>
        <v>35082.479999999996</v>
      </c>
      <c r="I179" s="25">
        <f>SUMIF($B$7:$B$174,"DAS-2",$I$7:$I$174)-SUMIFS($I$7:$I$174,$D$7:$D$174,"VAGO",$B$7:$B$174,"DAS-2")</f>
        <v>152024.07999999996</v>
      </c>
      <c r="J179" s="25">
        <f>SUMIF($B$7:$B$174,"DAS-2",$J$7:$J$174)</f>
        <v>201724.26000000007</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3"/>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23</v>
      </c>
      <c r="D181" s="23">
        <v>1</v>
      </c>
      <c r="E181" s="23">
        <f t="shared" si="3"/>
        <v>24</v>
      </c>
      <c r="F181" s="29"/>
      <c r="G181" s="25">
        <f>SUMIF($B$7:$B$174,"DAS-4",$G$7:$G$174)</f>
        <v>0</v>
      </c>
      <c r="H181" s="25">
        <f>SUMIF($B$7:$B$174,"DAS-4",$H$7:$H$174)-SUMIFS($H$7:$H$174,$D$7:$D$174,"VAGO",$B$7:$B$174,"DAS-4")</f>
        <v>19202.349999999995</v>
      </c>
      <c r="I181" s="25">
        <f>SUMIF($B$7:$B$174,"DAS-4",$I$7:$I$174)-SUMIFS($I$7:$I$174,$D$7:$D$174,"VAGO",$B$7:$B$174,"DAS-4")</f>
        <v>103918.59999999996</v>
      </c>
      <c r="J181" s="25">
        <f>SUMIF($B$7:$B$174,"DAS-4",$J$7:$J$174)</f>
        <v>128768.69999999998</v>
      </c>
      <c r="K181" s="26"/>
      <c r="L181" s="26"/>
      <c r="M181" s="26"/>
      <c r="N181" s="26"/>
      <c r="O181" s="26"/>
      <c r="P181" s="26"/>
      <c r="Q181" s="26"/>
    </row>
    <row r="182" spans="1:30" ht="14.5" x14ac:dyDescent="0.3">
      <c r="A182" s="28" t="s">
        <v>32</v>
      </c>
      <c r="B182" s="15" t="s">
        <v>33</v>
      </c>
      <c r="C182" s="23">
        <v>19</v>
      </c>
      <c r="D182" s="23">
        <v>1</v>
      </c>
      <c r="E182" s="23">
        <f t="shared" si="3"/>
        <v>20</v>
      </c>
      <c r="F182" s="29"/>
      <c r="G182" s="25">
        <f>SUMIF($B$7:$B$174,"DAS-5",$G$7:$G$174)</f>
        <v>0</v>
      </c>
      <c r="H182" s="25">
        <f>SUMIF($B$7:$B$174,"DAS-5",$H$7:$H$174)-SUMIFS($H$7:$H$174,$D$7:$D$174,"VAGO",$B$7:$B$174,"DAS-5")</f>
        <v>14883.519999999997</v>
      </c>
      <c r="I182" s="25">
        <f>SUMIF($B$7:$B$174,"DAS-5",$I$7:$I$174)-SUMIFS($I$7:$I$174,$D$7:$D$174,"VAGO",$B$7:$B$174,"DAS-5")</f>
        <v>70696.530000000013</v>
      </c>
      <c r="J182" s="25">
        <f>SUMIF($B$7:$B$174,"DAS-5",$J$7:$J$174)</f>
        <v>90231.13999999997</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23</v>
      </c>
      <c r="D184" s="23">
        <v>3</v>
      </c>
      <c r="E184" s="23">
        <f t="shared" si="3"/>
        <v>26</v>
      </c>
      <c r="F184" s="29"/>
      <c r="G184" s="25">
        <f>SUMIF($B$7:$B$174,"CAA-2",$G$7:$G$174)</f>
        <v>0</v>
      </c>
      <c r="H184" s="25">
        <f>SUMIF($B$7:$B$174,"CAA-2",$H$7:$H$174)-SUMIFS($H$7:$H$174,$D$7:$D$174,"VAGO",$B$7:$B$174,"CAA-2")</f>
        <v>12624.360000000008</v>
      </c>
      <c r="I184" s="25">
        <f>SUMIF($B$7:$B$174,"CAA-2",$I$7:$I$174)-SUMIFS($I$7:$I$174,$D$7:$D$174,"VAGO",$B$7:$B$174,"CAA-2")</f>
        <v>61128.709999999977</v>
      </c>
      <c r="J184" s="25">
        <f>SUMIF($B$7:$B$174,"CAA-2",$J$7:$J$174)</f>
        <v>83719.700000000026</v>
      </c>
      <c r="K184" s="26"/>
      <c r="L184" s="26"/>
      <c r="M184" s="26"/>
      <c r="N184" s="26"/>
      <c r="O184" s="26"/>
      <c r="P184" s="26"/>
      <c r="Q184" s="26"/>
    </row>
    <row r="185" spans="1:30" ht="14.5" x14ac:dyDescent="0.3">
      <c r="A185" s="28" t="s">
        <v>38</v>
      </c>
      <c r="B185" s="15" t="s">
        <v>39</v>
      </c>
      <c r="C185" s="23">
        <v>21</v>
      </c>
      <c r="D185" s="23">
        <v>2</v>
      </c>
      <c r="E185" s="23">
        <f t="shared" si="3"/>
        <v>23</v>
      </c>
      <c r="F185" s="27"/>
      <c r="G185" s="25">
        <f>SUMIF($B$7:$B$174,"CAA-3",$G$7:$G$174)</f>
        <v>0</v>
      </c>
      <c r="H185" s="25">
        <f>SUMIF($B$7:$B$174,"CAA-3",$H$7:$H$174)-SUMIFS($H$7:$H$174,$D$7:$D$174,"VAGO",$B$7:$B$174,"CAA-3")</f>
        <v>9069.6899999999987</v>
      </c>
      <c r="I185" s="25">
        <f>SUMIF($B$7:$B$174,"CAA-3",$I$7:$I$174)-SUMIFS($I$7:$I$174,$D$7:$D$174,"VAGO",$B$7:$B$174,"CAA-3")</f>
        <v>36278.550000000003</v>
      </c>
      <c r="J185" s="25">
        <f>SUMIF($B$7:$B$174,"CAA-3",$J$7:$J$174)</f>
        <v>49667.12000000001</v>
      </c>
      <c r="K185" s="26"/>
      <c r="L185" s="26"/>
      <c r="M185" s="26"/>
      <c r="N185" s="26"/>
      <c r="O185" s="26"/>
      <c r="P185" s="26"/>
      <c r="Q185" s="26"/>
    </row>
    <row r="186" spans="1:30" ht="14.5" x14ac:dyDescent="0.3">
      <c r="A186" s="28" t="s">
        <v>40</v>
      </c>
      <c r="B186" s="15" t="s">
        <v>41</v>
      </c>
      <c r="C186" s="23">
        <f>SUMIFS($E$7:$E$174,$B$7:$B$174,"CAA-4",$D$7:$D$174,"&lt;&gt;VAGO")</f>
        <v>10</v>
      </c>
      <c r="D186" s="23">
        <f>SUMIFS($E$7:$E$174,$B$7:$B$174,"CAA-4",$D$7:$D$174,"VAGO")</f>
        <v>0</v>
      </c>
      <c r="E186" s="23">
        <f t="shared" si="3"/>
        <v>10</v>
      </c>
      <c r="F186" s="27"/>
      <c r="G186" s="25">
        <f>SUMIF($B$7:$B$174,"CAA-4",$G$7:$G$174)</f>
        <v>0</v>
      </c>
      <c r="H186" s="25">
        <f>SUMIF($B$7:$B$174,"CAA-4",$H$7:$H$174)-SUMIFS($H$7:$H$174,$D$7:$D$174,"VAGO",$B$7:$B$174,"CAA-4")</f>
        <v>2126.2399999999998</v>
      </c>
      <c r="I186" s="25">
        <f>SUMIF($B$7:$B$174,"CAA-4",$I$7:$I$174)-SUMIFS($I$7:$I$174,$D$7:$D$174,"VAGO",$B$7:$B$174,"CAA-4")</f>
        <v>10631.1</v>
      </c>
      <c r="J186" s="25">
        <f>SUMIF($B$7:$B$174,"CAA-4",$J$7:$J$174)</f>
        <v>12757.339999999997</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3"/>
        <v>2</v>
      </c>
      <c r="F187" s="27"/>
      <c r="G187" s="25">
        <f>SUMIF($B$7:$B$174,"CAA-5",$G$7:$G$174)</f>
        <v>0</v>
      </c>
      <c r="H187" s="25">
        <f>SUMIF($B$7:$B$174,"CAA-5",$H$7:$H$174)-SUMIFS($H$7:$H$174,$D$7:$D$174,"VAGO",$B$7:$B$174,"CAA-5")</f>
        <v>232.56</v>
      </c>
      <c r="I187" s="25">
        <f>SUMIF($B$7:$B$174,"CAA-5",$I$7:$I$174)-SUMIFS($I$7:$I$174,$D$7:$D$174,"VAGO",$B$7:$B$174,"CAA-5")</f>
        <v>930.22</v>
      </c>
      <c r="J187" s="25">
        <f>SUMIF($B$7:$B$174,"CAA-5",$J$7:$J$174)</f>
        <v>2325.56</v>
      </c>
      <c r="K187" s="26"/>
      <c r="L187" s="26"/>
      <c r="M187" s="26"/>
      <c r="N187" s="26"/>
      <c r="O187" s="26"/>
      <c r="P187" s="26"/>
      <c r="Q187" s="26"/>
    </row>
    <row r="188" spans="1:30" ht="32.25" customHeight="1" x14ac:dyDescent="0.3">
      <c r="A188" s="19" t="s">
        <v>44</v>
      </c>
      <c r="B188" s="21"/>
      <c r="C188" s="20">
        <f>SUM(C176:C187)</f>
        <v>157</v>
      </c>
      <c r="D188" s="20">
        <f>SUM(D176:D187)</f>
        <v>11</v>
      </c>
      <c r="E188" s="20">
        <f>SUM(E176:E187)</f>
        <v>168</v>
      </c>
      <c r="F188" s="21"/>
      <c r="G188" s="30">
        <f t="shared" ref="G188:I188" si="5">SUM(G176:G187)</f>
        <v>0</v>
      </c>
      <c r="H188" s="30">
        <f t="shared" si="5"/>
        <v>124732.30999999998</v>
      </c>
      <c r="I188" s="30">
        <f t="shared" si="5"/>
        <v>579459.27</v>
      </c>
      <c r="J188" s="30">
        <f>SUM(J176:J187)</f>
        <v>754523.03000000014</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6">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6"/>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7">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7"/>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7"/>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7"/>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7"/>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8">SUM(C196:C199)</f>
        <v>0</v>
      </c>
      <c r="D200" s="20">
        <f t="shared" si="8"/>
        <v>0</v>
      </c>
      <c r="E200" s="20">
        <f t="shared" si="8"/>
        <v>0</v>
      </c>
      <c r="F200" s="36"/>
      <c r="G200" s="39">
        <f t="shared" ref="G200:I200" si="9">SUM(G195:G199)</f>
        <v>0</v>
      </c>
      <c r="H200" s="39">
        <f t="shared" si="9"/>
        <v>0</v>
      </c>
      <c r="I200" s="39">
        <f t="shared" si="9"/>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0">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10"/>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407</v>
      </c>
      <c r="E207" s="15">
        <v>1</v>
      </c>
      <c r="F207" s="88" t="s">
        <v>539</v>
      </c>
      <c r="G207" s="35"/>
      <c r="H207" s="87">
        <v>1000</v>
      </c>
      <c r="I207" s="16">
        <f t="shared" si="10"/>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407</v>
      </c>
      <c r="E208" s="15">
        <v>1</v>
      </c>
      <c r="F208" s="88" t="s">
        <v>540</v>
      </c>
      <c r="G208" s="35"/>
      <c r="H208" s="87">
        <v>1000</v>
      </c>
      <c r="I208" s="16">
        <f t="shared" si="10"/>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219</v>
      </c>
      <c r="D209" s="122" t="s">
        <v>461</v>
      </c>
      <c r="E209" s="15">
        <v>1</v>
      </c>
      <c r="F209" s="88" t="s">
        <v>534</v>
      </c>
      <c r="G209" s="35"/>
      <c r="H209" s="87">
        <v>1000</v>
      </c>
      <c r="I209" s="16">
        <f t="shared" si="10"/>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1">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1"/>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1"/>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1"/>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1"/>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88" t="s">
        <v>364</v>
      </c>
      <c r="G221" s="35">
        <v>0</v>
      </c>
      <c r="H221" s="87">
        <v>2400</v>
      </c>
      <c r="I221" s="16">
        <f t="shared" ref="I221:I225" si="12">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88" t="s">
        <v>295</v>
      </c>
      <c r="G222" s="35"/>
      <c r="H222" s="87">
        <v>1000</v>
      </c>
      <c r="I222" s="16">
        <f t="shared" si="12"/>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88" t="s">
        <v>298</v>
      </c>
      <c r="G223" s="35"/>
      <c r="H223" s="87">
        <v>1000</v>
      </c>
      <c r="I223" s="16">
        <f t="shared" si="12"/>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88" t="s">
        <v>538</v>
      </c>
      <c r="G224" s="35"/>
      <c r="H224" s="87">
        <v>1000</v>
      </c>
      <c r="I224" s="16">
        <f t="shared" si="12"/>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226</v>
      </c>
      <c r="D225" s="94" t="s">
        <v>407</v>
      </c>
      <c r="E225" s="15">
        <v>1</v>
      </c>
      <c r="F225" s="88" t="s">
        <v>266</v>
      </c>
      <c r="G225" s="35"/>
      <c r="H225" s="87">
        <v>1000</v>
      </c>
      <c r="I225" s="16">
        <f t="shared" si="12"/>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3">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3"/>
        <v>4</v>
      </c>
      <c r="F228" s="24"/>
      <c r="G228" s="16">
        <f>SUMIF($A$205:$A$209,"MEMBRO",$G$205:$G$209)</f>
        <v>0</v>
      </c>
      <c r="H228" s="16">
        <f>SUMIF($A$205:$A$209,"MEMBRO",$H$205:$H$209)</f>
        <v>4000</v>
      </c>
      <c r="I228" s="16">
        <f t="shared" ref="I228:I232" si="14">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3"/>
        <v>1</v>
      </c>
      <c r="F229" s="24"/>
      <c r="G229" s="16">
        <f>SUMIF($A$213:$A$218,"PRESIDENTE",$G$213:$G$218)</f>
        <v>0</v>
      </c>
      <c r="H229" s="16">
        <f>SUMIF($A$213:$A$218,"PRESIDENTE",$H$213:$H$218)</f>
        <v>2400</v>
      </c>
      <c r="I229" s="16">
        <f t="shared" si="14"/>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3"/>
        <v>4</v>
      </c>
      <c r="F230" s="24"/>
      <c r="G230" s="16">
        <f>SUMIF($A$213:$A$218,"MEMBRO",$G$213:$G$218)</f>
        <v>0</v>
      </c>
      <c r="H230" s="16">
        <f>SUMIF($A$213:$A$218,"MEMBRO",$H$213:$H$218)</f>
        <v>4000</v>
      </c>
      <c r="I230" s="16">
        <f t="shared" si="14"/>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3"/>
        <v>1</v>
      </c>
      <c r="F231" s="24"/>
      <c r="G231" s="16">
        <f>SUMIF($A$220:$A$225,"PRESIDENTE",$G$220:$G$225)</f>
        <v>0</v>
      </c>
      <c r="H231" s="16">
        <f>SUMIF($A$220:$A$225,"PRESIDENTE",$H$220:$H$225)</f>
        <v>2400</v>
      </c>
      <c r="I231" s="16">
        <f t="shared" si="14"/>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3"/>
        <v>4</v>
      </c>
      <c r="F232" s="24"/>
      <c r="G232" s="16">
        <f>SUMIF($A$220:$A$225,"MEMBRO",$G$205:$G$225)</f>
        <v>0</v>
      </c>
      <c r="H232" s="16">
        <f>SUMIF($A$220:$A$225,"MEMBRO",$H$220:$H$225)</f>
        <v>4000</v>
      </c>
      <c r="I232" s="16">
        <f t="shared" si="14"/>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5">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5"/>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5"/>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112" t="s">
        <v>547</v>
      </c>
      <c r="G241" s="35">
        <v>0</v>
      </c>
      <c r="H241" s="87">
        <v>4341.5600000000004</v>
      </c>
      <c r="I241" s="16">
        <f t="shared" si="15"/>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5"/>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5"/>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5"/>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5"/>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6">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6"/>
        <v>7</v>
      </c>
      <c r="F248" s="24"/>
      <c r="G248" s="16">
        <f>SUMIF($A$238:$A$245,"MEMBRO",$G$238:$G$245)</f>
        <v>0</v>
      </c>
      <c r="H248" s="16">
        <f>SUMIF($A$238:$A$245,"MEMBRO",$H$238:$H$245)</f>
        <v>30390.920000000006</v>
      </c>
      <c r="I248" s="16">
        <f t="shared" ref="I248" si="17">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8">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8"/>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8"/>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9">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9"/>
        <v>2</v>
      </c>
      <c r="F259" s="24"/>
      <c r="G259" s="16">
        <f>SUMIF($A$254:$A$256,"MEMBRO",$G$254:$G$256)</f>
        <v>0</v>
      </c>
      <c r="H259" s="16">
        <f>SUMIF($A$254:$A$256,"MEMBRO",$H$254:$H$256)</f>
        <v>3473.24</v>
      </c>
      <c r="I259" s="16">
        <f t="shared" ref="I259" si="20">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1">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1"/>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548</v>
      </c>
      <c r="G267" s="35">
        <v>0</v>
      </c>
      <c r="H267" s="87">
        <v>1736.62</v>
      </c>
      <c r="I267" s="16">
        <f t="shared" si="21"/>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2">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2"/>
        <v>2</v>
      </c>
      <c r="F270" s="24"/>
      <c r="G270" s="16">
        <f>SUMIF($A$265:$A$267,"MEMBRO",$G$265:$G$267)</f>
        <v>0</v>
      </c>
      <c r="H270" s="16">
        <f>SUMIF($A$265:$A$267,"MEMBRO",$H$265:$H$267)</f>
        <v>3473.24</v>
      </c>
      <c r="I270" s="16">
        <f t="shared" ref="I270" si="23">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2" si="24">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2" si="25">IF(ISBLANK(A276),0,IF(B276="FGS-1",1200.69,732.55))</f>
        <v>1200.69</v>
      </c>
      <c r="I276" s="87">
        <f t="shared" si="24"/>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5"/>
        <v>1200.69</v>
      </c>
      <c r="I277" s="87">
        <f t="shared" si="24"/>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80" t="s">
        <v>392</v>
      </c>
      <c r="B278" s="93" t="s">
        <v>93</v>
      </c>
      <c r="C278" s="79" t="s">
        <v>226</v>
      </c>
      <c r="D278" s="71" t="s">
        <v>407</v>
      </c>
      <c r="E278" s="53">
        <v>1</v>
      </c>
      <c r="F278" s="85" t="s">
        <v>541</v>
      </c>
      <c r="G278" s="54">
        <v>0</v>
      </c>
      <c r="H278" s="86">
        <f t="shared" si="25"/>
        <v>1200.69</v>
      </c>
      <c r="I278" s="87">
        <f t="shared" si="24"/>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55" t="s">
        <v>394</v>
      </c>
      <c r="B279" s="93" t="s">
        <v>93</v>
      </c>
      <c r="C279" s="79" t="s">
        <v>223</v>
      </c>
      <c r="D279" s="71" t="s">
        <v>407</v>
      </c>
      <c r="E279" s="53">
        <v>1</v>
      </c>
      <c r="F279" s="83" t="s">
        <v>412</v>
      </c>
      <c r="G279" s="54">
        <v>0</v>
      </c>
      <c r="H279" s="86">
        <f t="shared" si="25"/>
        <v>1200.69</v>
      </c>
      <c r="I279" s="87">
        <f t="shared" si="24"/>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5"/>
        <v>1200.69</v>
      </c>
      <c r="I280" s="87">
        <f t="shared" si="24"/>
        <v>1200.69</v>
      </c>
    </row>
    <row r="281" spans="1:30" ht="14.5" x14ac:dyDescent="0.3">
      <c r="A281" s="55" t="s">
        <v>394</v>
      </c>
      <c r="B281" s="93" t="s">
        <v>93</v>
      </c>
      <c r="C281" s="77" t="s">
        <v>223</v>
      </c>
      <c r="D281" s="71" t="s">
        <v>407</v>
      </c>
      <c r="E281" s="53">
        <v>1</v>
      </c>
      <c r="F281" s="83" t="s">
        <v>414</v>
      </c>
      <c r="G281" s="54">
        <v>0</v>
      </c>
      <c r="H281" s="86">
        <f t="shared" si="25"/>
        <v>1200.69</v>
      </c>
      <c r="I281" s="87">
        <f t="shared" si="24"/>
        <v>1200.69</v>
      </c>
    </row>
    <row r="282" spans="1:30" ht="14.5" x14ac:dyDescent="0.3">
      <c r="A282" s="55" t="s">
        <v>394</v>
      </c>
      <c r="B282" s="93" t="s">
        <v>93</v>
      </c>
      <c r="C282" s="77" t="s">
        <v>223</v>
      </c>
      <c r="D282" s="71" t="s">
        <v>407</v>
      </c>
      <c r="E282" s="53">
        <v>1</v>
      </c>
      <c r="F282" s="83" t="s">
        <v>415</v>
      </c>
      <c r="G282" s="54">
        <v>0</v>
      </c>
      <c r="H282" s="86">
        <f t="shared" si="25"/>
        <v>1200.69</v>
      </c>
      <c r="I282" s="87">
        <f t="shared" si="24"/>
        <v>1200.69</v>
      </c>
    </row>
    <row r="283" spans="1:30" ht="14.5" x14ac:dyDescent="0.3">
      <c r="A283" s="80" t="s">
        <v>393</v>
      </c>
      <c r="B283" s="93" t="s">
        <v>93</v>
      </c>
      <c r="C283" s="77" t="s">
        <v>226</v>
      </c>
      <c r="D283" s="71" t="s">
        <v>407</v>
      </c>
      <c r="E283" s="53">
        <v>1</v>
      </c>
      <c r="F283" s="85" t="s">
        <v>416</v>
      </c>
      <c r="G283" s="54">
        <v>0</v>
      </c>
      <c r="H283" s="86">
        <f t="shared" si="25"/>
        <v>1200.69</v>
      </c>
      <c r="I283" s="87">
        <f t="shared" si="24"/>
        <v>1200.69</v>
      </c>
    </row>
    <row r="284" spans="1:30" ht="14.5" x14ac:dyDescent="0.3">
      <c r="A284" s="55" t="s">
        <v>395</v>
      </c>
      <c r="B284" s="93" t="s">
        <v>93</v>
      </c>
      <c r="C284" s="79" t="s">
        <v>226</v>
      </c>
      <c r="D284" s="71" t="s">
        <v>407</v>
      </c>
      <c r="E284" s="53">
        <v>1</v>
      </c>
      <c r="F284" s="83" t="s">
        <v>417</v>
      </c>
      <c r="G284" s="54">
        <v>0</v>
      </c>
      <c r="H284" s="86">
        <f t="shared" si="25"/>
        <v>1200.69</v>
      </c>
      <c r="I284" s="87">
        <f t="shared" si="24"/>
        <v>1200.69</v>
      </c>
    </row>
    <row r="285" spans="1:30" ht="14.5" x14ac:dyDescent="0.3">
      <c r="A285" s="55" t="s">
        <v>551</v>
      </c>
      <c r="B285" s="93" t="s">
        <v>93</v>
      </c>
      <c r="C285" s="79" t="s">
        <v>224</v>
      </c>
      <c r="D285" s="71" t="s">
        <v>407</v>
      </c>
      <c r="E285" s="53">
        <v>1</v>
      </c>
      <c r="F285" s="83" t="s">
        <v>542</v>
      </c>
      <c r="G285" s="54">
        <v>0</v>
      </c>
      <c r="H285" s="86">
        <f t="shared" si="25"/>
        <v>1200.69</v>
      </c>
      <c r="I285" s="87">
        <f t="shared" si="24"/>
        <v>1200.69</v>
      </c>
    </row>
    <row r="286" spans="1:30" ht="14.5" x14ac:dyDescent="0.3">
      <c r="A286" s="55" t="s">
        <v>393</v>
      </c>
      <c r="B286" s="93" t="s">
        <v>93</v>
      </c>
      <c r="C286" s="79" t="s">
        <v>219</v>
      </c>
      <c r="D286" s="71" t="s">
        <v>407</v>
      </c>
      <c r="E286" s="53">
        <v>1</v>
      </c>
      <c r="F286" s="83" t="s">
        <v>419</v>
      </c>
      <c r="G286" s="54">
        <v>0</v>
      </c>
      <c r="H286" s="86">
        <f t="shared" si="25"/>
        <v>1200.69</v>
      </c>
      <c r="I286" s="87">
        <f t="shared" si="24"/>
        <v>1200.69</v>
      </c>
    </row>
    <row r="287" spans="1:30" ht="14.5" x14ac:dyDescent="0.3">
      <c r="A287" s="55" t="s">
        <v>552</v>
      </c>
      <c r="B287" s="93" t="s">
        <v>93</v>
      </c>
      <c r="C287" s="79" t="s">
        <v>222</v>
      </c>
      <c r="D287" s="71" t="s">
        <v>407</v>
      </c>
      <c r="E287" s="53">
        <v>1</v>
      </c>
      <c r="F287" s="83" t="s">
        <v>539</v>
      </c>
      <c r="G287" s="54">
        <v>0</v>
      </c>
      <c r="H287" s="86">
        <f t="shared" si="25"/>
        <v>1200.69</v>
      </c>
      <c r="I287" s="87">
        <f t="shared" si="24"/>
        <v>1200.69</v>
      </c>
    </row>
    <row r="288" spans="1:30" ht="14.5" x14ac:dyDescent="0.3">
      <c r="A288" s="55" t="s">
        <v>398</v>
      </c>
      <c r="B288" s="93" t="s">
        <v>448</v>
      </c>
      <c r="C288" s="79" t="s">
        <v>220</v>
      </c>
      <c r="D288" s="71" t="s">
        <v>407</v>
      </c>
      <c r="E288" s="53">
        <v>1</v>
      </c>
      <c r="F288" s="83" t="s">
        <v>421</v>
      </c>
      <c r="G288" s="54">
        <v>0</v>
      </c>
      <c r="H288" s="86">
        <f t="shared" si="25"/>
        <v>732.55</v>
      </c>
      <c r="I288" s="87">
        <f t="shared" si="24"/>
        <v>732.55</v>
      </c>
    </row>
    <row r="289" spans="1:30" ht="14.5" x14ac:dyDescent="0.3">
      <c r="A289" s="55" t="s">
        <v>393</v>
      </c>
      <c r="B289" s="93" t="s">
        <v>448</v>
      </c>
      <c r="C289" s="79" t="s">
        <v>219</v>
      </c>
      <c r="D289" s="71" t="s">
        <v>407</v>
      </c>
      <c r="E289" s="53">
        <v>1</v>
      </c>
      <c r="F289" s="83" t="s">
        <v>422</v>
      </c>
      <c r="G289" s="54">
        <v>0</v>
      </c>
      <c r="H289" s="86">
        <f t="shared" si="25"/>
        <v>732.55</v>
      </c>
      <c r="I289" s="87">
        <f t="shared" si="24"/>
        <v>732.55</v>
      </c>
    </row>
    <row r="290" spans="1:30" ht="14.5" x14ac:dyDescent="0.3">
      <c r="A290" s="55" t="s">
        <v>395</v>
      </c>
      <c r="B290" s="93" t="s">
        <v>448</v>
      </c>
      <c r="C290" s="79" t="s">
        <v>219</v>
      </c>
      <c r="D290" s="71" t="s">
        <v>407</v>
      </c>
      <c r="E290" s="53">
        <v>1</v>
      </c>
      <c r="F290" s="83" t="s">
        <v>423</v>
      </c>
      <c r="G290" s="54">
        <v>0</v>
      </c>
      <c r="H290" s="86">
        <f t="shared" si="25"/>
        <v>732.55</v>
      </c>
      <c r="I290" s="87">
        <f t="shared" si="24"/>
        <v>732.55</v>
      </c>
    </row>
    <row r="291" spans="1:30" ht="14.5" x14ac:dyDescent="0.3">
      <c r="A291" s="55" t="s">
        <v>399</v>
      </c>
      <c r="B291" s="93" t="s">
        <v>448</v>
      </c>
      <c r="C291" s="79" t="s">
        <v>220</v>
      </c>
      <c r="D291" s="71" t="s">
        <v>407</v>
      </c>
      <c r="E291" s="53">
        <v>1</v>
      </c>
      <c r="F291" s="83" t="s">
        <v>424</v>
      </c>
      <c r="G291" s="54">
        <v>0</v>
      </c>
      <c r="H291" s="86">
        <f t="shared" si="25"/>
        <v>732.55</v>
      </c>
      <c r="I291" s="87">
        <f t="shared" si="24"/>
        <v>732.55</v>
      </c>
    </row>
    <row r="292" spans="1:30" ht="14.5" x14ac:dyDescent="0.3">
      <c r="A292" s="55" t="s">
        <v>400</v>
      </c>
      <c r="B292" s="93" t="s">
        <v>448</v>
      </c>
      <c r="C292" s="79" t="s">
        <v>225</v>
      </c>
      <c r="D292" s="71" t="s">
        <v>407</v>
      </c>
      <c r="E292" s="53">
        <v>1</v>
      </c>
      <c r="F292" s="83" t="s">
        <v>425</v>
      </c>
      <c r="G292" s="54">
        <v>0</v>
      </c>
      <c r="H292" s="86">
        <f t="shared" si="25"/>
        <v>732.55</v>
      </c>
      <c r="I292" s="87">
        <f t="shared" si="24"/>
        <v>732.55</v>
      </c>
    </row>
    <row r="293" spans="1:30" ht="14.5" x14ac:dyDescent="0.3">
      <c r="A293" s="55" t="s">
        <v>401</v>
      </c>
      <c r="B293" s="93" t="s">
        <v>448</v>
      </c>
      <c r="C293" s="79" t="s">
        <v>224</v>
      </c>
      <c r="D293" s="71" t="s">
        <v>407</v>
      </c>
      <c r="E293" s="53">
        <v>1</v>
      </c>
      <c r="F293" s="83" t="s">
        <v>426</v>
      </c>
      <c r="G293" s="54">
        <v>0</v>
      </c>
      <c r="H293" s="86">
        <f t="shared" si="25"/>
        <v>732.55</v>
      </c>
      <c r="I293" s="87">
        <f t="shared" si="24"/>
        <v>732.55</v>
      </c>
    </row>
    <row r="294" spans="1:30" ht="14.5" x14ac:dyDescent="0.3">
      <c r="A294" s="55" t="s">
        <v>553</v>
      </c>
      <c r="B294" s="93" t="s">
        <v>448</v>
      </c>
      <c r="C294" s="79" t="s">
        <v>224</v>
      </c>
      <c r="D294" s="71" t="s">
        <v>407</v>
      </c>
      <c r="E294" s="53">
        <v>1</v>
      </c>
      <c r="F294" s="83" t="s">
        <v>543</v>
      </c>
      <c r="G294" s="54">
        <v>0</v>
      </c>
      <c r="H294" s="86">
        <f t="shared" si="25"/>
        <v>732.55</v>
      </c>
      <c r="I294" s="87">
        <f t="shared" si="24"/>
        <v>732.55</v>
      </c>
    </row>
    <row r="295" spans="1:30" ht="14.5" x14ac:dyDescent="0.3">
      <c r="A295" s="55" t="s">
        <v>403</v>
      </c>
      <c r="B295" s="93" t="s">
        <v>448</v>
      </c>
      <c r="C295" s="79" t="s">
        <v>222</v>
      </c>
      <c r="D295" s="71" t="s">
        <v>407</v>
      </c>
      <c r="E295" s="53">
        <v>1</v>
      </c>
      <c r="F295" s="83" t="s">
        <v>428</v>
      </c>
      <c r="G295" s="54">
        <v>0</v>
      </c>
      <c r="H295" s="86">
        <f t="shared" si="25"/>
        <v>732.55</v>
      </c>
      <c r="I295" s="87">
        <f t="shared" si="24"/>
        <v>732.55</v>
      </c>
    </row>
    <row r="296" spans="1:30" ht="14.5" x14ac:dyDescent="0.3">
      <c r="A296" s="55" t="s">
        <v>398</v>
      </c>
      <c r="B296" s="93" t="s">
        <v>448</v>
      </c>
      <c r="C296" s="79" t="s">
        <v>220</v>
      </c>
      <c r="D296" s="71" t="s">
        <v>407</v>
      </c>
      <c r="E296" s="53">
        <v>1</v>
      </c>
      <c r="F296" s="83" t="s">
        <v>429</v>
      </c>
      <c r="G296" s="54">
        <v>0</v>
      </c>
      <c r="H296" s="86">
        <f t="shared" si="25"/>
        <v>732.55</v>
      </c>
      <c r="I296" s="87">
        <f t="shared" si="24"/>
        <v>732.55</v>
      </c>
    </row>
    <row r="297" spans="1:30" ht="14.5" x14ac:dyDescent="0.3">
      <c r="A297" s="55" t="s">
        <v>403</v>
      </c>
      <c r="B297" s="93" t="s">
        <v>448</v>
      </c>
      <c r="C297" s="79" t="s">
        <v>220</v>
      </c>
      <c r="D297" s="71" t="s">
        <v>407</v>
      </c>
      <c r="E297" s="53">
        <v>1</v>
      </c>
      <c r="F297" s="83" t="s">
        <v>544</v>
      </c>
      <c r="G297" s="54">
        <v>0</v>
      </c>
      <c r="H297" s="86">
        <f t="shared" si="25"/>
        <v>732.55</v>
      </c>
      <c r="I297" s="87">
        <f t="shared" si="24"/>
        <v>732.55</v>
      </c>
    </row>
    <row r="298" spans="1:30" ht="14.5" x14ac:dyDescent="0.3">
      <c r="A298" s="55" t="s">
        <v>404</v>
      </c>
      <c r="B298" s="93" t="s">
        <v>448</v>
      </c>
      <c r="C298" s="79" t="s">
        <v>220</v>
      </c>
      <c r="D298" s="71" t="s">
        <v>407</v>
      </c>
      <c r="E298" s="53">
        <v>1</v>
      </c>
      <c r="F298" s="83" t="s">
        <v>431</v>
      </c>
      <c r="G298" s="54">
        <v>0</v>
      </c>
      <c r="H298" s="86">
        <f t="shared" si="25"/>
        <v>732.55</v>
      </c>
      <c r="I298" s="87">
        <f t="shared" si="24"/>
        <v>732.55</v>
      </c>
    </row>
    <row r="299" spans="1:30" ht="14.5" x14ac:dyDescent="0.3">
      <c r="A299" s="55" t="s">
        <v>405</v>
      </c>
      <c r="B299" s="93" t="s">
        <v>448</v>
      </c>
      <c r="C299" s="79" t="s">
        <v>219</v>
      </c>
      <c r="D299" s="71" t="s">
        <v>407</v>
      </c>
      <c r="E299" s="53">
        <v>1</v>
      </c>
      <c r="F299" s="83" t="s">
        <v>432</v>
      </c>
      <c r="G299" s="54">
        <v>0</v>
      </c>
      <c r="H299" s="86">
        <f t="shared" si="25"/>
        <v>732.55</v>
      </c>
      <c r="I299" s="87">
        <f t="shared" si="24"/>
        <v>732.55</v>
      </c>
    </row>
    <row r="300" spans="1:30" ht="14.5" x14ac:dyDescent="0.3">
      <c r="A300" s="55" t="s">
        <v>554</v>
      </c>
      <c r="B300" s="93" t="s">
        <v>448</v>
      </c>
      <c r="C300" s="79" t="s">
        <v>222</v>
      </c>
      <c r="D300" s="71" t="s">
        <v>407</v>
      </c>
      <c r="E300" s="53">
        <v>1</v>
      </c>
      <c r="F300" s="83" t="s">
        <v>545</v>
      </c>
      <c r="G300" s="54">
        <v>0</v>
      </c>
      <c r="H300" s="86">
        <f t="shared" si="25"/>
        <v>732.55</v>
      </c>
      <c r="I300" s="87">
        <f t="shared" si="24"/>
        <v>732.55</v>
      </c>
    </row>
    <row r="301" spans="1:30" ht="14.5" x14ac:dyDescent="0.3">
      <c r="A301" s="55" t="s">
        <v>403</v>
      </c>
      <c r="B301" s="93" t="s">
        <v>448</v>
      </c>
      <c r="C301" s="79" t="s">
        <v>219</v>
      </c>
      <c r="D301" s="71" t="s">
        <v>407</v>
      </c>
      <c r="E301" s="53">
        <v>1</v>
      </c>
      <c r="F301" s="83" t="s">
        <v>434</v>
      </c>
      <c r="G301" s="54">
        <v>0</v>
      </c>
      <c r="H301" s="86">
        <f t="shared" si="25"/>
        <v>732.55</v>
      </c>
      <c r="I301" s="87">
        <f t="shared" si="24"/>
        <v>732.55</v>
      </c>
    </row>
    <row r="302" spans="1:30" ht="14.5" x14ac:dyDescent="0.3">
      <c r="A302" s="55" t="s">
        <v>396</v>
      </c>
      <c r="B302" s="93" t="s">
        <v>448</v>
      </c>
      <c r="C302" s="79" t="s">
        <v>225</v>
      </c>
      <c r="D302" s="71" t="s">
        <v>407</v>
      </c>
      <c r="E302" s="53">
        <v>1</v>
      </c>
      <c r="F302" s="83" t="s">
        <v>418</v>
      </c>
      <c r="G302" s="54">
        <v>0</v>
      </c>
      <c r="H302" s="86">
        <f t="shared" si="25"/>
        <v>732.55</v>
      </c>
      <c r="I302" s="87">
        <f t="shared" si="24"/>
        <v>732.55</v>
      </c>
    </row>
    <row r="303" spans="1:30" ht="14.5" x14ac:dyDescent="0.3">
      <c r="A303" s="113" t="s">
        <v>397</v>
      </c>
      <c r="B303" s="93" t="s">
        <v>448</v>
      </c>
      <c r="C303" s="79" t="s">
        <v>225</v>
      </c>
      <c r="D303" s="71" t="s">
        <v>407</v>
      </c>
      <c r="E303" s="53">
        <v>1</v>
      </c>
      <c r="F303" s="83" t="s">
        <v>420</v>
      </c>
      <c r="G303" s="54">
        <v>0</v>
      </c>
      <c r="H303" s="86">
        <v>732.55</v>
      </c>
      <c r="I303" s="87">
        <f t="shared" ref="I303:I305" si="26">G303+H303</f>
        <v>732.55</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55" t="s">
        <v>555</v>
      </c>
      <c r="B304" s="93" t="s">
        <v>448</v>
      </c>
      <c r="C304" s="79" t="s">
        <v>219</v>
      </c>
      <c r="D304" s="71" t="s">
        <v>407</v>
      </c>
      <c r="E304" s="53">
        <v>1</v>
      </c>
      <c r="F304" s="83" t="s">
        <v>546</v>
      </c>
      <c r="G304" s="74">
        <v>0</v>
      </c>
      <c r="H304" s="86">
        <v>732.55</v>
      </c>
      <c r="I304" s="87">
        <f t="shared" si="26"/>
        <v>732.55</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55" t="s">
        <v>402</v>
      </c>
      <c r="B305" s="93" t="s">
        <v>448</v>
      </c>
      <c r="C305" s="79" t="s">
        <v>225</v>
      </c>
      <c r="D305" s="71" t="s">
        <v>407</v>
      </c>
      <c r="E305" s="53">
        <v>1</v>
      </c>
      <c r="F305" s="83" t="s">
        <v>433</v>
      </c>
      <c r="G305" s="35">
        <v>0</v>
      </c>
      <c r="H305" s="86">
        <v>732.55</v>
      </c>
      <c r="I305" s="87">
        <f t="shared" si="26"/>
        <v>732.55</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7">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18</v>
      </c>
      <c r="D308" s="23">
        <v>0</v>
      </c>
      <c r="E308" s="23">
        <f t="shared" si="27"/>
        <v>18</v>
      </c>
      <c r="F308" s="27"/>
      <c r="G308" s="16">
        <f>SUMIF($B$275:$B$305,"FGS-2",$G$275:$G$305)</f>
        <v>0</v>
      </c>
      <c r="H308" s="16">
        <f>SUMIF($B$275:$B$305,"FGS-2",$H$275:$H$305)</f>
        <v>13185.899999999996</v>
      </c>
      <c r="I308" s="16">
        <f>SUMIF($B$275:$B$305,"FGS-2",$I$275:$I$305)</f>
        <v>13185.899999999996</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7"/>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7"/>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7"/>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7"/>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 t="shared" ref="C313:E313" si="28">SUM(C307:C312)</f>
        <v>31</v>
      </c>
      <c r="D313" s="20">
        <f t="shared" si="28"/>
        <v>0</v>
      </c>
      <c r="E313" s="20">
        <f t="shared" si="28"/>
        <v>31</v>
      </c>
      <c r="F313" s="36"/>
      <c r="G313" s="39">
        <f t="shared" ref="G313:H313" si="29">SUM(G307:G312)</f>
        <v>0</v>
      </c>
      <c r="H313" s="39">
        <f t="shared" si="29"/>
        <v>28794.870000000003</v>
      </c>
      <c r="I313" s="39">
        <f>SUM(I307:I312)</f>
        <v>28794.870000000003</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217</v>
      </c>
      <c r="D316" s="20">
        <f>SUM(D188+D200+D233+D249+D260+D271+D313)</f>
        <v>11</v>
      </c>
      <c r="E316" s="20">
        <f>SUM(E188+E200+E233+E249+E260+E271+E313)</f>
        <v>228</v>
      </c>
      <c r="F316" s="21"/>
      <c r="G316" s="39">
        <f>SUM(H188+G200+G233+G249+G260+G271+G313)</f>
        <v>124732.30999999998</v>
      </c>
      <c r="H316" s="39">
        <f>SUM(I188+H200+H233+H249+H260+H271+H313)</f>
        <v>673206.34</v>
      </c>
      <c r="I316" s="39">
        <f>SUM(J188+I200+I233+I249+I260+I271+I313)</f>
        <v>848270.10000000009</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autoFilter ref="A6:AD188" xr:uid="{6AEEEF79-762A-4AC7-94EB-4240024F277D}"/>
  <mergeCells count="95">
    <mergeCell ref="A360:F360"/>
    <mergeCell ref="A361:F361"/>
    <mergeCell ref="A362:F362"/>
    <mergeCell ref="A363:F363"/>
    <mergeCell ref="A364:F364"/>
    <mergeCell ref="A365:F365"/>
    <mergeCell ref="A366:F366"/>
    <mergeCell ref="A367:F367"/>
    <mergeCell ref="A368:F368"/>
    <mergeCell ref="A369:F369"/>
    <mergeCell ref="A370:F370"/>
    <mergeCell ref="A371:F371"/>
    <mergeCell ref="A372:F372"/>
    <mergeCell ref="A373:F373"/>
    <mergeCell ref="A374:F374"/>
    <mergeCell ref="A375:F375"/>
    <mergeCell ref="A376:F376"/>
    <mergeCell ref="A377:F377"/>
    <mergeCell ref="A378:F378"/>
    <mergeCell ref="A379:F379"/>
    <mergeCell ref="A380:F380"/>
    <mergeCell ref="A388:F388"/>
    <mergeCell ref="A389:F389"/>
    <mergeCell ref="A390:F390"/>
    <mergeCell ref="A391:F391"/>
    <mergeCell ref="A392:F392"/>
    <mergeCell ref="A393:F393"/>
    <mergeCell ref="A381:F381"/>
    <mergeCell ref="A382:F382"/>
    <mergeCell ref="A383:F383"/>
    <mergeCell ref="A384:F384"/>
    <mergeCell ref="A385:F385"/>
    <mergeCell ref="A386:F386"/>
    <mergeCell ref="A387:F387"/>
    <mergeCell ref="A1:J1"/>
    <mergeCell ref="A2:J2"/>
    <mergeCell ref="A3:J3"/>
    <mergeCell ref="B4:J4"/>
    <mergeCell ref="A5:J5"/>
    <mergeCell ref="A190:I190"/>
    <mergeCell ref="A273:I273"/>
    <mergeCell ref="A318:F318"/>
    <mergeCell ref="A319:F319"/>
    <mergeCell ref="A320:F320"/>
    <mergeCell ref="A202:I202"/>
    <mergeCell ref="A203:I203"/>
    <mergeCell ref="A210:I210"/>
    <mergeCell ref="A211:I211"/>
    <mergeCell ref="A219:I219"/>
    <mergeCell ref="A218:I218"/>
    <mergeCell ref="A235:I235"/>
    <mergeCell ref="A236:I236"/>
    <mergeCell ref="A251:I251"/>
    <mergeCell ref="A252:I252"/>
    <mergeCell ref="A262:I262"/>
    <mergeCell ref="A321:F321"/>
    <mergeCell ref="A322:F322"/>
    <mergeCell ref="A323:F323"/>
    <mergeCell ref="A324:F324"/>
    <mergeCell ref="A325:F325"/>
    <mergeCell ref="A335:F335"/>
    <mergeCell ref="A326:F326"/>
    <mergeCell ref="A327:F327"/>
    <mergeCell ref="A328:F328"/>
    <mergeCell ref="A329:F329"/>
    <mergeCell ref="A330:F330"/>
    <mergeCell ref="A357:F357"/>
    <mergeCell ref="A358:F358"/>
    <mergeCell ref="A359:F359"/>
    <mergeCell ref="A351:F351"/>
    <mergeCell ref="A352:F352"/>
    <mergeCell ref="A353:F353"/>
    <mergeCell ref="A354:F354"/>
    <mergeCell ref="A355:F355"/>
    <mergeCell ref="A347:F347"/>
    <mergeCell ref="A348:F348"/>
    <mergeCell ref="A349:F349"/>
    <mergeCell ref="A350:F350"/>
    <mergeCell ref="A356:F356"/>
    <mergeCell ref="A263:I263"/>
    <mergeCell ref="A346:F346"/>
    <mergeCell ref="A342:F342"/>
    <mergeCell ref="A343:F343"/>
    <mergeCell ref="A344:F344"/>
    <mergeCell ref="A345:F345"/>
    <mergeCell ref="A336:F336"/>
    <mergeCell ref="A337:F337"/>
    <mergeCell ref="A338:F338"/>
    <mergeCell ref="A339:F339"/>
    <mergeCell ref="A340:F340"/>
    <mergeCell ref="A341:F341"/>
    <mergeCell ref="A331:F331"/>
    <mergeCell ref="A332:F332"/>
    <mergeCell ref="A333:F333"/>
    <mergeCell ref="A334:F334"/>
  </mergeCells>
  <dataValidations count="3">
    <dataValidation type="list" allowBlank="1" sqref="D221:D225 D192:D193 D254:D256 D205:D209 D213:D217 D275:D305 D265:D267 D238:D245 D7:D174" xr:uid="{00000000-0002-0000-0000-000003000000}">
      <formula1>"AGP,CLH,CLT,COM,CTD,CTI,DES,DISP,ELE,ESG,EST,EXM,EXQ,EXR,FRQ,REV,VAGO"</formula1>
    </dataValidation>
    <dataValidation type="list" allowBlank="1" sqref="B7:B174" xr:uid="{00000000-0002-0000-0000-000001000000}">
      <formula1>"DAS,DAS-1,DAS-2,DAS-3,DAS-4,DAS-5,CAA-1,CAA-2,CAA-3,CAA-4,CAA-5"</formula1>
    </dataValidation>
    <dataValidation type="list" allowBlank="1" sqref="B192:B193 B205:B209 B213:B217 B221:B225 B238:B245 B247 B254:B256 B258 B265:B267 B269" xr:uid="{00000000-0002-0000-0000-000002000000}">
      <formula1>"FDA,FDA-1,FDA-2,FDA-3,FDA-4"</formula1>
    </dataValidation>
  </dataValidations>
  <pageMargins left="0.74791666666666701" right="0.74791666666666701" top="0.98402777777777795" bottom="0.98402777777777795" header="0" footer="0"/>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78483-867C-481C-9C23-453EA5709B8E}">
  <dimension ref="A1:AD1038"/>
  <sheetViews>
    <sheetView topLeftCell="A155" zoomScale="73" zoomScaleNormal="73" workbookViewId="0">
      <selection activeCell="E155" sqref="E155"/>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9.83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495</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4" t="s">
        <v>179</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182</v>
      </c>
      <c r="B7" s="100" t="s">
        <v>39</v>
      </c>
      <c r="C7" s="100" t="s">
        <v>220</v>
      </c>
      <c r="D7" s="94" t="s">
        <v>227</v>
      </c>
      <c r="E7" s="53">
        <v>1</v>
      </c>
      <c r="F7" s="90" t="s">
        <v>292</v>
      </c>
      <c r="G7" s="54">
        <v>0</v>
      </c>
      <c r="H7" s="101">
        <v>431.89</v>
      </c>
      <c r="I7" s="101">
        <v>1727.55</v>
      </c>
      <c r="J7" s="102">
        <f t="shared" ref="J7:J70" si="0">H7+I7</f>
        <v>2159.44</v>
      </c>
      <c r="K7" s="17"/>
      <c r="L7" s="17"/>
      <c r="M7" s="17"/>
      <c r="N7" s="17"/>
      <c r="O7" s="17"/>
      <c r="P7" s="17"/>
      <c r="Q7" s="17"/>
      <c r="R7" s="18"/>
      <c r="S7" s="18"/>
      <c r="T7" s="18"/>
      <c r="U7" s="18"/>
      <c r="V7" s="18"/>
      <c r="W7" s="18"/>
      <c r="X7" s="18"/>
      <c r="Y7" s="18"/>
      <c r="Z7" s="18"/>
      <c r="AA7" s="5"/>
      <c r="AB7" s="5"/>
      <c r="AC7" s="5"/>
      <c r="AD7" s="5"/>
    </row>
    <row r="8" spans="1:30" ht="14.5" x14ac:dyDescent="0.3">
      <c r="A8" s="56" t="s">
        <v>181</v>
      </c>
      <c r="B8" s="103" t="s">
        <v>33</v>
      </c>
      <c r="C8" s="100" t="s">
        <v>220</v>
      </c>
      <c r="D8" s="94" t="s">
        <v>227</v>
      </c>
      <c r="E8" s="53">
        <v>1</v>
      </c>
      <c r="F8" s="61" t="s">
        <v>229</v>
      </c>
      <c r="G8" s="54">
        <v>0</v>
      </c>
      <c r="H8" s="101">
        <v>930.22</v>
      </c>
      <c r="I8" s="101">
        <v>3720.87</v>
      </c>
      <c r="J8" s="102">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103" t="s">
        <v>37</v>
      </c>
      <c r="C9" s="103" t="s">
        <v>221</v>
      </c>
      <c r="D9" s="94" t="s">
        <v>227</v>
      </c>
      <c r="E9" s="53">
        <v>1</v>
      </c>
      <c r="F9" s="60" t="s">
        <v>230</v>
      </c>
      <c r="G9" s="54">
        <v>0</v>
      </c>
      <c r="H9" s="101">
        <v>664.44</v>
      </c>
      <c r="I9" s="101">
        <v>2657.77</v>
      </c>
      <c r="J9" s="102">
        <f t="shared" si="0"/>
        <v>3322.21</v>
      </c>
      <c r="K9" s="47"/>
      <c r="L9" s="47"/>
      <c r="M9" s="47"/>
      <c r="N9" s="47"/>
      <c r="O9" s="47"/>
      <c r="P9" s="47"/>
      <c r="Q9" s="47"/>
    </row>
    <row r="10" spans="1:30" ht="14.5" x14ac:dyDescent="0.3">
      <c r="A10" s="56" t="s">
        <v>189</v>
      </c>
      <c r="B10" s="100" t="s">
        <v>31</v>
      </c>
      <c r="C10" s="100" t="s">
        <v>224</v>
      </c>
      <c r="D10" s="94" t="s">
        <v>227</v>
      </c>
      <c r="E10" s="53">
        <v>1</v>
      </c>
      <c r="F10" s="62" t="s">
        <v>250</v>
      </c>
      <c r="G10" s="54">
        <v>0</v>
      </c>
      <c r="H10" s="101">
        <v>1129.55</v>
      </c>
      <c r="I10" s="101">
        <v>4518.2</v>
      </c>
      <c r="J10" s="102">
        <f t="shared" si="0"/>
        <v>5647.75</v>
      </c>
    </row>
    <row r="11" spans="1:30" ht="14.5" x14ac:dyDescent="0.3">
      <c r="A11" s="56" t="s">
        <v>182</v>
      </c>
      <c r="B11" s="100" t="s">
        <v>39</v>
      </c>
      <c r="C11" s="100" t="s">
        <v>222</v>
      </c>
      <c r="D11" s="94" t="s">
        <v>227</v>
      </c>
      <c r="E11" s="53">
        <v>1</v>
      </c>
      <c r="F11" s="60" t="s">
        <v>231</v>
      </c>
      <c r="G11" s="54">
        <v>0</v>
      </c>
      <c r="H11" s="101">
        <v>431.89</v>
      </c>
      <c r="I11" s="101">
        <v>1727.55</v>
      </c>
      <c r="J11" s="102">
        <f t="shared" si="0"/>
        <v>2159.44</v>
      </c>
    </row>
    <row r="12" spans="1:30" ht="14.5" x14ac:dyDescent="0.3">
      <c r="A12" s="55" t="s">
        <v>180</v>
      </c>
      <c r="B12" s="103" t="s">
        <v>37</v>
      </c>
      <c r="C12" s="104" t="s">
        <v>219</v>
      </c>
      <c r="D12" s="94" t="s">
        <v>227</v>
      </c>
      <c r="E12" s="53">
        <v>1</v>
      </c>
      <c r="F12" s="121" t="s">
        <v>330</v>
      </c>
      <c r="G12" s="54">
        <v>0</v>
      </c>
      <c r="H12" s="101">
        <v>664.44</v>
      </c>
      <c r="I12" s="101">
        <v>2657.77</v>
      </c>
      <c r="J12" s="102">
        <f t="shared" si="0"/>
        <v>3322.21</v>
      </c>
    </row>
    <row r="13" spans="1:30" ht="14.5" x14ac:dyDescent="0.3">
      <c r="A13" s="55" t="s">
        <v>183</v>
      </c>
      <c r="B13" s="104" t="s">
        <v>27</v>
      </c>
      <c r="C13" s="104" t="s">
        <v>223</v>
      </c>
      <c r="D13" s="94" t="s">
        <v>227</v>
      </c>
      <c r="E13" s="53">
        <v>1</v>
      </c>
      <c r="F13" s="61" t="s">
        <v>232</v>
      </c>
      <c r="G13" s="54">
        <v>0</v>
      </c>
      <c r="H13" s="101">
        <v>1461.77</v>
      </c>
      <c r="I13" s="101">
        <v>5847.08</v>
      </c>
      <c r="J13" s="102">
        <f t="shared" si="0"/>
        <v>7308.85</v>
      </c>
    </row>
    <row r="14" spans="1:30" ht="14.5" x14ac:dyDescent="0.3">
      <c r="A14" s="55" t="s">
        <v>184</v>
      </c>
      <c r="B14" s="105" t="s">
        <v>29</v>
      </c>
      <c r="C14" s="103" t="s">
        <v>221</v>
      </c>
      <c r="D14" s="122" t="s">
        <v>407</v>
      </c>
      <c r="E14" s="53">
        <v>1</v>
      </c>
      <c r="F14" s="60" t="s">
        <v>233</v>
      </c>
      <c r="G14" s="54">
        <v>0</v>
      </c>
      <c r="H14" s="101"/>
      <c r="I14" s="101">
        <v>4916.8599999999997</v>
      </c>
      <c r="J14" s="102">
        <f t="shared" si="0"/>
        <v>4916.8599999999997</v>
      </c>
    </row>
    <row r="15" spans="1:30" ht="14.5" x14ac:dyDescent="0.3">
      <c r="A15" s="55" t="s">
        <v>183</v>
      </c>
      <c r="B15" s="104" t="s">
        <v>27</v>
      </c>
      <c r="C15" s="104" t="s">
        <v>219</v>
      </c>
      <c r="D15" s="94" t="s">
        <v>227</v>
      </c>
      <c r="E15" s="53">
        <v>1</v>
      </c>
      <c r="F15" s="61" t="s">
        <v>515</v>
      </c>
      <c r="G15" s="54">
        <v>0</v>
      </c>
      <c r="H15" s="101">
        <v>1461.77</v>
      </c>
      <c r="I15" s="101">
        <v>5847.08</v>
      </c>
      <c r="J15" s="102">
        <f t="shared" si="0"/>
        <v>7308.85</v>
      </c>
    </row>
    <row r="16" spans="1:30" ht="14.5" x14ac:dyDescent="0.3">
      <c r="A16" s="55" t="s">
        <v>195</v>
      </c>
      <c r="B16" s="105" t="s">
        <v>41</v>
      </c>
      <c r="C16" s="100" t="s">
        <v>220</v>
      </c>
      <c r="D16" s="94" t="s">
        <v>227</v>
      </c>
      <c r="E16" s="53">
        <v>1</v>
      </c>
      <c r="F16" s="61" t="s">
        <v>338</v>
      </c>
      <c r="G16" s="54">
        <v>0</v>
      </c>
      <c r="H16" s="101">
        <v>265.77999999999997</v>
      </c>
      <c r="I16" s="106">
        <v>1063.1099999999999</v>
      </c>
      <c r="J16" s="107">
        <f t="shared" si="0"/>
        <v>1328.8899999999999</v>
      </c>
    </row>
    <row r="17" spans="1:10" ht="14.5" x14ac:dyDescent="0.3">
      <c r="A17" s="55" t="s">
        <v>182</v>
      </c>
      <c r="B17" s="100" t="s">
        <v>39</v>
      </c>
      <c r="C17" s="104" t="s">
        <v>219</v>
      </c>
      <c r="D17" s="94" t="s">
        <v>227</v>
      </c>
      <c r="E17" s="53">
        <v>1</v>
      </c>
      <c r="F17" s="60" t="s">
        <v>235</v>
      </c>
      <c r="G17" s="54">
        <v>0</v>
      </c>
      <c r="H17" s="101">
        <v>431.89</v>
      </c>
      <c r="I17" s="101">
        <v>1727.55</v>
      </c>
      <c r="J17" s="102">
        <f t="shared" si="0"/>
        <v>2159.44</v>
      </c>
    </row>
    <row r="18" spans="1:10" ht="14.5" x14ac:dyDescent="0.3">
      <c r="A18" s="55" t="s">
        <v>181</v>
      </c>
      <c r="B18" s="104" t="s">
        <v>33</v>
      </c>
      <c r="C18" s="100" t="s">
        <v>224</v>
      </c>
      <c r="D18" s="94" t="s">
        <v>227</v>
      </c>
      <c r="E18" s="53">
        <v>1</v>
      </c>
      <c r="F18" s="60" t="s">
        <v>236</v>
      </c>
      <c r="G18" s="54">
        <v>0</v>
      </c>
      <c r="H18" s="101">
        <v>930.22</v>
      </c>
      <c r="I18" s="101">
        <v>3720.87</v>
      </c>
      <c r="J18" s="102">
        <f t="shared" si="0"/>
        <v>4651.09</v>
      </c>
    </row>
    <row r="19" spans="1:10" ht="14.5" x14ac:dyDescent="0.3">
      <c r="A19" s="55" t="s">
        <v>183</v>
      </c>
      <c r="B19" s="104" t="s">
        <v>27</v>
      </c>
      <c r="C19" s="100" t="s">
        <v>222</v>
      </c>
      <c r="D19" s="94" t="s">
        <v>227</v>
      </c>
      <c r="E19" s="53">
        <v>1</v>
      </c>
      <c r="F19" s="60" t="s">
        <v>238</v>
      </c>
      <c r="G19" s="54">
        <v>0</v>
      </c>
      <c r="H19" s="101">
        <v>1461.77</v>
      </c>
      <c r="I19" s="101">
        <v>5847.08</v>
      </c>
      <c r="J19" s="102">
        <f t="shared" si="0"/>
        <v>7308.85</v>
      </c>
    </row>
    <row r="20" spans="1:10" ht="26" x14ac:dyDescent="0.3">
      <c r="A20" s="55" t="s">
        <v>186</v>
      </c>
      <c r="B20" s="105" t="s">
        <v>41</v>
      </c>
      <c r="C20" s="105" t="s">
        <v>226</v>
      </c>
      <c r="D20" s="122" t="s">
        <v>407</v>
      </c>
      <c r="E20" s="53">
        <v>1</v>
      </c>
      <c r="F20" s="60" t="s">
        <v>242</v>
      </c>
      <c r="G20" s="54">
        <v>0</v>
      </c>
      <c r="H20" s="101"/>
      <c r="I20" s="106">
        <v>1063.1099999999999</v>
      </c>
      <c r="J20" s="107">
        <f t="shared" si="0"/>
        <v>1063.1099999999999</v>
      </c>
    </row>
    <row r="21" spans="1:10" ht="14.5" x14ac:dyDescent="0.3">
      <c r="A21" s="55" t="s">
        <v>180</v>
      </c>
      <c r="B21" s="103" t="s">
        <v>37</v>
      </c>
      <c r="C21" s="104" t="s">
        <v>223</v>
      </c>
      <c r="D21" s="94" t="s">
        <v>227</v>
      </c>
      <c r="E21" s="53">
        <v>1</v>
      </c>
      <c r="F21" s="60" t="s">
        <v>243</v>
      </c>
      <c r="G21" s="54">
        <v>0</v>
      </c>
      <c r="H21" s="101">
        <v>664.44</v>
      </c>
      <c r="I21" s="101">
        <v>2657.77</v>
      </c>
      <c r="J21" s="102">
        <f t="shared" si="0"/>
        <v>3322.21</v>
      </c>
    </row>
    <row r="22" spans="1:10" ht="14.5" x14ac:dyDescent="0.3">
      <c r="A22" s="55" t="s">
        <v>181</v>
      </c>
      <c r="B22" s="104" t="s">
        <v>33</v>
      </c>
      <c r="C22" s="100" t="s">
        <v>224</v>
      </c>
      <c r="D22" s="94" t="s">
        <v>227</v>
      </c>
      <c r="E22" s="53">
        <v>1</v>
      </c>
      <c r="F22" s="89" t="s">
        <v>380</v>
      </c>
      <c r="G22" s="54">
        <v>0</v>
      </c>
      <c r="H22" s="101">
        <v>930.22</v>
      </c>
      <c r="I22" s="101">
        <v>3720.87</v>
      </c>
      <c r="J22" s="102">
        <f t="shared" si="0"/>
        <v>4651.09</v>
      </c>
    </row>
    <row r="23" spans="1:10" ht="14.5" x14ac:dyDescent="0.3">
      <c r="A23" s="55" t="s">
        <v>187</v>
      </c>
      <c r="B23" s="105" t="s">
        <v>25</v>
      </c>
      <c r="C23" s="104" t="s">
        <v>223</v>
      </c>
      <c r="D23" s="94" t="s">
        <v>227</v>
      </c>
      <c r="E23" s="53">
        <v>1</v>
      </c>
      <c r="F23" s="60" t="s">
        <v>245</v>
      </c>
      <c r="G23" s="54">
        <v>0</v>
      </c>
      <c r="H23" s="101">
        <v>1993.32</v>
      </c>
      <c r="I23" s="101">
        <v>7973.3</v>
      </c>
      <c r="J23" s="102">
        <f t="shared" si="0"/>
        <v>9966.6200000000008</v>
      </c>
    </row>
    <row r="24" spans="1:10" ht="14.5" x14ac:dyDescent="0.3">
      <c r="A24" s="55" t="s">
        <v>188</v>
      </c>
      <c r="B24" s="105" t="s">
        <v>35</v>
      </c>
      <c r="C24" s="105" t="s">
        <v>226</v>
      </c>
      <c r="D24" s="94" t="s">
        <v>227</v>
      </c>
      <c r="E24" s="53">
        <v>1</v>
      </c>
      <c r="F24" s="60" t="s">
        <v>247</v>
      </c>
      <c r="G24" s="54">
        <v>0</v>
      </c>
      <c r="H24" s="101">
        <v>807.29</v>
      </c>
      <c r="I24" s="101">
        <v>3229.18</v>
      </c>
      <c r="J24" s="102">
        <f t="shared" si="0"/>
        <v>4036.47</v>
      </c>
    </row>
    <row r="25" spans="1:10" ht="14.5" x14ac:dyDescent="0.3">
      <c r="A25" s="55" t="s">
        <v>187</v>
      </c>
      <c r="B25" s="105" t="s">
        <v>25</v>
      </c>
      <c r="C25" s="100" t="s">
        <v>222</v>
      </c>
      <c r="D25" s="94" t="s">
        <v>227</v>
      </c>
      <c r="E25" s="53">
        <v>1</v>
      </c>
      <c r="F25" s="61" t="s">
        <v>248</v>
      </c>
      <c r="G25" s="54">
        <v>0</v>
      </c>
      <c r="H25" s="101">
        <v>1993.32</v>
      </c>
      <c r="I25" s="101">
        <v>7973.3</v>
      </c>
      <c r="J25" s="102">
        <f t="shared" si="0"/>
        <v>9966.6200000000008</v>
      </c>
    </row>
    <row r="26" spans="1:10" ht="14.5" x14ac:dyDescent="0.3">
      <c r="A26" s="55" t="s">
        <v>180</v>
      </c>
      <c r="B26" s="103" t="s">
        <v>37</v>
      </c>
      <c r="C26" s="104" t="s">
        <v>219</v>
      </c>
      <c r="D26" s="94" t="s">
        <v>227</v>
      </c>
      <c r="E26" s="53">
        <v>1</v>
      </c>
      <c r="F26" s="60" t="s">
        <v>249</v>
      </c>
      <c r="G26" s="54">
        <v>0</v>
      </c>
      <c r="H26" s="101">
        <v>664.44</v>
      </c>
      <c r="I26" s="101">
        <v>2657.77</v>
      </c>
      <c r="J26" s="102">
        <f t="shared" si="0"/>
        <v>3322.21</v>
      </c>
    </row>
    <row r="27" spans="1:10" ht="14.5" x14ac:dyDescent="0.3">
      <c r="A27" s="55" t="s">
        <v>183</v>
      </c>
      <c r="B27" s="104" t="s">
        <v>27</v>
      </c>
      <c r="C27" s="100" t="s">
        <v>224</v>
      </c>
      <c r="D27" s="94" t="s">
        <v>227</v>
      </c>
      <c r="E27" s="53">
        <v>1</v>
      </c>
      <c r="F27" s="60" t="s">
        <v>375</v>
      </c>
      <c r="G27" s="54">
        <v>0</v>
      </c>
      <c r="H27" s="101">
        <v>1461.77</v>
      </c>
      <c r="I27" s="101">
        <v>5847.08</v>
      </c>
      <c r="J27" s="102">
        <f t="shared" si="0"/>
        <v>7308.85</v>
      </c>
    </row>
    <row r="28" spans="1:10" ht="14.5" x14ac:dyDescent="0.3">
      <c r="A28" s="55" t="s">
        <v>180</v>
      </c>
      <c r="B28" s="103" t="s">
        <v>37</v>
      </c>
      <c r="C28" s="103" t="s">
        <v>221</v>
      </c>
      <c r="D28" s="94" t="s">
        <v>227</v>
      </c>
      <c r="E28" s="53">
        <v>1</v>
      </c>
      <c r="F28" s="60" t="s">
        <v>251</v>
      </c>
      <c r="G28" s="54">
        <v>0</v>
      </c>
      <c r="H28" s="101">
        <v>664.44</v>
      </c>
      <c r="I28" s="101">
        <v>2657.77</v>
      </c>
      <c r="J28" s="102">
        <f t="shared" si="0"/>
        <v>3322.21</v>
      </c>
    </row>
    <row r="29" spans="1:10" ht="14.5" x14ac:dyDescent="0.3">
      <c r="A29" s="55" t="s">
        <v>196</v>
      </c>
      <c r="B29" s="104" t="s">
        <v>33</v>
      </c>
      <c r="C29" s="100" t="s">
        <v>225</v>
      </c>
      <c r="D29" s="94" t="s">
        <v>227</v>
      </c>
      <c r="E29" s="53">
        <v>1</v>
      </c>
      <c r="F29" s="61" t="s">
        <v>518</v>
      </c>
      <c r="G29" s="54">
        <v>0</v>
      </c>
      <c r="H29" s="101">
        <v>930.22</v>
      </c>
      <c r="I29" s="101">
        <v>3720.87</v>
      </c>
      <c r="J29" s="102">
        <f t="shared" si="0"/>
        <v>4651.09</v>
      </c>
    </row>
    <row r="30" spans="1:10" ht="14.5" x14ac:dyDescent="0.3">
      <c r="A30" s="55" t="s">
        <v>181</v>
      </c>
      <c r="B30" s="104" t="s">
        <v>33</v>
      </c>
      <c r="C30" s="100" t="s">
        <v>222</v>
      </c>
      <c r="D30" s="94" t="s">
        <v>227</v>
      </c>
      <c r="E30" s="53">
        <v>1</v>
      </c>
      <c r="F30" s="60" t="s">
        <v>252</v>
      </c>
      <c r="G30" s="54">
        <v>0</v>
      </c>
      <c r="H30" s="101">
        <v>930.22</v>
      </c>
      <c r="I30" s="101">
        <v>3720.87</v>
      </c>
      <c r="J30" s="102">
        <f t="shared" si="0"/>
        <v>4651.09</v>
      </c>
    </row>
    <row r="31" spans="1:10" ht="14.5" x14ac:dyDescent="0.3">
      <c r="A31" s="55" t="s">
        <v>183</v>
      </c>
      <c r="B31" s="104" t="s">
        <v>27</v>
      </c>
      <c r="C31" s="103" t="s">
        <v>221</v>
      </c>
      <c r="D31" s="94" t="s">
        <v>227</v>
      </c>
      <c r="E31" s="53">
        <v>1</v>
      </c>
      <c r="F31" s="60" t="s">
        <v>253</v>
      </c>
      <c r="G31" s="54">
        <v>0</v>
      </c>
      <c r="H31" s="101">
        <v>1461.77</v>
      </c>
      <c r="I31" s="101">
        <v>5847.08</v>
      </c>
      <c r="J31" s="102">
        <f t="shared" si="0"/>
        <v>7308.85</v>
      </c>
    </row>
    <row r="32" spans="1:10" ht="14.5" x14ac:dyDescent="0.3">
      <c r="A32" s="55" t="s">
        <v>189</v>
      </c>
      <c r="B32" s="105" t="s">
        <v>31</v>
      </c>
      <c r="C32" s="103" t="s">
        <v>225</v>
      </c>
      <c r="D32" s="122" t="s">
        <v>407</v>
      </c>
      <c r="E32" s="53">
        <v>1</v>
      </c>
      <c r="F32" s="60" t="s">
        <v>254</v>
      </c>
      <c r="G32" s="54">
        <v>0</v>
      </c>
      <c r="H32" s="101"/>
      <c r="I32" s="101">
        <v>4518.2</v>
      </c>
      <c r="J32" s="102">
        <f t="shared" si="0"/>
        <v>4518.2</v>
      </c>
    </row>
    <row r="33" spans="1:10" ht="14.5" x14ac:dyDescent="0.3">
      <c r="A33" s="55" t="s">
        <v>190</v>
      </c>
      <c r="B33" s="105"/>
      <c r="C33" s="100" t="s">
        <v>224</v>
      </c>
      <c r="D33" s="94" t="s">
        <v>227</v>
      </c>
      <c r="E33" s="53">
        <v>1</v>
      </c>
      <c r="F33" s="60" t="s">
        <v>255</v>
      </c>
      <c r="G33" s="54">
        <v>0</v>
      </c>
      <c r="H33" s="101">
        <v>3198</v>
      </c>
      <c r="I33" s="101">
        <v>12792</v>
      </c>
      <c r="J33" s="102">
        <f t="shared" si="0"/>
        <v>15990</v>
      </c>
    </row>
    <row r="34" spans="1:10" ht="14.5" x14ac:dyDescent="0.3">
      <c r="A34" s="55" t="s">
        <v>180</v>
      </c>
      <c r="B34" s="103" t="s">
        <v>37</v>
      </c>
      <c r="C34" s="100" t="s">
        <v>224</v>
      </c>
      <c r="D34" s="94" t="s">
        <v>227</v>
      </c>
      <c r="E34" s="53">
        <v>1</v>
      </c>
      <c r="F34" s="60" t="s">
        <v>257</v>
      </c>
      <c r="G34" s="54">
        <v>0</v>
      </c>
      <c r="H34" s="101">
        <v>664.44</v>
      </c>
      <c r="I34" s="101">
        <v>2657.77</v>
      </c>
      <c r="J34" s="102">
        <f t="shared" si="0"/>
        <v>3322.21</v>
      </c>
    </row>
    <row r="35" spans="1:10" ht="26" x14ac:dyDescent="0.3">
      <c r="A35" s="55" t="s">
        <v>191</v>
      </c>
      <c r="B35" s="105" t="s">
        <v>31</v>
      </c>
      <c r="C35" s="104" t="s">
        <v>219</v>
      </c>
      <c r="D35" s="122" t="s">
        <v>407</v>
      </c>
      <c r="E35" s="53">
        <v>1</v>
      </c>
      <c r="F35" s="60" t="s">
        <v>258</v>
      </c>
      <c r="G35" s="54">
        <v>0</v>
      </c>
      <c r="H35" s="101"/>
      <c r="I35" s="101">
        <v>4518.2</v>
      </c>
      <c r="J35" s="102">
        <f t="shared" si="0"/>
        <v>4518.2</v>
      </c>
    </row>
    <row r="36" spans="1:10" ht="14.5" x14ac:dyDescent="0.3">
      <c r="A36" s="55" t="s">
        <v>183</v>
      </c>
      <c r="B36" s="104" t="s">
        <v>27</v>
      </c>
      <c r="C36" s="100" t="s">
        <v>222</v>
      </c>
      <c r="D36" s="122" t="s">
        <v>461</v>
      </c>
      <c r="E36" s="53">
        <v>1</v>
      </c>
      <c r="F36" s="90" t="s">
        <v>246</v>
      </c>
      <c r="G36" s="54">
        <v>0</v>
      </c>
      <c r="H36" s="101"/>
      <c r="I36" s="101">
        <v>5847.08</v>
      </c>
      <c r="J36" s="102">
        <f t="shared" si="0"/>
        <v>5847.08</v>
      </c>
    </row>
    <row r="37" spans="1:10" ht="14.5" x14ac:dyDescent="0.3">
      <c r="A37" s="55" t="s">
        <v>192</v>
      </c>
      <c r="B37" s="105"/>
      <c r="C37" s="104" t="s">
        <v>223</v>
      </c>
      <c r="D37" s="94" t="s">
        <v>227</v>
      </c>
      <c r="E37" s="53">
        <v>1</v>
      </c>
      <c r="F37" s="60" t="s">
        <v>259</v>
      </c>
      <c r="G37" s="54">
        <v>0</v>
      </c>
      <c r="H37" s="101">
        <v>3198</v>
      </c>
      <c r="I37" s="101">
        <v>12792</v>
      </c>
      <c r="J37" s="102">
        <f t="shared" si="0"/>
        <v>15990</v>
      </c>
    </row>
    <row r="38" spans="1:10" ht="14.5" x14ac:dyDescent="0.3">
      <c r="A38" s="55" t="s">
        <v>182</v>
      </c>
      <c r="B38" s="100" t="s">
        <v>39</v>
      </c>
      <c r="C38" s="100" t="s">
        <v>222</v>
      </c>
      <c r="D38" s="94" t="s">
        <v>227</v>
      </c>
      <c r="E38" s="53">
        <v>1</v>
      </c>
      <c r="F38" s="60" t="s">
        <v>260</v>
      </c>
      <c r="G38" s="54">
        <v>0</v>
      </c>
      <c r="H38" s="101">
        <v>431.89</v>
      </c>
      <c r="I38" s="101">
        <v>1727.55</v>
      </c>
      <c r="J38" s="102">
        <f t="shared" si="0"/>
        <v>2159.44</v>
      </c>
    </row>
    <row r="39" spans="1:10" ht="14.5" x14ac:dyDescent="0.3">
      <c r="A39" s="55" t="s">
        <v>181</v>
      </c>
      <c r="B39" s="104" t="s">
        <v>33</v>
      </c>
      <c r="C39" s="100" t="s">
        <v>220</v>
      </c>
      <c r="D39" s="94" t="s">
        <v>227</v>
      </c>
      <c r="E39" s="53">
        <v>1</v>
      </c>
      <c r="F39" s="60" t="s">
        <v>261</v>
      </c>
      <c r="G39" s="54">
        <v>0</v>
      </c>
      <c r="H39" s="101">
        <v>930.22</v>
      </c>
      <c r="I39" s="101">
        <v>3720.87</v>
      </c>
      <c r="J39" s="102">
        <f t="shared" si="0"/>
        <v>4651.09</v>
      </c>
    </row>
    <row r="40" spans="1:10" ht="14.5" x14ac:dyDescent="0.3">
      <c r="A40" s="55" t="s">
        <v>182</v>
      </c>
      <c r="B40" s="100" t="s">
        <v>39</v>
      </c>
      <c r="C40" s="104" t="s">
        <v>219</v>
      </c>
      <c r="D40" s="94" t="s">
        <v>227</v>
      </c>
      <c r="E40" s="53">
        <v>1</v>
      </c>
      <c r="F40" s="90" t="s">
        <v>228</v>
      </c>
      <c r="G40" s="54">
        <v>0</v>
      </c>
      <c r="H40" s="101">
        <v>431.89</v>
      </c>
      <c r="I40" s="101">
        <v>1727.55</v>
      </c>
      <c r="J40" s="102">
        <f t="shared" si="0"/>
        <v>2159.44</v>
      </c>
    </row>
    <row r="41" spans="1:10" ht="14.5" x14ac:dyDescent="0.3">
      <c r="A41" s="55" t="s">
        <v>183</v>
      </c>
      <c r="B41" s="104" t="s">
        <v>27</v>
      </c>
      <c r="C41" s="103" t="s">
        <v>221</v>
      </c>
      <c r="D41" s="94" t="s">
        <v>227</v>
      </c>
      <c r="E41" s="53">
        <v>1</v>
      </c>
      <c r="F41" s="61" t="s">
        <v>263</v>
      </c>
      <c r="G41" s="54">
        <v>0</v>
      </c>
      <c r="H41" s="101">
        <v>1461.77</v>
      </c>
      <c r="I41" s="101">
        <v>5847.08</v>
      </c>
      <c r="J41" s="102">
        <f t="shared" si="0"/>
        <v>7308.85</v>
      </c>
    </row>
    <row r="42" spans="1:10" ht="14.5" x14ac:dyDescent="0.3">
      <c r="A42" s="55" t="s">
        <v>185</v>
      </c>
      <c r="B42" s="105" t="s">
        <v>29</v>
      </c>
      <c r="C42" s="100" t="s">
        <v>224</v>
      </c>
      <c r="D42" s="94" t="s">
        <v>227</v>
      </c>
      <c r="E42" s="53">
        <v>1</v>
      </c>
      <c r="F42" s="60" t="s">
        <v>264</v>
      </c>
      <c r="G42" s="54">
        <v>0</v>
      </c>
      <c r="H42" s="101">
        <v>1229.22</v>
      </c>
      <c r="I42" s="101">
        <v>4916.8599999999997</v>
      </c>
      <c r="J42" s="102">
        <f t="shared" si="0"/>
        <v>6146.08</v>
      </c>
    </row>
    <row r="43" spans="1:10" ht="14.5" x14ac:dyDescent="0.3">
      <c r="A43" s="55" t="s">
        <v>180</v>
      </c>
      <c r="B43" s="103" t="s">
        <v>37</v>
      </c>
      <c r="C43" s="100" t="s">
        <v>222</v>
      </c>
      <c r="D43" s="94" t="s">
        <v>227</v>
      </c>
      <c r="E43" s="53">
        <v>1</v>
      </c>
      <c r="F43" s="60" t="s">
        <v>265</v>
      </c>
      <c r="G43" s="54">
        <v>0</v>
      </c>
      <c r="H43" s="101">
        <v>664.44</v>
      </c>
      <c r="I43" s="101">
        <v>2657.77</v>
      </c>
      <c r="J43" s="102">
        <f t="shared" si="0"/>
        <v>3322.21</v>
      </c>
    </row>
    <row r="44" spans="1:10" ht="14.5" x14ac:dyDescent="0.3">
      <c r="A44" s="55" t="s">
        <v>180</v>
      </c>
      <c r="B44" s="103" t="s">
        <v>37</v>
      </c>
      <c r="C44" s="105" t="s">
        <v>226</v>
      </c>
      <c r="D44" s="122" t="s">
        <v>407</v>
      </c>
      <c r="E44" s="53">
        <v>1</v>
      </c>
      <c r="F44" s="60" t="s">
        <v>266</v>
      </c>
      <c r="G44" s="54">
        <v>0</v>
      </c>
      <c r="H44" s="101"/>
      <c r="I44" s="101">
        <v>2657.77</v>
      </c>
      <c r="J44" s="102">
        <f t="shared" si="0"/>
        <v>2657.77</v>
      </c>
    </row>
    <row r="45" spans="1:10" ht="14.5" x14ac:dyDescent="0.3">
      <c r="A45" s="55" t="s">
        <v>193</v>
      </c>
      <c r="B45" s="104" t="s">
        <v>27</v>
      </c>
      <c r="C45" s="100" t="s">
        <v>220</v>
      </c>
      <c r="D45" s="94" t="s">
        <v>227</v>
      </c>
      <c r="E45" s="53">
        <v>1</v>
      </c>
      <c r="F45" s="90" t="s">
        <v>549</v>
      </c>
      <c r="G45" s="54">
        <v>0</v>
      </c>
      <c r="H45" s="101">
        <v>1461.77</v>
      </c>
      <c r="I45" s="101">
        <v>5847.08</v>
      </c>
      <c r="J45" s="102">
        <f t="shared" si="0"/>
        <v>7308.85</v>
      </c>
    </row>
    <row r="46" spans="1:10" ht="14.5" x14ac:dyDescent="0.3">
      <c r="A46" s="55" t="s">
        <v>180</v>
      </c>
      <c r="B46" s="103" t="s">
        <v>37</v>
      </c>
      <c r="C46" s="104" t="s">
        <v>219</v>
      </c>
      <c r="D46" s="122" t="s">
        <v>461</v>
      </c>
      <c r="E46" s="53">
        <v>1</v>
      </c>
      <c r="F46" s="60" t="s">
        <v>267</v>
      </c>
      <c r="G46" s="54">
        <v>0</v>
      </c>
      <c r="H46" s="101"/>
      <c r="I46" s="101">
        <v>2657.77</v>
      </c>
      <c r="J46" s="102">
        <f t="shared" si="0"/>
        <v>2657.77</v>
      </c>
    </row>
    <row r="47" spans="1:10" ht="14.5" x14ac:dyDescent="0.3">
      <c r="A47" s="55" t="s">
        <v>182</v>
      </c>
      <c r="B47" s="100" t="s">
        <v>39</v>
      </c>
      <c r="C47" s="100" t="s">
        <v>222</v>
      </c>
      <c r="D47" s="94" t="s">
        <v>227</v>
      </c>
      <c r="E47" s="53">
        <v>1</v>
      </c>
      <c r="F47" s="60" t="s">
        <v>268</v>
      </c>
      <c r="G47" s="54">
        <v>0</v>
      </c>
      <c r="H47" s="101">
        <v>431.89</v>
      </c>
      <c r="I47" s="101">
        <v>1727.55</v>
      </c>
      <c r="J47" s="102">
        <f t="shared" si="0"/>
        <v>2159.44</v>
      </c>
    </row>
    <row r="48" spans="1:10" ht="14.5" x14ac:dyDescent="0.3">
      <c r="A48" s="55" t="s">
        <v>208</v>
      </c>
      <c r="B48" s="105"/>
      <c r="C48" s="104" t="s">
        <v>219</v>
      </c>
      <c r="D48" s="122" t="s">
        <v>461</v>
      </c>
      <c r="E48" s="53">
        <v>1</v>
      </c>
      <c r="F48" s="90" t="s">
        <v>318</v>
      </c>
      <c r="G48" s="54">
        <v>0</v>
      </c>
      <c r="H48" s="101"/>
      <c r="I48" s="101">
        <v>12792</v>
      </c>
      <c r="J48" s="102">
        <f t="shared" si="0"/>
        <v>12792</v>
      </c>
    </row>
    <row r="49" spans="1:10" ht="14.5" x14ac:dyDescent="0.3">
      <c r="A49" s="55" t="s">
        <v>187</v>
      </c>
      <c r="B49" s="105" t="s">
        <v>25</v>
      </c>
      <c r="C49" s="100" t="s">
        <v>225</v>
      </c>
      <c r="D49" s="94" t="s">
        <v>227</v>
      </c>
      <c r="E49" s="53">
        <v>1</v>
      </c>
      <c r="F49" s="60" t="s">
        <v>333</v>
      </c>
      <c r="G49" s="54">
        <v>0</v>
      </c>
      <c r="H49" s="101">
        <v>1993.32</v>
      </c>
      <c r="I49" s="101">
        <v>7973.3</v>
      </c>
      <c r="J49" s="102">
        <f t="shared" si="0"/>
        <v>9966.6200000000008</v>
      </c>
    </row>
    <row r="50" spans="1:10" ht="14.5" x14ac:dyDescent="0.3">
      <c r="A50" s="55" t="s">
        <v>189</v>
      </c>
      <c r="B50" s="105" t="s">
        <v>31</v>
      </c>
      <c r="C50" s="104" t="s">
        <v>223</v>
      </c>
      <c r="D50" s="94" t="s">
        <v>227</v>
      </c>
      <c r="E50" s="53">
        <v>1</v>
      </c>
      <c r="F50" s="60" t="s">
        <v>269</v>
      </c>
      <c r="G50" s="54">
        <v>0</v>
      </c>
      <c r="H50" s="101">
        <v>1129.55</v>
      </c>
      <c r="I50" s="101">
        <v>4518.2</v>
      </c>
      <c r="J50" s="102">
        <f t="shared" si="0"/>
        <v>5647.75</v>
      </c>
    </row>
    <row r="51" spans="1:10" ht="14.5" x14ac:dyDescent="0.3">
      <c r="A51" s="55" t="s">
        <v>181</v>
      </c>
      <c r="B51" s="104" t="s">
        <v>33</v>
      </c>
      <c r="C51" s="104" t="s">
        <v>219</v>
      </c>
      <c r="D51" s="94" t="s">
        <v>227</v>
      </c>
      <c r="E51" s="53">
        <v>1</v>
      </c>
      <c r="F51" s="61" t="s">
        <v>270</v>
      </c>
      <c r="G51" s="54">
        <v>0</v>
      </c>
      <c r="H51" s="101">
        <v>930.22</v>
      </c>
      <c r="I51" s="101">
        <v>3720.87</v>
      </c>
      <c r="J51" s="102">
        <f t="shared" si="0"/>
        <v>4651.09</v>
      </c>
    </row>
    <row r="52" spans="1:10" ht="14.5" x14ac:dyDescent="0.3">
      <c r="A52" s="55" t="s">
        <v>194</v>
      </c>
      <c r="B52" s="104" t="s">
        <v>33</v>
      </c>
      <c r="C52" s="100" t="s">
        <v>222</v>
      </c>
      <c r="D52" s="122" t="s">
        <v>407</v>
      </c>
      <c r="E52" s="53">
        <v>1</v>
      </c>
      <c r="F52" s="60" t="s">
        <v>271</v>
      </c>
      <c r="G52" s="54">
        <v>0</v>
      </c>
      <c r="H52" s="101"/>
      <c r="I52" s="101">
        <v>3720.87</v>
      </c>
      <c r="J52" s="102">
        <f t="shared" si="0"/>
        <v>3720.87</v>
      </c>
    </row>
    <row r="53" spans="1:10" ht="14.5" x14ac:dyDescent="0.3">
      <c r="A53" s="55" t="s">
        <v>183</v>
      </c>
      <c r="B53" s="104" t="s">
        <v>27</v>
      </c>
      <c r="C53" s="103" t="s">
        <v>221</v>
      </c>
      <c r="D53" s="94" t="s">
        <v>227</v>
      </c>
      <c r="E53" s="53">
        <v>1</v>
      </c>
      <c r="F53" s="60" t="s">
        <v>274</v>
      </c>
      <c r="G53" s="54">
        <v>0</v>
      </c>
      <c r="H53" s="101">
        <v>1461.77</v>
      </c>
      <c r="I53" s="101">
        <v>5847.08</v>
      </c>
      <c r="J53" s="102">
        <f t="shared" si="0"/>
        <v>7308.85</v>
      </c>
    </row>
    <row r="54" spans="1:10" ht="14.5" x14ac:dyDescent="0.3">
      <c r="A54" s="55" t="s">
        <v>183</v>
      </c>
      <c r="B54" s="104" t="s">
        <v>27</v>
      </c>
      <c r="C54" s="100" t="s">
        <v>222</v>
      </c>
      <c r="D54" s="94" t="s">
        <v>227</v>
      </c>
      <c r="E54" s="53">
        <v>1</v>
      </c>
      <c r="F54" s="60" t="s">
        <v>275</v>
      </c>
      <c r="G54" s="54">
        <v>0</v>
      </c>
      <c r="H54" s="101">
        <v>1461.77</v>
      </c>
      <c r="I54" s="101">
        <v>5847.08</v>
      </c>
      <c r="J54" s="102">
        <f t="shared" si="0"/>
        <v>7308.85</v>
      </c>
    </row>
    <row r="55" spans="1:10" ht="14.5" x14ac:dyDescent="0.3">
      <c r="A55" s="55" t="s">
        <v>182</v>
      </c>
      <c r="B55" s="100" t="s">
        <v>39</v>
      </c>
      <c r="C55" s="105" t="s">
        <v>226</v>
      </c>
      <c r="D55" s="94" t="s">
        <v>227</v>
      </c>
      <c r="E55" s="53">
        <v>1</v>
      </c>
      <c r="F55" s="60" t="s">
        <v>277</v>
      </c>
      <c r="G55" s="54">
        <v>0</v>
      </c>
      <c r="H55" s="101">
        <v>431.89</v>
      </c>
      <c r="I55" s="101">
        <v>1727.55</v>
      </c>
      <c r="J55" s="102">
        <f t="shared" si="0"/>
        <v>2159.44</v>
      </c>
    </row>
    <row r="56" spans="1:10" ht="14.5" x14ac:dyDescent="0.3">
      <c r="A56" s="55" t="s">
        <v>182</v>
      </c>
      <c r="B56" s="100" t="s">
        <v>39</v>
      </c>
      <c r="C56" s="100" t="s">
        <v>222</v>
      </c>
      <c r="D56" s="94" t="s">
        <v>227</v>
      </c>
      <c r="E56" s="53">
        <v>1</v>
      </c>
      <c r="F56" s="60" t="s">
        <v>278</v>
      </c>
      <c r="G56" s="54">
        <v>0</v>
      </c>
      <c r="H56" s="101">
        <v>431.89</v>
      </c>
      <c r="I56" s="101">
        <v>1727.55</v>
      </c>
      <c r="J56" s="102">
        <f t="shared" si="0"/>
        <v>2159.44</v>
      </c>
    </row>
    <row r="57" spans="1:10" ht="14.5" x14ac:dyDescent="0.3">
      <c r="A57" s="55" t="s">
        <v>180</v>
      </c>
      <c r="B57" s="103" t="s">
        <v>37</v>
      </c>
      <c r="C57" s="100" t="s">
        <v>222</v>
      </c>
      <c r="D57" s="94" t="s">
        <v>227</v>
      </c>
      <c r="E57" s="53">
        <v>1</v>
      </c>
      <c r="F57" s="60" t="s">
        <v>279</v>
      </c>
      <c r="G57" s="54">
        <v>0</v>
      </c>
      <c r="H57" s="101">
        <v>664.44</v>
      </c>
      <c r="I57" s="101">
        <v>2657.77</v>
      </c>
      <c r="J57" s="102">
        <f t="shared" si="0"/>
        <v>3322.21</v>
      </c>
    </row>
    <row r="58" spans="1:10" ht="14.5" x14ac:dyDescent="0.3">
      <c r="A58" s="55" t="s">
        <v>195</v>
      </c>
      <c r="B58" s="105" t="s">
        <v>41</v>
      </c>
      <c r="C58" s="100" t="s">
        <v>222</v>
      </c>
      <c r="D58" s="94" t="s">
        <v>227</v>
      </c>
      <c r="E58" s="53">
        <v>1</v>
      </c>
      <c r="F58" s="61" t="s">
        <v>280</v>
      </c>
      <c r="G58" s="54">
        <v>0</v>
      </c>
      <c r="H58" s="101">
        <v>265.77999999999997</v>
      </c>
      <c r="I58" s="106">
        <v>1063.1099999999999</v>
      </c>
      <c r="J58" s="107">
        <f t="shared" si="0"/>
        <v>1328.8899999999999</v>
      </c>
    </row>
    <row r="59" spans="1:10" ht="14.5" x14ac:dyDescent="0.3">
      <c r="A59" s="55" t="s">
        <v>189</v>
      </c>
      <c r="B59" s="105" t="s">
        <v>31</v>
      </c>
      <c r="C59" s="104" t="s">
        <v>219</v>
      </c>
      <c r="D59" s="94" t="s">
        <v>227</v>
      </c>
      <c r="E59" s="53">
        <v>1</v>
      </c>
      <c r="F59" s="60" t="s">
        <v>281</v>
      </c>
      <c r="G59" s="54">
        <v>0</v>
      </c>
      <c r="H59" s="101">
        <v>1129.55</v>
      </c>
      <c r="I59" s="101">
        <v>4518.2</v>
      </c>
      <c r="J59" s="102">
        <f t="shared" si="0"/>
        <v>5647.75</v>
      </c>
    </row>
    <row r="60" spans="1:10" ht="14.5" x14ac:dyDescent="0.3">
      <c r="A60" s="55" t="s">
        <v>183</v>
      </c>
      <c r="B60" s="104" t="s">
        <v>27</v>
      </c>
      <c r="C60" s="100" t="s">
        <v>222</v>
      </c>
      <c r="D60" s="94" t="s">
        <v>227</v>
      </c>
      <c r="E60" s="53">
        <v>1</v>
      </c>
      <c r="F60" s="60" t="s">
        <v>282</v>
      </c>
      <c r="G60" s="54">
        <v>0</v>
      </c>
      <c r="H60" s="101">
        <v>1461.77</v>
      </c>
      <c r="I60" s="101">
        <v>5847.08</v>
      </c>
      <c r="J60" s="102">
        <f t="shared" si="0"/>
        <v>7308.85</v>
      </c>
    </row>
    <row r="61" spans="1:10" ht="14.5" x14ac:dyDescent="0.3">
      <c r="A61" s="55" t="s">
        <v>196</v>
      </c>
      <c r="B61" s="104" t="s">
        <v>33</v>
      </c>
      <c r="C61" s="104" t="s">
        <v>219</v>
      </c>
      <c r="D61" s="94" t="s">
        <v>227</v>
      </c>
      <c r="E61" s="53">
        <v>1</v>
      </c>
      <c r="F61" s="60" t="s">
        <v>283</v>
      </c>
      <c r="G61" s="54">
        <v>0</v>
      </c>
      <c r="H61" s="101">
        <v>930.22</v>
      </c>
      <c r="I61" s="101">
        <v>3720.87</v>
      </c>
      <c r="J61" s="102">
        <f t="shared" si="0"/>
        <v>4651.09</v>
      </c>
    </row>
    <row r="62" spans="1:10" ht="14.5" x14ac:dyDescent="0.3">
      <c r="A62" s="55" t="s">
        <v>189</v>
      </c>
      <c r="B62" s="105" t="s">
        <v>31</v>
      </c>
      <c r="C62" s="105" t="s">
        <v>226</v>
      </c>
      <c r="D62" s="94" t="s">
        <v>227</v>
      </c>
      <c r="E62" s="53">
        <v>1</v>
      </c>
      <c r="F62" s="61" t="s">
        <v>284</v>
      </c>
      <c r="G62" s="54">
        <v>0</v>
      </c>
      <c r="H62" s="101">
        <v>1129.55</v>
      </c>
      <c r="I62" s="101">
        <v>4518.2</v>
      </c>
      <c r="J62" s="102">
        <f t="shared" si="0"/>
        <v>5647.75</v>
      </c>
    </row>
    <row r="63" spans="1:10" ht="14.5" x14ac:dyDescent="0.3">
      <c r="A63" s="55" t="s">
        <v>197</v>
      </c>
      <c r="B63" s="104" t="s">
        <v>27</v>
      </c>
      <c r="C63" s="105" t="s">
        <v>226</v>
      </c>
      <c r="D63" s="94" t="s">
        <v>227</v>
      </c>
      <c r="E63" s="53">
        <v>1</v>
      </c>
      <c r="F63" s="60" t="s">
        <v>285</v>
      </c>
      <c r="G63" s="54">
        <v>0</v>
      </c>
      <c r="H63" s="101">
        <v>1461.77</v>
      </c>
      <c r="I63" s="101">
        <v>5847.08</v>
      </c>
      <c r="J63" s="102">
        <f t="shared" si="0"/>
        <v>7308.85</v>
      </c>
    </row>
    <row r="64" spans="1:10" ht="14.5" x14ac:dyDescent="0.3">
      <c r="A64" s="55" t="s">
        <v>185</v>
      </c>
      <c r="B64" s="105" t="s">
        <v>29</v>
      </c>
      <c r="C64" s="108" t="s">
        <v>224</v>
      </c>
      <c r="D64" s="94" t="s">
        <v>227</v>
      </c>
      <c r="E64" s="53">
        <v>1</v>
      </c>
      <c r="F64" s="61" t="s">
        <v>286</v>
      </c>
      <c r="G64" s="54">
        <v>0</v>
      </c>
      <c r="H64" s="101">
        <v>1229.22</v>
      </c>
      <c r="I64" s="101">
        <v>4916.8599999999997</v>
      </c>
      <c r="J64" s="102">
        <f t="shared" si="0"/>
        <v>6146.08</v>
      </c>
    </row>
    <row r="65" spans="1:10" ht="14.5" x14ac:dyDescent="0.3">
      <c r="A65" s="55" t="s">
        <v>182</v>
      </c>
      <c r="B65" s="100" t="s">
        <v>39</v>
      </c>
      <c r="C65" s="105" t="s">
        <v>226</v>
      </c>
      <c r="D65" s="94" t="s">
        <v>227</v>
      </c>
      <c r="E65" s="53">
        <v>1</v>
      </c>
      <c r="F65" s="61" t="s">
        <v>287</v>
      </c>
      <c r="G65" s="54">
        <v>0</v>
      </c>
      <c r="H65" s="101">
        <v>431.89</v>
      </c>
      <c r="I65" s="101">
        <v>1727.55</v>
      </c>
      <c r="J65" s="102">
        <f t="shared" si="0"/>
        <v>2159.44</v>
      </c>
    </row>
    <row r="66" spans="1:10" ht="14.5" x14ac:dyDescent="0.3">
      <c r="A66" s="55" t="s">
        <v>180</v>
      </c>
      <c r="B66" s="103" t="s">
        <v>37</v>
      </c>
      <c r="C66" s="105" t="s">
        <v>226</v>
      </c>
      <c r="D66" s="122" t="s">
        <v>407</v>
      </c>
      <c r="E66" s="53">
        <v>1</v>
      </c>
      <c r="F66" s="60" t="s">
        <v>288</v>
      </c>
      <c r="G66" s="54">
        <v>0</v>
      </c>
      <c r="H66" s="101"/>
      <c r="I66" s="101">
        <v>2657.77</v>
      </c>
      <c r="J66" s="102">
        <f t="shared" si="0"/>
        <v>2657.77</v>
      </c>
    </row>
    <row r="67" spans="1:10" ht="14.5" x14ac:dyDescent="0.3">
      <c r="A67" s="55" t="s">
        <v>185</v>
      </c>
      <c r="B67" s="105" t="s">
        <v>29</v>
      </c>
      <c r="C67" s="104" t="s">
        <v>223</v>
      </c>
      <c r="D67" s="94" t="s">
        <v>227</v>
      </c>
      <c r="E67" s="53">
        <v>1</v>
      </c>
      <c r="F67" s="61" t="s">
        <v>289</v>
      </c>
      <c r="G67" s="54">
        <v>0</v>
      </c>
      <c r="H67" s="101">
        <v>1229.22</v>
      </c>
      <c r="I67" s="101">
        <v>4916.8599999999997</v>
      </c>
      <c r="J67" s="102">
        <f t="shared" si="0"/>
        <v>6146.08</v>
      </c>
    </row>
    <row r="68" spans="1:10" ht="14.5" x14ac:dyDescent="0.3">
      <c r="A68" s="55" t="s">
        <v>189</v>
      </c>
      <c r="B68" s="105" t="s">
        <v>31</v>
      </c>
      <c r="C68" s="100" t="s">
        <v>222</v>
      </c>
      <c r="D68" s="94" t="s">
        <v>227</v>
      </c>
      <c r="E68" s="53">
        <v>1</v>
      </c>
      <c r="F68" s="60" t="s">
        <v>290</v>
      </c>
      <c r="G68" s="54">
        <v>0</v>
      </c>
      <c r="H68" s="101">
        <v>1129.55</v>
      </c>
      <c r="I68" s="101">
        <v>4518.2</v>
      </c>
      <c r="J68" s="102">
        <f t="shared" si="0"/>
        <v>5647.75</v>
      </c>
    </row>
    <row r="69" spans="1:10" ht="14.5" x14ac:dyDescent="0.3">
      <c r="A69" s="55" t="s">
        <v>182</v>
      </c>
      <c r="B69" s="100" t="s">
        <v>39</v>
      </c>
      <c r="C69" s="100" t="s">
        <v>220</v>
      </c>
      <c r="D69" s="94" t="s">
        <v>227</v>
      </c>
      <c r="E69" s="53">
        <v>1</v>
      </c>
      <c r="F69" s="60" t="s">
        <v>291</v>
      </c>
      <c r="G69" s="54">
        <v>0</v>
      </c>
      <c r="H69" s="101">
        <v>431.89</v>
      </c>
      <c r="I69" s="101">
        <v>1727.55</v>
      </c>
      <c r="J69" s="102">
        <f t="shared" si="0"/>
        <v>2159.44</v>
      </c>
    </row>
    <row r="70" spans="1:10" ht="14.5" x14ac:dyDescent="0.3">
      <c r="A70" s="55" t="s">
        <v>185</v>
      </c>
      <c r="B70" s="105" t="s">
        <v>29</v>
      </c>
      <c r="C70" s="104" t="s">
        <v>223</v>
      </c>
      <c r="D70" s="94" t="s">
        <v>227</v>
      </c>
      <c r="E70" s="53">
        <v>1</v>
      </c>
      <c r="F70" s="60" t="s">
        <v>293</v>
      </c>
      <c r="G70" s="54">
        <v>0</v>
      </c>
      <c r="H70" s="101">
        <v>1229.22</v>
      </c>
      <c r="I70" s="101">
        <v>4916.8599999999997</v>
      </c>
      <c r="J70" s="102">
        <f t="shared" si="0"/>
        <v>6146.08</v>
      </c>
    </row>
    <row r="71" spans="1:10" ht="14.5" x14ac:dyDescent="0.3">
      <c r="A71" s="55" t="s">
        <v>198</v>
      </c>
      <c r="B71" s="105"/>
      <c r="C71" s="103" t="s">
        <v>225</v>
      </c>
      <c r="D71" s="94" t="s">
        <v>227</v>
      </c>
      <c r="E71" s="53">
        <v>1</v>
      </c>
      <c r="F71" s="60" t="s">
        <v>294</v>
      </c>
      <c r="G71" s="54">
        <v>0</v>
      </c>
      <c r="H71" s="101">
        <v>3198</v>
      </c>
      <c r="I71" s="101">
        <v>12792</v>
      </c>
      <c r="J71" s="102">
        <f t="shared" ref="J71:J134" si="1">H71+I71</f>
        <v>15990</v>
      </c>
    </row>
    <row r="72" spans="1:10" ht="14.5" x14ac:dyDescent="0.3">
      <c r="A72" s="55" t="s">
        <v>196</v>
      </c>
      <c r="B72" s="104" t="s">
        <v>33</v>
      </c>
      <c r="C72" s="100" t="s">
        <v>222</v>
      </c>
      <c r="D72" s="94" t="s">
        <v>227</v>
      </c>
      <c r="E72" s="53">
        <v>1</v>
      </c>
      <c r="F72" s="60" t="s">
        <v>295</v>
      </c>
      <c r="G72" s="54">
        <v>0</v>
      </c>
      <c r="H72" s="101">
        <v>930.22</v>
      </c>
      <c r="I72" s="101">
        <v>3720.87</v>
      </c>
      <c r="J72" s="102">
        <f t="shared" si="1"/>
        <v>4651.09</v>
      </c>
    </row>
    <row r="73" spans="1:10" ht="14.5" x14ac:dyDescent="0.3">
      <c r="A73" s="55" t="s">
        <v>182</v>
      </c>
      <c r="B73" s="100" t="s">
        <v>39</v>
      </c>
      <c r="C73" s="100" t="s">
        <v>224</v>
      </c>
      <c r="D73" s="94" t="s">
        <v>227</v>
      </c>
      <c r="E73" s="53">
        <v>1</v>
      </c>
      <c r="F73" s="60" t="s">
        <v>296</v>
      </c>
      <c r="G73" s="54">
        <v>0</v>
      </c>
      <c r="H73" s="101">
        <v>431.89</v>
      </c>
      <c r="I73" s="101">
        <v>1727.55</v>
      </c>
      <c r="J73" s="102">
        <f t="shared" si="1"/>
        <v>2159.44</v>
      </c>
    </row>
    <row r="74" spans="1:10" ht="14.5" x14ac:dyDescent="0.3">
      <c r="A74" s="55" t="s">
        <v>199</v>
      </c>
      <c r="B74" s="105" t="s">
        <v>31</v>
      </c>
      <c r="C74" s="100" t="s">
        <v>224</v>
      </c>
      <c r="D74" s="94" t="s">
        <v>227</v>
      </c>
      <c r="E74" s="53">
        <v>1</v>
      </c>
      <c r="F74" s="60" t="s">
        <v>297</v>
      </c>
      <c r="G74" s="54">
        <v>0</v>
      </c>
      <c r="H74" s="101">
        <v>1129.55</v>
      </c>
      <c r="I74" s="101">
        <v>4518.2</v>
      </c>
      <c r="J74" s="102">
        <f t="shared" si="1"/>
        <v>5647.75</v>
      </c>
    </row>
    <row r="75" spans="1:10" ht="14.5" x14ac:dyDescent="0.3">
      <c r="A75" s="55" t="s">
        <v>200</v>
      </c>
      <c r="B75" s="104" t="s">
        <v>33</v>
      </c>
      <c r="C75" s="100" t="s">
        <v>222</v>
      </c>
      <c r="D75" s="122" t="s">
        <v>407</v>
      </c>
      <c r="E75" s="53">
        <v>1</v>
      </c>
      <c r="F75" s="60" t="s">
        <v>298</v>
      </c>
      <c r="G75" s="54">
        <v>0</v>
      </c>
      <c r="H75" s="101"/>
      <c r="I75" s="101">
        <v>3720.87</v>
      </c>
      <c r="J75" s="102">
        <f t="shared" si="1"/>
        <v>3720.87</v>
      </c>
    </row>
    <row r="76" spans="1:10" ht="14.5" x14ac:dyDescent="0.3">
      <c r="A76" s="55" t="s">
        <v>201</v>
      </c>
      <c r="B76" s="100" t="s">
        <v>39</v>
      </c>
      <c r="C76" s="104" t="s">
        <v>219</v>
      </c>
      <c r="D76" s="94" t="s">
        <v>227</v>
      </c>
      <c r="E76" s="53">
        <v>1</v>
      </c>
      <c r="F76" s="60" t="s">
        <v>299</v>
      </c>
      <c r="G76" s="54">
        <v>0</v>
      </c>
      <c r="H76" s="101">
        <v>431.89</v>
      </c>
      <c r="I76" s="101">
        <v>1727.55</v>
      </c>
      <c r="J76" s="102">
        <f t="shared" si="1"/>
        <v>2159.44</v>
      </c>
    </row>
    <row r="77" spans="1:10" ht="14.5" x14ac:dyDescent="0.3">
      <c r="A77" s="55" t="s">
        <v>180</v>
      </c>
      <c r="B77" s="103" t="s">
        <v>37</v>
      </c>
      <c r="C77" s="104" t="s">
        <v>223</v>
      </c>
      <c r="D77" s="94" t="s">
        <v>227</v>
      </c>
      <c r="E77" s="53">
        <v>1</v>
      </c>
      <c r="F77" s="60" t="s">
        <v>273</v>
      </c>
      <c r="G77" s="54">
        <v>0</v>
      </c>
      <c r="H77" s="101">
        <v>664.44</v>
      </c>
      <c r="I77" s="101">
        <v>2657.77</v>
      </c>
      <c r="J77" s="102">
        <f t="shared" si="1"/>
        <v>3322.21</v>
      </c>
    </row>
    <row r="78" spans="1:10" ht="14.5" x14ac:dyDescent="0.3">
      <c r="A78" s="55" t="s">
        <v>202</v>
      </c>
      <c r="B78" s="105" t="s">
        <v>31</v>
      </c>
      <c r="C78" s="100" t="s">
        <v>222</v>
      </c>
      <c r="D78" s="122" t="s">
        <v>407</v>
      </c>
      <c r="E78" s="53">
        <v>1</v>
      </c>
      <c r="F78" s="60" t="s">
        <v>300</v>
      </c>
      <c r="G78" s="54">
        <v>0</v>
      </c>
      <c r="H78" s="101"/>
      <c r="I78" s="101">
        <v>4518.2</v>
      </c>
      <c r="J78" s="102">
        <f t="shared" si="1"/>
        <v>4518.2</v>
      </c>
    </row>
    <row r="79" spans="1:10" ht="14.5" x14ac:dyDescent="0.3">
      <c r="A79" s="55" t="s">
        <v>187</v>
      </c>
      <c r="B79" s="105" t="s">
        <v>25</v>
      </c>
      <c r="C79" s="109" t="s">
        <v>226</v>
      </c>
      <c r="D79" s="94" t="s">
        <v>227</v>
      </c>
      <c r="E79" s="53">
        <v>1</v>
      </c>
      <c r="F79" s="60" t="s">
        <v>301</v>
      </c>
      <c r="G79" s="54">
        <v>0</v>
      </c>
      <c r="H79" s="101">
        <v>1993.32</v>
      </c>
      <c r="I79" s="101">
        <v>7973.3</v>
      </c>
      <c r="J79" s="102">
        <f t="shared" si="1"/>
        <v>9966.6200000000008</v>
      </c>
    </row>
    <row r="80" spans="1:10" ht="14.5" x14ac:dyDescent="0.3">
      <c r="A80" s="55" t="s">
        <v>189</v>
      </c>
      <c r="B80" s="105" t="s">
        <v>31</v>
      </c>
      <c r="C80" s="104" t="s">
        <v>219</v>
      </c>
      <c r="D80" s="94" t="s">
        <v>227</v>
      </c>
      <c r="E80" s="53">
        <v>1</v>
      </c>
      <c r="F80" s="61" t="s">
        <v>302</v>
      </c>
      <c r="G80" s="54">
        <v>0</v>
      </c>
      <c r="H80" s="101">
        <v>1129.55</v>
      </c>
      <c r="I80" s="101">
        <v>4518.2</v>
      </c>
      <c r="J80" s="102">
        <f t="shared" si="1"/>
        <v>5647.75</v>
      </c>
    </row>
    <row r="81" spans="1:10" ht="14.5" x14ac:dyDescent="0.3">
      <c r="A81" s="55" t="s">
        <v>203</v>
      </c>
      <c r="B81" s="105" t="s">
        <v>31</v>
      </c>
      <c r="C81" s="105" t="s">
        <v>226</v>
      </c>
      <c r="D81" s="122" t="s">
        <v>407</v>
      </c>
      <c r="E81" s="53">
        <v>1</v>
      </c>
      <c r="F81" s="60" t="s">
        <v>305</v>
      </c>
      <c r="G81" s="54">
        <v>0</v>
      </c>
      <c r="H81" s="101"/>
      <c r="I81" s="101">
        <v>4518.2</v>
      </c>
      <c r="J81" s="102">
        <f t="shared" si="1"/>
        <v>4518.2</v>
      </c>
    </row>
    <row r="82" spans="1:10" ht="14.5" x14ac:dyDescent="0.3">
      <c r="A82" s="55" t="s">
        <v>185</v>
      </c>
      <c r="B82" s="105" t="s">
        <v>29</v>
      </c>
      <c r="C82" s="104" t="s">
        <v>223</v>
      </c>
      <c r="D82" s="122" t="s">
        <v>407</v>
      </c>
      <c r="E82" s="53">
        <v>1</v>
      </c>
      <c r="F82" s="61" t="s">
        <v>306</v>
      </c>
      <c r="G82" s="54">
        <v>0</v>
      </c>
      <c r="H82" s="101"/>
      <c r="I82" s="101">
        <v>4916.8599999999997</v>
      </c>
      <c r="J82" s="102">
        <f t="shared" si="1"/>
        <v>4916.8599999999997</v>
      </c>
    </row>
    <row r="83" spans="1:10" ht="14.5" x14ac:dyDescent="0.3">
      <c r="A83" s="55" t="s">
        <v>182</v>
      </c>
      <c r="B83" s="100" t="s">
        <v>39</v>
      </c>
      <c r="C83" s="100" t="s">
        <v>220</v>
      </c>
      <c r="D83" s="94" t="s">
        <v>227</v>
      </c>
      <c r="E83" s="53">
        <v>1</v>
      </c>
      <c r="F83" s="92" t="s">
        <v>276</v>
      </c>
      <c r="G83" s="54">
        <v>0</v>
      </c>
      <c r="H83" s="101">
        <v>431.89</v>
      </c>
      <c r="I83" s="101">
        <v>1727.55</v>
      </c>
      <c r="J83" s="102">
        <f t="shared" si="1"/>
        <v>2159.44</v>
      </c>
    </row>
    <row r="84" spans="1:10" ht="14.5" x14ac:dyDescent="0.3">
      <c r="A84" s="55" t="s">
        <v>182</v>
      </c>
      <c r="B84" s="100" t="s">
        <v>39</v>
      </c>
      <c r="C84" s="103" t="s">
        <v>221</v>
      </c>
      <c r="D84" s="94" t="s">
        <v>227</v>
      </c>
      <c r="E84" s="53">
        <v>1</v>
      </c>
      <c r="F84" s="60" t="s">
        <v>307</v>
      </c>
      <c r="G84" s="54">
        <v>0</v>
      </c>
      <c r="H84" s="101">
        <v>431.89</v>
      </c>
      <c r="I84" s="101">
        <v>1727.55</v>
      </c>
      <c r="J84" s="102">
        <f t="shared" si="1"/>
        <v>2159.44</v>
      </c>
    </row>
    <row r="85" spans="1:10" ht="14.5" x14ac:dyDescent="0.3">
      <c r="A85" s="55" t="s">
        <v>183</v>
      </c>
      <c r="B85" s="104" t="s">
        <v>27</v>
      </c>
      <c r="C85" s="105" t="s">
        <v>226</v>
      </c>
      <c r="D85" s="94" t="s">
        <v>227</v>
      </c>
      <c r="E85" s="53">
        <v>1</v>
      </c>
      <c r="F85" s="61" t="s">
        <v>309</v>
      </c>
      <c r="G85" s="54">
        <v>0</v>
      </c>
      <c r="H85" s="101">
        <v>1461.77</v>
      </c>
      <c r="I85" s="101">
        <v>5847.08</v>
      </c>
      <c r="J85" s="102">
        <f t="shared" si="1"/>
        <v>7308.85</v>
      </c>
    </row>
    <row r="86" spans="1:10" ht="14.5" x14ac:dyDescent="0.3">
      <c r="A86" s="55" t="s">
        <v>204</v>
      </c>
      <c r="B86" s="105" t="s">
        <v>41</v>
      </c>
      <c r="C86" s="103" t="s">
        <v>221</v>
      </c>
      <c r="D86" s="94" t="s">
        <v>227</v>
      </c>
      <c r="E86" s="53">
        <v>1</v>
      </c>
      <c r="F86" s="60" t="s">
        <v>310</v>
      </c>
      <c r="G86" s="54">
        <v>0</v>
      </c>
      <c r="H86" s="101">
        <v>265.77999999999997</v>
      </c>
      <c r="I86" s="106">
        <v>1063.1099999999999</v>
      </c>
      <c r="J86" s="107">
        <f t="shared" si="1"/>
        <v>1328.8899999999999</v>
      </c>
    </row>
    <row r="87" spans="1:10" ht="14.5" x14ac:dyDescent="0.3">
      <c r="A87" s="55" t="s">
        <v>199</v>
      </c>
      <c r="B87" s="105" t="s">
        <v>31</v>
      </c>
      <c r="C87" s="100" t="s">
        <v>224</v>
      </c>
      <c r="D87" s="94" t="s">
        <v>227</v>
      </c>
      <c r="E87" s="53">
        <v>1</v>
      </c>
      <c r="F87" s="60" t="s">
        <v>311</v>
      </c>
      <c r="G87" s="54">
        <v>0</v>
      </c>
      <c r="H87" s="101">
        <v>1129.55</v>
      </c>
      <c r="I87" s="101">
        <v>4518.2</v>
      </c>
      <c r="J87" s="102">
        <f t="shared" si="1"/>
        <v>5647.75</v>
      </c>
    </row>
    <row r="88" spans="1:10" ht="14.5" x14ac:dyDescent="0.3">
      <c r="A88" s="55" t="s">
        <v>181</v>
      </c>
      <c r="B88" s="104" t="s">
        <v>33</v>
      </c>
      <c r="C88" s="105" t="s">
        <v>226</v>
      </c>
      <c r="D88" s="94" t="s">
        <v>227</v>
      </c>
      <c r="E88" s="53">
        <v>1</v>
      </c>
      <c r="F88" s="60" t="s">
        <v>312</v>
      </c>
      <c r="G88" s="54">
        <v>0</v>
      </c>
      <c r="H88" s="101">
        <v>930.22</v>
      </c>
      <c r="I88" s="101">
        <v>3720.87</v>
      </c>
      <c r="J88" s="102">
        <f t="shared" si="1"/>
        <v>4651.09</v>
      </c>
    </row>
    <row r="89" spans="1:10" ht="14.5" x14ac:dyDescent="0.3">
      <c r="A89" s="55" t="s">
        <v>185</v>
      </c>
      <c r="B89" s="105" t="s">
        <v>29</v>
      </c>
      <c r="C89" s="100" t="s">
        <v>225</v>
      </c>
      <c r="D89" s="94" t="s">
        <v>227</v>
      </c>
      <c r="E89" s="53">
        <v>1</v>
      </c>
      <c r="F89" s="60" t="s">
        <v>240</v>
      </c>
      <c r="G89" s="54">
        <v>0</v>
      </c>
      <c r="H89" s="101">
        <v>1229.22</v>
      </c>
      <c r="I89" s="101">
        <v>4916.8599999999997</v>
      </c>
      <c r="J89" s="102">
        <f t="shared" si="1"/>
        <v>6146.08</v>
      </c>
    </row>
    <row r="90" spans="1:10" ht="14.5" x14ac:dyDescent="0.3">
      <c r="A90" s="55" t="s">
        <v>189</v>
      </c>
      <c r="B90" s="105" t="s">
        <v>31</v>
      </c>
      <c r="C90" s="103" t="s">
        <v>225</v>
      </c>
      <c r="D90" s="94" t="s">
        <v>227</v>
      </c>
      <c r="E90" s="53">
        <v>1</v>
      </c>
      <c r="F90" s="60" t="s">
        <v>314</v>
      </c>
      <c r="G90" s="54">
        <v>0</v>
      </c>
      <c r="H90" s="101">
        <v>1129.55</v>
      </c>
      <c r="I90" s="101">
        <v>4518.2</v>
      </c>
      <c r="J90" s="102">
        <f t="shared" si="1"/>
        <v>5647.75</v>
      </c>
    </row>
    <row r="91" spans="1:10" ht="14.5" x14ac:dyDescent="0.3">
      <c r="A91" s="55" t="s">
        <v>185</v>
      </c>
      <c r="B91" s="105" t="s">
        <v>29</v>
      </c>
      <c r="C91" s="104" t="s">
        <v>219</v>
      </c>
      <c r="D91" s="94" t="s">
        <v>227</v>
      </c>
      <c r="E91" s="53">
        <v>1</v>
      </c>
      <c r="F91" s="92" t="s">
        <v>388</v>
      </c>
      <c r="G91" s="54">
        <v>0</v>
      </c>
      <c r="H91" s="101">
        <v>1229.22</v>
      </c>
      <c r="I91" s="101">
        <v>4916.8599999999997</v>
      </c>
      <c r="J91" s="102">
        <f t="shared" si="1"/>
        <v>6146.08</v>
      </c>
    </row>
    <row r="92" spans="1:10" ht="14.5" x14ac:dyDescent="0.3">
      <c r="A92" s="55" t="s">
        <v>180</v>
      </c>
      <c r="B92" s="103" t="s">
        <v>37</v>
      </c>
      <c r="C92" s="100" t="s">
        <v>220</v>
      </c>
      <c r="D92" s="94" t="s">
        <v>227</v>
      </c>
      <c r="E92" s="53">
        <v>1</v>
      </c>
      <c r="F92" s="60" t="s">
        <v>371</v>
      </c>
      <c r="G92" s="54">
        <v>0</v>
      </c>
      <c r="H92" s="101">
        <v>664.44</v>
      </c>
      <c r="I92" s="101">
        <v>2657.77</v>
      </c>
      <c r="J92" s="102">
        <f t="shared" si="1"/>
        <v>3322.21</v>
      </c>
    </row>
    <row r="93" spans="1:10" ht="14.5" x14ac:dyDescent="0.3">
      <c r="A93" s="55" t="s">
        <v>207</v>
      </c>
      <c r="B93" s="104" t="s">
        <v>27</v>
      </c>
      <c r="C93" s="103" t="s">
        <v>225</v>
      </c>
      <c r="D93" s="94" t="s">
        <v>227</v>
      </c>
      <c r="E93" s="53">
        <v>1</v>
      </c>
      <c r="F93" s="60" t="s">
        <v>320</v>
      </c>
      <c r="G93" s="54">
        <v>0</v>
      </c>
      <c r="H93" s="101">
        <v>1461.77</v>
      </c>
      <c r="I93" s="101">
        <v>5847.08</v>
      </c>
      <c r="J93" s="102">
        <f t="shared" si="1"/>
        <v>7308.85</v>
      </c>
    </row>
    <row r="94" spans="1:10" ht="14.5" x14ac:dyDescent="0.3">
      <c r="A94" s="55" t="s">
        <v>181</v>
      </c>
      <c r="B94" s="104" t="s">
        <v>33</v>
      </c>
      <c r="C94" s="104" t="s">
        <v>219</v>
      </c>
      <c r="D94" s="94" t="s">
        <v>227</v>
      </c>
      <c r="E94" s="53">
        <v>1</v>
      </c>
      <c r="F94" s="60" t="s">
        <v>321</v>
      </c>
      <c r="G94" s="54">
        <v>0</v>
      </c>
      <c r="H94" s="101">
        <v>930.22</v>
      </c>
      <c r="I94" s="101">
        <v>3720.87</v>
      </c>
      <c r="J94" s="102">
        <f t="shared" si="1"/>
        <v>4651.09</v>
      </c>
    </row>
    <row r="95" spans="1:10" ht="14.5" x14ac:dyDescent="0.3">
      <c r="A95" s="55" t="s">
        <v>182</v>
      </c>
      <c r="B95" s="100" t="s">
        <v>39</v>
      </c>
      <c r="C95" s="100" t="s">
        <v>224</v>
      </c>
      <c r="D95" s="94" t="s">
        <v>227</v>
      </c>
      <c r="E95" s="53">
        <v>1</v>
      </c>
      <c r="F95" s="60" t="s">
        <v>322</v>
      </c>
      <c r="G95" s="54">
        <v>0</v>
      </c>
      <c r="H95" s="101">
        <v>431.89</v>
      </c>
      <c r="I95" s="101">
        <v>1727.55</v>
      </c>
      <c r="J95" s="102">
        <f t="shared" si="1"/>
        <v>2159.44</v>
      </c>
    </row>
    <row r="96" spans="1:10" ht="14.5" x14ac:dyDescent="0.3">
      <c r="A96" s="55" t="s">
        <v>182</v>
      </c>
      <c r="B96" s="100" t="s">
        <v>39</v>
      </c>
      <c r="C96" s="104" t="s">
        <v>219</v>
      </c>
      <c r="D96" s="94" t="s">
        <v>227</v>
      </c>
      <c r="E96" s="53">
        <v>1</v>
      </c>
      <c r="F96" s="60" t="s">
        <v>323</v>
      </c>
      <c r="G96" s="54">
        <v>0</v>
      </c>
      <c r="H96" s="101">
        <v>431.89</v>
      </c>
      <c r="I96" s="101">
        <v>1727.55</v>
      </c>
      <c r="J96" s="102">
        <f t="shared" si="1"/>
        <v>2159.44</v>
      </c>
    </row>
    <row r="97" spans="1:10" ht="14.5" x14ac:dyDescent="0.3">
      <c r="A97" s="55" t="s">
        <v>182</v>
      </c>
      <c r="B97" s="100" t="s">
        <v>39</v>
      </c>
      <c r="C97" s="104" t="s">
        <v>219</v>
      </c>
      <c r="D97" s="94" t="s">
        <v>227</v>
      </c>
      <c r="E97" s="53">
        <v>1</v>
      </c>
      <c r="F97" s="60" t="s">
        <v>324</v>
      </c>
      <c r="G97" s="54">
        <v>0</v>
      </c>
      <c r="H97" s="101">
        <v>431.89</v>
      </c>
      <c r="I97" s="101">
        <v>1727.55</v>
      </c>
      <c r="J97" s="102">
        <f t="shared" si="1"/>
        <v>2159.44</v>
      </c>
    </row>
    <row r="98" spans="1:10" ht="14.5" x14ac:dyDescent="0.3">
      <c r="A98" s="55" t="s">
        <v>216</v>
      </c>
      <c r="B98" s="105"/>
      <c r="C98" s="108" t="s">
        <v>222</v>
      </c>
      <c r="D98" s="94" t="s">
        <v>227</v>
      </c>
      <c r="E98" s="53">
        <v>1</v>
      </c>
      <c r="F98" s="90" t="s">
        <v>372</v>
      </c>
      <c r="G98" s="54">
        <v>0</v>
      </c>
      <c r="H98" s="110">
        <v>8100</v>
      </c>
      <c r="I98" s="110">
        <v>18900</v>
      </c>
      <c r="J98" s="111">
        <f t="shared" si="1"/>
        <v>27000</v>
      </c>
    </row>
    <row r="99" spans="1:10" ht="14.5" x14ac:dyDescent="0.3">
      <c r="A99" s="55" t="s">
        <v>183</v>
      </c>
      <c r="B99" s="104" t="s">
        <v>27</v>
      </c>
      <c r="C99" s="100" t="s">
        <v>220</v>
      </c>
      <c r="D99" s="94" t="s">
        <v>227</v>
      </c>
      <c r="E99" s="53">
        <v>1</v>
      </c>
      <c r="F99" s="61" t="s">
        <v>327</v>
      </c>
      <c r="G99" s="54">
        <v>0</v>
      </c>
      <c r="H99" s="101">
        <v>1461.77</v>
      </c>
      <c r="I99" s="101">
        <v>5847.08</v>
      </c>
      <c r="J99" s="102">
        <f t="shared" si="1"/>
        <v>7308.85</v>
      </c>
    </row>
    <row r="100" spans="1:10" ht="14.5" x14ac:dyDescent="0.3">
      <c r="A100" s="55" t="s">
        <v>201</v>
      </c>
      <c r="B100" s="100" t="s">
        <v>39</v>
      </c>
      <c r="C100" s="105" t="s">
        <v>226</v>
      </c>
      <c r="D100" s="94" t="s">
        <v>227</v>
      </c>
      <c r="E100" s="53">
        <v>1</v>
      </c>
      <c r="F100" s="60" t="s">
        <v>328</v>
      </c>
      <c r="G100" s="54">
        <v>0</v>
      </c>
      <c r="H100" s="101">
        <v>431.89</v>
      </c>
      <c r="I100" s="101">
        <v>1727.55</v>
      </c>
      <c r="J100" s="102">
        <f t="shared" si="1"/>
        <v>2159.44</v>
      </c>
    </row>
    <row r="101" spans="1:10" ht="14.5" x14ac:dyDescent="0.3">
      <c r="A101" s="55" t="s">
        <v>199</v>
      </c>
      <c r="B101" s="105" t="s">
        <v>31</v>
      </c>
      <c r="C101" s="104" t="s">
        <v>219</v>
      </c>
      <c r="D101" s="94" t="s">
        <v>227</v>
      </c>
      <c r="E101" s="53">
        <v>1</v>
      </c>
      <c r="F101" s="60" t="s">
        <v>329</v>
      </c>
      <c r="G101" s="54">
        <v>0</v>
      </c>
      <c r="H101" s="101">
        <v>1129.55</v>
      </c>
      <c r="I101" s="101">
        <v>4518.2</v>
      </c>
      <c r="J101" s="102">
        <f t="shared" si="1"/>
        <v>5647.75</v>
      </c>
    </row>
    <row r="102" spans="1:10" ht="14.5" x14ac:dyDescent="0.3">
      <c r="A102" s="55" t="s">
        <v>199</v>
      </c>
      <c r="B102" s="105" t="s">
        <v>31</v>
      </c>
      <c r="C102" s="104" t="s">
        <v>219</v>
      </c>
      <c r="D102" s="94" t="s">
        <v>227</v>
      </c>
      <c r="E102" s="53">
        <v>1</v>
      </c>
      <c r="F102" s="60" t="s">
        <v>331</v>
      </c>
      <c r="G102" s="54">
        <v>0</v>
      </c>
      <c r="H102" s="101">
        <v>1129.55</v>
      </c>
      <c r="I102" s="101">
        <v>4518.2</v>
      </c>
      <c r="J102" s="102">
        <f t="shared" si="1"/>
        <v>5647.75</v>
      </c>
    </row>
    <row r="103" spans="1:10" ht="14.5" x14ac:dyDescent="0.3">
      <c r="A103" s="55" t="s">
        <v>185</v>
      </c>
      <c r="B103" s="105" t="s">
        <v>29</v>
      </c>
      <c r="C103" s="100" t="s">
        <v>222</v>
      </c>
      <c r="D103" s="94" t="s">
        <v>227</v>
      </c>
      <c r="E103" s="53">
        <v>1</v>
      </c>
      <c r="F103" s="89" t="s">
        <v>315</v>
      </c>
      <c r="G103" s="54">
        <v>0</v>
      </c>
      <c r="H103" s="101">
        <v>1229.22</v>
      </c>
      <c r="I103" s="101">
        <v>4916.8599999999997</v>
      </c>
      <c r="J103" s="102">
        <f t="shared" si="1"/>
        <v>6146.08</v>
      </c>
    </row>
    <row r="104" spans="1:10" ht="14.5" x14ac:dyDescent="0.3">
      <c r="A104" s="55" t="s">
        <v>210</v>
      </c>
      <c r="B104" s="105"/>
      <c r="C104" s="103" t="s">
        <v>221</v>
      </c>
      <c r="D104" s="94" t="s">
        <v>227</v>
      </c>
      <c r="E104" s="53">
        <v>1</v>
      </c>
      <c r="F104" s="60" t="s">
        <v>332</v>
      </c>
      <c r="G104" s="54">
        <v>0</v>
      </c>
      <c r="H104" s="101">
        <v>3198</v>
      </c>
      <c r="I104" s="101">
        <v>12792</v>
      </c>
      <c r="J104" s="102">
        <f t="shared" si="1"/>
        <v>15990</v>
      </c>
    </row>
    <row r="105" spans="1:10" ht="14.5" x14ac:dyDescent="0.3">
      <c r="A105" s="55" t="s">
        <v>187</v>
      </c>
      <c r="B105" s="105" t="s">
        <v>25</v>
      </c>
      <c r="C105" s="100" t="s">
        <v>222</v>
      </c>
      <c r="D105" s="122" t="s">
        <v>461</v>
      </c>
      <c r="E105" s="53">
        <v>1</v>
      </c>
      <c r="F105" s="60" t="s">
        <v>334</v>
      </c>
      <c r="G105" s="54">
        <v>0</v>
      </c>
      <c r="H105" s="101"/>
      <c r="I105" s="101">
        <v>7973.3</v>
      </c>
      <c r="J105" s="102">
        <f t="shared" si="1"/>
        <v>7973.3</v>
      </c>
    </row>
    <row r="106" spans="1:10" ht="14.5" x14ac:dyDescent="0.3">
      <c r="A106" s="55" t="s">
        <v>189</v>
      </c>
      <c r="B106" s="105" t="s">
        <v>31</v>
      </c>
      <c r="C106" s="103" t="s">
        <v>221</v>
      </c>
      <c r="D106" s="94" t="s">
        <v>227</v>
      </c>
      <c r="E106" s="53">
        <v>1</v>
      </c>
      <c r="F106" s="61" t="s">
        <v>335</v>
      </c>
      <c r="G106" s="54">
        <v>0</v>
      </c>
      <c r="H106" s="101">
        <v>1129.55</v>
      </c>
      <c r="I106" s="101">
        <v>4518.2</v>
      </c>
      <c r="J106" s="102">
        <f t="shared" si="1"/>
        <v>5647.75</v>
      </c>
    </row>
    <row r="107" spans="1:10" ht="14.5" x14ac:dyDescent="0.3">
      <c r="A107" s="55" t="s">
        <v>185</v>
      </c>
      <c r="B107" s="105" t="s">
        <v>29</v>
      </c>
      <c r="C107" s="104" t="s">
        <v>223</v>
      </c>
      <c r="D107" s="94" t="s">
        <v>227</v>
      </c>
      <c r="E107" s="53">
        <v>1</v>
      </c>
      <c r="F107" s="61" t="s">
        <v>336</v>
      </c>
      <c r="G107" s="54">
        <v>0</v>
      </c>
      <c r="H107" s="101">
        <v>1229.22</v>
      </c>
      <c r="I107" s="101">
        <v>4916.8599999999997</v>
      </c>
      <c r="J107" s="102">
        <f t="shared" si="1"/>
        <v>6146.08</v>
      </c>
    </row>
    <row r="108" spans="1:10" ht="14.5" x14ac:dyDescent="0.3">
      <c r="A108" s="55" t="s">
        <v>182</v>
      </c>
      <c r="B108" s="100" t="s">
        <v>39</v>
      </c>
      <c r="C108" s="100" t="s">
        <v>220</v>
      </c>
      <c r="D108" s="94" t="s">
        <v>227</v>
      </c>
      <c r="E108" s="53">
        <v>1</v>
      </c>
      <c r="F108" s="90" t="s">
        <v>234</v>
      </c>
      <c r="G108" s="54">
        <v>0</v>
      </c>
      <c r="H108" s="101">
        <v>431.89</v>
      </c>
      <c r="I108" s="101">
        <v>1727.55</v>
      </c>
      <c r="J108" s="102">
        <f t="shared" si="1"/>
        <v>2159.44</v>
      </c>
    </row>
    <row r="109" spans="1:10" ht="14.5" x14ac:dyDescent="0.3">
      <c r="A109" s="55" t="s">
        <v>211</v>
      </c>
      <c r="B109" s="105" t="s">
        <v>41</v>
      </c>
      <c r="C109" s="105" t="s">
        <v>226</v>
      </c>
      <c r="D109" s="122" t="s">
        <v>407</v>
      </c>
      <c r="E109" s="53">
        <v>1</v>
      </c>
      <c r="F109" s="60" t="s">
        <v>339</v>
      </c>
      <c r="G109" s="54">
        <v>0</v>
      </c>
      <c r="H109" s="101"/>
      <c r="I109" s="106">
        <v>1063.1099999999999</v>
      </c>
      <c r="J109" s="107">
        <f t="shared" si="1"/>
        <v>1063.1099999999999</v>
      </c>
    </row>
    <row r="110" spans="1:10" ht="14.5" x14ac:dyDescent="0.3">
      <c r="A110" s="55" t="s">
        <v>183</v>
      </c>
      <c r="B110" s="104" t="s">
        <v>27</v>
      </c>
      <c r="C110" s="100" t="s">
        <v>222</v>
      </c>
      <c r="D110" s="94" t="s">
        <v>227</v>
      </c>
      <c r="E110" s="53">
        <v>1</v>
      </c>
      <c r="F110" s="90" t="s">
        <v>241</v>
      </c>
      <c r="G110" s="54">
        <v>0</v>
      </c>
      <c r="H110" s="101">
        <v>1461.77</v>
      </c>
      <c r="I110" s="101">
        <v>5847.08</v>
      </c>
      <c r="J110" s="102">
        <f t="shared" si="1"/>
        <v>7308.85</v>
      </c>
    </row>
    <row r="111" spans="1:10" ht="14.5" x14ac:dyDescent="0.3">
      <c r="A111" s="55" t="s">
        <v>180</v>
      </c>
      <c r="B111" s="103" t="s">
        <v>37</v>
      </c>
      <c r="C111" s="100" t="s">
        <v>224</v>
      </c>
      <c r="D111" s="94" t="s">
        <v>227</v>
      </c>
      <c r="E111" s="53">
        <v>1</v>
      </c>
      <c r="F111" s="60" t="s">
        <v>340</v>
      </c>
      <c r="G111" s="54">
        <v>0</v>
      </c>
      <c r="H111" s="101">
        <v>664.44</v>
      </c>
      <c r="I111" s="101">
        <v>2657.77</v>
      </c>
      <c r="J111" s="102">
        <f t="shared" si="1"/>
        <v>3322.21</v>
      </c>
    </row>
    <row r="112" spans="1:10" ht="14.5" x14ac:dyDescent="0.3">
      <c r="A112" s="55" t="s">
        <v>180</v>
      </c>
      <c r="B112" s="103" t="s">
        <v>37</v>
      </c>
      <c r="C112" s="104" t="s">
        <v>223</v>
      </c>
      <c r="D112" s="94" t="s">
        <v>227</v>
      </c>
      <c r="E112" s="53">
        <v>1</v>
      </c>
      <c r="F112" s="60" t="s">
        <v>341</v>
      </c>
      <c r="G112" s="54">
        <v>0</v>
      </c>
      <c r="H112" s="101">
        <v>664.44</v>
      </c>
      <c r="I112" s="101">
        <v>2657.77</v>
      </c>
      <c r="J112" s="102">
        <f t="shared" si="1"/>
        <v>3322.21</v>
      </c>
    </row>
    <row r="113" spans="1:10" ht="14.5" x14ac:dyDescent="0.3">
      <c r="A113" s="55" t="s">
        <v>189</v>
      </c>
      <c r="B113" s="105" t="s">
        <v>31</v>
      </c>
      <c r="C113" s="104" t="s">
        <v>219</v>
      </c>
      <c r="D113" s="94" t="s">
        <v>227</v>
      </c>
      <c r="E113" s="53">
        <v>1</v>
      </c>
      <c r="F113" s="61" t="s">
        <v>342</v>
      </c>
      <c r="G113" s="54">
        <v>0</v>
      </c>
      <c r="H113" s="101">
        <v>1129.55</v>
      </c>
      <c r="I113" s="101">
        <v>4518.2</v>
      </c>
      <c r="J113" s="102">
        <f t="shared" si="1"/>
        <v>5647.75</v>
      </c>
    </row>
    <row r="114" spans="1:10" ht="14.5" x14ac:dyDescent="0.3">
      <c r="A114" s="55" t="s">
        <v>188</v>
      </c>
      <c r="B114" s="105" t="s">
        <v>35</v>
      </c>
      <c r="C114" s="100" t="s">
        <v>222</v>
      </c>
      <c r="D114" s="94" t="s">
        <v>227</v>
      </c>
      <c r="E114" s="53">
        <v>1</v>
      </c>
      <c r="F114" s="60" t="s">
        <v>343</v>
      </c>
      <c r="G114" s="54">
        <v>0</v>
      </c>
      <c r="H114" s="101">
        <v>807.29</v>
      </c>
      <c r="I114" s="101">
        <v>3229.18</v>
      </c>
      <c r="J114" s="102">
        <f t="shared" si="1"/>
        <v>4036.47</v>
      </c>
    </row>
    <row r="115" spans="1:10" ht="14.5" x14ac:dyDescent="0.3">
      <c r="A115" s="55" t="s">
        <v>189</v>
      </c>
      <c r="B115" s="105" t="s">
        <v>31</v>
      </c>
      <c r="C115" s="104" t="s">
        <v>219</v>
      </c>
      <c r="D115" s="94" t="s">
        <v>227</v>
      </c>
      <c r="E115" s="53">
        <v>1</v>
      </c>
      <c r="F115" s="60" t="s">
        <v>344</v>
      </c>
      <c r="G115" s="54">
        <v>0</v>
      </c>
      <c r="H115" s="101">
        <v>1129.55</v>
      </c>
      <c r="I115" s="101">
        <v>4518.2</v>
      </c>
      <c r="J115" s="102">
        <f t="shared" si="1"/>
        <v>5647.75</v>
      </c>
    </row>
    <row r="116" spans="1:10" ht="14.5" x14ac:dyDescent="0.3">
      <c r="A116" s="55" t="s">
        <v>180</v>
      </c>
      <c r="B116" s="103" t="s">
        <v>37</v>
      </c>
      <c r="C116" s="100" t="s">
        <v>222</v>
      </c>
      <c r="D116" s="94" t="s">
        <v>227</v>
      </c>
      <c r="E116" s="53">
        <v>1</v>
      </c>
      <c r="F116" s="61" t="s">
        <v>345</v>
      </c>
      <c r="G116" s="54">
        <v>0</v>
      </c>
      <c r="H116" s="101">
        <v>664.44</v>
      </c>
      <c r="I116" s="101">
        <v>2657.77</v>
      </c>
      <c r="J116" s="102">
        <f t="shared" si="1"/>
        <v>3322.21</v>
      </c>
    </row>
    <row r="117" spans="1:10" ht="14.5" x14ac:dyDescent="0.3">
      <c r="A117" s="55" t="s">
        <v>180</v>
      </c>
      <c r="B117" s="103" t="s">
        <v>37</v>
      </c>
      <c r="C117" s="104" t="s">
        <v>219</v>
      </c>
      <c r="D117" s="94" t="s">
        <v>227</v>
      </c>
      <c r="E117" s="53">
        <v>1</v>
      </c>
      <c r="F117" s="60" t="s">
        <v>346</v>
      </c>
      <c r="G117" s="54">
        <v>0</v>
      </c>
      <c r="H117" s="101">
        <v>664.44</v>
      </c>
      <c r="I117" s="101">
        <v>2657.77</v>
      </c>
      <c r="J117" s="102">
        <f t="shared" si="1"/>
        <v>3322.21</v>
      </c>
    </row>
    <row r="118" spans="1:10" ht="14.5" x14ac:dyDescent="0.3">
      <c r="A118" s="55" t="s">
        <v>180</v>
      </c>
      <c r="B118" s="103" t="s">
        <v>37</v>
      </c>
      <c r="C118" s="105" t="s">
        <v>226</v>
      </c>
      <c r="D118" s="94" t="s">
        <v>227</v>
      </c>
      <c r="E118" s="53">
        <v>1</v>
      </c>
      <c r="F118" s="61" t="s">
        <v>347</v>
      </c>
      <c r="G118" s="54">
        <v>0</v>
      </c>
      <c r="H118" s="101">
        <v>664.44</v>
      </c>
      <c r="I118" s="101">
        <v>2657.77</v>
      </c>
      <c r="J118" s="102">
        <f t="shared" si="1"/>
        <v>3322.21</v>
      </c>
    </row>
    <row r="119" spans="1:10" ht="14.5" x14ac:dyDescent="0.3">
      <c r="A119" s="55" t="s">
        <v>213</v>
      </c>
      <c r="B119" s="104" t="s">
        <v>27</v>
      </c>
      <c r="C119" s="100" t="s">
        <v>220</v>
      </c>
      <c r="D119" s="94" t="s">
        <v>227</v>
      </c>
      <c r="E119" s="53">
        <v>1</v>
      </c>
      <c r="F119" s="90" t="s">
        <v>354</v>
      </c>
      <c r="G119" s="54">
        <v>0</v>
      </c>
      <c r="H119" s="101">
        <v>1461.77</v>
      </c>
      <c r="I119" s="101">
        <v>5847.08</v>
      </c>
      <c r="J119" s="102">
        <f t="shared" si="1"/>
        <v>7308.85</v>
      </c>
    </row>
    <row r="120" spans="1:10" ht="14.5" x14ac:dyDescent="0.3">
      <c r="A120" s="55" t="s">
        <v>195</v>
      </c>
      <c r="B120" s="105" t="s">
        <v>41</v>
      </c>
      <c r="C120" s="104" t="s">
        <v>219</v>
      </c>
      <c r="D120" s="94" t="s">
        <v>227</v>
      </c>
      <c r="E120" s="53">
        <v>1</v>
      </c>
      <c r="F120" s="90" t="s">
        <v>337</v>
      </c>
      <c r="G120" s="54">
        <v>0</v>
      </c>
      <c r="H120" s="101">
        <v>265.77999999999997</v>
      </c>
      <c r="I120" s="106">
        <v>1063.1099999999999</v>
      </c>
      <c r="J120" s="107">
        <f t="shared" si="1"/>
        <v>1328.8899999999999</v>
      </c>
    </row>
    <row r="121" spans="1:10" ht="14.5" x14ac:dyDescent="0.3">
      <c r="A121" s="55" t="s">
        <v>196</v>
      </c>
      <c r="B121" s="104" t="s">
        <v>33</v>
      </c>
      <c r="C121" s="100" t="s">
        <v>225</v>
      </c>
      <c r="D121" s="122" t="s">
        <v>386</v>
      </c>
      <c r="E121" s="53">
        <v>1</v>
      </c>
      <c r="F121" s="60" t="s">
        <v>386</v>
      </c>
      <c r="G121" s="54">
        <v>0</v>
      </c>
      <c r="H121" s="101">
        <v>930.22</v>
      </c>
      <c r="I121" s="101">
        <v>3720.87</v>
      </c>
      <c r="J121" s="102">
        <f t="shared" si="1"/>
        <v>4651.09</v>
      </c>
    </row>
    <row r="122" spans="1:10" ht="14.5" x14ac:dyDescent="0.3">
      <c r="A122" s="55" t="s">
        <v>195</v>
      </c>
      <c r="B122" s="105" t="s">
        <v>41</v>
      </c>
      <c r="C122" s="103" t="s">
        <v>225</v>
      </c>
      <c r="D122" s="94" t="s">
        <v>227</v>
      </c>
      <c r="E122" s="53">
        <v>1</v>
      </c>
      <c r="F122" s="60" t="s">
        <v>348</v>
      </c>
      <c r="G122" s="54">
        <v>0</v>
      </c>
      <c r="H122" s="101">
        <v>265.77999999999997</v>
      </c>
      <c r="I122" s="106">
        <v>1063.1099999999999</v>
      </c>
      <c r="J122" s="107">
        <f t="shared" si="1"/>
        <v>1328.8899999999999</v>
      </c>
    </row>
    <row r="123" spans="1:10" ht="14.5" x14ac:dyDescent="0.3">
      <c r="A123" s="55" t="s">
        <v>207</v>
      </c>
      <c r="B123" s="104" t="s">
        <v>27</v>
      </c>
      <c r="C123" s="103" t="s">
        <v>221</v>
      </c>
      <c r="D123" s="94" t="s">
        <v>227</v>
      </c>
      <c r="E123" s="53">
        <v>1</v>
      </c>
      <c r="F123" s="60" t="s">
        <v>350</v>
      </c>
      <c r="G123" s="54">
        <v>0</v>
      </c>
      <c r="H123" s="101">
        <v>1461.77</v>
      </c>
      <c r="I123" s="101">
        <v>5847.08</v>
      </c>
      <c r="J123" s="102">
        <f t="shared" si="1"/>
        <v>7308.85</v>
      </c>
    </row>
    <row r="124" spans="1:10" ht="14.5" x14ac:dyDescent="0.3">
      <c r="A124" s="55" t="s">
        <v>189</v>
      </c>
      <c r="B124" s="105" t="s">
        <v>31</v>
      </c>
      <c r="C124" s="104" t="s">
        <v>219</v>
      </c>
      <c r="D124" s="122" t="s">
        <v>407</v>
      </c>
      <c r="E124" s="53">
        <v>1</v>
      </c>
      <c r="F124" s="60" t="s">
        <v>351</v>
      </c>
      <c r="G124" s="54">
        <v>0</v>
      </c>
      <c r="H124" s="101"/>
      <c r="I124" s="101">
        <v>4518.2</v>
      </c>
      <c r="J124" s="102">
        <f t="shared" si="1"/>
        <v>4518.2</v>
      </c>
    </row>
    <row r="125" spans="1:10" ht="14.5" x14ac:dyDescent="0.3">
      <c r="A125" s="55" t="s">
        <v>180</v>
      </c>
      <c r="B125" s="103" t="s">
        <v>37</v>
      </c>
      <c r="C125" s="104" t="s">
        <v>219</v>
      </c>
      <c r="D125" s="94" t="s">
        <v>227</v>
      </c>
      <c r="E125" s="53">
        <v>1</v>
      </c>
      <c r="F125" s="60" t="s">
        <v>352</v>
      </c>
      <c r="G125" s="54">
        <v>0</v>
      </c>
      <c r="H125" s="101">
        <v>664.44</v>
      </c>
      <c r="I125" s="101">
        <v>2657.77</v>
      </c>
      <c r="J125" s="102">
        <f t="shared" si="1"/>
        <v>3322.21</v>
      </c>
    </row>
    <row r="126" spans="1:10" ht="14.5" x14ac:dyDescent="0.3">
      <c r="A126" s="55" t="s">
        <v>212</v>
      </c>
      <c r="B126" s="104" t="s">
        <v>33</v>
      </c>
      <c r="C126" s="105" t="s">
        <v>226</v>
      </c>
      <c r="D126" s="122" t="s">
        <v>407</v>
      </c>
      <c r="E126" s="53">
        <v>1</v>
      </c>
      <c r="F126" s="60" t="s">
        <v>353</v>
      </c>
      <c r="G126" s="54">
        <v>0</v>
      </c>
      <c r="H126" s="101"/>
      <c r="I126" s="101">
        <v>3720.87</v>
      </c>
      <c r="J126" s="102">
        <f t="shared" si="1"/>
        <v>3720.87</v>
      </c>
    </row>
    <row r="127" spans="1:10" ht="14.5" x14ac:dyDescent="0.3">
      <c r="A127" s="55" t="s">
        <v>188</v>
      </c>
      <c r="B127" s="105" t="s">
        <v>35</v>
      </c>
      <c r="C127" s="100" t="s">
        <v>224</v>
      </c>
      <c r="D127" s="94" t="s">
        <v>227</v>
      </c>
      <c r="E127" s="53">
        <v>1</v>
      </c>
      <c r="F127" s="60" t="s">
        <v>355</v>
      </c>
      <c r="G127" s="54">
        <v>0</v>
      </c>
      <c r="H127" s="101">
        <v>807.29</v>
      </c>
      <c r="I127" s="101">
        <v>3229.18</v>
      </c>
      <c r="J127" s="102">
        <f t="shared" si="1"/>
        <v>4036.47</v>
      </c>
    </row>
    <row r="128" spans="1:10" ht="14.5" x14ac:dyDescent="0.3">
      <c r="A128" s="55" t="s">
        <v>189</v>
      </c>
      <c r="B128" s="105" t="s">
        <v>31</v>
      </c>
      <c r="C128" s="104" t="s">
        <v>219</v>
      </c>
      <c r="D128" s="122" t="s">
        <v>407</v>
      </c>
      <c r="E128" s="53">
        <v>1</v>
      </c>
      <c r="F128" s="60" t="s">
        <v>356</v>
      </c>
      <c r="G128" s="54">
        <v>0</v>
      </c>
      <c r="H128" s="101"/>
      <c r="I128" s="101">
        <v>4518.2</v>
      </c>
      <c r="J128" s="102">
        <f t="shared" si="1"/>
        <v>4518.2</v>
      </c>
    </row>
    <row r="129" spans="1:10" ht="14.5" x14ac:dyDescent="0.3">
      <c r="A129" s="55" t="s">
        <v>185</v>
      </c>
      <c r="B129" s="105" t="s">
        <v>29</v>
      </c>
      <c r="C129" s="100" t="s">
        <v>222</v>
      </c>
      <c r="D129" s="94" t="s">
        <v>227</v>
      </c>
      <c r="E129" s="53">
        <v>1</v>
      </c>
      <c r="F129" s="60" t="s">
        <v>357</v>
      </c>
      <c r="G129" s="54">
        <v>0</v>
      </c>
      <c r="H129" s="101">
        <v>1229.22</v>
      </c>
      <c r="I129" s="101">
        <v>4916.8599999999997</v>
      </c>
      <c r="J129" s="102">
        <f t="shared" si="1"/>
        <v>6146.08</v>
      </c>
    </row>
    <row r="130" spans="1:10" ht="14.5" x14ac:dyDescent="0.3">
      <c r="A130" s="55" t="s">
        <v>183</v>
      </c>
      <c r="B130" s="104" t="s">
        <v>27</v>
      </c>
      <c r="C130" s="100" t="s">
        <v>222</v>
      </c>
      <c r="D130" s="94" t="s">
        <v>227</v>
      </c>
      <c r="E130" s="53">
        <v>1</v>
      </c>
      <c r="F130" s="61" t="s">
        <v>358</v>
      </c>
      <c r="G130" s="54">
        <v>0</v>
      </c>
      <c r="H130" s="101">
        <v>1461.77</v>
      </c>
      <c r="I130" s="101">
        <v>5847.08</v>
      </c>
      <c r="J130" s="102">
        <f t="shared" si="1"/>
        <v>7308.85</v>
      </c>
    </row>
    <row r="131" spans="1:10" ht="14.5" x14ac:dyDescent="0.3">
      <c r="A131" s="55" t="s">
        <v>214</v>
      </c>
      <c r="B131" s="105"/>
      <c r="C131" s="105" t="s">
        <v>226</v>
      </c>
      <c r="D131" s="94" t="s">
        <v>227</v>
      </c>
      <c r="E131" s="53">
        <v>1</v>
      </c>
      <c r="F131" s="60" t="s">
        <v>359</v>
      </c>
      <c r="G131" s="54">
        <v>0</v>
      </c>
      <c r="H131" s="101">
        <v>3198</v>
      </c>
      <c r="I131" s="101">
        <v>12792</v>
      </c>
      <c r="J131" s="102">
        <f t="shared" si="1"/>
        <v>15990</v>
      </c>
    </row>
    <row r="132" spans="1:10" ht="14.5" x14ac:dyDescent="0.3">
      <c r="A132" s="55" t="s">
        <v>183</v>
      </c>
      <c r="B132" s="104" t="s">
        <v>27</v>
      </c>
      <c r="C132" s="100" t="s">
        <v>224</v>
      </c>
      <c r="D132" s="94" t="s">
        <v>227</v>
      </c>
      <c r="E132" s="53">
        <v>1</v>
      </c>
      <c r="F132" s="60" t="s">
        <v>360</v>
      </c>
      <c r="G132" s="54">
        <v>0</v>
      </c>
      <c r="H132" s="101">
        <v>1461.77</v>
      </c>
      <c r="I132" s="101">
        <v>5847.08</v>
      </c>
      <c r="J132" s="102">
        <f t="shared" si="1"/>
        <v>7308.85</v>
      </c>
    </row>
    <row r="133" spans="1:10" ht="14.5" x14ac:dyDescent="0.3">
      <c r="A133" s="55" t="s">
        <v>183</v>
      </c>
      <c r="B133" s="104" t="s">
        <v>27</v>
      </c>
      <c r="C133" s="100" t="s">
        <v>222</v>
      </c>
      <c r="D133" s="94" t="s">
        <v>227</v>
      </c>
      <c r="E133" s="53">
        <v>1</v>
      </c>
      <c r="F133" s="60" t="s">
        <v>361</v>
      </c>
      <c r="G133" s="54">
        <v>0</v>
      </c>
      <c r="H133" s="101">
        <v>1461.77</v>
      </c>
      <c r="I133" s="101">
        <v>5847.08</v>
      </c>
      <c r="J133" s="102">
        <f t="shared" si="1"/>
        <v>7308.85</v>
      </c>
    </row>
    <row r="134" spans="1:10" ht="14.5" x14ac:dyDescent="0.3">
      <c r="A134" s="55" t="s">
        <v>181</v>
      </c>
      <c r="B134" s="104" t="s">
        <v>33</v>
      </c>
      <c r="C134" s="105" t="s">
        <v>226</v>
      </c>
      <c r="D134" s="94" t="s">
        <v>227</v>
      </c>
      <c r="E134" s="53">
        <v>1</v>
      </c>
      <c r="F134" s="61" t="s">
        <v>362</v>
      </c>
      <c r="G134" s="54">
        <v>0</v>
      </c>
      <c r="H134" s="101">
        <v>930.22</v>
      </c>
      <c r="I134" s="101">
        <v>3720.87</v>
      </c>
      <c r="J134" s="102">
        <f t="shared" si="1"/>
        <v>4651.09</v>
      </c>
    </row>
    <row r="135" spans="1:10" ht="14.5" x14ac:dyDescent="0.3">
      <c r="A135" s="55" t="s">
        <v>185</v>
      </c>
      <c r="B135" s="105" t="s">
        <v>29</v>
      </c>
      <c r="C135" s="100" t="s">
        <v>224</v>
      </c>
      <c r="D135" s="94" t="s">
        <v>227</v>
      </c>
      <c r="E135" s="53">
        <v>1</v>
      </c>
      <c r="F135" s="60" t="s">
        <v>363</v>
      </c>
      <c r="G135" s="54">
        <v>0</v>
      </c>
      <c r="H135" s="101">
        <v>1229.22</v>
      </c>
      <c r="I135" s="101">
        <v>4916.8599999999997</v>
      </c>
      <c r="J135" s="102">
        <f t="shared" ref="J135:J174" si="2">H135+I135</f>
        <v>6146.08</v>
      </c>
    </row>
    <row r="136" spans="1:10" ht="14.5" x14ac:dyDescent="0.3">
      <c r="A136" s="55" t="s">
        <v>180</v>
      </c>
      <c r="B136" s="103" t="s">
        <v>37</v>
      </c>
      <c r="C136" s="100" t="s">
        <v>222</v>
      </c>
      <c r="D136" s="94" t="s">
        <v>227</v>
      </c>
      <c r="E136" s="53">
        <v>1</v>
      </c>
      <c r="F136" s="60" t="s">
        <v>384</v>
      </c>
      <c r="G136" s="54">
        <v>0</v>
      </c>
      <c r="H136" s="101">
        <v>664.44</v>
      </c>
      <c r="I136" s="101">
        <v>2657.77</v>
      </c>
      <c r="J136" s="102">
        <f t="shared" si="2"/>
        <v>3322.21</v>
      </c>
    </row>
    <row r="137" spans="1:10" ht="14.5" x14ac:dyDescent="0.3">
      <c r="A137" s="55" t="s">
        <v>189</v>
      </c>
      <c r="B137" s="105" t="s">
        <v>31</v>
      </c>
      <c r="C137" s="100" t="s">
        <v>222</v>
      </c>
      <c r="D137" s="94" t="s">
        <v>227</v>
      </c>
      <c r="E137" s="53">
        <v>1</v>
      </c>
      <c r="F137" s="60" t="s">
        <v>364</v>
      </c>
      <c r="G137" s="54">
        <v>0</v>
      </c>
      <c r="H137" s="101">
        <v>1129.55</v>
      </c>
      <c r="I137" s="101">
        <v>4518.2</v>
      </c>
      <c r="J137" s="102">
        <f t="shared" si="2"/>
        <v>5647.75</v>
      </c>
    </row>
    <row r="138" spans="1:10" ht="14.5" x14ac:dyDescent="0.3">
      <c r="A138" s="55" t="s">
        <v>215</v>
      </c>
      <c r="B138" s="103" t="s">
        <v>37</v>
      </c>
      <c r="C138" s="104" t="s">
        <v>219</v>
      </c>
      <c r="D138" s="122" t="s">
        <v>407</v>
      </c>
      <c r="E138" s="53">
        <v>1</v>
      </c>
      <c r="F138" s="60" t="s">
        <v>365</v>
      </c>
      <c r="G138" s="54">
        <v>0</v>
      </c>
      <c r="H138" s="101"/>
      <c r="I138" s="101">
        <v>2657.77</v>
      </c>
      <c r="J138" s="102">
        <f t="shared" si="2"/>
        <v>2657.77</v>
      </c>
    </row>
    <row r="139" spans="1:10" ht="14.5" x14ac:dyDescent="0.3">
      <c r="A139" s="55" t="s">
        <v>180</v>
      </c>
      <c r="B139" s="103" t="s">
        <v>37</v>
      </c>
      <c r="C139" s="104" t="s">
        <v>219</v>
      </c>
      <c r="D139" s="94" t="s">
        <v>227</v>
      </c>
      <c r="E139" s="53">
        <v>1</v>
      </c>
      <c r="F139" s="60" t="s">
        <v>366</v>
      </c>
      <c r="G139" s="54">
        <v>0</v>
      </c>
      <c r="H139" s="101">
        <v>664.44</v>
      </c>
      <c r="I139" s="101">
        <v>2657.77</v>
      </c>
      <c r="J139" s="102">
        <f t="shared" si="2"/>
        <v>3322.21</v>
      </c>
    </row>
    <row r="140" spans="1:10" ht="14.5" x14ac:dyDescent="0.3">
      <c r="A140" s="55" t="s">
        <v>196</v>
      </c>
      <c r="B140" s="104" t="s">
        <v>33</v>
      </c>
      <c r="C140" s="100" t="s">
        <v>225</v>
      </c>
      <c r="D140" s="94" t="s">
        <v>227</v>
      </c>
      <c r="E140" s="53">
        <v>1</v>
      </c>
      <c r="F140" s="60" t="s">
        <v>367</v>
      </c>
      <c r="G140" s="54">
        <v>0</v>
      </c>
      <c r="H140" s="101">
        <v>930.22</v>
      </c>
      <c r="I140" s="101">
        <v>3720.87</v>
      </c>
      <c r="J140" s="102">
        <f t="shared" si="2"/>
        <v>4651.09</v>
      </c>
    </row>
    <row r="141" spans="1:10" ht="14.5" x14ac:dyDescent="0.3">
      <c r="A141" s="55" t="s">
        <v>183</v>
      </c>
      <c r="B141" s="104" t="s">
        <v>27</v>
      </c>
      <c r="C141" s="100" t="s">
        <v>224</v>
      </c>
      <c r="D141" s="94" t="s">
        <v>227</v>
      </c>
      <c r="E141" s="53">
        <v>1</v>
      </c>
      <c r="F141" s="60" t="s">
        <v>368</v>
      </c>
      <c r="G141" s="54">
        <v>0</v>
      </c>
      <c r="H141" s="101">
        <v>1461.77</v>
      </c>
      <c r="I141" s="101">
        <v>5847.08</v>
      </c>
      <c r="J141" s="102">
        <f t="shared" si="2"/>
        <v>7308.85</v>
      </c>
    </row>
    <row r="142" spans="1:10" ht="14.5" x14ac:dyDescent="0.3">
      <c r="A142" s="55" t="s">
        <v>188</v>
      </c>
      <c r="B142" s="105" t="s">
        <v>35</v>
      </c>
      <c r="C142" s="100" t="s">
        <v>225</v>
      </c>
      <c r="D142" s="94" t="s">
        <v>227</v>
      </c>
      <c r="E142" s="53">
        <v>1</v>
      </c>
      <c r="F142" s="62" t="s">
        <v>272</v>
      </c>
      <c r="G142" s="54">
        <v>0</v>
      </c>
      <c r="H142" s="101">
        <v>807.29</v>
      </c>
      <c r="I142" s="101">
        <v>3229.18</v>
      </c>
      <c r="J142" s="102">
        <f t="shared" si="2"/>
        <v>4036.47</v>
      </c>
    </row>
    <row r="143" spans="1:10" ht="14.5" x14ac:dyDescent="0.3">
      <c r="A143" s="55" t="s">
        <v>196</v>
      </c>
      <c r="B143" s="104" t="s">
        <v>33</v>
      </c>
      <c r="C143" s="104" t="s">
        <v>219</v>
      </c>
      <c r="D143" s="94" t="s">
        <v>227</v>
      </c>
      <c r="E143" s="53">
        <v>1</v>
      </c>
      <c r="F143" s="60" t="s">
        <v>370</v>
      </c>
      <c r="G143" s="54">
        <v>0</v>
      </c>
      <c r="H143" s="101">
        <v>930.22</v>
      </c>
      <c r="I143" s="101">
        <v>3720.87</v>
      </c>
      <c r="J143" s="102">
        <f t="shared" si="2"/>
        <v>4651.09</v>
      </c>
    </row>
    <row r="144" spans="1:10" ht="14.5" x14ac:dyDescent="0.3">
      <c r="A144" s="55" t="s">
        <v>182</v>
      </c>
      <c r="B144" s="100" t="s">
        <v>39</v>
      </c>
      <c r="C144" s="100" t="s">
        <v>220</v>
      </c>
      <c r="D144" s="94" t="s">
        <v>227</v>
      </c>
      <c r="E144" s="53">
        <v>1</v>
      </c>
      <c r="F144" s="60" t="s">
        <v>319</v>
      </c>
      <c r="G144" s="54">
        <v>0</v>
      </c>
      <c r="H144" s="101">
        <v>431.89</v>
      </c>
      <c r="I144" s="101">
        <v>1727.55</v>
      </c>
      <c r="J144" s="102">
        <f t="shared" si="2"/>
        <v>2159.44</v>
      </c>
    </row>
    <row r="145" spans="1:10" ht="14.5" x14ac:dyDescent="0.3">
      <c r="A145" s="55" t="s">
        <v>217</v>
      </c>
      <c r="B145" s="104" t="s">
        <v>27</v>
      </c>
      <c r="C145" s="103" t="s">
        <v>225</v>
      </c>
      <c r="D145" s="122" t="s">
        <v>461</v>
      </c>
      <c r="E145" s="53">
        <v>1</v>
      </c>
      <c r="F145" s="60" t="s">
        <v>373</v>
      </c>
      <c r="G145" s="54">
        <v>0</v>
      </c>
      <c r="H145" s="101"/>
      <c r="I145" s="101">
        <v>5847.08</v>
      </c>
      <c r="J145" s="102">
        <f t="shared" si="2"/>
        <v>5847.08</v>
      </c>
    </row>
    <row r="146" spans="1:10" ht="14.5" x14ac:dyDescent="0.3">
      <c r="A146" s="55" t="s">
        <v>189</v>
      </c>
      <c r="B146" s="105" t="s">
        <v>31</v>
      </c>
      <c r="C146" s="100" t="s">
        <v>224</v>
      </c>
      <c r="D146" s="94" t="s">
        <v>227</v>
      </c>
      <c r="E146" s="53">
        <v>1</v>
      </c>
      <c r="F146" s="60" t="s">
        <v>385</v>
      </c>
      <c r="G146" s="54">
        <v>0</v>
      </c>
      <c r="H146" s="101">
        <v>1129.55</v>
      </c>
      <c r="I146" s="101">
        <v>4518.2</v>
      </c>
      <c r="J146" s="102">
        <f t="shared" si="2"/>
        <v>5647.75</v>
      </c>
    </row>
    <row r="147" spans="1:10" ht="14.5" x14ac:dyDescent="0.3">
      <c r="A147" s="55" t="s">
        <v>209</v>
      </c>
      <c r="B147" s="104" t="s">
        <v>27</v>
      </c>
      <c r="C147" s="104" t="s">
        <v>219</v>
      </c>
      <c r="D147" s="94" t="s">
        <v>227</v>
      </c>
      <c r="E147" s="53">
        <v>1</v>
      </c>
      <c r="F147" s="90" t="s">
        <v>326</v>
      </c>
      <c r="G147" s="54">
        <v>0</v>
      </c>
      <c r="H147" s="101">
        <v>1461.77</v>
      </c>
      <c r="I147" s="101">
        <v>5847.08</v>
      </c>
      <c r="J147" s="102">
        <f t="shared" si="2"/>
        <v>7308.85</v>
      </c>
    </row>
    <row r="148" spans="1:10" ht="14.5" x14ac:dyDescent="0.3">
      <c r="A148" s="55" t="s">
        <v>189</v>
      </c>
      <c r="B148" s="105" t="s">
        <v>31</v>
      </c>
      <c r="C148" s="100" t="s">
        <v>220</v>
      </c>
      <c r="D148" s="94" t="s">
        <v>227</v>
      </c>
      <c r="E148" s="53">
        <v>1</v>
      </c>
      <c r="F148" s="60" t="s">
        <v>556</v>
      </c>
      <c r="G148" s="54">
        <v>0</v>
      </c>
      <c r="H148" s="101">
        <v>1129.55</v>
      </c>
      <c r="I148" s="101">
        <v>4518.2</v>
      </c>
      <c r="J148" s="102">
        <f t="shared" si="2"/>
        <v>5647.75</v>
      </c>
    </row>
    <row r="149" spans="1:10" ht="14.5" x14ac:dyDescent="0.3">
      <c r="A149" s="55" t="s">
        <v>207</v>
      </c>
      <c r="B149" s="104" t="s">
        <v>27</v>
      </c>
      <c r="C149" s="104" t="s">
        <v>223</v>
      </c>
      <c r="D149" s="122" t="s">
        <v>461</v>
      </c>
      <c r="E149" s="53">
        <v>1</v>
      </c>
      <c r="F149" s="90" t="s">
        <v>317</v>
      </c>
      <c r="G149" s="54">
        <v>0</v>
      </c>
      <c r="H149" s="101"/>
      <c r="I149" s="101">
        <v>5847.08</v>
      </c>
      <c r="J149" s="102">
        <f t="shared" si="2"/>
        <v>5847.08</v>
      </c>
    </row>
    <row r="150" spans="1:10" ht="14.5" x14ac:dyDescent="0.3">
      <c r="A150" s="55" t="s">
        <v>206</v>
      </c>
      <c r="B150" s="104" t="s">
        <v>27</v>
      </c>
      <c r="C150" s="104" t="s">
        <v>219</v>
      </c>
      <c r="D150" s="94" t="s">
        <v>227</v>
      </c>
      <c r="E150" s="53">
        <v>1</v>
      </c>
      <c r="F150" s="60" t="s">
        <v>316</v>
      </c>
      <c r="G150" s="54">
        <v>0</v>
      </c>
      <c r="H150" s="101">
        <v>1461.77</v>
      </c>
      <c r="I150" s="101">
        <v>5847.08</v>
      </c>
      <c r="J150" s="102">
        <f t="shared" si="2"/>
        <v>7308.85</v>
      </c>
    </row>
    <row r="151" spans="1:10" ht="14.5" x14ac:dyDescent="0.3">
      <c r="A151" s="55" t="s">
        <v>189</v>
      </c>
      <c r="B151" s="105" t="s">
        <v>31</v>
      </c>
      <c r="C151" s="105" t="s">
        <v>226</v>
      </c>
      <c r="D151" s="94" t="s">
        <v>227</v>
      </c>
      <c r="E151" s="53">
        <v>1</v>
      </c>
      <c r="F151" s="60" t="s">
        <v>377</v>
      </c>
      <c r="G151" s="54">
        <v>0</v>
      </c>
      <c r="H151" s="101">
        <v>1129.55</v>
      </c>
      <c r="I151" s="101">
        <v>4518.2</v>
      </c>
      <c r="J151" s="102">
        <f t="shared" si="2"/>
        <v>5647.75</v>
      </c>
    </row>
    <row r="152" spans="1:10" ht="14.5" x14ac:dyDescent="0.3">
      <c r="A152" s="55" t="s">
        <v>535</v>
      </c>
      <c r="B152" s="105"/>
      <c r="C152" s="100" t="s">
        <v>220</v>
      </c>
      <c r="D152" s="122" t="s">
        <v>461</v>
      </c>
      <c r="E152" s="53">
        <v>1</v>
      </c>
      <c r="F152" s="90" t="s">
        <v>313</v>
      </c>
      <c r="G152" s="54">
        <v>0</v>
      </c>
      <c r="H152" s="101"/>
      <c r="I152" s="101">
        <v>12792</v>
      </c>
      <c r="J152" s="102">
        <f t="shared" si="2"/>
        <v>12792</v>
      </c>
    </row>
    <row r="153" spans="1:10" ht="14.5" x14ac:dyDescent="0.3">
      <c r="A153" s="55" t="s">
        <v>182</v>
      </c>
      <c r="B153" s="100" t="s">
        <v>39</v>
      </c>
      <c r="C153" s="100" t="s">
        <v>220</v>
      </c>
      <c r="D153" s="94" t="s">
        <v>227</v>
      </c>
      <c r="E153" s="53">
        <v>1</v>
      </c>
      <c r="F153" s="60" t="s">
        <v>379</v>
      </c>
      <c r="G153" s="54">
        <v>0</v>
      </c>
      <c r="H153" s="101">
        <v>431.89</v>
      </c>
      <c r="I153" s="101">
        <v>1727.55</v>
      </c>
      <c r="J153" s="102">
        <f t="shared" si="2"/>
        <v>2159.44</v>
      </c>
    </row>
    <row r="154" spans="1:10" ht="14.5" x14ac:dyDescent="0.3">
      <c r="A154" s="55" t="s">
        <v>181</v>
      </c>
      <c r="B154" s="104" t="s">
        <v>33</v>
      </c>
      <c r="C154" s="103" t="s">
        <v>225</v>
      </c>
      <c r="D154" s="94" t="s">
        <v>227</v>
      </c>
      <c r="E154" s="53">
        <v>1</v>
      </c>
      <c r="F154" s="89" t="s">
        <v>308</v>
      </c>
      <c r="G154" s="54">
        <v>0</v>
      </c>
      <c r="H154" s="101">
        <v>930.22</v>
      </c>
      <c r="I154" s="101">
        <v>3720.87</v>
      </c>
      <c r="J154" s="102">
        <f t="shared" si="2"/>
        <v>4651.09</v>
      </c>
    </row>
    <row r="155" spans="1:10" ht="14.5" x14ac:dyDescent="0.3">
      <c r="A155" s="55" t="s">
        <v>187</v>
      </c>
      <c r="B155" s="105" t="s">
        <v>25</v>
      </c>
      <c r="C155" s="100" t="s">
        <v>225</v>
      </c>
      <c r="D155" s="94" t="s">
        <v>227</v>
      </c>
      <c r="E155" s="53">
        <v>1</v>
      </c>
      <c r="F155" s="60" t="s">
        <v>381</v>
      </c>
      <c r="G155" s="54">
        <v>0</v>
      </c>
      <c r="H155" s="101">
        <v>1993.32</v>
      </c>
      <c r="I155" s="101">
        <v>7973.3</v>
      </c>
      <c r="J155" s="102">
        <f t="shared" si="2"/>
        <v>9966.6200000000008</v>
      </c>
    </row>
    <row r="156" spans="1:10" ht="14.5" x14ac:dyDescent="0.3">
      <c r="A156" s="55" t="s">
        <v>185</v>
      </c>
      <c r="B156" s="105" t="s">
        <v>29</v>
      </c>
      <c r="C156" s="103" t="s">
        <v>225</v>
      </c>
      <c r="D156" s="94" t="s">
        <v>227</v>
      </c>
      <c r="E156" s="53">
        <v>1</v>
      </c>
      <c r="F156" s="60" t="s">
        <v>382</v>
      </c>
      <c r="G156" s="54">
        <v>0</v>
      </c>
      <c r="H156" s="101">
        <v>1229.22</v>
      </c>
      <c r="I156" s="101">
        <v>4916.8599999999997</v>
      </c>
      <c r="J156" s="102">
        <f t="shared" si="2"/>
        <v>6146.08</v>
      </c>
    </row>
    <row r="157" spans="1:10" ht="14.5" x14ac:dyDescent="0.3">
      <c r="A157" s="55" t="s">
        <v>187</v>
      </c>
      <c r="B157" s="105" t="s">
        <v>25</v>
      </c>
      <c r="C157" s="100" t="s">
        <v>222</v>
      </c>
      <c r="D157" s="94" t="s">
        <v>227</v>
      </c>
      <c r="E157" s="53">
        <v>1</v>
      </c>
      <c r="F157" s="60" t="s">
        <v>383</v>
      </c>
      <c r="G157" s="54">
        <v>0</v>
      </c>
      <c r="H157" s="101">
        <v>1993.32</v>
      </c>
      <c r="I157" s="101">
        <v>7973.3</v>
      </c>
      <c r="J157" s="102">
        <f t="shared" si="2"/>
        <v>9966.6200000000008</v>
      </c>
    </row>
    <row r="158" spans="1:10" ht="14.5" x14ac:dyDescent="0.3">
      <c r="A158" s="55" t="s">
        <v>180</v>
      </c>
      <c r="B158" s="103" t="s">
        <v>37</v>
      </c>
      <c r="C158" s="104" t="s">
        <v>223</v>
      </c>
      <c r="D158" s="94" t="s">
        <v>227</v>
      </c>
      <c r="E158" s="53">
        <v>1</v>
      </c>
      <c r="F158" s="60" t="s">
        <v>239</v>
      </c>
      <c r="G158" s="54">
        <v>0</v>
      </c>
      <c r="H158" s="101">
        <v>664.44</v>
      </c>
      <c r="I158" s="101">
        <v>2657.77</v>
      </c>
      <c r="J158" s="102">
        <f t="shared" si="2"/>
        <v>3322.21</v>
      </c>
    </row>
    <row r="159" spans="1:10" ht="14.5" x14ac:dyDescent="0.3">
      <c r="A159" s="55" t="s">
        <v>195</v>
      </c>
      <c r="B159" s="105" t="s">
        <v>41</v>
      </c>
      <c r="C159" s="100"/>
      <c r="D159" s="122" t="s">
        <v>386</v>
      </c>
      <c r="E159" s="53">
        <v>1</v>
      </c>
      <c r="F159" s="60" t="s">
        <v>386</v>
      </c>
      <c r="G159" s="54">
        <v>0</v>
      </c>
      <c r="H159" s="106">
        <v>265.77999999999997</v>
      </c>
      <c r="I159" s="106">
        <v>1063.1099999999999</v>
      </c>
      <c r="J159" s="107">
        <f t="shared" si="2"/>
        <v>1328.8899999999999</v>
      </c>
    </row>
    <row r="160" spans="1:10" ht="14.5" x14ac:dyDescent="0.3">
      <c r="A160" s="55" t="s">
        <v>182</v>
      </c>
      <c r="B160" s="100" t="s">
        <v>39</v>
      </c>
      <c r="C160" s="100"/>
      <c r="D160" s="122" t="s">
        <v>386</v>
      </c>
      <c r="E160" s="53">
        <v>1</v>
      </c>
      <c r="F160" s="60" t="s">
        <v>386</v>
      </c>
      <c r="G160" s="54">
        <v>0</v>
      </c>
      <c r="H160" s="101">
        <v>431.89</v>
      </c>
      <c r="I160" s="101">
        <v>1727.55</v>
      </c>
      <c r="J160" s="102">
        <f t="shared" si="2"/>
        <v>2159.44</v>
      </c>
    </row>
    <row r="161" spans="1:30" ht="14.5" x14ac:dyDescent="0.3">
      <c r="A161" s="55" t="s">
        <v>195</v>
      </c>
      <c r="B161" s="105" t="s">
        <v>41</v>
      </c>
      <c r="C161" s="100" t="s">
        <v>222</v>
      </c>
      <c r="D161" s="94" t="s">
        <v>227</v>
      </c>
      <c r="E161" s="53">
        <v>1</v>
      </c>
      <c r="F161" s="60" t="s">
        <v>304</v>
      </c>
      <c r="G161" s="54">
        <v>0</v>
      </c>
      <c r="H161" s="106">
        <v>265.77999999999997</v>
      </c>
      <c r="I161" s="106">
        <v>1063.1099999999999</v>
      </c>
      <c r="J161" s="107">
        <f t="shared" si="2"/>
        <v>1328.8899999999999</v>
      </c>
    </row>
    <row r="162" spans="1:30" ht="14.5" x14ac:dyDescent="0.3">
      <c r="A162" s="55" t="s">
        <v>195</v>
      </c>
      <c r="B162" s="105" t="s">
        <v>41</v>
      </c>
      <c r="C162" s="103" t="s">
        <v>225</v>
      </c>
      <c r="D162" s="94" t="s">
        <v>227</v>
      </c>
      <c r="E162" s="53">
        <v>1</v>
      </c>
      <c r="F162" s="90" t="s">
        <v>349</v>
      </c>
      <c r="G162" s="54">
        <v>0</v>
      </c>
      <c r="H162" s="106">
        <v>265.77999999999997</v>
      </c>
      <c r="I162" s="106">
        <v>1063.1099999999999</v>
      </c>
      <c r="J162" s="107">
        <f t="shared" si="2"/>
        <v>1328.8899999999999</v>
      </c>
    </row>
    <row r="163" spans="1:30" ht="14.5" x14ac:dyDescent="0.3">
      <c r="A163" s="55" t="s">
        <v>180</v>
      </c>
      <c r="B163" s="104" t="s">
        <v>37</v>
      </c>
      <c r="C163" s="104"/>
      <c r="D163" s="122" t="s">
        <v>386</v>
      </c>
      <c r="E163" s="53">
        <v>1</v>
      </c>
      <c r="F163" s="61" t="s">
        <v>386</v>
      </c>
      <c r="G163" s="54">
        <v>0</v>
      </c>
      <c r="H163" s="101">
        <v>664.44</v>
      </c>
      <c r="I163" s="101">
        <v>2657.77</v>
      </c>
      <c r="J163" s="102">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180</v>
      </c>
      <c r="B164" s="104" t="s">
        <v>37</v>
      </c>
      <c r="C164" s="104"/>
      <c r="D164" s="122" t="s">
        <v>386</v>
      </c>
      <c r="E164" s="53">
        <v>1</v>
      </c>
      <c r="F164" s="60" t="s">
        <v>386</v>
      </c>
      <c r="G164" s="54">
        <v>0</v>
      </c>
      <c r="H164" s="101">
        <v>664.44</v>
      </c>
      <c r="I164" s="101">
        <v>2657.77</v>
      </c>
      <c r="J164" s="102">
        <f t="shared" si="2"/>
        <v>3322.21</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182</v>
      </c>
      <c r="B165" s="100" t="s">
        <v>39</v>
      </c>
      <c r="C165" s="100" t="s">
        <v>224</v>
      </c>
      <c r="D165" s="94" t="s">
        <v>227</v>
      </c>
      <c r="E165" s="53">
        <v>1</v>
      </c>
      <c r="F165" s="60" t="s">
        <v>387</v>
      </c>
      <c r="G165" s="54">
        <v>0</v>
      </c>
      <c r="H165" s="101">
        <v>431.89</v>
      </c>
      <c r="I165" s="101">
        <v>1727.55</v>
      </c>
      <c r="J165" s="102">
        <f t="shared" si="2"/>
        <v>2159.44</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218</v>
      </c>
      <c r="B166" s="105" t="s">
        <v>43</v>
      </c>
      <c r="C166" s="100" t="s">
        <v>222</v>
      </c>
      <c r="D166" s="94" t="s">
        <v>227</v>
      </c>
      <c r="E166" s="53">
        <v>1</v>
      </c>
      <c r="F166" s="60" t="s">
        <v>374</v>
      </c>
      <c r="G166" s="54">
        <v>0</v>
      </c>
      <c r="H166" s="106">
        <v>232.56</v>
      </c>
      <c r="I166" s="106">
        <v>930.22</v>
      </c>
      <c r="J166" s="107">
        <f t="shared" si="2"/>
        <v>1162.78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183</v>
      </c>
      <c r="B167" s="104" t="s">
        <v>27</v>
      </c>
      <c r="C167" s="100" t="s">
        <v>222</v>
      </c>
      <c r="D167" s="94" t="s">
        <v>227</v>
      </c>
      <c r="E167" s="53">
        <v>1</v>
      </c>
      <c r="F167" s="60" t="s">
        <v>389</v>
      </c>
      <c r="G167" s="54">
        <v>0</v>
      </c>
      <c r="H167" s="101">
        <v>1461.77</v>
      </c>
      <c r="I167" s="101">
        <v>5847.08</v>
      </c>
      <c r="J167" s="102">
        <f t="shared" si="2"/>
        <v>7308.85</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187</v>
      </c>
      <c r="B168" s="105" t="s">
        <v>25</v>
      </c>
      <c r="C168" s="104" t="s">
        <v>219</v>
      </c>
      <c r="D168" s="94" t="s">
        <v>227</v>
      </c>
      <c r="E168" s="53">
        <v>1</v>
      </c>
      <c r="F168" s="63" t="s">
        <v>244</v>
      </c>
      <c r="G168" s="54">
        <v>0</v>
      </c>
      <c r="H168" s="101">
        <v>1993.32</v>
      </c>
      <c r="I168" s="101">
        <v>7973.3</v>
      </c>
      <c r="J168" s="102">
        <f t="shared" si="2"/>
        <v>9966.6200000000008</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187</v>
      </c>
      <c r="B169" s="105" t="s">
        <v>25</v>
      </c>
      <c r="C169" s="100" t="s">
        <v>222</v>
      </c>
      <c r="D169" s="94" t="s">
        <v>227</v>
      </c>
      <c r="E169" s="53">
        <v>1</v>
      </c>
      <c r="F169" s="61" t="s">
        <v>256</v>
      </c>
      <c r="G169" s="54">
        <v>0</v>
      </c>
      <c r="H169" s="101">
        <v>1993.32</v>
      </c>
      <c r="I169" s="101">
        <v>7973.3</v>
      </c>
      <c r="J169" s="102">
        <f t="shared" si="2"/>
        <v>9966.6200000000008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183</v>
      </c>
      <c r="B170" s="104" t="s">
        <v>27</v>
      </c>
      <c r="C170" s="100" t="s">
        <v>222</v>
      </c>
      <c r="D170" s="94" t="s">
        <v>227</v>
      </c>
      <c r="E170" s="53">
        <v>1</v>
      </c>
      <c r="F170" s="60" t="s">
        <v>325</v>
      </c>
      <c r="G170" s="54">
        <v>0</v>
      </c>
      <c r="H170" s="101">
        <v>1461.77</v>
      </c>
      <c r="I170" s="101">
        <v>5847.08</v>
      </c>
      <c r="J170" s="102">
        <f t="shared" si="2"/>
        <v>7308.85</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181</v>
      </c>
      <c r="B171" s="104" t="s">
        <v>33</v>
      </c>
      <c r="C171" s="100" t="s">
        <v>222</v>
      </c>
      <c r="D171" s="94" t="s">
        <v>227</v>
      </c>
      <c r="E171" s="53">
        <v>1</v>
      </c>
      <c r="F171" s="63" t="s">
        <v>303</v>
      </c>
      <c r="G171" s="54">
        <v>0</v>
      </c>
      <c r="H171" s="101">
        <v>930.22</v>
      </c>
      <c r="I171" s="101">
        <v>3720.87</v>
      </c>
      <c r="J171" s="102">
        <f t="shared" si="2"/>
        <v>4651.09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188</v>
      </c>
      <c r="B172" s="105" t="s">
        <v>35</v>
      </c>
      <c r="C172" s="100" t="s">
        <v>222</v>
      </c>
      <c r="D172" s="94" t="s">
        <v>227</v>
      </c>
      <c r="E172" s="53">
        <v>1</v>
      </c>
      <c r="F172" s="63" t="s">
        <v>369</v>
      </c>
      <c r="G172" s="54">
        <v>0</v>
      </c>
      <c r="H172" s="101">
        <v>807.29</v>
      </c>
      <c r="I172" s="101">
        <v>3229.18</v>
      </c>
      <c r="J172" s="102">
        <f t="shared" si="2"/>
        <v>4036.47</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180</v>
      </c>
      <c r="B173" s="103" t="s">
        <v>37</v>
      </c>
      <c r="C173" s="104"/>
      <c r="D173" s="122" t="s">
        <v>386</v>
      </c>
      <c r="E173" s="53">
        <v>1</v>
      </c>
      <c r="F173" s="60" t="s">
        <v>386</v>
      </c>
      <c r="G173" s="54">
        <v>0</v>
      </c>
      <c r="H173" s="101">
        <v>664.44</v>
      </c>
      <c r="I173" s="101">
        <v>2657.77</v>
      </c>
      <c r="J173" s="102">
        <f t="shared" si="2"/>
        <v>3322.21</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218</v>
      </c>
      <c r="B174" s="105" t="s">
        <v>43</v>
      </c>
      <c r="C174" s="100"/>
      <c r="D174" s="122" t="s">
        <v>386</v>
      </c>
      <c r="E174" s="53">
        <v>1</v>
      </c>
      <c r="F174" s="60" t="s">
        <v>386</v>
      </c>
      <c r="G174" s="54">
        <v>0</v>
      </c>
      <c r="H174" s="106">
        <v>232.56</v>
      </c>
      <c r="I174" s="106">
        <v>930.22</v>
      </c>
      <c r="J174" s="107">
        <f t="shared" si="2"/>
        <v>1162.78</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77" si="3">C176+D176</f>
        <v>1</v>
      </c>
      <c r="F176" s="24"/>
      <c r="G176" s="25">
        <f>SUMIF($B$7:$B$174,"DAS",$G$7:$G$174)</f>
        <v>0</v>
      </c>
      <c r="H176" s="25">
        <f>SUMIF($B$7:$B$174,"PRESIDENTE",$H$7:$H$174)-SUMIFS($H$7:$H$174,$D$7:$D$174,"VAGO",$B$7:$B$174,"PRESIDENTE")</f>
        <v>0</v>
      </c>
      <c r="I176" s="25">
        <f>SUMIF($B$7:$B$174,"PRESIDENTE",$I$7:$I$174)-SUMIFS($I$7:$I$174,$D$7:$D$174,"VAGO",$B$7:$B$174,"PRESIDENTE")</f>
        <v>0</v>
      </c>
      <c r="J176" s="25">
        <f>SUMIF($B$7:$B$174,"PRESIDENTE",$J$7:$J$174)</f>
        <v>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0</v>
      </c>
      <c r="I177" s="25">
        <f>SUMIF($B$7:$B$174,"DIRETOR",$I$7:$I$174)-SUMIFS($I$7:$I$174,$D$7:$D$174,"VAGO",$B$7:$B$174,"DIRETOR")</f>
        <v>0</v>
      </c>
      <c r="J177" s="25">
        <f>SUMIF($B$7:$B$174,"DIRETOR",$J$7:$J$174)</f>
        <v>0</v>
      </c>
      <c r="K177" s="26"/>
      <c r="L177" s="26"/>
      <c r="M177" s="26"/>
      <c r="N177" s="26"/>
      <c r="O177" s="26"/>
      <c r="P177" s="26"/>
      <c r="Q177" s="26"/>
    </row>
    <row r="178" spans="1:30" ht="14.5" x14ac:dyDescent="0.3">
      <c r="A178" s="22" t="s">
        <v>24</v>
      </c>
      <c r="B178" s="15" t="s">
        <v>25</v>
      </c>
      <c r="C178" s="23">
        <v>9</v>
      </c>
      <c r="D178" s="23">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v>28</v>
      </c>
      <c r="D179" s="23">
        <v>0</v>
      </c>
      <c r="E179" s="23">
        <f t="shared" ref="E179:E187" si="4">C179+D179</f>
        <v>28</v>
      </c>
      <c r="F179" s="27"/>
      <c r="G179" s="25">
        <f>SUMIF($B$7:$B$174,"DAS-2",$G$7:$G$174)</f>
        <v>0</v>
      </c>
      <c r="H179" s="25">
        <f>SUMIF($B$7:$B$174,"DAS-2",$H$7:$H$174)-SUMIFS($H$7:$H$174,$D$7:$D$174,"VAGO",$B$7:$B$174,"DAS-2")</f>
        <v>36544.25</v>
      </c>
      <c r="I179" s="25">
        <f>SUMIF($B$7:$B$174,"DAS-2",$I$7:$I$174)-SUMIFS($I$7:$I$174,$D$7:$D$174,"VAGO",$B$7:$B$174,"DAS-2")</f>
        <v>163718.23999999996</v>
      </c>
      <c r="J179" s="25">
        <f>SUMIF($B$7:$B$174,"DAS-2",$J$7:$J$174)</f>
        <v>200262.49000000005</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4"/>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24</v>
      </c>
      <c r="D181" s="23">
        <v>0</v>
      </c>
      <c r="E181" s="23">
        <f t="shared" si="4"/>
        <v>24</v>
      </c>
      <c r="F181" s="29"/>
      <c r="G181" s="25">
        <f>SUMIF($B$7:$B$174,"DAS-4",$G$7:$G$174)</f>
        <v>0</v>
      </c>
      <c r="H181" s="25">
        <f>SUMIF($B$7:$B$174,"DAS-4",$H$7:$H$174)-SUMIFS($H$7:$H$174,$D$7:$D$174,"VAGO",$B$7:$B$174,"DAS-4")</f>
        <v>20331.899999999994</v>
      </c>
      <c r="I181" s="25">
        <f>SUMIF($B$7:$B$174,"DAS-4",$I$7:$I$174)-SUMIFS($I$7:$I$174,$D$7:$D$174,"VAGO",$B$7:$B$174,"DAS-4")</f>
        <v>108436.79999999996</v>
      </c>
      <c r="J181" s="25">
        <f>SUMIF($B$7:$B$174,"DAS-4",$J$7:$J$174)</f>
        <v>128768.69999999998</v>
      </c>
      <c r="K181" s="26"/>
      <c r="L181" s="26"/>
      <c r="M181" s="26"/>
      <c r="N181" s="26"/>
      <c r="O181" s="26"/>
      <c r="P181" s="26"/>
      <c r="Q181" s="26"/>
    </row>
    <row r="182" spans="1:30" ht="14.5" x14ac:dyDescent="0.3">
      <c r="A182" s="28" t="s">
        <v>32</v>
      </c>
      <c r="B182" s="15" t="s">
        <v>33</v>
      </c>
      <c r="C182" s="23">
        <v>19</v>
      </c>
      <c r="D182" s="23">
        <v>1</v>
      </c>
      <c r="E182" s="23">
        <f t="shared" si="4"/>
        <v>20</v>
      </c>
      <c r="F182" s="29"/>
      <c r="G182" s="25">
        <f>SUMIF($B$7:$B$174,"DAS-5",$G$7:$G$174)</f>
        <v>0</v>
      </c>
      <c r="H182" s="25">
        <f>SUMIF($B$7:$B$174,"DAS-5",$H$7:$H$174)-SUMIFS($H$7:$H$174,$D$7:$D$174,"VAGO",$B$7:$B$174,"DAS-5")</f>
        <v>14883.519999999997</v>
      </c>
      <c r="I182" s="25">
        <f>SUMIF($B$7:$B$174,"DAS-5",$I$7:$I$174)-SUMIFS($I$7:$I$174,$D$7:$D$174,"VAGO",$B$7:$B$174,"DAS-5")</f>
        <v>70696.530000000013</v>
      </c>
      <c r="J182" s="25">
        <f>SUMIF($B$7:$B$174,"DAS-5",$J$7:$J$174)</f>
        <v>90231.13999999997</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4"/>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23</v>
      </c>
      <c r="D184" s="23">
        <v>3</v>
      </c>
      <c r="E184" s="23">
        <f t="shared" si="4"/>
        <v>26</v>
      </c>
      <c r="F184" s="29"/>
      <c r="G184" s="25">
        <f>SUMIF($B$7:$B$174,"CAA-2",$G$7:$G$174)</f>
        <v>0</v>
      </c>
      <c r="H184" s="25">
        <f>SUMIF($B$7:$B$174,"CAA-2",$H$7:$H$174)-SUMIFS($H$7:$H$174,$D$7:$D$174,"VAGO",$B$7:$B$174,"CAA-2")</f>
        <v>12624.360000000008</v>
      </c>
      <c r="I184" s="25">
        <f>SUMIF($B$7:$B$174,"CAA-2",$I$7:$I$174)-SUMIFS($I$7:$I$174,$D$7:$D$174,"VAGO",$B$7:$B$174,"CAA-2")</f>
        <v>61128.709999999977</v>
      </c>
      <c r="J184" s="25">
        <f>SUMIF($B$7:$B$174,"CAA-2",$J$7:$J$174)</f>
        <v>83719.700000000026</v>
      </c>
      <c r="K184" s="26"/>
      <c r="L184" s="26"/>
      <c r="M184" s="26"/>
      <c r="N184" s="26"/>
      <c r="O184" s="26"/>
      <c r="P184" s="26"/>
      <c r="Q184" s="26"/>
    </row>
    <row r="185" spans="1:30" ht="14.5" x14ac:dyDescent="0.3">
      <c r="A185" s="28" t="s">
        <v>38</v>
      </c>
      <c r="B185" s="15" t="s">
        <v>39</v>
      </c>
      <c r="C185" s="23">
        <v>22</v>
      </c>
      <c r="D185" s="23">
        <v>1</v>
      </c>
      <c r="E185" s="23">
        <f t="shared" si="4"/>
        <v>23</v>
      </c>
      <c r="F185" s="27"/>
      <c r="G185" s="25">
        <f>SUMIF($B$7:$B$174,"CAA-3",$G$7:$G$174)</f>
        <v>0</v>
      </c>
      <c r="H185" s="25">
        <f>SUMIF($B$7:$B$174,"CAA-3",$H$7:$H$174)-SUMIFS($H$7:$H$174,$D$7:$D$174,"VAGO",$B$7:$B$174,"CAA-3")</f>
        <v>9501.58</v>
      </c>
      <c r="I185" s="25">
        <f>SUMIF($B$7:$B$174,"CAA-3",$I$7:$I$174)-SUMIFS($I$7:$I$174,$D$7:$D$174,"VAGO",$B$7:$B$174,"CAA-3")</f>
        <v>38006.1</v>
      </c>
      <c r="J185" s="25">
        <f>SUMIF($B$7:$B$174,"CAA-3",$J$7:$J$174)</f>
        <v>49667.12000000001</v>
      </c>
      <c r="K185" s="26"/>
      <c r="L185" s="26"/>
      <c r="M185" s="26"/>
      <c r="N185" s="26"/>
      <c r="O185" s="26"/>
      <c r="P185" s="26"/>
      <c r="Q185" s="26"/>
    </row>
    <row r="186" spans="1:30" ht="14.5" x14ac:dyDescent="0.3">
      <c r="A186" s="28" t="s">
        <v>40</v>
      </c>
      <c r="B186" s="15" t="s">
        <v>41</v>
      </c>
      <c r="C186" s="23">
        <v>9</v>
      </c>
      <c r="D186" s="23">
        <v>1</v>
      </c>
      <c r="E186" s="23">
        <f t="shared" si="4"/>
        <v>10</v>
      </c>
      <c r="F186" s="27"/>
      <c r="G186" s="25">
        <f>SUMIF($B$7:$B$174,"CAA-4",$G$7:$G$174)</f>
        <v>0</v>
      </c>
      <c r="H186" s="25">
        <f>SUMIF($B$7:$B$174,"CAA-4",$H$7:$H$174)-SUMIFS($H$7:$H$174,$D$7:$D$174,"VAGO",$B$7:$B$174,"CAA-4")</f>
        <v>1860.4599999999998</v>
      </c>
      <c r="I186" s="25">
        <f>SUMIF($B$7:$B$174,"CAA-4",$I$7:$I$174)-SUMIFS($I$7:$I$174,$D$7:$D$174,"VAGO",$B$7:$B$174,"CAA-4")</f>
        <v>9567.99</v>
      </c>
      <c r="J186" s="25">
        <f>SUMIF($B$7:$B$174,"CAA-4",$J$7:$J$174)</f>
        <v>12757.339999999997</v>
      </c>
      <c r="K186" s="26"/>
      <c r="L186" s="26"/>
      <c r="M186" s="26"/>
      <c r="N186" s="26"/>
      <c r="O186" s="26"/>
      <c r="P186" s="26"/>
      <c r="Q186" s="26"/>
    </row>
    <row r="187" spans="1:30" ht="14.5" x14ac:dyDescent="0.3">
      <c r="A187" s="28" t="s">
        <v>42</v>
      </c>
      <c r="B187" s="15" t="s">
        <v>43</v>
      </c>
      <c r="C187" s="23">
        <v>1</v>
      </c>
      <c r="D187" s="23">
        <v>1</v>
      </c>
      <c r="E187" s="23">
        <f t="shared" si="4"/>
        <v>2</v>
      </c>
      <c r="F187" s="27"/>
      <c r="G187" s="25">
        <f>SUMIF($B$7:$B$174,"CAA-5",$G$7:$G$174)</f>
        <v>0</v>
      </c>
      <c r="H187" s="25">
        <f>SUMIF($B$7:$B$174,"CAA-5",$H$7:$H$174)-SUMIFS($H$7:$H$174,$D$7:$D$174,"VAGO",$B$7:$B$174,"CAA-5")</f>
        <v>232.56</v>
      </c>
      <c r="I187" s="25">
        <f>SUMIF($B$7:$B$174,"CAA-5",$I$7:$I$174)-SUMIFS($I$7:$I$174,$D$7:$D$174,"VAGO",$B$7:$B$174,"CAA-5")</f>
        <v>930.22</v>
      </c>
      <c r="J187" s="25">
        <f>SUMIF($B$7:$B$174,"CAA-5",$J$7:$J$174)</f>
        <v>2325.56</v>
      </c>
      <c r="K187" s="26"/>
      <c r="L187" s="26"/>
      <c r="M187" s="26"/>
      <c r="N187" s="26"/>
      <c r="O187" s="26"/>
      <c r="P187" s="26"/>
      <c r="Q187" s="26"/>
    </row>
    <row r="188" spans="1:30" ht="32.25" customHeight="1" x14ac:dyDescent="0.3">
      <c r="A188" s="19" t="s">
        <v>44</v>
      </c>
      <c r="B188" s="21"/>
      <c r="C188" s="20">
        <f>SUM(C176:C187)</f>
        <v>161</v>
      </c>
      <c r="D188" s="20">
        <f>SUM(D176:D187)</f>
        <v>7</v>
      </c>
      <c r="E188" s="20">
        <f>SUM(E176:E187)</f>
        <v>168</v>
      </c>
      <c r="F188" s="21"/>
      <c r="G188" s="30">
        <f t="shared" ref="G188:I188" si="5">SUM(G176:G187)</f>
        <v>0</v>
      </c>
      <c r="H188" s="30">
        <f t="shared" si="5"/>
        <v>129483.06</v>
      </c>
      <c r="I188" s="30">
        <f t="shared" si="5"/>
        <v>604309.36999999988</v>
      </c>
      <c r="J188" s="30">
        <f>SUM(J176:J187)</f>
        <v>753061.26000000013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6">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6"/>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7">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7"/>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7"/>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7"/>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7"/>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8">SUM(C196:C199)</f>
        <v>0</v>
      </c>
      <c r="D200" s="20">
        <f t="shared" si="8"/>
        <v>0</v>
      </c>
      <c r="E200" s="20">
        <f t="shared" si="8"/>
        <v>0</v>
      </c>
      <c r="F200" s="36"/>
      <c r="G200" s="39">
        <f t="shared" ref="G200:I200" si="9">SUM(G195:G199)</f>
        <v>0</v>
      </c>
      <c r="H200" s="39">
        <f t="shared" si="9"/>
        <v>0</v>
      </c>
      <c r="I200" s="39">
        <f t="shared" si="9"/>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0">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10"/>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1000</v>
      </c>
      <c r="I207" s="16">
        <f t="shared" si="10"/>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1000</v>
      </c>
      <c r="I208" s="16">
        <f t="shared" si="10"/>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10"/>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1">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1"/>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1"/>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1"/>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1"/>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407</v>
      </c>
      <c r="E221" s="15">
        <v>1</v>
      </c>
      <c r="F221" s="99" t="s">
        <v>446</v>
      </c>
      <c r="G221" s="35">
        <v>0</v>
      </c>
      <c r="H221" s="87">
        <v>2400</v>
      </c>
      <c r="I221" s="16">
        <f t="shared" ref="I221:I225" si="12">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1000</v>
      </c>
      <c r="I222" s="16">
        <f t="shared" si="12"/>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1000</v>
      </c>
      <c r="I223" s="16">
        <f t="shared" si="12"/>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1000</v>
      </c>
      <c r="I224" s="16">
        <f t="shared" si="12"/>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1000</v>
      </c>
      <c r="I225" s="16">
        <f t="shared" si="12"/>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3">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3"/>
        <v>4</v>
      </c>
      <c r="F228" s="24"/>
      <c r="G228" s="16">
        <f>SUMIF($A$205:$A$209,"MEMBRO",$G$205:$G$209)</f>
        <v>0</v>
      </c>
      <c r="H228" s="16">
        <f>SUMIF($A$205:$A$209,"MEMBRO",$H$205:$H$209)</f>
        <v>4000</v>
      </c>
      <c r="I228" s="16">
        <f t="shared" ref="I228:I232" si="14">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3"/>
        <v>1</v>
      </c>
      <c r="F229" s="24"/>
      <c r="G229" s="16">
        <f>SUMIF($A$213:$A$218,"PRESIDENTE",$G$213:$G$218)</f>
        <v>0</v>
      </c>
      <c r="H229" s="16">
        <f>SUMIF($A$213:$A$218,"PRESIDENTE",$H$213:$H$218)</f>
        <v>2400</v>
      </c>
      <c r="I229" s="16">
        <f t="shared" si="14"/>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3"/>
        <v>4</v>
      </c>
      <c r="F230" s="24"/>
      <c r="G230" s="16">
        <f>SUMIF($A$213:$A$218,"MEMBRO",$G$213:$G$218)</f>
        <v>0</v>
      </c>
      <c r="H230" s="16">
        <f>SUMIF($A$213:$A$218,"MEMBRO",$H$213:$H$218)</f>
        <v>4000</v>
      </c>
      <c r="I230" s="16">
        <f t="shared" si="14"/>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3"/>
        <v>1</v>
      </c>
      <c r="F231" s="24"/>
      <c r="G231" s="16">
        <f>SUMIF($A$220:$A$225,"PRESIDENTE",$G$220:$G$225)</f>
        <v>0</v>
      </c>
      <c r="H231" s="16">
        <f>SUMIF($A$220:$A$225,"PRESIDENTE",$H$220:$H$225)</f>
        <v>2400</v>
      </c>
      <c r="I231" s="16">
        <f t="shared" si="14"/>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3"/>
        <v>4</v>
      </c>
      <c r="F232" s="24"/>
      <c r="G232" s="16">
        <f>SUMIF($A$220:$A$225,"MEMBRO",$G$205:$G$225)</f>
        <v>0</v>
      </c>
      <c r="H232" s="16">
        <f>SUMIF($A$220:$A$225,"MEMBRO",$H$220:$H$225)</f>
        <v>4000</v>
      </c>
      <c r="I232" s="16">
        <f t="shared" si="14"/>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5">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5"/>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5"/>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5"/>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5"/>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5"/>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5"/>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5"/>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6">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6"/>
        <v>7</v>
      </c>
      <c r="F248" s="24"/>
      <c r="G248" s="16">
        <f>SUMIF($A$238:$A$245,"MEMBRO",$G$238:$G$245)</f>
        <v>0</v>
      </c>
      <c r="H248" s="16">
        <f>SUMIF($A$238:$A$245,"MEMBRO",$H$238:$H$245)</f>
        <v>30390.920000000006</v>
      </c>
      <c r="I248" s="16">
        <f t="shared" ref="I248" si="17">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8">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8"/>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8"/>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9">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9"/>
        <v>2</v>
      </c>
      <c r="F259" s="24"/>
      <c r="G259" s="16">
        <f>SUMIF($A$254:$A$256,"MEMBRO",$G$254:$G$256)</f>
        <v>0</v>
      </c>
      <c r="H259" s="16">
        <f>SUMIF($A$254:$A$256,"MEMBRO",$H$254:$H$256)</f>
        <v>3473.24</v>
      </c>
      <c r="I259" s="16">
        <f t="shared" ref="I259" si="20">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1">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1"/>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1"/>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2">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2"/>
        <v>2</v>
      </c>
      <c r="F270" s="24"/>
      <c r="G270" s="16">
        <f>SUMIF($A$265:$A$267,"MEMBRO",$G$265:$G$267)</f>
        <v>0</v>
      </c>
      <c r="H270" s="16">
        <f>SUMIF($A$265:$A$267,"MEMBRO",$H$265:$H$267)</f>
        <v>3473.24</v>
      </c>
      <c r="I270" s="16">
        <f t="shared" ref="I270" si="23">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4">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5">IF(ISBLANK(A276),0,IF(B276="FGS-1",1200.69,732.55))</f>
        <v>1200.69</v>
      </c>
      <c r="I276" s="87">
        <f t="shared" si="24"/>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5"/>
        <v>1200.69</v>
      </c>
      <c r="I277" s="87">
        <f t="shared" si="24"/>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f t="shared" si="25"/>
        <v>1200.69</v>
      </c>
      <c r="I278" s="87">
        <f t="shared" si="24"/>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f t="shared" si="25"/>
        <v>1200.69</v>
      </c>
      <c r="I279" s="87">
        <f t="shared" si="24"/>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5"/>
        <v>1200.69</v>
      </c>
      <c r="I280" s="87">
        <f t="shared" si="24"/>
        <v>1200.69</v>
      </c>
    </row>
    <row r="281" spans="1:30" ht="14.5" x14ac:dyDescent="0.3">
      <c r="A281" s="55" t="s">
        <v>394</v>
      </c>
      <c r="B281" s="93" t="s">
        <v>93</v>
      </c>
      <c r="C281" s="77" t="s">
        <v>223</v>
      </c>
      <c r="D281" s="71" t="s">
        <v>407</v>
      </c>
      <c r="E281" s="53">
        <v>1</v>
      </c>
      <c r="F281" s="83" t="s">
        <v>414</v>
      </c>
      <c r="G281" s="54">
        <v>0</v>
      </c>
      <c r="H281" s="86">
        <f t="shared" si="25"/>
        <v>1200.69</v>
      </c>
      <c r="I281" s="87">
        <f t="shared" si="24"/>
        <v>1200.69</v>
      </c>
    </row>
    <row r="282" spans="1:30" ht="14.5" x14ac:dyDescent="0.3">
      <c r="A282" s="55" t="s">
        <v>394</v>
      </c>
      <c r="B282" s="93" t="s">
        <v>93</v>
      </c>
      <c r="C282" s="77" t="s">
        <v>223</v>
      </c>
      <c r="D282" s="71" t="s">
        <v>407</v>
      </c>
      <c r="E282" s="53">
        <v>1</v>
      </c>
      <c r="F282" s="83" t="s">
        <v>415</v>
      </c>
      <c r="G282" s="54">
        <v>0</v>
      </c>
      <c r="H282" s="86">
        <f t="shared" si="25"/>
        <v>1200.69</v>
      </c>
      <c r="I282" s="87">
        <f t="shared" si="24"/>
        <v>1200.69</v>
      </c>
    </row>
    <row r="283" spans="1:30" ht="14.5" x14ac:dyDescent="0.3">
      <c r="A283" s="80" t="s">
        <v>393</v>
      </c>
      <c r="B283" s="93" t="s">
        <v>93</v>
      </c>
      <c r="C283" s="77" t="s">
        <v>226</v>
      </c>
      <c r="D283" s="71" t="s">
        <v>407</v>
      </c>
      <c r="E283" s="53">
        <v>1</v>
      </c>
      <c r="F283" s="85" t="s">
        <v>416</v>
      </c>
      <c r="G283" s="54">
        <v>0</v>
      </c>
      <c r="H283" s="86">
        <f t="shared" si="25"/>
        <v>1200.69</v>
      </c>
      <c r="I283" s="87">
        <f t="shared" si="24"/>
        <v>1200.69</v>
      </c>
    </row>
    <row r="284" spans="1:30" ht="14.5" x14ac:dyDescent="0.3">
      <c r="A284" s="60" t="s">
        <v>395</v>
      </c>
      <c r="B284" s="93" t="s">
        <v>93</v>
      </c>
      <c r="C284" s="79" t="s">
        <v>226</v>
      </c>
      <c r="D284" s="71" t="s">
        <v>407</v>
      </c>
      <c r="E284" s="53">
        <v>1</v>
      </c>
      <c r="F284" s="84" t="s">
        <v>417</v>
      </c>
      <c r="G284" s="54">
        <v>0</v>
      </c>
      <c r="H284" s="86">
        <f t="shared" si="25"/>
        <v>1200.69</v>
      </c>
      <c r="I284" s="87">
        <f t="shared" si="24"/>
        <v>1200.69</v>
      </c>
    </row>
    <row r="285" spans="1:30" ht="14.5" x14ac:dyDescent="0.3">
      <c r="A285" s="60" t="s">
        <v>396</v>
      </c>
      <c r="B285" s="93" t="s">
        <v>93</v>
      </c>
      <c r="C285" s="79" t="s">
        <v>225</v>
      </c>
      <c r="D285" s="71" t="s">
        <v>407</v>
      </c>
      <c r="E285" s="53">
        <v>1</v>
      </c>
      <c r="F285" s="81" t="s">
        <v>418</v>
      </c>
      <c r="G285" s="54">
        <v>0</v>
      </c>
      <c r="H285" s="86">
        <f t="shared" si="25"/>
        <v>1200.69</v>
      </c>
      <c r="I285" s="87">
        <f t="shared" si="24"/>
        <v>1200.69</v>
      </c>
    </row>
    <row r="286" spans="1:30" ht="14.5" x14ac:dyDescent="0.3">
      <c r="A286" s="60" t="s">
        <v>393</v>
      </c>
      <c r="B286" s="93" t="s">
        <v>93</v>
      </c>
      <c r="C286" s="79" t="s">
        <v>219</v>
      </c>
      <c r="D286" s="71" t="s">
        <v>407</v>
      </c>
      <c r="E286" s="53">
        <v>1</v>
      </c>
      <c r="F286" s="81" t="s">
        <v>419</v>
      </c>
      <c r="G286" s="54">
        <v>0</v>
      </c>
      <c r="H286" s="86">
        <f t="shared" si="25"/>
        <v>1200.69</v>
      </c>
      <c r="I286" s="87">
        <f t="shared" si="24"/>
        <v>1200.69</v>
      </c>
    </row>
    <row r="287" spans="1:30" ht="14.5" x14ac:dyDescent="0.3">
      <c r="A287" s="81" t="s">
        <v>397</v>
      </c>
      <c r="B287" s="93" t="s">
        <v>93</v>
      </c>
      <c r="C287" s="79" t="s">
        <v>225</v>
      </c>
      <c r="D287" s="71" t="s">
        <v>407</v>
      </c>
      <c r="E287" s="53">
        <v>1</v>
      </c>
      <c r="F287" s="81" t="s">
        <v>420</v>
      </c>
      <c r="G287" s="54">
        <v>0</v>
      </c>
      <c r="H287" s="86">
        <f t="shared" si="25"/>
        <v>1200.69</v>
      </c>
      <c r="I287" s="87">
        <f t="shared" si="24"/>
        <v>1200.69</v>
      </c>
    </row>
    <row r="288" spans="1:30" ht="14.5" x14ac:dyDescent="0.3">
      <c r="A288" s="60" t="s">
        <v>398</v>
      </c>
      <c r="B288" s="93" t="s">
        <v>448</v>
      </c>
      <c r="C288" s="79" t="s">
        <v>220</v>
      </c>
      <c r="D288" s="71" t="s">
        <v>407</v>
      </c>
      <c r="E288" s="53">
        <v>1</v>
      </c>
      <c r="F288" s="84" t="s">
        <v>421</v>
      </c>
      <c r="G288" s="54">
        <v>0</v>
      </c>
      <c r="H288" s="86">
        <f t="shared" si="25"/>
        <v>732.55</v>
      </c>
      <c r="I288" s="87">
        <f t="shared" si="24"/>
        <v>732.55</v>
      </c>
    </row>
    <row r="289" spans="1:30" ht="14.5" x14ac:dyDescent="0.3">
      <c r="A289" s="60" t="s">
        <v>393</v>
      </c>
      <c r="B289" s="93" t="s">
        <v>448</v>
      </c>
      <c r="C289" s="79" t="s">
        <v>219</v>
      </c>
      <c r="D289" s="71" t="s">
        <v>407</v>
      </c>
      <c r="E289" s="53">
        <v>1</v>
      </c>
      <c r="F289" s="84" t="s">
        <v>422</v>
      </c>
      <c r="G289" s="54">
        <v>0</v>
      </c>
      <c r="H289" s="86">
        <f t="shared" si="25"/>
        <v>732.55</v>
      </c>
      <c r="I289" s="87">
        <f t="shared" si="24"/>
        <v>732.55</v>
      </c>
    </row>
    <row r="290" spans="1:30" ht="14.5" x14ac:dyDescent="0.3">
      <c r="A290" s="60" t="s">
        <v>395</v>
      </c>
      <c r="B290" s="93" t="s">
        <v>448</v>
      </c>
      <c r="C290" s="79" t="s">
        <v>219</v>
      </c>
      <c r="D290" s="71" t="s">
        <v>407</v>
      </c>
      <c r="E290" s="53">
        <v>1</v>
      </c>
      <c r="F290" s="84" t="s">
        <v>423</v>
      </c>
      <c r="G290" s="54">
        <v>0</v>
      </c>
      <c r="H290" s="86">
        <f t="shared" si="25"/>
        <v>732.55</v>
      </c>
      <c r="I290" s="87">
        <f t="shared" si="24"/>
        <v>732.55</v>
      </c>
    </row>
    <row r="291" spans="1:30" ht="14.5" x14ac:dyDescent="0.3">
      <c r="A291" s="60" t="s">
        <v>399</v>
      </c>
      <c r="B291" s="93" t="s">
        <v>448</v>
      </c>
      <c r="C291" s="79" t="s">
        <v>220</v>
      </c>
      <c r="D291" s="71" t="s">
        <v>407</v>
      </c>
      <c r="E291" s="53">
        <v>1</v>
      </c>
      <c r="F291" s="84" t="s">
        <v>424</v>
      </c>
      <c r="G291" s="54">
        <v>0</v>
      </c>
      <c r="H291" s="86">
        <f t="shared" si="25"/>
        <v>732.55</v>
      </c>
      <c r="I291" s="87">
        <f t="shared" si="24"/>
        <v>732.55</v>
      </c>
    </row>
    <row r="292" spans="1:30" ht="14.5" x14ac:dyDescent="0.3">
      <c r="A292" s="60" t="s">
        <v>400</v>
      </c>
      <c r="B292" s="93" t="s">
        <v>448</v>
      </c>
      <c r="C292" s="79" t="s">
        <v>225</v>
      </c>
      <c r="D292" s="71" t="s">
        <v>407</v>
      </c>
      <c r="E292" s="53">
        <v>1</v>
      </c>
      <c r="F292" s="84" t="s">
        <v>425</v>
      </c>
      <c r="G292" s="54">
        <v>0</v>
      </c>
      <c r="H292" s="86">
        <f t="shared" si="25"/>
        <v>732.55</v>
      </c>
      <c r="I292" s="87">
        <f t="shared" si="24"/>
        <v>732.55</v>
      </c>
    </row>
    <row r="293" spans="1:30" ht="14.5" x14ac:dyDescent="0.3">
      <c r="A293" s="60" t="s">
        <v>401</v>
      </c>
      <c r="B293" s="93" t="s">
        <v>448</v>
      </c>
      <c r="C293" s="79" t="s">
        <v>224</v>
      </c>
      <c r="D293" s="71" t="s">
        <v>407</v>
      </c>
      <c r="E293" s="53">
        <v>1</v>
      </c>
      <c r="F293" s="84" t="s">
        <v>426</v>
      </c>
      <c r="G293" s="54">
        <v>0</v>
      </c>
      <c r="H293" s="86">
        <f t="shared" si="25"/>
        <v>732.55</v>
      </c>
      <c r="I293" s="87">
        <f t="shared" si="24"/>
        <v>732.55</v>
      </c>
    </row>
    <row r="294" spans="1:30" ht="14.5" x14ac:dyDescent="0.3">
      <c r="A294" s="60" t="s">
        <v>402</v>
      </c>
      <c r="B294" s="93" t="s">
        <v>448</v>
      </c>
      <c r="C294" s="79" t="s">
        <v>225</v>
      </c>
      <c r="D294" s="71" t="s">
        <v>407</v>
      </c>
      <c r="E294" s="53">
        <v>1</v>
      </c>
      <c r="F294" s="81" t="s">
        <v>427</v>
      </c>
      <c r="G294" s="54">
        <v>0</v>
      </c>
      <c r="H294" s="86">
        <f t="shared" si="25"/>
        <v>732.55</v>
      </c>
      <c r="I294" s="87">
        <f t="shared" si="24"/>
        <v>732.55</v>
      </c>
    </row>
    <row r="295" spans="1:30" ht="14.5" x14ac:dyDescent="0.3">
      <c r="A295" s="60" t="s">
        <v>403</v>
      </c>
      <c r="B295" s="93" t="s">
        <v>448</v>
      </c>
      <c r="C295" s="79" t="s">
        <v>222</v>
      </c>
      <c r="D295" s="71" t="s">
        <v>407</v>
      </c>
      <c r="E295" s="53">
        <v>1</v>
      </c>
      <c r="F295" s="84" t="s">
        <v>428</v>
      </c>
      <c r="G295" s="54">
        <v>0</v>
      </c>
      <c r="H295" s="86">
        <f t="shared" si="25"/>
        <v>732.55</v>
      </c>
      <c r="I295" s="87">
        <f t="shared" si="24"/>
        <v>732.55</v>
      </c>
    </row>
    <row r="296" spans="1:30" ht="14.5" x14ac:dyDescent="0.3">
      <c r="A296" s="60" t="s">
        <v>398</v>
      </c>
      <c r="B296" s="93" t="s">
        <v>448</v>
      </c>
      <c r="C296" s="79" t="s">
        <v>220</v>
      </c>
      <c r="D296" s="71" t="s">
        <v>407</v>
      </c>
      <c r="E296" s="53">
        <v>1</v>
      </c>
      <c r="F296" s="84" t="s">
        <v>429</v>
      </c>
      <c r="G296" s="54">
        <v>0</v>
      </c>
      <c r="H296" s="86">
        <f t="shared" si="25"/>
        <v>732.55</v>
      </c>
      <c r="I296" s="87">
        <f t="shared" si="24"/>
        <v>732.55</v>
      </c>
    </row>
    <row r="297" spans="1:30" ht="14.5" x14ac:dyDescent="0.3">
      <c r="A297" s="60" t="s">
        <v>393</v>
      </c>
      <c r="B297" s="93" t="s">
        <v>448</v>
      </c>
      <c r="C297" s="79" t="s">
        <v>220</v>
      </c>
      <c r="D297" s="71" t="s">
        <v>407</v>
      </c>
      <c r="E297" s="53">
        <v>1</v>
      </c>
      <c r="F297" s="81" t="s">
        <v>430</v>
      </c>
      <c r="G297" s="54">
        <v>0</v>
      </c>
      <c r="H297" s="86">
        <f t="shared" si="25"/>
        <v>732.55</v>
      </c>
      <c r="I297" s="87">
        <f t="shared" si="24"/>
        <v>732.55</v>
      </c>
    </row>
    <row r="298" spans="1:30" ht="14.5" x14ac:dyDescent="0.3">
      <c r="A298" s="60" t="s">
        <v>404</v>
      </c>
      <c r="B298" s="93" t="s">
        <v>448</v>
      </c>
      <c r="C298" s="79" t="s">
        <v>220</v>
      </c>
      <c r="D298" s="71" t="s">
        <v>407</v>
      </c>
      <c r="E298" s="53">
        <v>1</v>
      </c>
      <c r="F298" s="84" t="s">
        <v>431</v>
      </c>
      <c r="G298" s="54">
        <v>0</v>
      </c>
      <c r="H298" s="86">
        <f t="shared" si="25"/>
        <v>732.55</v>
      </c>
      <c r="I298" s="87">
        <f t="shared" si="24"/>
        <v>732.55</v>
      </c>
    </row>
    <row r="299" spans="1:30" ht="14.5" x14ac:dyDescent="0.3">
      <c r="A299" s="60" t="s">
        <v>405</v>
      </c>
      <c r="B299" s="93" t="s">
        <v>448</v>
      </c>
      <c r="C299" s="79" t="s">
        <v>219</v>
      </c>
      <c r="D299" s="71" t="s">
        <v>407</v>
      </c>
      <c r="E299" s="53">
        <v>1</v>
      </c>
      <c r="F299" s="84" t="s">
        <v>432</v>
      </c>
      <c r="G299" s="54">
        <v>0</v>
      </c>
      <c r="H299" s="86">
        <f t="shared" si="25"/>
        <v>732.55</v>
      </c>
      <c r="I299" s="87">
        <f t="shared" si="24"/>
        <v>732.55</v>
      </c>
    </row>
    <row r="300" spans="1:30" ht="14.5" x14ac:dyDescent="0.3">
      <c r="A300" s="60" t="s">
        <v>402</v>
      </c>
      <c r="B300" s="93" t="s">
        <v>448</v>
      </c>
      <c r="C300" s="79" t="s">
        <v>225</v>
      </c>
      <c r="D300" s="71" t="s">
        <v>407</v>
      </c>
      <c r="E300" s="53">
        <v>1</v>
      </c>
      <c r="F300" s="84" t="s">
        <v>433</v>
      </c>
      <c r="G300" s="54">
        <v>0</v>
      </c>
      <c r="H300" s="86">
        <f t="shared" si="25"/>
        <v>732.55</v>
      </c>
      <c r="I300" s="87">
        <f t="shared" si="24"/>
        <v>732.55</v>
      </c>
    </row>
    <row r="301" spans="1:30" ht="14.5" x14ac:dyDescent="0.3">
      <c r="A301" s="60" t="s">
        <v>403</v>
      </c>
      <c r="B301" s="93" t="s">
        <v>448</v>
      </c>
      <c r="C301" s="79" t="s">
        <v>219</v>
      </c>
      <c r="D301" s="71" t="s">
        <v>407</v>
      </c>
      <c r="E301" s="53">
        <v>1</v>
      </c>
      <c r="F301" s="84" t="s">
        <v>434</v>
      </c>
      <c r="G301" s="54">
        <v>0</v>
      </c>
      <c r="H301" s="86">
        <f t="shared" si="25"/>
        <v>732.55</v>
      </c>
      <c r="I301" s="87">
        <f t="shared" si="24"/>
        <v>732.55</v>
      </c>
    </row>
    <row r="302" spans="1:30" ht="14.5" x14ac:dyDescent="0.3">
      <c r="A302" s="60" t="s">
        <v>406</v>
      </c>
      <c r="B302" s="93" t="s">
        <v>448</v>
      </c>
      <c r="C302" s="79" t="s">
        <v>219</v>
      </c>
      <c r="D302" s="71" t="s">
        <v>407</v>
      </c>
      <c r="E302" s="53">
        <v>1</v>
      </c>
      <c r="F302" s="81" t="s">
        <v>435</v>
      </c>
      <c r="G302" s="54">
        <v>0</v>
      </c>
      <c r="H302" s="86">
        <f t="shared" si="25"/>
        <v>732.55</v>
      </c>
      <c r="I302" s="87">
        <f t="shared" si="24"/>
        <v>732.55</v>
      </c>
    </row>
    <row r="303" spans="1:30" ht="14.5" x14ac:dyDescent="0.3">
      <c r="A303" s="81"/>
      <c r="B303" s="93" t="s">
        <v>448</v>
      </c>
      <c r="C303" s="79"/>
      <c r="D303" s="52" t="s">
        <v>386</v>
      </c>
      <c r="E303" s="53">
        <v>1</v>
      </c>
      <c r="F303" s="81" t="s">
        <v>386</v>
      </c>
      <c r="G303" s="54">
        <v>0</v>
      </c>
      <c r="H303" s="86">
        <f t="shared" si="25"/>
        <v>0</v>
      </c>
      <c r="I303" s="87">
        <f t="shared" si="24"/>
        <v>0</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f t="shared" si="25"/>
        <v>0</v>
      </c>
      <c r="I304" s="87">
        <f t="shared" si="24"/>
        <v>0</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f t="shared" si="25"/>
        <v>0</v>
      </c>
      <c r="I305" s="87">
        <f t="shared" si="24"/>
        <v>0</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6">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15</v>
      </c>
      <c r="D308" s="23">
        <v>3</v>
      </c>
      <c r="E308" s="23">
        <f t="shared" si="26"/>
        <v>18</v>
      </c>
      <c r="F308" s="27"/>
      <c r="G308" s="16">
        <f>SUMIF($B$275:$B$305,"FGS-2",$G$275:$G$305)</f>
        <v>0</v>
      </c>
      <c r="H308" s="16">
        <f>SUMIF($B$275:$B$305,"FGS-2",$H$275:$H$305)</f>
        <v>10988.249999999998</v>
      </c>
      <c r="I308" s="16">
        <f>SUMIF($B$275:$B$305,"FGS-2",$I$275:$I$305)</f>
        <v>10988.249999999998</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6"/>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6"/>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6"/>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6"/>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 t="shared" ref="C313:E313" si="27">SUM(C307:C312)</f>
        <v>28</v>
      </c>
      <c r="D313" s="20">
        <f t="shared" si="27"/>
        <v>3</v>
      </c>
      <c r="E313" s="20">
        <f t="shared" si="27"/>
        <v>31</v>
      </c>
      <c r="F313" s="36"/>
      <c r="G313" s="39">
        <f t="shared" ref="G313:H313" si="28">SUM(G307:G312)</f>
        <v>0</v>
      </c>
      <c r="H313" s="39">
        <f t="shared" si="28"/>
        <v>26597.22</v>
      </c>
      <c r="I313" s="39">
        <f>SUM(I307:I312)</f>
        <v>26597.22</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218</v>
      </c>
      <c r="D316" s="20">
        <f>SUM(D188+D200+D233+D249+D260+D271+D313)</f>
        <v>10</v>
      </c>
      <c r="E316" s="20">
        <f>SUM(E188+E200+E233+E249+E260+E271+E313)</f>
        <v>228</v>
      </c>
      <c r="F316" s="21"/>
      <c r="G316" s="39">
        <f>SUM(H188+G200+G233+G249+G260+G271+G313)</f>
        <v>129483.06</v>
      </c>
      <c r="H316" s="39">
        <f>SUM(I188+H200+H233+H249+H260+H271+H313)</f>
        <v>695858.7899999998</v>
      </c>
      <c r="I316" s="39">
        <f>SUM(J188+I200+I233+I249+I260+I271+I313)</f>
        <v>844610.68</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F4558FCC-B4ED-49E6-97C6-E4EF1B649AB2}">
      <formula1>"FDA,FDA-1,FDA-2,FDA-3,FDA-4"</formula1>
    </dataValidation>
    <dataValidation type="list" allowBlank="1" sqref="B7:B174" xr:uid="{3D5CF2F3-0C30-43AC-9854-D2E65242E6A7}">
      <formula1>"DAS,DAS-1,DAS-2,DAS-3,DAS-4,DAS-5,CAA-1,CAA-2,CAA-3,CAA-4,CAA-5"</formula1>
    </dataValidation>
    <dataValidation type="list" allowBlank="1" sqref="D205:D209 D192:D193 D275:D305 D221:D225 D213:D217 D254:D256 D265:D267 D238:D245 D7:D174" xr:uid="{DF8FE18A-9736-48C4-B531-B320658725A8}">
      <formula1>"AGP,CLH,CLT,COM,CTD,CTI,DES,DISP,ELE,ESG,EST,EXM,EXQ,EXR,FRQ,REV,VAGO"</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73651-F5D5-4C9B-AEA1-780E4492C104}">
  <dimension ref="A1:AD1038"/>
  <sheetViews>
    <sheetView topLeftCell="A317" zoomScale="75" zoomScaleNormal="75" workbookViewId="0">
      <selection activeCell="A339" sqref="A339:F339"/>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9.83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494</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4" t="s">
        <v>179</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182</v>
      </c>
      <c r="B7" s="100" t="s">
        <v>39</v>
      </c>
      <c r="C7" s="100" t="s">
        <v>220</v>
      </c>
      <c r="D7" s="94" t="s">
        <v>227</v>
      </c>
      <c r="E7" s="53">
        <v>1</v>
      </c>
      <c r="F7" s="90" t="s">
        <v>292</v>
      </c>
      <c r="G7" s="54">
        <v>0</v>
      </c>
      <c r="H7" s="101">
        <v>431.89</v>
      </c>
      <c r="I7" s="101">
        <v>1727.55</v>
      </c>
      <c r="J7" s="102">
        <f t="shared" ref="J7:J70" si="0">H7+I7</f>
        <v>2159.44</v>
      </c>
      <c r="K7" s="17"/>
      <c r="L7" s="17"/>
      <c r="M7" s="17"/>
      <c r="N7" s="17"/>
      <c r="O7" s="17"/>
      <c r="P7" s="17"/>
      <c r="Q7" s="17"/>
      <c r="R7" s="18"/>
      <c r="S7" s="18"/>
      <c r="T7" s="18"/>
      <c r="U7" s="18"/>
      <c r="V7" s="18"/>
      <c r="W7" s="18"/>
      <c r="X7" s="18"/>
      <c r="Y7" s="18"/>
      <c r="Z7" s="18"/>
      <c r="AA7" s="5"/>
      <c r="AB7" s="5"/>
      <c r="AC7" s="5"/>
      <c r="AD7" s="5"/>
    </row>
    <row r="8" spans="1:30" ht="14.5" x14ac:dyDescent="0.3">
      <c r="A8" s="56" t="s">
        <v>181</v>
      </c>
      <c r="B8" s="103" t="s">
        <v>33</v>
      </c>
      <c r="C8" s="100" t="s">
        <v>220</v>
      </c>
      <c r="D8" s="94" t="s">
        <v>227</v>
      </c>
      <c r="E8" s="53">
        <v>1</v>
      </c>
      <c r="F8" s="61" t="s">
        <v>229</v>
      </c>
      <c r="G8" s="54">
        <v>0</v>
      </c>
      <c r="H8" s="101">
        <v>930.22</v>
      </c>
      <c r="I8" s="101">
        <v>3720.87</v>
      </c>
      <c r="J8" s="102">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103" t="s">
        <v>37</v>
      </c>
      <c r="C9" s="103" t="s">
        <v>221</v>
      </c>
      <c r="D9" s="94" t="s">
        <v>227</v>
      </c>
      <c r="E9" s="53">
        <v>1</v>
      </c>
      <c r="F9" s="60" t="s">
        <v>230</v>
      </c>
      <c r="G9" s="54">
        <v>0</v>
      </c>
      <c r="H9" s="101">
        <v>664.44</v>
      </c>
      <c r="I9" s="101">
        <v>2657.77</v>
      </c>
      <c r="J9" s="102">
        <f t="shared" si="0"/>
        <v>3322.21</v>
      </c>
      <c r="K9" s="47"/>
      <c r="L9" s="47"/>
      <c r="M9" s="47"/>
      <c r="N9" s="47"/>
      <c r="O9" s="47"/>
      <c r="P9" s="47"/>
      <c r="Q9" s="47"/>
    </row>
    <row r="10" spans="1:30" ht="14.5" x14ac:dyDescent="0.3">
      <c r="A10" s="56" t="s">
        <v>189</v>
      </c>
      <c r="B10" s="100" t="s">
        <v>31</v>
      </c>
      <c r="C10" s="100" t="s">
        <v>224</v>
      </c>
      <c r="D10" s="94" t="s">
        <v>227</v>
      </c>
      <c r="E10" s="53">
        <v>1</v>
      </c>
      <c r="F10" s="62" t="s">
        <v>250</v>
      </c>
      <c r="G10" s="54">
        <v>0</v>
      </c>
      <c r="H10" s="101">
        <v>1129.55</v>
      </c>
      <c r="I10" s="101">
        <v>4518.2</v>
      </c>
      <c r="J10" s="102">
        <f t="shared" si="0"/>
        <v>5647.75</v>
      </c>
    </row>
    <row r="11" spans="1:30" ht="14.5" x14ac:dyDescent="0.3">
      <c r="A11" s="56" t="s">
        <v>182</v>
      </c>
      <c r="B11" s="100" t="s">
        <v>39</v>
      </c>
      <c r="C11" s="100" t="s">
        <v>222</v>
      </c>
      <c r="D11" s="94" t="s">
        <v>227</v>
      </c>
      <c r="E11" s="53">
        <v>1</v>
      </c>
      <c r="F11" s="60" t="s">
        <v>231</v>
      </c>
      <c r="G11" s="54">
        <v>0</v>
      </c>
      <c r="H11" s="101">
        <v>431.89</v>
      </c>
      <c r="I11" s="101">
        <v>1727.55</v>
      </c>
      <c r="J11" s="102">
        <f t="shared" si="0"/>
        <v>2159.44</v>
      </c>
    </row>
    <row r="12" spans="1:30" ht="14.5" x14ac:dyDescent="0.3">
      <c r="A12" s="55" t="s">
        <v>180</v>
      </c>
      <c r="B12" s="103" t="s">
        <v>37</v>
      </c>
      <c r="C12" s="104" t="s">
        <v>219</v>
      </c>
      <c r="D12" s="94" t="s">
        <v>227</v>
      </c>
      <c r="E12" s="53">
        <v>1</v>
      </c>
      <c r="F12" s="121" t="s">
        <v>330</v>
      </c>
      <c r="G12" s="54">
        <v>0</v>
      </c>
      <c r="H12" s="101">
        <v>664.44</v>
      </c>
      <c r="I12" s="101">
        <v>2657.77</v>
      </c>
      <c r="J12" s="102">
        <f t="shared" si="0"/>
        <v>3322.21</v>
      </c>
    </row>
    <row r="13" spans="1:30" ht="14.5" x14ac:dyDescent="0.3">
      <c r="A13" s="55" t="s">
        <v>183</v>
      </c>
      <c r="B13" s="104" t="s">
        <v>27</v>
      </c>
      <c r="C13" s="104" t="s">
        <v>223</v>
      </c>
      <c r="D13" s="94" t="s">
        <v>227</v>
      </c>
      <c r="E13" s="53">
        <v>1</v>
      </c>
      <c r="F13" s="61" t="s">
        <v>232</v>
      </c>
      <c r="G13" s="54">
        <v>0</v>
      </c>
      <c r="H13" s="101">
        <v>1461.77</v>
      </c>
      <c r="I13" s="101">
        <v>5847.08</v>
      </c>
      <c r="J13" s="102">
        <f t="shared" si="0"/>
        <v>7308.85</v>
      </c>
    </row>
    <row r="14" spans="1:30" ht="14.5" x14ac:dyDescent="0.3">
      <c r="A14" s="55" t="s">
        <v>184</v>
      </c>
      <c r="B14" s="105" t="s">
        <v>29</v>
      </c>
      <c r="C14" s="103" t="s">
        <v>221</v>
      </c>
      <c r="D14" s="122" t="s">
        <v>407</v>
      </c>
      <c r="E14" s="53">
        <v>1</v>
      </c>
      <c r="F14" s="60" t="s">
        <v>233</v>
      </c>
      <c r="G14" s="54">
        <v>0</v>
      </c>
      <c r="H14" s="101"/>
      <c r="I14" s="101">
        <v>4916.8599999999997</v>
      </c>
      <c r="J14" s="102">
        <f t="shared" si="0"/>
        <v>4916.8599999999997</v>
      </c>
    </row>
    <row r="15" spans="1:30" ht="14.5" x14ac:dyDescent="0.3">
      <c r="A15" s="55" t="s">
        <v>183</v>
      </c>
      <c r="B15" s="104" t="s">
        <v>27</v>
      </c>
      <c r="C15" s="104" t="s">
        <v>219</v>
      </c>
      <c r="D15" s="94" t="s">
        <v>227</v>
      </c>
      <c r="E15" s="53">
        <v>1</v>
      </c>
      <c r="F15" s="61" t="s">
        <v>515</v>
      </c>
      <c r="G15" s="54">
        <v>0</v>
      </c>
      <c r="H15" s="101">
        <v>1461.77</v>
      </c>
      <c r="I15" s="101">
        <v>5847.08</v>
      </c>
      <c r="J15" s="102">
        <f t="shared" si="0"/>
        <v>7308.85</v>
      </c>
    </row>
    <row r="16" spans="1:30" ht="14.5" x14ac:dyDescent="0.3">
      <c r="A16" s="55" t="s">
        <v>195</v>
      </c>
      <c r="B16" s="105" t="s">
        <v>41</v>
      </c>
      <c r="C16" s="100" t="s">
        <v>220</v>
      </c>
      <c r="D16" s="94" t="s">
        <v>227</v>
      </c>
      <c r="E16" s="53">
        <v>1</v>
      </c>
      <c r="F16" s="61" t="s">
        <v>338</v>
      </c>
      <c r="G16" s="54">
        <v>0</v>
      </c>
      <c r="H16" s="101">
        <v>265.77999999999997</v>
      </c>
      <c r="I16" s="106">
        <v>1063.1099999999999</v>
      </c>
      <c r="J16" s="107">
        <f t="shared" si="0"/>
        <v>1328.8899999999999</v>
      </c>
    </row>
    <row r="17" spans="1:10" ht="14.5" x14ac:dyDescent="0.3">
      <c r="A17" s="55" t="s">
        <v>182</v>
      </c>
      <c r="B17" s="100" t="s">
        <v>39</v>
      </c>
      <c r="C17" s="104" t="s">
        <v>219</v>
      </c>
      <c r="D17" s="94" t="s">
        <v>227</v>
      </c>
      <c r="E17" s="53">
        <v>1</v>
      </c>
      <c r="F17" s="60" t="s">
        <v>235</v>
      </c>
      <c r="G17" s="54">
        <v>0</v>
      </c>
      <c r="H17" s="101">
        <v>431.89</v>
      </c>
      <c r="I17" s="101">
        <v>1727.55</v>
      </c>
      <c r="J17" s="102">
        <f t="shared" si="0"/>
        <v>2159.44</v>
      </c>
    </row>
    <row r="18" spans="1:10" ht="14.5" x14ac:dyDescent="0.3">
      <c r="A18" s="55" t="s">
        <v>181</v>
      </c>
      <c r="B18" s="104" t="s">
        <v>33</v>
      </c>
      <c r="C18" s="100" t="s">
        <v>224</v>
      </c>
      <c r="D18" s="94" t="s">
        <v>227</v>
      </c>
      <c r="E18" s="53">
        <v>1</v>
      </c>
      <c r="F18" s="60" t="s">
        <v>236</v>
      </c>
      <c r="G18" s="54">
        <v>0</v>
      </c>
      <c r="H18" s="101">
        <v>930.22</v>
      </c>
      <c r="I18" s="101">
        <v>3720.87</v>
      </c>
      <c r="J18" s="102">
        <f t="shared" si="0"/>
        <v>4651.09</v>
      </c>
    </row>
    <row r="19" spans="1:10" ht="14.5" x14ac:dyDescent="0.3">
      <c r="A19" s="55" t="s">
        <v>183</v>
      </c>
      <c r="B19" s="104" t="s">
        <v>27</v>
      </c>
      <c r="C19" s="100" t="s">
        <v>222</v>
      </c>
      <c r="D19" s="94" t="s">
        <v>227</v>
      </c>
      <c r="E19" s="53">
        <v>1</v>
      </c>
      <c r="F19" s="60" t="s">
        <v>238</v>
      </c>
      <c r="G19" s="54">
        <v>0</v>
      </c>
      <c r="H19" s="101">
        <v>1461.77</v>
      </c>
      <c r="I19" s="101">
        <v>5847.08</v>
      </c>
      <c r="J19" s="102">
        <f t="shared" si="0"/>
        <v>7308.85</v>
      </c>
    </row>
    <row r="20" spans="1:10" ht="26" x14ac:dyDescent="0.3">
      <c r="A20" s="55" t="s">
        <v>186</v>
      </c>
      <c r="B20" s="105" t="s">
        <v>41</v>
      </c>
      <c r="C20" s="105" t="s">
        <v>226</v>
      </c>
      <c r="D20" s="122" t="s">
        <v>407</v>
      </c>
      <c r="E20" s="53">
        <v>1</v>
      </c>
      <c r="F20" s="60" t="s">
        <v>242</v>
      </c>
      <c r="G20" s="54">
        <v>0</v>
      </c>
      <c r="H20" s="101"/>
      <c r="I20" s="106">
        <v>1063.1099999999999</v>
      </c>
      <c r="J20" s="107">
        <f t="shared" si="0"/>
        <v>1063.1099999999999</v>
      </c>
    </row>
    <row r="21" spans="1:10" ht="14.5" x14ac:dyDescent="0.3">
      <c r="A21" s="55" t="s">
        <v>180</v>
      </c>
      <c r="B21" s="103" t="s">
        <v>37</v>
      </c>
      <c r="C21" s="104" t="s">
        <v>223</v>
      </c>
      <c r="D21" s="94" t="s">
        <v>227</v>
      </c>
      <c r="E21" s="53">
        <v>1</v>
      </c>
      <c r="F21" s="60" t="s">
        <v>243</v>
      </c>
      <c r="G21" s="54">
        <v>0</v>
      </c>
      <c r="H21" s="101">
        <v>664.44</v>
      </c>
      <c r="I21" s="101">
        <v>2657.77</v>
      </c>
      <c r="J21" s="102">
        <f t="shared" si="0"/>
        <v>3322.21</v>
      </c>
    </row>
    <row r="22" spans="1:10" ht="14.5" x14ac:dyDescent="0.3">
      <c r="A22" s="55" t="s">
        <v>181</v>
      </c>
      <c r="B22" s="104" t="s">
        <v>33</v>
      </c>
      <c r="C22" s="100" t="s">
        <v>224</v>
      </c>
      <c r="D22" s="94" t="s">
        <v>227</v>
      </c>
      <c r="E22" s="53">
        <v>1</v>
      </c>
      <c r="F22" s="89" t="s">
        <v>380</v>
      </c>
      <c r="G22" s="54">
        <v>0</v>
      </c>
      <c r="H22" s="101">
        <v>930.22</v>
      </c>
      <c r="I22" s="101">
        <v>3720.87</v>
      </c>
      <c r="J22" s="102">
        <f t="shared" si="0"/>
        <v>4651.09</v>
      </c>
    </row>
    <row r="23" spans="1:10" ht="14.5" x14ac:dyDescent="0.3">
      <c r="A23" s="55" t="s">
        <v>187</v>
      </c>
      <c r="B23" s="105" t="s">
        <v>25</v>
      </c>
      <c r="C23" s="104" t="s">
        <v>223</v>
      </c>
      <c r="D23" s="94" t="s">
        <v>227</v>
      </c>
      <c r="E23" s="53">
        <v>1</v>
      </c>
      <c r="F23" s="60" t="s">
        <v>245</v>
      </c>
      <c r="G23" s="54">
        <v>0</v>
      </c>
      <c r="H23" s="101">
        <v>1993.32</v>
      </c>
      <c r="I23" s="101">
        <v>7973.3</v>
      </c>
      <c r="J23" s="102">
        <f t="shared" si="0"/>
        <v>9966.6200000000008</v>
      </c>
    </row>
    <row r="24" spans="1:10" ht="14.5" x14ac:dyDescent="0.3">
      <c r="A24" s="55" t="s">
        <v>188</v>
      </c>
      <c r="B24" s="105" t="s">
        <v>35</v>
      </c>
      <c r="C24" s="105" t="s">
        <v>226</v>
      </c>
      <c r="D24" s="94" t="s">
        <v>227</v>
      </c>
      <c r="E24" s="53">
        <v>1</v>
      </c>
      <c r="F24" s="60" t="s">
        <v>247</v>
      </c>
      <c r="G24" s="54">
        <v>0</v>
      </c>
      <c r="H24" s="101">
        <v>807.29</v>
      </c>
      <c r="I24" s="101">
        <v>3229.18</v>
      </c>
      <c r="J24" s="102">
        <f t="shared" si="0"/>
        <v>4036.47</v>
      </c>
    </row>
    <row r="25" spans="1:10" ht="14.5" x14ac:dyDescent="0.3">
      <c r="A25" s="55" t="s">
        <v>187</v>
      </c>
      <c r="B25" s="105" t="s">
        <v>25</v>
      </c>
      <c r="C25" s="100" t="s">
        <v>222</v>
      </c>
      <c r="D25" s="94" t="s">
        <v>227</v>
      </c>
      <c r="E25" s="53">
        <v>1</v>
      </c>
      <c r="F25" s="61" t="s">
        <v>248</v>
      </c>
      <c r="G25" s="54">
        <v>0</v>
      </c>
      <c r="H25" s="101">
        <v>1993.32</v>
      </c>
      <c r="I25" s="101">
        <v>7973.3</v>
      </c>
      <c r="J25" s="102">
        <f t="shared" si="0"/>
        <v>9966.6200000000008</v>
      </c>
    </row>
    <row r="26" spans="1:10" ht="14.5" x14ac:dyDescent="0.3">
      <c r="A26" s="55" t="s">
        <v>180</v>
      </c>
      <c r="B26" s="103" t="s">
        <v>37</v>
      </c>
      <c r="C26" s="104" t="s">
        <v>219</v>
      </c>
      <c r="D26" s="94" t="s">
        <v>227</v>
      </c>
      <c r="E26" s="53">
        <v>1</v>
      </c>
      <c r="F26" s="60" t="s">
        <v>249</v>
      </c>
      <c r="G26" s="54">
        <v>0</v>
      </c>
      <c r="H26" s="101">
        <v>664.44</v>
      </c>
      <c r="I26" s="101">
        <v>2657.77</v>
      </c>
      <c r="J26" s="102">
        <f t="shared" si="0"/>
        <v>3322.21</v>
      </c>
    </row>
    <row r="27" spans="1:10" ht="14.5" x14ac:dyDescent="0.3">
      <c r="A27" s="55" t="s">
        <v>183</v>
      </c>
      <c r="B27" s="104" t="s">
        <v>27</v>
      </c>
      <c r="C27" s="100" t="s">
        <v>224</v>
      </c>
      <c r="D27" s="94" t="s">
        <v>227</v>
      </c>
      <c r="E27" s="53">
        <v>1</v>
      </c>
      <c r="F27" s="60" t="s">
        <v>375</v>
      </c>
      <c r="G27" s="54">
        <v>0</v>
      </c>
      <c r="H27" s="101">
        <v>1461.77</v>
      </c>
      <c r="I27" s="101">
        <v>5847.08</v>
      </c>
      <c r="J27" s="102">
        <f t="shared" si="0"/>
        <v>7308.85</v>
      </c>
    </row>
    <row r="28" spans="1:10" ht="14.5" x14ac:dyDescent="0.3">
      <c r="A28" s="55" t="s">
        <v>180</v>
      </c>
      <c r="B28" s="103" t="s">
        <v>37</v>
      </c>
      <c r="C28" s="103" t="s">
        <v>221</v>
      </c>
      <c r="D28" s="94" t="s">
        <v>227</v>
      </c>
      <c r="E28" s="53">
        <v>1</v>
      </c>
      <c r="F28" s="60" t="s">
        <v>251</v>
      </c>
      <c r="G28" s="54">
        <v>0</v>
      </c>
      <c r="H28" s="101">
        <v>664.44</v>
      </c>
      <c r="I28" s="101">
        <v>2657.77</v>
      </c>
      <c r="J28" s="102">
        <f t="shared" si="0"/>
        <v>3322.21</v>
      </c>
    </row>
    <row r="29" spans="1:10" ht="14.5" x14ac:dyDescent="0.3">
      <c r="A29" s="55" t="s">
        <v>196</v>
      </c>
      <c r="B29" s="104" t="s">
        <v>33</v>
      </c>
      <c r="C29" s="100" t="s">
        <v>225</v>
      </c>
      <c r="D29" s="94" t="s">
        <v>227</v>
      </c>
      <c r="E29" s="53">
        <v>1</v>
      </c>
      <c r="F29" s="61" t="s">
        <v>518</v>
      </c>
      <c r="G29" s="54">
        <v>0</v>
      </c>
      <c r="H29" s="101">
        <v>930.22</v>
      </c>
      <c r="I29" s="101">
        <v>3720.87</v>
      </c>
      <c r="J29" s="102">
        <f t="shared" si="0"/>
        <v>4651.09</v>
      </c>
    </row>
    <row r="30" spans="1:10" ht="14.5" x14ac:dyDescent="0.3">
      <c r="A30" s="55" t="s">
        <v>181</v>
      </c>
      <c r="B30" s="104" t="s">
        <v>33</v>
      </c>
      <c r="C30" s="100" t="s">
        <v>222</v>
      </c>
      <c r="D30" s="94" t="s">
        <v>227</v>
      </c>
      <c r="E30" s="53">
        <v>1</v>
      </c>
      <c r="F30" s="60" t="s">
        <v>252</v>
      </c>
      <c r="G30" s="54">
        <v>0</v>
      </c>
      <c r="H30" s="101">
        <v>930.22</v>
      </c>
      <c r="I30" s="101">
        <v>3720.87</v>
      </c>
      <c r="J30" s="102">
        <f t="shared" si="0"/>
        <v>4651.09</v>
      </c>
    </row>
    <row r="31" spans="1:10" ht="14.5" x14ac:dyDescent="0.3">
      <c r="A31" s="55" t="s">
        <v>183</v>
      </c>
      <c r="B31" s="104" t="s">
        <v>27</v>
      </c>
      <c r="C31" s="103" t="s">
        <v>221</v>
      </c>
      <c r="D31" s="94" t="s">
        <v>227</v>
      </c>
      <c r="E31" s="53">
        <v>1</v>
      </c>
      <c r="F31" s="60" t="s">
        <v>253</v>
      </c>
      <c r="G31" s="54">
        <v>0</v>
      </c>
      <c r="H31" s="101">
        <v>1461.77</v>
      </c>
      <c r="I31" s="101">
        <v>5847.08</v>
      </c>
      <c r="J31" s="102">
        <f t="shared" si="0"/>
        <v>7308.85</v>
      </c>
    </row>
    <row r="32" spans="1:10" ht="14.5" x14ac:dyDescent="0.3">
      <c r="A32" s="55" t="s">
        <v>189</v>
      </c>
      <c r="B32" s="105" t="s">
        <v>31</v>
      </c>
      <c r="C32" s="103" t="s">
        <v>225</v>
      </c>
      <c r="D32" s="122" t="s">
        <v>407</v>
      </c>
      <c r="E32" s="53">
        <v>1</v>
      </c>
      <c r="F32" s="60" t="s">
        <v>254</v>
      </c>
      <c r="G32" s="54">
        <v>0</v>
      </c>
      <c r="H32" s="101"/>
      <c r="I32" s="101">
        <v>4518.2</v>
      </c>
      <c r="J32" s="102">
        <f t="shared" si="0"/>
        <v>4518.2</v>
      </c>
    </row>
    <row r="33" spans="1:10" ht="14.5" x14ac:dyDescent="0.3">
      <c r="A33" s="55" t="s">
        <v>190</v>
      </c>
      <c r="B33" s="105"/>
      <c r="C33" s="100" t="s">
        <v>224</v>
      </c>
      <c r="D33" s="94" t="s">
        <v>227</v>
      </c>
      <c r="E33" s="53">
        <v>1</v>
      </c>
      <c r="F33" s="60" t="s">
        <v>255</v>
      </c>
      <c r="G33" s="54">
        <v>0</v>
      </c>
      <c r="H33" s="101">
        <v>3198</v>
      </c>
      <c r="I33" s="101">
        <v>12792</v>
      </c>
      <c r="J33" s="102">
        <f t="shared" si="0"/>
        <v>15990</v>
      </c>
    </row>
    <row r="34" spans="1:10" ht="14.5" x14ac:dyDescent="0.3">
      <c r="A34" s="55" t="s">
        <v>180</v>
      </c>
      <c r="B34" s="103" t="s">
        <v>37</v>
      </c>
      <c r="C34" s="100" t="s">
        <v>224</v>
      </c>
      <c r="D34" s="94" t="s">
        <v>227</v>
      </c>
      <c r="E34" s="53">
        <v>1</v>
      </c>
      <c r="F34" s="60" t="s">
        <v>257</v>
      </c>
      <c r="G34" s="54">
        <v>0</v>
      </c>
      <c r="H34" s="101">
        <v>664.44</v>
      </c>
      <c r="I34" s="101">
        <v>2657.77</v>
      </c>
      <c r="J34" s="102">
        <f t="shared" si="0"/>
        <v>3322.21</v>
      </c>
    </row>
    <row r="35" spans="1:10" ht="26" x14ac:dyDescent="0.3">
      <c r="A35" s="55" t="s">
        <v>191</v>
      </c>
      <c r="B35" s="105" t="s">
        <v>31</v>
      </c>
      <c r="C35" s="104" t="s">
        <v>219</v>
      </c>
      <c r="D35" s="122" t="s">
        <v>407</v>
      </c>
      <c r="E35" s="53">
        <v>1</v>
      </c>
      <c r="F35" s="60" t="s">
        <v>258</v>
      </c>
      <c r="G35" s="54">
        <v>0</v>
      </c>
      <c r="H35" s="101"/>
      <c r="I35" s="101">
        <v>4518.2</v>
      </c>
      <c r="J35" s="102">
        <f t="shared" si="0"/>
        <v>4518.2</v>
      </c>
    </row>
    <row r="36" spans="1:10" ht="14.5" x14ac:dyDescent="0.3">
      <c r="A36" s="55" t="s">
        <v>183</v>
      </c>
      <c r="B36" s="104" t="s">
        <v>27</v>
      </c>
      <c r="C36" s="100" t="s">
        <v>222</v>
      </c>
      <c r="D36" s="122" t="s">
        <v>461</v>
      </c>
      <c r="E36" s="53">
        <v>1</v>
      </c>
      <c r="F36" s="90" t="s">
        <v>246</v>
      </c>
      <c r="G36" s="54">
        <v>0</v>
      </c>
      <c r="H36" s="101"/>
      <c r="I36" s="101">
        <v>5847.08</v>
      </c>
      <c r="J36" s="102">
        <f t="shared" si="0"/>
        <v>5847.08</v>
      </c>
    </row>
    <row r="37" spans="1:10" ht="14.5" x14ac:dyDescent="0.3">
      <c r="A37" s="55" t="s">
        <v>192</v>
      </c>
      <c r="B37" s="105"/>
      <c r="C37" s="104" t="s">
        <v>223</v>
      </c>
      <c r="D37" s="94" t="s">
        <v>227</v>
      </c>
      <c r="E37" s="53">
        <v>1</v>
      </c>
      <c r="F37" s="60" t="s">
        <v>259</v>
      </c>
      <c r="G37" s="54">
        <v>0</v>
      </c>
      <c r="H37" s="101">
        <v>3198</v>
      </c>
      <c r="I37" s="101">
        <v>12792</v>
      </c>
      <c r="J37" s="102">
        <f t="shared" si="0"/>
        <v>15990</v>
      </c>
    </row>
    <row r="38" spans="1:10" ht="14.5" x14ac:dyDescent="0.3">
      <c r="A38" s="55" t="s">
        <v>182</v>
      </c>
      <c r="B38" s="100" t="s">
        <v>39</v>
      </c>
      <c r="C38" s="100" t="s">
        <v>222</v>
      </c>
      <c r="D38" s="94" t="s">
        <v>227</v>
      </c>
      <c r="E38" s="53">
        <v>1</v>
      </c>
      <c r="F38" s="60" t="s">
        <v>260</v>
      </c>
      <c r="G38" s="54">
        <v>0</v>
      </c>
      <c r="H38" s="101">
        <v>431.89</v>
      </c>
      <c r="I38" s="101">
        <v>1727.55</v>
      </c>
      <c r="J38" s="102">
        <f t="shared" si="0"/>
        <v>2159.44</v>
      </c>
    </row>
    <row r="39" spans="1:10" ht="14.5" x14ac:dyDescent="0.3">
      <c r="A39" s="55" t="s">
        <v>181</v>
      </c>
      <c r="B39" s="104" t="s">
        <v>33</v>
      </c>
      <c r="C39" s="100" t="s">
        <v>220</v>
      </c>
      <c r="D39" s="94" t="s">
        <v>227</v>
      </c>
      <c r="E39" s="53">
        <v>1</v>
      </c>
      <c r="F39" s="60" t="s">
        <v>261</v>
      </c>
      <c r="G39" s="54">
        <v>0</v>
      </c>
      <c r="H39" s="101">
        <v>930.22</v>
      </c>
      <c r="I39" s="101">
        <v>3720.87</v>
      </c>
      <c r="J39" s="102">
        <f t="shared" si="0"/>
        <v>4651.09</v>
      </c>
    </row>
    <row r="40" spans="1:10" ht="14.5" x14ac:dyDescent="0.3">
      <c r="A40" s="55" t="s">
        <v>182</v>
      </c>
      <c r="B40" s="100" t="s">
        <v>39</v>
      </c>
      <c r="C40" s="104" t="s">
        <v>219</v>
      </c>
      <c r="D40" s="94" t="s">
        <v>227</v>
      </c>
      <c r="E40" s="53">
        <v>1</v>
      </c>
      <c r="F40" s="90" t="s">
        <v>228</v>
      </c>
      <c r="G40" s="54">
        <v>0</v>
      </c>
      <c r="H40" s="101">
        <v>431.89</v>
      </c>
      <c r="I40" s="101">
        <v>1727.55</v>
      </c>
      <c r="J40" s="102">
        <f t="shared" si="0"/>
        <v>2159.44</v>
      </c>
    </row>
    <row r="41" spans="1:10" ht="14.5" x14ac:dyDescent="0.3">
      <c r="A41" s="55" t="s">
        <v>183</v>
      </c>
      <c r="B41" s="104" t="s">
        <v>27</v>
      </c>
      <c r="C41" s="103" t="s">
        <v>221</v>
      </c>
      <c r="D41" s="94" t="s">
        <v>227</v>
      </c>
      <c r="E41" s="53">
        <v>1</v>
      </c>
      <c r="F41" s="61" t="s">
        <v>263</v>
      </c>
      <c r="G41" s="54">
        <v>0</v>
      </c>
      <c r="H41" s="101">
        <v>1461.77</v>
      </c>
      <c r="I41" s="101">
        <v>5847.08</v>
      </c>
      <c r="J41" s="102">
        <f t="shared" si="0"/>
        <v>7308.85</v>
      </c>
    </row>
    <row r="42" spans="1:10" ht="14.5" x14ac:dyDescent="0.3">
      <c r="A42" s="55" t="s">
        <v>185</v>
      </c>
      <c r="B42" s="105" t="s">
        <v>29</v>
      </c>
      <c r="C42" s="100" t="s">
        <v>224</v>
      </c>
      <c r="D42" s="94" t="s">
        <v>227</v>
      </c>
      <c r="E42" s="53">
        <v>1</v>
      </c>
      <c r="F42" s="60" t="s">
        <v>264</v>
      </c>
      <c r="G42" s="54">
        <v>0</v>
      </c>
      <c r="H42" s="101">
        <v>1229.22</v>
      </c>
      <c r="I42" s="101">
        <v>4916.8599999999997</v>
      </c>
      <c r="J42" s="102">
        <f t="shared" si="0"/>
        <v>6146.08</v>
      </c>
    </row>
    <row r="43" spans="1:10" ht="14.5" x14ac:dyDescent="0.3">
      <c r="A43" s="55" t="s">
        <v>180</v>
      </c>
      <c r="B43" s="103" t="s">
        <v>37</v>
      </c>
      <c r="C43" s="100" t="s">
        <v>222</v>
      </c>
      <c r="D43" s="94" t="s">
        <v>227</v>
      </c>
      <c r="E43" s="53">
        <v>1</v>
      </c>
      <c r="F43" s="60" t="s">
        <v>265</v>
      </c>
      <c r="G43" s="54">
        <v>0</v>
      </c>
      <c r="H43" s="101">
        <v>664.44</v>
      </c>
      <c r="I43" s="101">
        <v>2657.77</v>
      </c>
      <c r="J43" s="102">
        <f t="shared" si="0"/>
        <v>3322.21</v>
      </c>
    </row>
    <row r="44" spans="1:10" ht="14.5" x14ac:dyDescent="0.3">
      <c r="A44" s="55" t="s">
        <v>180</v>
      </c>
      <c r="B44" s="103" t="s">
        <v>37</v>
      </c>
      <c r="C44" s="105" t="s">
        <v>226</v>
      </c>
      <c r="D44" s="122" t="s">
        <v>407</v>
      </c>
      <c r="E44" s="53">
        <v>1</v>
      </c>
      <c r="F44" s="60" t="s">
        <v>266</v>
      </c>
      <c r="G44" s="54">
        <v>0</v>
      </c>
      <c r="H44" s="101"/>
      <c r="I44" s="101">
        <v>2657.77</v>
      </c>
      <c r="J44" s="102">
        <f t="shared" si="0"/>
        <v>2657.77</v>
      </c>
    </row>
    <row r="45" spans="1:10" ht="14.5" x14ac:dyDescent="0.3">
      <c r="A45" s="55" t="s">
        <v>193</v>
      </c>
      <c r="B45" s="104" t="s">
        <v>27</v>
      </c>
      <c r="C45" s="100" t="s">
        <v>220</v>
      </c>
      <c r="D45" s="94" t="s">
        <v>227</v>
      </c>
      <c r="E45" s="53">
        <v>1</v>
      </c>
      <c r="F45" s="90" t="s">
        <v>549</v>
      </c>
      <c r="G45" s="54">
        <v>0</v>
      </c>
      <c r="H45" s="101">
        <v>1461.77</v>
      </c>
      <c r="I45" s="101">
        <v>5847.08</v>
      </c>
      <c r="J45" s="102">
        <f t="shared" si="0"/>
        <v>7308.85</v>
      </c>
    </row>
    <row r="46" spans="1:10" ht="14.5" x14ac:dyDescent="0.3">
      <c r="A46" s="55" t="s">
        <v>180</v>
      </c>
      <c r="B46" s="103" t="s">
        <v>37</v>
      </c>
      <c r="C46" s="104" t="s">
        <v>219</v>
      </c>
      <c r="D46" s="122" t="s">
        <v>461</v>
      </c>
      <c r="E46" s="53">
        <v>1</v>
      </c>
      <c r="F46" s="60" t="s">
        <v>267</v>
      </c>
      <c r="G46" s="54">
        <v>0</v>
      </c>
      <c r="H46" s="101"/>
      <c r="I46" s="101">
        <v>2657.77</v>
      </c>
      <c r="J46" s="102">
        <f t="shared" si="0"/>
        <v>2657.77</v>
      </c>
    </row>
    <row r="47" spans="1:10" ht="14.5" x14ac:dyDescent="0.3">
      <c r="A47" s="55" t="s">
        <v>182</v>
      </c>
      <c r="B47" s="100" t="s">
        <v>39</v>
      </c>
      <c r="C47" s="100" t="s">
        <v>222</v>
      </c>
      <c r="D47" s="94" t="s">
        <v>227</v>
      </c>
      <c r="E47" s="53">
        <v>1</v>
      </c>
      <c r="F47" s="60" t="s">
        <v>268</v>
      </c>
      <c r="G47" s="54">
        <v>0</v>
      </c>
      <c r="H47" s="101">
        <v>431.89</v>
      </c>
      <c r="I47" s="101">
        <v>1727.55</v>
      </c>
      <c r="J47" s="102">
        <f t="shared" si="0"/>
        <v>2159.44</v>
      </c>
    </row>
    <row r="48" spans="1:10" ht="14.5" x14ac:dyDescent="0.3">
      <c r="A48" s="55" t="s">
        <v>208</v>
      </c>
      <c r="B48" s="105"/>
      <c r="C48" s="104" t="s">
        <v>219</v>
      </c>
      <c r="D48" s="122" t="s">
        <v>461</v>
      </c>
      <c r="E48" s="53">
        <v>1</v>
      </c>
      <c r="F48" s="90" t="s">
        <v>318</v>
      </c>
      <c r="G48" s="54">
        <v>0</v>
      </c>
      <c r="H48" s="101"/>
      <c r="I48" s="101">
        <v>12792</v>
      </c>
      <c r="J48" s="102">
        <f t="shared" si="0"/>
        <v>12792</v>
      </c>
    </row>
    <row r="49" spans="1:10" ht="14.5" x14ac:dyDescent="0.3">
      <c r="A49" s="55" t="s">
        <v>187</v>
      </c>
      <c r="B49" s="105" t="s">
        <v>25</v>
      </c>
      <c r="C49" s="100" t="s">
        <v>225</v>
      </c>
      <c r="D49" s="94" t="s">
        <v>227</v>
      </c>
      <c r="E49" s="53">
        <v>1</v>
      </c>
      <c r="F49" s="60" t="s">
        <v>333</v>
      </c>
      <c r="G49" s="54">
        <v>0</v>
      </c>
      <c r="H49" s="101">
        <v>1993.32</v>
      </c>
      <c r="I49" s="101">
        <v>7973.3</v>
      </c>
      <c r="J49" s="102">
        <f t="shared" si="0"/>
        <v>9966.6200000000008</v>
      </c>
    </row>
    <row r="50" spans="1:10" ht="14.5" x14ac:dyDescent="0.3">
      <c r="A50" s="55" t="s">
        <v>189</v>
      </c>
      <c r="B50" s="105" t="s">
        <v>31</v>
      </c>
      <c r="C50" s="104" t="s">
        <v>223</v>
      </c>
      <c r="D50" s="94" t="s">
        <v>227</v>
      </c>
      <c r="E50" s="53">
        <v>1</v>
      </c>
      <c r="F50" s="60" t="s">
        <v>269</v>
      </c>
      <c r="G50" s="54">
        <v>0</v>
      </c>
      <c r="H50" s="101">
        <v>1129.55</v>
      </c>
      <c r="I50" s="101">
        <v>4518.2</v>
      </c>
      <c r="J50" s="102">
        <f t="shared" si="0"/>
        <v>5647.75</v>
      </c>
    </row>
    <row r="51" spans="1:10" ht="14.5" x14ac:dyDescent="0.3">
      <c r="A51" s="55" t="s">
        <v>181</v>
      </c>
      <c r="B51" s="104" t="s">
        <v>33</v>
      </c>
      <c r="C51" s="104" t="s">
        <v>219</v>
      </c>
      <c r="D51" s="94" t="s">
        <v>227</v>
      </c>
      <c r="E51" s="53">
        <v>1</v>
      </c>
      <c r="F51" s="61" t="s">
        <v>270</v>
      </c>
      <c r="G51" s="54">
        <v>0</v>
      </c>
      <c r="H51" s="101">
        <v>930.22</v>
      </c>
      <c r="I51" s="101">
        <v>3720.87</v>
      </c>
      <c r="J51" s="102">
        <f t="shared" si="0"/>
        <v>4651.09</v>
      </c>
    </row>
    <row r="52" spans="1:10" ht="14.5" x14ac:dyDescent="0.3">
      <c r="A52" s="55" t="s">
        <v>194</v>
      </c>
      <c r="B52" s="104" t="s">
        <v>33</v>
      </c>
      <c r="C52" s="100" t="s">
        <v>222</v>
      </c>
      <c r="D52" s="122" t="s">
        <v>407</v>
      </c>
      <c r="E52" s="53">
        <v>1</v>
      </c>
      <c r="F52" s="60" t="s">
        <v>271</v>
      </c>
      <c r="G52" s="54">
        <v>0</v>
      </c>
      <c r="H52" s="101"/>
      <c r="I52" s="101">
        <v>3720.87</v>
      </c>
      <c r="J52" s="102">
        <f t="shared" si="0"/>
        <v>3720.87</v>
      </c>
    </row>
    <row r="53" spans="1:10" ht="14.5" x14ac:dyDescent="0.3">
      <c r="A53" s="55" t="s">
        <v>183</v>
      </c>
      <c r="B53" s="104" t="s">
        <v>27</v>
      </c>
      <c r="C53" s="103" t="s">
        <v>221</v>
      </c>
      <c r="D53" s="94" t="s">
        <v>227</v>
      </c>
      <c r="E53" s="53">
        <v>1</v>
      </c>
      <c r="F53" s="60" t="s">
        <v>274</v>
      </c>
      <c r="G53" s="54">
        <v>0</v>
      </c>
      <c r="H53" s="101">
        <v>1461.77</v>
      </c>
      <c r="I53" s="101">
        <v>5847.08</v>
      </c>
      <c r="J53" s="102">
        <f t="shared" si="0"/>
        <v>7308.85</v>
      </c>
    </row>
    <row r="54" spans="1:10" ht="14.5" x14ac:dyDescent="0.3">
      <c r="A54" s="55" t="s">
        <v>183</v>
      </c>
      <c r="B54" s="104" t="s">
        <v>27</v>
      </c>
      <c r="C54" s="100" t="s">
        <v>222</v>
      </c>
      <c r="D54" s="94" t="s">
        <v>227</v>
      </c>
      <c r="E54" s="53">
        <v>1</v>
      </c>
      <c r="F54" s="60" t="s">
        <v>275</v>
      </c>
      <c r="G54" s="54">
        <v>0</v>
      </c>
      <c r="H54" s="101">
        <v>1461.77</v>
      </c>
      <c r="I54" s="101">
        <v>5847.08</v>
      </c>
      <c r="J54" s="102">
        <f t="shared" si="0"/>
        <v>7308.85</v>
      </c>
    </row>
    <row r="55" spans="1:10" ht="14.5" x14ac:dyDescent="0.3">
      <c r="A55" s="55" t="s">
        <v>182</v>
      </c>
      <c r="B55" s="100" t="s">
        <v>39</v>
      </c>
      <c r="C55" s="105" t="s">
        <v>226</v>
      </c>
      <c r="D55" s="94" t="s">
        <v>227</v>
      </c>
      <c r="E55" s="53">
        <v>1</v>
      </c>
      <c r="F55" s="60" t="s">
        <v>277</v>
      </c>
      <c r="G55" s="54">
        <v>0</v>
      </c>
      <c r="H55" s="101">
        <v>431.89</v>
      </c>
      <c r="I55" s="101">
        <v>1727.55</v>
      </c>
      <c r="J55" s="102">
        <f t="shared" si="0"/>
        <v>2159.44</v>
      </c>
    </row>
    <row r="56" spans="1:10" ht="14.5" x14ac:dyDescent="0.3">
      <c r="A56" s="55" t="s">
        <v>182</v>
      </c>
      <c r="B56" s="100" t="s">
        <v>39</v>
      </c>
      <c r="C56" s="100" t="s">
        <v>222</v>
      </c>
      <c r="D56" s="94" t="s">
        <v>227</v>
      </c>
      <c r="E56" s="53">
        <v>1</v>
      </c>
      <c r="F56" s="60" t="s">
        <v>278</v>
      </c>
      <c r="G56" s="54">
        <v>0</v>
      </c>
      <c r="H56" s="101">
        <v>431.89</v>
      </c>
      <c r="I56" s="101">
        <v>1727.55</v>
      </c>
      <c r="J56" s="102">
        <f t="shared" si="0"/>
        <v>2159.44</v>
      </c>
    </row>
    <row r="57" spans="1:10" ht="14.5" x14ac:dyDescent="0.3">
      <c r="A57" s="55" t="s">
        <v>180</v>
      </c>
      <c r="B57" s="103" t="s">
        <v>37</v>
      </c>
      <c r="C57" s="100" t="s">
        <v>222</v>
      </c>
      <c r="D57" s="94" t="s">
        <v>227</v>
      </c>
      <c r="E57" s="53">
        <v>1</v>
      </c>
      <c r="F57" s="60" t="s">
        <v>279</v>
      </c>
      <c r="G57" s="54">
        <v>0</v>
      </c>
      <c r="H57" s="101">
        <v>664.44</v>
      </c>
      <c r="I57" s="101">
        <v>2657.77</v>
      </c>
      <c r="J57" s="102">
        <f t="shared" si="0"/>
        <v>3322.21</v>
      </c>
    </row>
    <row r="58" spans="1:10" ht="14.5" x14ac:dyDescent="0.3">
      <c r="A58" s="55" t="s">
        <v>195</v>
      </c>
      <c r="B58" s="105" t="s">
        <v>41</v>
      </c>
      <c r="C58" s="100" t="s">
        <v>222</v>
      </c>
      <c r="D58" s="94" t="s">
        <v>227</v>
      </c>
      <c r="E58" s="53">
        <v>1</v>
      </c>
      <c r="F58" s="61" t="s">
        <v>280</v>
      </c>
      <c r="G58" s="54">
        <v>0</v>
      </c>
      <c r="H58" s="101">
        <v>265.77999999999997</v>
      </c>
      <c r="I58" s="106">
        <v>1063.1099999999999</v>
      </c>
      <c r="J58" s="107">
        <f t="shared" si="0"/>
        <v>1328.8899999999999</v>
      </c>
    </row>
    <row r="59" spans="1:10" ht="14.5" x14ac:dyDescent="0.3">
      <c r="A59" s="55" t="s">
        <v>189</v>
      </c>
      <c r="B59" s="105" t="s">
        <v>31</v>
      </c>
      <c r="C59" s="104" t="s">
        <v>219</v>
      </c>
      <c r="D59" s="94" t="s">
        <v>227</v>
      </c>
      <c r="E59" s="53">
        <v>1</v>
      </c>
      <c r="F59" s="60" t="s">
        <v>281</v>
      </c>
      <c r="G59" s="54">
        <v>0</v>
      </c>
      <c r="H59" s="101">
        <v>1129.55</v>
      </c>
      <c r="I59" s="101">
        <v>4518.2</v>
      </c>
      <c r="J59" s="102">
        <f t="shared" si="0"/>
        <v>5647.75</v>
      </c>
    </row>
    <row r="60" spans="1:10" ht="14.5" x14ac:dyDescent="0.3">
      <c r="A60" s="55" t="s">
        <v>183</v>
      </c>
      <c r="B60" s="104" t="s">
        <v>27</v>
      </c>
      <c r="C60" s="100" t="s">
        <v>222</v>
      </c>
      <c r="D60" s="94" t="s">
        <v>227</v>
      </c>
      <c r="E60" s="53">
        <v>1</v>
      </c>
      <c r="F60" s="60" t="s">
        <v>282</v>
      </c>
      <c r="G60" s="54">
        <v>0</v>
      </c>
      <c r="H60" s="101">
        <v>1461.77</v>
      </c>
      <c r="I60" s="101">
        <v>5847.08</v>
      </c>
      <c r="J60" s="102">
        <f t="shared" si="0"/>
        <v>7308.85</v>
      </c>
    </row>
    <row r="61" spans="1:10" ht="14.5" x14ac:dyDescent="0.3">
      <c r="A61" s="55" t="s">
        <v>196</v>
      </c>
      <c r="B61" s="104" t="s">
        <v>33</v>
      </c>
      <c r="C61" s="104" t="s">
        <v>219</v>
      </c>
      <c r="D61" s="94" t="s">
        <v>227</v>
      </c>
      <c r="E61" s="53">
        <v>1</v>
      </c>
      <c r="F61" s="60" t="s">
        <v>283</v>
      </c>
      <c r="G61" s="54">
        <v>0</v>
      </c>
      <c r="H61" s="101">
        <v>930.22</v>
      </c>
      <c r="I61" s="101">
        <v>3720.87</v>
      </c>
      <c r="J61" s="102">
        <f t="shared" si="0"/>
        <v>4651.09</v>
      </c>
    </row>
    <row r="62" spans="1:10" ht="14.5" x14ac:dyDescent="0.3">
      <c r="A62" s="55" t="s">
        <v>189</v>
      </c>
      <c r="B62" s="105" t="s">
        <v>31</v>
      </c>
      <c r="C62" s="105" t="s">
        <v>226</v>
      </c>
      <c r="D62" s="94" t="s">
        <v>227</v>
      </c>
      <c r="E62" s="53">
        <v>1</v>
      </c>
      <c r="F62" s="61" t="s">
        <v>284</v>
      </c>
      <c r="G62" s="54">
        <v>0</v>
      </c>
      <c r="H62" s="101">
        <v>1129.55</v>
      </c>
      <c r="I62" s="101">
        <v>4518.2</v>
      </c>
      <c r="J62" s="102">
        <f t="shared" si="0"/>
        <v>5647.75</v>
      </c>
    </row>
    <row r="63" spans="1:10" ht="14.5" x14ac:dyDescent="0.3">
      <c r="A63" s="55" t="s">
        <v>197</v>
      </c>
      <c r="B63" s="104" t="s">
        <v>27</v>
      </c>
      <c r="C63" s="105" t="s">
        <v>226</v>
      </c>
      <c r="D63" s="94" t="s">
        <v>227</v>
      </c>
      <c r="E63" s="53">
        <v>1</v>
      </c>
      <c r="F63" s="60" t="s">
        <v>285</v>
      </c>
      <c r="G63" s="54">
        <v>0</v>
      </c>
      <c r="H63" s="101">
        <v>1461.77</v>
      </c>
      <c r="I63" s="101">
        <v>5847.08</v>
      </c>
      <c r="J63" s="102">
        <f t="shared" si="0"/>
        <v>7308.85</v>
      </c>
    </row>
    <row r="64" spans="1:10" ht="14.5" x14ac:dyDescent="0.3">
      <c r="A64" s="55" t="s">
        <v>185</v>
      </c>
      <c r="B64" s="105" t="s">
        <v>29</v>
      </c>
      <c r="C64" s="108" t="s">
        <v>224</v>
      </c>
      <c r="D64" s="94" t="s">
        <v>227</v>
      </c>
      <c r="E64" s="53">
        <v>1</v>
      </c>
      <c r="F64" s="61" t="s">
        <v>286</v>
      </c>
      <c r="G64" s="54">
        <v>0</v>
      </c>
      <c r="H64" s="101">
        <v>1229.22</v>
      </c>
      <c r="I64" s="101">
        <v>4916.8599999999997</v>
      </c>
      <c r="J64" s="102">
        <f t="shared" si="0"/>
        <v>6146.08</v>
      </c>
    </row>
    <row r="65" spans="1:10" ht="14.5" x14ac:dyDescent="0.3">
      <c r="A65" s="55" t="s">
        <v>182</v>
      </c>
      <c r="B65" s="100" t="s">
        <v>39</v>
      </c>
      <c r="C65" s="105" t="s">
        <v>226</v>
      </c>
      <c r="D65" s="94" t="s">
        <v>227</v>
      </c>
      <c r="E65" s="53">
        <v>1</v>
      </c>
      <c r="F65" s="61" t="s">
        <v>287</v>
      </c>
      <c r="G65" s="54">
        <v>0</v>
      </c>
      <c r="H65" s="101">
        <v>431.89</v>
      </c>
      <c r="I65" s="101">
        <v>1727.55</v>
      </c>
      <c r="J65" s="102">
        <f t="shared" si="0"/>
        <v>2159.44</v>
      </c>
    </row>
    <row r="66" spans="1:10" ht="14.5" x14ac:dyDescent="0.3">
      <c r="A66" s="55" t="s">
        <v>180</v>
      </c>
      <c r="B66" s="103" t="s">
        <v>37</v>
      </c>
      <c r="C66" s="105" t="s">
        <v>226</v>
      </c>
      <c r="D66" s="122" t="s">
        <v>407</v>
      </c>
      <c r="E66" s="53">
        <v>1</v>
      </c>
      <c r="F66" s="60" t="s">
        <v>288</v>
      </c>
      <c r="G66" s="54">
        <v>0</v>
      </c>
      <c r="H66" s="101"/>
      <c r="I66" s="101">
        <v>2657.77</v>
      </c>
      <c r="J66" s="102">
        <f t="shared" si="0"/>
        <v>2657.77</v>
      </c>
    </row>
    <row r="67" spans="1:10" ht="14.5" x14ac:dyDescent="0.3">
      <c r="A67" s="55" t="s">
        <v>185</v>
      </c>
      <c r="B67" s="105" t="s">
        <v>29</v>
      </c>
      <c r="C67" s="104" t="s">
        <v>223</v>
      </c>
      <c r="D67" s="94" t="s">
        <v>227</v>
      </c>
      <c r="E67" s="53">
        <v>1</v>
      </c>
      <c r="F67" s="61" t="s">
        <v>289</v>
      </c>
      <c r="G67" s="54">
        <v>0</v>
      </c>
      <c r="H67" s="101">
        <v>1229.22</v>
      </c>
      <c r="I67" s="101">
        <v>4916.8599999999997</v>
      </c>
      <c r="J67" s="102">
        <f t="shared" si="0"/>
        <v>6146.08</v>
      </c>
    </row>
    <row r="68" spans="1:10" ht="14.5" x14ac:dyDescent="0.3">
      <c r="A68" s="55" t="s">
        <v>189</v>
      </c>
      <c r="B68" s="105" t="s">
        <v>31</v>
      </c>
      <c r="C68" s="100" t="s">
        <v>222</v>
      </c>
      <c r="D68" s="94" t="s">
        <v>227</v>
      </c>
      <c r="E68" s="53">
        <v>1</v>
      </c>
      <c r="F68" s="60" t="s">
        <v>290</v>
      </c>
      <c r="G68" s="54">
        <v>0</v>
      </c>
      <c r="H68" s="101">
        <v>1129.55</v>
      </c>
      <c r="I68" s="101">
        <v>4518.2</v>
      </c>
      <c r="J68" s="102">
        <f t="shared" si="0"/>
        <v>5647.75</v>
      </c>
    </row>
    <row r="69" spans="1:10" ht="14.5" x14ac:dyDescent="0.3">
      <c r="A69" s="55" t="s">
        <v>182</v>
      </c>
      <c r="B69" s="100" t="s">
        <v>39</v>
      </c>
      <c r="C69" s="100" t="s">
        <v>220</v>
      </c>
      <c r="D69" s="94" t="s">
        <v>227</v>
      </c>
      <c r="E69" s="53">
        <v>1</v>
      </c>
      <c r="F69" s="60" t="s">
        <v>291</v>
      </c>
      <c r="G69" s="54">
        <v>0</v>
      </c>
      <c r="H69" s="101">
        <v>431.89</v>
      </c>
      <c r="I69" s="101">
        <v>1727.55</v>
      </c>
      <c r="J69" s="102">
        <f t="shared" si="0"/>
        <v>2159.44</v>
      </c>
    </row>
    <row r="70" spans="1:10" ht="14.5" x14ac:dyDescent="0.3">
      <c r="A70" s="55" t="s">
        <v>185</v>
      </c>
      <c r="B70" s="105" t="s">
        <v>29</v>
      </c>
      <c r="C70" s="104" t="s">
        <v>223</v>
      </c>
      <c r="D70" s="94" t="s">
        <v>227</v>
      </c>
      <c r="E70" s="53">
        <v>1</v>
      </c>
      <c r="F70" s="60" t="s">
        <v>293</v>
      </c>
      <c r="G70" s="54">
        <v>0</v>
      </c>
      <c r="H70" s="101">
        <v>1229.22</v>
      </c>
      <c r="I70" s="101">
        <v>4916.8599999999997</v>
      </c>
      <c r="J70" s="102">
        <f t="shared" si="0"/>
        <v>6146.08</v>
      </c>
    </row>
    <row r="71" spans="1:10" ht="14.5" x14ac:dyDescent="0.3">
      <c r="A71" s="55" t="s">
        <v>198</v>
      </c>
      <c r="B71" s="105"/>
      <c r="C71" s="103" t="s">
        <v>225</v>
      </c>
      <c r="D71" s="94" t="s">
        <v>227</v>
      </c>
      <c r="E71" s="53">
        <v>1</v>
      </c>
      <c r="F71" s="60" t="s">
        <v>294</v>
      </c>
      <c r="G71" s="54">
        <v>0</v>
      </c>
      <c r="H71" s="101">
        <v>3198</v>
      </c>
      <c r="I71" s="101">
        <v>12792</v>
      </c>
      <c r="J71" s="102">
        <f t="shared" ref="J71:J134" si="1">H71+I71</f>
        <v>15990</v>
      </c>
    </row>
    <row r="72" spans="1:10" ht="14.5" x14ac:dyDescent="0.3">
      <c r="A72" s="55" t="s">
        <v>196</v>
      </c>
      <c r="B72" s="104" t="s">
        <v>33</v>
      </c>
      <c r="C72" s="100" t="s">
        <v>222</v>
      </c>
      <c r="D72" s="94" t="s">
        <v>227</v>
      </c>
      <c r="E72" s="53">
        <v>1</v>
      </c>
      <c r="F72" s="60" t="s">
        <v>295</v>
      </c>
      <c r="G72" s="54">
        <v>0</v>
      </c>
      <c r="H72" s="101">
        <v>930.22</v>
      </c>
      <c r="I72" s="101">
        <v>3720.87</v>
      </c>
      <c r="J72" s="102">
        <f t="shared" si="1"/>
        <v>4651.09</v>
      </c>
    </row>
    <row r="73" spans="1:10" ht="14.5" x14ac:dyDescent="0.3">
      <c r="A73" s="55" t="s">
        <v>182</v>
      </c>
      <c r="B73" s="100" t="s">
        <v>39</v>
      </c>
      <c r="C73" s="100" t="s">
        <v>224</v>
      </c>
      <c r="D73" s="94" t="s">
        <v>227</v>
      </c>
      <c r="E73" s="53">
        <v>1</v>
      </c>
      <c r="F73" s="60" t="s">
        <v>296</v>
      </c>
      <c r="G73" s="54">
        <v>0</v>
      </c>
      <c r="H73" s="101">
        <v>431.89</v>
      </c>
      <c r="I73" s="101">
        <v>1727.55</v>
      </c>
      <c r="J73" s="102">
        <f t="shared" si="1"/>
        <v>2159.44</v>
      </c>
    </row>
    <row r="74" spans="1:10" ht="14.5" x14ac:dyDescent="0.3">
      <c r="A74" s="55" t="s">
        <v>199</v>
      </c>
      <c r="B74" s="105" t="s">
        <v>31</v>
      </c>
      <c r="C74" s="100" t="s">
        <v>224</v>
      </c>
      <c r="D74" s="94" t="s">
        <v>227</v>
      </c>
      <c r="E74" s="53">
        <v>1</v>
      </c>
      <c r="F74" s="60" t="s">
        <v>297</v>
      </c>
      <c r="G74" s="54">
        <v>0</v>
      </c>
      <c r="H74" s="101">
        <v>1129.55</v>
      </c>
      <c r="I74" s="101">
        <v>4518.2</v>
      </c>
      <c r="J74" s="102">
        <f t="shared" si="1"/>
        <v>5647.75</v>
      </c>
    </row>
    <row r="75" spans="1:10" ht="14.5" x14ac:dyDescent="0.3">
      <c r="A75" s="55" t="s">
        <v>200</v>
      </c>
      <c r="B75" s="104" t="s">
        <v>33</v>
      </c>
      <c r="C75" s="100" t="s">
        <v>222</v>
      </c>
      <c r="D75" s="122" t="s">
        <v>407</v>
      </c>
      <c r="E75" s="53">
        <v>1</v>
      </c>
      <c r="F75" s="60" t="s">
        <v>298</v>
      </c>
      <c r="G75" s="54">
        <v>0</v>
      </c>
      <c r="H75" s="101"/>
      <c r="I75" s="101">
        <v>3720.87</v>
      </c>
      <c r="J75" s="102">
        <f t="shared" si="1"/>
        <v>3720.87</v>
      </c>
    </row>
    <row r="76" spans="1:10" ht="14.5" x14ac:dyDescent="0.3">
      <c r="A76" s="55" t="s">
        <v>201</v>
      </c>
      <c r="B76" s="100" t="s">
        <v>39</v>
      </c>
      <c r="C76" s="104" t="s">
        <v>219</v>
      </c>
      <c r="D76" s="94" t="s">
        <v>227</v>
      </c>
      <c r="E76" s="53">
        <v>1</v>
      </c>
      <c r="F76" s="60" t="s">
        <v>299</v>
      </c>
      <c r="G76" s="54">
        <v>0</v>
      </c>
      <c r="H76" s="101">
        <v>431.89</v>
      </c>
      <c r="I76" s="101">
        <v>1727.55</v>
      </c>
      <c r="J76" s="102">
        <f t="shared" si="1"/>
        <v>2159.44</v>
      </c>
    </row>
    <row r="77" spans="1:10" ht="14.5" x14ac:dyDescent="0.3">
      <c r="A77" s="55" t="s">
        <v>180</v>
      </c>
      <c r="B77" s="103" t="s">
        <v>37</v>
      </c>
      <c r="C77" s="104" t="s">
        <v>223</v>
      </c>
      <c r="D77" s="94" t="s">
        <v>227</v>
      </c>
      <c r="E77" s="53">
        <v>1</v>
      </c>
      <c r="F77" s="60" t="s">
        <v>273</v>
      </c>
      <c r="G77" s="54">
        <v>0</v>
      </c>
      <c r="H77" s="101">
        <v>664.44</v>
      </c>
      <c r="I77" s="101">
        <v>2657.77</v>
      </c>
      <c r="J77" s="102">
        <f t="shared" si="1"/>
        <v>3322.21</v>
      </c>
    </row>
    <row r="78" spans="1:10" ht="14.5" x14ac:dyDescent="0.3">
      <c r="A78" s="55" t="s">
        <v>202</v>
      </c>
      <c r="B78" s="105" t="s">
        <v>31</v>
      </c>
      <c r="C78" s="100" t="s">
        <v>222</v>
      </c>
      <c r="D78" s="122" t="s">
        <v>407</v>
      </c>
      <c r="E78" s="53">
        <v>1</v>
      </c>
      <c r="F78" s="60" t="s">
        <v>300</v>
      </c>
      <c r="G78" s="54">
        <v>0</v>
      </c>
      <c r="H78" s="101"/>
      <c r="I78" s="101">
        <v>4518.2</v>
      </c>
      <c r="J78" s="102">
        <f t="shared" si="1"/>
        <v>4518.2</v>
      </c>
    </row>
    <row r="79" spans="1:10" ht="14.5" x14ac:dyDescent="0.3">
      <c r="A79" s="55" t="s">
        <v>187</v>
      </c>
      <c r="B79" s="105" t="s">
        <v>25</v>
      </c>
      <c r="C79" s="109" t="s">
        <v>226</v>
      </c>
      <c r="D79" s="94" t="s">
        <v>227</v>
      </c>
      <c r="E79" s="53">
        <v>1</v>
      </c>
      <c r="F79" s="60" t="s">
        <v>301</v>
      </c>
      <c r="G79" s="54">
        <v>0</v>
      </c>
      <c r="H79" s="101">
        <v>1993.32</v>
      </c>
      <c r="I79" s="101">
        <v>7973.3</v>
      </c>
      <c r="J79" s="102">
        <f t="shared" si="1"/>
        <v>9966.6200000000008</v>
      </c>
    </row>
    <row r="80" spans="1:10" ht="14.5" x14ac:dyDescent="0.3">
      <c r="A80" s="55" t="s">
        <v>189</v>
      </c>
      <c r="B80" s="105" t="s">
        <v>31</v>
      </c>
      <c r="C80" s="104" t="s">
        <v>219</v>
      </c>
      <c r="D80" s="94" t="s">
        <v>227</v>
      </c>
      <c r="E80" s="53">
        <v>1</v>
      </c>
      <c r="F80" s="61" t="s">
        <v>302</v>
      </c>
      <c r="G80" s="54">
        <v>0</v>
      </c>
      <c r="H80" s="101">
        <v>1129.55</v>
      </c>
      <c r="I80" s="101">
        <v>4518.2</v>
      </c>
      <c r="J80" s="102">
        <f t="shared" si="1"/>
        <v>5647.75</v>
      </c>
    </row>
    <row r="81" spans="1:10" ht="14.5" x14ac:dyDescent="0.3">
      <c r="A81" s="55" t="s">
        <v>203</v>
      </c>
      <c r="B81" s="105" t="s">
        <v>31</v>
      </c>
      <c r="C81" s="105" t="s">
        <v>226</v>
      </c>
      <c r="D81" s="122" t="s">
        <v>407</v>
      </c>
      <c r="E81" s="53">
        <v>1</v>
      </c>
      <c r="F81" s="60" t="s">
        <v>305</v>
      </c>
      <c r="G81" s="54">
        <v>0</v>
      </c>
      <c r="H81" s="101"/>
      <c r="I81" s="101">
        <v>4518.2</v>
      </c>
      <c r="J81" s="102">
        <f t="shared" si="1"/>
        <v>4518.2</v>
      </c>
    </row>
    <row r="82" spans="1:10" ht="14.5" x14ac:dyDescent="0.3">
      <c r="A82" s="55" t="s">
        <v>185</v>
      </c>
      <c r="B82" s="105" t="s">
        <v>29</v>
      </c>
      <c r="C82" s="104" t="s">
        <v>223</v>
      </c>
      <c r="D82" s="122" t="s">
        <v>407</v>
      </c>
      <c r="E82" s="53">
        <v>1</v>
      </c>
      <c r="F82" s="61" t="s">
        <v>306</v>
      </c>
      <c r="G82" s="54">
        <v>0</v>
      </c>
      <c r="H82" s="101"/>
      <c r="I82" s="101">
        <v>4916.8599999999997</v>
      </c>
      <c r="J82" s="102">
        <f t="shared" si="1"/>
        <v>4916.8599999999997</v>
      </c>
    </row>
    <row r="83" spans="1:10" ht="14.5" x14ac:dyDescent="0.3">
      <c r="A83" s="55" t="s">
        <v>182</v>
      </c>
      <c r="B83" s="100" t="s">
        <v>39</v>
      </c>
      <c r="C83" s="100" t="s">
        <v>220</v>
      </c>
      <c r="D83" s="94" t="s">
        <v>227</v>
      </c>
      <c r="E83" s="53">
        <v>1</v>
      </c>
      <c r="F83" s="92" t="s">
        <v>276</v>
      </c>
      <c r="G83" s="54">
        <v>0</v>
      </c>
      <c r="H83" s="101">
        <v>431.89</v>
      </c>
      <c r="I83" s="101">
        <v>1727.55</v>
      </c>
      <c r="J83" s="102">
        <f t="shared" si="1"/>
        <v>2159.44</v>
      </c>
    </row>
    <row r="84" spans="1:10" ht="14.5" x14ac:dyDescent="0.3">
      <c r="A84" s="55" t="s">
        <v>182</v>
      </c>
      <c r="B84" s="100" t="s">
        <v>39</v>
      </c>
      <c r="C84" s="103" t="s">
        <v>221</v>
      </c>
      <c r="D84" s="94" t="s">
        <v>227</v>
      </c>
      <c r="E84" s="53">
        <v>1</v>
      </c>
      <c r="F84" s="60" t="s">
        <v>307</v>
      </c>
      <c r="G84" s="54">
        <v>0</v>
      </c>
      <c r="H84" s="101">
        <v>431.89</v>
      </c>
      <c r="I84" s="101">
        <v>1727.55</v>
      </c>
      <c r="J84" s="102">
        <f t="shared" si="1"/>
        <v>2159.44</v>
      </c>
    </row>
    <row r="85" spans="1:10" ht="14.5" x14ac:dyDescent="0.3">
      <c r="A85" s="55" t="s">
        <v>183</v>
      </c>
      <c r="B85" s="104" t="s">
        <v>27</v>
      </c>
      <c r="C85" s="105" t="s">
        <v>226</v>
      </c>
      <c r="D85" s="94" t="s">
        <v>227</v>
      </c>
      <c r="E85" s="53">
        <v>1</v>
      </c>
      <c r="F85" s="61" t="s">
        <v>309</v>
      </c>
      <c r="G85" s="54">
        <v>0</v>
      </c>
      <c r="H85" s="101">
        <v>1461.77</v>
      </c>
      <c r="I85" s="101">
        <v>5847.08</v>
      </c>
      <c r="J85" s="102">
        <f t="shared" si="1"/>
        <v>7308.85</v>
      </c>
    </row>
    <row r="86" spans="1:10" ht="14.5" x14ac:dyDescent="0.3">
      <c r="A86" s="55" t="s">
        <v>204</v>
      </c>
      <c r="B86" s="105" t="s">
        <v>41</v>
      </c>
      <c r="C86" s="103" t="s">
        <v>221</v>
      </c>
      <c r="D86" s="94" t="s">
        <v>227</v>
      </c>
      <c r="E86" s="53">
        <v>1</v>
      </c>
      <c r="F86" s="60" t="s">
        <v>310</v>
      </c>
      <c r="G86" s="54">
        <v>0</v>
      </c>
      <c r="H86" s="101">
        <v>265.77999999999997</v>
      </c>
      <c r="I86" s="106">
        <v>1063.1099999999999</v>
      </c>
      <c r="J86" s="107">
        <f t="shared" si="1"/>
        <v>1328.8899999999999</v>
      </c>
    </row>
    <row r="87" spans="1:10" ht="14.5" x14ac:dyDescent="0.3">
      <c r="A87" s="55" t="s">
        <v>199</v>
      </c>
      <c r="B87" s="105" t="s">
        <v>31</v>
      </c>
      <c r="C87" s="100" t="s">
        <v>224</v>
      </c>
      <c r="D87" s="94" t="s">
        <v>227</v>
      </c>
      <c r="E87" s="53">
        <v>1</v>
      </c>
      <c r="F87" s="60" t="s">
        <v>311</v>
      </c>
      <c r="G87" s="54">
        <v>0</v>
      </c>
      <c r="H87" s="101">
        <v>1129.55</v>
      </c>
      <c r="I87" s="101">
        <v>4518.2</v>
      </c>
      <c r="J87" s="102">
        <f t="shared" si="1"/>
        <v>5647.75</v>
      </c>
    </row>
    <row r="88" spans="1:10" ht="14.5" x14ac:dyDescent="0.3">
      <c r="A88" s="55" t="s">
        <v>181</v>
      </c>
      <c r="B88" s="104" t="s">
        <v>33</v>
      </c>
      <c r="C88" s="105" t="s">
        <v>226</v>
      </c>
      <c r="D88" s="94" t="s">
        <v>227</v>
      </c>
      <c r="E88" s="53">
        <v>1</v>
      </c>
      <c r="F88" s="60" t="s">
        <v>312</v>
      </c>
      <c r="G88" s="54">
        <v>0</v>
      </c>
      <c r="H88" s="101">
        <v>930.22</v>
      </c>
      <c r="I88" s="101">
        <v>3720.87</v>
      </c>
      <c r="J88" s="102">
        <f t="shared" si="1"/>
        <v>4651.09</v>
      </c>
    </row>
    <row r="89" spans="1:10" ht="14.5" x14ac:dyDescent="0.3">
      <c r="A89" s="55" t="s">
        <v>185</v>
      </c>
      <c r="B89" s="105" t="s">
        <v>29</v>
      </c>
      <c r="C89" s="100" t="s">
        <v>225</v>
      </c>
      <c r="D89" s="94" t="s">
        <v>227</v>
      </c>
      <c r="E89" s="53">
        <v>1</v>
      </c>
      <c r="F89" s="60" t="s">
        <v>240</v>
      </c>
      <c r="G89" s="54">
        <v>0</v>
      </c>
      <c r="H89" s="101">
        <v>1229.22</v>
      </c>
      <c r="I89" s="101">
        <v>4916.8599999999997</v>
      </c>
      <c r="J89" s="102">
        <f t="shared" si="1"/>
        <v>6146.08</v>
      </c>
    </row>
    <row r="90" spans="1:10" ht="14.5" x14ac:dyDescent="0.3">
      <c r="A90" s="55" t="s">
        <v>189</v>
      </c>
      <c r="B90" s="105" t="s">
        <v>31</v>
      </c>
      <c r="C90" s="103" t="s">
        <v>225</v>
      </c>
      <c r="D90" s="94" t="s">
        <v>227</v>
      </c>
      <c r="E90" s="53">
        <v>1</v>
      </c>
      <c r="F90" s="60" t="s">
        <v>314</v>
      </c>
      <c r="G90" s="54">
        <v>0</v>
      </c>
      <c r="H90" s="101">
        <v>1129.55</v>
      </c>
      <c r="I90" s="101">
        <v>4518.2</v>
      </c>
      <c r="J90" s="102">
        <f t="shared" si="1"/>
        <v>5647.75</v>
      </c>
    </row>
    <row r="91" spans="1:10" ht="14.5" x14ac:dyDescent="0.3">
      <c r="A91" s="55" t="s">
        <v>185</v>
      </c>
      <c r="B91" s="105" t="s">
        <v>29</v>
      </c>
      <c r="C91" s="104" t="s">
        <v>219</v>
      </c>
      <c r="D91" s="94" t="s">
        <v>227</v>
      </c>
      <c r="E91" s="53">
        <v>1</v>
      </c>
      <c r="F91" s="92" t="s">
        <v>388</v>
      </c>
      <c r="G91" s="54">
        <v>0</v>
      </c>
      <c r="H91" s="101">
        <v>1229.22</v>
      </c>
      <c r="I91" s="101">
        <v>4916.8599999999997</v>
      </c>
      <c r="J91" s="102">
        <f t="shared" si="1"/>
        <v>6146.08</v>
      </c>
    </row>
    <row r="92" spans="1:10" ht="14.5" x14ac:dyDescent="0.3">
      <c r="A92" s="55" t="s">
        <v>180</v>
      </c>
      <c r="B92" s="103" t="s">
        <v>37</v>
      </c>
      <c r="C92" s="100" t="s">
        <v>220</v>
      </c>
      <c r="D92" s="94" t="s">
        <v>227</v>
      </c>
      <c r="E92" s="53">
        <v>1</v>
      </c>
      <c r="F92" s="60" t="s">
        <v>371</v>
      </c>
      <c r="G92" s="54">
        <v>0</v>
      </c>
      <c r="H92" s="101">
        <v>664.44</v>
      </c>
      <c r="I92" s="101">
        <v>2657.77</v>
      </c>
      <c r="J92" s="102">
        <f t="shared" si="1"/>
        <v>3322.21</v>
      </c>
    </row>
    <row r="93" spans="1:10" ht="14.5" x14ac:dyDescent="0.3">
      <c r="A93" s="55" t="s">
        <v>207</v>
      </c>
      <c r="B93" s="104" t="s">
        <v>27</v>
      </c>
      <c r="C93" s="103" t="s">
        <v>225</v>
      </c>
      <c r="D93" s="94" t="s">
        <v>227</v>
      </c>
      <c r="E93" s="53">
        <v>1</v>
      </c>
      <c r="F93" s="60" t="s">
        <v>320</v>
      </c>
      <c r="G93" s="54">
        <v>0</v>
      </c>
      <c r="H93" s="101">
        <v>1461.77</v>
      </c>
      <c r="I93" s="101">
        <v>5847.08</v>
      </c>
      <c r="J93" s="102">
        <f t="shared" si="1"/>
        <v>7308.85</v>
      </c>
    </row>
    <row r="94" spans="1:10" ht="14.5" x14ac:dyDescent="0.3">
      <c r="A94" s="55" t="s">
        <v>181</v>
      </c>
      <c r="B94" s="104" t="s">
        <v>33</v>
      </c>
      <c r="C94" s="104" t="s">
        <v>219</v>
      </c>
      <c r="D94" s="94" t="s">
        <v>227</v>
      </c>
      <c r="E94" s="53">
        <v>1</v>
      </c>
      <c r="F94" s="60" t="s">
        <v>321</v>
      </c>
      <c r="G94" s="54">
        <v>0</v>
      </c>
      <c r="H94" s="101">
        <v>930.22</v>
      </c>
      <c r="I94" s="101">
        <v>3720.87</v>
      </c>
      <c r="J94" s="102">
        <f t="shared" si="1"/>
        <v>4651.09</v>
      </c>
    </row>
    <row r="95" spans="1:10" ht="14.5" x14ac:dyDescent="0.3">
      <c r="A95" s="55" t="s">
        <v>182</v>
      </c>
      <c r="B95" s="100" t="s">
        <v>39</v>
      </c>
      <c r="C95" s="100" t="s">
        <v>224</v>
      </c>
      <c r="D95" s="94" t="s">
        <v>227</v>
      </c>
      <c r="E95" s="53">
        <v>1</v>
      </c>
      <c r="F95" s="60" t="s">
        <v>322</v>
      </c>
      <c r="G95" s="54">
        <v>0</v>
      </c>
      <c r="H95" s="101">
        <v>431.89</v>
      </c>
      <c r="I95" s="101">
        <v>1727.55</v>
      </c>
      <c r="J95" s="102">
        <f t="shared" si="1"/>
        <v>2159.44</v>
      </c>
    </row>
    <row r="96" spans="1:10" ht="14.5" x14ac:dyDescent="0.3">
      <c r="A96" s="55" t="s">
        <v>182</v>
      </c>
      <c r="B96" s="100" t="s">
        <v>39</v>
      </c>
      <c r="C96" s="104" t="s">
        <v>219</v>
      </c>
      <c r="D96" s="94" t="s">
        <v>227</v>
      </c>
      <c r="E96" s="53">
        <v>1</v>
      </c>
      <c r="F96" s="60" t="s">
        <v>323</v>
      </c>
      <c r="G96" s="54">
        <v>0</v>
      </c>
      <c r="H96" s="101">
        <v>431.89</v>
      </c>
      <c r="I96" s="101">
        <v>1727.55</v>
      </c>
      <c r="J96" s="102">
        <f t="shared" si="1"/>
        <v>2159.44</v>
      </c>
    </row>
    <row r="97" spans="1:10" ht="14.5" x14ac:dyDescent="0.3">
      <c r="A97" s="55" t="s">
        <v>182</v>
      </c>
      <c r="B97" s="100" t="s">
        <v>39</v>
      </c>
      <c r="C97" s="104" t="s">
        <v>219</v>
      </c>
      <c r="D97" s="94" t="s">
        <v>227</v>
      </c>
      <c r="E97" s="53">
        <v>1</v>
      </c>
      <c r="F97" s="60" t="s">
        <v>324</v>
      </c>
      <c r="G97" s="54">
        <v>0</v>
      </c>
      <c r="H97" s="101">
        <v>431.89</v>
      </c>
      <c r="I97" s="101">
        <v>1727.55</v>
      </c>
      <c r="J97" s="102">
        <f t="shared" si="1"/>
        <v>2159.44</v>
      </c>
    </row>
    <row r="98" spans="1:10" ht="14.5" x14ac:dyDescent="0.3">
      <c r="A98" s="55" t="s">
        <v>216</v>
      </c>
      <c r="B98" s="105"/>
      <c r="C98" s="108" t="s">
        <v>222</v>
      </c>
      <c r="D98" s="94" t="s">
        <v>227</v>
      </c>
      <c r="E98" s="53">
        <v>1</v>
      </c>
      <c r="F98" s="90" t="s">
        <v>372</v>
      </c>
      <c r="G98" s="54">
        <v>0</v>
      </c>
      <c r="H98" s="110">
        <v>8100</v>
      </c>
      <c r="I98" s="110">
        <v>18900</v>
      </c>
      <c r="J98" s="111">
        <f t="shared" si="1"/>
        <v>27000</v>
      </c>
    </row>
    <row r="99" spans="1:10" ht="14.5" x14ac:dyDescent="0.3">
      <c r="A99" s="55" t="s">
        <v>183</v>
      </c>
      <c r="B99" s="104" t="s">
        <v>27</v>
      </c>
      <c r="C99" s="100" t="s">
        <v>220</v>
      </c>
      <c r="D99" s="94" t="s">
        <v>227</v>
      </c>
      <c r="E99" s="53">
        <v>1</v>
      </c>
      <c r="F99" s="61" t="s">
        <v>327</v>
      </c>
      <c r="G99" s="54">
        <v>0</v>
      </c>
      <c r="H99" s="101">
        <v>1461.77</v>
      </c>
      <c r="I99" s="101">
        <v>5847.08</v>
      </c>
      <c r="J99" s="102">
        <f t="shared" si="1"/>
        <v>7308.85</v>
      </c>
    </row>
    <row r="100" spans="1:10" ht="14.5" x14ac:dyDescent="0.3">
      <c r="A100" s="55" t="s">
        <v>201</v>
      </c>
      <c r="B100" s="100" t="s">
        <v>39</v>
      </c>
      <c r="C100" s="105" t="s">
        <v>226</v>
      </c>
      <c r="D100" s="94" t="s">
        <v>227</v>
      </c>
      <c r="E100" s="53">
        <v>1</v>
      </c>
      <c r="F100" s="60" t="s">
        <v>328</v>
      </c>
      <c r="G100" s="54">
        <v>0</v>
      </c>
      <c r="H100" s="101">
        <v>431.89</v>
      </c>
      <c r="I100" s="101">
        <v>1727.55</v>
      </c>
      <c r="J100" s="102">
        <f t="shared" si="1"/>
        <v>2159.44</v>
      </c>
    </row>
    <row r="101" spans="1:10" ht="14.5" x14ac:dyDescent="0.3">
      <c r="A101" s="55" t="s">
        <v>199</v>
      </c>
      <c r="B101" s="105" t="s">
        <v>31</v>
      </c>
      <c r="C101" s="104" t="s">
        <v>219</v>
      </c>
      <c r="D101" s="94" t="s">
        <v>227</v>
      </c>
      <c r="E101" s="53">
        <v>1</v>
      </c>
      <c r="F101" s="60" t="s">
        <v>329</v>
      </c>
      <c r="G101" s="54">
        <v>0</v>
      </c>
      <c r="H101" s="101">
        <v>1129.55</v>
      </c>
      <c r="I101" s="101">
        <v>4518.2</v>
      </c>
      <c r="J101" s="102">
        <f t="shared" si="1"/>
        <v>5647.75</v>
      </c>
    </row>
    <row r="102" spans="1:10" ht="14.5" x14ac:dyDescent="0.3">
      <c r="A102" s="55" t="s">
        <v>199</v>
      </c>
      <c r="B102" s="105" t="s">
        <v>31</v>
      </c>
      <c r="C102" s="104" t="s">
        <v>219</v>
      </c>
      <c r="D102" s="94" t="s">
        <v>227</v>
      </c>
      <c r="E102" s="53">
        <v>1</v>
      </c>
      <c r="F102" s="60" t="s">
        <v>331</v>
      </c>
      <c r="G102" s="54">
        <v>0</v>
      </c>
      <c r="H102" s="101">
        <v>1129.55</v>
      </c>
      <c r="I102" s="101">
        <v>4518.2</v>
      </c>
      <c r="J102" s="102">
        <f t="shared" si="1"/>
        <v>5647.75</v>
      </c>
    </row>
    <row r="103" spans="1:10" ht="14.5" x14ac:dyDescent="0.3">
      <c r="A103" s="55" t="s">
        <v>185</v>
      </c>
      <c r="B103" s="105" t="s">
        <v>29</v>
      </c>
      <c r="C103" s="100" t="s">
        <v>222</v>
      </c>
      <c r="D103" s="94" t="s">
        <v>227</v>
      </c>
      <c r="E103" s="53">
        <v>1</v>
      </c>
      <c r="F103" s="89" t="s">
        <v>315</v>
      </c>
      <c r="G103" s="54">
        <v>0</v>
      </c>
      <c r="H103" s="101">
        <v>1229.22</v>
      </c>
      <c r="I103" s="101">
        <v>4916.8599999999997</v>
      </c>
      <c r="J103" s="102">
        <f t="shared" si="1"/>
        <v>6146.08</v>
      </c>
    </row>
    <row r="104" spans="1:10" ht="14.5" x14ac:dyDescent="0.3">
      <c r="A104" s="55" t="s">
        <v>210</v>
      </c>
      <c r="B104" s="105"/>
      <c r="C104" s="103" t="s">
        <v>221</v>
      </c>
      <c r="D104" s="94" t="s">
        <v>227</v>
      </c>
      <c r="E104" s="53">
        <v>1</v>
      </c>
      <c r="F104" s="60" t="s">
        <v>332</v>
      </c>
      <c r="G104" s="54">
        <v>0</v>
      </c>
      <c r="H104" s="101">
        <v>3198</v>
      </c>
      <c r="I104" s="101">
        <v>12792</v>
      </c>
      <c r="J104" s="102">
        <f t="shared" si="1"/>
        <v>15990</v>
      </c>
    </row>
    <row r="105" spans="1:10" ht="14.5" x14ac:dyDescent="0.3">
      <c r="A105" s="55" t="s">
        <v>187</v>
      </c>
      <c r="B105" s="105" t="s">
        <v>25</v>
      </c>
      <c r="C105" s="100" t="s">
        <v>222</v>
      </c>
      <c r="D105" s="122" t="s">
        <v>461</v>
      </c>
      <c r="E105" s="53">
        <v>1</v>
      </c>
      <c r="F105" s="60" t="s">
        <v>334</v>
      </c>
      <c r="G105" s="54">
        <v>0</v>
      </c>
      <c r="H105" s="101"/>
      <c r="I105" s="101">
        <v>7973.3</v>
      </c>
      <c r="J105" s="102">
        <f t="shared" si="1"/>
        <v>7973.3</v>
      </c>
    </row>
    <row r="106" spans="1:10" ht="14.5" x14ac:dyDescent="0.3">
      <c r="A106" s="55" t="s">
        <v>189</v>
      </c>
      <c r="B106" s="105" t="s">
        <v>31</v>
      </c>
      <c r="C106" s="103" t="s">
        <v>221</v>
      </c>
      <c r="D106" s="94" t="s">
        <v>227</v>
      </c>
      <c r="E106" s="53">
        <v>1</v>
      </c>
      <c r="F106" s="61" t="s">
        <v>335</v>
      </c>
      <c r="G106" s="54">
        <v>0</v>
      </c>
      <c r="H106" s="101">
        <v>1129.55</v>
      </c>
      <c r="I106" s="101">
        <v>4518.2</v>
      </c>
      <c r="J106" s="102">
        <f t="shared" si="1"/>
        <v>5647.75</v>
      </c>
    </row>
    <row r="107" spans="1:10" ht="14.5" x14ac:dyDescent="0.3">
      <c r="A107" s="55" t="s">
        <v>185</v>
      </c>
      <c r="B107" s="105" t="s">
        <v>29</v>
      </c>
      <c r="C107" s="104" t="s">
        <v>223</v>
      </c>
      <c r="D107" s="94" t="s">
        <v>227</v>
      </c>
      <c r="E107" s="53">
        <v>1</v>
      </c>
      <c r="F107" s="61" t="s">
        <v>336</v>
      </c>
      <c r="G107" s="54">
        <v>0</v>
      </c>
      <c r="H107" s="101">
        <v>1229.22</v>
      </c>
      <c r="I107" s="101">
        <v>4916.8599999999997</v>
      </c>
      <c r="J107" s="102">
        <f t="shared" si="1"/>
        <v>6146.08</v>
      </c>
    </row>
    <row r="108" spans="1:10" ht="14.5" x14ac:dyDescent="0.3">
      <c r="A108" s="55" t="s">
        <v>182</v>
      </c>
      <c r="B108" s="100" t="s">
        <v>39</v>
      </c>
      <c r="C108" s="100" t="s">
        <v>220</v>
      </c>
      <c r="D108" s="94" t="s">
        <v>227</v>
      </c>
      <c r="E108" s="53">
        <v>1</v>
      </c>
      <c r="F108" s="90" t="s">
        <v>234</v>
      </c>
      <c r="G108" s="54">
        <v>0</v>
      </c>
      <c r="H108" s="101">
        <v>431.89</v>
      </c>
      <c r="I108" s="101">
        <v>1727.55</v>
      </c>
      <c r="J108" s="102">
        <f t="shared" si="1"/>
        <v>2159.44</v>
      </c>
    </row>
    <row r="109" spans="1:10" ht="14.5" x14ac:dyDescent="0.3">
      <c r="A109" s="55" t="s">
        <v>211</v>
      </c>
      <c r="B109" s="105" t="s">
        <v>41</v>
      </c>
      <c r="C109" s="105" t="s">
        <v>226</v>
      </c>
      <c r="D109" s="122" t="s">
        <v>407</v>
      </c>
      <c r="E109" s="53">
        <v>1</v>
      </c>
      <c r="F109" s="60" t="s">
        <v>339</v>
      </c>
      <c r="G109" s="54">
        <v>0</v>
      </c>
      <c r="H109" s="101"/>
      <c r="I109" s="106">
        <v>1063.1099999999999</v>
      </c>
      <c r="J109" s="107">
        <f t="shared" si="1"/>
        <v>1063.1099999999999</v>
      </c>
    </row>
    <row r="110" spans="1:10" ht="14.5" x14ac:dyDescent="0.3">
      <c r="A110" s="55" t="s">
        <v>183</v>
      </c>
      <c r="B110" s="104" t="s">
        <v>27</v>
      </c>
      <c r="C110" s="100" t="s">
        <v>222</v>
      </c>
      <c r="D110" s="94" t="s">
        <v>227</v>
      </c>
      <c r="E110" s="53">
        <v>1</v>
      </c>
      <c r="F110" s="90" t="s">
        <v>241</v>
      </c>
      <c r="G110" s="54">
        <v>0</v>
      </c>
      <c r="H110" s="101">
        <v>1461.77</v>
      </c>
      <c r="I110" s="101">
        <v>5847.08</v>
      </c>
      <c r="J110" s="102">
        <f t="shared" si="1"/>
        <v>7308.85</v>
      </c>
    </row>
    <row r="111" spans="1:10" ht="14.5" x14ac:dyDescent="0.3">
      <c r="A111" s="55" t="s">
        <v>180</v>
      </c>
      <c r="B111" s="103" t="s">
        <v>37</v>
      </c>
      <c r="C111" s="100" t="s">
        <v>224</v>
      </c>
      <c r="D111" s="94" t="s">
        <v>227</v>
      </c>
      <c r="E111" s="53">
        <v>1</v>
      </c>
      <c r="F111" s="60" t="s">
        <v>340</v>
      </c>
      <c r="G111" s="54">
        <v>0</v>
      </c>
      <c r="H111" s="101">
        <v>664.44</v>
      </c>
      <c r="I111" s="101">
        <v>2657.77</v>
      </c>
      <c r="J111" s="102">
        <f t="shared" si="1"/>
        <v>3322.21</v>
      </c>
    </row>
    <row r="112" spans="1:10" ht="14.5" x14ac:dyDescent="0.3">
      <c r="A112" s="55" t="s">
        <v>180</v>
      </c>
      <c r="B112" s="103" t="s">
        <v>37</v>
      </c>
      <c r="C112" s="104" t="s">
        <v>223</v>
      </c>
      <c r="D112" s="94" t="s">
        <v>227</v>
      </c>
      <c r="E112" s="53">
        <v>1</v>
      </c>
      <c r="F112" s="60" t="s">
        <v>341</v>
      </c>
      <c r="G112" s="54">
        <v>0</v>
      </c>
      <c r="H112" s="101">
        <v>664.44</v>
      </c>
      <c r="I112" s="101">
        <v>2657.77</v>
      </c>
      <c r="J112" s="102">
        <f t="shared" si="1"/>
        <v>3322.21</v>
      </c>
    </row>
    <row r="113" spans="1:10" ht="14.5" x14ac:dyDescent="0.3">
      <c r="A113" s="55" t="s">
        <v>189</v>
      </c>
      <c r="B113" s="105" t="s">
        <v>31</v>
      </c>
      <c r="C113" s="104" t="s">
        <v>219</v>
      </c>
      <c r="D113" s="94" t="s">
        <v>227</v>
      </c>
      <c r="E113" s="53">
        <v>1</v>
      </c>
      <c r="F113" s="61" t="s">
        <v>342</v>
      </c>
      <c r="G113" s="54">
        <v>0</v>
      </c>
      <c r="H113" s="101">
        <v>1129.55</v>
      </c>
      <c r="I113" s="101">
        <v>4518.2</v>
      </c>
      <c r="J113" s="102">
        <f t="shared" si="1"/>
        <v>5647.75</v>
      </c>
    </row>
    <row r="114" spans="1:10" ht="14.5" x14ac:dyDescent="0.3">
      <c r="A114" s="55" t="s">
        <v>188</v>
      </c>
      <c r="B114" s="105" t="s">
        <v>35</v>
      </c>
      <c r="C114" s="100" t="s">
        <v>222</v>
      </c>
      <c r="D114" s="94" t="s">
        <v>227</v>
      </c>
      <c r="E114" s="53">
        <v>1</v>
      </c>
      <c r="F114" s="60" t="s">
        <v>343</v>
      </c>
      <c r="G114" s="54">
        <v>0</v>
      </c>
      <c r="H114" s="101">
        <v>807.29</v>
      </c>
      <c r="I114" s="101">
        <v>3229.18</v>
      </c>
      <c r="J114" s="102">
        <f t="shared" si="1"/>
        <v>4036.47</v>
      </c>
    </row>
    <row r="115" spans="1:10" ht="14.5" x14ac:dyDescent="0.3">
      <c r="A115" s="55" t="s">
        <v>189</v>
      </c>
      <c r="B115" s="105" t="s">
        <v>31</v>
      </c>
      <c r="C115" s="104" t="s">
        <v>219</v>
      </c>
      <c r="D115" s="94" t="s">
        <v>227</v>
      </c>
      <c r="E115" s="53">
        <v>1</v>
      </c>
      <c r="F115" s="60" t="s">
        <v>344</v>
      </c>
      <c r="G115" s="54">
        <v>0</v>
      </c>
      <c r="H115" s="101">
        <v>1129.55</v>
      </c>
      <c r="I115" s="101">
        <v>4518.2</v>
      </c>
      <c r="J115" s="102">
        <f t="shared" si="1"/>
        <v>5647.75</v>
      </c>
    </row>
    <row r="116" spans="1:10" ht="14.5" x14ac:dyDescent="0.3">
      <c r="A116" s="55" t="s">
        <v>180</v>
      </c>
      <c r="B116" s="103" t="s">
        <v>37</v>
      </c>
      <c r="C116" s="100" t="s">
        <v>222</v>
      </c>
      <c r="D116" s="94" t="s">
        <v>227</v>
      </c>
      <c r="E116" s="53">
        <v>1</v>
      </c>
      <c r="F116" s="61" t="s">
        <v>345</v>
      </c>
      <c r="G116" s="54">
        <v>0</v>
      </c>
      <c r="H116" s="101">
        <v>664.44</v>
      </c>
      <c r="I116" s="101">
        <v>2657.77</v>
      </c>
      <c r="J116" s="102">
        <f t="shared" si="1"/>
        <v>3322.21</v>
      </c>
    </row>
    <row r="117" spans="1:10" ht="14.5" x14ac:dyDescent="0.3">
      <c r="A117" s="55" t="s">
        <v>180</v>
      </c>
      <c r="B117" s="103" t="s">
        <v>37</v>
      </c>
      <c r="C117" s="104" t="s">
        <v>219</v>
      </c>
      <c r="D117" s="94" t="s">
        <v>227</v>
      </c>
      <c r="E117" s="53">
        <v>1</v>
      </c>
      <c r="F117" s="60" t="s">
        <v>346</v>
      </c>
      <c r="G117" s="54">
        <v>0</v>
      </c>
      <c r="H117" s="101">
        <v>664.44</v>
      </c>
      <c r="I117" s="101">
        <v>2657.77</v>
      </c>
      <c r="J117" s="102">
        <f t="shared" si="1"/>
        <v>3322.21</v>
      </c>
    </row>
    <row r="118" spans="1:10" ht="14.5" x14ac:dyDescent="0.3">
      <c r="A118" s="55" t="s">
        <v>180</v>
      </c>
      <c r="B118" s="103" t="s">
        <v>37</v>
      </c>
      <c r="C118" s="105" t="s">
        <v>226</v>
      </c>
      <c r="D118" s="94" t="s">
        <v>227</v>
      </c>
      <c r="E118" s="53">
        <v>1</v>
      </c>
      <c r="F118" s="61" t="s">
        <v>347</v>
      </c>
      <c r="G118" s="54">
        <v>0</v>
      </c>
      <c r="H118" s="101">
        <v>664.44</v>
      </c>
      <c r="I118" s="101">
        <v>2657.77</v>
      </c>
      <c r="J118" s="102">
        <f t="shared" si="1"/>
        <v>3322.21</v>
      </c>
    </row>
    <row r="119" spans="1:10" ht="14.5" x14ac:dyDescent="0.3">
      <c r="A119" s="55" t="s">
        <v>213</v>
      </c>
      <c r="B119" s="104" t="s">
        <v>27</v>
      </c>
      <c r="C119" s="100" t="s">
        <v>220</v>
      </c>
      <c r="D119" s="94" t="s">
        <v>227</v>
      </c>
      <c r="E119" s="53">
        <v>1</v>
      </c>
      <c r="F119" s="90" t="s">
        <v>354</v>
      </c>
      <c r="G119" s="54">
        <v>0</v>
      </c>
      <c r="H119" s="101">
        <v>1461.77</v>
      </c>
      <c r="I119" s="101">
        <v>5847.08</v>
      </c>
      <c r="J119" s="102">
        <f t="shared" si="1"/>
        <v>7308.85</v>
      </c>
    </row>
    <row r="120" spans="1:10" ht="14.5" x14ac:dyDescent="0.3">
      <c r="A120" s="55" t="s">
        <v>195</v>
      </c>
      <c r="B120" s="105" t="s">
        <v>41</v>
      </c>
      <c r="C120" s="104" t="s">
        <v>219</v>
      </c>
      <c r="D120" s="94" t="s">
        <v>227</v>
      </c>
      <c r="E120" s="53">
        <v>1</v>
      </c>
      <c r="F120" s="90" t="s">
        <v>337</v>
      </c>
      <c r="G120" s="54">
        <v>0</v>
      </c>
      <c r="H120" s="101">
        <v>265.77999999999997</v>
      </c>
      <c r="I120" s="106">
        <v>1063.1099999999999</v>
      </c>
      <c r="J120" s="107">
        <f t="shared" si="1"/>
        <v>1328.8899999999999</v>
      </c>
    </row>
    <row r="121" spans="1:10" ht="14.5" x14ac:dyDescent="0.3">
      <c r="A121" s="55" t="s">
        <v>196</v>
      </c>
      <c r="B121" s="104" t="s">
        <v>33</v>
      </c>
      <c r="C121" s="100" t="s">
        <v>225</v>
      </c>
      <c r="D121" s="122" t="s">
        <v>386</v>
      </c>
      <c r="E121" s="53">
        <v>1</v>
      </c>
      <c r="F121" s="60" t="s">
        <v>386</v>
      </c>
      <c r="G121" s="54">
        <v>0</v>
      </c>
      <c r="H121" s="101">
        <v>930.22</v>
      </c>
      <c r="I121" s="101">
        <v>3720.87</v>
      </c>
      <c r="J121" s="102">
        <f t="shared" si="1"/>
        <v>4651.09</v>
      </c>
    </row>
    <row r="122" spans="1:10" ht="14.5" x14ac:dyDescent="0.3">
      <c r="A122" s="55" t="s">
        <v>195</v>
      </c>
      <c r="B122" s="105" t="s">
        <v>41</v>
      </c>
      <c r="C122" s="103" t="s">
        <v>225</v>
      </c>
      <c r="D122" s="94" t="s">
        <v>227</v>
      </c>
      <c r="E122" s="53">
        <v>1</v>
      </c>
      <c r="F122" s="60" t="s">
        <v>348</v>
      </c>
      <c r="G122" s="54">
        <v>0</v>
      </c>
      <c r="H122" s="101">
        <v>265.77999999999997</v>
      </c>
      <c r="I122" s="106">
        <v>1063.1099999999999</v>
      </c>
      <c r="J122" s="107">
        <f t="shared" si="1"/>
        <v>1328.8899999999999</v>
      </c>
    </row>
    <row r="123" spans="1:10" ht="14.5" x14ac:dyDescent="0.3">
      <c r="A123" s="55" t="s">
        <v>207</v>
      </c>
      <c r="B123" s="104" t="s">
        <v>27</v>
      </c>
      <c r="C123" s="103" t="s">
        <v>221</v>
      </c>
      <c r="D123" s="94" t="s">
        <v>227</v>
      </c>
      <c r="E123" s="53">
        <v>1</v>
      </c>
      <c r="F123" s="60" t="s">
        <v>350</v>
      </c>
      <c r="G123" s="54">
        <v>0</v>
      </c>
      <c r="H123" s="101">
        <v>1461.77</v>
      </c>
      <c r="I123" s="101">
        <v>5847.08</v>
      </c>
      <c r="J123" s="102">
        <f t="shared" si="1"/>
        <v>7308.85</v>
      </c>
    </row>
    <row r="124" spans="1:10" ht="14.5" x14ac:dyDescent="0.3">
      <c r="A124" s="55" t="s">
        <v>189</v>
      </c>
      <c r="B124" s="105" t="s">
        <v>31</v>
      </c>
      <c r="C124" s="104" t="s">
        <v>219</v>
      </c>
      <c r="D124" s="122" t="s">
        <v>407</v>
      </c>
      <c r="E124" s="53">
        <v>1</v>
      </c>
      <c r="F124" s="60" t="s">
        <v>351</v>
      </c>
      <c r="G124" s="54">
        <v>0</v>
      </c>
      <c r="H124" s="101"/>
      <c r="I124" s="101">
        <v>4518.2</v>
      </c>
      <c r="J124" s="102">
        <f t="shared" si="1"/>
        <v>4518.2</v>
      </c>
    </row>
    <row r="125" spans="1:10" ht="14.5" x14ac:dyDescent="0.3">
      <c r="A125" s="55" t="s">
        <v>180</v>
      </c>
      <c r="B125" s="103" t="s">
        <v>37</v>
      </c>
      <c r="C125" s="104" t="s">
        <v>219</v>
      </c>
      <c r="D125" s="94" t="s">
        <v>227</v>
      </c>
      <c r="E125" s="53">
        <v>1</v>
      </c>
      <c r="F125" s="60" t="s">
        <v>352</v>
      </c>
      <c r="G125" s="54">
        <v>0</v>
      </c>
      <c r="H125" s="101">
        <v>664.44</v>
      </c>
      <c r="I125" s="101">
        <v>2657.77</v>
      </c>
      <c r="J125" s="102">
        <f t="shared" si="1"/>
        <v>3322.21</v>
      </c>
    </row>
    <row r="126" spans="1:10" ht="14.5" x14ac:dyDescent="0.3">
      <c r="A126" s="55" t="s">
        <v>212</v>
      </c>
      <c r="B126" s="104" t="s">
        <v>33</v>
      </c>
      <c r="C126" s="105" t="s">
        <v>226</v>
      </c>
      <c r="D126" s="122" t="s">
        <v>407</v>
      </c>
      <c r="E126" s="53">
        <v>1</v>
      </c>
      <c r="F126" s="60" t="s">
        <v>353</v>
      </c>
      <c r="G126" s="54">
        <v>0</v>
      </c>
      <c r="H126" s="101"/>
      <c r="I126" s="101">
        <v>3720.87</v>
      </c>
      <c r="J126" s="102">
        <f t="shared" si="1"/>
        <v>3720.87</v>
      </c>
    </row>
    <row r="127" spans="1:10" ht="14.5" x14ac:dyDescent="0.3">
      <c r="A127" s="55" t="s">
        <v>188</v>
      </c>
      <c r="B127" s="105" t="s">
        <v>35</v>
      </c>
      <c r="C127" s="100" t="s">
        <v>224</v>
      </c>
      <c r="D127" s="94" t="s">
        <v>227</v>
      </c>
      <c r="E127" s="53">
        <v>1</v>
      </c>
      <c r="F127" s="60" t="s">
        <v>355</v>
      </c>
      <c r="G127" s="54">
        <v>0</v>
      </c>
      <c r="H127" s="101">
        <v>807.29</v>
      </c>
      <c r="I127" s="101">
        <v>3229.18</v>
      </c>
      <c r="J127" s="102">
        <f t="shared" si="1"/>
        <v>4036.47</v>
      </c>
    </row>
    <row r="128" spans="1:10" ht="14.5" x14ac:dyDescent="0.3">
      <c r="A128" s="55" t="s">
        <v>189</v>
      </c>
      <c r="B128" s="105" t="s">
        <v>31</v>
      </c>
      <c r="C128" s="104" t="s">
        <v>219</v>
      </c>
      <c r="D128" s="122" t="s">
        <v>407</v>
      </c>
      <c r="E128" s="53">
        <v>1</v>
      </c>
      <c r="F128" s="60" t="s">
        <v>356</v>
      </c>
      <c r="G128" s="54">
        <v>0</v>
      </c>
      <c r="H128" s="101"/>
      <c r="I128" s="101">
        <v>4518.2</v>
      </c>
      <c r="J128" s="102">
        <f t="shared" si="1"/>
        <v>4518.2</v>
      </c>
    </row>
    <row r="129" spans="1:10" ht="14.5" x14ac:dyDescent="0.3">
      <c r="A129" s="55" t="s">
        <v>185</v>
      </c>
      <c r="B129" s="105" t="s">
        <v>29</v>
      </c>
      <c r="C129" s="100" t="s">
        <v>222</v>
      </c>
      <c r="D129" s="94" t="s">
        <v>227</v>
      </c>
      <c r="E129" s="53">
        <v>1</v>
      </c>
      <c r="F129" s="60" t="s">
        <v>357</v>
      </c>
      <c r="G129" s="54">
        <v>0</v>
      </c>
      <c r="H129" s="101">
        <v>1229.22</v>
      </c>
      <c r="I129" s="101">
        <v>4916.8599999999997</v>
      </c>
      <c r="J129" s="102">
        <f t="shared" si="1"/>
        <v>6146.08</v>
      </c>
    </row>
    <row r="130" spans="1:10" ht="14.5" x14ac:dyDescent="0.3">
      <c r="A130" s="55" t="s">
        <v>183</v>
      </c>
      <c r="B130" s="104" t="s">
        <v>27</v>
      </c>
      <c r="C130" s="100" t="s">
        <v>222</v>
      </c>
      <c r="D130" s="94" t="s">
        <v>227</v>
      </c>
      <c r="E130" s="53">
        <v>1</v>
      </c>
      <c r="F130" s="61" t="s">
        <v>358</v>
      </c>
      <c r="G130" s="54">
        <v>0</v>
      </c>
      <c r="H130" s="101">
        <v>1461.77</v>
      </c>
      <c r="I130" s="101">
        <v>5847.08</v>
      </c>
      <c r="J130" s="102">
        <f t="shared" si="1"/>
        <v>7308.85</v>
      </c>
    </row>
    <row r="131" spans="1:10" ht="14.5" x14ac:dyDescent="0.3">
      <c r="A131" s="55" t="s">
        <v>214</v>
      </c>
      <c r="B131" s="105"/>
      <c r="C131" s="105" t="s">
        <v>226</v>
      </c>
      <c r="D131" s="94" t="s">
        <v>227</v>
      </c>
      <c r="E131" s="53">
        <v>1</v>
      </c>
      <c r="F131" s="60" t="s">
        <v>359</v>
      </c>
      <c r="G131" s="54">
        <v>0</v>
      </c>
      <c r="H131" s="101">
        <v>3198</v>
      </c>
      <c r="I131" s="101">
        <v>12792</v>
      </c>
      <c r="J131" s="102">
        <f t="shared" si="1"/>
        <v>15990</v>
      </c>
    </row>
    <row r="132" spans="1:10" ht="14.5" x14ac:dyDescent="0.3">
      <c r="A132" s="55" t="s">
        <v>183</v>
      </c>
      <c r="B132" s="104" t="s">
        <v>27</v>
      </c>
      <c r="C132" s="100" t="s">
        <v>224</v>
      </c>
      <c r="D132" s="94" t="s">
        <v>227</v>
      </c>
      <c r="E132" s="53">
        <v>1</v>
      </c>
      <c r="F132" s="60" t="s">
        <v>360</v>
      </c>
      <c r="G132" s="54">
        <v>0</v>
      </c>
      <c r="H132" s="101">
        <v>1461.77</v>
      </c>
      <c r="I132" s="101">
        <v>5847.08</v>
      </c>
      <c r="J132" s="102">
        <f t="shared" si="1"/>
        <v>7308.85</v>
      </c>
    </row>
    <row r="133" spans="1:10" ht="14.5" x14ac:dyDescent="0.3">
      <c r="A133" s="55" t="s">
        <v>183</v>
      </c>
      <c r="B133" s="104" t="s">
        <v>27</v>
      </c>
      <c r="C133" s="100" t="s">
        <v>222</v>
      </c>
      <c r="D133" s="94" t="s">
        <v>227</v>
      </c>
      <c r="E133" s="53">
        <v>1</v>
      </c>
      <c r="F133" s="60" t="s">
        <v>361</v>
      </c>
      <c r="G133" s="54">
        <v>0</v>
      </c>
      <c r="H133" s="101">
        <v>1461.77</v>
      </c>
      <c r="I133" s="101">
        <v>5847.08</v>
      </c>
      <c r="J133" s="102">
        <f t="shared" si="1"/>
        <v>7308.85</v>
      </c>
    </row>
    <row r="134" spans="1:10" ht="14.5" x14ac:dyDescent="0.3">
      <c r="A134" s="55" t="s">
        <v>181</v>
      </c>
      <c r="B134" s="104" t="s">
        <v>33</v>
      </c>
      <c r="C134" s="105" t="s">
        <v>226</v>
      </c>
      <c r="D134" s="94" t="s">
        <v>227</v>
      </c>
      <c r="E134" s="53">
        <v>1</v>
      </c>
      <c r="F134" s="61" t="s">
        <v>362</v>
      </c>
      <c r="G134" s="54">
        <v>0</v>
      </c>
      <c r="H134" s="101">
        <v>930.22</v>
      </c>
      <c r="I134" s="101">
        <v>3720.87</v>
      </c>
      <c r="J134" s="102">
        <f t="shared" si="1"/>
        <v>4651.09</v>
      </c>
    </row>
    <row r="135" spans="1:10" ht="14.5" x14ac:dyDescent="0.3">
      <c r="A135" s="55" t="s">
        <v>185</v>
      </c>
      <c r="B135" s="105" t="s">
        <v>29</v>
      </c>
      <c r="C135" s="100" t="s">
        <v>224</v>
      </c>
      <c r="D135" s="94" t="s">
        <v>227</v>
      </c>
      <c r="E135" s="53">
        <v>1</v>
      </c>
      <c r="F135" s="60" t="s">
        <v>363</v>
      </c>
      <c r="G135" s="54">
        <v>0</v>
      </c>
      <c r="H135" s="101">
        <v>1229.22</v>
      </c>
      <c r="I135" s="101">
        <v>4916.8599999999997</v>
      </c>
      <c r="J135" s="102">
        <f t="shared" ref="J135:J174" si="2">H135+I135</f>
        <v>6146.08</v>
      </c>
    </row>
    <row r="136" spans="1:10" ht="14.5" x14ac:dyDescent="0.3">
      <c r="A136" s="55" t="s">
        <v>180</v>
      </c>
      <c r="B136" s="103" t="s">
        <v>37</v>
      </c>
      <c r="C136" s="100" t="s">
        <v>222</v>
      </c>
      <c r="D136" s="94" t="s">
        <v>227</v>
      </c>
      <c r="E136" s="53">
        <v>1</v>
      </c>
      <c r="F136" s="60" t="s">
        <v>384</v>
      </c>
      <c r="G136" s="54">
        <v>0</v>
      </c>
      <c r="H136" s="101">
        <v>664.44</v>
      </c>
      <c r="I136" s="101">
        <v>2657.77</v>
      </c>
      <c r="J136" s="102">
        <f t="shared" si="2"/>
        <v>3322.21</v>
      </c>
    </row>
    <row r="137" spans="1:10" ht="14.5" x14ac:dyDescent="0.3">
      <c r="A137" s="55" t="s">
        <v>189</v>
      </c>
      <c r="B137" s="105" t="s">
        <v>31</v>
      </c>
      <c r="C137" s="100" t="s">
        <v>222</v>
      </c>
      <c r="D137" s="94" t="s">
        <v>227</v>
      </c>
      <c r="E137" s="53">
        <v>1</v>
      </c>
      <c r="F137" s="60" t="s">
        <v>364</v>
      </c>
      <c r="G137" s="54">
        <v>0</v>
      </c>
      <c r="H137" s="101">
        <v>1129.55</v>
      </c>
      <c r="I137" s="101">
        <v>4518.2</v>
      </c>
      <c r="J137" s="102">
        <f t="shared" si="2"/>
        <v>5647.75</v>
      </c>
    </row>
    <row r="138" spans="1:10" ht="14.5" x14ac:dyDescent="0.3">
      <c r="A138" s="55" t="s">
        <v>215</v>
      </c>
      <c r="B138" s="103" t="s">
        <v>37</v>
      </c>
      <c r="C138" s="104" t="s">
        <v>219</v>
      </c>
      <c r="D138" s="122" t="s">
        <v>407</v>
      </c>
      <c r="E138" s="53">
        <v>1</v>
      </c>
      <c r="F138" s="60" t="s">
        <v>365</v>
      </c>
      <c r="G138" s="54">
        <v>0</v>
      </c>
      <c r="H138" s="101"/>
      <c r="I138" s="101">
        <v>2657.77</v>
      </c>
      <c r="J138" s="102">
        <f t="shared" si="2"/>
        <v>2657.77</v>
      </c>
    </row>
    <row r="139" spans="1:10" ht="14.5" x14ac:dyDescent="0.3">
      <c r="A139" s="55" t="s">
        <v>180</v>
      </c>
      <c r="B139" s="103" t="s">
        <v>37</v>
      </c>
      <c r="C139" s="104" t="s">
        <v>219</v>
      </c>
      <c r="D139" s="94" t="s">
        <v>227</v>
      </c>
      <c r="E139" s="53">
        <v>1</v>
      </c>
      <c r="F139" s="60" t="s">
        <v>366</v>
      </c>
      <c r="G139" s="54">
        <v>0</v>
      </c>
      <c r="H139" s="101">
        <v>664.44</v>
      </c>
      <c r="I139" s="101">
        <v>2657.77</v>
      </c>
      <c r="J139" s="102">
        <f t="shared" si="2"/>
        <v>3322.21</v>
      </c>
    </row>
    <row r="140" spans="1:10" ht="14.5" x14ac:dyDescent="0.3">
      <c r="A140" s="55" t="s">
        <v>196</v>
      </c>
      <c r="B140" s="104" t="s">
        <v>33</v>
      </c>
      <c r="C140" s="100" t="s">
        <v>225</v>
      </c>
      <c r="D140" s="94" t="s">
        <v>227</v>
      </c>
      <c r="E140" s="53">
        <v>1</v>
      </c>
      <c r="F140" s="60" t="s">
        <v>367</v>
      </c>
      <c r="G140" s="54">
        <v>0</v>
      </c>
      <c r="H140" s="101">
        <v>930.22</v>
      </c>
      <c r="I140" s="101">
        <v>3720.87</v>
      </c>
      <c r="J140" s="102">
        <f t="shared" si="2"/>
        <v>4651.09</v>
      </c>
    </row>
    <row r="141" spans="1:10" ht="14.5" x14ac:dyDescent="0.3">
      <c r="A141" s="55" t="s">
        <v>183</v>
      </c>
      <c r="B141" s="104" t="s">
        <v>27</v>
      </c>
      <c r="C141" s="100" t="s">
        <v>224</v>
      </c>
      <c r="D141" s="94" t="s">
        <v>227</v>
      </c>
      <c r="E141" s="53">
        <v>1</v>
      </c>
      <c r="F141" s="60" t="s">
        <v>368</v>
      </c>
      <c r="G141" s="54">
        <v>0</v>
      </c>
      <c r="H141" s="101">
        <v>1461.77</v>
      </c>
      <c r="I141" s="101">
        <v>5847.08</v>
      </c>
      <c r="J141" s="102">
        <f t="shared" si="2"/>
        <v>7308.85</v>
      </c>
    </row>
    <row r="142" spans="1:10" ht="14.5" x14ac:dyDescent="0.3">
      <c r="A142" s="55" t="s">
        <v>188</v>
      </c>
      <c r="B142" s="105" t="s">
        <v>35</v>
      </c>
      <c r="C142" s="100" t="s">
        <v>225</v>
      </c>
      <c r="D142" s="94" t="s">
        <v>227</v>
      </c>
      <c r="E142" s="53">
        <v>1</v>
      </c>
      <c r="F142" s="62" t="s">
        <v>272</v>
      </c>
      <c r="G142" s="54">
        <v>0</v>
      </c>
      <c r="H142" s="101">
        <v>807.29</v>
      </c>
      <c r="I142" s="101">
        <v>3229.18</v>
      </c>
      <c r="J142" s="102">
        <f t="shared" si="2"/>
        <v>4036.47</v>
      </c>
    </row>
    <row r="143" spans="1:10" ht="14.5" x14ac:dyDescent="0.3">
      <c r="A143" s="55" t="s">
        <v>196</v>
      </c>
      <c r="B143" s="104" t="s">
        <v>33</v>
      </c>
      <c r="C143" s="104" t="s">
        <v>219</v>
      </c>
      <c r="D143" s="94" t="s">
        <v>227</v>
      </c>
      <c r="E143" s="53">
        <v>1</v>
      </c>
      <c r="F143" s="60" t="s">
        <v>370</v>
      </c>
      <c r="G143" s="54">
        <v>0</v>
      </c>
      <c r="H143" s="101">
        <v>930.22</v>
      </c>
      <c r="I143" s="101">
        <v>3720.87</v>
      </c>
      <c r="J143" s="102">
        <f t="shared" si="2"/>
        <v>4651.09</v>
      </c>
    </row>
    <row r="144" spans="1:10" ht="14.5" x14ac:dyDescent="0.3">
      <c r="A144" s="55" t="s">
        <v>182</v>
      </c>
      <c r="B144" s="100" t="s">
        <v>39</v>
      </c>
      <c r="C144" s="100" t="s">
        <v>220</v>
      </c>
      <c r="D144" s="94" t="s">
        <v>227</v>
      </c>
      <c r="E144" s="53">
        <v>1</v>
      </c>
      <c r="F144" s="60" t="s">
        <v>319</v>
      </c>
      <c r="G144" s="54">
        <v>0</v>
      </c>
      <c r="H144" s="101">
        <v>431.89</v>
      </c>
      <c r="I144" s="101">
        <v>1727.55</v>
      </c>
      <c r="J144" s="102">
        <f t="shared" si="2"/>
        <v>2159.44</v>
      </c>
    </row>
    <row r="145" spans="1:10" ht="14.5" x14ac:dyDescent="0.3">
      <c r="A145" s="55" t="s">
        <v>217</v>
      </c>
      <c r="B145" s="104" t="s">
        <v>27</v>
      </c>
      <c r="C145" s="103" t="s">
        <v>225</v>
      </c>
      <c r="D145" s="122" t="s">
        <v>461</v>
      </c>
      <c r="E145" s="53">
        <v>1</v>
      </c>
      <c r="F145" s="60" t="s">
        <v>373</v>
      </c>
      <c r="G145" s="54">
        <v>0</v>
      </c>
      <c r="H145" s="101"/>
      <c r="I145" s="101">
        <v>5847.08</v>
      </c>
      <c r="J145" s="102">
        <f t="shared" si="2"/>
        <v>5847.08</v>
      </c>
    </row>
    <row r="146" spans="1:10" ht="14.5" x14ac:dyDescent="0.3">
      <c r="A146" s="55" t="s">
        <v>189</v>
      </c>
      <c r="B146" s="105" t="s">
        <v>31</v>
      </c>
      <c r="C146" s="100" t="s">
        <v>224</v>
      </c>
      <c r="D146" s="94" t="s">
        <v>227</v>
      </c>
      <c r="E146" s="53">
        <v>1</v>
      </c>
      <c r="F146" s="60" t="s">
        <v>385</v>
      </c>
      <c r="G146" s="54">
        <v>0</v>
      </c>
      <c r="H146" s="101">
        <v>1129.55</v>
      </c>
      <c r="I146" s="101">
        <v>4518.2</v>
      </c>
      <c r="J146" s="102">
        <f t="shared" si="2"/>
        <v>5647.75</v>
      </c>
    </row>
    <row r="147" spans="1:10" ht="14.5" x14ac:dyDescent="0.3">
      <c r="A147" s="55" t="s">
        <v>209</v>
      </c>
      <c r="B147" s="104" t="s">
        <v>27</v>
      </c>
      <c r="C147" s="104" t="s">
        <v>219</v>
      </c>
      <c r="D147" s="94" t="s">
        <v>227</v>
      </c>
      <c r="E147" s="53">
        <v>1</v>
      </c>
      <c r="F147" s="90" t="s">
        <v>326</v>
      </c>
      <c r="G147" s="54">
        <v>0</v>
      </c>
      <c r="H147" s="101">
        <v>1461.77</v>
      </c>
      <c r="I147" s="101">
        <v>5847.08</v>
      </c>
      <c r="J147" s="102">
        <f t="shared" si="2"/>
        <v>7308.85</v>
      </c>
    </row>
    <row r="148" spans="1:10" ht="14.5" x14ac:dyDescent="0.3">
      <c r="A148" s="55" t="s">
        <v>189</v>
      </c>
      <c r="B148" s="105" t="s">
        <v>31</v>
      </c>
      <c r="C148" s="100" t="s">
        <v>220</v>
      </c>
      <c r="D148" s="94" t="s">
        <v>227</v>
      </c>
      <c r="E148" s="53">
        <v>1</v>
      </c>
      <c r="F148" s="60" t="s">
        <v>556</v>
      </c>
      <c r="G148" s="54">
        <v>0</v>
      </c>
      <c r="H148" s="101">
        <v>1129.55</v>
      </c>
      <c r="I148" s="101">
        <v>4518.2</v>
      </c>
      <c r="J148" s="102">
        <f t="shared" si="2"/>
        <v>5647.75</v>
      </c>
    </row>
    <row r="149" spans="1:10" ht="14.5" x14ac:dyDescent="0.3">
      <c r="A149" s="55" t="s">
        <v>207</v>
      </c>
      <c r="B149" s="104" t="s">
        <v>27</v>
      </c>
      <c r="C149" s="104" t="s">
        <v>223</v>
      </c>
      <c r="D149" s="122" t="s">
        <v>461</v>
      </c>
      <c r="E149" s="53">
        <v>1</v>
      </c>
      <c r="F149" s="90" t="s">
        <v>317</v>
      </c>
      <c r="G149" s="54">
        <v>0</v>
      </c>
      <c r="H149" s="101"/>
      <c r="I149" s="101">
        <v>5847.08</v>
      </c>
      <c r="J149" s="102">
        <f t="shared" si="2"/>
        <v>5847.08</v>
      </c>
    </row>
    <row r="150" spans="1:10" ht="14.5" x14ac:dyDescent="0.3">
      <c r="A150" s="55" t="s">
        <v>206</v>
      </c>
      <c r="B150" s="104" t="s">
        <v>27</v>
      </c>
      <c r="C150" s="104" t="s">
        <v>219</v>
      </c>
      <c r="D150" s="94" t="s">
        <v>227</v>
      </c>
      <c r="E150" s="53">
        <v>1</v>
      </c>
      <c r="F150" s="60" t="s">
        <v>316</v>
      </c>
      <c r="G150" s="54">
        <v>0</v>
      </c>
      <c r="H150" s="101">
        <v>1461.77</v>
      </c>
      <c r="I150" s="101">
        <v>5847.08</v>
      </c>
      <c r="J150" s="102">
        <f t="shared" si="2"/>
        <v>7308.85</v>
      </c>
    </row>
    <row r="151" spans="1:10" ht="14.5" x14ac:dyDescent="0.3">
      <c r="A151" s="55" t="s">
        <v>189</v>
      </c>
      <c r="B151" s="105" t="s">
        <v>31</v>
      </c>
      <c r="C151" s="105" t="s">
        <v>226</v>
      </c>
      <c r="D151" s="94" t="s">
        <v>227</v>
      </c>
      <c r="E151" s="53">
        <v>1</v>
      </c>
      <c r="F151" s="60" t="s">
        <v>377</v>
      </c>
      <c r="G151" s="54">
        <v>0</v>
      </c>
      <c r="H151" s="101">
        <v>1129.55</v>
      </c>
      <c r="I151" s="101">
        <v>4518.2</v>
      </c>
      <c r="J151" s="102">
        <f t="shared" si="2"/>
        <v>5647.75</v>
      </c>
    </row>
    <row r="152" spans="1:10" ht="14.5" x14ac:dyDescent="0.3">
      <c r="A152" s="55" t="s">
        <v>535</v>
      </c>
      <c r="B152" s="105"/>
      <c r="C152" s="100" t="s">
        <v>220</v>
      </c>
      <c r="D152" s="122" t="s">
        <v>461</v>
      </c>
      <c r="E152" s="53">
        <v>1</v>
      </c>
      <c r="F152" s="90" t="s">
        <v>313</v>
      </c>
      <c r="G152" s="54">
        <v>0</v>
      </c>
      <c r="H152" s="101"/>
      <c r="I152" s="101">
        <v>12792</v>
      </c>
      <c r="J152" s="102">
        <f t="shared" si="2"/>
        <v>12792</v>
      </c>
    </row>
    <row r="153" spans="1:10" ht="14.5" x14ac:dyDescent="0.3">
      <c r="A153" s="55" t="s">
        <v>182</v>
      </c>
      <c r="B153" s="100" t="s">
        <v>39</v>
      </c>
      <c r="C153" s="100" t="s">
        <v>220</v>
      </c>
      <c r="D153" s="94" t="s">
        <v>227</v>
      </c>
      <c r="E153" s="53">
        <v>1</v>
      </c>
      <c r="F153" s="60" t="s">
        <v>379</v>
      </c>
      <c r="G153" s="54">
        <v>0</v>
      </c>
      <c r="H153" s="101">
        <v>431.89</v>
      </c>
      <c r="I153" s="101">
        <v>1727.55</v>
      </c>
      <c r="J153" s="102">
        <f t="shared" si="2"/>
        <v>2159.44</v>
      </c>
    </row>
    <row r="154" spans="1:10" ht="14.5" x14ac:dyDescent="0.3">
      <c r="A154" s="55" t="s">
        <v>181</v>
      </c>
      <c r="B154" s="104" t="s">
        <v>33</v>
      </c>
      <c r="C154" s="103" t="s">
        <v>225</v>
      </c>
      <c r="D154" s="94" t="s">
        <v>227</v>
      </c>
      <c r="E154" s="53">
        <v>1</v>
      </c>
      <c r="F154" s="89" t="s">
        <v>308</v>
      </c>
      <c r="G154" s="54">
        <v>0</v>
      </c>
      <c r="H154" s="101">
        <v>930.22</v>
      </c>
      <c r="I154" s="101">
        <v>3720.87</v>
      </c>
      <c r="J154" s="102">
        <f t="shared" si="2"/>
        <v>4651.09</v>
      </c>
    </row>
    <row r="155" spans="1:10" ht="14.5" x14ac:dyDescent="0.3">
      <c r="A155" s="55" t="s">
        <v>187</v>
      </c>
      <c r="B155" s="105" t="s">
        <v>25</v>
      </c>
      <c r="C155" s="100" t="s">
        <v>225</v>
      </c>
      <c r="D155" s="94" t="s">
        <v>227</v>
      </c>
      <c r="E155" s="53">
        <v>1</v>
      </c>
      <c r="F155" s="60" t="s">
        <v>381</v>
      </c>
      <c r="G155" s="54">
        <v>0</v>
      </c>
      <c r="H155" s="101">
        <v>1993.32</v>
      </c>
      <c r="I155" s="101">
        <v>7973.3</v>
      </c>
      <c r="J155" s="102">
        <f t="shared" si="2"/>
        <v>9966.6200000000008</v>
      </c>
    </row>
    <row r="156" spans="1:10" ht="14.5" x14ac:dyDescent="0.3">
      <c r="A156" s="55" t="s">
        <v>185</v>
      </c>
      <c r="B156" s="105" t="s">
        <v>29</v>
      </c>
      <c r="C156" s="103" t="s">
        <v>225</v>
      </c>
      <c r="D156" s="94" t="s">
        <v>227</v>
      </c>
      <c r="E156" s="53">
        <v>1</v>
      </c>
      <c r="F156" s="60" t="s">
        <v>382</v>
      </c>
      <c r="G156" s="54">
        <v>0</v>
      </c>
      <c r="H156" s="101">
        <v>1229.22</v>
      </c>
      <c r="I156" s="101">
        <v>4916.8599999999997</v>
      </c>
      <c r="J156" s="102">
        <f t="shared" si="2"/>
        <v>6146.08</v>
      </c>
    </row>
    <row r="157" spans="1:10" ht="14.5" x14ac:dyDescent="0.3">
      <c r="A157" s="55" t="s">
        <v>187</v>
      </c>
      <c r="B157" s="105" t="s">
        <v>25</v>
      </c>
      <c r="C157" s="100" t="s">
        <v>222</v>
      </c>
      <c r="D157" s="94" t="s">
        <v>227</v>
      </c>
      <c r="E157" s="53">
        <v>1</v>
      </c>
      <c r="F157" s="60" t="s">
        <v>383</v>
      </c>
      <c r="G157" s="54">
        <v>0</v>
      </c>
      <c r="H157" s="101">
        <v>1993.32</v>
      </c>
      <c r="I157" s="101">
        <v>7973.3</v>
      </c>
      <c r="J157" s="102">
        <f t="shared" si="2"/>
        <v>9966.6200000000008</v>
      </c>
    </row>
    <row r="158" spans="1:10" ht="14.5" x14ac:dyDescent="0.3">
      <c r="A158" s="55" t="s">
        <v>180</v>
      </c>
      <c r="B158" s="103" t="s">
        <v>37</v>
      </c>
      <c r="C158" s="104" t="s">
        <v>223</v>
      </c>
      <c r="D158" s="94" t="s">
        <v>227</v>
      </c>
      <c r="E158" s="53">
        <v>1</v>
      </c>
      <c r="F158" s="60" t="s">
        <v>239</v>
      </c>
      <c r="G158" s="54">
        <v>0</v>
      </c>
      <c r="H158" s="101">
        <v>664.44</v>
      </c>
      <c r="I158" s="101">
        <v>2657.77</v>
      </c>
      <c r="J158" s="102">
        <f t="shared" si="2"/>
        <v>3322.21</v>
      </c>
    </row>
    <row r="159" spans="1:10" ht="14.5" x14ac:dyDescent="0.3">
      <c r="A159" s="55" t="s">
        <v>195</v>
      </c>
      <c r="B159" s="105" t="s">
        <v>41</v>
      </c>
      <c r="C159" s="100" t="s">
        <v>224</v>
      </c>
      <c r="D159" s="94" t="s">
        <v>227</v>
      </c>
      <c r="E159" s="53">
        <v>1</v>
      </c>
      <c r="F159" s="60" t="s">
        <v>378</v>
      </c>
      <c r="G159" s="54">
        <v>0</v>
      </c>
      <c r="H159" s="106">
        <v>265.77999999999997</v>
      </c>
      <c r="I159" s="106">
        <v>1063.1099999999999</v>
      </c>
      <c r="J159" s="107">
        <f t="shared" si="2"/>
        <v>1328.8899999999999</v>
      </c>
    </row>
    <row r="160" spans="1:10" ht="14.5" x14ac:dyDescent="0.3">
      <c r="A160" s="55" t="s">
        <v>182</v>
      </c>
      <c r="B160" s="100" t="s">
        <v>39</v>
      </c>
      <c r="C160" s="100"/>
      <c r="D160" s="122" t="s">
        <v>386</v>
      </c>
      <c r="E160" s="53">
        <v>1</v>
      </c>
      <c r="F160" s="60" t="s">
        <v>386</v>
      </c>
      <c r="G160" s="54">
        <v>0</v>
      </c>
      <c r="H160" s="101">
        <v>431.89</v>
      </c>
      <c r="I160" s="101">
        <v>1727.55</v>
      </c>
      <c r="J160" s="102">
        <f t="shared" si="2"/>
        <v>2159.44</v>
      </c>
    </row>
    <row r="161" spans="1:30" ht="14.5" x14ac:dyDescent="0.3">
      <c r="A161" s="55" t="s">
        <v>195</v>
      </c>
      <c r="B161" s="105" t="s">
        <v>41</v>
      </c>
      <c r="C161" s="100" t="s">
        <v>222</v>
      </c>
      <c r="D161" s="94" t="s">
        <v>227</v>
      </c>
      <c r="E161" s="53">
        <v>1</v>
      </c>
      <c r="F161" s="60" t="s">
        <v>304</v>
      </c>
      <c r="G161" s="54">
        <v>0</v>
      </c>
      <c r="H161" s="106">
        <v>265.77999999999997</v>
      </c>
      <c r="I161" s="106">
        <v>1063.1099999999999</v>
      </c>
      <c r="J161" s="107">
        <f t="shared" si="2"/>
        <v>1328.8899999999999</v>
      </c>
    </row>
    <row r="162" spans="1:30" ht="14.5" x14ac:dyDescent="0.3">
      <c r="A162" s="55" t="s">
        <v>195</v>
      </c>
      <c r="B162" s="105" t="s">
        <v>41</v>
      </c>
      <c r="C162" s="103" t="s">
        <v>225</v>
      </c>
      <c r="D162" s="94" t="s">
        <v>227</v>
      </c>
      <c r="E162" s="53">
        <v>1</v>
      </c>
      <c r="F162" s="90" t="s">
        <v>349</v>
      </c>
      <c r="G162" s="54">
        <v>0</v>
      </c>
      <c r="H162" s="106">
        <v>265.77999999999997</v>
      </c>
      <c r="I162" s="106">
        <v>1063.1099999999999</v>
      </c>
      <c r="J162" s="107">
        <f t="shared" si="2"/>
        <v>1328.8899999999999</v>
      </c>
    </row>
    <row r="163" spans="1:30" ht="14.5" x14ac:dyDescent="0.3">
      <c r="A163" s="55" t="s">
        <v>180</v>
      </c>
      <c r="B163" s="104" t="s">
        <v>37</v>
      </c>
      <c r="C163" s="104"/>
      <c r="D163" s="122" t="s">
        <v>386</v>
      </c>
      <c r="E163" s="53">
        <v>1</v>
      </c>
      <c r="F163" s="61" t="s">
        <v>386</v>
      </c>
      <c r="G163" s="54">
        <v>0</v>
      </c>
      <c r="H163" s="101">
        <v>664.44</v>
      </c>
      <c r="I163" s="101">
        <v>2657.77</v>
      </c>
      <c r="J163" s="102">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180</v>
      </c>
      <c r="B164" s="104" t="s">
        <v>37</v>
      </c>
      <c r="C164" s="104"/>
      <c r="D164" s="122" t="s">
        <v>386</v>
      </c>
      <c r="E164" s="53">
        <v>1</v>
      </c>
      <c r="F164" s="60" t="s">
        <v>386</v>
      </c>
      <c r="G164" s="54">
        <v>0</v>
      </c>
      <c r="H164" s="101">
        <v>664.44</v>
      </c>
      <c r="I164" s="101">
        <v>2657.77</v>
      </c>
      <c r="J164" s="102">
        <f t="shared" si="2"/>
        <v>3322.21</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182</v>
      </c>
      <c r="B165" s="100" t="s">
        <v>39</v>
      </c>
      <c r="C165" s="100" t="s">
        <v>224</v>
      </c>
      <c r="D165" s="94" t="s">
        <v>227</v>
      </c>
      <c r="E165" s="53">
        <v>1</v>
      </c>
      <c r="F165" s="60" t="s">
        <v>387</v>
      </c>
      <c r="G165" s="54">
        <v>0</v>
      </c>
      <c r="H165" s="101">
        <v>431.89</v>
      </c>
      <c r="I165" s="101">
        <v>1727.55</v>
      </c>
      <c r="J165" s="102">
        <f t="shared" si="2"/>
        <v>2159.44</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218</v>
      </c>
      <c r="B166" s="105" t="s">
        <v>43</v>
      </c>
      <c r="C166" s="100" t="s">
        <v>222</v>
      </c>
      <c r="D166" s="94" t="s">
        <v>227</v>
      </c>
      <c r="E166" s="53">
        <v>1</v>
      </c>
      <c r="F166" s="60" t="s">
        <v>374</v>
      </c>
      <c r="G166" s="54">
        <v>0</v>
      </c>
      <c r="H166" s="106">
        <v>232.56</v>
      </c>
      <c r="I166" s="106">
        <v>930.22</v>
      </c>
      <c r="J166" s="107">
        <f t="shared" si="2"/>
        <v>1162.78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183</v>
      </c>
      <c r="B167" s="104" t="s">
        <v>27</v>
      </c>
      <c r="C167" s="100" t="s">
        <v>222</v>
      </c>
      <c r="D167" s="94" t="s">
        <v>227</v>
      </c>
      <c r="E167" s="53">
        <v>1</v>
      </c>
      <c r="F167" s="60" t="s">
        <v>389</v>
      </c>
      <c r="G167" s="54">
        <v>0</v>
      </c>
      <c r="H167" s="101">
        <v>1461.77</v>
      </c>
      <c r="I167" s="101">
        <v>5847.08</v>
      </c>
      <c r="J167" s="102">
        <f t="shared" si="2"/>
        <v>7308.85</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187</v>
      </c>
      <c r="B168" s="105" t="s">
        <v>25</v>
      </c>
      <c r="C168" s="104" t="s">
        <v>219</v>
      </c>
      <c r="D168" s="94" t="s">
        <v>227</v>
      </c>
      <c r="E168" s="53">
        <v>1</v>
      </c>
      <c r="F168" s="63" t="s">
        <v>244</v>
      </c>
      <c r="G168" s="54">
        <v>0</v>
      </c>
      <c r="H168" s="101">
        <v>1993.32</v>
      </c>
      <c r="I168" s="101">
        <v>7973.3</v>
      </c>
      <c r="J168" s="102">
        <f t="shared" si="2"/>
        <v>9966.6200000000008</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187</v>
      </c>
      <c r="B169" s="105" t="s">
        <v>25</v>
      </c>
      <c r="C169" s="100" t="s">
        <v>222</v>
      </c>
      <c r="D169" s="94" t="s">
        <v>227</v>
      </c>
      <c r="E169" s="53">
        <v>1</v>
      </c>
      <c r="F169" s="61" t="s">
        <v>256</v>
      </c>
      <c r="G169" s="54">
        <v>0</v>
      </c>
      <c r="H169" s="101">
        <v>1993.32</v>
      </c>
      <c r="I169" s="101">
        <v>7973.3</v>
      </c>
      <c r="J169" s="102">
        <f t="shared" si="2"/>
        <v>9966.6200000000008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183</v>
      </c>
      <c r="B170" s="104" t="s">
        <v>27</v>
      </c>
      <c r="C170" s="100" t="s">
        <v>222</v>
      </c>
      <c r="D170" s="94" t="s">
        <v>227</v>
      </c>
      <c r="E170" s="53">
        <v>1</v>
      </c>
      <c r="F170" s="60" t="s">
        <v>325</v>
      </c>
      <c r="G170" s="54">
        <v>0</v>
      </c>
      <c r="H170" s="101">
        <v>1461.77</v>
      </c>
      <c r="I170" s="101">
        <v>5847.08</v>
      </c>
      <c r="J170" s="102">
        <f t="shared" si="2"/>
        <v>7308.85</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181</v>
      </c>
      <c r="B171" s="104" t="s">
        <v>33</v>
      </c>
      <c r="C171" s="100" t="s">
        <v>222</v>
      </c>
      <c r="D171" s="94" t="s">
        <v>227</v>
      </c>
      <c r="E171" s="53">
        <v>1</v>
      </c>
      <c r="F171" s="63" t="s">
        <v>303</v>
      </c>
      <c r="G171" s="54">
        <v>0</v>
      </c>
      <c r="H171" s="101">
        <v>930.22</v>
      </c>
      <c r="I171" s="101">
        <v>3720.87</v>
      </c>
      <c r="J171" s="102">
        <f t="shared" si="2"/>
        <v>4651.09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188</v>
      </c>
      <c r="B172" s="105" t="s">
        <v>35</v>
      </c>
      <c r="C172" s="100" t="s">
        <v>222</v>
      </c>
      <c r="D172" s="94" t="s">
        <v>227</v>
      </c>
      <c r="E172" s="53">
        <v>1</v>
      </c>
      <c r="F172" s="63" t="s">
        <v>369</v>
      </c>
      <c r="G172" s="54">
        <v>0</v>
      </c>
      <c r="H172" s="101">
        <v>807.29</v>
      </c>
      <c r="I172" s="101">
        <v>3229.18</v>
      </c>
      <c r="J172" s="102">
        <f t="shared" si="2"/>
        <v>4036.47</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180</v>
      </c>
      <c r="B173" s="103" t="s">
        <v>37</v>
      </c>
      <c r="C173" s="104"/>
      <c r="D173" s="122" t="s">
        <v>386</v>
      </c>
      <c r="E173" s="53">
        <v>1</v>
      </c>
      <c r="F173" s="60" t="s">
        <v>386</v>
      </c>
      <c r="G173" s="54">
        <v>0</v>
      </c>
      <c r="H173" s="101">
        <v>664.44</v>
      </c>
      <c r="I173" s="101">
        <v>2657.77</v>
      </c>
      <c r="J173" s="102">
        <f t="shared" si="2"/>
        <v>3322.21</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218</v>
      </c>
      <c r="B174" s="105" t="s">
        <v>43</v>
      </c>
      <c r="C174" s="100"/>
      <c r="D174" s="122" t="s">
        <v>386</v>
      </c>
      <c r="E174" s="53">
        <v>1</v>
      </c>
      <c r="F174" s="60" t="s">
        <v>386</v>
      </c>
      <c r="G174" s="54">
        <v>0</v>
      </c>
      <c r="H174" s="106">
        <v>232.56</v>
      </c>
      <c r="I174" s="106">
        <v>930.22</v>
      </c>
      <c r="J174" s="107">
        <f t="shared" si="2"/>
        <v>1162.78</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77" si="3">C176+D176</f>
        <v>1</v>
      </c>
      <c r="F176" s="24"/>
      <c r="G176" s="25">
        <f>SUMIF($B$7:$B$174,"DAS",$G$7:$G$174)</f>
        <v>0</v>
      </c>
      <c r="H176" s="25">
        <f>SUMIF($B$7:$B$174,"PRESIDENTE",$H$7:$H$174)-SUMIFS($H$7:$H$174,$D$7:$D$174,"VAGO",$B$7:$B$174,"PRESIDENTE")</f>
        <v>0</v>
      </c>
      <c r="I176" s="25">
        <f>SUMIF($B$7:$B$174,"PRESIDENTE",$I$7:$I$174)-SUMIFS($I$7:$I$174,$D$7:$D$174,"VAGO",$B$7:$B$174,"PRESIDENTE")</f>
        <v>0</v>
      </c>
      <c r="J176" s="25">
        <f>SUMIF($B$7:$B$174,"PRESIDENTE",$J$7:$J$174)</f>
        <v>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0</v>
      </c>
      <c r="I177" s="25">
        <f>SUMIF($B$7:$B$174,"DIRETOR",$I$7:$I$174)-SUMIFS($I$7:$I$174,$D$7:$D$174,"VAGO",$B$7:$B$174,"DIRETOR")</f>
        <v>0</v>
      </c>
      <c r="J177" s="25">
        <f>SUMIF($B$7:$B$174,"DIRETOR",$J$7:$J$174)</f>
        <v>0</v>
      </c>
      <c r="K177" s="26"/>
      <c r="L177" s="26"/>
      <c r="M177" s="26"/>
      <c r="N177" s="26"/>
      <c r="O177" s="26"/>
      <c r="P177" s="26"/>
      <c r="Q177" s="26"/>
    </row>
    <row r="178" spans="1:30" ht="14.5" x14ac:dyDescent="0.3">
      <c r="A178" s="22" t="s">
        <v>24</v>
      </c>
      <c r="B178" s="15" t="s">
        <v>25</v>
      </c>
      <c r="C178" s="23">
        <v>9</v>
      </c>
      <c r="D178" s="23">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v>28</v>
      </c>
      <c r="D179" s="23">
        <v>0</v>
      </c>
      <c r="E179" s="23">
        <f t="shared" ref="E179:E187" si="4">C179+D179</f>
        <v>28</v>
      </c>
      <c r="F179" s="27"/>
      <c r="G179" s="25">
        <f>SUMIF($B$7:$B$174,"DAS-2",$G$7:$G$174)</f>
        <v>0</v>
      </c>
      <c r="H179" s="25">
        <f>SUMIF($B$7:$B$174,"DAS-2",$H$7:$H$174)-SUMIFS($H$7:$H$174,$D$7:$D$174,"VAGO",$B$7:$B$174,"DAS-2")</f>
        <v>36544.25</v>
      </c>
      <c r="I179" s="25">
        <f>SUMIF($B$7:$B$174,"DAS-2",$I$7:$I$174)-SUMIFS($I$7:$I$174,$D$7:$D$174,"VAGO",$B$7:$B$174,"DAS-2")</f>
        <v>163718.23999999996</v>
      </c>
      <c r="J179" s="25">
        <f>SUMIF($B$7:$B$174,"DAS-2",$J$7:$J$174)</f>
        <v>200262.49000000005</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4"/>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24</v>
      </c>
      <c r="D181" s="23">
        <v>0</v>
      </c>
      <c r="E181" s="23">
        <f t="shared" si="4"/>
        <v>24</v>
      </c>
      <c r="F181" s="29"/>
      <c r="G181" s="25">
        <f>SUMIF($B$7:$B$174,"DAS-4",$G$7:$G$174)</f>
        <v>0</v>
      </c>
      <c r="H181" s="25">
        <f>SUMIF($B$7:$B$174,"DAS-4",$H$7:$H$174)-SUMIFS($H$7:$H$174,$D$7:$D$174,"VAGO",$B$7:$B$174,"DAS-4")</f>
        <v>20331.899999999994</v>
      </c>
      <c r="I181" s="25">
        <f>SUMIF($B$7:$B$174,"DAS-4",$I$7:$I$174)-SUMIFS($I$7:$I$174,$D$7:$D$174,"VAGO",$B$7:$B$174,"DAS-4")</f>
        <v>108436.79999999996</v>
      </c>
      <c r="J181" s="25">
        <f>SUMIF($B$7:$B$174,"DAS-4",$J$7:$J$174)</f>
        <v>128768.69999999998</v>
      </c>
      <c r="K181" s="26"/>
      <c r="L181" s="26"/>
      <c r="M181" s="26"/>
      <c r="N181" s="26"/>
      <c r="O181" s="26"/>
      <c r="P181" s="26"/>
      <c r="Q181" s="26"/>
    </row>
    <row r="182" spans="1:30" ht="14.5" x14ac:dyDescent="0.3">
      <c r="A182" s="28" t="s">
        <v>32</v>
      </c>
      <c r="B182" s="15" t="s">
        <v>33</v>
      </c>
      <c r="C182" s="23">
        <v>19</v>
      </c>
      <c r="D182" s="23">
        <v>1</v>
      </c>
      <c r="E182" s="23">
        <f t="shared" si="4"/>
        <v>20</v>
      </c>
      <c r="F182" s="29"/>
      <c r="G182" s="25">
        <f>SUMIF($B$7:$B$174,"DAS-5",$G$7:$G$174)</f>
        <v>0</v>
      </c>
      <c r="H182" s="25">
        <f>SUMIF($B$7:$B$174,"DAS-5",$H$7:$H$174)-SUMIFS($H$7:$H$174,$D$7:$D$174,"VAGO",$B$7:$B$174,"DAS-5")</f>
        <v>14883.519999999997</v>
      </c>
      <c r="I182" s="25">
        <f>SUMIF($B$7:$B$174,"DAS-5",$I$7:$I$174)-SUMIFS($I$7:$I$174,$D$7:$D$174,"VAGO",$B$7:$B$174,"DAS-5")</f>
        <v>70696.530000000013</v>
      </c>
      <c r="J182" s="25">
        <f>SUMIF($B$7:$B$174,"DAS-5",$J$7:$J$174)</f>
        <v>90231.13999999997</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4"/>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23</v>
      </c>
      <c r="D184" s="23">
        <v>3</v>
      </c>
      <c r="E184" s="23">
        <f t="shared" si="4"/>
        <v>26</v>
      </c>
      <c r="F184" s="29"/>
      <c r="G184" s="25">
        <f>SUMIF($B$7:$B$174,"CAA-2",$G$7:$G$174)</f>
        <v>0</v>
      </c>
      <c r="H184" s="25">
        <f>SUMIF($B$7:$B$174,"CAA-2",$H$7:$H$174)-SUMIFS($H$7:$H$174,$D$7:$D$174,"VAGO",$B$7:$B$174,"CAA-2")</f>
        <v>12624.360000000008</v>
      </c>
      <c r="I184" s="25">
        <f>SUMIF($B$7:$B$174,"CAA-2",$I$7:$I$174)-SUMIFS($I$7:$I$174,$D$7:$D$174,"VAGO",$B$7:$B$174,"CAA-2")</f>
        <v>61128.709999999977</v>
      </c>
      <c r="J184" s="25">
        <f>SUMIF($B$7:$B$174,"CAA-2",$J$7:$J$174)</f>
        <v>83719.700000000026</v>
      </c>
      <c r="K184" s="26"/>
      <c r="L184" s="26"/>
      <c r="M184" s="26"/>
      <c r="N184" s="26"/>
      <c r="O184" s="26"/>
      <c r="P184" s="26"/>
      <c r="Q184" s="26"/>
    </row>
    <row r="185" spans="1:30" ht="14.5" x14ac:dyDescent="0.3">
      <c r="A185" s="28" t="s">
        <v>38</v>
      </c>
      <c r="B185" s="15" t="s">
        <v>39</v>
      </c>
      <c r="C185" s="23">
        <v>22</v>
      </c>
      <c r="D185" s="23">
        <v>1</v>
      </c>
      <c r="E185" s="23">
        <f t="shared" si="4"/>
        <v>23</v>
      </c>
      <c r="F185" s="27"/>
      <c r="G185" s="25">
        <f>SUMIF($B$7:$B$174,"CAA-3",$G$7:$G$174)</f>
        <v>0</v>
      </c>
      <c r="H185" s="25">
        <f>SUMIF($B$7:$B$174,"CAA-3",$H$7:$H$174)-SUMIFS($H$7:$H$174,$D$7:$D$174,"VAGO",$B$7:$B$174,"CAA-3")</f>
        <v>9501.58</v>
      </c>
      <c r="I185" s="25">
        <f>SUMIF($B$7:$B$174,"CAA-3",$I$7:$I$174)-SUMIFS($I$7:$I$174,$D$7:$D$174,"VAGO",$B$7:$B$174,"CAA-3")</f>
        <v>38006.1</v>
      </c>
      <c r="J185" s="25">
        <f>SUMIF($B$7:$B$174,"CAA-3",$J$7:$J$174)</f>
        <v>49667.12000000001</v>
      </c>
      <c r="K185" s="26"/>
      <c r="L185" s="26"/>
      <c r="M185" s="26"/>
      <c r="N185" s="26"/>
      <c r="O185" s="26"/>
      <c r="P185" s="26"/>
      <c r="Q185" s="26"/>
    </row>
    <row r="186" spans="1:30" ht="14.5" x14ac:dyDescent="0.3">
      <c r="A186" s="28" t="s">
        <v>40</v>
      </c>
      <c r="B186" s="15" t="s">
        <v>41</v>
      </c>
      <c r="C186" s="23">
        <v>10</v>
      </c>
      <c r="D186" s="23">
        <v>0</v>
      </c>
      <c r="E186" s="23">
        <f t="shared" si="4"/>
        <v>10</v>
      </c>
      <c r="F186" s="27"/>
      <c r="G186" s="25">
        <f>SUMIF($B$7:$B$174,"CAA-4",$G$7:$G$174)</f>
        <v>0</v>
      </c>
      <c r="H186" s="25">
        <f>SUMIF($B$7:$B$174,"CAA-4",$H$7:$H$174)-SUMIFS($H$7:$H$174,$D$7:$D$174,"VAGO",$B$7:$B$174,"CAA-4")</f>
        <v>2126.2399999999998</v>
      </c>
      <c r="I186" s="25">
        <f>SUMIF($B$7:$B$174,"CAA-4",$I$7:$I$174)-SUMIFS($I$7:$I$174,$D$7:$D$174,"VAGO",$B$7:$B$174,"CAA-4")</f>
        <v>10631.1</v>
      </c>
      <c r="J186" s="25">
        <f>SUMIF($B$7:$B$174,"CAA-4",$J$7:$J$174)</f>
        <v>12757.339999999997</v>
      </c>
      <c r="K186" s="26"/>
      <c r="L186" s="26"/>
      <c r="M186" s="26"/>
      <c r="N186" s="26"/>
      <c r="O186" s="26"/>
      <c r="P186" s="26"/>
      <c r="Q186" s="26"/>
    </row>
    <row r="187" spans="1:30" ht="14.5" x14ac:dyDescent="0.3">
      <c r="A187" s="28" t="s">
        <v>42</v>
      </c>
      <c r="B187" s="15" t="s">
        <v>43</v>
      </c>
      <c r="C187" s="23">
        <v>1</v>
      </c>
      <c r="D187" s="23">
        <v>1</v>
      </c>
      <c r="E187" s="23">
        <f t="shared" si="4"/>
        <v>2</v>
      </c>
      <c r="F187" s="27"/>
      <c r="G187" s="25">
        <f>SUMIF($B$7:$B$174,"CAA-5",$G$7:$G$174)</f>
        <v>0</v>
      </c>
      <c r="H187" s="25">
        <f>SUMIF($B$7:$B$174,"CAA-5",$H$7:$H$174)-SUMIFS($H$7:$H$174,$D$7:$D$174,"VAGO",$B$7:$B$174,"CAA-5")</f>
        <v>232.56</v>
      </c>
      <c r="I187" s="25">
        <f>SUMIF($B$7:$B$174,"CAA-5",$I$7:$I$174)-SUMIFS($I$7:$I$174,$D$7:$D$174,"VAGO",$B$7:$B$174,"CAA-5")</f>
        <v>930.22</v>
      </c>
      <c r="J187" s="25">
        <f>SUMIF($B$7:$B$174,"CAA-5",$J$7:$J$174)</f>
        <v>2325.56</v>
      </c>
      <c r="K187" s="26"/>
      <c r="L187" s="26"/>
      <c r="M187" s="26"/>
      <c r="N187" s="26"/>
      <c r="O187" s="26"/>
      <c r="P187" s="26"/>
      <c r="Q187" s="26"/>
    </row>
    <row r="188" spans="1:30" ht="32.25" customHeight="1" x14ac:dyDescent="0.3">
      <c r="A188" s="19" t="s">
        <v>44</v>
      </c>
      <c r="B188" s="21"/>
      <c r="C188" s="20">
        <f>SUM(C176:C187)</f>
        <v>162</v>
      </c>
      <c r="D188" s="20">
        <f>SUM(D176:D187)</f>
        <v>6</v>
      </c>
      <c r="E188" s="20">
        <f>SUM(E176:E187)</f>
        <v>168</v>
      </c>
      <c r="F188" s="21"/>
      <c r="G188" s="30">
        <f t="shared" ref="G188:I188" si="5">SUM(G176:G187)</f>
        <v>0</v>
      </c>
      <c r="H188" s="30">
        <f t="shared" si="5"/>
        <v>129748.84</v>
      </c>
      <c r="I188" s="30">
        <f t="shared" si="5"/>
        <v>605372.47999999986</v>
      </c>
      <c r="J188" s="30">
        <f>SUM(J176:J187)</f>
        <v>753061.26000000013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6">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6"/>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7">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7"/>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7"/>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7"/>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7"/>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8">SUM(C196:C199)</f>
        <v>0</v>
      </c>
      <c r="D200" s="20">
        <f t="shared" si="8"/>
        <v>0</v>
      </c>
      <c r="E200" s="20">
        <f t="shared" si="8"/>
        <v>0</v>
      </c>
      <c r="F200" s="36"/>
      <c r="G200" s="39">
        <f t="shared" ref="G200:I200" si="9">SUM(G195:G199)</f>
        <v>0</v>
      </c>
      <c r="H200" s="39">
        <f t="shared" si="9"/>
        <v>0</v>
      </c>
      <c r="I200" s="39">
        <f t="shared" si="9"/>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0">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10"/>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1000</v>
      </c>
      <c r="I207" s="16">
        <f t="shared" si="10"/>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1000</v>
      </c>
      <c r="I208" s="16">
        <f t="shared" si="10"/>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10"/>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1">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1"/>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1"/>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1"/>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1"/>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407</v>
      </c>
      <c r="E221" s="15">
        <v>1</v>
      </c>
      <c r="F221" s="99" t="s">
        <v>446</v>
      </c>
      <c r="G221" s="35">
        <v>0</v>
      </c>
      <c r="H221" s="87">
        <v>2400</v>
      </c>
      <c r="I221" s="16">
        <f t="shared" ref="I221:I225" si="12">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1000</v>
      </c>
      <c r="I222" s="16">
        <f t="shared" si="12"/>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1000</v>
      </c>
      <c r="I223" s="16">
        <f t="shared" si="12"/>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1000</v>
      </c>
      <c r="I224" s="16">
        <f t="shared" si="12"/>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1000</v>
      </c>
      <c r="I225" s="16">
        <f t="shared" si="12"/>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3">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3"/>
        <v>4</v>
      </c>
      <c r="F228" s="24"/>
      <c r="G228" s="16">
        <f>SUMIF($A$205:$A$209,"MEMBRO",$G$205:$G$209)</f>
        <v>0</v>
      </c>
      <c r="H228" s="16">
        <f>SUMIF($A$205:$A$209,"MEMBRO",$H$205:$H$209)</f>
        <v>4000</v>
      </c>
      <c r="I228" s="16">
        <f t="shared" ref="I228:I232" si="14">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3"/>
        <v>1</v>
      </c>
      <c r="F229" s="24"/>
      <c r="G229" s="16">
        <f>SUMIF($A$213:$A$218,"PRESIDENTE",$G$213:$G$218)</f>
        <v>0</v>
      </c>
      <c r="H229" s="16">
        <f>SUMIF($A$213:$A$218,"PRESIDENTE",$H$213:$H$218)</f>
        <v>2400</v>
      </c>
      <c r="I229" s="16">
        <f t="shared" si="14"/>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3"/>
        <v>4</v>
      </c>
      <c r="F230" s="24"/>
      <c r="G230" s="16">
        <f>SUMIF($A$213:$A$218,"MEMBRO",$G$213:$G$218)</f>
        <v>0</v>
      </c>
      <c r="H230" s="16">
        <f>SUMIF($A$213:$A$218,"MEMBRO",$H$213:$H$218)</f>
        <v>4000</v>
      </c>
      <c r="I230" s="16">
        <f t="shared" si="14"/>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3"/>
        <v>1</v>
      </c>
      <c r="F231" s="24"/>
      <c r="G231" s="16">
        <f>SUMIF($A$220:$A$225,"PRESIDENTE",$G$220:$G$225)</f>
        <v>0</v>
      </c>
      <c r="H231" s="16">
        <f>SUMIF($A$220:$A$225,"PRESIDENTE",$H$220:$H$225)</f>
        <v>2400</v>
      </c>
      <c r="I231" s="16">
        <f t="shared" si="14"/>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3"/>
        <v>4</v>
      </c>
      <c r="F232" s="24"/>
      <c r="G232" s="16">
        <f>SUMIF($A$220:$A$225,"MEMBRO",$G$205:$G$225)</f>
        <v>0</v>
      </c>
      <c r="H232" s="16">
        <f>SUMIF($A$220:$A$225,"MEMBRO",$H$220:$H$225)</f>
        <v>4000</v>
      </c>
      <c r="I232" s="16">
        <f t="shared" si="14"/>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5">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5"/>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5"/>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5"/>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5"/>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5"/>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5"/>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5"/>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6">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6"/>
        <v>7</v>
      </c>
      <c r="F248" s="24"/>
      <c r="G248" s="16">
        <f>SUMIF($A$238:$A$245,"MEMBRO",$G$238:$G$245)</f>
        <v>0</v>
      </c>
      <c r="H248" s="16">
        <f>SUMIF($A$238:$A$245,"MEMBRO",$H$238:$H$245)</f>
        <v>30390.920000000006</v>
      </c>
      <c r="I248" s="16">
        <f t="shared" ref="I248" si="17">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8">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8"/>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8"/>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9">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9"/>
        <v>2</v>
      </c>
      <c r="F259" s="24"/>
      <c r="G259" s="16">
        <f>SUMIF($A$254:$A$256,"MEMBRO",$G$254:$G$256)</f>
        <v>0</v>
      </c>
      <c r="H259" s="16">
        <f>SUMIF($A$254:$A$256,"MEMBRO",$H$254:$H$256)</f>
        <v>3473.24</v>
      </c>
      <c r="I259" s="16">
        <f t="shared" ref="I259" si="20">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1">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1"/>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1"/>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2">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2"/>
        <v>2</v>
      </c>
      <c r="F270" s="24"/>
      <c r="G270" s="16">
        <f>SUMIF($A$265:$A$267,"MEMBRO",$G$265:$G$267)</f>
        <v>0</v>
      </c>
      <c r="H270" s="16">
        <f>SUMIF($A$265:$A$267,"MEMBRO",$H$265:$H$267)</f>
        <v>3473.24</v>
      </c>
      <c r="I270" s="16">
        <f t="shared" ref="I270" si="23">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4">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5">IF(ISBLANK(A276),0,IF(B276="FGS-1",1200.69,732.55))</f>
        <v>1200.69</v>
      </c>
      <c r="I276" s="87">
        <f t="shared" si="24"/>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5"/>
        <v>1200.69</v>
      </c>
      <c r="I277" s="87">
        <f t="shared" si="24"/>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f t="shared" si="25"/>
        <v>1200.69</v>
      </c>
      <c r="I278" s="87">
        <f t="shared" si="24"/>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f t="shared" si="25"/>
        <v>1200.69</v>
      </c>
      <c r="I279" s="87">
        <f t="shared" si="24"/>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5"/>
        <v>1200.69</v>
      </c>
      <c r="I280" s="87">
        <f t="shared" si="24"/>
        <v>1200.69</v>
      </c>
    </row>
    <row r="281" spans="1:30" ht="14.5" x14ac:dyDescent="0.3">
      <c r="A281" s="55" t="s">
        <v>394</v>
      </c>
      <c r="B281" s="93" t="s">
        <v>93</v>
      </c>
      <c r="C281" s="77" t="s">
        <v>223</v>
      </c>
      <c r="D281" s="71" t="s">
        <v>407</v>
      </c>
      <c r="E281" s="53">
        <v>1</v>
      </c>
      <c r="F281" s="83" t="s">
        <v>414</v>
      </c>
      <c r="G281" s="54">
        <v>0</v>
      </c>
      <c r="H281" s="86">
        <f t="shared" si="25"/>
        <v>1200.69</v>
      </c>
      <c r="I281" s="87">
        <f t="shared" si="24"/>
        <v>1200.69</v>
      </c>
    </row>
    <row r="282" spans="1:30" ht="14.5" x14ac:dyDescent="0.3">
      <c r="A282" s="55" t="s">
        <v>394</v>
      </c>
      <c r="B282" s="93" t="s">
        <v>93</v>
      </c>
      <c r="C282" s="77" t="s">
        <v>223</v>
      </c>
      <c r="D282" s="71" t="s">
        <v>407</v>
      </c>
      <c r="E282" s="53">
        <v>1</v>
      </c>
      <c r="F282" s="83" t="s">
        <v>415</v>
      </c>
      <c r="G282" s="54">
        <v>0</v>
      </c>
      <c r="H282" s="86">
        <f t="shared" si="25"/>
        <v>1200.69</v>
      </c>
      <c r="I282" s="87">
        <f t="shared" si="24"/>
        <v>1200.69</v>
      </c>
    </row>
    <row r="283" spans="1:30" ht="14.5" x14ac:dyDescent="0.3">
      <c r="A283" s="80" t="s">
        <v>393</v>
      </c>
      <c r="B283" s="93" t="s">
        <v>93</v>
      </c>
      <c r="C283" s="77" t="s">
        <v>226</v>
      </c>
      <c r="D283" s="71" t="s">
        <v>407</v>
      </c>
      <c r="E283" s="53">
        <v>1</v>
      </c>
      <c r="F283" s="85" t="s">
        <v>416</v>
      </c>
      <c r="G283" s="54">
        <v>0</v>
      </c>
      <c r="H283" s="86">
        <f t="shared" si="25"/>
        <v>1200.69</v>
      </c>
      <c r="I283" s="87">
        <f t="shared" si="24"/>
        <v>1200.69</v>
      </c>
    </row>
    <row r="284" spans="1:30" ht="14.5" x14ac:dyDescent="0.3">
      <c r="A284" s="60" t="s">
        <v>395</v>
      </c>
      <c r="B284" s="93" t="s">
        <v>93</v>
      </c>
      <c r="C284" s="79" t="s">
        <v>226</v>
      </c>
      <c r="D284" s="71" t="s">
        <v>407</v>
      </c>
      <c r="E284" s="53">
        <v>1</v>
      </c>
      <c r="F284" s="84" t="s">
        <v>417</v>
      </c>
      <c r="G284" s="54">
        <v>0</v>
      </c>
      <c r="H284" s="86">
        <f t="shared" si="25"/>
        <v>1200.69</v>
      </c>
      <c r="I284" s="87">
        <f t="shared" si="24"/>
        <v>1200.69</v>
      </c>
    </row>
    <row r="285" spans="1:30" ht="14.5" x14ac:dyDescent="0.3">
      <c r="A285" s="60" t="s">
        <v>396</v>
      </c>
      <c r="B285" s="93" t="s">
        <v>93</v>
      </c>
      <c r="C285" s="79" t="s">
        <v>225</v>
      </c>
      <c r="D285" s="71" t="s">
        <v>407</v>
      </c>
      <c r="E285" s="53">
        <v>1</v>
      </c>
      <c r="F285" s="81" t="s">
        <v>418</v>
      </c>
      <c r="G285" s="54">
        <v>0</v>
      </c>
      <c r="H285" s="86">
        <f t="shared" si="25"/>
        <v>1200.69</v>
      </c>
      <c r="I285" s="87">
        <f t="shared" si="24"/>
        <v>1200.69</v>
      </c>
    </row>
    <row r="286" spans="1:30" ht="14.5" x14ac:dyDescent="0.3">
      <c r="A286" s="60" t="s">
        <v>393</v>
      </c>
      <c r="B286" s="93" t="s">
        <v>93</v>
      </c>
      <c r="C286" s="79" t="s">
        <v>219</v>
      </c>
      <c r="D286" s="71" t="s">
        <v>407</v>
      </c>
      <c r="E286" s="53">
        <v>1</v>
      </c>
      <c r="F286" s="81" t="s">
        <v>419</v>
      </c>
      <c r="G286" s="54">
        <v>0</v>
      </c>
      <c r="H286" s="86">
        <f t="shared" si="25"/>
        <v>1200.69</v>
      </c>
      <c r="I286" s="87">
        <f t="shared" si="24"/>
        <v>1200.69</v>
      </c>
    </row>
    <row r="287" spans="1:30" ht="14.5" x14ac:dyDescent="0.3">
      <c r="A287" s="81" t="s">
        <v>397</v>
      </c>
      <c r="B287" s="93" t="s">
        <v>93</v>
      </c>
      <c r="C287" s="79" t="s">
        <v>225</v>
      </c>
      <c r="D287" s="71" t="s">
        <v>407</v>
      </c>
      <c r="E287" s="53">
        <v>1</v>
      </c>
      <c r="F287" s="81" t="s">
        <v>420</v>
      </c>
      <c r="G287" s="54">
        <v>0</v>
      </c>
      <c r="H287" s="86">
        <f t="shared" si="25"/>
        <v>1200.69</v>
      </c>
      <c r="I287" s="87">
        <f t="shared" si="24"/>
        <v>1200.69</v>
      </c>
    </row>
    <row r="288" spans="1:30" ht="14.5" x14ac:dyDescent="0.3">
      <c r="A288" s="60" t="s">
        <v>398</v>
      </c>
      <c r="B288" s="93" t="s">
        <v>448</v>
      </c>
      <c r="C288" s="79" t="s">
        <v>220</v>
      </c>
      <c r="D288" s="71" t="s">
        <v>407</v>
      </c>
      <c r="E288" s="53">
        <v>1</v>
      </c>
      <c r="F288" s="84" t="s">
        <v>421</v>
      </c>
      <c r="G288" s="54">
        <v>0</v>
      </c>
      <c r="H288" s="86">
        <f t="shared" si="25"/>
        <v>732.55</v>
      </c>
      <c r="I288" s="87">
        <f t="shared" si="24"/>
        <v>732.55</v>
      </c>
    </row>
    <row r="289" spans="1:30" ht="14.5" x14ac:dyDescent="0.3">
      <c r="A289" s="60" t="s">
        <v>393</v>
      </c>
      <c r="B289" s="93" t="s">
        <v>448</v>
      </c>
      <c r="C289" s="79" t="s">
        <v>219</v>
      </c>
      <c r="D289" s="71" t="s">
        <v>407</v>
      </c>
      <c r="E289" s="53">
        <v>1</v>
      </c>
      <c r="F289" s="84" t="s">
        <v>422</v>
      </c>
      <c r="G289" s="54">
        <v>0</v>
      </c>
      <c r="H289" s="86">
        <f t="shared" si="25"/>
        <v>732.55</v>
      </c>
      <c r="I289" s="87">
        <f t="shared" si="24"/>
        <v>732.55</v>
      </c>
    </row>
    <row r="290" spans="1:30" ht="14.5" x14ac:dyDescent="0.3">
      <c r="A290" s="60" t="s">
        <v>395</v>
      </c>
      <c r="B290" s="93" t="s">
        <v>448</v>
      </c>
      <c r="C290" s="79" t="s">
        <v>219</v>
      </c>
      <c r="D290" s="71" t="s">
        <v>407</v>
      </c>
      <c r="E290" s="53">
        <v>1</v>
      </c>
      <c r="F290" s="84" t="s">
        <v>423</v>
      </c>
      <c r="G290" s="54">
        <v>0</v>
      </c>
      <c r="H290" s="86">
        <f t="shared" si="25"/>
        <v>732.55</v>
      </c>
      <c r="I290" s="87">
        <f t="shared" si="24"/>
        <v>732.55</v>
      </c>
    </row>
    <row r="291" spans="1:30" ht="14.5" x14ac:dyDescent="0.3">
      <c r="A291" s="60" t="s">
        <v>399</v>
      </c>
      <c r="B291" s="93" t="s">
        <v>448</v>
      </c>
      <c r="C291" s="79" t="s">
        <v>220</v>
      </c>
      <c r="D291" s="71" t="s">
        <v>407</v>
      </c>
      <c r="E291" s="53">
        <v>1</v>
      </c>
      <c r="F291" s="84" t="s">
        <v>424</v>
      </c>
      <c r="G291" s="54">
        <v>0</v>
      </c>
      <c r="H291" s="86">
        <f t="shared" si="25"/>
        <v>732.55</v>
      </c>
      <c r="I291" s="87">
        <f t="shared" si="24"/>
        <v>732.55</v>
      </c>
    </row>
    <row r="292" spans="1:30" ht="14.5" x14ac:dyDescent="0.3">
      <c r="A292" s="60" t="s">
        <v>400</v>
      </c>
      <c r="B292" s="93" t="s">
        <v>448</v>
      </c>
      <c r="C292" s="79" t="s">
        <v>225</v>
      </c>
      <c r="D292" s="71" t="s">
        <v>407</v>
      </c>
      <c r="E292" s="53">
        <v>1</v>
      </c>
      <c r="F292" s="84" t="s">
        <v>425</v>
      </c>
      <c r="G292" s="54">
        <v>0</v>
      </c>
      <c r="H292" s="86">
        <f t="shared" si="25"/>
        <v>732.55</v>
      </c>
      <c r="I292" s="87">
        <f t="shared" si="24"/>
        <v>732.55</v>
      </c>
    </row>
    <row r="293" spans="1:30" ht="14.5" x14ac:dyDescent="0.3">
      <c r="A293" s="60" t="s">
        <v>401</v>
      </c>
      <c r="B293" s="93" t="s">
        <v>448</v>
      </c>
      <c r="C293" s="79" t="s">
        <v>224</v>
      </c>
      <c r="D293" s="71" t="s">
        <v>407</v>
      </c>
      <c r="E293" s="53">
        <v>1</v>
      </c>
      <c r="F293" s="84" t="s">
        <v>426</v>
      </c>
      <c r="G293" s="54">
        <v>0</v>
      </c>
      <c r="H293" s="86">
        <f t="shared" si="25"/>
        <v>732.55</v>
      </c>
      <c r="I293" s="87">
        <f t="shared" si="24"/>
        <v>732.55</v>
      </c>
    </row>
    <row r="294" spans="1:30" ht="14.5" x14ac:dyDescent="0.3">
      <c r="A294" s="60" t="s">
        <v>402</v>
      </c>
      <c r="B294" s="93" t="s">
        <v>448</v>
      </c>
      <c r="C294" s="79" t="s">
        <v>225</v>
      </c>
      <c r="D294" s="71" t="s">
        <v>407</v>
      </c>
      <c r="E294" s="53">
        <v>1</v>
      </c>
      <c r="F294" s="81" t="s">
        <v>427</v>
      </c>
      <c r="G294" s="54">
        <v>0</v>
      </c>
      <c r="H294" s="86">
        <f t="shared" si="25"/>
        <v>732.55</v>
      </c>
      <c r="I294" s="87">
        <f t="shared" si="24"/>
        <v>732.55</v>
      </c>
    </row>
    <row r="295" spans="1:30" ht="14.5" x14ac:dyDescent="0.3">
      <c r="A295" s="60" t="s">
        <v>403</v>
      </c>
      <c r="B295" s="93" t="s">
        <v>448</v>
      </c>
      <c r="C295" s="79" t="s">
        <v>222</v>
      </c>
      <c r="D295" s="71" t="s">
        <v>407</v>
      </c>
      <c r="E295" s="53">
        <v>1</v>
      </c>
      <c r="F295" s="84" t="s">
        <v>428</v>
      </c>
      <c r="G295" s="54">
        <v>0</v>
      </c>
      <c r="H295" s="86">
        <f t="shared" si="25"/>
        <v>732.55</v>
      </c>
      <c r="I295" s="87">
        <f t="shared" si="24"/>
        <v>732.55</v>
      </c>
    </row>
    <row r="296" spans="1:30" ht="14.5" x14ac:dyDescent="0.3">
      <c r="A296" s="60" t="s">
        <v>398</v>
      </c>
      <c r="B296" s="93" t="s">
        <v>448</v>
      </c>
      <c r="C296" s="79" t="s">
        <v>220</v>
      </c>
      <c r="D296" s="71" t="s">
        <v>407</v>
      </c>
      <c r="E296" s="53">
        <v>1</v>
      </c>
      <c r="F296" s="84" t="s">
        <v>429</v>
      </c>
      <c r="G296" s="54">
        <v>0</v>
      </c>
      <c r="H296" s="86">
        <f t="shared" si="25"/>
        <v>732.55</v>
      </c>
      <c r="I296" s="87">
        <f t="shared" si="24"/>
        <v>732.55</v>
      </c>
    </row>
    <row r="297" spans="1:30" ht="14.5" x14ac:dyDescent="0.3">
      <c r="A297" s="60" t="s">
        <v>393</v>
      </c>
      <c r="B297" s="93" t="s">
        <v>448</v>
      </c>
      <c r="C297" s="79" t="s">
        <v>220</v>
      </c>
      <c r="D297" s="71" t="s">
        <v>407</v>
      </c>
      <c r="E297" s="53">
        <v>1</v>
      </c>
      <c r="F297" s="81" t="s">
        <v>430</v>
      </c>
      <c r="G297" s="54">
        <v>0</v>
      </c>
      <c r="H297" s="86">
        <f t="shared" si="25"/>
        <v>732.55</v>
      </c>
      <c r="I297" s="87">
        <f t="shared" si="24"/>
        <v>732.55</v>
      </c>
    </row>
    <row r="298" spans="1:30" ht="14.5" x14ac:dyDescent="0.3">
      <c r="A298" s="60" t="s">
        <v>404</v>
      </c>
      <c r="B298" s="93" t="s">
        <v>448</v>
      </c>
      <c r="C298" s="79" t="s">
        <v>220</v>
      </c>
      <c r="D298" s="71" t="s">
        <v>407</v>
      </c>
      <c r="E298" s="53">
        <v>1</v>
      </c>
      <c r="F298" s="84" t="s">
        <v>431</v>
      </c>
      <c r="G298" s="54">
        <v>0</v>
      </c>
      <c r="H298" s="86">
        <f t="shared" si="25"/>
        <v>732.55</v>
      </c>
      <c r="I298" s="87">
        <f t="shared" si="24"/>
        <v>732.55</v>
      </c>
    </row>
    <row r="299" spans="1:30" ht="14.5" x14ac:dyDescent="0.3">
      <c r="A299" s="60" t="s">
        <v>405</v>
      </c>
      <c r="B299" s="93" t="s">
        <v>448</v>
      </c>
      <c r="C299" s="79" t="s">
        <v>219</v>
      </c>
      <c r="D299" s="71" t="s">
        <v>407</v>
      </c>
      <c r="E299" s="53">
        <v>1</v>
      </c>
      <c r="F299" s="84" t="s">
        <v>432</v>
      </c>
      <c r="G299" s="54">
        <v>0</v>
      </c>
      <c r="H299" s="86">
        <f t="shared" si="25"/>
        <v>732.55</v>
      </c>
      <c r="I299" s="87">
        <f t="shared" si="24"/>
        <v>732.55</v>
      </c>
    </row>
    <row r="300" spans="1:30" ht="14.5" x14ac:dyDescent="0.3">
      <c r="A300" s="60" t="s">
        <v>402</v>
      </c>
      <c r="B300" s="93" t="s">
        <v>448</v>
      </c>
      <c r="C300" s="79" t="s">
        <v>225</v>
      </c>
      <c r="D300" s="71" t="s">
        <v>407</v>
      </c>
      <c r="E300" s="53">
        <v>1</v>
      </c>
      <c r="F300" s="84" t="s">
        <v>433</v>
      </c>
      <c r="G300" s="54">
        <v>0</v>
      </c>
      <c r="H300" s="86">
        <f t="shared" si="25"/>
        <v>732.55</v>
      </c>
      <c r="I300" s="87">
        <f t="shared" si="24"/>
        <v>732.55</v>
      </c>
    </row>
    <row r="301" spans="1:30" ht="14.5" x14ac:dyDescent="0.3">
      <c r="A301" s="60" t="s">
        <v>403</v>
      </c>
      <c r="B301" s="93" t="s">
        <v>448</v>
      </c>
      <c r="C301" s="79" t="s">
        <v>219</v>
      </c>
      <c r="D301" s="71" t="s">
        <v>407</v>
      </c>
      <c r="E301" s="53">
        <v>1</v>
      </c>
      <c r="F301" s="84" t="s">
        <v>434</v>
      </c>
      <c r="G301" s="54">
        <v>0</v>
      </c>
      <c r="H301" s="86">
        <f t="shared" si="25"/>
        <v>732.55</v>
      </c>
      <c r="I301" s="87">
        <f t="shared" si="24"/>
        <v>732.55</v>
      </c>
    </row>
    <row r="302" spans="1:30" ht="14.5" x14ac:dyDescent="0.3">
      <c r="A302" s="60" t="s">
        <v>406</v>
      </c>
      <c r="B302" s="93" t="s">
        <v>448</v>
      </c>
      <c r="C302" s="79" t="s">
        <v>219</v>
      </c>
      <c r="D302" s="71" t="s">
        <v>407</v>
      </c>
      <c r="E302" s="53">
        <v>1</v>
      </c>
      <c r="F302" s="81" t="s">
        <v>435</v>
      </c>
      <c r="G302" s="54">
        <v>0</v>
      </c>
      <c r="H302" s="86">
        <f t="shared" si="25"/>
        <v>732.55</v>
      </c>
      <c r="I302" s="87">
        <f t="shared" si="24"/>
        <v>732.55</v>
      </c>
    </row>
    <row r="303" spans="1:30" ht="14.5" x14ac:dyDescent="0.3">
      <c r="A303" s="81"/>
      <c r="B303" s="93" t="s">
        <v>448</v>
      </c>
      <c r="C303" s="79"/>
      <c r="D303" s="52" t="s">
        <v>386</v>
      </c>
      <c r="E303" s="53">
        <v>1</v>
      </c>
      <c r="F303" s="81" t="s">
        <v>386</v>
      </c>
      <c r="G303" s="54">
        <v>0</v>
      </c>
      <c r="H303" s="86">
        <f t="shared" si="25"/>
        <v>0</v>
      </c>
      <c r="I303" s="87">
        <f t="shared" si="24"/>
        <v>0</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f t="shared" si="25"/>
        <v>0</v>
      </c>
      <c r="I304" s="87">
        <f t="shared" si="24"/>
        <v>0</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f t="shared" si="25"/>
        <v>0</v>
      </c>
      <c r="I305" s="87">
        <f t="shared" si="24"/>
        <v>0</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6">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15</v>
      </c>
      <c r="D308" s="23">
        <v>3</v>
      </c>
      <c r="E308" s="23">
        <f t="shared" si="26"/>
        <v>18</v>
      </c>
      <c r="F308" s="27"/>
      <c r="G308" s="16">
        <f>SUMIF($B$275:$B$305,"FGS-2",$G$275:$G$305)</f>
        <v>0</v>
      </c>
      <c r="H308" s="16">
        <f>SUMIF($B$275:$B$305,"FGS-2",$H$275:$H$305)</f>
        <v>10988.249999999998</v>
      </c>
      <c r="I308" s="16">
        <f>SUMIF($B$275:$B$305,"FGS-2",$I$275:$I$305)</f>
        <v>10988.249999999998</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6"/>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6"/>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6"/>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6"/>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 t="shared" ref="C313:E313" si="27">SUM(C307:C312)</f>
        <v>28</v>
      </c>
      <c r="D313" s="20">
        <f t="shared" si="27"/>
        <v>3</v>
      </c>
      <c r="E313" s="20">
        <f t="shared" si="27"/>
        <v>31</v>
      </c>
      <c r="F313" s="36"/>
      <c r="G313" s="39">
        <f t="shared" ref="G313:H313" si="28">SUM(G307:G312)</f>
        <v>0</v>
      </c>
      <c r="H313" s="39">
        <f t="shared" si="28"/>
        <v>26597.22</v>
      </c>
      <c r="I313" s="39">
        <f>SUM(I307:I312)</f>
        <v>26597.22</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219</v>
      </c>
      <c r="D316" s="20">
        <f>SUM(D188+D200+D233+D249+D260+D271+D313)</f>
        <v>9</v>
      </c>
      <c r="E316" s="20">
        <f>SUM(E188+E200+E233+E249+E260+E271+E313)</f>
        <v>228</v>
      </c>
      <c r="F316" s="21"/>
      <c r="G316" s="39">
        <f>SUM(H188+G200+G233+G249+G260+G271+G313)</f>
        <v>129748.84</v>
      </c>
      <c r="H316" s="39">
        <f>SUM(I188+H200+H233+H249+H260+H271+H313)</f>
        <v>696921.89999999979</v>
      </c>
      <c r="I316" s="39">
        <f>SUM(J188+I200+I233+I249+I260+I271+I313)</f>
        <v>844610.68</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1EB301B1-5EF3-4747-BA99-CD5719EEFCAC}">
      <formula1>"FDA,FDA-1,FDA-2,FDA-3,FDA-4"</formula1>
    </dataValidation>
    <dataValidation type="list" allowBlank="1" sqref="B7:B174" xr:uid="{94549EF2-0539-486F-9CAF-48EC24BE4D81}">
      <formula1>"DAS,DAS-1,DAS-2,DAS-3,DAS-4,DAS-5,CAA-1,CAA-2,CAA-3,CAA-4,CAA-5"</formula1>
    </dataValidation>
    <dataValidation type="list" allowBlank="1" sqref="D205:D209 D192:D193 D275:D305 D221:D225 D213:D217 D254:D256 D265:D267 D238:D245 D7:D174" xr:uid="{7AAF9007-AE76-46D7-AB0C-3FEB94BF4F02}">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180A4-B48E-4147-8E0B-F78BE3876BA7}">
  <dimension ref="A1:AD1038"/>
  <sheetViews>
    <sheetView topLeftCell="A167" zoomScale="73" zoomScaleNormal="73" workbookViewId="0">
      <selection activeCell="A7" sqref="A7:H174"/>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9.83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447</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4" t="s">
        <v>179</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5" t="s">
        <v>180</v>
      </c>
      <c r="B7" s="57" t="s">
        <v>37</v>
      </c>
      <c r="C7" s="57" t="s">
        <v>219</v>
      </c>
      <c r="D7" s="94" t="s">
        <v>227</v>
      </c>
      <c r="E7" s="53">
        <v>1</v>
      </c>
      <c r="F7" s="60" t="s">
        <v>228</v>
      </c>
      <c r="G7" s="54">
        <v>0</v>
      </c>
      <c r="H7" s="64">
        <v>664.44</v>
      </c>
      <c r="I7" s="64">
        <v>2657.77</v>
      </c>
      <c r="J7" s="65">
        <f t="shared" ref="J7:J70" si="0">H7+I7</f>
        <v>3322.21</v>
      </c>
      <c r="K7" s="17"/>
      <c r="L7" s="17"/>
      <c r="M7" s="17"/>
      <c r="N7" s="17"/>
      <c r="O7" s="17"/>
      <c r="P7" s="17"/>
      <c r="Q7" s="17"/>
      <c r="R7" s="18"/>
      <c r="S7" s="18"/>
      <c r="T7" s="18"/>
      <c r="U7" s="18"/>
      <c r="V7" s="18"/>
      <c r="W7" s="18"/>
      <c r="X7" s="18"/>
      <c r="Y7" s="18"/>
      <c r="Z7" s="18"/>
      <c r="AA7" s="5"/>
      <c r="AB7" s="5"/>
      <c r="AC7" s="5"/>
      <c r="AD7" s="5"/>
    </row>
    <row r="8" spans="1:30" ht="14.5" x14ac:dyDescent="0.3">
      <c r="A8" s="56" t="s">
        <v>181</v>
      </c>
      <c r="B8" s="58" t="s">
        <v>33</v>
      </c>
      <c r="C8" s="56" t="s">
        <v>220</v>
      </c>
      <c r="D8" s="94" t="s">
        <v>227</v>
      </c>
      <c r="E8" s="53">
        <v>1</v>
      </c>
      <c r="F8" s="61" t="s">
        <v>229</v>
      </c>
      <c r="G8" s="54">
        <v>0</v>
      </c>
      <c r="H8" s="64">
        <v>930.22</v>
      </c>
      <c r="I8" s="64">
        <v>3720.87</v>
      </c>
      <c r="J8" s="65">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58" t="s">
        <v>37</v>
      </c>
      <c r="C9" s="58" t="s">
        <v>221</v>
      </c>
      <c r="D9" s="94" t="s">
        <v>227</v>
      </c>
      <c r="E9" s="53">
        <v>1</v>
      </c>
      <c r="F9" s="60" t="s">
        <v>230</v>
      </c>
      <c r="G9" s="54">
        <v>0</v>
      </c>
      <c r="H9" s="64">
        <v>664.44</v>
      </c>
      <c r="I9" s="64">
        <v>2657.77</v>
      </c>
      <c r="J9" s="65">
        <f t="shared" si="0"/>
        <v>3322.21</v>
      </c>
      <c r="K9" s="47"/>
      <c r="L9" s="47"/>
      <c r="M9" s="47"/>
      <c r="N9" s="47"/>
      <c r="O9" s="47"/>
      <c r="P9" s="47"/>
      <c r="Q9" s="47"/>
    </row>
    <row r="10" spans="1:30" ht="14.5" x14ac:dyDescent="0.3">
      <c r="A10" s="56" t="s">
        <v>182</v>
      </c>
      <c r="B10" s="56" t="s">
        <v>39</v>
      </c>
      <c r="C10" s="56" t="s">
        <v>222</v>
      </c>
      <c r="D10" s="94" t="s">
        <v>227</v>
      </c>
      <c r="E10" s="53">
        <v>1</v>
      </c>
      <c r="F10" s="62" t="s">
        <v>231</v>
      </c>
      <c r="G10" s="54">
        <v>0</v>
      </c>
      <c r="H10" s="64">
        <v>431.89</v>
      </c>
      <c r="I10" s="64">
        <v>1727.55</v>
      </c>
      <c r="J10" s="65">
        <f t="shared" si="0"/>
        <v>2159.44</v>
      </c>
    </row>
    <row r="11" spans="1:30" ht="14.5" x14ac:dyDescent="0.3">
      <c r="A11" s="55" t="s">
        <v>183</v>
      </c>
      <c r="B11" s="57" t="s">
        <v>27</v>
      </c>
      <c r="C11" s="57" t="s">
        <v>223</v>
      </c>
      <c r="D11" s="94" t="s">
        <v>227</v>
      </c>
      <c r="E11" s="53">
        <v>1</v>
      </c>
      <c r="F11" s="61" t="s">
        <v>232</v>
      </c>
      <c r="G11" s="54">
        <v>0</v>
      </c>
      <c r="H11" s="64">
        <v>1461.77</v>
      </c>
      <c r="I11" s="64">
        <v>5847.08</v>
      </c>
      <c r="J11" s="65">
        <f t="shared" si="0"/>
        <v>7308.85</v>
      </c>
    </row>
    <row r="12" spans="1:30" ht="14.5" x14ac:dyDescent="0.3">
      <c r="A12" s="55" t="s">
        <v>184</v>
      </c>
      <c r="B12" s="55" t="s">
        <v>29</v>
      </c>
      <c r="C12" s="58" t="s">
        <v>221</v>
      </c>
      <c r="D12" s="94" t="s">
        <v>407</v>
      </c>
      <c r="E12" s="53">
        <v>1</v>
      </c>
      <c r="F12" s="60" t="s">
        <v>233</v>
      </c>
      <c r="G12" s="54">
        <v>0</v>
      </c>
      <c r="H12" s="64"/>
      <c r="I12" s="64">
        <v>4916.8599999999997</v>
      </c>
      <c r="J12" s="65">
        <f t="shared" si="0"/>
        <v>4916.8599999999997</v>
      </c>
    </row>
    <row r="13" spans="1:30" ht="14.5" x14ac:dyDescent="0.3">
      <c r="A13" s="55" t="s">
        <v>182</v>
      </c>
      <c r="B13" s="56" t="s">
        <v>39</v>
      </c>
      <c r="C13" s="56" t="s">
        <v>220</v>
      </c>
      <c r="D13" s="94" t="s">
        <v>227</v>
      </c>
      <c r="E13" s="53">
        <v>1</v>
      </c>
      <c r="F13" s="60" t="s">
        <v>234</v>
      </c>
      <c r="G13" s="54">
        <v>0</v>
      </c>
      <c r="H13" s="64">
        <v>431.89</v>
      </c>
      <c r="I13" s="64">
        <v>1727.55</v>
      </c>
      <c r="J13" s="65">
        <f t="shared" si="0"/>
        <v>2159.44</v>
      </c>
    </row>
    <row r="14" spans="1:30" ht="14.5" x14ac:dyDescent="0.3">
      <c r="A14" s="55" t="s">
        <v>182</v>
      </c>
      <c r="B14" s="56" t="s">
        <v>39</v>
      </c>
      <c r="C14" s="57" t="s">
        <v>219</v>
      </c>
      <c r="D14" s="94" t="s">
        <v>227</v>
      </c>
      <c r="E14" s="53">
        <v>1</v>
      </c>
      <c r="F14" s="60" t="s">
        <v>235</v>
      </c>
      <c r="G14" s="54">
        <v>0</v>
      </c>
      <c r="H14" s="64">
        <v>431.89</v>
      </c>
      <c r="I14" s="64">
        <v>1727.55</v>
      </c>
      <c r="J14" s="65">
        <f t="shared" si="0"/>
        <v>2159.44</v>
      </c>
    </row>
    <row r="15" spans="1:30" ht="14.5" x14ac:dyDescent="0.3">
      <c r="A15" s="55" t="s">
        <v>181</v>
      </c>
      <c r="B15" s="57" t="s">
        <v>33</v>
      </c>
      <c r="C15" s="56" t="s">
        <v>224</v>
      </c>
      <c r="D15" s="94" t="s">
        <v>227</v>
      </c>
      <c r="E15" s="53">
        <v>1</v>
      </c>
      <c r="F15" s="60" t="s">
        <v>236</v>
      </c>
      <c r="G15" s="54">
        <v>0</v>
      </c>
      <c r="H15" s="64">
        <v>930.22</v>
      </c>
      <c r="I15" s="64">
        <v>3720.87</v>
      </c>
      <c r="J15" s="65">
        <f t="shared" si="0"/>
        <v>4651.09</v>
      </c>
    </row>
    <row r="16" spans="1:30" ht="14.5" x14ac:dyDescent="0.3">
      <c r="A16" s="55" t="s">
        <v>183</v>
      </c>
      <c r="B16" s="57" t="s">
        <v>27</v>
      </c>
      <c r="C16" s="57" t="s">
        <v>219</v>
      </c>
      <c r="D16" s="94" t="s">
        <v>227</v>
      </c>
      <c r="E16" s="53">
        <v>1</v>
      </c>
      <c r="F16" s="61" t="s">
        <v>237</v>
      </c>
      <c r="G16" s="54">
        <v>0</v>
      </c>
      <c r="H16" s="64">
        <v>1461.77</v>
      </c>
      <c r="I16" s="64">
        <v>5847.08</v>
      </c>
      <c r="J16" s="65">
        <f t="shared" si="0"/>
        <v>7308.85</v>
      </c>
    </row>
    <row r="17" spans="1:10" ht="14.5" x14ac:dyDescent="0.3">
      <c r="A17" s="55" t="s">
        <v>183</v>
      </c>
      <c r="B17" s="57" t="s">
        <v>27</v>
      </c>
      <c r="C17" s="56" t="s">
        <v>222</v>
      </c>
      <c r="D17" s="94" t="s">
        <v>227</v>
      </c>
      <c r="E17" s="53">
        <v>1</v>
      </c>
      <c r="F17" s="60" t="s">
        <v>238</v>
      </c>
      <c r="G17" s="54">
        <v>0</v>
      </c>
      <c r="H17" s="64">
        <v>1461.77</v>
      </c>
      <c r="I17" s="64">
        <v>5847.08</v>
      </c>
      <c r="J17" s="65">
        <f t="shared" si="0"/>
        <v>7308.85</v>
      </c>
    </row>
    <row r="18" spans="1:10" ht="14.5" x14ac:dyDescent="0.3">
      <c r="A18" s="55" t="s">
        <v>180</v>
      </c>
      <c r="B18" s="58" t="s">
        <v>37</v>
      </c>
      <c r="C18" s="57" t="s">
        <v>223</v>
      </c>
      <c r="D18" s="94" t="s">
        <v>227</v>
      </c>
      <c r="E18" s="53">
        <v>1</v>
      </c>
      <c r="F18" s="60" t="s">
        <v>239</v>
      </c>
      <c r="G18" s="54">
        <v>0</v>
      </c>
      <c r="H18" s="64">
        <v>664.44</v>
      </c>
      <c r="I18" s="64">
        <v>2657.77</v>
      </c>
      <c r="J18" s="65">
        <f t="shared" si="0"/>
        <v>3322.21</v>
      </c>
    </row>
    <row r="19" spans="1:10" ht="14.5" x14ac:dyDescent="0.3">
      <c r="A19" s="55" t="s">
        <v>185</v>
      </c>
      <c r="B19" s="55" t="s">
        <v>29</v>
      </c>
      <c r="C19" s="56" t="s">
        <v>225</v>
      </c>
      <c r="D19" s="94" t="s">
        <v>227</v>
      </c>
      <c r="E19" s="53">
        <v>1</v>
      </c>
      <c r="F19" s="60" t="s">
        <v>240</v>
      </c>
      <c r="G19" s="54">
        <v>0</v>
      </c>
      <c r="H19" s="64">
        <v>1229.22</v>
      </c>
      <c r="I19" s="64">
        <v>4916.8599999999997</v>
      </c>
      <c r="J19" s="65">
        <f t="shared" si="0"/>
        <v>6146.08</v>
      </c>
    </row>
    <row r="20" spans="1:10" ht="14.5" x14ac:dyDescent="0.3">
      <c r="A20" s="55" t="s">
        <v>183</v>
      </c>
      <c r="B20" s="57" t="s">
        <v>27</v>
      </c>
      <c r="C20" s="56" t="s">
        <v>222</v>
      </c>
      <c r="D20" s="94" t="s">
        <v>227</v>
      </c>
      <c r="E20" s="53">
        <v>1</v>
      </c>
      <c r="F20" s="60" t="s">
        <v>241</v>
      </c>
      <c r="G20" s="54">
        <v>0</v>
      </c>
      <c r="H20" s="64">
        <v>1461.77</v>
      </c>
      <c r="I20" s="64">
        <v>5847.08</v>
      </c>
      <c r="J20" s="65">
        <f t="shared" si="0"/>
        <v>7308.85</v>
      </c>
    </row>
    <row r="21" spans="1:10" ht="26" x14ac:dyDescent="0.3">
      <c r="A21" s="55" t="s">
        <v>186</v>
      </c>
      <c r="B21" s="55" t="s">
        <v>41</v>
      </c>
      <c r="C21" s="55" t="s">
        <v>226</v>
      </c>
      <c r="D21" s="94" t="s">
        <v>407</v>
      </c>
      <c r="E21" s="53">
        <v>1</v>
      </c>
      <c r="F21" s="60" t="s">
        <v>242</v>
      </c>
      <c r="G21" s="54">
        <v>0</v>
      </c>
      <c r="H21" s="64"/>
      <c r="I21" s="66">
        <v>1063.1099999999999</v>
      </c>
      <c r="J21" s="67">
        <f t="shared" si="0"/>
        <v>1063.1099999999999</v>
      </c>
    </row>
    <row r="22" spans="1:10" ht="14.5" x14ac:dyDescent="0.3">
      <c r="A22" s="55" t="s">
        <v>180</v>
      </c>
      <c r="B22" s="58" t="s">
        <v>37</v>
      </c>
      <c r="C22" s="57" t="s">
        <v>223</v>
      </c>
      <c r="D22" s="94" t="s">
        <v>227</v>
      </c>
      <c r="E22" s="53">
        <v>1</v>
      </c>
      <c r="F22" s="60" t="s">
        <v>243</v>
      </c>
      <c r="G22" s="54">
        <v>0</v>
      </c>
      <c r="H22" s="64">
        <v>664.44</v>
      </c>
      <c r="I22" s="64">
        <v>2657.77</v>
      </c>
      <c r="J22" s="65">
        <f t="shared" si="0"/>
        <v>3322.21</v>
      </c>
    </row>
    <row r="23" spans="1:10" ht="14.5" x14ac:dyDescent="0.3">
      <c r="A23" s="55" t="s">
        <v>187</v>
      </c>
      <c r="B23" s="55" t="s">
        <v>25</v>
      </c>
      <c r="C23" s="57" t="s">
        <v>219</v>
      </c>
      <c r="D23" s="94" t="s">
        <v>227</v>
      </c>
      <c r="E23" s="53">
        <v>1</v>
      </c>
      <c r="F23" s="63" t="s">
        <v>244</v>
      </c>
      <c r="G23" s="54">
        <v>0</v>
      </c>
      <c r="H23" s="64">
        <v>1993.32</v>
      </c>
      <c r="I23" s="64">
        <v>7973.3</v>
      </c>
      <c r="J23" s="65">
        <f t="shared" si="0"/>
        <v>9966.6200000000008</v>
      </c>
    </row>
    <row r="24" spans="1:10" ht="14.5" x14ac:dyDescent="0.3">
      <c r="A24" s="55" t="s">
        <v>187</v>
      </c>
      <c r="B24" s="55" t="s">
        <v>25</v>
      </c>
      <c r="C24" s="57" t="s">
        <v>223</v>
      </c>
      <c r="D24" s="94" t="s">
        <v>227</v>
      </c>
      <c r="E24" s="53">
        <v>1</v>
      </c>
      <c r="F24" s="60" t="s">
        <v>245</v>
      </c>
      <c r="G24" s="54">
        <v>0</v>
      </c>
      <c r="H24" s="64">
        <v>1993.32</v>
      </c>
      <c r="I24" s="64">
        <v>7973.3</v>
      </c>
      <c r="J24" s="65">
        <f t="shared" si="0"/>
        <v>9966.6200000000008</v>
      </c>
    </row>
    <row r="25" spans="1:10" ht="14.5" x14ac:dyDescent="0.3">
      <c r="A25" s="55" t="s">
        <v>183</v>
      </c>
      <c r="B25" s="57" t="s">
        <v>27</v>
      </c>
      <c r="C25" s="56" t="s">
        <v>222</v>
      </c>
      <c r="D25" s="94" t="s">
        <v>461</v>
      </c>
      <c r="E25" s="53">
        <v>1</v>
      </c>
      <c r="F25" s="60" t="s">
        <v>246</v>
      </c>
      <c r="G25" s="54">
        <v>0</v>
      </c>
      <c r="H25" s="64"/>
      <c r="I25" s="64">
        <v>5847.08</v>
      </c>
      <c r="J25" s="65">
        <f t="shared" si="0"/>
        <v>5847.08</v>
      </c>
    </row>
    <row r="26" spans="1:10" ht="14.5" x14ac:dyDescent="0.3">
      <c r="A26" s="55" t="s">
        <v>188</v>
      </c>
      <c r="B26" s="55" t="s">
        <v>35</v>
      </c>
      <c r="C26" s="55" t="s">
        <v>226</v>
      </c>
      <c r="D26" s="94" t="s">
        <v>227</v>
      </c>
      <c r="E26" s="53">
        <v>1</v>
      </c>
      <c r="F26" s="60" t="s">
        <v>247</v>
      </c>
      <c r="G26" s="54">
        <v>0</v>
      </c>
      <c r="H26" s="64">
        <v>807.29</v>
      </c>
      <c r="I26" s="64">
        <v>3229.18</v>
      </c>
      <c r="J26" s="65">
        <f t="shared" si="0"/>
        <v>4036.47</v>
      </c>
    </row>
    <row r="27" spans="1:10" ht="14.5" x14ac:dyDescent="0.3">
      <c r="A27" s="55" t="s">
        <v>187</v>
      </c>
      <c r="B27" s="55" t="s">
        <v>25</v>
      </c>
      <c r="C27" s="56" t="s">
        <v>222</v>
      </c>
      <c r="D27" s="94" t="s">
        <v>227</v>
      </c>
      <c r="E27" s="53">
        <v>1</v>
      </c>
      <c r="F27" s="61" t="s">
        <v>248</v>
      </c>
      <c r="G27" s="54">
        <v>0</v>
      </c>
      <c r="H27" s="64">
        <v>1993.32</v>
      </c>
      <c r="I27" s="64">
        <v>7973.3</v>
      </c>
      <c r="J27" s="65">
        <f t="shared" si="0"/>
        <v>9966.6200000000008</v>
      </c>
    </row>
    <row r="28" spans="1:10" ht="14.5" x14ac:dyDescent="0.3">
      <c r="A28" s="55" t="s">
        <v>180</v>
      </c>
      <c r="B28" s="58" t="s">
        <v>37</v>
      </c>
      <c r="C28" s="57" t="s">
        <v>219</v>
      </c>
      <c r="D28" s="94" t="s">
        <v>227</v>
      </c>
      <c r="E28" s="53">
        <v>1</v>
      </c>
      <c r="F28" s="60" t="s">
        <v>249</v>
      </c>
      <c r="G28" s="54">
        <v>0</v>
      </c>
      <c r="H28" s="64">
        <v>664.44</v>
      </c>
      <c r="I28" s="64">
        <v>2657.77</v>
      </c>
      <c r="J28" s="65">
        <f t="shared" si="0"/>
        <v>3322.21</v>
      </c>
    </row>
    <row r="29" spans="1:10" ht="14.5" x14ac:dyDescent="0.3">
      <c r="A29" s="56" t="s">
        <v>189</v>
      </c>
      <c r="B29" s="56" t="s">
        <v>31</v>
      </c>
      <c r="C29" s="56" t="s">
        <v>224</v>
      </c>
      <c r="D29" s="94" t="s">
        <v>227</v>
      </c>
      <c r="E29" s="53">
        <v>1</v>
      </c>
      <c r="F29" s="60" t="s">
        <v>250</v>
      </c>
      <c r="G29" s="54">
        <v>0</v>
      </c>
      <c r="H29" s="64">
        <v>1129.55</v>
      </c>
      <c r="I29" s="64">
        <v>4518.2</v>
      </c>
      <c r="J29" s="65">
        <f t="shared" si="0"/>
        <v>5647.75</v>
      </c>
    </row>
    <row r="30" spans="1:10" ht="14.5" x14ac:dyDescent="0.3">
      <c r="A30" s="55" t="s">
        <v>180</v>
      </c>
      <c r="B30" s="58" t="s">
        <v>37</v>
      </c>
      <c r="C30" s="58" t="s">
        <v>221</v>
      </c>
      <c r="D30" s="94" t="s">
        <v>227</v>
      </c>
      <c r="E30" s="53">
        <v>1</v>
      </c>
      <c r="F30" s="60" t="s">
        <v>251</v>
      </c>
      <c r="G30" s="54">
        <v>0</v>
      </c>
      <c r="H30" s="64">
        <v>664.44</v>
      </c>
      <c r="I30" s="64">
        <v>2657.77</v>
      </c>
      <c r="J30" s="65">
        <f t="shared" si="0"/>
        <v>3322.21</v>
      </c>
    </row>
    <row r="31" spans="1:10" ht="14.5" x14ac:dyDescent="0.3">
      <c r="A31" s="55" t="s">
        <v>181</v>
      </c>
      <c r="B31" s="57" t="s">
        <v>33</v>
      </c>
      <c r="C31" s="56" t="s">
        <v>222</v>
      </c>
      <c r="D31" s="94" t="s">
        <v>227</v>
      </c>
      <c r="E31" s="53">
        <v>1</v>
      </c>
      <c r="F31" s="60" t="s">
        <v>252</v>
      </c>
      <c r="G31" s="54">
        <v>0</v>
      </c>
      <c r="H31" s="64">
        <v>930.22</v>
      </c>
      <c r="I31" s="64">
        <v>3720.87</v>
      </c>
      <c r="J31" s="65">
        <f t="shared" si="0"/>
        <v>4651.09</v>
      </c>
    </row>
    <row r="32" spans="1:10" ht="14.5" x14ac:dyDescent="0.3">
      <c r="A32" s="55" t="s">
        <v>183</v>
      </c>
      <c r="B32" s="57" t="s">
        <v>27</v>
      </c>
      <c r="C32" s="58" t="s">
        <v>221</v>
      </c>
      <c r="D32" s="94" t="s">
        <v>227</v>
      </c>
      <c r="E32" s="53">
        <v>1</v>
      </c>
      <c r="F32" s="60" t="s">
        <v>253</v>
      </c>
      <c r="G32" s="54">
        <v>0</v>
      </c>
      <c r="H32" s="64">
        <v>1461.77</v>
      </c>
      <c r="I32" s="64">
        <v>5847.08</v>
      </c>
      <c r="J32" s="65">
        <f t="shared" si="0"/>
        <v>7308.85</v>
      </c>
    </row>
    <row r="33" spans="1:10" ht="14.5" x14ac:dyDescent="0.3">
      <c r="A33" s="55" t="s">
        <v>189</v>
      </c>
      <c r="B33" s="55" t="s">
        <v>31</v>
      </c>
      <c r="C33" s="58" t="s">
        <v>225</v>
      </c>
      <c r="D33" s="94" t="s">
        <v>407</v>
      </c>
      <c r="E33" s="53">
        <v>1</v>
      </c>
      <c r="F33" s="60" t="s">
        <v>254</v>
      </c>
      <c r="G33" s="54">
        <v>0</v>
      </c>
      <c r="H33" s="64"/>
      <c r="I33" s="64">
        <v>4518.2</v>
      </c>
      <c r="J33" s="65">
        <f t="shared" si="0"/>
        <v>4518.2</v>
      </c>
    </row>
    <row r="34" spans="1:10" ht="14.5" x14ac:dyDescent="0.3">
      <c r="A34" s="55" t="s">
        <v>190</v>
      </c>
      <c r="B34" s="55" t="s">
        <v>449</v>
      </c>
      <c r="C34" s="56" t="s">
        <v>224</v>
      </c>
      <c r="D34" s="94" t="s">
        <v>227</v>
      </c>
      <c r="E34" s="53">
        <v>1</v>
      </c>
      <c r="F34" s="60" t="s">
        <v>255</v>
      </c>
      <c r="G34" s="54">
        <v>0</v>
      </c>
      <c r="H34" s="64">
        <v>3198</v>
      </c>
      <c r="I34" s="64">
        <v>12792</v>
      </c>
      <c r="J34" s="65">
        <f>H34+I34</f>
        <v>15990</v>
      </c>
    </row>
    <row r="35" spans="1:10" ht="14.5" x14ac:dyDescent="0.3">
      <c r="A35" s="55" t="s">
        <v>187</v>
      </c>
      <c r="B35" s="55" t="s">
        <v>25</v>
      </c>
      <c r="C35" s="56" t="s">
        <v>222</v>
      </c>
      <c r="D35" s="94" t="s">
        <v>227</v>
      </c>
      <c r="E35" s="53">
        <v>1</v>
      </c>
      <c r="F35" s="61" t="s">
        <v>256</v>
      </c>
      <c r="G35" s="54">
        <v>0</v>
      </c>
      <c r="H35" s="64">
        <v>1993.32</v>
      </c>
      <c r="I35" s="64">
        <v>7973.3</v>
      </c>
      <c r="J35" s="65">
        <f t="shared" si="0"/>
        <v>9966.6200000000008</v>
      </c>
    </row>
    <row r="36" spans="1:10" ht="14.5" x14ac:dyDescent="0.3">
      <c r="A36" s="55" t="s">
        <v>180</v>
      </c>
      <c r="B36" s="58" t="s">
        <v>37</v>
      </c>
      <c r="C36" s="56" t="s">
        <v>224</v>
      </c>
      <c r="D36" s="94" t="s">
        <v>227</v>
      </c>
      <c r="E36" s="53">
        <v>1</v>
      </c>
      <c r="F36" s="60" t="s">
        <v>257</v>
      </c>
      <c r="G36" s="54">
        <v>0</v>
      </c>
      <c r="H36" s="64">
        <v>664.44</v>
      </c>
      <c r="I36" s="64">
        <v>2657.77</v>
      </c>
      <c r="J36" s="65">
        <f t="shared" si="0"/>
        <v>3322.21</v>
      </c>
    </row>
    <row r="37" spans="1:10" ht="26" x14ac:dyDescent="0.3">
      <c r="A37" s="55" t="s">
        <v>191</v>
      </c>
      <c r="B37" s="55" t="s">
        <v>31</v>
      </c>
      <c r="C37" s="57" t="s">
        <v>219</v>
      </c>
      <c r="D37" s="94" t="s">
        <v>407</v>
      </c>
      <c r="E37" s="53">
        <v>1</v>
      </c>
      <c r="F37" s="60" t="s">
        <v>258</v>
      </c>
      <c r="G37" s="54">
        <v>0</v>
      </c>
      <c r="H37" s="64"/>
      <c r="I37" s="64">
        <v>4518.2</v>
      </c>
      <c r="J37" s="65">
        <f t="shared" si="0"/>
        <v>4518.2</v>
      </c>
    </row>
    <row r="38" spans="1:10" ht="14.5" x14ac:dyDescent="0.3">
      <c r="A38" s="55" t="s">
        <v>192</v>
      </c>
      <c r="B38" s="55" t="s">
        <v>449</v>
      </c>
      <c r="C38" s="57" t="s">
        <v>223</v>
      </c>
      <c r="D38" s="94" t="s">
        <v>227</v>
      </c>
      <c r="E38" s="53">
        <v>1</v>
      </c>
      <c r="F38" s="60" t="s">
        <v>259</v>
      </c>
      <c r="G38" s="54">
        <v>0</v>
      </c>
      <c r="H38" s="64">
        <v>3198</v>
      </c>
      <c r="I38" s="64">
        <v>12792</v>
      </c>
      <c r="J38" s="65">
        <f t="shared" si="0"/>
        <v>15990</v>
      </c>
    </row>
    <row r="39" spans="1:10" ht="14.5" x14ac:dyDescent="0.3">
      <c r="A39" s="55" t="s">
        <v>182</v>
      </c>
      <c r="B39" s="56" t="s">
        <v>39</v>
      </c>
      <c r="C39" s="56" t="s">
        <v>222</v>
      </c>
      <c r="D39" s="94" t="s">
        <v>227</v>
      </c>
      <c r="E39" s="53">
        <v>1</v>
      </c>
      <c r="F39" s="60" t="s">
        <v>260</v>
      </c>
      <c r="G39" s="54">
        <v>0</v>
      </c>
      <c r="H39" s="64">
        <v>431.89</v>
      </c>
      <c r="I39" s="64">
        <v>1727.55</v>
      </c>
      <c r="J39" s="65">
        <f t="shared" si="0"/>
        <v>2159.44</v>
      </c>
    </row>
    <row r="40" spans="1:10" ht="14.5" x14ac:dyDescent="0.3">
      <c r="A40" s="55" t="s">
        <v>181</v>
      </c>
      <c r="B40" s="57" t="s">
        <v>33</v>
      </c>
      <c r="C40" s="56" t="s">
        <v>220</v>
      </c>
      <c r="D40" s="94" t="s">
        <v>227</v>
      </c>
      <c r="E40" s="53">
        <v>1</v>
      </c>
      <c r="F40" s="60" t="s">
        <v>261</v>
      </c>
      <c r="G40" s="54">
        <v>0</v>
      </c>
      <c r="H40" s="64">
        <v>930.22</v>
      </c>
      <c r="I40" s="64">
        <v>3720.87</v>
      </c>
      <c r="J40" s="65">
        <f t="shared" si="0"/>
        <v>4651.09</v>
      </c>
    </row>
    <row r="41" spans="1:10" ht="14.5" x14ac:dyDescent="0.3">
      <c r="A41" s="55" t="s">
        <v>193</v>
      </c>
      <c r="B41" s="57" t="s">
        <v>27</v>
      </c>
      <c r="C41" s="56" t="s">
        <v>220</v>
      </c>
      <c r="D41" s="94" t="s">
        <v>227</v>
      </c>
      <c r="E41" s="53">
        <v>1</v>
      </c>
      <c r="F41" s="60" t="s">
        <v>262</v>
      </c>
      <c r="G41" s="54">
        <v>0</v>
      </c>
      <c r="H41" s="64">
        <v>1461.77</v>
      </c>
      <c r="I41" s="64">
        <v>5847.08</v>
      </c>
      <c r="J41" s="65">
        <f t="shared" si="0"/>
        <v>7308.85</v>
      </c>
    </row>
    <row r="42" spans="1:10" ht="14.5" x14ac:dyDescent="0.3">
      <c r="A42" s="55" t="s">
        <v>183</v>
      </c>
      <c r="B42" s="57" t="s">
        <v>27</v>
      </c>
      <c r="C42" s="58" t="s">
        <v>221</v>
      </c>
      <c r="D42" s="94" t="s">
        <v>227</v>
      </c>
      <c r="E42" s="53">
        <v>1</v>
      </c>
      <c r="F42" s="61" t="s">
        <v>263</v>
      </c>
      <c r="G42" s="54">
        <v>0</v>
      </c>
      <c r="H42" s="64">
        <v>1461.77</v>
      </c>
      <c r="I42" s="64">
        <v>5847.08</v>
      </c>
      <c r="J42" s="65">
        <f t="shared" si="0"/>
        <v>7308.85</v>
      </c>
    </row>
    <row r="43" spans="1:10" ht="14.5" x14ac:dyDescent="0.3">
      <c r="A43" s="55" t="s">
        <v>185</v>
      </c>
      <c r="B43" s="55" t="s">
        <v>29</v>
      </c>
      <c r="C43" s="56" t="s">
        <v>224</v>
      </c>
      <c r="D43" s="94" t="s">
        <v>227</v>
      </c>
      <c r="E43" s="53">
        <v>1</v>
      </c>
      <c r="F43" s="60" t="s">
        <v>264</v>
      </c>
      <c r="G43" s="54">
        <v>0</v>
      </c>
      <c r="H43" s="64">
        <v>1229.22</v>
      </c>
      <c r="I43" s="64">
        <v>4916.8599999999997</v>
      </c>
      <c r="J43" s="65">
        <f t="shared" si="0"/>
        <v>6146.08</v>
      </c>
    </row>
    <row r="44" spans="1:10" ht="14.5" x14ac:dyDescent="0.3">
      <c r="A44" s="55" t="s">
        <v>180</v>
      </c>
      <c r="B44" s="58" t="s">
        <v>37</v>
      </c>
      <c r="C44" s="56" t="s">
        <v>222</v>
      </c>
      <c r="D44" s="94" t="s">
        <v>227</v>
      </c>
      <c r="E44" s="53">
        <v>1</v>
      </c>
      <c r="F44" s="60" t="s">
        <v>265</v>
      </c>
      <c r="G44" s="54">
        <v>0</v>
      </c>
      <c r="H44" s="64">
        <v>664.44</v>
      </c>
      <c r="I44" s="64">
        <v>2657.77</v>
      </c>
      <c r="J44" s="65">
        <f t="shared" si="0"/>
        <v>3322.21</v>
      </c>
    </row>
    <row r="45" spans="1:10" ht="14.5" x14ac:dyDescent="0.3">
      <c r="A45" s="55" t="s">
        <v>180</v>
      </c>
      <c r="B45" s="58" t="s">
        <v>37</v>
      </c>
      <c r="C45" s="55" t="s">
        <v>226</v>
      </c>
      <c r="D45" s="94" t="s">
        <v>407</v>
      </c>
      <c r="E45" s="53">
        <v>1</v>
      </c>
      <c r="F45" s="60" t="s">
        <v>266</v>
      </c>
      <c r="G45" s="54">
        <v>0</v>
      </c>
      <c r="H45" s="64"/>
      <c r="I45" s="64">
        <v>2657.77</v>
      </c>
      <c r="J45" s="65">
        <f t="shared" si="0"/>
        <v>2657.77</v>
      </c>
    </row>
    <row r="46" spans="1:10" ht="14.5" x14ac:dyDescent="0.3">
      <c r="A46" s="55" t="s">
        <v>180</v>
      </c>
      <c r="B46" s="58" t="s">
        <v>37</v>
      </c>
      <c r="C46" s="57" t="s">
        <v>219</v>
      </c>
      <c r="D46" s="94" t="s">
        <v>461</v>
      </c>
      <c r="E46" s="53">
        <v>1</v>
      </c>
      <c r="F46" s="60" t="s">
        <v>267</v>
      </c>
      <c r="G46" s="54">
        <v>0</v>
      </c>
      <c r="H46" s="64"/>
      <c r="I46" s="64">
        <v>2657.77</v>
      </c>
      <c r="J46" s="65">
        <f t="shared" si="0"/>
        <v>2657.77</v>
      </c>
    </row>
    <row r="47" spans="1:10" ht="14.5" x14ac:dyDescent="0.3">
      <c r="A47" s="55" t="s">
        <v>182</v>
      </c>
      <c r="B47" s="56" t="s">
        <v>39</v>
      </c>
      <c r="C47" s="56" t="s">
        <v>222</v>
      </c>
      <c r="D47" s="94" t="s">
        <v>227</v>
      </c>
      <c r="E47" s="53">
        <v>1</v>
      </c>
      <c r="F47" s="60" t="s">
        <v>268</v>
      </c>
      <c r="G47" s="54">
        <v>0</v>
      </c>
      <c r="H47" s="64">
        <v>431.89</v>
      </c>
      <c r="I47" s="64">
        <v>1727.55</v>
      </c>
      <c r="J47" s="65">
        <f t="shared" si="0"/>
        <v>2159.44</v>
      </c>
    </row>
    <row r="48" spans="1:10" ht="14.5" x14ac:dyDescent="0.3">
      <c r="A48" s="55" t="s">
        <v>189</v>
      </c>
      <c r="B48" s="55" t="s">
        <v>31</v>
      </c>
      <c r="C48" s="57" t="s">
        <v>223</v>
      </c>
      <c r="D48" s="94" t="s">
        <v>227</v>
      </c>
      <c r="E48" s="53">
        <v>1</v>
      </c>
      <c r="F48" s="60" t="s">
        <v>269</v>
      </c>
      <c r="G48" s="54">
        <v>0</v>
      </c>
      <c r="H48" s="64">
        <v>1129.55</v>
      </c>
      <c r="I48" s="64">
        <v>4518.2</v>
      </c>
      <c r="J48" s="65">
        <f t="shared" si="0"/>
        <v>5647.75</v>
      </c>
    </row>
    <row r="49" spans="1:10" ht="14.5" x14ac:dyDescent="0.3">
      <c r="A49" s="55" t="s">
        <v>181</v>
      </c>
      <c r="B49" s="57" t="s">
        <v>33</v>
      </c>
      <c r="C49" s="57" t="s">
        <v>219</v>
      </c>
      <c r="D49" s="94" t="s">
        <v>227</v>
      </c>
      <c r="E49" s="53">
        <v>1</v>
      </c>
      <c r="F49" s="61" t="s">
        <v>270</v>
      </c>
      <c r="G49" s="54">
        <v>0</v>
      </c>
      <c r="H49" s="64">
        <v>930.22</v>
      </c>
      <c r="I49" s="64">
        <v>3720.87</v>
      </c>
      <c r="J49" s="65">
        <f t="shared" si="0"/>
        <v>4651.09</v>
      </c>
    </row>
    <row r="50" spans="1:10" ht="14.5" x14ac:dyDescent="0.3">
      <c r="A50" s="55" t="s">
        <v>194</v>
      </c>
      <c r="B50" s="57" t="s">
        <v>33</v>
      </c>
      <c r="C50" s="56" t="s">
        <v>222</v>
      </c>
      <c r="D50" s="94" t="s">
        <v>407</v>
      </c>
      <c r="E50" s="53">
        <v>1</v>
      </c>
      <c r="F50" s="60" t="s">
        <v>271</v>
      </c>
      <c r="G50" s="54">
        <v>0</v>
      </c>
      <c r="H50" s="64"/>
      <c r="I50" s="64">
        <v>3720.87</v>
      </c>
      <c r="J50" s="65">
        <f t="shared" si="0"/>
        <v>3720.87</v>
      </c>
    </row>
    <row r="51" spans="1:10" ht="14.5" x14ac:dyDescent="0.3">
      <c r="A51" s="55" t="s">
        <v>188</v>
      </c>
      <c r="B51" s="55" t="s">
        <v>35</v>
      </c>
      <c r="C51" s="56" t="s">
        <v>225</v>
      </c>
      <c r="D51" s="94" t="s">
        <v>227</v>
      </c>
      <c r="E51" s="53">
        <v>1</v>
      </c>
      <c r="F51" s="60" t="s">
        <v>272</v>
      </c>
      <c r="G51" s="54">
        <v>0</v>
      </c>
      <c r="H51" s="64">
        <v>807.29</v>
      </c>
      <c r="I51" s="64">
        <v>3229.18</v>
      </c>
      <c r="J51" s="65">
        <f t="shared" si="0"/>
        <v>4036.47</v>
      </c>
    </row>
    <row r="52" spans="1:10" ht="14.5" x14ac:dyDescent="0.3">
      <c r="A52" s="55" t="s">
        <v>180</v>
      </c>
      <c r="B52" s="58" t="s">
        <v>37</v>
      </c>
      <c r="C52" s="57" t="s">
        <v>223</v>
      </c>
      <c r="D52" s="94" t="s">
        <v>227</v>
      </c>
      <c r="E52" s="53">
        <v>1</v>
      </c>
      <c r="F52" s="60" t="s">
        <v>273</v>
      </c>
      <c r="G52" s="54">
        <v>0</v>
      </c>
      <c r="H52" s="64">
        <v>664.44</v>
      </c>
      <c r="I52" s="64">
        <v>2657.77</v>
      </c>
      <c r="J52" s="65">
        <f t="shared" si="0"/>
        <v>3322.21</v>
      </c>
    </row>
    <row r="53" spans="1:10" ht="14.5" x14ac:dyDescent="0.3">
      <c r="A53" s="55" t="s">
        <v>183</v>
      </c>
      <c r="B53" s="57" t="s">
        <v>27</v>
      </c>
      <c r="C53" s="58" t="s">
        <v>221</v>
      </c>
      <c r="D53" s="94" t="s">
        <v>227</v>
      </c>
      <c r="E53" s="53">
        <v>1</v>
      </c>
      <c r="F53" s="60" t="s">
        <v>274</v>
      </c>
      <c r="G53" s="54">
        <v>0</v>
      </c>
      <c r="H53" s="64">
        <v>1461.77</v>
      </c>
      <c r="I53" s="64">
        <v>5847.08</v>
      </c>
      <c r="J53" s="65">
        <f t="shared" si="0"/>
        <v>7308.85</v>
      </c>
    </row>
    <row r="54" spans="1:10" ht="14.5" x14ac:dyDescent="0.3">
      <c r="A54" s="55" t="s">
        <v>183</v>
      </c>
      <c r="B54" s="57" t="s">
        <v>27</v>
      </c>
      <c r="C54" s="56" t="s">
        <v>222</v>
      </c>
      <c r="D54" s="94" t="s">
        <v>227</v>
      </c>
      <c r="E54" s="53">
        <v>1</v>
      </c>
      <c r="F54" s="60" t="s">
        <v>275</v>
      </c>
      <c r="G54" s="54">
        <v>0</v>
      </c>
      <c r="H54" s="64">
        <v>1461.77</v>
      </c>
      <c r="I54" s="64">
        <v>5847.08</v>
      </c>
      <c r="J54" s="65">
        <f t="shared" si="0"/>
        <v>7308.85</v>
      </c>
    </row>
    <row r="55" spans="1:10" ht="14.5" x14ac:dyDescent="0.3">
      <c r="A55" s="55" t="s">
        <v>182</v>
      </c>
      <c r="B55" s="56" t="s">
        <v>39</v>
      </c>
      <c r="C55" s="56" t="s">
        <v>220</v>
      </c>
      <c r="D55" s="94" t="s">
        <v>227</v>
      </c>
      <c r="E55" s="53">
        <v>1</v>
      </c>
      <c r="F55" s="60" t="s">
        <v>276</v>
      </c>
      <c r="G55" s="54">
        <v>0</v>
      </c>
      <c r="H55" s="64">
        <v>431.89</v>
      </c>
      <c r="I55" s="64">
        <v>1727.55</v>
      </c>
      <c r="J55" s="65">
        <f t="shared" si="0"/>
        <v>2159.44</v>
      </c>
    </row>
    <row r="56" spans="1:10" ht="14.5" x14ac:dyDescent="0.3">
      <c r="A56" s="55" t="s">
        <v>182</v>
      </c>
      <c r="B56" s="56" t="s">
        <v>39</v>
      </c>
      <c r="C56" s="55" t="s">
        <v>226</v>
      </c>
      <c r="D56" s="94" t="s">
        <v>227</v>
      </c>
      <c r="E56" s="53">
        <v>1</v>
      </c>
      <c r="F56" s="60" t="s">
        <v>277</v>
      </c>
      <c r="G56" s="54">
        <v>0</v>
      </c>
      <c r="H56" s="64">
        <v>431.89</v>
      </c>
      <c r="I56" s="64">
        <v>1727.55</v>
      </c>
      <c r="J56" s="65">
        <f t="shared" si="0"/>
        <v>2159.44</v>
      </c>
    </row>
    <row r="57" spans="1:10" ht="14.5" x14ac:dyDescent="0.3">
      <c r="A57" s="55" t="s">
        <v>182</v>
      </c>
      <c r="B57" s="56" t="s">
        <v>39</v>
      </c>
      <c r="C57" s="56" t="s">
        <v>222</v>
      </c>
      <c r="D57" s="94" t="s">
        <v>227</v>
      </c>
      <c r="E57" s="53">
        <v>1</v>
      </c>
      <c r="F57" s="60" t="s">
        <v>278</v>
      </c>
      <c r="G57" s="54">
        <v>0</v>
      </c>
      <c r="H57" s="64">
        <v>431.89</v>
      </c>
      <c r="I57" s="64">
        <v>1727.55</v>
      </c>
      <c r="J57" s="65">
        <f t="shared" si="0"/>
        <v>2159.44</v>
      </c>
    </row>
    <row r="58" spans="1:10" ht="14.5" x14ac:dyDescent="0.3">
      <c r="A58" s="55" t="s">
        <v>180</v>
      </c>
      <c r="B58" s="58" t="s">
        <v>37</v>
      </c>
      <c r="C58" s="56" t="s">
        <v>222</v>
      </c>
      <c r="D58" s="94" t="s">
        <v>227</v>
      </c>
      <c r="E58" s="53">
        <v>1</v>
      </c>
      <c r="F58" s="60" t="s">
        <v>279</v>
      </c>
      <c r="G58" s="54">
        <v>0</v>
      </c>
      <c r="H58" s="64">
        <v>664.44</v>
      </c>
      <c r="I58" s="64">
        <v>2657.77</v>
      </c>
      <c r="J58" s="65">
        <f t="shared" si="0"/>
        <v>3322.21</v>
      </c>
    </row>
    <row r="59" spans="1:10" ht="14.5" x14ac:dyDescent="0.3">
      <c r="A59" s="55" t="s">
        <v>195</v>
      </c>
      <c r="B59" s="55" t="s">
        <v>41</v>
      </c>
      <c r="C59" s="56" t="s">
        <v>222</v>
      </c>
      <c r="D59" s="94" t="s">
        <v>227</v>
      </c>
      <c r="E59" s="53">
        <v>1</v>
      </c>
      <c r="F59" s="61" t="s">
        <v>280</v>
      </c>
      <c r="G59" s="54">
        <v>0</v>
      </c>
      <c r="H59" s="64">
        <v>265.77999999999997</v>
      </c>
      <c r="I59" s="66">
        <v>1063.1099999999999</v>
      </c>
      <c r="J59" s="67">
        <f t="shared" si="0"/>
        <v>1328.8899999999999</v>
      </c>
    </row>
    <row r="60" spans="1:10" ht="14.5" x14ac:dyDescent="0.3">
      <c r="A60" s="55" t="s">
        <v>189</v>
      </c>
      <c r="B60" s="55" t="s">
        <v>31</v>
      </c>
      <c r="C60" s="57" t="s">
        <v>219</v>
      </c>
      <c r="D60" s="94" t="s">
        <v>227</v>
      </c>
      <c r="E60" s="53">
        <v>1</v>
      </c>
      <c r="F60" s="60" t="s">
        <v>281</v>
      </c>
      <c r="G60" s="54">
        <v>0</v>
      </c>
      <c r="H60" s="64">
        <v>1129.55</v>
      </c>
      <c r="I60" s="64">
        <v>4518.2</v>
      </c>
      <c r="J60" s="65">
        <f t="shared" si="0"/>
        <v>5647.75</v>
      </c>
    </row>
    <row r="61" spans="1:10" ht="14.5" x14ac:dyDescent="0.3">
      <c r="A61" s="55" t="s">
        <v>183</v>
      </c>
      <c r="B61" s="57" t="s">
        <v>27</v>
      </c>
      <c r="C61" s="56" t="s">
        <v>222</v>
      </c>
      <c r="D61" s="94" t="s">
        <v>227</v>
      </c>
      <c r="E61" s="53">
        <v>1</v>
      </c>
      <c r="F61" s="60" t="s">
        <v>282</v>
      </c>
      <c r="G61" s="54">
        <v>0</v>
      </c>
      <c r="H61" s="64">
        <v>1461.77</v>
      </c>
      <c r="I61" s="64">
        <v>5847.08</v>
      </c>
      <c r="J61" s="65">
        <f t="shared" si="0"/>
        <v>7308.85</v>
      </c>
    </row>
    <row r="62" spans="1:10" ht="14.5" x14ac:dyDescent="0.3">
      <c r="A62" s="55" t="s">
        <v>196</v>
      </c>
      <c r="B62" s="57" t="s">
        <v>33</v>
      </c>
      <c r="C62" s="57" t="s">
        <v>219</v>
      </c>
      <c r="D62" s="94" t="s">
        <v>227</v>
      </c>
      <c r="E62" s="53">
        <v>1</v>
      </c>
      <c r="F62" s="60" t="s">
        <v>283</v>
      </c>
      <c r="G62" s="54">
        <v>0</v>
      </c>
      <c r="H62" s="64">
        <v>930.22</v>
      </c>
      <c r="I62" s="64">
        <v>3720.87</v>
      </c>
      <c r="J62" s="65">
        <f t="shared" si="0"/>
        <v>4651.09</v>
      </c>
    </row>
    <row r="63" spans="1:10" ht="14.5" x14ac:dyDescent="0.3">
      <c r="A63" s="55" t="s">
        <v>189</v>
      </c>
      <c r="B63" s="55" t="s">
        <v>31</v>
      </c>
      <c r="C63" s="55" t="s">
        <v>226</v>
      </c>
      <c r="D63" s="94" t="s">
        <v>227</v>
      </c>
      <c r="E63" s="53">
        <v>1</v>
      </c>
      <c r="F63" s="61" t="s">
        <v>284</v>
      </c>
      <c r="G63" s="54">
        <v>0</v>
      </c>
      <c r="H63" s="64">
        <v>1129.55</v>
      </c>
      <c r="I63" s="64">
        <v>4518.2</v>
      </c>
      <c r="J63" s="65">
        <f t="shared" si="0"/>
        <v>5647.75</v>
      </c>
    </row>
    <row r="64" spans="1:10" ht="14.5" x14ac:dyDescent="0.3">
      <c r="A64" s="55" t="s">
        <v>197</v>
      </c>
      <c r="B64" s="57" t="s">
        <v>27</v>
      </c>
      <c r="C64" s="55" t="s">
        <v>226</v>
      </c>
      <c r="D64" s="94" t="s">
        <v>227</v>
      </c>
      <c r="E64" s="53">
        <v>1</v>
      </c>
      <c r="F64" s="60" t="s">
        <v>285</v>
      </c>
      <c r="G64" s="54">
        <v>0</v>
      </c>
      <c r="H64" s="64">
        <v>1461.77</v>
      </c>
      <c r="I64" s="64">
        <v>5847.08</v>
      </c>
      <c r="J64" s="65">
        <f t="shared" si="0"/>
        <v>7308.85</v>
      </c>
    </row>
    <row r="65" spans="1:10" ht="14.5" x14ac:dyDescent="0.3">
      <c r="A65" s="55" t="s">
        <v>185</v>
      </c>
      <c r="B65" s="55" t="s">
        <v>29</v>
      </c>
      <c r="C65" s="59" t="s">
        <v>224</v>
      </c>
      <c r="D65" s="94" t="s">
        <v>227</v>
      </c>
      <c r="E65" s="53">
        <v>1</v>
      </c>
      <c r="F65" s="61" t="s">
        <v>286</v>
      </c>
      <c r="G65" s="54">
        <v>0</v>
      </c>
      <c r="H65" s="64">
        <v>1229.22</v>
      </c>
      <c r="I65" s="64">
        <v>4916.8599999999997</v>
      </c>
      <c r="J65" s="65">
        <f t="shared" si="0"/>
        <v>6146.08</v>
      </c>
    </row>
    <row r="66" spans="1:10" ht="14.5" x14ac:dyDescent="0.3">
      <c r="A66" s="55" t="s">
        <v>182</v>
      </c>
      <c r="B66" s="56" t="s">
        <v>39</v>
      </c>
      <c r="C66" s="55" t="s">
        <v>226</v>
      </c>
      <c r="D66" s="94" t="s">
        <v>227</v>
      </c>
      <c r="E66" s="53">
        <v>1</v>
      </c>
      <c r="F66" s="61" t="s">
        <v>287</v>
      </c>
      <c r="G66" s="54">
        <v>0</v>
      </c>
      <c r="H66" s="64">
        <v>431.89</v>
      </c>
      <c r="I66" s="64">
        <v>1727.55</v>
      </c>
      <c r="J66" s="65">
        <f t="shared" si="0"/>
        <v>2159.44</v>
      </c>
    </row>
    <row r="67" spans="1:10" ht="14.5" x14ac:dyDescent="0.3">
      <c r="A67" s="55" t="s">
        <v>180</v>
      </c>
      <c r="B67" s="58" t="s">
        <v>37</v>
      </c>
      <c r="C67" s="55" t="s">
        <v>226</v>
      </c>
      <c r="D67" s="94" t="s">
        <v>407</v>
      </c>
      <c r="E67" s="53">
        <v>1</v>
      </c>
      <c r="F67" s="60" t="s">
        <v>288</v>
      </c>
      <c r="G67" s="54">
        <v>0</v>
      </c>
      <c r="H67" s="64"/>
      <c r="I67" s="64">
        <v>2657.77</v>
      </c>
      <c r="J67" s="65">
        <f t="shared" si="0"/>
        <v>2657.77</v>
      </c>
    </row>
    <row r="68" spans="1:10" ht="14.5" x14ac:dyDescent="0.3">
      <c r="A68" s="55" t="s">
        <v>185</v>
      </c>
      <c r="B68" s="55" t="s">
        <v>29</v>
      </c>
      <c r="C68" s="57" t="s">
        <v>223</v>
      </c>
      <c r="D68" s="94" t="s">
        <v>227</v>
      </c>
      <c r="E68" s="53">
        <v>1</v>
      </c>
      <c r="F68" s="61" t="s">
        <v>289</v>
      </c>
      <c r="G68" s="54">
        <v>0</v>
      </c>
      <c r="H68" s="64">
        <v>1229.22</v>
      </c>
      <c r="I68" s="64">
        <v>4916.8599999999997</v>
      </c>
      <c r="J68" s="65">
        <f t="shared" si="0"/>
        <v>6146.08</v>
      </c>
    </row>
    <row r="69" spans="1:10" ht="14.5" x14ac:dyDescent="0.3">
      <c r="A69" s="55" t="s">
        <v>189</v>
      </c>
      <c r="B69" s="55" t="s">
        <v>31</v>
      </c>
      <c r="C69" s="56" t="s">
        <v>222</v>
      </c>
      <c r="D69" s="94" t="s">
        <v>227</v>
      </c>
      <c r="E69" s="53">
        <v>1</v>
      </c>
      <c r="F69" s="60" t="s">
        <v>290</v>
      </c>
      <c r="G69" s="54">
        <v>0</v>
      </c>
      <c r="H69" s="64">
        <v>1129.55</v>
      </c>
      <c r="I69" s="64">
        <v>4518.2</v>
      </c>
      <c r="J69" s="65">
        <f t="shared" si="0"/>
        <v>5647.75</v>
      </c>
    </row>
    <row r="70" spans="1:10" ht="14.5" x14ac:dyDescent="0.3">
      <c r="A70" s="55" t="s">
        <v>182</v>
      </c>
      <c r="B70" s="56" t="s">
        <v>39</v>
      </c>
      <c r="C70" s="56" t="s">
        <v>220</v>
      </c>
      <c r="D70" s="94" t="s">
        <v>227</v>
      </c>
      <c r="E70" s="53">
        <v>1</v>
      </c>
      <c r="F70" s="60" t="s">
        <v>291</v>
      </c>
      <c r="G70" s="54">
        <v>0</v>
      </c>
      <c r="H70" s="64">
        <v>431.89</v>
      </c>
      <c r="I70" s="64">
        <v>1727.55</v>
      </c>
      <c r="J70" s="65">
        <f t="shared" si="0"/>
        <v>2159.44</v>
      </c>
    </row>
    <row r="71" spans="1:10" ht="14.5" x14ac:dyDescent="0.3">
      <c r="A71" s="56" t="s">
        <v>182</v>
      </c>
      <c r="B71" s="56" t="s">
        <v>39</v>
      </c>
      <c r="C71" s="56" t="s">
        <v>220</v>
      </c>
      <c r="D71" s="94" t="s">
        <v>227</v>
      </c>
      <c r="E71" s="53">
        <v>1</v>
      </c>
      <c r="F71" s="60" t="s">
        <v>292</v>
      </c>
      <c r="G71" s="54">
        <v>0</v>
      </c>
      <c r="H71" s="64">
        <v>431.89</v>
      </c>
      <c r="I71" s="64">
        <v>1727.55</v>
      </c>
      <c r="J71" s="65">
        <f t="shared" ref="J71:J134" si="1">H71+I71</f>
        <v>2159.44</v>
      </c>
    </row>
    <row r="72" spans="1:10" ht="14.5" x14ac:dyDescent="0.3">
      <c r="A72" s="55" t="s">
        <v>185</v>
      </c>
      <c r="B72" s="55" t="s">
        <v>29</v>
      </c>
      <c r="C72" s="57" t="s">
        <v>223</v>
      </c>
      <c r="D72" s="94" t="s">
        <v>227</v>
      </c>
      <c r="E72" s="53">
        <v>1</v>
      </c>
      <c r="F72" s="60" t="s">
        <v>293</v>
      </c>
      <c r="G72" s="54">
        <v>0</v>
      </c>
      <c r="H72" s="64">
        <v>1229.22</v>
      </c>
      <c r="I72" s="64">
        <v>4916.8599999999997</v>
      </c>
      <c r="J72" s="65">
        <f t="shared" si="1"/>
        <v>6146.08</v>
      </c>
    </row>
    <row r="73" spans="1:10" ht="14.5" x14ac:dyDescent="0.3">
      <c r="A73" s="55" t="s">
        <v>198</v>
      </c>
      <c r="B73" s="55" t="s">
        <v>449</v>
      </c>
      <c r="C73" s="58" t="s">
        <v>225</v>
      </c>
      <c r="D73" s="94" t="s">
        <v>227</v>
      </c>
      <c r="E73" s="53">
        <v>1</v>
      </c>
      <c r="F73" s="60" t="s">
        <v>294</v>
      </c>
      <c r="G73" s="54">
        <v>0</v>
      </c>
      <c r="H73" s="64">
        <v>3198</v>
      </c>
      <c r="I73" s="64">
        <v>12792</v>
      </c>
      <c r="J73" s="65">
        <f t="shared" si="1"/>
        <v>15990</v>
      </c>
    </row>
    <row r="74" spans="1:10" ht="14.5" x14ac:dyDescent="0.3">
      <c r="A74" s="55" t="s">
        <v>196</v>
      </c>
      <c r="B74" s="57" t="s">
        <v>33</v>
      </c>
      <c r="C74" s="56" t="s">
        <v>222</v>
      </c>
      <c r="D74" s="94" t="s">
        <v>227</v>
      </c>
      <c r="E74" s="53">
        <v>1</v>
      </c>
      <c r="F74" s="60" t="s">
        <v>295</v>
      </c>
      <c r="G74" s="54">
        <v>0</v>
      </c>
      <c r="H74" s="64">
        <v>930.22</v>
      </c>
      <c r="I74" s="64">
        <v>3720.87</v>
      </c>
      <c r="J74" s="65">
        <f t="shared" si="1"/>
        <v>4651.09</v>
      </c>
    </row>
    <row r="75" spans="1:10" ht="14.5" x14ac:dyDescent="0.3">
      <c r="A75" s="55" t="s">
        <v>182</v>
      </c>
      <c r="B75" s="56" t="s">
        <v>39</v>
      </c>
      <c r="C75" s="56" t="s">
        <v>224</v>
      </c>
      <c r="D75" s="94" t="s">
        <v>227</v>
      </c>
      <c r="E75" s="53">
        <v>1</v>
      </c>
      <c r="F75" s="60" t="s">
        <v>296</v>
      </c>
      <c r="G75" s="54">
        <v>0</v>
      </c>
      <c r="H75" s="64">
        <v>431.89</v>
      </c>
      <c r="I75" s="64">
        <v>1727.55</v>
      </c>
      <c r="J75" s="65">
        <f t="shared" si="1"/>
        <v>2159.44</v>
      </c>
    </row>
    <row r="76" spans="1:10" ht="14.5" x14ac:dyDescent="0.3">
      <c r="A76" s="55" t="s">
        <v>199</v>
      </c>
      <c r="B76" s="55" t="s">
        <v>31</v>
      </c>
      <c r="C76" s="56" t="s">
        <v>224</v>
      </c>
      <c r="D76" s="94" t="s">
        <v>227</v>
      </c>
      <c r="E76" s="53">
        <v>1</v>
      </c>
      <c r="F76" s="60" t="s">
        <v>297</v>
      </c>
      <c r="G76" s="54">
        <v>0</v>
      </c>
      <c r="H76" s="64">
        <v>1129.55</v>
      </c>
      <c r="I76" s="64">
        <v>4518.2</v>
      </c>
      <c r="J76" s="65">
        <f t="shared" si="1"/>
        <v>5647.75</v>
      </c>
    </row>
    <row r="77" spans="1:10" ht="14.5" x14ac:dyDescent="0.3">
      <c r="A77" s="55" t="s">
        <v>200</v>
      </c>
      <c r="B77" s="57" t="s">
        <v>33</v>
      </c>
      <c r="C77" s="56" t="s">
        <v>222</v>
      </c>
      <c r="D77" s="94" t="s">
        <v>407</v>
      </c>
      <c r="E77" s="53">
        <v>1</v>
      </c>
      <c r="F77" s="60" t="s">
        <v>298</v>
      </c>
      <c r="G77" s="54">
        <v>0</v>
      </c>
      <c r="H77" s="64"/>
      <c r="I77" s="64">
        <v>3720.87</v>
      </c>
      <c r="J77" s="65">
        <f t="shared" si="1"/>
        <v>3720.87</v>
      </c>
    </row>
    <row r="78" spans="1:10" ht="14.5" x14ac:dyDescent="0.3">
      <c r="A78" s="55" t="s">
        <v>201</v>
      </c>
      <c r="B78" s="56" t="s">
        <v>39</v>
      </c>
      <c r="C78" s="57" t="s">
        <v>219</v>
      </c>
      <c r="D78" s="94" t="s">
        <v>227</v>
      </c>
      <c r="E78" s="53">
        <v>1</v>
      </c>
      <c r="F78" s="60" t="s">
        <v>299</v>
      </c>
      <c r="G78" s="54">
        <v>0</v>
      </c>
      <c r="H78" s="64">
        <v>431.89</v>
      </c>
      <c r="I78" s="64">
        <v>1727.55</v>
      </c>
      <c r="J78" s="65">
        <f t="shared" si="1"/>
        <v>2159.44</v>
      </c>
    </row>
    <row r="79" spans="1:10" ht="14.5" x14ac:dyDescent="0.3">
      <c r="A79" s="55" t="s">
        <v>202</v>
      </c>
      <c r="B79" s="55" t="s">
        <v>31</v>
      </c>
      <c r="C79" s="56" t="s">
        <v>222</v>
      </c>
      <c r="D79" s="94" t="s">
        <v>407</v>
      </c>
      <c r="E79" s="53">
        <v>1</v>
      </c>
      <c r="F79" s="60" t="s">
        <v>300</v>
      </c>
      <c r="G79" s="54">
        <v>0</v>
      </c>
      <c r="H79" s="64"/>
      <c r="I79" s="64">
        <v>4518.2</v>
      </c>
      <c r="J79" s="65">
        <f t="shared" si="1"/>
        <v>4518.2</v>
      </c>
    </row>
    <row r="80" spans="1:10" ht="14.5" x14ac:dyDescent="0.3">
      <c r="A80" s="55" t="s">
        <v>187</v>
      </c>
      <c r="B80" s="55" t="s">
        <v>25</v>
      </c>
      <c r="C80" s="60" t="s">
        <v>226</v>
      </c>
      <c r="D80" s="94" t="s">
        <v>227</v>
      </c>
      <c r="E80" s="53">
        <v>1</v>
      </c>
      <c r="F80" s="60" t="s">
        <v>301</v>
      </c>
      <c r="G80" s="54">
        <v>0</v>
      </c>
      <c r="H80" s="64">
        <v>1993.32</v>
      </c>
      <c r="I80" s="64">
        <v>7973.3</v>
      </c>
      <c r="J80" s="65">
        <f t="shared" si="1"/>
        <v>9966.6200000000008</v>
      </c>
    </row>
    <row r="81" spans="1:10" ht="14.5" x14ac:dyDescent="0.3">
      <c r="A81" s="55" t="s">
        <v>189</v>
      </c>
      <c r="B81" s="55" t="s">
        <v>31</v>
      </c>
      <c r="C81" s="57" t="s">
        <v>219</v>
      </c>
      <c r="D81" s="94" t="s">
        <v>227</v>
      </c>
      <c r="E81" s="53">
        <v>1</v>
      </c>
      <c r="F81" s="61" t="s">
        <v>302</v>
      </c>
      <c r="G81" s="54">
        <v>0</v>
      </c>
      <c r="H81" s="64">
        <v>1129.55</v>
      </c>
      <c r="I81" s="64">
        <v>4518.2</v>
      </c>
      <c r="J81" s="65">
        <f t="shared" si="1"/>
        <v>5647.75</v>
      </c>
    </row>
    <row r="82" spans="1:10" ht="14.5" x14ac:dyDescent="0.3">
      <c r="A82" s="55" t="s">
        <v>181</v>
      </c>
      <c r="B82" s="57" t="s">
        <v>33</v>
      </c>
      <c r="C82" s="56" t="s">
        <v>222</v>
      </c>
      <c r="D82" s="94" t="s">
        <v>227</v>
      </c>
      <c r="E82" s="53">
        <v>1</v>
      </c>
      <c r="F82" s="63" t="s">
        <v>303</v>
      </c>
      <c r="G82" s="54">
        <v>0</v>
      </c>
      <c r="H82" s="64">
        <v>930.22</v>
      </c>
      <c r="I82" s="64">
        <v>3720.87</v>
      </c>
      <c r="J82" s="65">
        <f t="shared" si="1"/>
        <v>4651.09</v>
      </c>
    </row>
    <row r="83" spans="1:10" ht="14.5" x14ac:dyDescent="0.3">
      <c r="A83" s="55" t="s">
        <v>195</v>
      </c>
      <c r="B83" s="55" t="s">
        <v>41</v>
      </c>
      <c r="C83" s="56" t="s">
        <v>222</v>
      </c>
      <c r="D83" s="94" t="s">
        <v>227</v>
      </c>
      <c r="E83" s="53">
        <v>1</v>
      </c>
      <c r="F83" s="62" t="s">
        <v>304</v>
      </c>
      <c r="G83" s="54">
        <v>0</v>
      </c>
      <c r="H83" s="66">
        <v>265.77999999999997</v>
      </c>
      <c r="I83" s="66">
        <v>1063.1099999999999</v>
      </c>
      <c r="J83" s="67">
        <f t="shared" si="1"/>
        <v>1328.8899999999999</v>
      </c>
    </row>
    <row r="84" spans="1:10" ht="14.5" x14ac:dyDescent="0.3">
      <c r="A84" s="55" t="s">
        <v>203</v>
      </c>
      <c r="B84" s="55" t="s">
        <v>31</v>
      </c>
      <c r="C84" s="55" t="s">
        <v>226</v>
      </c>
      <c r="D84" s="94" t="s">
        <v>407</v>
      </c>
      <c r="E84" s="53">
        <v>1</v>
      </c>
      <c r="F84" s="60" t="s">
        <v>305</v>
      </c>
      <c r="G84" s="54">
        <v>0</v>
      </c>
      <c r="H84" s="64"/>
      <c r="I84" s="64">
        <v>4518.2</v>
      </c>
      <c r="J84" s="65">
        <f t="shared" si="1"/>
        <v>4518.2</v>
      </c>
    </row>
    <row r="85" spans="1:10" ht="14.5" x14ac:dyDescent="0.3">
      <c r="A85" s="55" t="s">
        <v>185</v>
      </c>
      <c r="B85" s="55" t="s">
        <v>29</v>
      </c>
      <c r="C85" s="57" t="s">
        <v>223</v>
      </c>
      <c r="D85" s="94" t="s">
        <v>407</v>
      </c>
      <c r="E85" s="53">
        <v>1</v>
      </c>
      <c r="F85" s="61" t="s">
        <v>306</v>
      </c>
      <c r="G85" s="54">
        <v>0</v>
      </c>
      <c r="H85" s="64"/>
      <c r="I85" s="64">
        <v>4916.8599999999997</v>
      </c>
      <c r="J85" s="65">
        <f t="shared" si="1"/>
        <v>4916.8599999999997</v>
      </c>
    </row>
    <row r="86" spans="1:10" ht="14.5" x14ac:dyDescent="0.3">
      <c r="A86" s="55" t="s">
        <v>182</v>
      </c>
      <c r="B86" s="56" t="s">
        <v>39</v>
      </c>
      <c r="C86" s="58" t="s">
        <v>221</v>
      </c>
      <c r="D86" s="94" t="s">
        <v>227</v>
      </c>
      <c r="E86" s="53">
        <v>1</v>
      </c>
      <c r="F86" s="60" t="s">
        <v>307</v>
      </c>
      <c r="G86" s="54">
        <v>0</v>
      </c>
      <c r="H86" s="64">
        <v>431.89</v>
      </c>
      <c r="I86" s="64">
        <v>1727.55</v>
      </c>
      <c r="J86" s="65">
        <f t="shared" si="1"/>
        <v>2159.44</v>
      </c>
    </row>
    <row r="87" spans="1:10" ht="14.5" x14ac:dyDescent="0.3">
      <c r="A87" s="55" t="s">
        <v>181</v>
      </c>
      <c r="B87" s="57" t="s">
        <v>33</v>
      </c>
      <c r="C87" s="58" t="s">
        <v>225</v>
      </c>
      <c r="D87" s="94" t="s">
        <v>227</v>
      </c>
      <c r="E87" s="53">
        <v>1</v>
      </c>
      <c r="F87" s="61" t="s">
        <v>308</v>
      </c>
      <c r="G87" s="54">
        <v>0</v>
      </c>
      <c r="H87" s="64">
        <v>930.22</v>
      </c>
      <c r="I87" s="64">
        <v>3720.87</v>
      </c>
      <c r="J87" s="65">
        <f t="shared" si="1"/>
        <v>4651.09</v>
      </c>
    </row>
    <row r="88" spans="1:10" ht="14.5" x14ac:dyDescent="0.3">
      <c r="A88" s="55" t="s">
        <v>183</v>
      </c>
      <c r="B88" s="57" t="s">
        <v>27</v>
      </c>
      <c r="C88" s="55" t="s">
        <v>226</v>
      </c>
      <c r="D88" s="94" t="s">
        <v>227</v>
      </c>
      <c r="E88" s="53">
        <v>1</v>
      </c>
      <c r="F88" s="61" t="s">
        <v>309</v>
      </c>
      <c r="G88" s="54">
        <v>0</v>
      </c>
      <c r="H88" s="64">
        <v>1461.77</v>
      </c>
      <c r="I88" s="64">
        <v>5847.08</v>
      </c>
      <c r="J88" s="65">
        <f t="shared" si="1"/>
        <v>7308.85</v>
      </c>
    </row>
    <row r="89" spans="1:10" ht="14.5" x14ac:dyDescent="0.3">
      <c r="A89" s="55" t="s">
        <v>204</v>
      </c>
      <c r="B89" s="55" t="s">
        <v>41</v>
      </c>
      <c r="C89" s="58" t="s">
        <v>221</v>
      </c>
      <c r="D89" s="94" t="s">
        <v>227</v>
      </c>
      <c r="E89" s="53">
        <v>1</v>
      </c>
      <c r="F89" s="60" t="s">
        <v>310</v>
      </c>
      <c r="G89" s="54">
        <v>0</v>
      </c>
      <c r="H89" s="64">
        <v>265.77999999999997</v>
      </c>
      <c r="I89" s="66">
        <v>1063.1099999999999</v>
      </c>
      <c r="J89" s="67">
        <f t="shared" si="1"/>
        <v>1328.8899999999999</v>
      </c>
    </row>
    <row r="90" spans="1:10" ht="14.5" x14ac:dyDescent="0.3">
      <c r="A90" s="55" t="s">
        <v>199</v>
      </c>
      <c r="B90" s="55" t="s">
        <v>31</v>
      </c>
      <c r="C90" s="56" t="s">
        <v>224</v>
      </c>
      <c r="D90" s="94" t="s">
        <v>227</v>
      </c>
      <c r="E90" s="53">
        <v>1</v>
      </c>
      <c r="F90" s="60" t="s">
        <v>311</v>
      </c>
      <c r="G90" s="54">
        <v>0</v>
      </c>
      <c r="H90" s="64">
        <v>1129.55</v>
      </c>
      <c r="I90" s="64">
        <v>4518.2</v>
      </c>
      <c r="J90" s="65">
        <f t="shared" si="1"/>
        <v>5647.75</v>
      </c>
    </row>
    <row r="91" spans="1:10" ht="14.5" x14ac:dyDescent="0.3">
      <c r="A91" s="55" t="s">
        <v>181</v>
      </c>
      <c r="B91" s="57" t="s">
        <v>33</v>
      </c>
      <c r="C91" s="55" t="s">
        <v>226</v>
      </c>
      <c r="D91" s="94" t="s">
        <v>227</v>
      </c>
      <c r="E91" s="53">
        <v>1</v>
      </c>
      <c r="F91" s="62" t="s">
        <v>312</v>
      </c>
      <c r="G91" s="54">
        <v>0</v>
      </c>
      <c r="H91" s="64">
        <v>930.22</v>
      </c>
      <c r="I91" s="64">
        <v>3720.87</v>
      </c>
      <c r="J91" s="65">
        <f t="shared" si="1"/>
        <v>4651.09</v>
      </c>
    </row>
    <row r="92" spans="1:10" ht="14.5" x14ac:dyDescent="0.3">
      <c r="A92" s="55" t="s">
        <v>205</v>
      </c>
      <c r="B92" s="55" t="s">
        <v>449</v>
      </c>
      <c r="C92" s="56" t="s">
        <v>220</v>
      </c>
      <c r="D92" s="94" t="s">
        <v>461</v>
      </c>
      <c r="E92" s="53">
        <v>1</v>
      </c>
      <c r="F92" s="60" t="s">
        <v>313</v>
      </c>
      <c r="G92" s="54">
        <v>0</v>
      </c>
      <c r="H92" s="64"/>
      <c r="I92" s="64">
        <v>12792</v>
      </c>
      <c r="J92" s="65">
        <f t="shared" si="1"/>
        <v>12792</v>
      </c>
    </row>
    <row r="93" spans="1:10" ht="14.5" x14ac:dyDescent="0.3">
      <c r="A93" s="55" t="s">
        <v>189</v>
      </c>
      <c r="B93" s="55" t="s">
        <v>31</v>
      </c>
      <c r="C93" s="58" t="s">
        <v>225</v>
      </c>
      <c r="D93" s="94" t="s">
        <v>227</v>
      </c>
      <c r="E93" s="53">
        <v>1</v>
      </c>
      <c r="F93" s="60" t="s">
        <v>314</v>
      </c>
      <c r="G93" s="54">
        <v>0</v>
      </c>
      <c r="H93" s="64">
        <v>1129.55</v>
      </c>
      <c r="I93" s="64">
        <v>4518.2</v>
      </c>
      <c r="J93" s="65">
        <f t="shared" si="1"/>
        <v>5647.75</v>
      </c>
    </row>
    <row r="94" spans="1:10" ht="14.5" x14ac:dyDescent="0.3">
      <c r="A94" s="55" t="s">
        <v>185</v>
      </c>
      <c r="B94" s="55" t="s">
        <v>29</v>
      </c>
      <c r="C94" s="56" t="s">
        <v>222</v>
      </c>
      <c r="D94" s="94" t="s">
        <v>227</v>
      </c>
      <c r="E94" s="53">
        <v>1</v>
      </c>
      <c r="F94" s="61" t="s">
        <v>315</v>
      </c>
      <c r="G94" s="54">
        <v>0</v>
      </c>
      <c r="H94" s="64">
        <v>1229.22</v>
      </c>
      <c r="I94" s="64">
        <v>4916.8599999999997</v>
      </c>
      <c r="J94" s="65">
        <f t="shared" si="1"/>
        <v>6146.08</v>
      </c>
    </row>
    <row r="95" spans="1:10" ht="14.5" x14ac:dyDescent="0.3">
      <c r="A95" s="55" t="s">
        <v>206</v>
      </c>
      <c r="B95" s="57" t="s">
        <v>27</v>
      </c>
      <c r="C95" s="57" t="s">
        <v>219</v>
      </c>
      <c r="D95" s="94" t="s">
        <v>227</v>
      </c>
      <c r="E95" s="53">
        <v>1</v>
      </c>
      <c r="F95" s="60" t="s">
        <v>316</v>
      </c>
      <c r="G95" s="54">
        <v>0</v>
      </c>
      <c r="H95" s="64">
        <v>1461.77</v>
      </c>
      <c r="I95" s="64">
        <v>5847.08</v>
      </c>
      <c r="J95" s="65">
        <f t="shared" si="1"/>
        <v>7308.85</v>
      </c>
    </row>
    <row r="96" spans="1:10" ht="14.5" x14ac:dyDescent="0.3">
      <c r="A96" s="55" t="s">
        <v>207</v>
      </c>
      <c r="B96" s="57" t="s">
        <v>27</v>
      </c>
      <c r="C96" s="57" t="s">
        <v>223</v>
      </c>
      <c r="D96" s="94" t="s">
        <v>461</v>
      </c>
      <c r="E96" s="53">
        <v>1</v>
      </c>
      <c r="F96" s="60" t="s">
        <v>317</v>
      </c>
      <c r="G96" s="54">
        <v>0</v>
      </c>
      <c r="H96" s="64"/>
      <c r="I96" s="64">
        <v>5847.08</v>
      </c>
      <c r="J96" s="65">
        <f t="shared" si="1"/>
        <v>5847.08</v>
      </c>
    </row>
    <row r="97" spans="1:10" ht="14.5" x14ac:dyDescent="0.3">
      <c r="A97" s="55" t="s">
        <v>208</v>
      </c>
      <c r="B97" s="55" t="s">
        <v>449</v>
      </c>
      <c r="C97" s="57" t="s">
        <v>219</v>
      </c>
      <c r="D97" s="94" t="s">
        <v>461</v>
      </c>
      <c r="E97" s="53">
        <v>1</v>
      </c>
      <c r="F97" s="60" t="s">
        <v>318</v>
      </c>
      <c r="G97" s="54">
        <v>0</v>
      </c>
      <c r="H97" s="64"/>
      <c r="I97" s="64">
        <v>12792</v>
      </c>
      <c r="J97" s="65">
        <f t="shared" si="1"/>
        <v>12792</v>
      </c>
    </row>
    <row r="98" spans="1:10" ht="14.5" x14ac:dyDescent="0.3">
      <c r="A98" s="55" t="s">
        <v>182</v>
      </c>
      <c r="B98" s="56" t="s">
        <v>39</v>
      </c>
      <c r="C98" s="56" t="s">
        <v>220</v>
      </c>
      <c r="D98" s="94" t="s">
        <v>227</v>
      </c>
      <c r="E98" s="53">
        <v>1</v>
      </c>
      <c r="F98" s="60" t="s">
        <v>319</v>
      </c>
      <c r="G98" s="54">
        <v>0</v>
      </c>
      <c r="H98" s="64">
        <v>431.89</v>
      </c>
      <c r="I98" s="64">
        <v>1727.55</v>
      </c>
      <c r="J98" s="65">
        <f t="shared" si="1"/>
        <v>2159.44</v>
      </c>
    </row>
    <row r="99" spans="1:10" ht="14.5" x14ac:dyDescent="0.3">
      <c r="A99" s="55" t="s">
        <v>207</v>
      </c>
      <c r="B99" s="57" t="s">
        <v>27</v>
      </c>
      <c r="C99" s="58" t="s">
        <v>225</v>
      </c>
      <c r="D99" s="94" t="s">
        <v>227</v>
      </c>
      <c r="E99" s="53">
        <v>1</v>
      </c>
      <c r="F99" s="60" t="s">
        <v>320</v>
      </c>
      <c r="G99" s="54">
        <v>0</v>
      </c>
      <c r="H99" s="64">
        <v>1461.77</v>
      </c>
      <c r="I99" s="64">
        <v>5847.08</v>
      </c>
      <c r="J99" s="65">
        <f t="shared" si="1"/>
        <v>7308.85</v>
      </c>
    </row>
    <row r="100" spans="1:10" ht="14.5" x14ac:dyDescent="0.3">
      <c r="A100" s="55" t="s">
        <v>181</v>
      </c>
      <c r="B100" s="57" t="s">
        <v>33</v>
      </c>
      <c r="C100" s="57" t="s">
        <v>219</v>
      </c>
      <c r="D100" s="94" t="s">
        <v>227</v>
      </c>
      <c r="E100" s="53">
        <v>1</v>
      </c>
      <c r="F100" s="60" t="s">
        <v>321</v>
      </c>
      <c r="G100" s="54">
        <v>0</v>
      </c>
      <c r="H100" s="64">
        <v>930.22</v>
      </c>
      <c r="I100" s="64">
        <v>3720.87</v>
      </c>
      <c r="J100" s="65">
        <f t="shared" si="1"/>
        <v>4651.09</v>
      </c>
    </row>
    <row r="101" spans="1:10" ht="14.5" x14ac:dyDescent="0.3">
      <c r="A101" s="55" t="s">
        <v>182</v>
      </c>
      <c r="B101" s="56" t="s">
        <v>39</v>
      </c>
      <c r="C101" s="56" t="s">
        <v>224</v>
      </c>
      <c r="D101" s="94" t="s">
        <v>227</v>
      </c>
      <c r="E101" s="53">
        <v>1</v>
      </c>
      <c r="F101" s="60" t="s">
        <v>322</v>
      </c>
      <c r="G101" s="54">
        <v>0</v>
      </c>
      <c r="H101" s="64">
        <v>431.89</v>
      </c>
      <c r="I101" s="64">
        <v>1727.55</v>
      </c>
      <c r="J101" s="65">
        <f t="shared" si="1"/>
        <v>2159.44</v>
      </c>
    </row>
    <row r="102" spans="1:10" ht="14.5" x14ac:dyDescent="0.3">
      <c r="A102" s="55" t="s">
        <v>182</v>
      </c>
      <c r="B102" s="56" t="s">
        <v>39</v>
      </c>
      <c r="C102" s="57" t="s">
        <v>219</v>
      </c>
      <c r="D102" s="94" t="s">
        <v>227</v>
      </c>
      <c r="E102" s="53">
        <v>1</v>
      </c>
      <c r="F102" s="60" t="s">
        <v>323</v>
      </c>
      <c r="G102" s="54">
        <v>0</v>
      </c>
      <c r="H102" s="64">
        <v>431.89</v>
      </c>
      <c r="I102" s="64">
        <v>1727.55</v>
      </c>
      <c r="J102" s="65">
        <f t="shared" si="1"/>
        <v>2159.44</v>
      </c>
    </row>
    <row r="103" spans="1:10" ht="14.5" x14ac:dyDescent="0.3">
      <c r="A103" s="55" t="s">
        <v>182</v>
      </c>
      <c r="B103" s="56" t="s">
        <v>39</v>
      </c>
      <c r="C103" s="57" t="s">
        <v>219</v>
      </c>
      <c r="D103" s="94" t="s">
        <v>227</v>
      </c>
      <c r="E103" s="53">
        <v>1</v>
      </c>
      <c r="F103" s="60" t="s">
        <v>324</v>
      </c>
      <c r="G103" s="54">
        <v>0</v>
      </c>
      <c r="H103" s="64">
        <v>431.89</v>
      </c>
      <c r="I103" s="64">
        <v>1727.55</v>
      </c>
      <c r="J103" s="65">
        <f t="shared" si="1"/>
        <v>2159.44</v>
      </c>
    </row>
    <row r="104" spans="1:10" ht="14.5" x14ac:dyDescent="0.3">
      <c r="A104" s="55" t="s">
        <v>183</v>
      </c>
      <c r="B104" s="57" t="s">
        <v>27</v>
      </c>
      <c r="C104" s="56" t="s">
        <v>222</v>
      </c>
      <c r="D104" s="94" t="s">
        <v>227</v>
      </c>
      <c r="E104" s="53">
        <v>1</v>
      </c>
      <c r="F104" s="60" t="s">
        <v>325</v>
      </c>
      <c r="G104" s="54">
        <v>0</v>
      </c>
      <c r="H104" s="64">
        <v>1461.77</v>
      </c>
      <c r="I104" s="64">
        <v>5847.08</v>
      </c>
      <c r="J104" s="65">
        <f t="shared" si="1"/>
        <v>7308.85</v>
      </c>
    </row>
    <row r="105" spans="1:10" ht="14.5" x14ac:dyDescent="0.3">
      <c r="A105" s="55" t="s">
        <v>209</v>
      </c>
      <c r="B105" s="57" t="s">
        <v>27</v>
      </c>
      <c r="C105" s="57" t="s">
        <v>219</v>
      </c>
      <c r="D105" s="94" t="s">
        <v>227</v>
      </c>
      <c r="E105" s="53">
        <v>1</v>
      </c>
      <c r="F105" s="60" t="s">
        <v>326</v>
      </c>
      <c r="G105" s="54">
        <v>0</v>
      </c>
      <c r="H105" s="64">
        <v>1461.77</v>
      </c>
      <c r="I105" s="64">
        <v>5847.08</v>
      </c>
      <c r="J105" s="65">
        <f t="shared" si="1"/>
        <v>7308.85</v>
      </c>
    </row>
    <row r="106" spans="1:10" ht="14.5" x14ac:dyDescent="0.3">
      <c r="A106" s="55" t="s">
        <v>183</v>
      </c>
      <c r="B106" s="57" t="s">
        <v>27</v>
      </c>
      <c r="C106" s="56" t="s">
        <v>220</v>
      </c>
      <c r="D106" s="94" t="s">
        <v>227</v>
      </c>
      <c r="E106" s="53">
        <v>1</v>
      </c>
      <c r="F106" s="61" t="s">
        <v>327</v>
      </c>
      <c r="G106" s="54">
        <v>0</v>
      </c>
      <c r="H106" s="64">
        <v>1461.77</v>
      </c>
      <c r="I106" s="64">
        <v>5847.08</v>
      </c>
      <c r="J106" s="65">
        <f t="shared" si="1"/>
        <v>7308.85</v>
      </c>
    </row>
    <row r="107" spans="1:10" ht="14.5" x14ac:dyDescent="0.3">
      <c r="A107" s="55" t="s">
        <v>201</v>
      </c>
      <c r="B107" s="56" t="s">
        <v>39</v>
      </c>
      <c r="C107" s="55" t="s">
        <v>226</v>
      </c>
      <c r="D107" s="94" t="s">
        <v>227</v>
      </c>
      <c r="E107" s="53">
        <v>1</v>
      </c>
      <c r="F107" s="60" t="s">
        <v>328</v>
      </c>
      <c r="G107" s="54">
        <v>0</v>
      </c>
      <c r="H107" s="64">
        <v>431.89</v>
      </c>
      <c r="I107" s="64">
        <v>1727.55</v>
      </c>
      <c r="J107" s="65">
        <f t="shared" si="1"/>
        <v>2159.44</v>
      </c>
    </row>
    <row r="108" spans="1:10" ht="14.5" x14ac:dyDescent="0.3">
      <c r="A108" s="55" t="s">
        <v>199</v>
      </c>
      <c r="B108" s="55" t="s">
        <v>31</v>
      </c>
      <c r="C108" s="57" t="s">
        <v>219</v>
      </c>
      <c r="D108" s="94" t="s">
        <v>227</v>
      </c>
      <c r="E108" s="53">
        <v>1</v>
      </c>
      <c r="F108" s="60" t="s">
        <v>329</v>
      </c>
      <c r="G108" s="54">
        <v>0</v>
      </c>
      <c r="H108" s="64">
        <v>1129.55</v>
      </c>
      <c r="I108" s="64">
        <v>4518.2</v>
      </c>
      <c r="J108" s="65">
        <f t="shared" si="1"/>
        <v>5647.75</v>
      </c>
    </row>
    <row r="109" spans="1:10" ht="14.5" x14ac:dyDescent="0.3">
      <c r="A109" s="55" t="s">
        <v>180</v>
      </c>
      <c r="B109" s="58" t="s">
        <v>37</v>
      </c>
      <c r="C109" s="57" t="s">
        <v>219</v>
      </c>
      <c r="D109" s="94" t="s">
        <v>227</v>
      </c>
      <c r="E109" s="53">
        <v>1</v>
      </c>
      <c r="F109" s="59" t="s">
        <v>330</v>
      </c>
      <c r="G109" s="54">
        <v>0</v>
      </c>
      <c r="H109" s="64">
        <v>664.44</v>
      </c>
      <c r="I109" s="64">
        <v>2657.77</v>
      </c>
      <c r="J109" s="65">
        <f t="shared" si="1"/>
        <v>3322.21</v>
      </c>
    </row>
    <row r="110" spans="1:10" ht="14.5" x14ac:dyDescent="0.3">
      <c r="A110" s="55" t="s">
        <v>199</v>
      </c>
      <c r="B110" s="55" t="s">
        <v>31</v>
      </c>
      <c r="C110" s="57" t="s">
        <v>219</v>
      </c>
      <c r="D110" s="94" t="s">
        <v>227</v>
      </c>
      <c r="E110" s="53">
        <v>1</v>
      </c>
      <c r="F110" s="60" t="s">
        <v>331</v>
      </c>
      <c r="G110" s="54">
        <v>0</v>
      </c>
      <c r="H110" s="64">
        <v>1129.55</v>
      </c>
      <c r="I110" s="64">
        <v>4518.2</v>
      </c>
      <c r="J110" s="65">
        <f t="shared" si="1"/>
        <v>5647.75</v>
      </c>
    </row>
    <row r="111" spans="1:10" ht="14.5" x14ac:dyDescent="0.3">
      <c r="A111" s="55" t="s">
        <v>210</v>
      </c>
      <c r="B111" s="55" t="s">
        <v>449</v>
      </c>
      <c r="C111" s="58" t="s">
        <v>221</v>
      </c>
      <c r="D111" s="94" t="s">
        <v>227</v>
      </c>
      <c r="E111" s="53">
        <v>1</v>
      </c>
      <c r="F111" s="60" t="s">
        <v>332</v>
      </c>
      <c r="G111" s="54">
        <v>0</v>
      </c>
      <c r="H111" s="64">
        <v>3198</v>
      </c>
      <c r="I111" s="64">
        <v>12792</v>
      </c>
      <c r="J111" s="65">
        <f t="shared" si="1"/>
        <v>15990</v>
      </c>
    </row>
    <row r="112" spans="1:10" ht="14.5" x14ac:dyDescent="0.3">
      <c r="A112" s="55" t="s">
        <v>187</v>
      </c>
      <c r="B112" s="55" t="s">
        <v>25</v>
      </c>
      <c r="C112" s="56" t="s">
        <v>225</v>
      </c>
      <c r="D112" s="94" t="s">
        <v>227</v>
      </c>
      <c r="E112" s="53">
        <v>1</v>
      </c>
      <c r="F112" s="60" t="s">
        <v>333</v>
      </c>
      <c r="G112" s="54">
        <v>0</v>
      </c>
      <c r="H112" s="64">
        <v>1993.32</v>
      </c>
      <c r="I112" s="64">
        <v>7973.3</v>
      </c>
      <c r="J112" s="65">
        <f t="shared" si="1"/>
        <v>9966.6200000000008</v>
      </c>
    </row>
    <row r="113" spans="1:10" ht="14.5" x14ac:dyDescent="0.3">
      <c r="A113" s="55" t="s">
        <v>187</v>
      </c>
      <c r="B113" s="55" t="s">
        <v>25</v>
      </c>
      <c r="C113" s="56" t="s">
        <v>222</v>
      </c>
      <c r="D113" s="94" t="s">
        <v>461</v>
      </c>
      <c r="E113" s="53">
        <v>1</v>
      </c>
      <c r="F113" s="60" t="s">
        <v>334</v>
      </c>
      <c r="G113" s="54">
        <v>0</v>
      </c>
      <c r="H113" s="64"/>
      <c r="I113" s="64">
        <v>7973.3</v>
      </c>
      <c r="J113" s="65">
        <f t="shared" si="1"/>
        <v>7973.3</v>
      </c>
    </row>
    <row r="114" spans="1:10" ht="14.5" x14ac:dyDescent="0.3">
      <c r="A114" s="55" t="s">
        <v>189</v>
      </c>
      <c r="B114" s="55" t="s">
        <v>31</v>
      </c>
      <c r="C114" s="58" t="s">
        <v>221</v>
      </c>
      <c r="D114" s="94" t="s">
        <v>227</v>
      </c>
      <c r="E114" s="53">
        <v>1</v>
      </c>
      <c r="F114" s="61" t="s">
        <v>335</v>
      </c>
      <c r="G114" s="54">
        <v>0</v>
      </c>
      <c r="H114" s="64">
        <v>1129.55</v>
      </c>
      <c r="I114" s="64">
        <v>4518.2</v>
      </c>
      <c r="J114" s="65">
        <f t="shared" si="1"/>
        <v>5647.75</v>
      </c>
    </row>
    <row r="115" spans="1:10" ht="14.5" x14ac:dyDescent="0.3">
      <c r="A115" s="55" t="s">
        <v>185</v>
      </c>
      <c r="B115" s="55" t="s">
        <v>29</v>
      </c>
      <c r="C115" s="57" t="s">
        <v>223</v>
      </c>
      <c r="D115" s="94" t="s">
        <v>227</v>
      </c>
      <c r="E115" s="53">
        <v>1</v>
      </c>
      <c r="F115" s="61" t="s">
        <v>336</v>
      </c>
      <c r="G115" s="54">
        <v>0</v>
      </c>
      <c r="H115" s="64">
        <v>1229.22</v>
      </c>
      <c r="I115" s="64">
        <v>4916.8599999999997</v>
      </c>
      <c r="J115" s="65">
        <f t="shared" si="1"/>
        <v>6146.08</v>
      </c>
    </row>
    <row r="116" spans="1:10" ht="14.5" x14ac:dyDescent="0.3">
      <c r="A116" s="55" t="s">
        <v>195</v>
      </c>
      <c r="B116" s="55" t="s">
        <v>41</v>
      </c>
      <c r="C116" s="57" t="s">
        <v>219</v>
      </c>
      <c r="D116" s="94" t="s">
        <v>227</v>
      </c>
      <c r="E116" s="53">
        <v>1</v>
      </c>
      <c r="F116" s="60" t="s">
        <v>337</v>
      </c>
      <c r="G116" s="54">
        <v>0</v>
      </c>
      <c r="H116" s="64">
        <v>265.77999999999997</v>
      </c>
      <c r="I116" s="66">
        <v>1063.1099999999999</v>
      </c>
      <c r="J116" s="67">
        <f t="shared" si="1"/>
        <v>1328.8899999999999</v>
      </c>
    </row>
    <row r="117" spans="1:10" ht="14.5" x14ac:dyDescent="0.3">
      <c r="A117" s="55" t="s">
        <v>195</v>
      </c>
      <c r="B117" s="55" t="s">
        <v>41</v>
      </c>
      <c r="C117" s="56" t="s">
        <v>220</v>
      </c>
      <c r="D117" s="94" t="s">
        <v>227</v>
      </c>
      <c r="E117" s="53">
        <v>1</v>
      </c>
      <c r="F117" s="61" t="s">
        <v>338</v>
      </c>
      <c r="G117" s="54">
        <v>0</v>
      </c>
      <c r="H117" s="64">
        <v>265.77999999999997</v>
      </c>
      <c r="I117" s="66">
        <v>1063.1099999999999</v>
      </c>
      <c r="J117" s="67">
        <f t="shared" si="1"/>
        <v>1328.8899999999999</v>
      </c>
    </row>
    <row r="118" spans="1:10" ht="14.5" x14ac:dyDescent="0.3">
      <c r="A118" s="55" t="s">
        <v>211</v>
      </c>
      <c r="B118" s="55" t="s">
        <v>41</v>
      </c>
      <c r="C118" s="55" t="s">
        <v>226</v>
      </c>
      <c r="D118" s="94" t="s">
        <v>407</v>
      </c>
      <c r="E118" s="53">
        <v>1</v>
      </c>
      <c r="F118" s="60" t="s">
        <v>339</v>
      </c>
      <c r="G118" s="54">
        <v>0</v>
      </c>
      <c r="H118" s="64"/>
      <c r="I118" s="66">
        <v>1063.1099999999999</v>
      </c>
      <c r="J118" s="67">
        <f t="shared" si="1"/>
        <v>1063.1099999999999</v>
      </c>
    </row>
    <row r="119" spans="1:10" ht="14.5" x14ac:dyDescent="0.3">
      <c r="A119" s="55" t="s">
        <v>180</v>
      </c>
      <c r="B119" s="58" t="s">
        <v>37</v>
      </c>
      <c r="C119" s="56" t="s">
        <v>224</v>
      </c>
      <c r="D119" s="94" t="s">
        <v>227</v>
      </c>
      <c r="E119" s="53">
        <v>1</v>
      </c>
      <c r="F119" s="60" t="s">
        <v>340</v>
      </c>
      <c r="G119" s="54">
        <v>0</v>
      </c>
      <c r="H119" s="64">
        <v>664.44</v>
      </c>
      <c r="I119" s="64">
        <v>2657.77</v>
      </c>
      <c r="J119" s="65">
        <f t="shared" si="1"/>
        <v>3322.21</v>
      </c>
    </row>
    <row r="120" spans="1:10" ht="14.5" x14ac:dyDescent="0.3">
      <c r="A120" s="55" t="s">
        <v>180</v>
      </c>
      <c r="B120" s="58" t="s">
        <v>37</v>
      </c>
      <c r="C120" s="57" t="s">
        <v>223</v>
      </c>
      <c r="D120" s="94" t="s">
        <v>227</v>
      </c>
      <c r="E120" s="53">
        <v>1</v>
      </c>
      <c r="F120" s="60" t="s">
        <v>341</v>
      </c>
      <c r="G120" s="54">
        <v>0</v>
      </c>
      <c r="H120" s="64">
        <v>664.44</v>
      </c>
      <c r="I120" s="64">
        <v>2657.77</v>
      </c>
      <c r="J120" s="65">
        <f t="shared" si="1"/>
        <v>3322.21</v>
      </c>
    </row>
    <row r="121" spans="1:10" ht="14.5" x14ac:dyDescent="0.3">
      <c r="A121" s="55" t="s">
        <v>189</v>
      </c>
      <c r="B121" s="55" t="s">
        <v>31</v>
      </c>
      <c r="C121" s="57" t="s">
        <v>219</v>
      </c>
      <c r="D121" s="94" t="s">
        <v>227</v>
      </c>
      <c r="E121" s="53">
        <v>1</v>
      </c>
      <c r="F121" s="61" t="s">
        <v>342</v>
      </c>
      <c r="G121" s="54">
        <v>0</v>
      </c>
      <c r="H121" s="64">
        <v>1129.55</v>
      </c>
      <c r="I121" s="64">
        <v>4518.2</v>
      </c>
      <c r="J121" s="65">
        <f t="shared" si="1"/>
        <v>5647.75</v>
      </c>
    </row>
    <row r="122" spans="1:10" ht="14.5" x14ac:dyDescent="0.3">
      <c r="A122" s="55" t="s">
        <v>188</v>
      </c>
      <c r="B122" s="55" t="s">
        <v>35</v>
      </c>
      <c r="C122" s="56" t="s">
        <v>222</v>
      </c>
      <c r="D122" s="94" t="s">
        <v>227</v>
      </c>
      <c r="E122" s="53">
        <v>1</v>
      </c>
      <c r="F122" s="60" t="s">
        <v>343</v>
      </c>
      <c r="G122" s="54">
        <v>0</v>
      </c>
      <c r="H122" s="64">
        <v>807.29</v>
      </c>
      <c r="I122" s="64">
        <v>3229.18</v>
      </c>
      <c r="J122" s="65">
        <f t="shared" si="1"/>
        <v>4036.47</v>
      </c>
    </row>
    <row r="123" spans="1:10" ht="14.5" x14ac:dyDescent="0.3">
      <c r="A123" s="55" t="s">
        <v>189</v>
      </c>
      <c r="B123" s="55" t="s">
        <v>31</v>
      </c>
      <c r="C123" s="57" t="s">
        <v>219</v>
      </c>
      <c r="D123" s="94" t="s">
        <v>227</v>
      </c>
      <c r="E123" s="53">
        <v>1</v>
      </c>
      <c r="F123" s="60" t="s">
        <v>344</v>
      </c>
      <c r="G123" s="54">
        <v>0</v>
      </c>
      <c r="H123" s="64">
        <v>1129.55</v>
      </c>
      <c r="I123" s="64">
        <v>4518.2</v>
      </c>
      <c r="J123" s="65">
        <f t="shared" si="1"/>
        <v>5647.75</v>
      </c>
    </row>
    <row r="124" spans="1:10" ht="14.5" x14ac:dyDescent="0.3">
      <c r="A124" s="55" t="s">
        <v>180</v>
      </c>
      <c r="B124" s="58" t="s">
        <v>37</v>
      </c>
      <c r="C124" s="56" t="s">
        <v>222</v>
      </c>
      <c r="D124" s="94" t="s">
        <v>227</v>
      </c>
      <c r="E124" s="53">
        <v>1</v>
      </c>
      <c r="F124" s="61" t="s">
        <v>345</v>
      </c>
      <c r="G124" s="54">
        <v>0</v>
      </c>
      <c r="H124" s="64">
        <v>664.44</v>
      </c>
      <c r="I124" s="64">
        <v>2657.77</v>
      </c>
      <c r="J124" s="65">
        <f t="shared" si="1"/>
        <v>3322.21</v>
      </c>
    </row>
    <row r="125" spans="1:10" ht="14.5" x14ac:dyDescent="0.3">
      <c r="A125" s="55" t="s">
        <v>180</v>
      </c>
      <c r="B125" s="58" t="s">
        <v>37</v>
      </c>
      <c r="C125" s="57" t="s">
        <v>219</v>
      </c>
      <c r="D125" s="94" t="s">
        <v>227</v>
      </c>
      <c r="E125" s="53">
        <v>1</v>
      </c>
      <c r="F125" s="60" t="s">
        <v>346</v>
      </c>
      <c r="G125" s="54">
        <v>0</v>
      </c>
      <c r="H125" s="64">
        <v>664.44</v>
      </c>
      <c r="I125" s="64">
        <v>2657.77</v>
      </c>
      <c r="J125" s="65">
        <f t="shared" si="1"/>
        <v>3322.21</v>
      </c>
    </row>
    <row r="126" spans="1:10" ht="14.5" x14ac:dyDescent="0.3">
      <c r="A126" s="55" t="s">
        <v>180</v>
      </c>
      <c r="B126" s="58" t="s">
        <v>37</v>
      </c>
      <c r="C126" s="55" t="s">
        <v>226</v>
      </c>
      <c r="D126" s="94" t="s">
        <v>227</v>
      </c>
      <c r="E126" s="53">
        <v>1</v>
      </c>
      <c r="F126" s="61" t="s">
        <v>347</v>
      </c>
      <c r="G126" s="54">
        <v>0</v>
      </c>
      <c r="H126" s="64">
        <v>664.44</v>
      </c>
      <c r="I126" s="64">
        <v>2657.77</v>
      </c>
      <c r="J126" s="65">
        <f t="shared" si="1"/>
        <v>3322.21</v>
      </c>
    </row>
    <row r="127" spans="1:10" ht="14.5" x14ac:dyDescent="0.3">
      <c r="A127" s="55" t="s">
        <v>195</v>
      </c>
      <c r="B127" s="55" t="s">
        <v>41</v>
      </c>
      <c r="C127" s="58" t="s">
        <v>225</v>
      </c>
      <c r="D127" s="94" t="s">
        <v>227</v>
      </c>
      <c r="E127" s="53">
        <v>1</v>
      </c>
      <c r="F127" s="60" t="s">
        <v>348</v>
      </c>
      <c r="G127" s="54">
        <v>0</v>
      </c>
      <c r="H127" s="64">
        <v>265.77999999999997</v>
      </c>
      <c r="I127" s="66">
        <v>1063.1099999999999</v>
      </c>
      <c r="J127" s="67">
        <f t="shared" si="1"/>
        <v>1328.8899999999999</v>
      </c>
    </row>
    <row r="128" spans="1:10" ht="14.5" x14ac:dyDescent="0.3">
      <c r="A128" s="55" t="s">
        <v>195</v>
      </c>
      <c r="B128" s="55" t="s">
        <v>41</v>
      </c>
      <c r="C128" s="58" t="s">
        <v>225</v>
      </c>
      <c r="D128" s="94" t="s">
        <v>227</v>
      </c>
      <c r="E128" s="53">
        <v>1</v>
      </c>
      <c r="F128" s="60" t="s">
        <v>349</v>
      </c>
      <c r="G128" s="54">
        <v>0</v>
      </c>
      <c r="H128" s="66">
        <v>265.77999999999997</v>
      </c>
      <c r="I128" s="66">
        <v>1063.1099999999999</v>
      </c>
      <c r="J128" s="67">
        <f t="shared" si="1"/>
        <v>1328.8899999999999</v>
      </c>
    </row>
    <row r="129" spans="1:10" ht="14.5" x14ac:dyDescent="0.3">
      <c r="A129" s="55" t="s">
        <v>207</v>
      </c>
      <c r="B129" s="57" t="s">
        <v>27</v>
      </c>
      <c r="C129" s="58" t="s">
        <v>221</v>
      </c>
      <c r="D129" s="94" t="s">
        <v>227</v>
      </c>
      <c r="E129" s="53">
        <v>1</v>
      </c>
      <c r="F129" s="60" t="s">
        <v>350</v>
      </c>
      <c r="G129" s="54">
        <v>0</v>
      </c>
      <c r="H129" s="64">
        <v>1461.77</v>
      </c>
      <c r="I129" s="64">
        <v>5847.08</v>
      </c>
      <c r="J129" s="65">
        <f t="shared" si="1"/>
        <v>7308.85</v>
      </c>
    </row>
    <row r="130" spans="1:10" ht="14.5" x14ac:dyDescent="0.3">
      <c r="A130" s="55" t="s">
        <v>189</v>
      </c>
      <c r="B130" s="55" t="s">
        <v>31</v>
      </c>
      <c r="C130" s="57" t="s">
        <v>219</v>
      </c>
      <c r="D130" s="94" t="s">
        <v>407</v>
      </c>
      <c r="E130" s="53">
        <v>1</v>
      </c>
      <c r="F130" s="60" t="s">
        <v>351</v>
      </c>
      <c r="G130" s="54">
        <v>0</v>
      </c>
      <c r="H130" s="64"/>
      <c r="I130" s="64">
        <v>4518.2</v>
      </c>
      <c r="J130" s="65">
        <f t="shared" si="1"/>
        <v>4518.2</v>
      </c>
    </row>
    <row r="131" spans="1:10" ht="14.5" x14ac:dyDescent="0.3">
      <c r="A131" s="55" t="s">
        <v>180</v>
      </c>
      <c r="B131" s="58" t="s">
        <v>37</v>
      </c>
      <c r="C131" s="57" t="s">
        <v>219</v>
      </c>
      <c r="D131" s="94" t="s">
        <v>227</v>
      </c>
      <c r="E131" s="53">
        <v>1</v>
      </c>
      <c r="F131" s="60" t="s">
        <v>352</v>
      </c>
      <c r="G131" s="54">
        <v>0</v>
      </c>
      <c r="H131" s="64">
        <v>664.44</v>
      </c>
      <c r="I131" s="64">
        <v>2657.77</v>
      </c>
      <c r="J131" s="65">
        <f t="shared" si="1"/>
        <v>3322.21</v>
      </c>
    </row>
    <row r="132" spans="1:10" ht="14.5" x14ac:dyDescent="0.3">
      <c r="A132" s="55" t="s">
        <v>212</v>
      </c>
      <c r="B132" s="57" t="s">
        <v>33</v>
      </c>
      <c r="C132" s="55" t="s">
        <v>226</v>
      </c>
      <c r="D132" s="94" t="s">
        <v>407</v>
      </c>
      <c r="E132" s="53">
        <v>1</v>
      </c>
      <c r="F132" s="60" t="s">
        <v>353</v>
      </c>
      <c r="G132" s="54">
        <v>0</v>
      </c>
      <c r="H132" s="64"/>
      <c r="I132" s="64">
        <v>3720.87</v>
      </c>
      <c r="J132" s="65">
        <f t="shared" si="1"/>
        <v>3720.87</v>
      </c>
    </row>
    <row r="133" spans="1:10" ht="14.5" x14ac:dyDescent="0.3">
      <c r="A133" s="55" t="s">
        <v>213</v>
      </c>
      <c r="B133" s="57" t="s">
        <v>27</v>
      </c>
      <c r="C133" s="56" t="s">
        <v>220</v>
      </c>
      <c r="D133" s="94" t="s">
        <v>227</v>
      </c>
      <c r="E133" s="53">
        <v>1</v>
      </c>
      <c r="F133" s="60" t="s">
        <v>354</v>
      </c>
      <c r="G133" s="54">
        <v>0</v>
      </c>
      <c r="H133" s="64">
        <v>1461.77</v>
      </c>
      <c r="I133" s="64">
        <v>5847.08</v>
      </c>
      <c r="J133" s="65">
        <f t="shared" si="1"/>
        <v>7308.85</v>
      </c>
    </row>
    <row r="134" spans="1:10" ht="14.5" x14ac:dyDescent="0.3">
      <c r="A134" s="55" t="s">
        <v>188</v>
      </c>
      <c r="B134" s="55" t="s">
        <v>35</v>
      </c>
      <c r="C134" s="56" t="s">
        <v>224</v>
      </c>
      <c r="D134" s="94" t="s">
        <v>227</v>
      </c>
      <c r="E134" s="53">
        <v>1</v>
      </c>
      <c r="F134" s="60" t="s">
        <v>355</v>
      </c>
      <c r="G134" s="54">
        <v>0</v>
      </c>
      <c r="H134" s="64">
        <v>807.29</v>
      </c>
      <c r="I134" s="64">
        <v>3229.18</v>
      </c>
      <c r="J134" s="65">
        <f t="shared" si="1"/>
        <v>4036.47</v>
      </c>
    </row>
    <row r="135" spans="1:10" ht="14.5" x14ac:dyDescent="0.3">
      <c r="A135" s="55" t="s">
        <v>189</v>
      </c>
      <c r="B135" s="55" t="s">
        <v>31</v>
      </c>
      <c r="C135" s="57" t="s">
        <v>219</v>
      </c>
      <c r="D135" s="94" t="s">
        <v>407</v>
      </c>
      <c r="E135" s="53">
        <v>1</v>
      </c>
      <c r="F135" s="60" t="s">
        <v>356</v>
      </c>
      <c r="G135" s="54">
        <v>0</v>
      </c>
      <c r="H135" s="64"/>
      <c r="I135" s="64">
        <v>4518.2</v>
      </c>
      <c r="J135" s="65">
        <f t="shared" ref="J135:J174" si="2">H135+I135</f>
        <v>4518.2</v>
      </c>
    </row>
    <row r="136" spans="1:10" ht="14.5" x14ac:dyDescent="0.3">
      <c r="A136" s="55" t="s">
        <v>185</v>
      </c>
      <c r="B136" s="55" t="s">
        <v>29</v>
      </c>
      <c r="C136" s="56" t="s">
        <v>222</v>
      </c>
      <c r="D136" s="94" t="s">
        <v>227</v>
      </c>
      <c r="E136" s="53">
        <v>1</v>
      </c>
      <c r="F136" s="60" t="s">
        <v>357</v>
      </c>
      <c r="G136" s="54">
        <v>0</v>
      </c>
      <c r="H136" s="64">
        <v>1229.22</v>
      </c>
      <c r="I136" s="64">
        <v>4916.8599999999997</v>
      </c>
      <c r="J136" s="65">
        <f t="shared" si="2"/>
        <v>6146.08</v>
      </c>
    </row>
    <row r="137" spans="1:10" ht="14.5" x14ac:dyDescent="0.3">
      <c r="A137" s="55" t="s">
        <v>183</v>
      </c>
      <c r="B137" s="57" t="s">
        <v>27</v>
      </c>
      <c r="C137" s="56" t="s">
        <v>222</v>
      </c>
      <c r="D137" s="94" t="s">
        <v>227</v>
      </c>
      <c r="E137" s="53">
        <v>1</v>
      </c>
      <c r="F137" s="61" t="s">
        <v>358</v>
      </c>
      <c r="G137" s="54">
        <v>0</v>
      </c>
      <c r="H137" s="64">
        <v>1461.77</v>
      </c>
      <c r="I137" s="64">
        <v>5847.08</v>
      </c>
      <c r="J137" s="65">
        <f t="shared" si="2"/>
        <v>7308.85</v>
      </c>
    </row>
    <row r="138" spans="1:10" ht="14.5" x14ac:dyDescent="0.3">
      <c r="A138" s="55" t="s">
        <v>214</v>
      </c>
      <c r="B138" s="55" t="s">
        <v>449</v>
      </c>
      <c r="C138" s="55" t="s">
        <v>226</v>
      </c>
      <c r="D138" s="94" t="s">
        <v>227</v>
      </c>
      <c r="E138" s="53">
        <v>1</v>
      </c>
      <c r="F138" s="60" t="s">
        <v>359</v>
      </c>
      <c r="G138" s="54">
        <v>0</v>
      </c>
      <c r="H138" s="64">
        <v>3198</v>
      </c>
      <c r="I138" s="64">
        <v>12792</v>
      </c>
      <c r="J138" s="65">
        <f t="shared" si="2"/>
        <v>15990</v>
      </c>
    </row>
    <row r="139" spans="1:10" ht="14.5" x14ac:dyDescent="0.3">
      <c r="A139" s="55" t="s">
        <v>183</v>
      </c>
      <c r="B139" s="57" t="s">
        <v>27</v>
      </c>
      <c r="C139" s="56" t="s">
        <v>224</v>
      </c>
      <c r="D139" s="94" t="s">
        <v>227</v>
      </c>
      <c r="E139" s="53">
        <v>1</v>
      </c>
      <c r="F139" s="60" t="s">
        <v>360</v>
      </c>
      <c r="G139" s="54">
        <v>0</v>
      </c>
      <c r="H139" s="64">
        <v>1461.77</v>
      </c>
      <c r="I139" s="64">
        <v>5847.08</v>
      </c>
      <c r="J139" s="65">
        <f t="shared" si="2"/>
        <v>7308.85</v>
      </c>
    </row>
    <row r="140" spans="1:10" ht="14.5" x14ac:dyDescent="0.3">
      <c r="A140" s="55" t="s">
        <v>183</v>
      </c>
      <c r="B140" s="57" t="s">
        <v>27</v>
      </c>
      <c r="C140" s="56" t="s">
        <v>222</v>
      </c>
      <c r="D140" s="94" t="s">
        <v>227</v>
      </c>
      <c r="E140" s="53">
        <v>1</v>
      </c>
      <c r="F140" s="60" t="s">
        <v>361</v>
      </c>
      <c r="G140" s="54">
        <v>0</v>
      </c>
      <c r="H140" s="64">
        <v>1461.77</v>
      </c>
      <c r="I140" s="64">
        <v>5847.08</v>
      </c>
      <c r="J140" s="65">
        <f t="shared" si="2"/>
        <v>7308.85</v>
      </c>
    </row>
    <row r="141" spans="1:10" ht="14.5" x14ac:dyDescent="0.3">
      <c r="A141" s="55" t="s">
        <v>181</v>
      </c>
      <c r="B141" s="57" t="s">
        <v>33</v>
      </c>
      <c r="C141" s="55" t="s">
        <v>226</v>
      </c>
      <c r="D141" s="94" t="s">
        <v>227</v>
      </c>
      <c r="E141" s="53">
        <v>1</v>
      </c>
      <c r="F141" s="61" t="s">
        <v>362</v>
      </c>
      <c r="G141" s="54">
        <v>0</v>
      </c>
      <c r="H141" s="64">
        <v>930.22</v>
      </c>
      <c r="I141" s="64">
        <v>3720.87</v>
      </c>
      <c r="J141" s="65">
        <f t="shared" si="2"/>
        <v>4651.09</v>
      </c>
    </row>
    <row r="142" spans="1:10" ht="14.5" x14ac:dyDescent="0.3">
      <c r="A142" s="55" t="s">
        <v>185</v>
      </c>
      <c r="B142" s="55" t="s">
        <v>29</v>
      </c>
      <c r="C142" s="56" t="s">
        <v>224</v>
      </c>
      <c r="D142" s="94" t="s">
        <v>227</v>
      </c>
      <c r="E142" s="53">
        <v>1</v>
      </c>
      <c r="F142" s="62" t="s">
        <v>363</v>
      </c>
      <c r="G142" s="54">
        <v>0</v>
      </c>
      <c r="H142" s="64">
        <v>1229.22</v>
      </c>
      <c r="I142" s="64">
        <v>4916.8599999999997</v>
      </c>
      <c r="J142" s="65">
        <f t="shared" si="2"/>
        <v>6146.08</v>
      </c>
    </row>
    <row r="143" spans="1:10" ht="14.5" x14ac:dyDescent="0.3">
      <c r="A143" s="55" t="s">
        <v>189</v>
      </c>
      <c r="B143" s="55" t="s">
        <v>31</v>
      </c>
      <c r="C143" s="56" t="s">
        <v>222</v>
      </c>
      <c r="D143" s="94" t="s">
        <v>227</v>
      </c>
      <c r="E143" s="53">
        <v>1</v>
      </c>
      <c r="F143" s="60" t="s">
        <v>364</v>
      </c>
      <c r="G143" s="54">
        <v>0</v>
      </c>
      <c r="H143" s="64">
        <v>1129.55</v>
      </c>
      <c r="I143" s="64">
        <v>4518.2</v>
      </c>
      <c r="J143" s="65">
        <f t="shared" si="2"/>
        <v>5647.75</v>
      </c>
    </row>
    <row r="144" spans="1:10" ht="14.5" x14ac:dyDescent="0.3">
      <c r="A144" s="55" t="s">
        <v>215</v>
      </c>
      <c r="B144" s="58" t="s">
        <v>37</v>
      </c>
      <c r="C144" s="57" t="s">
        <v>219</v>
      </c>
      <c r="D144" s="94" t="s">
        <v>407</v>
      </c>
      <c r="E144" s="53">
        <v>1</v>
      </c>
      <c r="F144" s="60" t="s">
        <v>365</v>
      </c>
      <c r="G144" s="54">
        <v>0</v>
      </c>
      <c r="H144" s="64"/>
      <c r="I144" s="64">
        <v>2657.77</v>
      </c>
      <c r="J144" s="65">
        <f t="shared" si="2"/>
        <v>2657.77</v>
      </c>
    </row>
    <row r="145" spans="1:10" ht="14.5" x14ac:dyDescent="0.3">
      <c r="A145" s="55" t="s">
        <v>180</v>
      </c>
      <c r="B145" s="58" t="s">
        <v>37</v>
      </c>
      <c r="C145" s="57" t="s">
        <v>219</v>
      </c>
      <c r="D145" s="94" t="s">
        <v>227</v>
      </c>
      <c r="E145" s="53">
        <v>1</v>
      </c>
      <c r="F145" s="60" t="s">
        <v>366</v>
      </c>
      <c r="G145" s="54">
        <v>0</v>
      </c>
      <c r="H145" s="64">
        <v>664.44</v>
      </c>
      <c r="I145" s="64">
        <v>2657.77</v>
      </c>
      <c r="J145" s="65">
        <f t="shared" si="2"/>
        <v>3322.21</v>
      </c>
    </row>
    <row r="146" spans="1:10" ht="14.5" x14ac:dyDescent="0.3">
      <c r="A146" s="55" t="s">
        <v>196</v>
      </c>
      <c r="B146" s="57" t="s">
        <v>33</v>
      </c>
      <c r="C146" s="56" t="s">
        <v>225</v>
      </c>
      <c r="D146" s="94" t="s">
        <v>227</v>
      </c>
      <c r="E146" s="53">
        <v>1</v>
      </c>
      <c r="F146" s="60" t="s">
        <v>367</v>
      </c>
      <c r="G146" s="54">
        <v>0</v>
      </c>
      <c r="H146" s="64">
        <v>930.22</v>
      </c>
      <c r="I146" s="64">
        <v>3720.87</v>
      </c>
      <c r="J146" s="65">
        <f t="shared" si="2"/>
        <v>4651.09</v>
      </c>
    </row>
    <row r="147" spans="1:10" ht="14.5" x14ac:dyDescent="0.3">
      <c r="A147" s="55" t="s">
        <v>183</v>
      </c>
      <c r="B147" s="57" t="s">
        <v>27</v>
      </c>
      <c r="C147" s="56" t="s">
        <v>224</v>
      </c>
      <c r="D147" s="94" t="s">
        <v>227</v>
      </c>
      <c r="E147" s="53">
        <v>1</v>
      </c>
      <c r="F147" s="60" t="s">
        <v>368</v>
      </c>
      <c r="G147" s="54">
        <v>0</v>
      </c>
      <c r="H147" s="64">
        <v>1461.77</v>
      </c>
      <c r="I147" s="64">
        <v>5847.08</v>
      </c>
      <c r="J147" s="65">
        <f t="shared" si="2"/>
        <v>7308.85</v>
      </c>
    </row>
    <row r="148" spans="1:10" ht="14.5" x14ac:dyDescent="0.3">
      <c r="A148" s="55" t="s">
        <v>188</v>
      </c>
      <c r="B148" s="55" t="s">
        <v>35</v>
      </c>
      <c r="C148" s="56" t="s">
        <v>222</v>
      </c>
      <c r="D148" s="94" t="s">
        <v>227</v>
      </c>
      <c r="E148" s="53">
        <v>1</v>
      </c>
      <c r="F148" s="63" t="s">
        <v>369</v>
      </c>
      <c r="G148" s="54">
        <v>0</v>
      </c>
      <c r="H148" s="64">
        <v>807.29</v>
      </c>
      <c r="I148" s="64">
        <v>3229.18</v>
      </c>
      <c r="J148" s="65">
        <f t="shared" si="2"/>
        <v>4036.47</v>
      </c>
    </row>
    <row r="149" spans="1:10" ht="14.5" x14ac:dyDescent="0.3">
      <c r="A149" s="55" t="s">
        <v>196</v>
      </c>
      <c r="B149" s="57" t="s">
        <v>33</v>
      </c>
      <c r="C149" s="57" t="s">
        <v>219</v>
      </c>
      <c r="D149" s="94" t="s">
        <v>227</v>
      </c>
      <c r="E149" s="53">
        <v>1</v>
      </c>
      <c r="F149" s="60" t="s">
        <v>370</v>
      </c>
      <c r="G149" s="54">
        <v>0</v>
      </c>
      <c r="H149" s="64">
        <v>930.22</v>
      </c>
      <c r="I149" s="64">
        <v>3720.87</v>
      </c>
      <c r="J149" s="65">
        <f t="shared" si="2"/>
        <v>4651.09</v>
      </c>
    </row>
    <row r="150" spans="1:10" ht="14.5" x14ac:dyDescent="0.3">
      <c r="A150" s="55" t="s">
        <v>180</v>
      </c>
      <c r="B150" s="58" t="s">
        <v>37</v>
      </c>
      <c r="C150" s="56" t="s">
        <v>220</v>
      </c>
      <c r="D150" s="94" t="s">
        <v>227</v>
      </c>
      <c r="E150" s="53">
        <v>1</v>
      </c>
      <c r="F150" s="60" t="s">
        <v>371</v>
      </c>
      <c r="G150" s="54">
        <v>0</v>
      </c>
      <c r="H150" s="64">
        <v>664.44</v>
      </c>
      <c r="I150" s="64">
        <v>2657.77</v>
      </c>
      <c r="J150" s="65">
        <f t="shared" si="2"/>
        <v>3322.21</v>
      </c>
    </row>
    <row r="151" spans="1:10" ht="14.5" x14ac:dyDescent="0.3">
      <c r="A151" s="55" t="s">
        <v>216</v>
      </c>
      <c r="B151" s="55" t="s">
        <v>437</v>
      </c>
      <c r="C151" s="59" t="s">
        <v>222</v>
      </c>
      <c r="D151" s="94" t="s">
        <v>227</v>
      </c>
      <c r="E151" s="53">
        <v>1</v>
      </c>
      <c r="F151" s="60" t="s">
        <v>372</v>
      </c>
      <c r="G151" s="54">
        <v>0</v>
      </c>
      <c r="H151" s="68">
        <v>8100</v>
      </c>
      <c r="I151" s="68">
        <v>18900</v>
      </c>
      <c r="J151" s="69">
        <f t="shared" si="2"/>
        <v>27000</v>
      </c>
    </row>
    <row r="152" spans="1:10" ht="14.5" x14ac:dyDescent="0.3">
      <c r="A152" s="55" t="s">
        <v>217</v>
      </c>
      <c r="B152" s="57" t="s">
        <v>27</v>
      </c>
      <c r="C152" s="58" t="s">
        <v>225</v>
      </c>
      <c r="D152" s="94" t="s">
        <v>461</v>
      </c>
      <c r="E152" s="53">
        <v>1</v>
      </c>
      <c r="F152" s="60" t="s">
        <v>373</v>
      </c>
      <c r="G152" s="54">
        <v>0</v>
      </c>
      <c r="H152" s="64"/>
      <c r="I152" s="64">
        <v>5847.08</v>
      </c>
      <c r="J152" s="65">
        <f t="shared" si="2"/>
        <v>5847.08</v>
      </c>
    </row>
    <row r="153" spans="1:10" ht="14.5" x14ac:dyDescent="0.3">
      <c r="A153" s="55" t="s">
        <v>218</v>
      </c>
      <c r="B153" s="55" t="s">
        <v>43</v>
      </c>
      <c r="C153" s="56" t="s">
        <v>222</v>
      </c>
      <c r="D153" s="94" t="s">
        <v>227</v>
      </c>
      <c r="E153" s="53">
        <v>1</v>
      </c>
      <c r="F153" s="60" t="s">
        <v>374</v>
      </c>
      <c r="G153" s="54">
        <v>0</v>
      </c>
      <c r="H153" s="66">
        <v>232.56</v>
      </c>
      <c r="I153" s="66">
        <v>930.22</v>
      </c>
      <c r="J153" s="67">
        <f t="shared" si="2"/>
        <v>1162.78</v>
      </c>
    </row>
    <row r="154" spans="1:10" ht="14.5" x14ac:dyDescent="0.3">
      <c r="A154" s="55" t="s">
        <v>183</v>
      </c>
      <c r="B154" s="57" t="s">
        <v>27</v>
      </c>
      <c r="C154" s="56" t="s">
        <v>224</v>
      </c>
      <c r="D154" s="94" t="s">
        <v>227</v>
      </c>
      <c r="E154" s="53">
        <v>1</v>
      </c>
      <c r="F154" s="60" t="s">
        <v>375</v>
      </c>
      <c r="G154" s="54">
        <v>0</v>
      </c>
      <c r="H154" s="64">
        <v>1461.77</v>
      </c>
      <c r="I154" s="64">
        <v>5847.08</v>
      </c>
      <c r="J154" s="65">
        <f t="shared" si="2"/>
        <v>7308.85</v>
      </c>
    </row>
    <row r="155" spans="1:10" ht="14.5" x14ac:dyDescent="0.3">
      <c r="A155" s="55" t="s">
        <v>218</v>
      </c>
      <c r="B155" s="55" t="s">
        <v>43</v>
      </c>
      <c r="C155" s="57" t="s">
        <v>219</v>
      </c>
      <c r="D155" s="94" t="s">
        <v>227</v>
      </c>
      <c r="E155" s="53">
        <v>1</v>
      </c>
      <c r="F155" s="60" t="s">
        <v>376</v>
      </c>
      <c r="G155" s="54">
        <v>0</v>
      </c>
      <c r="H155" s="66">
        <v>232.56</v>
      </c>
      <c r="I155" s="66">
        <v>930.22</v>
      </c>
      <c r="J155" s="67">
        <f t="shared" si="2"/>
        <v>1162.78</v>
      </c>
    </row>
    <row r="156" spans="1:10" ht="14.5" x14ac:dyDescent="0.3">
      <c r="A156" s="55" t="s">
        <v>189</v>
      </c>
      <c r="B156" s="55" t="s">
        <v>31</v>
      </c>
      <c r="C156" s="55" t="s">
        <v>226</v>
      </c>
      <c r="D156" s="94" t="s">
        <v>227</v>
      </c>
      <c r="E156" s="53">
        <v>1</v>
      </c>
      <c r="F156" s="60" t="s">
        <v>377</v>
      </c>
      <c r="G156" s="54">
        <v>0</v>
      </c>
      <c r="H156" s="64">
        <v>1129.55</v>
      </c>
      <c r="I156" s="64">
        <v>4518.2</v>
      </c>
      <c r="J156" s="65">
        <f t="shared" si="2"/>
        <v>5647.75</v>
      </c>
    </row>
    <row r="157" spans="1:10" ht="14.5" x14ac:dyDescent="0.3">
      <c r="A157" s="55" t="s">
        <v>195</v>
      </c>
      <c r="B157" s="55" t="s">
        <v>41</v>
      </c>
      <c r="C157" s="56" t="s">
        <v>224</v>
      </c>
      <c r="D157" s="94" t="s">
        <v>227</v>
      </c>
      <c r="E157" s="53">
        <v>1</v>
      </c>
      <c r="F157" s="60" t="s">
        <v>378</v>
      </c>
      <c r="G157" s="54">
        <v>0</v>
      </c>
      <c r="H157" s="66">
        <v>265.77999999999997</v>
      </c>
      <c r="I157" s="66">
        <v>1063.1099999999999</v>
      </c>
      <c r="J157" s="67">
        <f t="shared" si="2"/>
        <v>1328.8899999999999</v>
      </c>
    </row>
    <row r="158" spans="1:10" ht="14.5" x14ac:dyDescent="0.3">
      <c r="A158" s="55" t="s">
        <v>182</v>
      </c>
      <c r="B158" s="56" t="s">
        <v>39</v>
      </c>
      <c r="C158" s="56" t="s">
        <v>220</v>
      </c>
      <c r="D158" s="94" t="s">
        <v>227</v>
      </c>
      <c r="E158" s="53">
        <v>1</v>
      </c>
      <c r="F158" s="60" t="s">
        <v>379</v>
      </c>
      <c r="G158" s="54">
        <v>0</v>
      </c>
      <c r="H158" s="64">
        <v>431.89</v>
      </c>
      <c r="I158" s="64">
        <v>1727.55</v>
      </c>
      <c r="J158" s="65">
        <f t="shared" si="2"/>
        <v>2159.44</v>
      </c>
    </row>
    <row r="159" spans="1:10" ht="14.5" x14ac:dyDescent="0.3">
      <c r="A159" s="55" t="s">
        <v>181</v>
      </c>
      <c r="B159" s="57" t="s">
        <v>33</v>
      </c>
      <c r="C159" s="56" t="s">
        <v>224</v>
      </c>
      <c r="D159" s="94" t="s">
        <v>227</v>
      </c>
      <c r="E159" s="53">
        <v>1</v>
      </c>
      <c r="F159" s="61" t="s">
        <v>380</v>
      </c>
      <c r="G159" s="54">
        <v>0</v>
      </c>
      <c r="H159" s="64">
        <v>930.22</v>
      </c>
      <c r="I159" s="64">
        <v>3720.87</v>
      </c>
      <c r="J159" s="65">
        <f t="shared" si="2"/>
        <v>4651.09</v>
      </c>
    </row>
    <row r="160" spans="1:10" ht="14.5" x14ac:dyDescent="0.3">
      <c r="A160" s="55" t="s">
        <v>187</v>
      </c>
      <c r="B160" s="55" t="s">
        <v>25</v>
      </c>
      <c r="C160" s="56" t="s">
        <v>225</v>
      </c>
      <c r="D160" s="94" t="s">
        <v>227</v>
      </c>
      <c r="E160" s="53">
        <v>1</v>
      </c>
      <c r="F160" s="60" t="s">
        <v>381</v>
      </c>
      <c r="G160" s="54">
        <v>0</v>
      </c>
      <c r="H160" s="64">
        <v>1993.32</v>
      </c>
      <c r="I160" s="64">
        <v>7973.3</v>
      </c>
      <c r="J160" s="65">
        <f t="shared" si="2"/>
        <v>9966.6200000000008</v>
      </c>
    </row>
    <row r="161" spans="1:30" ht="14.5" x14ac:dyDescent="0.3">
      <c r="A161" s="55" t="s">
        <v>185</v>
      </c>
      <c r="B161" s="55" t="s">
        <v>29</v>
      </c>
      <c r="C161" s="58" t="s">
        <v>225</v>
      </c>
      <c r="D161" s="94" t="s">
        <v>227</v>
      </c>
      <c r="E161" s="53">
        <v>1</v>
      </c>
      <c r="F161" s="60" t="s">
        <v>382</v>
      </c>
      <c r="G161" s="54">
        <v>0</v>
      </c>
      <c r="H161" s="64">
        <v>1229.22</v>
      </c>
      <c r="I161" s="64">
        <v>4916.8599999999997</v>
      </c>
      <c r="J161" s="65">
        <f t="shared" si="2"/>
        <v>6146.08</v>
      </c>
    </row>
    <row r="162" spans="1:30" ht="14.5" x14ac:dyDescent="0.3">
      <c r="A162" s="55" t="s">
        <v>187</v>
      </c>
      <c r="B162" s="55" t="s">
        <v>25</v>
      </c>
      <c r="C162" s="56" t="s">
        <v>222</v>
      </c>
      <c r="D162" s="94" t="s">
        <v>227</v>
      </c>
      <c r="E162" s="53">
        <v>1</v>
      </c>
      <c r="F162" s="60" t="s">
        <v>383</v>
      </c>
      <c r="G162" s="54">
        <v>0</v>
      </c>
      <c r="H162" s="64">
        <v>1993.32</v>
      </c>
      <c r="I162" s="64">
        <v>7973.3</v>
      </c>
      <c r="J162" s="65">
        <f t="shared" si="2"/>
        <v>9966.6200000000008</v>
      </c>
    </row>
    <row r="163" spans="1:30" ht="14.5" x14ac:dyDescent="0.3">
      <c r="A163" s="55" t="s">
        <v>180</v>
      </c>
      <c r="B163" s="58" t="s">
        <v>37</v>
      </c>
      <c r="C163" s="56" t="s">
        <v>222</v>
      </c>
      <c r="D163" s="94" t="s">
        <v>227</v>
      </c>
      <c r="E163" s="53">
        <v>1</v>
      </c>
      <c r="F163" s="60" t="s">
        <v>384</v>
      </c>
      <c r="G163" s="54">
        <v>0</v>
      </c>
      <c r="H163" s="64">
        <v>664.44</v>
      </c>
      <c r="I163" s="64">
        <v>2657.77</v>
      </c>
      <c r="J163" s="65">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189</v>
      </c>
      <c r="B164" s="55" t="s">
        <v>31</v>
      </c>
      <c r="C164" s="56" t="s">
        <v>224</v>
      </c>
      <c r="D164" s="94" t="s">
        <v>227</v>
      </c>
      <c r="E164" s="53">
        <v>1</v>
      </c>
      <c r="F164" s="60" t="s">
        <v>385</v>
      </c>
      <c r="G164" s="54">
        <v>0</v>
      </c>
      <c r="H164" s="64">
        <v>1129.55</v>
      </c>
      <c r="I164" s="64">
        <v>4518.2</v>
      </c>
      <c r="J164" s="65">
        <f t="shared" si="2"/>
        <v>5647.75</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196</v>
      </c>
      <c r="B165" s="57" t="s">
        <v>33</v>
      </c>
      <c r="C165" s="56"/>
      <c r="D165" s="94" t="s">
        <v>386</v>
      </c>
      <c r="E165" s="53">
        <v>1</v>
      </c>
      <c r="F165" s="61" t="s">
        <v>386</v>
      </c>
      <c r="G165" s="54">
        <v>0</v>
      </c>
      <c r="H165" s="64">
        <v>930.22</v>
      </c>
      <c r="I165" s="64">
        <v>3720.87</v>
      </c>
      <c r="J165" s="65">
        <f t="shared" si="2"/>
        <v>4651.09</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182</v>
      </c>
      <c r="B166" s="56" t="s">
        <v>39</v>
      </c>
      <c r="C166" s="57"/>
      <c r="D166" s="94" t="s">
        <v>386</v>
      </c>
      <c r="E166" s="53">
        <v>1</v>
      </c>
      <c r="F166" s="60" t="s">
        <v>386</v>
      </c>
      <c r="G166" s="54">
        <v>0</v>
      </c>
      <c r="H166" s="64">
        <v>431.89</v>
      </c>
      <c r="I166" s="64">
        <v>1727.55</v>
      </c>
      <c r="J166" s="65">
        <f t="shared" si="2"/>
        <v>2159.44</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196</v>
      </c>
      <c r="B167" s="57" t="s">
        <v>33</v>
      </c>
      <c r="C167" s="56"/>
      <c r="D167" s="94" t="s">
        <v>386</v>
      </c>
      <c r="E167" s="53">
        <v>1</v>
      </c>
      <c r="F167" s="60" t="s">
        <v>386</v>
      </c>
      <c r="G167" s="54">
        <v>0</v>
      </c>
      <c r="H167" s="64">
        <v>930.22</v>
      </c>
      <c r="I167" s="64">
        <v>3720.87</v>
      </c>
      <c r="J167" s="65">
        <f t="shared" si="2"/>
        <v>4651.09</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189</v>
      </c>
      <c r="B168" s="55" t="s">
        <v>31</v>
      </c>
      <c r="C168" s="56"/>
      <c r="D168" s="94" t="s">
        <v>386</v>
      </c>
      <c r="E168" s="53">
        <v>1</v>
      </c>
      <c r="F168" s="60" t="s">
        <v>386</v>
      </c>
      <c r="G168" s="54">
        <v>0</v>
      </c>
      <c r="H168" s="64">
        <v>1129.55</v>
      </c>
      <c r="I168" s="64">
        <v>4518.2</v>
      </c>
      <c r="J168" s="65">
        <f t="shared" si="2"/>
        <v>5647.75</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182</v>
      </c>
      <c r="B169" s="56" t="s">
        <v>39</v>
      </c>
      <c r="C169" s="56"/>
      <c r="D169" s="94" t="s">
        <v>386</v>
      </c>
      <c r="E169" s="53">
        <v>1</v>
      </c>
      <c r="F169" s="60" t="s">
        <v>386</v>
      </c>
      <c r="G169" s="54">
        <v>0</v>
      </c>
      <c r="H169" s="64">
        <v>431.89</v>
      </c>
      <c r="I169" s="64">
        <v>1727.55</v>
      </c>
      <c r="J169" s="65">
        <f t="shared" si="2"/>
        <v>2159.44</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180</v>
      </c>
      <c r="B170" s="57" t="s">
        <v>37</v>
      </c>
      <c r="C170" s="57"/>
      <c r="D170" s="94" t="s">
        <v>386</v>
      </c>
      <c r="E170" s="53">
        <v>1</v>
      </c>
      <c r="F170" s="60" t="s">
        <v>386</v>
      </c>
      <c r="G170" s="54">
        <v>0</v>
      </c>
      <c r="H170" s="64">
        <v>664.44</v>
      </c>
      <c r="I170" s="64">
        <v>2657.77</v>
      </c>
      <c r="J170" s="65">
        <f t="shared" si="2"/>
        <v>3322.21</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180</v>
      </c>
      <c r="B171" s="58" t="s">
        <v>37</v>
      </c>
      <c r="C171" s="57"/>
      <c r="D171" s="94" t="s">
        <v>386</v>
      </c>
      <c r="E171" s="53">
        <v>1</v>
      </c>
      <c r="F171" s="60" t="s">
        <v>386</v>
      </c>
      <c r="G171" s="54">
        <v>0</v>
      </c>
      <c r="H171" s="64">
        <v>664.44</v>
      </c>
      <c r="I171" s="64">
        <v>2657.77</v>
      </c>
      <c r="J171" s="65">
        <f t="shared" si="2"/>
        <v>3322.21</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182</v>
      </c>
      <c r="B172" s="56" t="s">
        <v>39</v>
      </c>
      <c r="C172" s="56" t="s">
        <v>224</v>
      </c>
      <c r="D172" s="94" t="s">
        <v>227</v>
      </c>
      <c r="E172" s="53">
        <v>1</v>
      </c>
      <c r="F172" s="60" t="s">
        <v>387</v>
      </c>
      <c r="G172" s="54">
        <v>0</v>
      </c>
      <c r="H172" s="64">
        <v>431.89</v>
      </c>
      <c r="I172" s="64">
        <v>1727.55</v>
      </c>
      <c r="J172" s="65">
        <f t="shared" si="2"/>
        <v>2159.44</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185</v>
      </c>
      <c r="B173" s="55" t="s">
        <v>29</v>
      </c>
      <c r="C173" s="57" t="s">
        <v>219</v>
      </c>
      <c r="D173" s="94" t="s">
        <v>227</v>
      </c>
      <c r="E173" s="53">
        <v>1</v>
      </c>
      <c r="F173" s="60" t="s">
        <v>388</v>
      </c>
      <c r="G173" s="54">
        <v>0</v>
      </c>
      <c r="H173" s="64">
        <v>1229.22</v>
      </c>
      <c r="I173" s="64">
        <v>4916.8599999999997</v>
      </c>
      <c r="J173" s="65">
        <f t="shared" si="2"/>
        <v>6146.08</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183</v>
      </c>
      <c r="B174" s="57" t="s">
        <v>27</v>
      </c>
      <c r="C174" s="56" t="s">
        <v>222</v>
      </c>
      <c r="D174" s="94" t="s">
        <v>227</v>
      </c>
      <c r="E174" s="53">
        <v>1</v>
      </c>
      <c r="F174" s="60" t="s">
        <v>389</v>
      </c>
      <c r="G174" s="54">
        <v>0</v>
      </c>
      <c r="H174" s="64">
        <v>1461.77</v>
      </c>
      <c r="I174" s="64">
        <v>5847.08</v>
      </c>
      <c r="J174" s="65">
        <f t="shared" si="2"/>
        <v>7308.85</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8100</v>
      </c>
      <c r="I176" s="25">
        <f>SUMIF($B$7:$B$174,"PRESIDENTE",$I$7:$I$174)-SUMIFS($I$7:$I$174,$D$7:$D$174,"VAGO",$B$7:$B$174,"PRESIDENTE")</f>
        <v>18900</v>
      </c>
      <c r="J176" s="25">
        <f>SUMIF($B$7:$B$174,"PRESIDENTE",$J$7:$J$174)</f>
        <v>27000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15990</v>
      </c>
      <c r="I177" s="25">
        <f>SUMIF($B$7:$B$174,"DIRETOR",$I$7:$I$174)-SUMIFS($I$7:$I$174,$D$7:$D$174,"VAGO",$B$7:$B$174,"DIRETOR")</f>
        <v>89544</v>
      </c>
      <c r="J177" s="25">
        <f>SUMIF($B$7:$B$174,"DIRETOR",$J$7:$J$174)</f>
        <v>105534</v>
      </c>
      <c r="K177" s="26"/>
      <c r="L177" s="26"/>
      <c r="M177" s="26"/>
      <c r="N177" s="26"/>
      <c r="O177" s="26"/>
      <c r="P177" s="26"/>
      <c r="Q177" s="26"/>
    </row>
    <row r="178" spans="1:30" ht="14.5" x14ac:dyDescent="0.3">
      <c r="A178" s="22" t="s">
        <v>24</v>
      </c>
      <c r="B178" s="15" t="s">
        <v>25</v>
      </c>
      <c r="C178" s="23">
        <f>SUMIFS($E$7:$E$174,$B$7:$B$174,"DAS-1",$D$7:$D$174,"&lt;&gt;VAGO")</f>
        <v>9</v>
      </c>
      <c r="D178" s="23">
        <f>SUMIFS($E$7:$E$174,$B$7:$B$174,"DAS-1",$D$7:$D$174,"VAGO")</f>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f>SUMIFS($E$7:$E$174,$B$7:$B$174,"DAS-2",$D$7:$D$174,"&lt;&gt;VAGO")</f>
        <v>28</v>
      </c>
      <c r="D179" s="23">
        <f>SUMIFS($E$7:$E$174,$B$7:$B$174,"DAS-2",$D$7:$D$174,"VAGO")</f>
        <v>0</v>
      </c>
      <c r="E179" s="23">
        <f t="shared" si="3"/>
        <v>28</v>
      </c>
      <c r="F179" s="27"/>
      <c r="G179" s="25">
        <f>SUMIF($B$7:$B$174,"DAS-2",$G$7:$G$174)</f>
        <v>0</v>
      </c>
      <c r="H179" s="25">
        <f>SUMIF($B$7:$B$174,"DAS-2",$H$7:$H$174)-SUMIFS($H$7:$H$174,$D$7:$D$174,"VAGO",$B$7:$B$174,"DAS-2")</f>
        <v>36544.25</v>
      </c>
      <c r="I179" s="25">
        <f>SUMIF($B$7:$B$174,"DAS-2",$I$7:$I$174)-SUMIFS($I$7:$I$174,$D$7:$D$174,"VAGO",$B$7:$B$174,"DAS-2")</f>
        <v>163718.23999999996</v>
      </c>
      <c r="J179" s="25">
        <f>SUMIF($B$7:$B$174,"DAS-2",$J$7:$J$174)</f>
        <v>200262.49000000008</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3"/>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23</v>
      </c>
      <c r="D181" s="23">
        <v>1</v>
      </c>
      <c r="E181" s="23">
        <f t="shared" si="3"/>
        <v>24</v>
      </c>
      <c r="F181" s="29"/>
      <c r="G181" s="25">
        <f>SUMIF($B$7:$B$174,"DAS-4",$G$7:$G$174)</f>
        <v>0</v>
      </c>
      <c r="H181" s="25">
        <f>SUMIF($B$7:$B$174,"DAS-4",$H$7:$H$174)-SUMIFS($H$7:$H$174,$D$7:$D$174,"VAGO",$B$7:$B$174,"DAS-4")</f>
        <v>19202.349999999995</v>
      </c>
      <c r="I181" s="25">
        <f>SUMIF($B$7:$B$174,"DAS-4",$I$7:$I$174)-SUMIFS($I$7:$I$174,$D$7:$D$174,"VAGO",$B$7:$B$174,"DAS-4")</f>
        <v>103918.59999999996</v>
      </c>
      <c r="J181" s="25">
        <f>SUMIF($B$7:$B$174,"DAS-4",$J$7:$J$174)</f>
        <v>128768.69999999998</v>
      </c>
      <c r="K181" s="26"/>
      <c r="L181" s="26"/>
      <c r="M181" s="26"/>
      <c r="N181" s="26"/>
      <c r="O181" s="26"/>
      <c r="P181" s="26"/>
      <c r="Q181" s="26"/>
    </row>
    <row r="182" spans="1:30" ht="14.5" x14ac:dyDescent="0.3">
      <c r="A182" s="28" t="s">
        <v>32</v>
      </c>
      <c r="B182" s="15" t="s">
        <v>33</v>
      </c>
      <c r="C182" s="23">
        <v>18</v>
      </c>
      <c r="D182" s="23">
        <v>2</v>
      </c>
      <c r="E182" s="23">
        <f t="shared" si="3"/>
        <v>20</v>
      </c>
      <c r="F182" s="29"/>
      <c r="G182" s="25">
        <f>SUMIF($B$7:$B$174,"DAS-5",$G$7:$G$174)</f>
        <v>0</v>
      </c>
      <c r="H182" s="25">
        <f>SUMIF($B$7:$B$174,"DAS-5",$H$7:$H$174)-SUMIFS($H$7:$H$174,$D$7:$D$174,"VAGO",$B$7:$B$174,"DAS-5")</f>
        <v>13953.299999999996</v>
      </c>
      <c r="I182" s="25">
        <f>SUMIF($B$7:$B$174,"DAS-5",$I$7:$I$174)-SUMIFS($I$7:$I$174,$D$7:$D$174,"VAGO",$B$7:$B$174,"DAS-5")</f>
        <v>66975.66</v>
      </c>
      <c r="J182" s="25">
        <f>SUMIF($B$7:$B$174,"DAS-5",$J$7:$J$174)</f>
        <v>90231.139999999985</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24</v>
      </c>
      <c r="D184" s="23">
        <v>2</v>
      </c>
      <c r="E184" s="23">
        <f t="shared" si="3"/>
        <v>26</v>
      </c>
      <c r="F184" s="29"/>
      <c r="G184" s="25">
        <f>SUMIF($B$7:$B$174,"CAA-2",$G$7:$G$174)</f>
        <v>0</v>
      </c>
      <c r="H184" s="25">
        <f>SUMIF($B$7:$B$174,"CAA-2",$H$7:$H$174)-SUMIFS($H$7:$H$174,$D$7:$D$174,"VAGO",$B$7:$B$174,"CAA-2")</f>
        <v>13288.800000000007</v>
      </c>
      <c r="I184" s="25">
        <f>SUMIF($B$7:$B$174,"CAA-2",$I$7:$I$174)-SUMIFS($I$7:$I$174,$D$7:$D$174,"VAGO",$B$7:$B$174,"CAA-2")</f>
        <v>63786.479999999974</v>
      </c>
      <c r="J184" s="25">
        <f>SUMIF($B$7:$B$174,"CAA-2",$J$7:$J$174)</f>
        <v>83719.700000000026</v>
      </c>
      <c r="K184" s="26"/>
      <c r="L184" s="26"/>
      <c r="M184" s="26"/>
      <c r="N184" s="26"/>
      <c r="O184" s="26"/>
      <c r="P184" s="26"/>
      <c r="Q184" s="26"/>
    </row>
    <row r="185" spans="1:30" ht="14.5" x14ac:dyDescent="0.3">
      <c r="A185" s="28" t="s">
        <v>38</v>
      </c>
      <c r="B185" s="15" t="s">
        <v>39</v>
      </c>
      <c r="C185" s="23">
        <v>21</v>
      </c>
      <c r="D185" s="23">
        <v>2</v>
      </c>
      <c r="E185" s="23">
        <f t="shared" si="3"/>
        <v>23</v>
      </c>
      <c r="F185" s="27"/>
      <c r="G185" s="25">
        <f>SUMIF($B$7:$B$174,"CAA-3",$G$7:$G$174)</f>
        <v>0</v>
      </c>
      <c r="H185" s="25">
        <f>SUMIF($B$7:$B$174,"CAA-3",$H$7:$H$174)-SUMIFS($H$7:$H$174,$D$7:$D$174,"VAGO",$B$7:$B$174,"CAA-3")</f>
        <v>9069.6899999999987</v>
      </c>
      <c r="I185" s="25">
        <f>SUMIF($B$7:$B$174,"CAA-3",$I$7:$I$174)-SUMIFS($I$7:$I$174,$D$7:$D$174,"VAGO",$B$7:$B$174,"CAA-3")</f>
        <v>36278.550000000003</v>
      </c>
      <c r="J185" s="25">
        <f>SUMIF($B$7:$B$174,"CAA-3",$J$7:$J$174)</f>
        <v>49667.12000000001</v>
      </c>
      <c r="K185" s="26"/>
      <c r="L185" s="26"/>
      <c r="M185" s="26"/>
      <c r="N185" s="26"/>
      <c r="O185" s="26"/>
      <c r="P185" s="26"/>
      <c r="Q185" s="26"/>
    </row>
    <row r="186" spans="1:30" ht="14.5" x14ac:dyDescent="0.3">
      <c r="A186" s="28" t="s">
        <v>40</v>
      </c>
      <c r="B186" s="15" t="s">
        <v>41</v>
      </c>
      <c r="C186" s="23">
        <f>SUMIFS($E$7:$E$174,$B$7:$B$174,"CAA-4",$D$7:$D$174,"&lt;&gt;VAGO")</f>
        <v>10</v>
      </c>
      <c r="D186" s="23">
        <f>SUMIFS($E$7:$E$174,$B$7:$B$174,"CAA-4",$D$7:$D$174,"VAGO")</f>
        <v>0</v>
      </c>
      <c r="E186" s="23">
        <f t="shared" si="3"/>
        <v>10</v>
      </c>
      <c r="F186" s="27"/>
      <c r="G186" s="25">
        <f>SUMIF($B$7:$B$174,"CAA-4",$G$7:$G$174)</f>
        <v>0</v>
      </c>
      <c r="H186" s="25">
        <f>SUMIF($B$7:$B$174,"CAA-4",$H$7:$H$174)-SUMIFS($H$7:$H$174,$D$7:$D$174,"VAGO",$B$7:$B$174,"CAA-4")</f>
        <v>2126.2399999999998</v>
      </c>
      <c r="I186" s="25">
        <f>SUMIF($B$7:$B$174,"CAA-4",$I$7:$I$174)-SUMIFS($I$7:$I$174,$D$7:$D$174,"VAGO",$B$7:$B$174,"CAA-4")</f>
        <v>10631.1</v>
      </c>
      <c r="J186" s="25">
        <f>SUMIF($B$7:$B$174,"CAA-4",$J$7:$J$174)</f>
        <v>12757.339999999998</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3"/>
        <v>2</v>
      </c>
      <c r="F187" s="27"/>
      <c r="G187" s="25">
        <f>SUMIF($B$7:$B$174,"CAA-5",$G$7:$G$174)</f>
        <v>0</v>
      </c>
      <c r="H187" s="25">
        <f>SUMIF($B$7:$B$174,"CAA-5",$H$7:$H$174)-SUMIFS($H$7:$H$174,$D$7:$D$174,"VAGO",$B$7:$B$174,"CAA-5")</f>
        <v>465.12</v>
      </c>
      <c r="I187" s="25">
        <f>SUMIF($B$7:$B$174,"CAA-5",$I$7:$I$174)-SUMIFS($I$7:$I$174,$D$7:$D$174,"VAGO",$B$7:$B$174,"CAA-5")</f>
        <v>1860.44</v>
      </c>
      <c r="J187" s="25">
        <f>SUMIF($B$7:$B$174,"CAA-5",$J$7:$J$174)</f>
        <v>2325.56</v>
      </c>
      <c r="K187" s="26"/>
      <c r="L187" s="26"/>
      <c r="M187" s="26"/>
      <c r="N187" s="26"/>
      <c r="O187" s="26"/>
      <c r="P187" s="26"/>
      <c r="Q187" s="26"/>
    </row>
    <row r="188" spans="1:30" ht="32.25" customHeight="1" x14ac:dyDescent="0.3">
      <c r="A188" s="19" t="s">
        <v>44</v>
      </c>
      <c r="B188" s="21"/>
      <c r="C188" s="20">
        <f>SUM(C176:C187)</f>
        <v>161</v>
      </c>
      <c r="D188" s="20">
        <f t="shared" ref="D188" si="4">SUM(D176:D185)</f>
        <v>7</v>
      </c>
      <c r="E188" s="20">
        <f>SUM(E176:E187)</f>
        <v>168</v>
      </c>
      <c r="F188" s="21"/>
      <c r="G188" s="30">
        <f t="shared" ref="G188:I188" si="5">SUM(G176:G187)</f>
        <v>0</v>
      </c>
      <c r="H188" s="30">
        <f t="shared" si="5"/>
        <v>152244.17999999996</v>
      </c>
      <c r="I188" s="30">
        <f t="shared" si="5"/>
        <v>707437.84999999986</v>
      </c>
      <c r="J188" s="30">
        <f>SUM(J176:J187)</f>
        <v>885595.26000000013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6">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6"/>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7">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7"/>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7"/>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7"/>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7"/>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8">SUM(C196:C199)</f>
        <v>0</v>
      </c>
      <c r="D200" s="20">
        <f t="shared" si="8"/>
        <v>0</v>
      </c>
      <c r="E200" s="20">
        <f t="shared" si="8"/>
        <v>0</v>
      </c>
      <c r="F200" s="36"/>
      <c r="G200" s="39">
        <f t="shared" ref="G200:I200" si="9">SUM(G195:G199)</f>
        <v>0</v>
      </c>
      <c r="H200" s="39">
        <f t="shared" si="9"/>
        <v>0</v>
      </c>
      <c r="I200" s="39">
        <f t="shared" si="9"/>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0">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10"/>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1000</v>
      </c>
      <c r="I207" s="16">
        <f t="shared" si="10"/>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1000</v>
      </c>
      <c r="I208" s="16">
        <f t="shared" si="10"/>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10"/>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1">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1"/>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1"/>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1"/>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1"/>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407</v>
      </c>
      <c r="E221" s="15">
        <v>1</v>
      </c>
      <c r="F221" s="99" t="s">
        <v>446</v>
      </c>
      <c r="G221" s="35">
        <v>0</v>
      </c>
      <c r="H221" s="87">
        <v>2400</v>
      </c>
      <c r="I221" s="16">
        <f t="shared" ref="I221:I225" si="12">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1000</v>
      </c>
      <c r="I222" s="16">
        <f t="shared" si="12"/>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1000</v>
      </c>
      <c r="I223" s="16">
        <f t="shared" si="12"/>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1000</v>
      </c>
      <c r="I224" s="16">
        <f t="shared" si="12"/>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1000</v>
      </c>
      <c r="I225" s="16">
        <f t="shared" si="12"/>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3">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3"/>
        <v>4</v>
      </c>
      <c r="F228" s="24"/>
      <c r="G228" s="16">
        <f>SUMIF($A$205:$A$209,"MEMBRO",$G$205:$G$209)</f>
        <v>0</v>
      </c>
      <c r="H228" s="16">
        <f>SUMIF($A$205:$A$209,"MEMBRO",$H$205:$H$209)</f>
        <v>4000</v>
      </c>
      <c r="I228" s="16">
        <f t="shared" ref="I228:I232" si="14">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3"/>
        <v>1</v>
      </c>
      <c r="F229" s="24"/>
      <c r="G229" s="16">
        <f>SUMIF($A$213:$A$218,"PRESIDENTE",$G$213:$G$218)</f>
        <v>0</v>
      </c>
      <c r="H229" s="16">
        <f>SUMIF($A$213:$A$218,"PRESIDENTE",$H$213:$H$218)</f>
        <v>2400</v>
      </c>
      <c r="I229" s="16">
        <f t="shared" si="14"/>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3"/>
        <v>4</v>
      </c>
      <c r="F230" s="24"/>
      <c r="G230" s="16">
        <f>SUMIF($A$213:$A$218,"MEMBRO",$G$213:$G$218)</f>
        <v>0</v>
      </c>
      <c r="H230" s="16">
        <f>SUMIF($A$213:$A$218,"MEMBRO",$H$213:$H$218)</f>
        <v>4000</v>
      </c>
      <c r="I230" s="16">
        <f t="shared" si="14"/>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3"/>
        <v>1</v>
      </c>
      <c r="F231" s="24"/>
      <c r="G231" s="16">
        <f>SUMIF($A$220:$A$225,"PRESIDENTE",$G$220:$G$225)</f>
        <v>0</v>
      </c>
      <c r="H231" s="16">
        <f>SUMIF($A$220:$A$225,"PRESIDENTE",$H$220:$H$225)</f>
        <v>2400</v>
      </c>
      <c r="I231" s="16">
        <f t="shared" si="14"/>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3"/>
        <v>4</v>
      </c>
      <c r="F232" s="24"/>
      <c r="G232" s="16">
        <f>SUMIF($A$220:$A$225,"MEMBRO",$G$205:$G$225)</f>
        <v>0</v>
      </c>
      <c r="H232" s="16">
        <f>SUMIF($A$220:$A$225,"MEMBRO",$H$220:$H$225)</f>
        <v>4000</v>
      </c>
      <c r="I232" s="16">
        <f t="shared" si="14"/>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5">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5"/>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5"/>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5"/>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5"/>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5"/>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5"/>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5"/>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6">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6"/>
        <v>7</v>
      </c>
      <c r="F248" s="24"/>
      <c r="G248" s="16">
        <f>SUMIF($A$238:$A$245,"MEMBRO",$G$238:$G$245)</f>
        <v>0</v>
      </c>
      <c r="H248" s="16">
        <f>SUMIF($A$238:$A$245,"MEMBRO",$H$238:$H$245)</f>
        <v>30390.920000000006</v>
      </c>
      <c r="I248" s="16">
        <f t="shared" ref="I248" si="17">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8">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8"/>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8"/>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9">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9"/>
        <v>2</v>
      </c>
      <c r="F259" s="24"/>
      <c r="G259" s="16">
        <f>SUMIF($A$254:$A$256,"MEMBRO",$G$254:$G$256)</f>
        <v>0</v>
      </c>
      <c r="H259" s="16">
        <f>SUMIF($A$254:$A$256,"MEMBRO",$H$254:$H$256)</f>
        <v>3473.24</v>
      </c>
      <c r="I259" s="16">
        <f t="shared" ref="I259" si="20">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1">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1"/>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1"/>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2">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2"/>
        <v>2</v>
      </c>
      <c r="F270" s="24"/>
      <c r="G270" s="16">
        <f>SUMIF($A$265:$A$267,"MEMBRO",$G$265:$G$267)</f>
        <v>0</v>
      </c>
      <c r="H270" s="16">
        <f>SUMIF($A$265:$A$267,"MEMBRO",$H$265:$H$267)</f>
        <v>3473.24</v>
      </c>
      <c r="I270" s="16">
        <f t="shared" ref="I270" si="23">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4">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5">IF(ISBLANK(A276),0,IF(B276="FGS-1",1200.69,732.55))</f>
        <v>1200.69</v>
      </c>
      <c r="I276" s="87">
        <f t="shared" si="24"/>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5"/>
        <v>1200.69</v>
      </c>
      <c r="I277" s="87">
        <f t="shared" si="24"/>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f t="shared" si="25"/>
        <v>1200.69</v>
      </c>
      <c r="I278" s="87">
        <f t="shared" si="24"/>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f t="shared" si="25"/>
        <v>1200.69</v>
      </c>
      <c r="I279" s="87">
        <f t="shared" si="24"/>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5"/>
        <v>1200.69</v>
      </c>
      <c r="I280" s="87">
        <f t="shared" si="24"/>
        <v>1200.69</v>
      </c>
    </row>
    <row r="281" spans="1:30" ht="14.5" x14ac:dyDescent="0.3">
      <c r="A281" s="55" t="s">
        <v>394</v>
      </c>
      <c r="B281" s="93" t="s">
        <v>93</v>
      </c>
      <c r="C281" s="77" t="s">
        <v>223</v>
      </c>
      <c r="D281" s="71" t="s">
        <v>407</v>
      </c>
      <c r="E281" s="53">
        <v>1</v>
      </c>
      <c r="F281" s="83" t="s">
        <v>414</v>
      </c>
      <c r="G281" s="54">
        <v>0</v>
      </c>
      <c r="H281" s="86">
        <f t="shared" si="25"/>
        <v>1200.69</v>
      </c>
      <c r="I281" s="87">
        <f t="shared" si="24"/>
        <v>1200.69</v>
      </c>
    </row>
    <row r="282" spans="1:30" ht="14.5" x14ac:dyDescent="0.3">
      <c r="A282" s="55" t="s">
        <v>394</v>
      </c>
      <c r="B282" s="93" t="s">
        <v>93</v>
      </c>
      <c r="C282" s="77" t="s">
        <v>223</v>
      </c>
      <c r="D282" s="71" t="s">
        <v>407</v>
      </c>
      <c r="E282" s="53">
        <v>1</v>
      </c>
      <c r="F282" s="83" t="s">
        <v>415</v>
      </c>
      <c r="G282" s="54">
        <v>0</v>
      </c>
      <c r="H282" s="86">
        <f t="shared" si="25"/>
        <v>1200.69</v>
      </c>
      <c r="I282" s="87">
        <f t="shared" si="24"/>
        <v>1200.69</v>
      </c>
    </row>
    <row r="283" spans="1:30" ht="14.5" x14ac:dyDescent="0.3">
      <c r="A283" s="80" t="s">
        <v>393</v>
      </c>
      <c r="B283" s="93" t="s">
        <v>93</v>
      </c>
      <c r="C283" s="77" t="s">
        <v>226</v>
      </c>
      <c r="D283" s="71" t="s">
        <v>407</v>
      </c>
      <c r="E283" s="53">
        <v>1</v>
      </c>
      <c r="F283" s="85" t="s">
        <v>416</v>
      </c>
      <c r="G283" s="54">
        <v>0</v>
      </c>
      <c r="H283" s="86">
        <f t="shared" si="25"/>
        <v>1200.69</v>
      </c>
      <c r="I283" s="87">
        <f t="shared" si="24"/>
        <v>1200.69</v>
      </c>
    </row>
    <row r="284" spans="1:30" ht="14.5" x14ac:dyDescent="0.3">
      <c r="A284" s="60" t="s">
        <v>395</v>
      </c>
      <c r="B284" s="93" t="s">
        <v>93</v>
      </c>
      <c r="C284" s="79" t="s">
        <v>226</v>
      </c>
      <c r="D284" s="71" t="s">
        <v>407</v>
      </c>
      <c r="E284" s="53">
        <v>1</v>
      </c>
      <c r="F284" s="84" t="s">
        <v>417</v>
      </c>
      <c r="G284" s="54">
        <v>0</v>
      </c>
      <c r="H284" s="86">
        <f t="shared" si="25"/>
        <v>1200.69</v>
      </c>
      <c r="I284" s="87">
        <f t="shared" si="24"/>
        <v>1200.69</v>
      </c>
    </row>
    <row r="285" spans="1:30" ht="14.5" x14ac:dyDescent="0.3">
      <c r="A285" s="60" t="s">
        <v>396</v>
      </c>
      <c r="B285" s="93" t="s">
        <v>93</v>
      </c>
      <c r="C285" s="79" t="s">
        <v>225</v>
      </c>
      <c r="D285" s="71" t="s">
        <v>407</v>
      </c>
      <c r="E285" s="53">
        <v>1</v>
      </c>
      <c r="F285" s="81" t="s">
        <v>418</v>
      </c>
      <c r="G285" s="54">
        <v>0</v>
      </c>
      <c r="H285" s="86">
        <f t="shared" si="25"/>
        <v>1200.69</v>
      </c>
      <c r="I285" s="87">
        <f t="shared" si="24"/>
        <v>1200.69</v>
      </c>
    </row>
    <row r="286" spans="1:30" ht="14.5" x14ac:dyDescent="0.3">
      <c r="A286" s="60" t="s">
        <v>393</v>
      </c>
      <c r="B286" s="93" t="s">
        <v>93</v>
      </c>
      <c r="C286" s="79" t="s">
        <v>219</v>
      </c>
      <c r="D286" s="71" t="s">
        <v>407</v>
      </c>
      <c r="E286" s="53">
        <v>1</v>
      </c>
      <c r="F286" s="81" t="s">
        <v>419</v>
      </c>
      <c r="G286" s="54">
        <v>0</v>
      </c>
      <c r="H286" s="86">
        <f t="shared" si="25"/>
        <v>1200.69</v>
      </c>
      <c r="I286" s="87">
        <f t="shared" si="24"/>
        <v>1200.69</v>
      </c>
    </row>
    <row r="287" spans="1:30" ht="14.5" x14ac:dyDescent="0.3">
      <c r="A287" s="81" t="s">
        <v>397</v>
      </c>
      <c r="B287" s="93" t="s">
        <v>93</v>
      </c>
      <c r="C287" s="79" t="s">
        <v>225</v>
      </c>
      <c r="D287" s="71" t="s">
        <v>407</v>
      </c>
      <c r="E287" s="53">
        <v>1</v>
      </c>
      <c r="F287" s="81" t="s">
        <v>420</v>
      </c>
      <c r="G287" s="54">
        <v>0</v>
      </c>
      <c r="H287" s="86">
        <f t="shared" si="25"/>
        <v>1200.69</v>
      </c>
      <c r="I287" s="87">
        <f t="shared" si="24"/>
        <v>1200.69</v>
      </c>
    </row>
    <row r="288" spans="1:30" ht="14.5" x14ac:dyDescent="0.3">
      <c r="A288" s="60" t="s">
        <v>398</v>
      </c>
      <c r="B288" s="93" t="s">
        <v>448</v>
      </c>
      <c r="C288" s="79" t="s">
        <v>220</v>
      </c>
      <c r="D288" s="71" t="s">
        <v>407</v>
      </c>
      <c r="E288" s="53">
        <v>1</v>
      </c>
      <c r="F288" s="84" t="s">
        <v>421</v>
      </c>
      <c r="G288" s="54">
        <v>0</v>
      </c>
      <c r="H288" s="86">
        <f t="shared" si="25"/>
        <v>732.55</v>
      </c>
      <c r="I288" s="87">
        <f t="shared" si="24"/>
        <v>732.55</v>
      </c>
    </row>
    <row r="289" spans="1:30" ht="14.5" x14ac:dyDescent="0.3">
      <c r="A289" s="60" t="s">
        <v>393</v>
      </c>
      <c r="B289" s="93" t="s">
        <v>448</v>
      </c>
      <c r="C289" s="79" t="s">
        <v>219</v>
      </c>
      <c r="D289" s="71" t="s">
        <v>407</v>
      </c>
      <c r="E289" s="53">
        <v>1</v>
      </c>
      <c r="F289" s="84" t="s">
        <v>422</v>
      </c>
      <c r="G289" s="54">
        <v>0</v>
      </c>
      <c r="H289" s="86">
        <f t="shared" si="25"/>
        <v>732.55</v>
      </c>
      <c r="I289" s="87">
        <f t="shared" si="24"/>
        <v>732.55</v>
      </c>
    </row>
    <row r="290" spans="1:30" ht="14.5" x14ac:dyDescent="0.3">
      <c r="A290" s="60" t="s">
        <v>395</v>
      </c>
      <c r="B290" s="93" t="s">
        <v>448</v>
      </c>
      <c r="C290" s="79" t="s">
        <v>219</v>
      </c>
      <c r="D290" s="71" t="s">
        <v>407</v>
      </c>
      <c r="E290" s="53">
        <v>1</v>
      </c>
      <c r="F290" s="84" t="s">
        <v>423</v>
      </c>
      <c r="G290" s="54">
        <v>0</v>
      </c>
      <c r="H290" s="86">
        <f t="shared" si="25"/>
        <v>732.55</v>
      </c>
      <c r="I290" s="87">
        <f t="shared" si="24"/>
        <v>732.55</v>
      </c>
    </row>
    <row r="291" spans="1:30" ht="14.5" x14ac:dyDescent="0.3">
      <c r="A291" s="60" t="s">
        <v>399</v>
      </c>
      <c r="B291" s="93" t="s">
        <v>448</v>
      </c>
      <c r="C291" s="79" t="s">
        <v>220</v>
      </c>
      <c r="D291" s="71" t="s">
        <v>407</v>
      </c>
      <c r="E291" s="53">
        <v>1</v>
      </c>
      <c r="F291" s="84" t="s">
        <v>424</v>
      </c>
      <c r="G291" s="54">
        <v>0</v>
      </c>
      <c r="H291" s="86">
        <f t="shared" si="25"/>
        <v>732.55</v>
      </c>
      <c r="I291" s="87">
        <f t="shared" si="24"/>
        <v>732.55</v>
      </c>
    </row>
    <row r="292" spans="1:30" ht="14.5" x14ac:dyDescent="0.3">
      <c r="A292" s="60" t="s">
        <v>400</v>
      </c>
      <c r="B292" s="93" t="s">
        <v>448</v>
      </c>
      <c r="C292" s="79" t="s">
        <v>225</v>
      </c>
      <c r="D292" s="71" t="s">
        <v>407</v>
      </c>
      <c r="E292" s="53">
        <v>1</v>
      </c>
      <c r="F292" s="84" t="s">
        <v>425</v>
      </c>
      <c r="G292" s="54">
        <v>0</v>
      </c>
      <c r="H292" s="86">
        <f t="shared" si="25"/>
        <v>732.55</v>
      </c>
      <c r="I292" s="87">
        <f t="shared" si="24"/>
        <v>732.55</v>
      </c>
    </row>
    <row r="293" spans="1:30" ht="14.5" x14ac:dyDescent="0.3">
      <c r="A293" s="60" t="s">
        <v>401</v>
      </c>
      <c r="B293" s="93" t="s">
        <v>448</v>
      </c>
      <c r="C293" s="79" t="s">
        <v>224</v>
      </c>
      <c r="D293" s="71" t="s">
        <v>407</v>
      </c>
      <c r="E293" s="53">
        <v>1</v>
      </c>
      <c r="F293" s="84" t="s">
        <v>426</v>
      </c>
      <c r="G293" s="54">
        <v>0</v>
      </c>
      <c r="H293" s="86">
        <f t="shared" si="25"/>
        <v>732.55</v>
      </c>
      <c r="I293" s="87">
        <f t="shared" si="24"/>
        <v>732.55</v>
      </c>
    </row>
    <row r="294" spans="1:30" ht="14.5" x14ac:dyDescent="0.3">
      <c r="A294" s="60" t="s">
        <v>402</v>
      </c>
      <c r="B294" s="93" t="s">
        <v>448</v>
      </c>
      <c r="C294" s="79" t="s">
        <v>225</v>
      </c>
      <c r="D294" s="71" t="s">
        <v>407</v>
      </c>
      <c r="E294" s="53">
        <v>1</v>
      </c>
      <c r="F294" s="81" t="s">
        <v>427</v>
      </c>
      <c r="G294" s="54">
        <v>0</v>
      </c>
      <c r="H294" s="86">
        <f t="shared" si="25"/>
        <v>732.55</v>
      </c>
      <c r="I294" s="87">
        <f t="shared" si="24"/>
        <v>732.55</v>
      </c>
    </row>
    <row r="295" spans="1:30" ht="14.5" x14ac:dyDescent="0.3">
      <c r="A295" s="60" t="s">
        <v>403</v>
      </c>
      <c r="B295" s="93" t="s">
        <v>448</v>
      </c>
      <c r="C295" s="79" t="s">
        <v>222</v>
      </c>
      <c r="D295" s="71" t="s">
        <v>407</v>
      </c>
      <c r="E295" s="53">
        <v>1</v>
      </c>
      <c r="F295" s="84" t="s">
        <v>428</v>
      </c>
      <c r="G295" s="54">
        <v>0</v>
      </c>
      <c r="H295" s="86">
        <f t="shared" si="25"/>
        <v>732.55</v>
      </c>
      <c r="I295" s="87">
        <f t="shared" si="24"/>
        <v>732.55</v>
      </c>
    </row>
    <row r="296" spans="1:30" ht="14.5" x14ac:dyDescent="0.3">
      <c r="A296" s="60" t="s">
        <v>398</v>
      </c>
      <c r="B296" s="93" t="s">
        <v>448</v>
      </c>
      <c r="C296" s="79" t="s">
        <v>220</v>
      </c>
      <c r="D296" s="71" t="s">
        <v>407</v>
      </c>
      <c r="E296" s="53">
        <v>1</v>
      </c>
      <c r="F296" s="84" t="s">
        <v>429</v>
      </c>
      <c r="G296" s="54">
        <v>0</v>
      </c>
      <c r="H296" s="86">
        <f t="shared" si="25"/>
        <v>732.55</v>
      </c>
      <c r="I296" s="87">
        <f t="shared" si="24"/>
        <v>732.55</v>
      </c>
    </row>
    <row r="297" spans="1:30" ht="14.5" x14ac:dyDescent="0.3">
      <c r="A297" s="60" t="s">
        <v>393</v>
      </c>
      <c r="B297" s="93" t="s">
        <v>448</v>
      </c>
      <c r="C297" s="79" t="s">
        <v>220</v>
      </c>
      <c r="D297" s="71" t="s">
        <v>407</v>
      </c>
      <c r="E297" s="53">
        <v>1</v>
      </c>
      <c r="F297" s="81" t="s">
        <v>430</v>
      </c>
      <c r="G297" s="54">
        <v>0</v>
      </c>
      <c r="H297" s="86">
        <f t="shared" si="25"/>
        <v>732.55</v>
      </c>
      <c r="I297" s="87">
        <f t="shared" si="24"/>
        <v>732.55</v>
      </c>
    </row>
    <row r="298" spans="1:30" ht="14.5" x14ac:dyDescent="0.3">
      <c r="A298" s="60" t="s">
        <v>404</v>
      </c>
      <c r="B298" s="93" t="s">
        <v>448</v>
      </c>
      <c r="C298" s="79" t="s">
        <v>220</v>
      </c>
      <c r="D298" s="71" t="s">
        <v>407</v>
      </c>
      <c r="E298" s="53">
        <v>1</v>
      </c>
      <c r="F298" s="84" t="s">
        <v>431</v>
      </c>
      <c r="G298" s="54">
        <v>0</v>
      </c>
      <c r="H298" s="86">
        <f t="shared" si="25"/>
        <v>732.55</v>
      </c>
      <c r="I298" s="87">
        <f t="shared" si="24"/>
        <v>732.55</v>
      </c>
    </row>
    <row r="299" spans="1:30" ht="14.5" x14ac:dyDescent="0.3">
      <c r="A299" s="60" t="s">
        <v>405</v>
      </c>
      <c r="B299" s="93" t="s">
        <v>448</v>
      </c>
      <c r="C299" s="79" t="s">
        <v>219</v>
      </c>
      <c r="D299" s="71" t="s">
        <v>407</v>
      </c>
      <c r="E299" s="53">
        <v>1</v>
      </c>
      <c r="F299" s="84" t="s">
        <v>432</v>
      </c>
      <c r="G299" s="54">
        <v>0</v>
      </c>
      <c r="H299" s="86">
        <f t="shared" si="25"/>
        <v>732.55</v>
      </c>
      <c r="I299" s="87">
        <f t="shared" si="24"/>
        <v>732.55</v>
      </c>
    </row>
    <row r="300" spans="1:30" ht="14.5" x14ac:dyDescent="0.3">
      <c r="A300" s="60" t="s">
        <v>402</v>
      </c>
      <c r="B300" s="93" t="s">
        <v>448</v>
      </c>
      <c r="C300" s="79" t="s">
        <v>225</v>
      </c>
      <c r="D300" s="71" t="s">
        <v>407</v>
      </c>
      <c r="E300" s="53">
        <v>1</v>
      </c>
      <c r="F300" s="84" t="s">
        <v>433</v>
      </c>
      <c r="G300" s="54">
        <v>0</v>
      </c>
      <c r="H300" s="86">
        <f t="shared" si="25"/>
        <v>732.55</v>
      </c>
      <c r="I300" s="87">
        <f t="shared" si="24"/>
        <v>732.55</v>
      </c>
    </row>
    <row r="301" spans="1:30" ht="14.5" x14ac:dyDescent="0.3">
      <c r="A301" s="60" t="s">
        <v>403</v>
      </c>
      <c r="B301" s="93" t="s">
        <v>448</v>
      </c>
      <c r="C301" s="79" t="s">
        <v>219</v>
      </c>
      <c r="D301" s="71" t="s">
        <v>407</v>
      </c>
      <c r="E301" s="53">
        <v>1</v>
      </c>
      <c r="F301" s="84" t="s">
        <v>434</v>
      </c>
      <c r="G301" s="54">
        <v>0</v>
      </c>
      <c r="H301" s="86">
        <f t="shared" si="25"/>
        <v>732.55</v>
      </c>
      <c r="I301" s="87">
        <f t="shared" si="24"/>
        <v>732.55</v>
      </c>
    </row>
    <row r="302" spans="1:30" ht="14.5" x14ac:dyDescent="0.3">
      <c r="A302" s="60" t="s">
        <v>406</v>
      </c>
      <c r="B302" s="93" t="s">
        <v>448</v>
      </c>
      <c r="C302" s="79" t="s">
        <v>219</v>
      </c>
      <c r="D302" s="71" t="s">
        <v>407</v>
      </c>
      <c r="E302" s="53">
        <v>1</v>
      </c>
      <c r="F302" s="81" t="s">
        <v>435</v>
      </c>
      <c r="G302" s="54">
        <v>0</v>
      </c>
      <c r="H302" s="86">
        <f t="shared" si="25"/>
        <v>732.55</v>
      </c>
      <c r="I302" s="87">
        <f t="shared" si="24"/>
        <v>732.55</v>
      </c>
    </row>
    <row r="303" spans="1:30" ht="14.5" x14ac:dyDescent="0.3">
      <c r="A303" s="81"/>
      <c r="B303" s="93" t="s">
        <v>448</v>
      </c>
      <c r="C303" s="79"/>
      <c r="D303" s="52" t="s">
        <v>386</v>
      </c>
      <c r="E303" s="53">
        <v>1</v>
      </c>
      <c r="F303" s="81" t="s">
        <v>386</v>
      </c>
      <c r="G303" s="54">
        <v>0</v>
      </c>
      <c r="H303" s="86">
        <f t="shared" si="25"/>
        <v>0</v>
      </c>
      <c r="I303" s="87">
        <f t="shared" si="24"/>
        <v>0</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f t="shared" si="25"/>
        <v>0</v>
      </c>
      <c r="I304" s="87">
        <f t="shared" si="24"/>
        <v>0</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f t="shared" si="25"/>
        <v>0</v>
      </c>
      <c r="I305" s="87">
        <f t="shared" si="24"/>
        <v>0</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6">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15</v>
      </c>
      <c r="D308" s="23">
        <v>3</v>
      </c>
      <c r="E308" s="23">
        <f t="shared" si="26"/>
        <v>18</v>
      </c>
      <c r="F308" s="27"/>
      <c r="G308" s="16">
        <f>SUMIF($B$275:$B$305,"FGS-2",$G$275:$G$305)</f>
        <v>0</v>
      </c>
      <c r="H308" s="16">
        <f>SUMIF($B$275:$B$305,"FGS-2",$H$275:$H$305)</f>
        <v>10988.249999999998</v>
      </c>
      <c r="I308" s="16">
        <f>SUMIF($B$275:$B$305,"FGS-2",$I$275:$I$305)</f>
        <v>10988.249999999998</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6"/>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6"/>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6"/>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6"/>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 t="shared" ref="C313:E313" si="27">SUM(C307:C312)</f>
        <v>28</v>
      </c>
      <c r="D313" s="20">
        <f t="shared" si="27"/>
        <v>3</v>
      </c>
      <c r="E313" s="20">
        <f t="shared" si="27"/>
        <v>31</v>
      </c>
      <c r="F313" s="36"/>
      <c r="G313" s="39">
        <f t="shared" ref="G313:H313" si="28">SUM(G307:G312)</f>
        <v>0</v>
      </c>
      <c r="H313" s="39">
        <f t="shared" si="28"/>
        <v>26597.22</v>
      </c>
      <c r="I313" s="39">
        <f>SUM(I307:I312)</f>
        <v>26597.22</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218</v>
      </c>
      <c r="D316" s="20">
        <f>SUM(D188+D200+D233+D249+D260+D271+D313)</f>
        <v>10</v>
      </c>
      <c r="E316" s="20">
        <f>SUM(E188+E200+E233+E249+E260+E271+E313)</f>
        <v>228</v>
      </c>
      <c r="F316" s="21"/>
      <c r="G316" s="39">
        <f>SUM(H188+G200+G233+G249+G260+G271+G313)</f>
        <v>152244.17999999996</v>
      </c>
      <c r="H316" s="39">
        <f>SUM(I188+H200+H233+H249+H260+H271+H313)</f>
        <v>798987.26999999979</v>
      </c>
      <c r="I316" s="39">
        <f>SUM(J188+I200+I233+I249+I260+I271+I313)</f>
        <v>977144.68</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autoFilter ref="A1:J188" xr:uid="{CFB180A4-B48E-4147-8E0B-F78BE3876BA7}">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autoFilter>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60F71D14-EB93-4A03-9E19-94DC323D84A7}">
      <formula1>"FDA,FDA-1,FDA-2,FDA-3,FDA-4"</formula1>
    </dataValidation>
    <dataValidation type="list" allowBlank="1" sqref="B7:B174" xr:uid="{A06250E1-7D11-4718-9DA1-DDDDB0FEBF03}">
      <formula1>"DAS,DAS-1,DAS-2,DAS-3,DAS-4,DAS-5,CAA-1,CAA-2,CAA-3,CAA-4,CAA-5"</formula1>
    </dataValidation>
    <dataValidation type="list" allowBlank="1" sqref="D205:D209 D192:D193 D275:D305 D221:D225 D213:D217 D7:D174 D265:D267 D238:D245 D254:D256" xr:uid="{4115739F-99D1-4289-AE7D-06098909DBAB}">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1920C-2DAA-4DD1-B4D5-1B4AD9B3E154}">
  <dimension ref="A1:AD1038"/>
  <sheetViews>
    <sheetView zoomScale="77" zoomScaleNormal="77" workbookViewId="0">
      <selection activeCell="B6" sqref="B6"/>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9.83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493</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4" t="s">
        <v>179</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5" t="s">
        <v>180</v>
      </c>
      <c r="B7" s="57" t="s">
        <v>37</v>
      </c>
      <c r="C7" s="57" t="s">
        <v>219</v>
      </c>
      <c r="D7" s="94" t="s">
        <v>227</v>
      </c>
      <c r="E7" s="53">
        <v>1</v>
      </c>
      <c r="F7" s="60" t="s">
        <v>228</v>
      </c>
      <c r="G7" s="54">
        <v>0</v>
      </c>
      <c r="H7" s="64">
        <v>664.44</v>
      </c>
      <c r="I7" s="64">
        <v>2657.77</v>
      </c>
      <c r="J7" s="65">
        <f t="shared" ref="J7:J70" si="0">H7+I7</f>
        <v>3322.21</v>
      </c>
      <c r="K7" s="17"/>
      <c r="L7" s="17"/>
      <c r="M7" s="17"/>
      <c r="N7" s="17"/>
      <c r="O7" s="17"/>
      <c r="P7" s="17"/>
      <c r="Q7" s="17"/>
      <c r="R7" s="18"/>
      <c r="S7" s="18"/>
      <c r="T7" s="18"/>
      <c r="U7" s="18"/>
      <c r="V7" s="18"/>
      <c r="W7" s="18"/>
      <c r="X7" s="18"/>
      <c r="Y7" s="18"/>
      <c r="Z7" s="18"/>
      <c r="AA7" s="5"/>
      <c r="AB7" s="5"/>
      <c r="AC7" s="5"/>
      <c r="AD7" s="5"/>
    </row>
    <row r="8" spans="1:30" ht="14.5" x14ac:dyDescent="0.3">
      <c r="A8" s="56" t="s">
        <v>181</v>
      </c>
      <c r="B8" s="58" t="s">
        <v>33</v>
      </c>
      <c r="C8" s="56" t="s">
        <v>220</v>
      </c>
      <c r="D8" s="94" t="s">
        <v>227</v>
      </c>
      <c r="E8" s="53">
        <v>1</v>
      </c>
      <c r="F8" s="61" t="s">
        <v>229</v>
      </c>
      <c r="G8" s="54">
        <v>0</v>
      </c>
      <c r="H8" s="64">
        <v>930.22</v>
      </c>
      <c r="I8" s="64">
        <v>3720.87</v>
      </c>
      <c r="J8" s="65">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58" t="s">
        <v>37</v>
      </c>
      <c r="C9" s="58" t="s">
        <v>221</v>
      </c>
      <c r="D9" s="94" t="s">
        <v>227</v>
      </c>
      <c r="E9" s="53">
        <v>1</v>
      </c>
      <c r="F9" s="60" t="s">
        <v>230</v>
      </c>
      <c r="G9" s="54">
        <v>0</v>
      </c>
      <c r="H9" s="64">
        <v>664.44</v>
      </c>
      <c r="I9" s="64">
        <v>2657.77</v>
      </c>
      <c r="J9" s="65">
        <f t="shared" si="0"/>
        <v>3322.21</v>
      </c>
      <c r="K9" s="47"/>
      <c r="L9" s="47"/>
      <c r="M9" s="47"/>
      <c r="N9" s="47"/>
      <c r="O9" s="47"/>
      <c r="P9" s="47"/>
      <c r="Q9" s="47"/>
    </row>
    <row r="10" spans="1:30" ht="14.5" x14ac:dyDescent="0.3">
      <c r="A10" s="56" t="s">
        <v>182</v>
      </c>
      <c r="B10" s="56" t="s">
        <v>39</v>
      </c>
      <c r="C10" s="56" t="s">
        <v>222</v>
      </c>
      <c r="D10" s="94" t="s">
        <v>227</v>
      </c>
      <c r="E10" s="53">
        <v>1</v>
      </c>
      <c r="F10" s="62" t="s">
        <v>231</v>
      </c>
      <c r="G10" s="54">
        <v>0</v>
      </c>
      <c r="H10" s="64">
        <v>431.89</v>
      </c>
      <c r="I10" s="64">
        <v>1727.55</v>
      </c>
      <c r="J10" s="65">
        <f t="shared" si="0"/>
        <v>2159.44</v>
      </c>
    </row>
    <row r="11" spans="1:30" ht="14.5" x14ac:dyDescent="0.3">
      <c r="A11" s="55" t="s">
        <v>183</v>
      </c>
      <c r="B11" s="57" t="s">
        <v>27</v>
      </c>
      <c r="C11" s="57" t="s">
        <v>223</v>
      </c>
      <c r="D11" s="94" t="s">
        <v>227</v>
      </c>
      <c r="E11" s="53">
        <v>1</v>
      </c>
      <c r="F11" s="61" t="s">
        <v>232</v>
      </c>
      <c r="G11" s="54">
        <v>0</v>
      </c>
      <c r="H11" s="64">
        <v>1461.77</v>
      </c>
      <c r="I11" s="64">
        <v>5847.08</v>
      </c>
      <c r="J11" s="65">
        <f t="shared" si="0"/>
        <v>7308.85</v>
      </c>
    </row>
    <row r="12" spans="1:30" ht="14.5" x14ac:dyDescent="0.3">
      <c r="A12" s="55" t="s">
        <v>184</v>
      </c>
      <c r="B12" s="55" t="s">
        <v>29</v>
      </c>
      <c r="C12" s="58" t="s">
        <v>221</v>
      </c>
      <c r="D12" s="94" t="s">
        <v>407</v>
      </c>
      <c r="E12" s="53">
        <v>1</v>
      </c>
      <c r="F12" s="60" t="s">
        <v>233</v>
      </c>
      <c r="G12" s="54">
        <v>0</v>
      </c>
      <c r="H12" s="64"/>
      <c r="I12" s="64">
        <v>4916.8599999999997</v>
      </c>
      <c r="J12" s="65">
        <f t="shared" si="0"/>
        <v>4916.8599999999997</v>
      </c>
    </row>
    <row r="13" spans="1:30" ht="14.5" x14ac:dyDescent="0.3">
      <c r="A13" s="55" t="s">
        <v>182</v>
      </c>
      <c r="B13" s="56" t="s">
        <v>39</v>
      </c>
      <c r="C13" s="56" t="s">
        <v>220</v>
      </c>
      <c r="D13" s="94" t="s">
        <v>227</v>
      </c>
      <c r="E13" s="53">
        <v>1</v>
      </c>
      <c r="F13" s="60" t="s">
        <v>234</v>
      </c>
      <c r="G13" s="54">
        <v>0</v>
      </c>
      <c r="H13" s="64">
        <v>431.89</v>
      </c>
      <c r="I13" s="64">
        <v>1727.55</v>
      </c>
      <c r="J13" s="65">
        <f t="shared" si="0"/>
        <v>2159.44</v>
      </c>
    </row>
    <row r="14" spans="1:30" ht="14.5" x14ac:dyDescent="0.3">
      <c r="A14" s="55" t="s">
        <v>182</v>
      </c>
      <c r="B14" s="56" t="s">
        <v>39</v>
      </c>
      <c r="C14" s="57" t="s">
        <v>219</v>
      </c>
      <c r="D14" s="94" t="s">
        <v>227</v>
      </c>
      <c r="E14" s="53">
        <v>1</v>
      </c>
      <c r="F14" s="60" t="s">
        <v>235</v>
      </c>
      <c r="G14" s="54">
        <v>0</v>
      </c>
      <c r="H14" s="64">
        <v>431.89</v>
      </c>
      <c r="I14" s="64">
        <v>1727.55</v>
      </c>
      <c r="J14" s="65">
        <f t="shared" si="0"/>
        <v>2159.44</v>
      </c>
    </row>
    <row r="15" spans="1:30" ht="14.5" x14ac:dyDescent="0.3">
      <c r="A15" s="55" t="s">
        <v>181</v>
      </c>
      <c r="B15" s="57" t="s">
        <v>33</v>
      </c>
      <c r="C15" s="56" t="s">
        <v>224</v>
      </c>
      <c r="D15" s="94" t="s">
        <v>227</v>
      </c>
      <c r="E15" s="53">
        <v>1</v>
      </c>
      <c r="F15" s="60" t="s">
        <v>236</v>
      </c>
      <c r="G15" s="54">
        <v>0</v>
      </c>
      <c r="H15" s="64">
        <v>930.22</v>
      </c>
      <c r="I15" s="64">
        <v>3720.87</v>
      </c>
      <c r="J15" s="65">
        <f t="shared" si="0"/>
        <v>4651.09</v>
      </c>
    </row>
    <row r="16" spans="1:30" ht="14.5" x14ac:dyDescent="0.3">
      <c r="A16" s="55" t="s">
        <v>183</v>
      </c>
      <c r="B16" s="57" t="s">
        <v>27</v>
      </c>
      <c r="C16" s="57" t="s">
        <v>219</v>
      </c>
      <c r="D16" s="94" t="s">
        <v>227</v>
      </c>
      <c r="E16" s="53">
        <v>1</v>
      </c>
      <c r="F16" s="61" t="s">
        <v>237</v>
      </c>
      <c r="G16" s="54">
        <v>0</v>
      </c>
      <c r="H16" s="64">
        <v>1461.77</v>
      </c>
      <c r="I16" s="64">
        <v>5847.08</v>
      </c>
      <c r="J16" s="65">
        <f t="shared" si="0"/>
        <v>7308.85</v>
      </c>
    </row>
    <row r="17" spans="1:10" ht="14.5" x14ac:dyDescent="0.3">
      <c r="A17" s="55" t="s">
        <v>183</v>
      </c>
      <c r="B17" s="57" t="s">
        <v>27</v>
      </c>
      <c r="C17" s="56" t="s">
        <v>222</v>
      </c>
      <c r="D17" s="94" t="s">
        <v>227</v>
      </c>
      <c r="E17" s="53">
        <v>1</v>
      </c>
      <c r="F17" s="60" t="s">
        <v>238</v>
      </c>
      <c r="G17" s="54">
        <v>0</v>
      </c>
      <c r="H17" s="64">
        <v>1461.77</v>
      </c>
      <c r="I17" s="64">
        <v>5847.08</v>
      </c>
      <c r="J17" s="65">
        <f t="shared" si="0"/>
        <v>7308.85</v>
      </c>
    </row>
    <row r="18" spans="1:10" ht="14.5" x14ac:dyDescent="0.3">
      <c r="A18" s="55" t="s">
        <v>180</v>
      </c>
      <c r="B18" s="58" t="s">
        <v>37</v>
      </c>
      <c r="C18" s="57" t="s">
        <v>223</v>
      </c>
      <c r="D18" s="94" t="s">
        <v>227</v>
      </c>
      <c r="E18" s="53">
        <v>1</v>
      </c>
      <c r="F18" s="60" t="s">
        <v>239</v>
      </c>
      <c r="G18" s="54">
        <v>0</v>
      </c>
      <c r="H18" s="64">
        <v>664.44</v>
      </c>
      <c r="I18" s="64">
        <v>2657.77</v>
      </c>
      <c r="J18" s="65">
        <f t="shared" si="0"/>
        <v>3322.21</v>
      </c>
    </row>
    <row r="19" spans="1:10" ht="14.5" x14ac:dyDescent="0.3">
      <c r="A19" s="55" t="s">
        <v>185</v>
      </c>
      <c r="B19" s="55" t="s">
        <v>29</v>
      </c>
      <c r="C19" s="56" t="s">
        <v>225</v>
      </c>
      <c r="D19" s="94" t="s">
        <v>227</v>
      </c>
      <c r="E19" s="53">
        <v>1</v>
      </c>
      <c r="F19" s="60" t="s">
        <v>240</v>
      </c>
      <c r="G19" s="54">
        <v>0</v>
      </c>
      <c r="H19" s="64">
        <v>1229.22</v>
      </c>
      <c r="I19" s="64">
        <v>4916.8599999999997</v>
      </c>
      <c r="J19" s="65">
        <f t="shared" si="0"/>
        <v>6146.08</v>
      </c>
    </row>
    <row r="20" spans="1:10" ht="14.5" x14ac:dyDescent="0.3">
      <c r="A20" s="55" t="s">
        <v>183</v>
      </c>
      <c r="B20" s="57" t="s">
        <v>27</v>
      </c>
      <c r="C20" s="56" t="s">
        <v>222</v>
      </c>
      <c r="D20" s="94" t="s">
        <v>227</v>
      </c>
      <c r="E20" s="53">
        <v>1</v>
      </c>
      <c r="F20" s="60" t="s">
        <v>241</v>
      </c>
      <c r="G20" s="54">
        <v>0</v>
      </c>
      <c r="H20" s="64">
        <v>1461.77</v>
      </c>
      <c r="I20" s="64">
        <v>5847.08</v>
      </c>
      <c r="J20" s="65">
        <f t="shared" si="0"/>
        <v>7308.85</v>
      </c>
    </row>
    <row r="21" spans="1:10" ht="26" x14ac:dyDescent="0.3">
      <c r="A21" s="55" t="s">
        <v>186</v>
      </c>
      <c r="B21" s="55" t="s">
        <v>41</v>
      </c>
      <c r="C21" s="55" t="s">
        <v>226</v>
      </c>
      <c r="D21" s="94" t="s">
        <v>407</v>
      </c>
      <c r="E21" s="53">
        <v>1</v>
      </c>
      <c r="F21" s="60" t="s">
        <v>242</v>
      </c>
      <c r="G21" s="54">
        <v>0</v>
      </c>
      <c r="H21" s="64"/>
      <c r="I21" s="66">
        <v>1063.1099999999999</v>
      </c>
      <c r="J21" s="67">
        <f t="shared" si="0"/>
        <v>1063.1099999999999</v>
      </c>
    </row>
    <row r="22" spans="1:10" ht="14.5" x14ac:dyDescent="0.3">
      <c r="A22" s="55" t="s">
        <v>180</v>
      </c>
      <c r="B22" s="58" t="s">
        <v>37</v>
      </c>
      <c r="C22" s="57" t="s">
        <v>223</v>
      </c>
      <c r="D22" s="94" t="s">
        <v>227</v>
      </c>
      <c r="E22" s="53">
        <v>1</v>
      </c>
      <c r="F22" s="60" t="s">
        <v>243</v>
      </c>
      <c r="G22" s="54">
        <v>0</v>
      </c>
      <c r="H22" s="64">
        <v>664.44</v>
      </c>
      <c r="I22" s="64">
        <v>2657.77</v>
      </c>
      <c r="J22" s="65">
        <f t="shared" si="0"/>
        <v>3322.21</v>
      </c>
    </row>
    <row r="23" spans="1:10" ht="14.5" x14ac:dyDescent="0.3">
      <c r="A23" s="55" t="s">
        <v>187</v>
      </c>
      <c r="B23" s="55" t="s">
        <v>25</v>
      </c>
      <c r="C23" s="57" t="s">
        <v>219</v>
      </c>
      <c r="D23" s="94" t="s">
        <v>227</v>
      </c>
      <c r="E23" s="53">
        <v>1</v>
      </c>
      <c r="F23" s="63" t="s">
        <v>244</v>
      </c>
      <c r="G23" s="54">
        <v>0</v>
      </c>
      <c r="H23" s="64">
        <v>1993.32</v>
      </c>
      <c r="I23" s="64">
        <v>7973.3</v>
      </c>
      <c r="J23" s="65">
        <f t="shared" si="0"/>
        <v>9966.6200000000008</v>
      </c>
    </row>
    <row r="24" spans="1:10" ht="14.5" x14ac:dyDescent="0.3">
      <c r="A24" s="55" t="s">
        <v>187</v>
      </c>
      <c r="B24" s="55" t="s">
        <v>25</v>
      </c>
      <c r="C24" s="57" t="s">
        <v>223</v>
      </c>
      <c r="D24" s="94" t="s">
        <v>227</v>
      </c>
      <c r="E24" s="53">
        <v>1</v>
      </c>
      <c r="F24" s="60" t="s">
        <v>245</v>
      </c>
      <c r="G24" s="54">
        <v>0</v>
      </c>
      <c r="H24" s="64">
        <v>1993.32</v>
      </c>
      <c r="I24" s="64">
        <v>7973.3</v>
      </c>
      <c r="J24" s="65">
        <f t="shared" si="0"/>
        <v>9966.6200000000008</v>
      </c>
    </row>
    <row r="25" spans="1:10" ht="14.5" x14ac:dyDescent="0.3">
      <c r="A25" s="55" t="s">
        <v>183</v>
      </c>
      <c r="B25" s="57" t="s">
        <v>27</v>
      </c>
      <c r="C25" s="56" t="s">
        <v>222</v>
      </c>
      <c r="D25" s="94" t="s">
        <v>461</v>
      </c>
      <c r="E25" s="53">
        <v>1</v>
      </c>
      <c r="F25" s="60" t="s">
        <v>246</v>
      </c>
      <c r="G25" s="54">
        <v>0</v>
      </c>
      <c r="H25" s="64"/>
      <c r="I25" s="64">
        <v>5847.08</v>
      </c>
      <c r="J25" s="65">
        <f t="shared" si="0"/>
        <v>5847.08</v>
      </c>
    </row>
    <row r="26" spans="1:10" ht="14.5" x14ac:dyDescent="0.3">
      <c r="A26" s="55" t="s">
        <v>188</v>
      </c>
      <c r="B26" s="55" t="s">
        <v>35</v>
      </c>
      <c r="C26" s="55" t="s">
        <v>226</v>
      </c>
      <c r="D26" s="94" t="s">
        <v>227</v>
      </c>
      <c r="E26" s="53">
        <v>1</v>
      </c>
      <c r="F26" s="60" t="s">
        <v>247</v>
      </c>
      <c r="G26" s="54">
        <v>0</v>
      </c>
      <c r="H26" s="64">
        <v>807.29</v>
      </c>
      <c r="I26" s="64">
        <v>3229.18</v>
      </c>
      <c r="J26" s="65">
        <f t="shared" si="0"/>
        <v>4036.47</v>
      </c>
    </row>
    <row r="27" spans="1:10" ht="14.5" x14ac:dyDescent="0.3">
      <c r="A27" s="55" t="s">
        <v>187</v>
      </c>
      <c r="B27" s="55" t="s">
        <v>25</v>
      </c>
      <c r="C27" s="56" t="s">
        <v>222</v>
      </c>
      <c r="D27" s="94" t="s">
        <v>227</v>
      </c>
      <c r="E27" s="53">
        <v>1</v>
      </c>
      <c r="F27" s="61" t="s">
        <v>248</v>
      </c>
      <c r="G27" s="54">
        <v>0</v>
      </c>
      <c r="H27" s="64">
        <v>1993.32</v>
      </c>
      <c r="I27" s="64">
        <v>7973.3</v>
      </c>
      <c r="J27" s="65">
        <f t="shared" si="0"/>
        <v>9966.6200000000008</v>
      </c>
    </row>
    <row r="28" spans="1:10" ht="14.5" x14ac:dyDescent="0.3">
      <c r="A28" s="55" t="s">
        <v>180</v>
      </c>
      <c r="B28" s="58" t="s">
        <v>37</v>
      </c>
      <c r="C28" s="57" t="s">
        <v>219</v>
      </c>
      <c r="D28" s="94" t="s">
        <v>227</v>
      </c>
      <c r="E28" s="53">
        <v>1</v>
      </c>
      <c r="F28" s="60" t="s">
        <v>249</v>
      </c>
      <c r="G28" s="54">
        <v>0</v>
      </c>
      <c r="H28" s="64">
        <v>664.44</v>
      </c>
      <c r="I28" s="64">
        <v>2657.77</v>
      </c>
      <c r="J28" s="65">
        <f t="shared" si="0"/>
        <v>3322.21</v>
      </c>
    </row>
    <row r="29" spans="1:10" ht="14.5" x14ac:dyDescent="0.3">
      <c r="A29" s="56" t="s">
        <v>189</v>
      </c>
      <c r="B29" s="56" t="s">
        <v>31</v>
      </c>
      <c r="C29" s="56" t="s">
        <v>224</v>
      </c>
      <c r="D29" s="94" t="s">
        <v>227</v>
      </c>
      <c r="E29" s="53">
        <v>1</v>
      </c>
      <c r="F29" s="60" t="s">
        <v>250</v>
      </c>
      <c r="G29" s="54">
        <v>0</v>
      </c>
      <c r="H29" s="64">
        <v>1129.55</v>
      </c>
      <c r="I29" s="64">
        <v>4518.2</v>
      </c>
      <c r="J29" s="65">
        <f t="shared" si="0"/>
        <v>5647.75</v>
      </c>
    </row>
    <row r="30" spans="1:10" ht="14.5" x14ac:dyDescent="0.3">
      <c r="A30" s="55" t="s">
        <v>180</v>
      </c>
      <c r="B30" s="58" t="s">
        <v>37</v>
      </c>
      <c r="C30" s="58" t="s">
        <v>221</v>
      </c>
      <c r="D30" s="94" t="s">
        <v>227</v>
      </c>
      <c r="E30" s="53">
        <v>1</v>
      </c>
      <c r="F30" s="60" t="s">
        <v>251</v>
      </c>
      <c r="G30" s="54">
        <v>0</v>
      </c>
      <c r="H30" s="64">
        <v>664.44</v>
      </c>
      <c r="I30" s="64">
        <v>2657.77</v>
      </c>
      <c r="J30" s="65">
        <f t="shared" si="0"/>
        <v>3322.21</v>
      </c>
    </row>
    <row r="31" spans="1:10" ht="14.5" x14ac:dyDescent="0.3">
      <c r="A31" s="55" t="s">
        <v>181</v>
      </c>
      <c r="B31" s="57" t="s">
        <v>33</v>
      </c>
      <c r="C31" s="56" t="s">
        <v>222</v>
      </c>
      <c r="D31" s="94" t="s">
        <v>227</v>
      </c>
      <c r="E31" s="53">
        <v>1</v>
      </c>
      <c r="F31" s="60" t="s">
        <v>252</v>
      </c>
      <c r="G31" s="54">
        <v>0</v>
      </c>
      <c r="H31" s="64">
        <v>930.22</v>
      </c>
      <c r="I31" s="64">
        <v>3720.87</v>
      </c>
      <c r="J31" s="65">
        <f t="shared" si="0"/>
        <v>4651.09</v>
      </c>
    </row>
    <row r="32" spans="1:10" ht="14.5" x14ac:dyDescent="0.3">
      <c r="A32" s="55" t="s">
        <v>183</v>
      </c>
      <c r="B32" s="57" t="s">
        <v>27</v>
      </c>
      <c r="C32" s="58" t="s">
        <v>221</v>
      </c>
      <c r="D32" s="94" t="s">
        <v>227</v>
      </c>
      <c r="E32" s="53">
        <v>1</v>
      </c>
      <c r="F32" s="60" t="s">
        <v>253</v>
      </c>
      <c r="G32" s="54">
        <v>0</v>
      </c>
      <c r="H32" s="64">
        <v>1461.77</v>
      </c>
      <c r="I32" s="64">
        <v>5847.08</v>
      </c>
      <c r="J32" s="65">
        <f t="shared" si="0"/>
        <v>7308.85</v>
      </c>
    </row>
    <row r="33" spans="1:10" ht="14.5" x14ac:dyDescent="0.3">
      <c r="A33" s="55" t="s">
        <v>189</v>
      </c>
      <c r="B33" s="55" t="s">
        <v>31</v>
      </c>
      <c r="C33" s="58" t="s">
        <v>225</v>
      </c>
      <c r="D33" s="94" t="s">
        <v>407</v>
      </c>
      <c r="E33" s="53">
        <v>1</v>
      </c>
      <c r="F33" s="60" t="s">
        <v>254</v>
      </c>
      <c r="G33" s="54">
        <v>0</v>
      </c>
      <c r="H33" s="64"/>
      <c r="I33" s="64">
        <v>4518.2</v>
      </c>
      <c r="J33" s="65">
        <f t="shared" si="0"/>
        <v>4518.2</v>
      </c>
    </row>
    <row r="34" spans="1:10" ht="14.5" x14ac:dyDescent="0.3">
      <c r="A34" s="55" t="s">
        <v>190</v>
      </c>
      <c r="B34" s="55" t="s">
        <v>449</v>
      </c>
      <c r="C34" s="56" t="s">
        <v>224</v>
      </c>
      <c r="D34" s="94" t="s">
        <v>227</v>
      </c>
      <c r="E34" s="53">
        <v>1</v>
      </c>
      <c r="F34" s="60" t="s">
        <v>255</v>
      </c>
      <c r="G34" s="54">
        <v>0</v>
      </c>
      <c r="H34" s="64">
        <v>3198</v>
      </c>
      <c r="I34" s="64">
        <v>12792</v>
      </c>
      <c r="J34" s="65">
        <f>H34+I34</f>
        <v>15990</v>
      </c>
    </row>
    <row r="35" spans="1:10" ht="14.5" x14ac:dyDescent="0.3">
      <c r="A35" s="55" t="s">
        <v>187</v>
      </c>
      <c r="B35" s="55" t="s">
        <v>25</v>
      </c>
      <c r="C35" s="56" t="s">
        <v>222</v>
      </c>
      <c r="D35" s="94" t="s">
        <v>227</v>
      </c>
      <c r="E35" s="53">
        <v>1</v>
      </c>
      <c r="F35" s="61" t="s">
        <v>256</v>
      </c>
      <c r="G35" s="54">
        <v>0</v>
      </c>
      <c r="H35" s="64">
        <v>1993.32</v>
      </c>
      <c r="I35" s="64">
        <v>7973.3</v>
      </c>
      <c r="J35" s="65">
        <f t="shared" si="0"/>
        <v>9966.6200000000008</v>
      </c>
    </row>
    <row r="36" spans="1:10" ht="14.5" x14ac:dyDescent="0.3">
      <c r="A36" s="55" t="s">
        <v>180</v>
      </c>
      <c r="B36" s="58" t="s">
        <v>37</v>
      </c>
      <c r="C36" s="56" t="s">
        <v>224</v>
      </c>
      <c r="D36" s="94" t="s">
        <v>227</v>
      </c>
      <c r="E36" s="53">
        <v>1</v>
      </c>
      <c r="F36" s="60" t="s">
        <v>257</v>
      </c>
      <c r="G36" s="54">
        <v>0</v>
      </c>
      <c r="H36" s="64">
        <v>664.44</v>
      </c>
      <c r="I36" s="64">
        <v>2657.77</v>
      </c>
      <c r="J36" s="65">
        <f t="shared" si="0"/>
        <v>3322.21</v>
      </c>
    </row>
    <row r="37" spans="1:10" ht="26" x14ac:dyDescent="0.3">
      <c r="A37" s="55" t="s">
        <v>191</v>
      </c>
      <c r="B37" s="55" t="s">
        <v>31</v>
      </c>
      <c r="C37" s="57" t="s">
        <v>219</v>
      </c>
      <c r="D37" s="94" t="s">
        <v>407</v>
      </c>
      <c r="E37" s="53">
        <v>1</v>
      </c>
      <c r="F37" s="60" t="s">
        <v>258</v>
      </c>
      <c r="G37" s="54">
        <v>0</v>
      </c>
      <c r="H37" s="64"/>
      <c r="I37" s="64">
        <v>4518.2</v>
      </c>
      <c r="J37" s="65">
        <f t="shared" si="0"/>
        <v>4518.2</v>
      </c>
    </row>
    <row r="38" spans="1:10" ht="14.5" x14ac:dyDescent="0.3">
      <c r="A38" s="55" t="s">
        <v>192</v>
      </c>
      <c r="B38" s="55" t="s">
        <v>449</v>
      </c>
      <c r="C38" s="57" t="s">
        <v>223</v>
      </c>
      <c r="D38" s="94" t="s">
        <v>227</v>
      </c>
      <c r="E38" s="53">
        <v>1</v>
      </c>
      <c r="F38" s="60" t="s">
        <v>259</v>
      </c>
      <c r="G38" s="54">
        <v>0</v>
      </c>
      <c r="H38" s="64">
        <v>3198</v>
      </c>
      <c r="I38" s="64">
        <v>12792</v>
      </c>
      <c r="J38" s="65">
        <f t="shared" si="0"/>
        <v>15990</v>
      </c>
    </row>
    <row r="39" spans="1:10" ht="14.5" x14ac:dyDescent="0.3">
      <c r="A39" s="55" t="s">
        <v>182</v>
      </c>
      <c r="B39" s="56" t="s">
        <v>39</v>
      </c>
      <c r="C39" s="56" t="s">
        <v>222</v>
      </c>
      <c r="D39" s="94" t="s">
        <v>227</v>
      </c>
      <c r="E39" s="53">
        <v>1</v>
      </c>
      <c r="F39" s="60" t="s">
        <v>260</v>
      </c>
      <c r="G39" s="54">
        <v>0</v>
      </c>
      <c r="H39" s="64">
        <v>431.89</v>
      </c>
      <c r="I39" s="64">
        <v>1727.55</v>
      </c>
      <c r="J39" s="65">
        <f t="shared" si="0"/>
        <v>2159.44</v>
      </c>
    </row>
    <row r="40" spans="1:10" ht="14.5" x14ac:dyDescent="0.3">
      <c r="A40" s="55" t="s">
        <v>181</v>
      </c>
      <c r="B40" s="57" t="s">
        <v>33</v>
      </c>
      <c r="C40" s="56" t="s">
        <v>220</v>
      </c>
      <c r="D40" s="94" t="s">
        <v>227</v>
      </c>
      <c r="E40" s="53">
        <v>1</v>
      </c>
      <c r="F40" s="60" t="s">
        <v>261</v>
      </c>
      <c r="G40" s="54">
        <v>0</v>
      </c>
      <c r="H40" s="64">
        <v>930.22</v>
      </c>
      <c r="I40" s="64">
        <v>3720.87</v>
      </c>
      <c r="J40" s="65">
        <f t="shared" si="0"/>
        <v>4651.09</v>
      </c>
    </row>
    <row r="41" spans="1:10" ht="14.5" x14ac:dyDescent="0.3">
      <c r="A41" s="55" t="s">
        <v>193</v>
      </c>
      <c r="B41" s="57" t="s">
        <v>27</v>
      </c>
      <c r="C41" s="56" t="s">
        <v>220</v>
      </c>
      <c r="D41" s="94" t="s">
        <v>227</v>
      </c>
      <c r="E41" s="53">
        <v>1</v>
      </c>
      <c r="F41" s="60" t="s">
        <v>262</v>
      </c>
      <c r="G41" s="54">
        <v>0</v>
      </c>
      <c r="H41" s="64">
        <v>1461.77</v>
      </c>
      <c r="I41" s="64">
        <v>5847.08</v>
      </c>
      <c r="J41" s="65">
        <f t="shared" si="0"/>
        <v>7308.85</v>
      </c>
    </row>
    <row r="42" spans="1:10" ht="14.5" x14ac:dyDescent="0.3">
      <c r="A42" s="55" t="s">
        <v>183</v>
      </c>
      <c r="B42" s="57" t="s">
        <v>27</v>
      </c>
      <c r="C42" s="58" t="s">
        <v>221</v>
      </c>
      <c r="D42" s="94" t="s">
        <v>227</v>
      </c>
      <c r="E42" s="53">
        <v>1</v>
      </c>
      <c r="F42" s="61" t="s">
        <v>263</v>
      </c>
      <c r="G42" s="54">
        <v>0</v>
      </c>
      <c r="H42" s="64">
        <v>1461.77</v>
      </c>
      <c r="I42" s="64">
        <v>5847.08</v>
      </c>
      <c r="J42" s="65">
        <f t="shared" si="0"/>
        <v>7308.85</v>
      </c>
    </row>
    <row r="43" spans="1:10" ht="14.5" x14ac:dyDescent="0.3">
      <c r="A43" s="55" t="s">
        <v>185</v>
      </c>
      <c r="B43" s="55" t="s">
        <v>29</v>
      </c>
      <c r="C43" s="56" t="s">
        <v>224</v>
      </c>
      <c r="D43" s="94" t="s">
        <v>227</v>
      </c>
      <c r="E43" s="53">
        <v>1</v>
      </c>
      <c r="F43" s="60" t="s">
        <v>264</v>
      </c>
      <c r="G43" s="54">
        <v>0</v>
      </c>
      <c r="H43" s="64">
        <v>1229.22</v>
      </c>
      <c r="I43" s="64">
        <v>4916.8599999999997</v>
      </c>
      <c r="J43" s="65">
        <f t="shared" si="0"/>
        <v>6146.08</v>
      </c>
    </row>
    <row r="44" spans="1:10" ht="14.5" x14ac:dyDescent="0.3">
      <c r="A44" s="55" t="s">
        <v>180</v>
      </c>
      <c r="B44" s="58" t="s">
        <v>37</v>
      </c>
      <c r="C44" s="56" t="s">
        <v>222</v>
      </c>
      <c r="D44" s="94" t="s">
        <v>227</v>
      </c>
      <c r="E44" s="53">
        <v>1</v>
      </c>
      <c r="F44" s="60" t="s">
        <v>265</v>
      </c>
      <c r="G44" s="54">
        <v>0</v>
      </c>
      <c r="H44" s="64">
        <v>664.44</v>
      </c>
      <c r="I44" s="64">
        <v>2657.77</v>
      </c>
      <c r="J44" s="65">
        <f t="shared" si="0"/>
        <v>3322.21</v>
      </c>
    </row>
    <row r="45" spans="1:10" ht="14.5" x14ac:dyDescent="0.3">
      <c r="A45" s="55" t="s">
        <v>180</v>
      </c>
      <c r="B45" s="58" t="s">
        <v>37</v>
      </c>
      <c r="C45" s="55" t="s">
        <v>226</v>
      </c>
      <c r="D45" s="94" t="s">
        <v>407</v>
      </c>
      <c r="E45" s="53">
        <v>1</v>
      </c>
      <c r="F45" s="60" t="s">
        <v>266</v>
      </c>
      <c r="G45" s="54">
        <v>0</v>
      </c>
      <c r="H45" s="64"/>
      <c r="I45" s="64">
        <v>2657.77</v>
      </c>
      <c r="J45" s="65">
        <f t="shared" si="0"/>
        <v>2657.77</v>
      </c>
    </row>
    <row r="46" spans="1:10" ht="14.5" x14ac:dyDescent="0.3">
      <c r="A46" s="55" t="s">
        <v>180</v>
      </c>
      <c r="B46" s="58" t="s">
        <v>37</v>
      </c>
      <c r="C46" s="57" t="s">
        <v>219</v>
      </c>
      <c r="D46" s="94" t="s">
        <v>461</v>
      </c>
      <c r="E46" s="53">
        <v>1</v>
      </c>
      <c r="F46" s="60" t="s">
        <v>267</v>
      </c>
      <c r="G46" s="54">
        <v>0</v>
      </c>
      <c r="H46" s="64"/>
      <c r="I46" s="64">
        <v>2657.77</v>
      </c>
      <c r="J46" s="65">
        <f t="shared" si="0"/>
        <v>2657.77</v>
      </c>
    </row>
    <row r="47" spans="1:10" ht="14.5" x14ac:dyDescent="0.3">
      <c r="A47" s="55" t="s">
        <v>182</v>
      </c>
      <c r="B47" s="56" t="s">
        <v>39</v>
      </c>
      <c r="C47" s="56" t="s">
        <v>222</v>
      </c>
      <c r="D47" s="94" t="s">
        <v>227</v>
      </c>
      <c r="E47" s="53">
        <v>1</v>
      </c>
      <c r="F47" s="60" t="s">
        <v>268</v>
      </c>
      <c r="G47" s="54">
        <v>0</v>
      </c>
      <c r="H47" s="64">
        <v>431.89</v>
      </c>
      <c r="I47" s="64">
        <v>1727.55</v>
      </c>
      <c r="J47" s="65">
        <f t="shared" si="0"/>
        <v>2159.44</v>
      </c>
    </row>
    <row r="48" spans="1:10" ht="14.5" x14ac:dyDescent="0.3">
      <c r="A48" s="55" t="s">
        <v>189</v>
      </c>
      <c r="B48" s="55" t="s">
        <v>31</v>
      </c>
      <c r="C48" s="57" t="s">
        <v>223</v>
      </c>
      <c r="D48" s="94" t="s">
        <v>227</v>
      </c>
      <c r="E48" s="53">
        <v>1</v>
      </c>
      <c r="F48" s="60" t="s">
        <v>269</v>
      </c>
      <c r="G48" s="54">
        <v>0</v>
      </c>
      <c r="H48" s="64">
        <v>1129.55</v>
      </c>
      <c r="I48" s="64">
        <v>4518.2</v>
      </c>
      <c r="J48" s="65">
        <f t="shared" si="0"/>
        <v>5647.75</v>
      </c>
    </row>
    <row r="49" spans="1:10" ht="14.5" x14ac:dyDescent="0.3">
      <c r="A49" s="55" t="s">
        <v>181</v>
      </c>
      <c r="B49" s="57" t="s">
        <v>33</v>
      </c>
      <c r="C49" s="57" t="s">
        <v>219</v>
      </c>
      <c r="D49" s="94" t="s">
        <v>227</v>
      </c>
      <c r="E49" s="53">
        <v>1</v>
      </c>
      <c r="F49" s="61" t="s">
        <v>270</v>
      </c>
      <c r="G49" s="54">
        <v>0</v>
      </c>
      <c r="H49" s="64">
        <v>930.22</v>
      </c>
      <c r="I49" s="64">
        <v>3720.87</v>
      </c>
      <c r="J49" s="65">
        <f t="shared" si="0"/>
        <v>4651.09</v>
      </c>
    </row>
    <row r="50" spans="1:10" ht="14.5" x14ac:dyDescent="0.3">
      <c r="A50" s="55" t="s">
        <v>194</v>
      </c>
      <c r="B50" s="57" t="s">
        <v>33</v>
      </c>
      <c r="C50" s="56" t="s">
        <v>222</v>
      </c>
      <c r="D50" s="94" t="s">
        <v>407</v>
      </c>
      <c r="E50" s="53">
        <v>1</v>
      </c>
      <c r="F50" s="60" t="s">
        <v>271</v>
      </c>
      <c r="G50" s="54">
        <v>0</v>
      </c>
      <c r="H50" s="64"/>
      <c r="I50" s="64">
        <v>3720.87</v>
      </c>
      <c r="J50" s="65">
        <f t="shared" si="0"/>
        <v>3720.87</v>
      </c>
    </row>
    <row r="51" spans="1:10" ht="14.5" x14ac:dyDescent="0.3">
      <c r="A51" s="55" t="s">
        <v>188</v>
      </c>
      <c r="B51" s="55" t="s">
        <v>35</v>
      </c>
      <c r="C51" s="56" t="s">
        <v>225</v>
      </c>
      <c r="D51" s="94" t="s">
        <v>227</v>
      </c>
      <c r="E51" s="53">
        <v>1</v>
      </c>
      <c r="F51" s="60" t="s">
        <v>272</v>
      </c>
      <c r="G51" s="54">
        <v>0</v>
      </c>
      <c r="H51" s="64">
        <v>807.29</v>
      </c>
      <c r="I51" s="64">
        <v>3229.18</v>
      </c>
      <c r="J51" s="65">
        <f t="shared" si="0"/>
        <v>4036.47</v>
      </c>
    </row>
    <row r="52" spans="1:10" ht="14.5" x14ac:dyDescent="0.3">
      <c r="A52" s="55" t="s">
        <v>180</v>
      </c>
      <c r="B52" s="58" t="s">
        <v>37</v>
      </c>
      <c r="C52" s="57" t="s">
        <v>223</v>
      </c>
      <c r="D52" s="94" t="s">
        <v>227</v>
      </c>
      <c r="E52" s="53">
        <v>1</v>
      </c>
      <c r="F52" s="60" t="s">
        <v>273</v>
      </c>
      <c r="G52" s="54">
        <v>0</v>
      </c>
      <c r="H52" s="64">
        <v>664.44</v>
      </c>
      <c r="I52" s="64">
        <v>2657.77</v>
      </c>
      <c r="J52" s="65">
        <f t="shared" si="0"/>
        <v>3322.21</v>
      </c>
    </row>
    <row r="53" spans="1:10" ht="14.5" x14ac:dyDescent="0.3">
      <c r="A53" s="55" t="s">
        <v>183</v>
      </c>
      <c r="B53" s="57" t="s">
        <v>27</v>
      </c>
      <c r="C53" s="58" t="s">
        <v>221</v>
      </c>
      <c r="D53" s="94" t="s">
        <v>227</v>
      </c>
      <c r="E53" s="53">
        <v>1</v>
      </c>
      <c r="F53" s="60" t="s">
        <v>274</v>
      </c>
      <c r="G53" s="54">
        <v>0</v>
      </c>
      <c r="H53" s="64">
        <v>1461.77</v>
      </c>
      <c r="I53" s="64">
        <v>5847.08</v>
      </c>
      <c r="J53" s="65">
        <f t="shared" si="0"/>
        <v>7308.85</v>
      </c>
    </row>
    <row r="54" spans="1:10" ht="14.5" x14ac:dyDescent="0.3">
      <c r="A54" s="55" t="s">
        <v>183</v>
      </c>
      <c r="B54" s="57" t="s">
        <v>27</v>
      </c>
      <c r="C54" s="56" t="s">
        <v>222</v>
      </c>
      <c r="D54" s="94" t="s">
        <v>227</v>
      </c>
      <c r="E54" s="53">
        <v>1</v>
      </c>
      <c r="F54" s="60" t="s">
        <v>275</v>
      </c>
      <c r="G54" s="54">
        <v>0</v>
      </c>
      <c r="H54" s="64">
        <v>1461.77</v>
      </c>
      <c r="I54" s="64">
        <v>5847.08</v>
      </c>
      <c r="J54" s="65">
        <f t="shared" si="0"/>
        <v>7308.85</v>
      </c>
    </row>
    <row r="55" spans="1:10" ht="14.5" x14ac:dyDescent="0.3">
      <c r="A55" s="55" t="s">
        <v>182</v>
      </c>
      <c r="B55" s="56" t="s">
        <v>39</v>
      </c>
      <c r="C55" s="56" t="s">
        <v>220</v>
      </c>
      <c r="D55" s="94" t="s">
        <v>227</v>
      </c>
      <c r="E55" s="53">
        <v>1</v>
      </c>
      <c r="F55" s="60" t="s">
        <v>276</v>
      </c>
      <c r="G55" s="54">
        <v>0</v>
      </c>
      <c r="H55" s="64">
        <v>431.89</v>
      </c>
      <c r="I55" s="64">
        <v>1727.55</v>
      </c>
      <c r="J55" s="65">
        <f t="shared" si="0"/>
        <v>2159.44</v>
      </c>
    </row>
    <row r="56" spans="1:10" ht="14.5" x14ac:dyDescent="0.3">
      <c r="A56" s="55" t="s">
        <v>182</v>
      </c>
      <c r="B56" s="56" t="s">
        <v>39</v>
      </c>
      <c r="C56" s="55" t="s">
        <v>226</v>
      </c>
      <c r="D56" s="94" t="s">
        <v>227</v>
      </c>
      <c r="E56" s="53">
        <v>1</v>
      </c>
      <c r="F56" s="60" t="s">
        <v>277</v>
      </c>
      <c r="G56" s="54">
        <v>0</v>
      </c>
      <c r="H56" s="64">
        <v>431.89</v>
      </c>
      <c r="I56" s="64">
        <v>1727.55</v>
      </c>
      <c r="J56" s="65">
        <f t="shared" si="0"/>
        <v>2159.44</v>
      </c>
    </row>
    <row r="57" spans="1:10" ht="14.5" x14ac:dyDescent="0.3">
      <c r="A57" s="55" t="s">
        <v>182</v>
      </c>
      <c r="B57" s="56" t="s">
        <v>39</v>
      </c>
      <c r="C57" s="56" t="s">
        <v>222</v>
      </c>
      <c r="D57" s="94" t="s">
        <v>227</v>
      </c>
      <c r="E57" s="53">
        <v>1</v>
      </c>
      <c r="F57" s="60" t="s">
        <v>278</v>
      </c>
      <c r="G57" s="54">
        <v>0</v>
      </c>
      <c r="H57" s="64">
        <v>431.89</v>
      </c>
      <c r="I57" s="64">
        <v>1727.55</v>
      </c>
      <c r="J57" s="65">
        <f t="shared" si="0"/>
        <v>2159.44</v>
      </c>
    </row>
    <row r="58" spans="1:10" ht="14.5" x14ac:dyDescent="0.3">
      <c r="A58" s="55" t="s">
        <v>180</v>
      </c>
      <c r="B58" s="58" t="s">
        <v>37</v>
      </c>
      <c r="C58" s="56" t="s">
        <v>222</v>
      </c>
      <c r="D58" s="94" t="s">
        <v>227</v>
      </c>
      <c r="E58" s="53">
        <v>1</v>
      </c>
      <c r="F58" s="60" t="s">
        <v>279</v>
      </c>
      <c r="G58" s="54">
        <v>0</v>
      </c>
      <c r="H58" s="64">
        <v>664.44</v>
      </c>
      <c r="I58" s="64">
        <v>2657.77</v>
      </c>
      <c r="J58" s="65">
        <f t="shared" si="0"/>
        <v>3322.21</v>
      </c>
    </row>
    <row r="59" spans="1:10" ht="14.5" x14ac:dyDescent="0.3">
      <c r="A59" s="55" t="s">
        <v>195</v>
      </c>
      <c r="B59" s="55" t="s">
        <v>41</v>
      </c>
      <c r="C59" s="56" t="s">
        <v>222</v>
      </c>
      <c r="D59" s="94" t="s">
        <v>227</v>
      </c>
      <c r="E59" s="53">
        <v>1</v>
      </c>
      <c r="F59" s="61" t="s">
        <v>280</v>
      </c>
      <c r="G59" s="54">
        <v>0</v>
      </c>
      <c r="H59" s="64">
        <v>265.77999999999997</v>
      </c>
      <c r="I59" s="66">
        <v>1063.1099999999999</v>
      </c>
      <c r="J59" s="67">
        <f t="shared" si="0"/>
        <v>1328.8899999999999</v>
      </c>
    </row>
    <row r="60" spans="1:10" ht="14.5" x14ac:dyDescent="0.3">
      <c r="A60" s="55" t="s">
        <v>189</v>
      </c>
      <c r="B60" s="55" t="s">
        <v>31</v>
      </c>
      <c r="C60" s="57" t="s">
        <v>219</v>
      </c>
      <c r="D60" s="94" t="s">
        <v>227</v>
      </c>
      <c r="E60" s="53">
        <v>1</v>
      </c>
      <c r="F60" s="60" t="s">
        <v>281</v>
      </c>
      <c r="G60" s="54">
        <v>0</v>
      </c>
      <c r="H60" s="64">
        <v>1129.55</v>
      </c>
      <c r="I60" s="64">
        <v>4518.2</v>
      </c>
      <c r="J60" s="65">
        <f t="shared" si="0"/>
        <v>5647.75</v>
      </c>
    </row>
    <row r="61" spans="1:10" ht="14.5" x14ac:dyDescent="0.3">
      <c r="A61" s="55" t="s">
        <v>183</v>
      </c>
      <c r="B61" s="57" t="s">
        <v>27</v>
      </c>
      <c r="C61" s="56" t="s">
        <v>222</v>
      </c>
      <c r="D61" s="94" t="s">
        <v>227</v>
      </c>
      <c r="E61" s="53">
        <v>1</v>
      </c>
      <c r="F61" s="60" t="s">
        <v>282</v>
      </c>
      <c r="G61" s="54">
        <v>0</v>
      </c>
      <c r="H61" s="64">
        <v>1461.77</v>
      </c>
      <c r="I61" s="64">
        <v>5847.08</v>
      </c>
      <c r="J61" s="65">
        <f t="shared" si="0"/>
        <v>7308.85</v>
      </c>
    </row>
    <row r="62" spans="1:10" ht="14.5" x14ac:dyDescent="0.3">
      <c r="A62" s="55" t="s">
        <v>196</v>
      </c>
      <c r="B62" s="57" t="s">
        <v>33</v>
      </c>
      <c r="C62" s="57" t="s">
        <v>219</v>
      </c>
      <c r="D62" s="94" t="s">
        <v>227</v>
      </c>
      <c r="E62" s="53">
        <v>1</v>
      </c>
      <c r="F62" s="60" t="s">
        <v>283</v>
      </c>
      <c r="G62" s="54">
        <v>0</v>
      </c>
      <c r="H62" s="64">
        <v>930.22</v>
      </c>
      <c r="I62" s="64">
        <v>3720.87</v>
      </c>
      <c r="J62" s="65">
        <f t="shared" si="0"/>
        <v>4651.09</v>
      </c>
    </row>
    <row r="63" spans="1:10" ht="14.5" x14ac:dyDescent="0.3">
      <c r="A63" s="55" t="s">
        <v>189</v>
      </c>
      <c r="B63" s="55" t="s">
        <v>31</v>
      </c>
      <c r="C63" s="55" t="s">
        <v>226</v>
      </c>
      <c r="D63" s="94" t="s">
        <v>227</v>
      </c>
      <c r="E63" s="53">
        <v>1</v>
      </c>
      <c r="F63" s="61" t="s">
        <v>284</v>
      </c>
      <c r="G63" s="54">
        <v>0</v>
      </c>
      <c r="H63" s="64">
        <v>1129.55</v>
      </c>
      <c r="I63" s="64">
        <v>4518.2</v>
      </c>
      <c r="J63" s="65">
        <f t="shared" si="0"/>
        <v>5647.75</v>
      </c>
    </row>
    <row r="64" spans="1:10" ht="14.5" x14ac:dyDescent="0.3">
      <c r="A64" s="55" t="s">
        <v>197</v>
      </c>
      <c r="B64" s="57" t="s">
        <v>27</v>
      </c>
      <c r="C64" s="55" t="s">
        <v>226</v>
      </c>
      <c r="D64" s="94" t="s">
        <v>227</v>
      </c>
      <c r="E64" s="53">
        <v>1</v>
      </c>
      <c r="F64" s="60" t="s">
        <v>285</v>
      </c>
      <c r="G64" s="54">
        <v>0</v>
      </c>
      <c r="H64" s="64">
        <v>1461.77</v>
      </c>
      <c r="I64" s="64">
        <v>5847.08</v>
      </c>
      <c r="J64" s="65">
        <f t="shared" si="0"/>
        <v>7308.85</v>
      </c>
    </row>
    <row r="65" spans="1:10" ht="14.5" x14ac:dyDescent="0.3">
      <c r="A65" s="55" t="s">
        <v>185</v>
      </c>
      <c r="B65" s="55" t="s">
        <v>29</v>
      </c>
      <c r="C65" s="59" t="s">
        <v>224</v>
      </c>
      <c r="D65" s="94" t="s">
        <v>227</v>
      </c>
      <c r="E65" s="53">
        <v>1</v>
      </c>
      <c r="F65" s="61" t="s">
        <v>286</v>
      </c>
      <c r="G65" s="54">
        <v>0</v>
      </c>
      <c r="H65" s="64">
        <v>1229.22</v>
      </c>
      <c r="I65" s="64">
        <v>4916.8599999999997</v>
      </c>
      <c r="J65" s="65">
        <f t="shared" si="0"/>
        <v>6146.08</v>
      </c>
    </row>
    <row r="66" spans="1:10" ht="14.5" x14ac:dyDescent="0.3">
      <c r="A66" s="55" t="s">
        <v>182</v>
      </c>
      <c r="B66" s="56" t="s">
        <v>39</v>
      </c>
      <c r="C66" s="55" t="s">
        <v>226</v>
      </c>
      <c r="D66" s="94" t="s">
        <v>227</v>
      </c>
      <c r="E66" s="53">
        <v>1</v>
      </c>
      <c r="F66" s="61" t="s">
        <v>287</v>
      </c>
      <c r="G66" s="54">
        <v>0</v>
      </c>
      <c r="H66" s="64">
        <v>431.89</v>
      </c>
      <c r="I66" s="64">
        <v>1727.55</v>
      </c>
      <c r="J66" s="65">
        <f t="shared" si="0"/>
        <v>2159.44</v>
      </c>
    </row>
    <row r="67" spans="1:10" ht="14.5" x14ac:dyDescent="0.3">
      <c r="A67" s="55" t="s">
        <v>180</v>
      </c>
      <c r="B67" s="58" t="s">
        <v>37</v>
      </c>
      <c r="C67" s="55" t="s">
        <v>226</v>
      </c>
      <c r="D67" s="94" t="s">
        <v>407</v>
      </c>
      <c r="E67" s="53">
        <v>1</v>
      </c>
      <c r="F67" s="60" t="s">
        <v>288</v>
      </c>
      <c r="G67" s="54">
        <v>0</v>
      </c>
      <c r="H67" s="64"/>
      <c r="I67" s="64">
        <v>2657.77</v>
      </c>
      <c r="J67" s="65">
        <f t="shared" si="0"/>
        <v>2657.77</v>
      </c>
    </row>
    <row r="68" spans="1:10" ht="14.5" x14ac:dyDescent="0.3">
      <c r="A68" s="55" t="s">
        <v>185</v>
      </c>
      <c r="B68" s="55" t="s">
        <v>29</v>
      </c>
      <c r="C68" s="57" t="s">
        <v>223</v>
      </c>
      <c r="D68" s="94" t="s">
        <v>227</v>
      </c>
      <c r="E68" s="53">
        <v>1</v>
      </c>
      <c r="F68" s="61" t="s">
        <v>289</v>
      </c>
      <c r="G68" s="54">
        <v>0</v>
      </c>
      <c r="H68" s="64">
        <v>1229.22</v>
      </c>
      <c r="I68" s="64">
        <v>4916.8599999999997</v>
      </c>
      <c r="J68" s="65">
        <f t="shared" si="0"/>
        <v>6146.08</v>
      </c>
    </row>
    <row r="69" spans="1:10" ht="14.5" x14ac:dyDescent="0.3">
      <c r="A69" s="55" t="s">
        <v>189</v>
      </c>
      <c r="B69" s="55" t="s">
        <v>31</v>
      </c>
      <c r="C69" s="56" t="s">
        <v>222</v>
      </c>
      <c r="D69" s="122" t="s">
        <v>386</v>
      </c>
      <c r="E69" s="53">
        <v>1</v>
      </c>
      <c r="F69" s="60" t="s">
        <v>386</v>
      </c>
      <c r="G69" s="54">
        <v>0</v>
      </c>
      <c r="H69" s="64">
        <v>1129.55</v>
      </c>
      <c r="I69" s="64">
        <v>4518.2</v>
      </c>
      <c r="J69" s="65">
        <f t="shared" si="0"/>
        <v>5647.75</v>
      </c>
    </row>
    <row r="70" spans="1:10" ht="14.5" x14ac:dyDescent="0.3">
      <c r="A70" s="55" t="s">
        <v>182</v>
      </c>
      <c r="B70" s="56" t="s">
        <v>39</v>
      </c>
      <c r="C70" s="56" t="s">
        <v>220</v>
      </c>
      <c r="D70" s="94" t="s">
        <v>227</v>
      </c>
      <c r="E70" s="53">
        <v>1</v>
      </c>
      <c r="F70" s="60" t="s">
        <v>291</v>
      </c>
      <c r="G70" s="54">
        <v>0</v>
      </c>
      <c r="H70" s="64">
        <v>431.89</v>
      </c>
      <c r="I70" s="64">
        <v>1727.55</v>
      </c>
      <c r="J70" s="65">
        <f t="shared" si="0"/>
        <v>2159.44</v>
      </c>
    </row>
    <row r="71" spans="1:10" ht="14.5" x14ac:dyDescent="0.3">
      <c r="A71" s="56" t="s">
        <v>182</v>
      </c>
      <c r="B71" s="56" t="s">
        <v>39</v>
      </c>
      <c r="C71" s="56" t="s">
        <v>220</v>
      </c>
      <c r="D71" s="94" t="s">
        <v>227</v>
      </c>
      <c r="E71" s="53">
        <v>1</v>
      </c>
      <c r="F71" s="60" t="s">
        <v>508</v>
      </c>
      <c r="G71" s="54">
        <v>0</v>
      </c>
      <c r="H71" s="64">
        <v>431.89</v>
      </c>
      <c r="I71" s="64">
        <v>1727.55</v>
      </c>
      <c r="J71" s="65">
        <f t="shared" ref="J71:J134" si="1">H71+I71</f>
        <v>2159.44</v>
      </c>
    </row>
    <row r="72" spans="1:10" ht="14.5" x14ac:dyDescent="0.3">
      <c r="A72" s="55" t="s">
        <v>185</v>
      </c>
      <c r="B72" s="55" t="s">
        <v>29</v>
      </c>
      <c r="C72" s="57" t="s">
        <v>223</v>
      </c>
      <c r="D72" s="94" t="s">
        <v>227</v>
      </c>
      <c r="E72" s="53">
        <v>1</v>
      </c>
      <c r="F72" s="60" t="s">
        <v>293</v>
      </c>
      <c r="G72" s="54">
        <v>0</v>
      </c>
      <c r="H72" s="64">
        <v>1229.22</v>
      </c>
      <c r="I72" s="64">
        <v>4916.8599999999997</v>
      </c>
      <c r="J72" s="65">
        <f t="shared" si="1"/>
        <v>6146.08</v>
      </c>
    </row>
    <row r="73" spans="1:10" ht="14.5" x14ac:dyDescent="0.3">
      <c r="A73" s="55" t="s">
        <v>198</v>
      </c>
      <c r="B73" s="55" t="s">
        <v>449</v>
      </c>
      <c r="C73" s="58" t="s">
        <v>225</v>
      </c>
      <c r="D73" s="94" t="s">
        <v>227</v>
      </c>
      <c r="E73" s="53">
        <v>1</v>
      </c>
      <c r="F73" s="60" t="s">
        <v>294</v>
      </c>
      <c r="G73" s="54">
        <v>0</v>
      </c>
      <c r="H73" s="64">
        <v>3198</v>
      </c>
      <c r="I73" s="64">
        <v>12792</v>
      </c>
      <c r="J73" s="65">
        <f t="shared" si="1"/>
        <v>15990</v>
      </c>
    </row>
    <row r="74" spans="1:10" ht="14.5" x14ac:dyDescent="0.3">
      <c r="A74" s="55" t="s">
        <v>196</v>
      </c>
      <c r="B74" s="57" t="s">
        <v>33</v>
      </c>
      <c r="C74" s="56" t="s">
        <v>222</v>
      </c>
      <c r="D74" s="94" t="s">
        <v>227</v>
      </c>
      <c r="E74" s="53">
        <v>1</v>
      </c>
      <c r="F74" s="60" t="s">
        <v>295</v>
      </c>
      <c r="G74" s="54">
        <v>0</v>
      </c>
      <c r="H74" s="64">
        <v>930.22</v>
      </c>
      <c r="I74" s="64">
        <v>3720.87</v>
      </c>
      <c r="J74" s="65">
        <f t="shared" si="1"/>
        <v>4651.09</v>
      </c>
    </row>
    <row r="75" spans="1:10" ht="14.5" x14ac:dyDescent="0.3">
      <c r="A75" s="55" t="s">
        <v>182</v>
      </c>
      <c r="B75" s="56" t="s">
        <v>39</v>
      </c>
      <c r="C75" s="56" t="s">
        <v>224</v>
      </c>
      <c r="D75" s="94" t="s">
        <v>227</v>
      </c>
      <c r="E75" s="53">
        <v>1</v>
      </c>
      <c r="F75" s="60" t="s">
        <v>296</v>
      </c>
      <c r="G75" s="54">
        <v>0</v>
      </c>
      <c r="H75" s="64">
        <v>431.89</v>
      </c>
      <c r="I75" s="64">
        <v>1727.55</v>
      </c>
      <c r="J75" s="65">
        <f t="shared" si="1"/>
        <v>2159.44</v>
      </c>
    </row>
    <row r="76" spans="1:10" ht="14.5" x14ac:dyDescent="0.3">
      <c r="A76" s="55" t="s">
        <v>199</v>
      </c>
      <c r="B76" s="55" t="s">
        <v>31</v>
      </c>
      <c r="C76" s="56" t="s">
        <v>224</v>
      </c>
      <c r="D76" s="94" t="s">
        <v>227</v>
      </c>
      <c r="E76" s="53">
        <v>1</v>
      </c>
      <c r="F76" s="60" t="s">
        <v>297</v>
      </c>
      <c r="G76" s="54">
        <v>0</v>
      </c>
      <c r="H76" s="64">
        <v>1129.55</v>
      </c>
      <c r="I76" s="64">
        <v>4518.2</v>
      </c>
      <c r="J76" s="65">
        <f t="shared" si="1"/>
        <v>5647.75</v>
      </c>
    </row>
    <row r="77" spans="1:10" ht="14.5" x14ac:dyDescent="0.3">
      <c r="A77" s="55" t="s">
        <v>200</v>
      </c>
      <c r="B77" s="57" t="s">
        <v>33</v>
      </c>
      <c r="C77" s="56" t="s">
        <v>222</v>
      </c>
      <c r="D77" s="94" t="s">
        <v>407</v>
      </c>
      <c r="E77" s="53">
        <v>1</v>
      </c>
      <c r="F77" s="60" t="s">
        <v>298</v>
      </c>
      <c r="G77" s="54">
        <v>0</v>
      </c>
      <c r="H77" s="64"/>
      <c r="I77" s="64">
        <v>3720.87</v>
      </c>
      <c r="J77" s="65">
        <f t="shared" si="1"/>
        <v>3720.87</v>
      </c>
    </row>
    <row r="78" spans="1:10" ht="14.5" x14ac:dyDescent="0.3">
      <c r="A78" s="55" t="s">
        <v>201</v>
      </c>
      <c r="B78" s="56" t="s">
        <v>39</v>
      </c>
      <c r="C78" s="57" t="s">
        <v>219</v>
      </c>
      <c r="D78" s="94" t="s">
        <v>227</v>
      </c>
      <c r="E78" s="53">
        <v>1</v>
      </c>
      <c r="F78" s="60" t="s">
        <v>299</v>
      </c>
      <c r="G78" s="54">
        <v>0</v>
      </c>
      <c r="H78" s="64">
        <v>431.89</v>
      </c>
      <c r="I78" s="64">
        <v>1727.55</v>
      </c>
      <c r="J78" s="65">
        <f t="shared" si="1"/>
        <v>2159.44</v>
      </c>
    </row>
    <row r="79" spans="1:10" ht="14.5" x14ac:dyDescent="0.3">
      <c r="A79" s="55" t="s">
        <v>202</v>
      </c>
      <c r="B79" s="55" t="s">
        <v>31</v>
      </c>
      <c r="C79" s="56" t="s">
        <v>222</v>
      </c>
      <c r="D79" s="94" t="s">
        <v>407</v>
      </c>
      <c r="E79" s="53">
        <v>1</v>
      </c>
      <c r="F79" s="60" t="s">
        <v>300</v>
      </c>
      <c r="G79" s="54">
        <v>0</v>
      </c>
      <c r="H79" s="64"/>
      <c r="I79" s="64">
        <v>4518.2</v>
      </c>
      <c r="J79" s="65">
        <f t="shared" si="1"/>
        <v>4518.2</v>
      </c>
    </row>
    <row r="80" spans="1:10" ht="14.5" x14ac:dyDescent="0.3">
      <c r="A80" s="55" t="s">
        <v>187</v>
      </c>
      <c r="B80" s="55" t="s">
        <v>25</v>
      </c>
      <c r="C80" s="60" t="s">
        <v>226</v>
      </c>
      <c r="D80" s="94" t="s">
        <v>227</v>
      </c>
      <c r="E80" s="53">
        <v>1</v>
      </c>
      <c r="F80" s="60" t="s">
        <v>301</v>
      </c>
      <c r="G80" s="54">
        <v>0</v>
      </c>
      <c r="H80" s="64">
        <v>1993.32</v>
      </c>
      <c r="I80" s="64">
        <v>7973.3</v>
      </c>
      <c r="J80" s="65">
        <f t="shared" si="1"/>
        <v>9966.6200000000008</v>
      </c>
    </row>
    <row r="81" spans="1:10" ht="14.5" x14ac:dyDescent="0.3">
      <c r="A81" s="55" t="s">
        <v>189</v>
      </c>
      <c r="B81" s="55" t="s">
        <v>31</v>
      </c>
      <c r="C81" s="57" t="s">
        <v>219</v>
      </c>
      <c r="D81" s="94" t="s">
        <v>227</v>
      </c>
      <c r="E81" s="53">
        <v>1</v>
      </c>
      <c r="F81" s="61" t="s">
        <v>302</v>
      </c>
      <c r="G81" s="54">
        <v>0</v>
      </c>
      <c r="H81" s="64">
        <v>1129.55</v>
      </c>
      <c r="I81" s="64">
        <v>4518.2</v>
      </c>
      <c r="J81" s="65">
        <f t="shared" si="1"/>
        <v>5647.75</v>
      </c>
    </row>
    <row r="82" spans="1:10" ht="14.5" x14ac:dyDescent="0.3">
      <c r="A82" s="55" t="s">
        <v>181</v>
      </c>
      <c r="B82" s="57" t="s">
        <v>33</v>
      </c>
      <c r="C82" s="56" t="s">
        <v>222</v>
      </c>
      <c r="D82" s="94" t="s">
        <v>227</v>
      </c>
      <c r="E82" s="53">
        <v>1</v>
      </c>
      <c r="F82" s="63" t="s">
        <v>303</v>
      </c>
      <c r="G82" s="54">
        <v>0</v>
      </c>
      <c r="H82" s="64">
        <v>930.22</v>
      </c>
      <c r="I82" s="64">
        <v>3720.87</v>
      </c>
      <c r="J82" s="65">
        <f t="shared" si="1"/>
        <v>4651.09</v>
      </c>
    </row>
    <row r="83" spans="1:10" ht="14.5" x14ac:dyDescent="0.3">
      <c r="A83" s="55" t="s">
        <v>195</v>
      </c>
      <c r="B83" s="55" t="s">
        <v>41</v>
      </c>
      <c r="C83" s="56" t="s">
        <v>222</v>
      </c>
      <c r="D83" s="94" t="s">
        <v>227</v>
      </c>
      <c r="E83" s="53">
        <v>1</v>
      </c>
      <c r="F83" s="62" t="s">
        <v>304</v>
      </c>
      <c r="G83" s="54">
        <v>0</v>
      </c>
      <c r="H83" s="66">
        <v>265.77999999999997</v>
      </c>
      <c r="I83" s="66">
        <v>1063.1099999999999</v>
      </c>
      <c r="J83" s="67">
        <f t="shared" si="1"/>
        <v>1328.8899999999999</v>
      </c>
    </row>
    <row r="84" spans="1:10" ht="14.5" x14ac:dyDescent="0.3">
      <c r="A84" s="55" t="s">
        <v>203</v>
      </c>
      <c r="B84" s="55" t="s">
        <v>31</v>
      </c>
      <c r="C84" s="55" t="s">
        <v>226</v>
      </c>
      <c r="D84" s="94" t="s">
        <v>407</v>
      </c>
      <c r="E84" s="53">
        <v>1</v>
      </c>
      <c r="F84" s="60" t="s">
        <v>305</v>
      </c>
      <c r="G84" s="54">
        <v>0</v>
      </c>
      <c r="H84" s="64"/>
      <c r="I84" s="64">
        <v>4518.2</v>
      </c>
      <c r="J84" s="65">
        <f t="shared" si="1"/>
        <v>4518.2</v>
      </c>
    </row>
    <row r="85" spans="1:10" ht="14.5" x14ac:dyDescent="0.3">
      <c r="A85" s="55" t="s">
        <v>185</v>
      </c>
      <c r="B85" s="55" t="s">
        <v>29</v>
      </c>
      <c r="C85" s="57" t="s">
        <v>223</v>
      </c>
      <c r="D85" s="94" t="s">
        <v>407</v>
      </c>
      <c r="E85" s="53">
        <v>1</v>
      </c>
      <c r="F85" s="61" t="s">
        <v>306</v>
      </c>
      <c r="G85" s="54">
        <v>0</v>
      </c>
      <c r="H85" s="64"/>
      <c r="I85" s="64">
        <v>4916.8599999999997</v>
      </c>
      <c r="J85" s="65">
        <f t="shared" si="1"/>
        <v>4916.8599999999997</v>
      </c>
    </row>
    <row r="86" spans="1:10" ht="14.5" x14ac:dyDescent="0.3">
      <c r="A86" s="55" t="s">
        <v>182</v>
      </c>
      <c r="B86" s="56" t="s">
        <v>39</v>
      </c>
      <c r="C86" s="58" t="s">
        <v>221</v>
      </c>
      <c r="D86" s="94" t="s">
        <v>227</v>
      </c>
      <c r="E86" s="53">
        <v>1</v>
      </c>
      <c r="F86" s="60" t="s">
        <v>307</v>
      </c>
      <c r="G86" s="54">
        <v>0</v>
      </c>
      <c r="H86" s="64">
        <v>431.89</v>
      </c>
      <c r="I86" s="64">
        <v>1727.55</v>
      </c>
      <c r="J86" s="65">
        <f t="shared" si="1"/>
        <v>2159.44</v>
      </c>
    </row>
    <row r="87" spans="1:10" ht="14.5" x14ac:dyDescent="0.3">
      <c r="A87" s="55" t="s">
        <v>181</v>
      </c>
      <c r="B87" s="57" t="s">
        <v>33</v>
      </c>
      <c r="C87" s="58" t="s">
        <v>225</v>
      </c>
      <c r="D87" s="94" t="s">
        <v>227</v>
      </c>
      <c r="E87" s="53">
        <v>1</v>
      </c>
      <c r="F87" s="61" t="s">
        <v>308</v>
      </c>
      <c r="G87" s="54">
        <v>0</v>
      </c>
      <c r="H87" s="64">
        <v>930.22</v>
      </c>
      <c r="I87" s="64">
        <v>3720.87</v>
      </c>
      <c r="J87" s="65">
        <f t="shared" si="1"/>
        <v>4651.09</v>
      </c>
    </row>
    <row r="88" spans="1:10" ht="14.5" x14ac:dyDescent="0.3">
      <c r="A88" s="55" t="s">
        <v>183</v>
      </c>
      <c r="B88" s="57" t="s">
        <v>27</v>
      </c>
      <c r="C88" s="55" t="s">
        <v>226</v>
      </c>
      <c r="D88" s="94" t="s">
        <v>227</v>
      </c>
      <c r="E88" s="53">
        <v>1</v>
      </c>
      <c r="F88" s="61" t="s">
        <v>309</v>
      </c>
      <c r="G88" s="54">
        <v>0</v>
      </c>
      <c r="H88" s="64">
        <v>1461.77</v>
      </c>
      <c r="I88" s="64">
        <v>5847.08</v>
      </c>
      <c r="J88" s="65">
        <f t="shared" si="1"/>
        <v>7308.85</v>
      </c>
    </row>
    <row r="89" spans="1:10" ht="14.5" x14ac:dyDescent="0.3">
      <c r="A89" s="55" t="s">
        <v>204</v>
      </c>
      <c r="B89" s="55" t="s">
        <v>41</v>
      </c>
      <c r="C89" s="58" t="s">
        <v>221</v>
      </c>
      <c r="D89" s="94" t="s">
        <v>227</v>
      </c>
      <c r="E89" s="53">
        <v>1</v>
      </c>
      <c r="F89" s="60" t="s">
        <v>310</v>
      </c>
      <c r="G89" s="54">
        <v>0</v>
      </c>
      <c r="H89" s="64">
        <v>265.77999999999997</v>
      </c>
      <c r="I89" s="66">
        <v>1063.1099999999999</v>
      </c>
      <c r="J89" s="67">
        <f t="shared" si="1"/>
        <v>1328.8899999999999</v>
      </c>
    </row>
    <row r="90" spans="1:10" ht="14.5" x14ac:dyDescent="0.3">
      <c r="A90" s="55" t="s">
        <v>199</v>
      </c>
      <c r="B90" s="55" t="s">
        <v>31</v>
      </c>
      <c r="C90" s="56" t="s">
        <v>224</v>
      </c>
      <c r="D90" s="94" t="s">
        <v>227</v>
      </c>
      <c r="E90" s="53">
        <v>1</v>
      </c>
      <c r="F90" s="60" t="s">
        <v>311</v>
      </c>
      <c r="G90" s="54">
        <v>0</v>
      </c>
      <c r="H90" s="64">
        <v>1129.55</v>
      </c>
      <c r="I90" s="64">
        <v>4518.2</v>
      </c>
      <c r="J90" s="65">
        <f t="shared" si="1"/>
        <v>5647.75</v>
      </c>
    </row>
    <row r="91" spans="1:10" ht="14.5" x14ac:dyDescent="0.3">
      <c r="A91" s="55" t="s">
        <v>181</v>
      </c>
      <c r="B91" s="57" t="s">
        <v>33</v>
      </c>
      <c r="C91" s="55" t="s">
        <v>226</v>
      </c>
      <c r="D91" s="94" t="s">
        <v>227</v>
      </c>
      <c r="E91" s="53">
        <v>1</v>
      </c>
      <c r="F91" s="62" t="s">
        <v>312</v>
      </c>
      <c r="G91" s="54">
        <v>0</v>
      </c>
      <c r="H91" s="64">
        <v>930.22</v>
      </c>
      <c r="I91" s="64">
        <v>3720.87</v>
      </c>
      <c r="J91" s="65">
        <f t="shared" si="1"/>
        <v>4651.09</v>
      </c>
    </row>
    <row r="92" spans="1:10" ht="14.5" x14ac:dyDescent="0.3">
      <c r="A92" s="55" t="s">
        <v>205</v>
      </c>
      <c r="B92" s="55" t="s">
        <v>449</v>
      </c>
      <c r="C92" s="56" t="s">
        <v>220</v>
      </c>
      <c r="D92" s="94" t="s">
        <v>461</v>
      </c>
      <c r="E92" s="53">
        <v>1</v>
      </c>
      <c r="F92" s="60" t="s">
        <v>313</v>
      </c>
      <c r="G92" s="54">
        <v>0</v>
      </c>
      <c r="H92" s="64"/>
      <c r="I92" s="64">
        <v>12792</v>
      </c>
      <c r="J92" s="65">
        <f t="shared" si="1"/>
        <v>12792</v>
      </c>
    </row>
    <row r="93" spans="1:10" ht="14.5" x14ac:dyDescent="0.3">
      <c r="A93" s="55" t="s">
        <v>189</v>
      </c>
      <c r="B93" s="55" t="s">
        <v>31</v>
      </c>
      <c r="C93" s="58" t="s">
        <v>225</v>
      </c>
      <c r="D93" s="94" t="s">
        <v>227</v>
      </c>
      <c r="E93" s="53">
        <v>1</v>
      </c>
      <c r="F93" s="60" t="s">
        <v>314</v>
      </c>
      <c r="G93" s="54">
        <v>0</v>
      </c>
      <c r="H93" s="64">
        <v>1129.55</v>
      </c>
      <c r="I93" s="64">
        <v>4518.2</v>
      </c>
      <c r="J93" s="65">
        <f t="shared" si="1"/>
        <v>5647.75</v>
      </c>
    </row>
    <row r="94" spans="1:10" ht="14.5" x14ac:dyDescent="0.3">
      <c r="A94" s="55" t="s">
        <v>185</v>
      </c>
      <c r="B94" s="55" t="s">
        <v>29</v>
      </c>
      <c r="C94" s="56" t="s">
        <v>222</v>
      </c>
      <c r="D94" s="94" t="s">
        <v>227</v>
      </c>
      <c r="E94" s="53">
        <v>1</v>
      </c>
      <c r="F94" s="61" t="s">
        <v>315</v>
      </c>
      <c r="G94" s="54">
        <v>0</v>
      </c>
      <c r="H94" s="64">
        <v>1229.22</v>
      </c>
      <c r="I94" s="64">
        <v>4916.8599999999997</v>
      </c>
      <c r="J94" s="65">
        <f t="shared" si="1"/>
        <v>6146.08</v>
      </c>
    </row>
    <row r="95" spans="1:10" ht="14.5" x14ac:dyDescent="0.3">
      <c r="A95" s="55" t="s">
        <v>206</v>
      </c>
      <c r="B95" s="57" t="s">
        <v>27</v>
      </c>
      <c r="C95" s="57" t="s">
        <v>219</v>
      </c>
      <c r="D95" s="94" t="s">
        <v>227</v>
      </c>
      <c r="E95" s="53">
        <v>1</v>
      </c>
      <c r="F95" s="60" t="s">
        <v>316</v>
      </c>
      <c r="G95" s="54">
        <v>0</v>
      </c>
      <c r="H95" s="64">
        <v>1461.77</v>
      </c>
      <c r="I95" s="64">
        <v>5847.08</v>
      </c>
      <c r="J95" s="65">
        <f t="shared" si="1"/>
        <v>7308.85</v>
      </c>
    </row>
    <row r="96" spans="1:10" ht="14.5" x14ac:dyDescent="0.3">
      <c r="A96" s="55" t="s">
        <v>207</v>
      </c>
      <c r="B96" s="57" t="s">
        <v>27</v>
      </c>
      <c r="C96" s="57" t="s">
        <v>223</v>
      </c>
      <c r="D96" s="94" t="s">
        <v>461</v>
      </c>
      <c r="E96" s="53">
        <v>1</v>
      </c>
      <c r="F96" s="60" t="s">
        <v>317</v>
      </c>
      <c r="G96" s="54">
        <v>0</v>
      </c>
      <c r="H96" s="64"/>
      <c r="I96" s="64">
        <v>5847.08</v>
      </c>
      <c r="J96" s="65">
        <f t="shared" si="1"/>
        <v>5847.08</v>
      </c>
    </row>
    <row r="97" spans="1:10" ht="14.5" x14ac:dyDescent="0.3">
      <c r="A97" s="55" t="s">
        <v>208</v>
      </c>
      <c r="B97" s="55" t="s">
        <v>449</v>
      </c>
      <c r="C97" s="57" t="s">
        <v>219</v>
      </c>
      <c r="D97" s="94" t="s">
        <v>461</v>
      </c>
      <c r="E97" s="53">
        <v>1</v>
      </c>
      <c r="F97" s="60" t="s">
        <v>318</v>
      </c>
      <c r="G97" s="54">
        <v>0</v>
      </c>
      <c r="H97" s="64"/>
      <c r="I97" s="64">
        <v>12792</v>
      </c>
      <c r="J97" s="65">
        <f t="shared" si="1"/>
        <v>12792</v>
      </c>
    </row>
    <row r="98" spans="1:10" ht="14.5" x14ac:dyDescent="0.3">
      <c r="A98" s="55" t="s">
        <v>182</v>
      </c>
      <c r="B98" s="56" t="s">
        <v>39</v>
      </c>
      <c r="C98" s="56" t="s">
        <v>220</v>
      </c>
      <c r="D98" s="94" t="s">
        <v>227</v>
      </c>
      <c r="E98" s="53">
        <v>1</v>
      </c>
      <c r="F98" s="60" t="s">
        <v>319</v>
      </c>
      <c r="G98" s="54">
        <v>0</v>
      </c>
      <c r="H98" s="64">
        <v>431.89</v>
      </c>
      <c r="I98" s="64">
        <v>1727.55</v>
      </c>
      <c r="J98" s="65">
        <f t="shared" si="1"/>
        <v>2159.44</v>
      </c>
    </row>
    <row r="99" spans="1:10" ht="14.5" x14ac:dyDescent="0.3">
      <c r="A99" s="55" t="s">
        <v>207</v>
      </c>
      <c r="B99" s="57" t="s">
        <v>27</v>
      </c>
      <c r="C99" s="58" t="s">
        <v>225</v>
      </c>
      <c r="D99" s="94" t="s">
        <v>227</v>
      </c>
      <c r="E99" s="53">
        <v>1</v>
      </c>
      <c r="F99" s="60" t="s">
        <v>320</v>
      </c>
      <c r="G99" s="54">
        <v>0</v>
      </c>
      <c r="H99" s="64">
        <v>1461.77</v>
      </c>
      <c r="I99" s="64">
        <v>5847.08</v>
      </c>
      <c r="J99" s="65">
        <f t="shared" si="1"/>
        <v>7308.85</v>
      </c>
    </row>
    <row r="100" spans="1:10" ht="14.5" x14ac:dyDescent="0.3">
      <c r="A100" s="55" t="s">
        <v>181</v>
      </c>
      <c r="B100" s="57" t="s">
        <v>33</v>
      </c>
      <c r="C100" s="57" t="s">
        <v>219</v>
      </c>
      <c r="D100" s="94" t="s">
        <v>227</v>
      </c>
      <c r="E100" s="53">
        <v>1</v>
      </c>
      <c r="F100" s="60" t="s">
        <v>321</v>
      </c>
      <c r="G100" s="54">
        <v>0</v>
      </c>
      <c r="H100" s="64">
        <v>930.22</v>
      </c>
      <c r="I100" s="64">
        <v>3720.87</v>
      </c>
      <c r="J100" s="65">
        <f t="shared" si="1"/>
        <v>4651.09</v>
      </c>
    </row>
    <row r="101" spans="1:10" ht="14.5" x14ac:dyDescent="0.3">
      <c r="A101" s="55" t="s">
        <v>182</v>
      </c>
      <c r="B101" s="56" t="s">
        <v>39</v>
      </c>
      <c r="C101" s="56" t="s">
        <v>224</v>
      </c>
      <c r="D101" s="94" t="s">
        <v>227</v>
      </c>
      <c r="E101" s="53">
        <v>1</v>
      </c>
      <c r="F101" s="60" t="s">
        <v>322</v>
      </c>
      <c r="G101" s="54">
        <v>0</v>
      </c>
      <c r="H101" s="64">
        <v>431.89</v>
      </c>
      <c r="I101" s="64">
        <v>1727.55</v>
      </c>
      <c r="J101" s="65">
        <f t="shared" si="1"/>
        <v>2159.44</v>
      </c>
    </row>
    <row r="102" spans="1:10" ht="14.5" x14ac:dyDescent="0.3">
      <c r="A102" s="55" t="s">
        <v>182</v>
      </c>
      <c r="B102" s="56" t="s">
        <v>39</v>
      </c>
      <c r="C102" s="57" t="s">
        <v>219</v>
      </c>
      <c r="D102" s="94" t="s">
        <v>227</v>
      </c>
      <c r="E102" s="53">
        <v>1</v>
      </c>
      <c r="F102" s="60" t="s">
        <v>323</v>
      </c>
      <c r="G102" s="54">
        <v>0</v>
      </c>
      <c r="H102" s="64">
        <v>431.89</v>
      </c>
      <c r="I102" s="64">
        <v>1727.55</v>
      </c>
      <c r="J102" s="65">
        <f t="shared" si="1"/>
        <v>2159.44</v>
      </c>
    </row>
    <row r="103" spans="1:10" ht="14.5" x14ac:dyDescent="0.3">
      <c r="A103" s="55" t="s">
        <v>182</v>
      </c>
      <c r="B103" s="56" t="s">
        <v>39</v>
      </c>
      <c r="C103" s="57" t="s">
        <v>219</v>
      </c>
      <c r="D103" s="94" t="s">
        <v>227</v>
      </c>
      <c r="E103" s="53">
        <v>1</v>
      </c>
      <c r="F103" s="60" t="s">
        <v>324</v>
      </c>
      <c r="G103" s="54">
        <v>0</v>
      </c>
      <c r="H103" s="64">
        <v>431.89</v>
      </c>
      <c r="I103" s="64">
        <v>1727.55</v>
      </c>
      <c r="J103" s="65">
        <f t="shared" si="1"/>
        <v>2159.44</v>
      </c>
    </row>
    <row r="104" spans="1:10" ht="14.5" x14ac:dyDescent="0.3">
      <c r="A104" s="55" t="s">
        <v>183</v>
      </c>
      <c r="B104" s="57" t="s">
        <v>27</v>
      </c>
      <c r="C104" s="56" t="s">
        <v>222</v>
      </c>
      <c r="D104" s="94" t="s">
        <v>227</v>
      </c>
      <c r="E104" s="53">
        <v>1</v>
      </c>
      <c r="F104" s="60" t="s">
        <v>325</v>
      </c>
      <c r="G104" s="54">
        <v>0</v>
      </c>
      <c r="H104" s="64">
        <v>1461.77</v>
      </c>
      <c r="I104" s="64">
        <v>5847.08</v>
      </c>
      <c r="J104" s="65">
        <f t="shared" si="1"/>
        <v>7308.85</v>
      </c>
    </row>
    <row r="105" spans="1:10" ht="14.5" x14ac:dyDescent="0.3">
      <c r="A105" s="55" t="s">
        <v>209</v>
      </c>
      <c r="B105" s="57" t="s">
        <v>27</v>
      </c>
      <c r="C105" s="57" t="s">
        <v>219</v>
      </c>
      <c r="D105" s="94" t="s">
        <v>227</v>
      </c>
      <c r="E105" s="53">
        <v>1</v>
      </c>
      <c r="F105" s="60" t="s">
        <v>326</v>
      </c>
      <c r="G105" s="54">
        <v>0</v>
      </c>
      <c r="H105" s="64">
        <v>1461.77</v>
      </c>
      <c r="I105" s="64">
        <v>5847.08</v>
      </c>
      <c r="J105" s="65">
        <f t="shared" si="1"/>
        <v>7308.85</v>
      </c>
    </row>
    <row r="106" spans="1:10" ht="14.5" x14ac:dyDescent="0.3">
      <c r="A106" s="55" t="s">
        <v>183</v>
      </c>
      <c r="B106" s="57" t="s">
        <v>27</v>
      </c>
      <c r="C106" s="56" t="s">
        <v>220</v>
      </c>
      <c r="D106" s="94" t="s">
        <v>227</v>
      </c>
      <c r="E106" s="53">
        <v>1</v>
      </c>
      <c r="F106" s="61" t="s">
        <v>327</v>
      </c>
      <c r="G106" s="54">
        <v>0</v>
      </c>
      <c r="H106" s="64">
        <v>1461.77</v>
      </c>
      <c r="I106" s="64">
        <v>5847.08</v>
      </c>
      <c r="J106" s="65">
        <f t="shared" si="1"/>
        <v>7308.85</v>
      </c>
    </row>
    <row r="107" spans="1:10" ht="14.5" x14ac:dyDescent="0.3">
      <c r="A107" s="55" t="s">
        <v>201</v>
      </c>
      <c r="B107" s="56" t="s">
        <v>39</v>
      </c>
      <c r="C107" s="55" t="s">
        <v>226</v>
      </c>
      <c r="D107" s="94" t="s">
        <v>227</v>
      </c>
      <c r="E107" s="53">
        <v>1</v>
      </c>
      <c r="F107" s="60" t="s">
        <v>328</v>
      </c>
      <c r="G107" s="54">
        <v>0</v>
      </c>
      <c r="H107" s="64">
        <v>431.89</v>
      </c>
      <c r="I107" s="64">
        <v>1727.55</v>
      </c>
      <c r="J107" s="65">
        <f t="shared" si="1"/>
        <v>2159.44</v>
      </c>
    </row>
    <row r="108" spans="1:10" ht="14.5" x14ac:dyDescent="0.3">
      <c r="A108" s="55" t="s">
        <v>199</v>
      </c>
      <c r="B108" s="55" t="s">
        <v>31</v>
      </c>
      <c r="C108" s="57" t="s">
        <v>219</v>
      </c>
      <c r="D108" s="94" t="s">
        <v>227</v>
      </c>
      <c r="E108" s="53">
        <v>1</v>
      </c>
      <c r="F108" s="60" t="s">
        <v>329</v>
      </c>
      <c r="G108" s="54">
        <v>0</v>
      </c>
      <c r="H108" s="64">
        <v>1129.55</v>
      </c>
      <c r="I108" s="64">
        <v>4518.2</v>
      </c>
      <c r="J108" s="65">
        <f t="shared" si="1"/>
        <v>5647.75</v>
      </c>
    </row>
    <row r="109" spans="1:10" ht="14.5" x14ac:dyDescent="0.3">
      <c r="A109" s="55" t="s">
        <v>180</v>
      </c>
      <c r="B109" s="58" t="s">
        <v>37</v>
      </c>
      <c r="C109" s="57" t="s">
        <v>219</v>
      </c>
      <c r="D109" s="94" t="s">
        <v>227</v>
      </c>
      <c r="E109" s="53">
        <v>1</v>
      </c>
      <c r="F109" s="59" t="s">
        <v>330</v>
      </c>
      <c r="G109" s="54">
        <v>0</v>
      </c>
      <c r="H109" s="64">
        <v>664.44</v>
      </c>
      <c r="I109" s="64">
        <v>2657.77</v>
      </c>
      <c r="J109" s="65">
        <f t="shared" si="1"/>
        <v>3322.21</v>
      </c>
    </row>
    <row r="110" spans="1:10" ht="14.5" x14ac:dyDescent="0.3">
      <c r="A110" s="55" t="s">
        <v>199</v>
      </c>
      <c r="B110" s="55" t="s">
        <v>31</v>
      </c>
      <c r="C110" s="57" t="s">
        <v>219</v>
      </c>
      <c r="D110" s="94" t="s">
        <v>227</v>
      </c>
      <c r="E110" s="53">
        <v>1</v>
      </c>
      <c r="F110" s="60" t="s">
        <v>331</v>
      </c>
      <c r="G110" s="54">
        <v>0</v>
      </c>
      <c r="H110" s="64">
        <v>1129.55</v>
      </c>
      <c r="I110" s="64">
        <v>4518.2</v>
      </c>
      <c r="J110" s="65">
        <f t="shared" si="1"/>
        <v>5647.75</v>
      </c>
    </row>
    <row r="111" spans="1:10" ht="14.5" x14ac:dyDescent="0.3">
      <c r="A111" s="55" t="s">
        <v>210</v>
      </c>
      <c r="B111" s="55" t="s">
        <v>449</v>
      </c>
      <c r="C111" s="58" t="s">
        <v>221</v>
      </c>
      <c r="D111" s="94" t="s">
        <v>227</v>
      </c>
      <c r="E111" s="53">
        <v>1</v>
      </c>
      <c r="F111" s="60" t="s">
        <v>332</v>
      </c>
      <c r="G111" s="54">
        <v>0</v>
      </c>
      <c r="H111" s="64">
        <v>3198</v>
      </c>
      <c r="I111" s="64">
        <v>12792</v>
      </c>
      <c r="J111" s="65">
        <f t="shared" si="1"/>
        <v>15990</v>
      </c>
    </row>
    <row r="112" spans="1:10" ht="14.5" x14ac:dyDescent="0.3">
      <c r="A112" s="55" t="s">
        <v>187</v>
      </c>
      <c r="B112" s="55" t="s">
        <v>25</v>
      </c>
      <c r="C112" s="56" t="s">
        <v>225</v>
      </c>
      <c r="D112" s="94" t="s">
        <v>227</v>
      </c>
      <c r="E112" s="53">
        <v>1</v>
      </c>
      <c r="F112" s="60" t="s">
        <v>333</v>
      </c>
      <c r="G112" s="54">
        <v>0</v>
      </c>
      <c r="H112" s="64">
        <v>1993.32</v>
      </c>
      <c r="I112" s="64">
        <v>7973.3</v>
      </c>
      <c r="J112" s="65">
        <f t="shared" si="1"/>
        <v>9966.6200000000008</v>
      </c>
    </row>
    <row r="113" spans="1:10" ht="14.5" x14ac:dyDescent="0.3">
      <c r="A113" s="55" t="s">
        <v>187</v>
      </c>
      <c r="B113" s="55" t="s">
        <v>25</v>
      </c>
      <c r="C113" s="56" t="s">
        <v>222</v>
      </c>
      <c r="D113" s="94" t="s">
        <v>461</v>
      </c>
      <c r="E113" s="53">
        <v>1</v>
      </c>
      <c r="F113" s="60" t="s">
        <v>334</v>
      </c>
      <c r="G113" s="54">
        <v>0</v>
      </c>
      <c r="H113" s="64"/>
      <c r="I113" s="64">
        <v>7973.3</v>
      </c>
      <c r="J113" s="65">
        <f t="shared" si="1"/>
        <v>7973.3</v>
      </c>
    </row>
    <row r="114" spans="1:10" ht="14.5" x14ac:dyDescent="0.3">
      <c r="A114" s="55" t="s">
        <v>189</v>
      </c>
      <c r="B114" s="55" t="s">
        <v>31</v>
      </c>
      <c r="C114" s="58" t="s">
        <v>221</v>
      </c>
      <c r="D114" s="94" t="s">
        <v>227</v>
      </c>
      <c r="E114" s="53">
        <v>1</v>
      </c>
      <c r="F114" s="61" t="s">
        <v>335</v>
      </c>
      <c r="G114" s="54">
        <v>0</v>
      </c>
      <c r="H114" s="64">
        <v>1129.55</v>
      </c>
      <c r="I114" s="64">
        <v>4518.2</v>
      </c>
      <c r="J114" s="65">
        <f t="shared" si="1"/>
        <v>5647.75</v>
      </c>
    </row>
    <row r="115" spans="1:10" ht="14.5" x14ac:dyDescent="0.3">
      <c r="A115" s="55" t="s">
        <v>185</v>
      </c>
      <c r="B115" s="55" t="s">
        <v>29</v>
      </c>
      <c r="C115" s="57" t="s">
        <v>223</v>
      </c>
      <c r="D115" s="94" t="s">
        <v>227</v>
      </c>
      <c r="E115" s="53">
        <v>1</v>
      </c>
      <c r="F115" s="61" t="s">
        <v>336</v>
      </c>
      <c r="G115" s="54">
        <v>0</v>
      </c>
      <c r="H115" s="64">
        <v>1229.22</v>
      </c>
      <c r="I115" s="64">
        <v>4916.8599999999997</v>
      </c>
      <c r="J115" s="65">
        <f t="shared" si="1"/>
        <v>6146.08</v>
      </c>
    </row>
    <row r="116" spans="1:10" ht="14.5" x14ac:dyDescent="0.3">
      <c r="A116" s="55" t="s">
        <v>195</v>
      </c>
      <c r="B116" s="55" t="s">
        <v>41</v>
      </c>
      <c r="C116" s="57" t="s">
        <v>219</v>
      </c>
      <c r="D116" s="94" t="s">
        <v>227</v>
      </c>
      <c r="E116" s="53">
        <v>1</v>
      </c>
      <c r="F116" s="60" t="s">
        <v>337</v>
      </c>
      <c r="G116" s="54">
        <v>0</v>
      </c>
      <c r="H116" s="64">
        <v>265.77999999999997</v>
      </c>
      <c r="I116" s="66">
        <v>1063.1099999999999</v>
      </c>
      <c r="J116" s="67">
        <f t="shared" si="1"/>
        <v>1328.8899999999999</v>
      </c>
    </row>
    <row r="117" spans="1:10" ht="14.5" x14ac:dyDescent="0.3">
      <c r="A117" s="55" t="s">
        <v>195</v>
      </c>
      <c r="B117" s="55" t="s">
        <v>41</v>
      </c>
      <c r="C117" s="56" t="s">
        <v>220</v>
      </c>
      <c r="D117" s="94" t="s">
        <v>227</v>
      </c>
      <c r="E117" s="53">
        <v>1</v>
      </c>
      <c r="F117" s="61" t="s">
        <v>338</v>
      </c>
      <c r="G117" s="54">
        <v>0</v>
      </c>
      <c r="H117" s="64">
        <v>265.77999999999997</v>
      </c>
      <c r="I117" s="66">
        <v>1063.1099999999999</v>
      </c>
      <c r="J117" s="67">
        <f t="shared" si="1"/>
        <v>1328.8899999999999</v>
      </c>
    </row>
    <row r="118" spans="1:10" ht="14.5" x14ac:dyDescent="0.3">
      <c r="A118" s="55" t="s">
        <v>211</v>
      </c>
      <c r="B118" s="55" t="s">
        <v>41</v>
      </c>
      <c r="C118" s="55" t="s">
        <v>226</v>
      </c>
      <c r="D118" s="94" t="s">
        <v>407</v>
      </c>
      <c r="E118" s="53">
        <v>1</v>
      </c>
      <c r="F118" s="60" t="s">
        <v>339</v>
      </c>
      <c r="G118" s="54">
        <v>0</v>
      </c>
      <c r="H118" s="64"/>
      <c r="I118" s="66">
        <v>1063.1099999999999</v>
      </c>
      <c r="J118" s="67">
        <f t="shared" si="1"/>
        <v>1063.1099999999999</v>
      </c>
    </row>
    <row r="119" spans="1:10" ht="14.5" x14ac:dyDescent="0.3">
      <c r="A119" s="55" t="s">
        <v>180</v>
      </c>
      <c r="B119" s="58" t="s">
        <v>37</v>
      </c>
      <c r="C119" s="56" t="s">
        <v>224</v>
      </c>
      <c r="D119" s="94" t="s">
        <v>227</v>
      </c>
      <c r="E119" s="53">
        <v>1</v>
      </c>
      <c r="F119" s="60" t="s">
        <v>340</v>
      </c>
      <c r="G119" s="54">
        <v>0</v>
      </c>
      <c r="H119" s="64">
        <v>664.44</v>
      </c>
      <c r="I119" s="64">
        <v>2657.77</v>
      </c>
      <c r="J119" s="65">
        <f t="shared" si="1"/>
        <v>3322.21</v>
      </c>
    </row>
    <row r="120" spans="1:10" ht="14.5" x14ac:dyDescent="0.3">
      <c r="A120" s="55" t="s">
        <v>180</v>
      </c>
      <c r="B120" s="58" t="s">
        <v>37</v>
      </c>
      <c r="C120" s="57" t="s">
        <v>223</v>
      </c>
      <c r="D120" s="94" t="s">
        <v>227</v>
      </c>
      <c r="E120" s="53">
        <v>1</v>
      </c>
      <c r="F120" s="60" t="s">
        <v>341</v>
      </c>
      <c r="G120" s="54">
        <v>0</v>
      </c>
      <c r="H120" s="64">
        <v>664.44</v>
      </c>
      <c r="I120" s="64">
        <v>2657.77</v>
      </c>
      <c r="J120" s="65">
        <f t="shared" si="1"/>
        <v>3322.21</v>
      </c>
    </row>
    <row r="121" spans="1:10" ht="14.5" x14ac:dyDescent="0.3">
      <c r="A121" s="55" t="s">
        <v>189</v>
      </c>
      <c r="B121" s="55" t="s">
        <v>31</v>
      </c>
      <c r="C121" s="57" t="s">
        <v>219</v>
      </c>
      <c r="D121" s="94" t="s">
        <v>227</v>
      </c>
      <c r="E121" s="53">
        <v>1</v>
      </c>
      <c r="F121" s="61" t="s">
        <v>342</v>
      </c>
      <c r="G121" s="54">
        <v>0</v>
      </c>
      <c r="H121" s="64">
        <v>1129.55</v>
      </c>
      <c r="I121" s="64">
        <v>4518.2</v>
      </c>
      <c r="J121" s="65">
        <f t="shared" si="1"/>
        <v>5647.75</v>
      </c>
    </row>
    <row r="122" spans="1:10" ht="14.5" x14ac:dyDescent="0.3">
      <c r="A122" s="55" t="s">
        <v>188</v>
      </c>
      <c r="B122" s="55" t="s">
        <v>35</v>
      </c>
      <c r="C122" s="56" t="s">
        <v>222</v>
      </c>
      <c r="D122" s="94" t="s">
        <v>227</v>
      </c>
      <c r="E122" s="53">
        <v>1</v>
      </c>
      <c r="F122" s="60" t="s">
        <v>343</v>
      </c>
      <c r="G122" s="54">
        <v>0</v>
      </c>
      <c r="H122" s="64">
        <v>807.29</v>
      </c>
      <c r="I122" s="64">
        <v>3229.18</v>
      </c>
      <c r="J122" s="65">
        <f t="shared" si="1"/>
        <v>4036.47</v>
      </c>
    </row>
    <row r="123" spans="1:10" ht="14.5" x14ac:dyDescent="0.3">
      <c r="A123" s="55" t="s">
        <v>189</v>
      </c>
      <c r="B123" s="55" t="s">
        <v>31</v>
      </c>
      <c r="C123" s="57" t="s">
        <v>219</v>
      </c>
      <c r="D123" s="94" t="s">
        <v>227</v>
      </c>
      <c r="E123" s="53">
        <v>1</v>
      </c>
      <c r="F123" s="60" t="s">
        <v>344</v>
      </c>
      <c r="G123" s="54">
        <v>0</v>
      </c>
      <c r="H123" s="64">
        <v>1129.55</v>
      </c>
      <c r="I123" s="64">
        <v>4518.2</v>
      </c>
      <c r="J123" s="65">
        <f t="shared" si="1"/>
        <v>5647.75</v>
      </c>
    </row>
    <row r="124" spans="1:10" ht="14.5" x14ac:dyDescent="0.3">
      <c r="A124" s="55" t="s">
        <v>180</v>
      </c>
      <c r="B124" s="58" t="s">
        <v>37</v>
      </c>
      <c r="C124" s="56" t="s">
        <v>222</v>
      </c>
      <c r="D124" s="94" t="s">
        <v>227</v>
      </c>
      <c r="E124" s="53">
        <v>1</v>
      </c>
      <c r="F124" s="61" t="s">
        <v>345</v>
      </c>
      <c r="G124" s="54">
        <v>0</v>
      </c>
      <c r="H124" s="64">
        <v>664.44</v>
      </c>
      <c r="I124" s="64">
        <v>2657.77</v>
      </c>
      <c r="J124" s="65">
        <f t="shared" si="1"/>
        <v>3322.21</v>
      </c>
    </row>
    <row r="125" spans="1:10" ht="14.5" x14ac:dyDescent="0.3">
      <c r="A125" s="55" t="s">
        <v>180</v>
      </c>
      <c r="B125" s="58" t="s">
        <v>37</v>
      </c>
      <c r="C125" s="57" t="s">
        <v>219</v>
      </c>
      <c r="D125" s="94" t="s">
        <v>227</v>
      </c>
      <c r="E125" s="53">
        <v>1</v>
      </c>
      <c r="F125" s="60" t="s">
        <v>346</v>
      </c>
      <c r="G125" s="54">
        <v>0</v>
      </c>
      <c r="H125" s="64">
        <v>664.44</v>
      </c>
      <c r="I125" s="64">
        <v>2657.77</v>
      </c>
      <c r="J125" s="65">
        <f t="shared" si="1"/>
        <v>3322.21</v>
      </c>
    </row>
    <row r="126" spans="1:10" ht="14.5" x14ac:dyDescent="0.3">
      <c r="A126" s="55" t="s">
        <v>180</v>
      </c>
      <c r="B126" s="58" t="s">
        <v>37</v>
      </c>
      <c r="C126" s="55" t="s">
        <v>226</v>
      </c>
      <c r="D126" s="94" t="s">
        <v>227</v>
      </c>
      <c r="E126" s="53">
        <v>1</v>
      </c>
      <c r="F126" s="61" t="s">
        <v>347</v>
      </c>
      <c r="G126" s="54">
        <v>0</v>
      </c>
      <c r="H126" s="64">
        <v>664.44</v>
      </c>
      <c r="I126" s="64">
        <v>2657.77</v>
      </c>
      <c r="J126" s="65">
        <f t="shared" si="1"/>
        <v>3322.21</v>
      </c>
    </row>
    <row r="127" spans="1:10" ht="14.5" x14ac:dyDescent="0.3">
      <c r="A127" s="55" t="s">
        <v>195</v>
      </c>
      <c r="B127" s="55" t="s">
        <v>41</v>
      </c>
      <c r="C127" s="58" t="s">
        <v>225</v>
      </c>
      <c r="D127" s="94" t="s">
        <v>227</v>
      </c>
      <c r="E127" s="53">
        <v>1</v>
      </c>
      <c r="F127" s="60" t="s">
        <v>348</v>
      </c>
      <c r="G127" s="54">
        <v>0</v>
      </c>
      <c r="H127" s="64">
        <v>265.77999999999997</v>
      </c>
      <c r="I127" s="66">
        <v>1063.1099999999999</v>
      </c>
      <c r="J127" s="67">
        <f t="shared" si="1"/>
        <v>1328.8899999999999</v>
      </c>
    </row>
    <row r="128" spans="1:10" ht="14.5" x14ac:dyDescent="0.3">
      <c r="A128" s="55" t="s">
        <v>195</v>
      </c>
      <c r="B128" s="55" t="s">
        <v>41</v>
      </c>
      <c r="C128" s="58"/>
      <c r="D128" s="122" t="s">
        <v>386</v>
      </c>
      <c r="E128" s="53">
        <v>1</v>
      </c>
      <c r="F128" s="60" t="s">
        <v>386</v>
      </c>
      <c r="G128" s="54">
        <v>0</v>
      </c>
      <c r="H128" s="66">
        <v>265.77999999999997</v>
      </c>
      <c r="I128" s="66">
        <v>1063.1099999999999</v>
      </c>
      <c r="J128" s="67">
        <f t="shared" si="1"/>
        <v>1328.8899999999999</v>
      </c>
    </row>
    <row r="129" spans="1:10" ht="14.5" x14ac:dyDescent="0.3">
      <c r="A129" s="55" t="s">
        <v>207</v>
      </c>
      <c r="B129" s="57" t="s">
        <v>27</v>
      </c>
      <c r="C129" s="58" t="s">
        <v>221</v>
      </c>
      <c r="D129" s="94" t="s">
        <v>227</v>
      </c>
      <c r="E129" s="53">
        <v>1</v>
      </c>
      <c r="F129" s="60" t="s">
        <v>350</v>
      </c>
      <c r="G129" s="54">
        <v>0</v>
      </c>
      <c r="H129" s="64">
        <v>1461.77</v>
      </c>
      <c r="I129" s="64">
        <v>5847.08</v>
      </c>
      <c r="J129" s="65">
        <f t="shared" si="1"/>
        <v>7308.85</v>
      </c>
    </row>
    <row r="130" spans="1:10" ht="14.5" x14ac:dyDescent="0.3">
      <c r="A130" s="55" t="s">
        <v>189</v>
      </c>
      <c r="B130" s="55" t="s">
        <v>31</v>
      </c>
      <c r="C130" s="57" t="s">
        <v>219</v>
      </c>
      <c r="D130" s="94" t="s">
        <v>407</v>
      </c>
      <c r="E130" s="53">
        <v>1</v>
      </c>
      <c r="F130" s="60" t="s">
        <v>351</v>
      </c>
      <c r="G130" s="54">
        <v>0</v>
      </c>
      <c r="H130" s="64"/>
      <c r="I130" s="64">
        <v>4518.2</v>
      </c>
      <c r="J130" s="65">
        <f t="shared" si="1"/>
        <v>4518.2</v>
      </c>
    </row>
    <row r="131" spans="1:10" ht="14.5" x14ac:dyDescent="0.3">
      <c r="A131" s="55" t="s">
        <v>180</v>
      </c>
      <c r="B131" s="58" t="s">
        <v>37</v>
      </c>
      <c r="C131" s="57" t="s">
        <v>219</v>
      </c>
      <c r="D131" s="94" t="s">
        <v>227</v>
      </c>
      <c r="E131" s="53">
        <v>1</v>
      </c>
      <c r="F131" s="60" t="s">
        <v>352</v>
      </c>
      <c r="G131" s="54">
        <v>0</v>
      </c>
      <c r="H131" s="64">
        <v>664.44</v>
      </c>
      <c r="I131" s="64">
        <v>2657.77</v>
      </c>
      <c r="J131" s="65">
        <f t="shared" si="1"/>
        <v>3322.21</v>
      </c>
    </row>
    <row r="132" spans="1:10" ht="14.5" x14ac:dyDescent="0.3">
      <c r="A132" s="55" t="s">
        <v>212</v>
      </c>
      <c r="B132" s="57" t="s">
        <v>33</v>
      </c>
      <c r="C132" s="55" t="s">
        <v>226</v>
      </c>
      <c r="D132" s="94" t="s">
        <v>407</v>
      </c>
      <c r="E132" s="53">
        <v>1</v>
      </c>
      <c r="F132" s="60" t="s">
        <v>353</v>
      </c>
      <c r="G132" s="54">
        <v>0</v>
      </c>
      <c r="H132" s="64"/>
      <c r="I132" s="64">
        <v>3720.87</v>
      </c>
      <c r="J132" s="65">
        <f t="shared" si="1"/>
        <v>3720.87</v>
      </c>
    </row>
    <row r="133" spans="1:10" ht="14.5" x14ac:dyDescent="0.3">
      <c r="A133" s="55" t="s">
        <v>213</v>
      </c>
      <c r="B133" s="57" t="s">
        <v>27</v>
      </c>
      <c r="C133" s="56" t="s">
        <v>220</v>
      </c>
      <c r="D133" s="94" t="s">
        <v>227</v>
      </c>
      <c r="E133" s="53">
        <v>1</v>
      </c>
      <c r="F133" s="60" t="s">
        <v>354</v>
      </c>
      <c r="G133" s="54">
        <v>0</v>
      </c>
      <c r="H133" s="64">
        <v>1461.77</v>
      </c>
      <c r="I133" s="64">
        <v>5847.08</v>
      </c>
      <c r="J133" s="65">
        <f t="shared" si="1"/>
        <v>7308.85</v>
      </c>
    </row>
    <row r="134" spans="1:10" ht="14.5" x14ac:dyDescent="0.3">
      <c r="A134" s="55" t="s">
        <v>188</v>
      </c>
      <c r="B134" s="55" t="s">
        <v>35</v>
      </c>
      <c r="C134" s="56" t="s">
        <v>224</v>
      </c>
      <c r="D134" s="94" t="s">
        <v>227</v>
      </c>
      <c r="E134" s="53">
        <v>1</v>
      </c>
      <c r="F134" s="60" t="s">
        <v>355</v>
      </c>
      <c r="G134" s="54">
        <v>0</v>
      </c>
      <c r="H134" s="64">
        <v>807.29</v>
      </c>
      <c r="I134" s="64">
        <v>3229.18</v>
      </c>
      <c r="J134" s="65">
        <f t="shared" si="1"/>
        <v>4036.47</v>
      </c>
    </row>
    <row r="135" spans="1:10" ht="14.5" x14ac:dyDescent="0.3">
      <c r="A135" s="55" t="s">
        <v>189</v>
      </c>
      <c r="B135" s="55" t="s">
        <v>31</v>
      </c>
      <c r="C135" s="57" t="s">
        <v>219</v>
      </c>
      <c r="D135" s="94" t="s">
        <v>407</v>
      </c>
      <c r="E135" s="53">
        <v>1</v>
      </c>
      <c r="F135" s="60" t="s">
        <v>356</v>
      </c>
      <c r="G135" s="54">
        <v>0</v>
      </c>
      <c r="H135" s="64"/>
      <c r="I135" s="64">
        <v>4518.2</v>
      </c>
      <c r="J135" s="65">
        <f t="shared" ref="J135:J174" si="2">H135+I135</f>
        <v>4518.2</v>
      </c>
    </row>
    <row r="136" spans="1:10" ht="14.5" x14ac:dyDescent="0.3">
      <c r="A136" s="55" t="s">
        <v>185</v>
      </c>
      <c r="B136" s="55" t="s">
        <v>29</v>
      </c>
      <c r="C136" s="56" t="s">
        <v>222</v>
      </c>
      <c r="D136" s="94" t="s">
        <v>227</v>
      </c>
      <c r="E136" s="53">
        <v>1</v>
      </c>
      <c r="F136" s="60" t="s">
        <v>357</v>
      </c>
      <c r="G136" s="54">
        <v>0</v>
      </c>
      <c r="H136" s="64">
        <v>1229.22</v>
      </c>
      <c r="I136" s="64">
        <v>4916.8599999999997</v>
      </c>
      <c r="J136" s="65">
        <f t="shared" si="2"/>
        <v>6146.08</v>
      </c>
    </row>
    <row r="137" spans="1:10" ht="14.5" x14ac:dyDescent="0.3">
      <c r="A137" s="55" t="s">
        <v>183</v>
      </c>
      <c r="B137" s="57" t="s">
        <v>27</v>
      </c>
      <c r="C137" s="56" t="s">
        <v>222</v>
      </c>
      <c r="D137" s="94" t="s">
        <v>227</v>
      </c>
      <c r="E137" s="53">
        <v>1</v>
      </c>
      <c r="F137" s="61" t="s">
        <v>358</v>
      </c>
      <c r="G137" s="54">
        <v>0</v>
      </c>
      <c r="H137" s="64">
        <v>1461.77</v>
      </c>
      <c r="I137" s="64">
        <v>5847.08</v>
      </c>
      <c r="J137" s="65">
        <f t="shared" si="2"/>
        <v>7308.85</v>
      </c>
    </row>
    <row r="138" spans="1:10" ht="14.5" x14ac:dyDescent="0.3">
      <c r="A138" s="55" t="s">
        <v>214</v>
      </c>
      <c r="B138" s="55" t="s">
        <v>449</v>
      </c>
      <c r="C138" s="55" t="s">
        <v>226</v>
      </c>
      <c r="D138" s="94" t="s">
        <v>227</v>
      </c>
      <c r="E138" s="53">
        <v>1</v>
      </c>
      <c r="F138" s="60" t="s">
        <v>359</v>
      </c>
      <c r="G138" s="54">
        <v>0</v>
      </c>
      <c r="H138" s="64">
        <v>3198</v>
      </c>
      <c r="I138" s="64">
        <v>12792</v>
      </c>
      <c r="J138" s="65">
        <f t="shared" si="2"/>
        <v>15990</v>
      </c>
    </row>
    <row r="139" spans="1:10" ht="14.5" x14ac:dyDescent="0.3">
      <c r="A139" s="55" t="s">
        <v>183</v>
      </c>
      <c r="B139" s="57" t="s">
        <v>27</v>
      </c>
      <c r="C139" s="56" t="s">
        <v>224</v>
      </c>
      <c r="D139" s="94" t="s">
        <v>227</v>
      </c>
      <c r="E139" s="53">
        <v>1</v>
      </c>
      <c r="F139" s="60" t="s">
        <v>360</v>
      </c>
      <c r="G139" s="54">
        <v>0</v>
      </c>
      <c r="H139" s="64">
        <v>1461.77</v>
      </c>
      <c r="I139" s="64">
        <v>5847.08</v>
      </c>
      <c r="J139" s="65">
        <f t="shared" si="2"/>
        <v>7308.85</v>
      </c>
    </row>
    <row r="140" spans="1:10" ht="14.5" x14ac:dyDescent="0.3">
      <c r="A140" s="55" t="s">
        <v>183</v>
      </c>
      <c r="B140" s="57" t="s">
        <v>27</v>
      </c>
      <c r="C140" s="56" t="s">
        <v>222</v>
      </c>
      <c r="D140" s="94" t="s">
        <v>227</v>
      </c>
      <c r="E140" s="53">
        <v>1</v>
      </c>
      <c r="F140" s="60" t="s">
        <v>361</v>
      </c>
      <c r="G140" s="54">
        <v>0</v>
      </c>
      <c r="H140" s="64">
        <v>1461.77</v>
      </c>
      <c r="I140" s="64">
        <v>5847.08</v>
      </c>
      <c r="J140" s="65">
        <f t="shared" si="2"/>
        <v>7308.85</v>
      </c>
    </row>
    <row r="141" spans="1:10" ht="14.5" x14ac:dyDescent="0.3">
      <c r="A141" s="55" t="s">
        <v>181</v>
      </c>
      <c r="B141" s="57" t="s">
        <v>33</v>
      </c>
      <c r="C141" s="55" t="s">
        <v>226</v>
      </c>
      <c r="D141" s="94" t="s">
        <v>227</v>
      </c>
      <c r="E141" s="53">
        <v>1</v>
      </c>
      <c r="F141" s="61" t="s">
        <v>362</v>
      </c>
      <c r="G141" s="54">
        <v>0</v>
      </c>
      <c r="H141" s="64">
        <v>930.22</v>
      </c>
      <c r="I141" s="64">
        <v>3720.87</v>
      </c>
      <c r="J141" s="65">
        <f t="shared" si="2"/>
        <v>4651.09</v>
      </c>
    </row>
    <row r="142" spans="1:10" ht="14.5" x14ac:dyDescent="0.3">
      <c r="A142" s="55" t="s">
        <v>185</v>
      </c>
      <c r="B142" s="55" t="s">
        <v>29</v>
      </c>
      <c r="C142" s="56" t="s">
        <v>224</v>
      </c>
      <c r="D142" s="94" t="s">
        <v>227</v>
      </c>
      <c r="E142" s="53">
        <v>1</v>
      </c>
      <c r="F142" s="62" t="s">
        <v>363</v>
      </c>
      <c r="G142" s="54">
        <v>0</v>
      </c>
      <c r="H142" s="64">
        <v>1229.22</v>
      </c>
      <c r="I142" s="64">
        <v>4916.8599999999997</v>
      </c>
      <c r="J142" s="65">
        <f t="shared" si="2"/>
        <v>6146.08</v>
      </c>
    </row>
    <row r="143" spans="1:10" ht="14.5" x14ac:dyDescent="0.3">
      <c r="A143" s="55" t="s">
        <v>189</v>
      </c>
      <c r="B143" s="55" t="s">
        <v>31</v>
      </c>
      <c r="C143" s="56" t="s">
        <v>222</v>
      </c>
      <c r="D143" s="94" t="s">
        <v>227</v>
      </c>
      <c r="E143" s="53">
        <v>1</v>
      </c>
      <c r="F143" s="60" t="s">
        <v>364</v>
      </c>
      <c r="G143" s="54">
        <v>0</v>
      </c>
      <c r="H143" s="64">
        <v>1129.55</v>
      </c>
      <c r="I143" s="64">
        <v>4518.2</v>
      </c>
      <c r="J143" s="65">
        <f t="shared" si="2"/>
        <v>5647.75</v>
      </c>
    </row>
    <row r="144" spans="1:10" ht="14.5" x14ac:dyDescent="0.3">
      <c r="A144" s="55" t="s">
        <v>215</v>
      </c>
      <c r="B144" s="58" t="s">
        <v>37</v>
      </c>
      <c r="C144" s="57" t="s">
        <v>219</v>
      </c>
      <c r="D144" s="94" t="s">
        <v>407</v>
      </c>
      <c r="E144" s="53">
        <v>1</v>
      </c>
      <c r="F144" s="60" t="s">
        <v>365</v>
      </c>
      <c r="G144" s="54">
        <v>0</v>
      </c>
      <c r="H144" s="64"/>
      <c r="I144" s="64">
        <v>2657.77</v>
      </c>
      <c r="J144" s="65">
        <f t="shared" si="2"/>
        <v>2657.77</v>
      </c>
    </row>
    <row r="145" spans="1:10" ht="14.5" x14ac:dyDescent="0.3">
      <c r="A145" s="55" t="s">
        <v>180</v>
      </c>
      <c r="B145" s="58" t="s">
        <v>37</v>
      </c>
      <c r="C145" s="57" t="s">
        <v>219</v>
      </c>
      <c r="D145" s="94" t="s">
        <v>227</v>
      </c>
      <c r="E145" s="53">
        <v>1</v>
      </c>
      <c r="F145" s="60" t="s">
        <v>366</v>
      </c>
      <c r="G145" s="54">
        <v>0</v>
      </c>
      <c r="H145" s="64">
        <v>664.44</v>
      </c>
      <c r="I145" s="64">
        <v>2657.77</v>
      </c>
      <c r="J145" s="65">
        <f t="shared" si="2"/>
        <v>3322.21</v>
      </c>
    </row>
    <row r="146" spans="1:10" ht="14.5" x14ac:dyDescent="0.3">
      <c r="A146" s="55" t="s">
        <v>196</v>
      </c>
      <c r="B146" s="57" t="s">
        <v>33</v>
      </c>
      <c r="C146" s="56" t="s">
        <v>225</v>
      </c>
      <c r="D146" s="94" t="s">
        <v>227</v>
      </c>
      <c r="E146" s="53">
        <v>1</v>
      </c>
      <c r="F146" s="60" t="s">
        <v>367</v>
      </c>
      <c r="G146" s="54">
        <v>0</v>
      </c>
      <c r="H146" s="64">
        <v>930.22</v>
      </c>
      <c r="I146" s="64">
        <v>3720.87</v>
      </c>
      <c r="J146" s="65">
        <f t="shared" si="2"/>
        <v>4651.09</v>
      </c>
    </row>
    <row r="147" spans="1:10" ht="14.5" x14ac:dyDescent="0.3">
      <c r="A147" s="55" t="s">
        <v>183</v>
      </c>
      <c r="B147" s="57" t="s">
        <v>27</v>
      </c>
      <c r="C147" s="56" t="s">
        <v>224</v>
      </c>
      <c r="D147" s="94" t="s">
        <v>227</v>
      </c>
      <c r="E147" s="53">
        <v>1</v>
      </c>
      <c r="F147" s="60" t="s">
        <v>368</v>
      </c>
      <c r="G147" s="54">
        <v>0</v>
      </c>
      <c r="H147" s="64">
        <v>1461.77</v>
      </c>
      <c r="I147" s="64">
        <v>5847.08</v>
      </c>
      <c r="J147" s="65">
        <f t="shared" si="2"/>
        <v>7308.85</v>
      </c>
    </row>
    <row r="148" spans="1:10" ht="14.5" x14ac:dyDescent="0.3">
      <c r="A148" s="55" t="s">
        <v>188</v>
      </c>
      <c r="B148" s="55" t="s">
        <v>35</v>
      </c>
      <c r="C148" s="56" t="s">
        <v>222</v>
      </c>
      <c r="D148" s="94" t="s">
        <v>227</v>
      </c>
      <c r="E148" s="53">
        <v>1</v>
      </c>
      <c r="F148" s="63" t="s">
        <v>369</v>
      </c>
      <c r="G148" s="54">
        <v>0</v>
      </c>
      <c r="H148" s="64">
        <v>807.29</v>
      </c>
      <c r="I148" s="64">
        <v>3229.18</v>
      </c>
      <c r="J148" s="65">
        <f t="shared" si="2"/>
        <v>4036.47</v>
      </c>
    </row>
    <row r="149" spans="1:10" ht="14.5" x14ac:dyDescent="0.3">
      <c r="A149" s="55" t="s">
        <v>196</v>
      </c>
      <c r="B149" s="57" t="s">
        <v>33</v>
      </c>
      <c r="C149" s="57" t="s">
        <v>219</v>
      </c>
      <c r="D149" s="94" t="s">
        <v>227</v>
      </c>
      <c r="E149" s="53">
        <v>1</v>
      </c>
      <c r="F149" s="60" t="s">
        <v>370</v>
      </c>
      <c r="G149" s="54">
        <v>0</v>
      </c>
      <c r="H149" s="64">
        <v>930.22</v>
      </c>
      <c r="I149" s="64">
        <v>3720.87</v>
      </c>
      <c r="J149" s="65">
        <f t="shared" si="2"/>
        <v>4651.09</v>
      </c>
    </row>
    <row r="150" spans="1:10" ht="14.5" x14ac:dyDescent="0.3">
      <c r="A150" s="55" t="s">
        <v>180</v>
      </c>
      <c r="B150" s="58" t="s">
        <v>37</v>
      </c>
      <c r="C150" s="56" t="s">
        <v>220</v>
      </c>
      <c r="D150" s="94" t="s">
        <v>227</v>
      </c>
      <c r="E150" s="53">
        <v>1</v>
      </c>
      <c r="F150" s="60" t="s">
        <v>371</v>
      </c>
      <c r="G150" s="54">
        <v>0</v>
      </c>
      <c r="H150" s="64">
        <v>664.44</v>
      </c>
      <c r="I150" s="64">
        <v>2657.77</v>
      </c>
      <c r="J150" s="65">
        <f t="shared" si="2"/>
        <v>3322.21</v>
      </c>
    </row>
    <row r="151" spans="1:10" ht="14.5" x14ac:dyDescent="0.3">
      <c r="A151" s="55" t="s">
        <v>216</v>
      </c>
      <c r="B151" s="55" t="s">
        <v>437</v>
      </c>
      <c r="C151" s="59" t="s">
        <v>222</v>
      </c>
      <c r="D151" s="94" t="s">
        <v>227</v>
      </c>
      <c r="E151" s="53">
        <v>1</v>
      </c>
      <c r="F151" s="60" t="s">
        <v>372</v>
      </c>
      <c r="G151" s="54">
        <v>0</v>
      </c>
      <c r="H151" s="68">
        <v>8100</v>
      </c>
      <c r="I151" s="68">
        <v>18900</v>
      </c>
      <c r="J151" s="69">
        <f t="shared" si="2"/>
        <v>27000</v>
      </c>
    </row>
    <row r="152" spans="1:10" ht="14.5" x14ac:dyDescent="0.3">
      <c r="A152" s="55" t="s">
        <v>217</v>
      </c>
      <c r="B152" s="57" t="s">
        <v>27</v>
      </c>
      <c r="C152" s="58" t="s">
        <v>225</v>
      </c>
      <c r="D152" s="94" t="s">
        <v>461</v>
      </c>
      <c r="E152" s="53">
        <v>1</v>
      </c>
      <c r="F152" s="60" t="s">
        <v>373</v>
      </c>
      <c r="G152" s="54">
        <v>0</v>
      </c>
      <c r="H152" s="64"/>
      <c r="I152" s="64">
        <v>5847.08</v>
      </c>
      <c r="J152" s="65">
        <f t="shared" si="2"/>
        <v>5847.08</v>
      </c>
    </row>
    <row r="153" spans="1:10" ht="14.5" x14ac:dyDescent="0.3">
      <c r="A153" s="55" t="s">
        <v>218</v>
      </c>
      <c r="B153" s="55" t="s">
        <v>43</v>
      </c>
      <c r="C153" s="56" t="s">
        <v>222</v>
      </c>
      <c r="D153" s="94" t="s">
        <v>227</v>
      </c>
      <c r="E153" s="53">
        <v>1</v>
      </c>
      <c r="F153" s="60" t="s">
        <v>374</v>
      </c>
      <c r="G153" s="54">
        <v>0</v>
      </c>
      <c r="H153" s="66">
        <v>232.56</v>
      </c>
      <c r="I153" s="66">
        <v>930.22</v>
      </c>
      <c r="J153" s="67">
        <f t="shared" si="2"/>
        <v>1162.78</v>
      </c>
    </row>
    <row r="154" spans="1:10" ht="14.5" x14ac:dyDescent="0.3">
      <c r="A154" s="55" t="s">
        <v>183</v>
      </c>
      <c r="B154" s="57" t="s">
        <v>27</v>
      </c>
      <c r="C154" s="56" t="s">
        <v>224</v>
      </c>
      <c r="D154" s="94" t="s">
        <v>227</v>
      </c>
      <c r="E154" s="53">
        <v>1</v>
      </c>
      <c r="F154" s="60" t="s">
        <v>375</v>
      </c>
      <c r="G154" s="54">
        <v>0</v>
      </c>
      <c r="H154" s="64">
        <v>1461.77</v>
      </c>
      <c r="I154" s="64">
        <v>5847.08</v>
      </c>
      <c r="J154" s="65">
        <f t="shared" si="2"/>
        <v>7308.85</v>
      </c>
    </row>
    <row r="155" spans="1:10" ht="14.5" x14ac:dyDescent="0.3">
      <c r="A155" s="55" t="s">
        <v>218</v>
      </c>
      <c r="B155" s="55" t="s">
        <v>43</v>
      </c>
      <c r="C155" s="57" t="s">
        <v>219</v>
      </c>
      <c r="D155" s="94" t="s">
        <v>227</v>
      </c>
      <c r="E155" s="53">
        <v>1</v>
      </c>
      <c r="F155" s="60" t="s">
        <v>376</v>
      </c>
      <c r="G155" s="54">
        <v>0</v>
      </c>
      <c r="H155" s="66">
        <v>232.56</v>
      </c>
      <c r="I155" s="66">
        <v>930.22</v>
      </c>
      <c r="J155" s="67">
        <f t="shared" si="2"/>
        <v>1162.78</v>
      </c>
    </row>
    <row r="156" spans="1:10" ht="14.5" x14ac:dyDescent="0.3">
      <c r="A156" s="55" t="s">
        <v>189</v>
      </c>
      <c r="B156" s="55" t="s">
        <v>31</v>
      </c>
      <c r="C156" s="55" t="s">
        <v>226</v>
      </c>
      <c r="D156" s="94" t="s">
        <v>227</v>
      </c>
      <c r="E156" s="53">
        <v>1</v>
      </c>
      <c r="F156" s="60" t="s">
        <v>377</v>
      </c>
      <c r="G156" s="54">
        <v>0</v>
      </c>
      <c r="H156" s="64">
        <v>1129.55</v>
      </c>
      <c r="I156" s="64">
        <v>4518.2</v>
      </c>
      <c r="J156" s="65">
        <f t="shared" si="2"/>
        <v>5647.75</v>
      </c>
    </row>
    <row r="157" spans="1:10" ht="14.5" x14ac:dyDescent="0.3">
      <c r="A157" s="55" t="s">
        <v>195</v>
      </c>
      <c r="B157" s="55" t="s">
        <v>41</v>
      </c>
      <c r="C157" s="56" t="s">
        <v>224</v>
      </c>
      <c r="D157" s="94" t="s">
        <v>227</v>
      </c>
      <c r="E157" s="53">
        <v>1</v>
      </c>
      <c r="F157" s="60" t="s">
        <v>378</v>
      </c>
      <c r="G157" s="54">
        <v>0</v>
      </c>
      <c r="H157" s="66">
        <v>265.77999999999997</v>
      </c>
      <c r="I157" s="66">
        <v>1063.1099999999999</v>
      </c>
      <c r="J157" s="67">
        <f t="shared" si="2"/>
        <v>1328.8899999999999</v>
      </c>
    </row>
    <row r="158" spans="1:10" ht="14.5" x14ac:dyDescent="0.3">
      <c r="A158" s="55" t="s">
        <v>182</v>
      </c>
      <c r="B158" s="56" t="s">
        <v>39</v>
      </c>
      <c r="C158" s="56" t="s">
        <v>220</v>
      </c>
      <c r="D158" s="94" t="s">
        <v>227</v>
      </c>
      <c r="E158" s="53">
        <v>1</v>
      </c>
      <c r="F158" s="60" t="s">
        <v>379</v>
      </c>
      <c r="G158" s="54">
        <v>0</v>
      </c>
      <c r="H158" s="64">
        <v>431.89</v>
      </c>
      <c r="I158" s="64">
        <v>1727.55</v>
      </c>
      <c r="J158" s="65">
        <f t="shared" si="2"/>
        <v>2159.44</v>
      </c>
    </row>
    <row r="159" spans="1:10" ht="14.5" x14ac:dyDescent="0.3">
      <c r="A159" s="55" t="s">
        <v>181</v>
      </c>
      <c r="B159" s="57" t="s">
        <v>33</v>
      </c>
      <c r="C159" s="56" t="s">
        <v>224</v>
      </c>
      <c r="D159" s="94" t="s">
        <v>227</v>
      </c>
      <c r="E159" s="53">
        <v>1</v>
      </c>
      <c r="F159" s="61" t="s">
        <v>380</v>
      </c>
      <c r="G159" s="54">
        <v>0</v>
      </c>
      <c r="H159" s="64">
        <v>930.22</v>
      </c>
      <c r="I159" s="64">
        <v>3720.87</v>
      </c>
      <c r="J159" s="65">
        <f t="shared" si="2"/>
        <v>4651.09</v>
      </c>
    </row>
    <row r="160" spans="1:10" ht="14.5" x14ac:dyDescent="0.3">
      <c r="A160" s="55" t="s">
        <v>187</v>
      </c>
      <c r="B160" s="55" t="s">
        <v>25</v>
      </c>
      <c r="C160" s="56" t="s">
        <v>225</v>
      </c>
      <c r="D160" s="94" t="s">
        <v>227</v>
      </c>
      <c r="E160" s="53">
        <v>1</v>
      </c>
      <c r="F160" s="60" t="s">
        <v>381</v>
      </c>
      <c r="G160" s="54">
        <v>0</v>
      </c>
      <c r="H160" s="64">
        <v>1993.32</v>
      </c>
      <c r="I160" s="64">
        <v>7973.3</v>
      </c>
      <c r="J160" s="65">
        <f t="shared" si="2"/>
        <v>9966.6200000000008</v>
      </c>
    </row>
    <row r="161" spans="1:30" ht="14.5" x14ac:dyDescent="0.3">
      <c r="A161" s="55" t="s">
        <v>185</v>
      </c>
      <c r="B161" s="55" t="s">
        <v>29</v>
      </c>
      <c r="C161" s="58" t="s">
        <v>225</v>
      </c>
      <c r="D161" s="94" t="s">
        <v>227</v>
      </c>
      <c r="E161" s="53">
        <v>1</v>
      </c>
      <c r="F161" s="60" t="s">
        <v>382</v>
      </c>
      <c r="G161" s="54">
        <v>0</v>
      </c>
      <c r="H161" s="64">
        <v>1229.22</v>
      </c>
      <c r="I161" s="64">
        <v>4916.8599999999997</v>
      </c>
      <c r="J161" s="65">
        <f t="shared" si="2"/>
        <v>6146.08</v>
      </c>
    </row>
    <row r="162" spans="1:30" ht="14.5" x14ac:dyDescent="0.3">
      <c r="A162" s="55" t="s">
        <v>187</v>
      </c>
      <c r="B162" s="55" t="s">
        <v>25</v>
      </c>
      <c r="C162" s="56" t="s">
        <v>222</v>
      </c>
      <c r="D162" s="94" t="s">
        <v>227</v>
      </c>
      <c r="E162" s="53">
        <v>1</v>
      </c>
      <c r="F162" s="60" t="s">
        <v>383</v>
      </c>
      <c r="G162" s="54">
        <v>0</v>
      </c>
      <c r="H162" s="64">
        <v>1993.32</v>
      </c>
      <c r="I162" s="64">
        <v>7973.3</v>
      </c>
      <c r="J162" s="65">
        <f t="shared" si="2"/>
        <v>9966.6200000000008</v>
      </c>
    </row>
    <row r="163" spans="1:30" ht="14.5" x14ac:dyDescent="0.3">
      <c r="A163" s="55" t="s">
        <v>180</v>
      </c>
      <c r="B163" s="58" t="s">
        <v>37</v>
      </c>
      <c r="C163" s="56" t="s">
        <v>222</v>
      </c>
      <c r="D163" s="94" t="s">
        <v>227</v>
      </c>
      <c r="E163" s="53">
        <v>1</v>
      </c>
      <c r="F163" s="60" t="s">
        <v>384</v>
      </c>
      <c r="G163" s="54">
        <v>0</v>
      </c>
      <c r="H163" s="64">
        <v>664.44</v>
      </c>
      <c r="I163" s="64">
        <v>2657.77</v>
      </c>
      <c r="J163" s="65">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189</v>
      </c>
      <c r="B164" s="55" t="s">
        <v>31</v>
      </c>
      <c r="C164" s="56" t="s">
        <v>224</v>
      </c>
      <c r="D164" s="94" t="s">
        <v>227</v>
      </c>
      <c r="E164" s="53">
        <v>1</v>
      </c>
      <c r="F164" s="60" t="s">
        <v>385</v>
      </c>
      <c r="G164" s="54">
        <v>0</v>
      </c>
      <c r="H164" s="64">
        <v>1129.55</v>
      </c>
      <c r="I164" s="64">
        <v>4518.2</v>
      </c>
      <c r="J164" s="65">
        <f t="shared" si="2"/>
        <v>5647.75</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196</v>
      </c>
      <c r="B165" s="57" t="s">
        <v>33</v>
      </c>
      <c r="C165" s="58" t="s">
        <v>225</v>
      </c>
      <c r="D165" s="94" t="s">
        <v>227</v>
      </c>
      <c r="E165" s="53">
        <v>1</v>
      </c>
      <c r="F165" s="61" t="s">
        <v>506</v>
      </c>
      <c r="G165" s="54">
        <v>0</v>
      </c>
      <c r="H165" s="64">
        <v>930.22</v>
      </c>
      <c r="I165" s="64">
        <v>3720.87</v>
      </c>
      <c r="J165" s="65">
        <f t="shared" si="2"/>
        <v>4651.09</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182</v>
      </c>
      <c r="B166" s="56" t="s">
        <v>39</v>
      </c>
      <c r="C166" s="58" t="s">
        <v>225</v>
      </c>
      <c r="D166" s="94" t="s">
        <v>227</v>
      </c>
      <c r="E166" s="53">
        <v>1</v>
      </c>
      <c r="F166" s="60" t="s">
        <v>349</v>
      </c>
      <c r="G166" s="54">
        <v>0</v>
      </c>
      <c r="H166" s="64">
        <v>431.89</v>
      </c>
      <c r="I166" s="64">
        <v>1727.55</v>
      </c>
      <c r="J166" s="65">
        <f t="shared" si="2"/>
        <v>2159.44</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196</v>
      </c>
      <c r="B167" s="57" t="s">
        <v>33</v>
      </c>
      <c r="C167" s="58" t="s">
        <v>225</v>
      </c>
      <c r="D167" s="94" t="s">
        <v>227</v>
      </c>
      <c r="E167" s="53">
        <v>1</v>
      </c>
      <c r="F167" s="60" t="s">
        <v>507</v>
      </c>
      <c r="G167" s="54">
        <v>0</v>
      </c>
      <c r="H167" s="64">
        <v>930.22</v>
      </c>
      <c r="I167" s="64">
        <v>3720.87</v>
      </c>
      <c r="J167" s="65">
        <f t="shared" si="2"/>
        <v>4651.09</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189</v>
      </c>
      <c r="B168" s="55" t="s">
        <v>31</v>
      </c>
      <c r="C168" s="56" t="s">
        <v>220</v>
      </c>
      <c r="D168" s="94" t="s">
        <v>227</v>
      </c>
      <c r="E168" s="53">
        <v>1</v>
      </c>
      <c r="F168" s="60" t="s">
        <v>505</v>
      </c>
      <c r="G168" s="54">
        <v>0</v>
      </c>
      <c r="H168" s="64">
        <v>1129.55</v>
      </c>
      <c r="I168" s="64">
        <v>4518.2</v>
      </c>
      <c r="J168" s="65">
        <f t="shared" si="2"/>
        <v>5647.75</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182</v>
      </c>
      <c r="B169" s="56" t="s">
        <v>39</v>
      </c>
      <c r="C169" s="56"/>
      <c r="D169" s="94" t="s">
        <v>386</v>
      </c>
      <c r="E169" s="53">
        <v>1</v>
      </c>
      <c r="F169" s="60" t="s">
        <v>386</v>
      </c>
      <c r="G169" s="54">
        <v>0</v>
      </c>
      <c r="H169" s="64">
        <v>431.89</v>
      </c>
      <c r="I169" s="64">
        <v>1727.55</v>
      </c>
      <c r="J169" s="65">
        <f t="shared" si="2"/>
        <v>2159.44</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180</v>
      </c>
      <c r="B170" s="57" t="s">
        <v>37</v>
      </c>
      <c r="C170" s="56" t="s">
        <v>222</v>
      </c>
      <c r="D170" s="94" t="s">
        <v>227</v>
      </c>
      <c r="E170" s="53">
        <v>1</v>
      </c>
      <c r="F170" s="60" t="s">
        <v>509</v>
      </c>
      <c r="G170" s="54">
        <v>0</v>
      </c>
      <c r="H170" s="64">
        <v>664.44</v>
      </c>
      <c r="I170" s="64">
        <v>2657.77</v>
      </c>
      <c r="J170" s="65">
        <f t="shared" si="2"/>
        <v>3322.21</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180</v>
      </c>
      <c r="B171" s="58" t="s">
        <v>37</v>
      </c>
      <c r="C171" s="58" t="s">
        <v>225</v>
      </c>
      <c r="D171" s="94" t="s">
        <v>227</v>
      </c>
      <c r="E171" s="53">
        <v>1</v>
      </c>
      <c r="F171" s="60" t="s">
        <v>510</v>
      </c>
      <c r="G171" s="54">
        <v>0</v>
      </c>
      <c r="H171" s="64">
        <v>664.44</v>
      </c>
      <c r="I171" s="64">
        <v>2657.77</v>
      </c>
      <c r="J171" s="65">
        <f t="shared" si="2"/>
        <v>3322.21</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182</v>
      </c>
      <c r="B172" s="56" t="s">
        <v>39</v>
      </c>
      <c r="C172" s="56" t="s">
        <v>224</v>
      </c>
      <c r="D172" s="94" t="s">
        <v>227</v>
      </c>
      <c r="E172" s="53">
        <v>1</v>
      </c>
      <c r="F172" s="60" t="s">
        <v>387</v>
      </c>
      <c r="G172" s="54">
        <v>0</v>
      </c>
      <c r="H172" s="64">
        <v>431.89</v>
      </c>
      <c r="I172" s="64">
        <v>1727.55</v>
      </c>
      <c r="J172" s="65">
        <f t="shared" si="2"/>
        <v>2159.44</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185</v>
      </c>
      <c r="B173" s="55" t="s">
        <v>29</v>
      </c>
      <c r="C173" s="57" t="s">
        <v>219</v>
      </c>
      <c r="D173" s="94" t="s">
        <v>227</v>
      </c>
      <c r="E173" s="53">
        <v>1</v>
      </c>
      <c r="F173" s="60" t="s">
        <v>388</v>
      </c>
      <c r="G173" s="54">
        <v>0</v>
      </c>
      <c r="H173" s="64">
        <v>1229.22</v>
      </c>
      <c r="I173" s="64">
        <v>4916.8599999999997</v>
      </c>
      <c r="J173" s="65">
        <f t="shared" si="2"/>
        <v>6146.08</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183</v>
      </c>
      <c r="B174" s="57" t="s">
        <v>27</v>
      </c>
      <c r="C174" s="56" t="s">
        <v>222</v>
      </c>
      <c r="D174" s="94" t="s">
        <v>227</v>
      </c>
      <c r="E174" s="53">
        <v>1</v>
      </c>
      <c r="F174" s="60" t="s">
        <v>389</v>
      </c>
      <c r="G174" s="54">
        <v>0</v>
      </c>
      <c r="H174" s="64">
        <v>1461.77</v>
      </c>
      <c r="I174" s="64">
        <v>5847.08</v>
      </c>
      <c r="J174" s="65">
        <f t="shared" si="2"/>
        <v>7308.85</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8100</v>
      </c>
      <c r="I176" s="25">
        <f>SUMIF($B$7:$B$174,"PRESIDENTE",$I$7:$I$174)-SUMIFS($I$7:$I$174,$D$7:$D$174,"VAGO",$B$7:$B$174,"PRESIDENTE")</f>
        <v>18900</v>
      </c>
      <c r="J176" s="25">
        <f>SUMIF($B$7:$B$174,"PRESIDENTE",$J$7:$J$174)</f>
        <v>27000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15990</v>
      </c>
      <c r="I177" s="25">
        <f>SUMIF($B$7:$B$174,"DIRETOR",$I$7:$I$174)-SUMIFS($I$7:$I$174,$D$7:$D$174,"VAGO",$B$7:$B$174,"DIRETOR")</f>
        <v>89544</v>
      </c>
      <c r="J177" s="25">
        <f>SUMIF($B$7:$B$174,"DIRETOR",$J$7:$J$174)</f>
        <v>105534</v>
      </c>
      <c r="K177" s="26"/>
      <c r="L177" s="26"/>
      <c r="M177" s="26"/>
      <c r="N177" s="26"/>
      <c r="O177" s="26"/>
      <c r="P177" s="26"/>
      <c r="Q177" s="26"/>
    </row>
    <row r="178" spans="1:30" ht="14.5" x14ac:dyDescent="0.3">
      <c r="A178" s="22" t="s">
        <v>24</v>
      </c>
      <c r="B178" s="15" t="s">
        <v>25</v>
      </c>
      <c r="C178" s="23">
        <f>SUMIFS($E$7:$E$174,$B$7:$B$174,"DAS-1",$D$7:$D$174,"&lt;&gt;VAGO")</f>
        <v>9</v>
      </c>
      <c r="D178" s="23">
        <f>SUMIFS($E$7:$E$174,$B$7:$B$174,"DAS-1",$D$7:$D$174,"VAGO")</f>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f>SUMIFS($E$7:$E$174,$B$7:$B$174,"DAS-2",$D$7:$D$174,"&lt;&gt;VAGO")</f>
        <v>28</v>
      </c>
      <c r="D179" s="23">
        <f>SUMIFS($E$7:$E$174,$B$7:$B$174,"DAS-2",$D$7:$D$174,"VAGO")</f>
        <v>0</v>
      </c>
      <c r="E179" s="23">
        <f t="shared" si="3"/>
        <v>28</v>
      </c>
      <c r="F179" s="27"/>
      <c r="G179" s="25">
        <f>SUMIF($B$7:$B$174,"DAS-2",$G$7:$G$174)</f>
        <v>0</v>
      </c>
      <c r="H179" s="25">
        <f>SUMIF($B$7:$B$174,"DAS-2",$H$7:$H$174)-SUMIFS($H$7:$H$174,$D$7:$D$174,"VAGO",$B$7:$B$174,"DAS-2")</f>
        <v>36544.25</v>
      </c>
      <c r="I179" s="25">
        <f>SUMIF($B$7:$B$174,"DAS-2",$I$7:$I$174)-SUMIFS($I$7:$I$174,$D$7:$D$174,"VAGO",$B$7:$B$174,"DAS-2")</f>
        <v>163718.23999999996</v>
      </c>
      <c r="J179" s="25">
        <f>SUMIF($B$7:$B$174,"DAS-2",$J$7:$J$174)</f>
        <v>200262.49000000008</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3"/>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23</v>
      </c>
      <c r="D181" s="23">
        <v>1</v>
      </c>
      <c r="E181" s="23">
        <f t="shared" si="3"/>
        <v>24</v>
      </c>
      <c r="F181" s="29"/>
      <c r="G181" s="25">
        <f>SUMIF($B$7:$B$174,"DAS-4",$G$7:$G$174)</f>
        <v>0</v>
      </c>
      <c r="H181" s="25">
        <f>SUMIF($B$7:$B$174,"DAS-4",$H$7:$H$174)-SUMIFS($H$7:$H$174,$D$7:$D$174,"VAGO",$B$7:$B$174,"DAS-4")</f>
        <v>19202.349999999995</v>
      </c>
      <c r="I181" s="25">
        <f>SUMIF($B$7:$B$174,"DAS-4",$I$7:$I$174)-SUMIFS($I$7:$I$174,$D$7:$D$174,"VAGO",$B$7:$B$174,"DAS-4")</f>
        <v>103918.59999999996</v>
      </c>
      <c r="J181" s="25">
        <f>SUMIF($B$7:$B$174,"DAS-4",$J$7:$J$174)</f>
        <v>128768.69999999998</v>
      </c>
      <c r="K181" s="26"/>
      <c r="L181" s="26"/>
      <c r="M181" s="26"/>
      <c r="N181" s="26"/>
      <c r="O181" s="26"/>
      <c r="P181" s="26"/>
      <c r="Q181" s="26"/>
    </row>
    <row r="182" spans="1:30" ht="14.5" x14ac:dyDescent="0.3">
      <c r="A182" s="28" t="s">
        <v>32</v>
      </c>
      <c r="B182" s="15" t="s">
        <v>33</v>
      </c>
      <c r="C182" s="23">
        <v>20</v>
      </c>
      <c r="D182" s="23">
        <v>0</v>
      </c>
      <c r="E182" s="23">
        <f t="shared" si="3"/>
        <v>20</v>
      </c>
      <c r="F182" s="29"/>
      <c r="G182" s="25">
        <f>SUMIF($B$7:$B$174,"DAS-5",$G$7:$G$174)</f>
        <v>0</v>
      </c>
      <c r="H182" s="25">
        <f>SUMIF($B$7:$B$174,"DAS-5",$H$7:$H$174)-SUMIFS($H$7:$H$174,$D$7:$D$174,"VAGO",$B$7:$B$174,"DAS-5")</f>
        <v>15813.739999999996</v>
      </c>
      <c r="I182" s="25">
        <f>SUMIF($B$7:$B$174,"DAS-5",$I$7:$I$174)-SUMIFS($I$7:$I$174,$D$7:$D$174,"VAGO",$B$7:$B$174,"DAS-5")</f>
        <v>74417.400000000009</v>
      </c>
      <c r="J182" s="25">
        <f>SUMIF($B$7:$B$174,"DAS-5",$J$7:$J$174)</f>
        <v>90231.139999999985</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26</v>
      </c>
      <c r="D184" s="23">
        <v>0</v>
      </c>
      <c r="E184" s="23">
        <f t="shared" si="3"/>
        <v>26</v>
      </c>
      <c r="F184" s="29"/>
      <c r="G184" s="25">
        <f>SUMIF($B$7:$B$174,"CAA-2",$G$7:$G$174)</f>
        <v>0</v>
      </c>
      <c r="H184" s="25">
        <f>SUMIF($B$7:$B$174,"CAA-2",$H$7:$H$174)-SUMIFS($H$7:$H$174,$D$7:$D$174,"VAGO",$B$7:$B$174,"CAA-2")</f>
        <v>14617.680000000008</v>
      </c>
      <c r="I184" s="25">
        <f>SUMIF($B$7:$B$174,"CAA-2",$I$7:$I$174)-SUMIFS($I$7:$I$174,$D$7:$D$174,"VAGO",$B$7:$B$174,"CAA-2")</f>
        <v>69102.019999999975</v>
      </c>
      <c r="J184" s="25">
        <f>SUMIF($B$7:$B$174,"CAA-2",$J$7:$J$174)</f>
        <v>83719.700000000026</v>
      </c>
      <c r="K184" s="26"/>
      <c r="L184" s="26"/>
      <c r="M184" s="26"/>
      <c r="N184" s="26"/>
      <c r="O184" s="26"/>
      <c r="P184" s="26"/>
      <c r="Q184" s="26"/>
    </row>
    <row r="185" spans="1:30" ht="14.5" x14ac:dyDescent="0.3">
      <c r="A185" s="28" t="s">
        <v>38</v>
      </c>
      <c r="B185" s="15" t="s">
        <v>39</v>
      </c>
      <c r="C185" s="23">
        <v>22</v>
      </c>
      <c r="D185" s="23">
        <v>1</v>
      </c>
      <c r="E185" s="23">
        <f t="shared" si="3"/>
        <v>23</v>
      </c>
      <c r="F185" s="27"/>
      <c r="G185" s="25">
        <f>SUMIF($B$7:$B$174,"CAA-3",$G$7:$G$174)</f>
        <v>0</v>
      </c>
      <c r="H185" s="25">
        <f>SUMIF($B$7:$B$174,"CAA-3",$H$7:$H$174)-SUMIFS($H$7:$H$174,$D$7:$D$174,"VAGO",$B$7:$B$174,"CAA-3")</f>
        <v>9501.58</v>
      </c>
      <c r="I185" s="25">
        <f>SUMIF($B$7:$B$174,"CAA-3",$I$7:$I$174)-SUMIFS($I$7:$I$174,$D$7:$D$174,"VAGO",$B$7:$B$174,"CAA-3")</f>
        <v>38006.1</v>
      </c>
      <c r="J185" s="25">
        <f>SUMIF($B$7:$B$174,"CAA-3",$J$7:$J$174)</f>
        <v>49667.12000000001</v>
      </c>
      <c r="K185" s="26"/>
      <c r="L185" s="26"/>
      <c r="M185" s="26"/>
      <c r="N185" s="26"/>
      <c r="O185" s="26"/>
      <c r="P185" s="26"/>
      <c r="Q185" s="26"/>
    </row>
    <row r="186" spans="1:30" ht="14.5" x14ac:dyDescent="0.3">
      <c r="A186" s="28" t="s">
        <v>40</v>
      </c>
      <c r="B186" s="15" t="s">
        <v>41</v>
      </c>
      <c r="C186" s="23">
        <v>9</v>
      </c>
      <c r="D186" s="23">
        <v>1</v>
      </c>
      <c r="E186" s="23">
        <f t="shared" si="3"/>
        <v>10</v>
      </c>
      <c r="F186" s="27"/>
      <c r="G186" s="25">
        <f>SUMIF($B$7:$B$174,"CAA-4",$G$7:$G$174)</f>
        <v>0</v>
      </c>
      <c r="H186" s="25">
        <f>SUMIF($B$7:$B$174,"CAA-4",$H$7:$H$174)-SUMIFS($H$7:$H$174,$D$7:$D$174,"VAGO",$B$7:$B$174,"CAA-4")</f>
        <v>1860.4599999999998</v>
      </c>
      <c r="I186" s="25">
        <f>SUMIF($B$7:$B$174,"CAA-4",$I$7:$I$174)-SUMIFS($I$7:$I$174,$D$7:$D$174,"VAGO",$B$7:$B$174,"CAA-4")</f>
        <v>9567.99</v>
      </c>
      <c r="J186" s="25">
        <f>SUMIF($B$7:$B$174,"CAA-4",$J$7:$J$174)</f>
        <v>12757.339999999998</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3"/>
        <v>2</v>
      </c>
      <c r="F187" s="27"/>
      <c r="G187" s="25">
        <f>SUMIF($B$7:$B$174,"CAA-5",$G$7:$G$174)</f>
        <v>0</v>
      </c>
      <c r="H187" s="25">
        <f>SUMIF($B$7:$B$174,"CAA-5",$H$7:$H$174)-SUMIFS($H$7:$H$174,$D$7:$D$174,"VAGO",$B$7:$B$174,"CAA-5")</f>
        <v>465.12</v>
      </c>
      <c r="I187" s="25">
        <f>SUMIF($B$7:$B$174,"CAA-5",$I$7:$I$174)-SUMIFS($I$7:$I$174,$D$7:$D$174,"VAGO",$B$7:$B$174,"CAA-5")</f>
        <v>1860.44</v>
      </c>
      <c r="J187" s="25">
        <f>SUMIF($B$7:$B$174,"CAA-5",$J$7:$J$174)</f>
        <v>2325.56</v>
      </c>
      <c r="K187" s="26"/>
      <c r="L187" s="26"/>
      <c r="M187" s="26"/>
      <c r="N187" s="26"/>
      <c r="O187" s="26"/>
      <c r="P187" s="26"/>
      <c r="Q187" s="26"/>
    </row>
    <row r="188" spans="1:30" ht="32.25" customHeight="1" x14ac:dyDescent="0.3">
      <c r="A188" s="19" t="s">
        <v>44</v>
      </c>
      <c r="B188" s="21"/>
      <c r="C188" s="20">
        <f>SUM(C176:C187)</f>
        <v>165</v>
      </c>
      <c r="D188" s="20">
        <f>SUM(D176:D187)</f>
        <v>3</v>
      </c>
      <c r="E188" s="20">
        <f>SUM(E176:E187)</f>
        <v>168</v>
      </c>
      <c r="F188" s="21"/>
      <c r="G188" s="30">
        <f t="shared" ref="G188:I188" si="4">SUM(G176:G187)</f>
        <v>0</v>
      </c>
      <c r="H188" s="30">
        <f t="shared" si="4"/>
        <v>155599.60999999996</v>
      </c>
      <c r="I188" s="30">
        <f t="shared" si="4"/>
        <v>720859.56999999983</v>
      </c>
      <c r="J188" s="30">
        <f>SUM(J176:J187)</f>
        <v>885595.26000000013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9"/>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1000</v>
      </c>
      <c r="I207" s="16">
        <f t="shared" si="9"/>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1000</v>
      </c>
      <c r="I208" s="16">
        <f t="shared" si="9"/>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9"/>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0">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0"/>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0"/>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0"/>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0"/>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407</v>
      </c>
      <c r="E221" s="15">
        <v>1</v>
      </c>
      <c r="F221" s="99" t="s">
        <v>446</v>
      </c>
      <c r="G221" s="35">
        <v>0</v>
      </c>
      <c r="H221" s="87">
        <v>2400</v>
      </c>
      <c r="I221" s="16">
        <f t="shared" ref="I221:I225" si="11">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1000</v>
      </c>
      <c r="I222" s="16">
        <f t="shared" si="11"/>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1000</v>
      </c>
      <c r="I223" s="16">
        <f t="shared" si="11"/>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1000</v>
      </c>
      <c r="I224" s="16">
        <f t="shared" si="11"/>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1000</v>
      </c>
      <c r="I225" s="16">
        <f t="shared" si="11"/>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4000</v>
      </c>
      <c r="I228" s="16">
        <f t="shared" ref="I228:I232" si="13">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2400</v>
      </c>
      <c r="I229" s="16">
        <f t="shared" si="13"/>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4000</v>
      </c>
      <c r="I230" s="16">
        <f t="shared" si="13"/>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2400</v>
      </c>
      <c r="I231" s="16">
        <f t="shared" si="13"/>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4000</v>
      </c>
      <c r="I232" s="16">
        <f t="shared" si="13"/>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4">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4"/>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4"/>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4"/>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4"/>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4"/>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4"/>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4"/>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5"/>
        <v>7</v>
      </c>
      <c r="F248" s="24"/>
      <c r="G248" s="16">
        <f>SUMIF($A$238:$A$245,"MEMBRO",$G$238:$G$245)</f>
        <v>0</v>
      </c>
      <c r="H248" s="16">
        <f>SUMIF($A$238:$A$245,"MEMBRO",$H$238:$H$245)</f>
        <v>30390.920000000006</v>
      </c>
      <c r="I248" s="16">
        <f t="shared" ref="I248" si="16">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7">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7"/>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7"/>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3473.24</v>
      </c>
      <c r="I259" s="16">
        <f t="shared" ref="I259" si="19">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0">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0"/>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0"/>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3473.24</v>
      </c>
      <c r="I270" s="16">
        <f t="shared" ref="I270" si="22">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3">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4">IF(ISBLANK(A276),0,IF(B276="FGS-1",1200.69,732.55))</f>
        <v>1200.69</v>
      </c>
      <c r="I276" s="87">
        <f t="shared" si="23"/>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4"/>
        <v>1200.69</v>
      </c>
      <c r="I277" s="87">
        <f t="shared" si="23"/>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f t="shared" si="24"/>
        <v>1200.69</v>
      </c>
      <c r="I278" s="87">
        <f t="shared" si="23"/>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f t="shared" si="24"/>
        <v>1200.69</v>
      </c>
      <c r="I279" s="87">
        <f t="shared" si="23"/>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4"/>
        <v>1200.69</v>
      </c>
      <c r="I280" s="87">
        <f t="shared" si="23"/>
        <v>1200.69</v>
      </c>
    </row>
    <row r="281" spans="1:30" ht="14.5" x14ac:dyDescent="0.3">
      <c r="A281" s="55" t="s">
        <v>394</v>
      </c>
      <c r="B281" s="93" t="s">
        <v>93</v>
      </c>
      <c r="C281" s="77" t="s">
        <v>223</v>
      </c>
      <c r="D281" s="71" t="s">
        <v>407</v>
      </c>
      <c r="E281" s="53">
        <v>1</v>
      </c>
      <c r="F281" s="83" t="s">
        <v>414</v>
      </c>
      <c r="G281" s="54">
        <v>0</v>
      </c>
      <c r="H281" s="86">
        <f t="shared" si="24"/>
        <v>1200.69</v>
      </c>
      <c r="I281" s="87">
        <f t="shared" si="23"/>
        <v>1200.69</v>
      </c>
    </row>
    <row r="282" spans="1:30" ht="14.5" x14ac:dyDescent="0.3">
      <c r="A282" s="55" t="s">
        <v>394</v>
      </c>
      <c r="B282" s="93" t="s">
        <v>93</v>
      </c>
      <c r="C282" s="77" t="s">
        <v>223</v>
      </c>
      <c r="D282" s="71" t="s">
        <v>407</v>
      </c>
      <c r="E282" s="53">
        <v>1</v>
      </c>
      <c r="F282" s="83" t="s">
        <v>415</v>
      </c>
      <c r="G282" s="54">
        <v>0</v>
      </c>
      <c r="H282" s="86">
        <f t="shared" si="24"/>
        <v>1200.69</v>
      </c>
      <c r="I282" s="87">
        <f t="shared" si="23"/>
        <v>1200.69</v>
      </c>
    </row>
    <row r="283" spans="1:30" ht="14.5" x14ac:dyDescent="0.3">
      <c r="A283" s="80" t="s">
        <v>393</v>
      </c>
      <c r="B283" s="93" t="s">
        <v>93</v>
      </c>
      <c r="C283" s="77" t="s">
        <v>226</v>
      </c>
      <c r="D283" s="71" t="s">
        <v>407</v>
      </c>
      <c r="E283" s="53">
        <v>1</v>
      </c>
      <c r="F283" s="85" t="s">
        <v>416</v>
      </c>
      <c r="G283" s="54">
        <v>0</v>
      </c>
      <c r="H283" s="86">
        <f t="shared" si="24"/>
        <v>1200.69</v>
      </c>
      <c r="I283" s="87">
        <f t="shared" si="23"/>
        <v>1200.69</v>
      </c>
    </row>
    <row r="284" spans="1:30" ht="14.5" x14ac:dyDescent="0.3">
      <c r="A284" s="60" t="s">
        <v>395</v>
      </c>
      <c r="B284" s="93" t="s">
        <v>93</v>
      </c>
      <c r="C284" s="79" t="s">
        <v>226</v>
      </c>
      <c r="D284" s="71" t="s">
        <v>407</v>
      </c>
      <c r="E284" s="53">
        <v>1</v>
      </c>
      <c r="F284" s="84" t="s">
        <v>417</v>
      </c>
      <c r="G284" s="54">
        <v>0</v>
      </c>
      <c r="H284" s="86">
        <f t="shared" si="24"/>
        <v>1200.69</v>
      </c>
      <c r="I284" s="87">
        <f t="shared" si="23"/>
        <v>1200.69</v>
      </c>
    </row>
    <row r="285" spans="1:30" ht="14.5" x14ac:dyDescent="0.3">
      <c r="A285" s="60" t="s">
        <v>396</v>
      </c>
      <c r="B285" s="93" t="s">
        <v>93</v>
      </c>
      <c r="C285" s="79" t="s">
        <v>225</v>
      </c>
      <c r="D285" s="71" t="s">
        <v>407</v>
      </c>
      <c r="E285" s="53">
        <v>1</v>
      </c>
      <c r="F285" s="81" t="s">
        <v>418</v>
      </c>
      <c r="G285" s="54">
        <v>0</v>
      </c>
      <c r="H285" s="86">
        <f t="shared" si="24"/>
        <v>1200.69</v>
      </c>
      <c r="I285" s="87">
        <f t="shared" si="23"/>
        <v>1200.69</v>
      </c>
    </row>
    <row r="286" spans="1:30" ht="14.5" x14ac:dyDescent="0.3">
      <c r="A286" s="60" t="s">
        <v>393</v>
      </c>
      <c r="B286" s="93" t="s">
        <v>93</v>
      </c>
      <c r="C286" s="79" t="s">
        <v>219</v>
      </c>
      <c r="D286" s="71" t="s">
        <v>407</v>
      </c>
      <c r="E286" s="53">
        <v>1</v>
      </c>
      <c r="F286" s="81" t="s">
        <v>419</v>
      </c>
      <c r="G286" s="54">
        <v>0</v>
      </c>
      <c r="H286" s="86">
        <f t="shared" si="24"/>
        <v>1200.69</v>
      </c>
      <c r="I286" s="87">
        <f t="shared" si="23"/>
        <v>1200.69</v>
      </c>
    </row>
    <row r="287" spans="1:30" ht="14.5" x14ac:dyDescent="0.3">
      <c r="A287" s="81" t="s">
        <v>397</v>
      </c>
      <c r="B287" s="93" t="s">
        <v>93</v>
      </c>
      <c r="C287" s="79" t="s">
        <v>225</v>
      </c>
      <c r="D287" s="71" t="s">
        <v>407</v>
      </c>
      <c r="E287" s="53">
        <v>1</v>
      </c>
      <c r="F287" s="81" t="s">
        <v>420</v>
      </c>
      <c r="G287" s="54">
        <v>0</v>
      </c>
      <c r="H287" s="86">
        <f t="shared" si="24"/>
        <v>1200.69</v>
      </c>
      <c r="I287" s="87">
        <f t="shared" si="23"/>
        <v>1200.69</v>
      </c>
    </row>
    <row r="288" spans="1:30" ht="14.5" x14ac:dyDescent="0.3">
      <c r="A288" s="60" t="s">
        <v>398</v>
      </c>
      <c r="B288" s="93" t="s">
        <v>448</v>
      </c>
      <c r="C288" s="79" t="s">
        <v>220</v>
      </c>
      <c r="D288" s="71" t="s">
        <v>407</v>
      </c>
      <c r="E288" s="53">
        <v>1</v>
      </c>
      <c r="F288" s="84" t="s">
        <v>421</v>
      </c>
      <c r="G288" s="54">
        <v>0</v>
      </c>
      <c r="H288" s="86">
        <f t="shared" si="24"/>
        <v>732.55</v>
      </c>
      <c r="I288" s="87">
        <f t="shared" si="23"/>
        <v>732.55</v>
      </c>
    </row>
    <row r="289" spans="1:30" ht="14.5" x14ac:dyDescent="0.3">
      <c r="A289" s="60" t="s">
        <v>393</v>
      </c>
      <c r="B289" s="93" t="s">
        <v>448</v>
      </c>
      <c r="C289" s="79" t="s">
        <v>219</v>
      </c>
      <c r="D289" s="71" t="s">
        <v>407</v>
      </c>
      <c r="E289" s="53">
        <v>1</v>
      </c>
      <c r="F289" s="84" t="s">
        <v>422</v>
      </c>
      <c r="G289" s="54">
        <v>0</v>
      </c>
      <c r="H289" s="86">
        <f t="shared" si="24"/>
        <v>732.55</v>
      </c>
      <c r="I289" s="87">
        <f t="shared" si="23"/>
        <v>732.55</v>
      </c>
    </row>
    <row r="290" spans="1:30" ht="14.5" x14ac:dyDescent="0.3">
      <c r="A290" s="60" t="s">
        <v>395</v>
      </c>
      <c r="B290" s="93" t="s">
        <v>448</v>
      </c>
      <c r="C290" s="79" t="s">
        <v>219</v>
      </c>
      <c r="D290" s="71" t="s">
        <v>407</v>
      </c>
      <c r="E290" s="53">
        <v>1</v>
      </c>
      <c r="F290" s="84" t="s">
        <v>423</v>
      </c>
      <c r="G290" s="54">
        <v>0</v>
      </c>
      <c r="H290" s="86">
        <f t="shared" si="24"/>
        <v>732.55</v>
      </c>
      <c r="I290" s="87">
        <f t="shared" si="23"/>
        <v>732.55</v>
      </c>
    </row>
    <row r="291" spans="1:30" ht="14.5" x14ac:dyDescent="0.3">
      <c r="A291" s="60" t="s">
        <v>399</v>
      </c>
      <c r="B291" s="93" t="s">
        <v>448</v>
      </c>
      <c r="C291" s="79" t="s">
        <v>220</v>
      </c>
      <c r="D291" s="71" t="s">
        <v>407</v>
      </c>
      <c r="E291" s="53">
        <v>1</v>
      </c>
      <c r="F291" s="84" t="s">
        <v>424</v>
      </c>
      <c r="G291" s="54">
        <v>0</v>
      </c>
      <c r="H291" s="86">
        <f t="shared" si="24"/>
        <v>732.55</v>
      </c>
      <c r="I291" s="87">
        <f t="shared" si="23"/>
        <v>732.55</v>
      </c>
    </row>
    <row r="292" spans="1:30" ht="14.5" x14ac:dyDescent="0.3">
      <c r="A292" s="60" t="s">
        <v>400</v>
      </c>
      <c r="B292" s="93" t="s">
        <v>448</v>
      </c>
      <c r="C292" s="79" t="s">
        <v>225</v>
      </c>
      <c r="D292" s="71" t="s">
        <v>407</v>
      </c>
      <c r="E292" s="53">
        <v>1</v>
      </c>
      <c r="F292" s="84" t="s">
        <v>425</v>
      </c>
      <c r="G292" s="54">
        <v>0</v>
      </c>
      <c r="H292" s="86">
        <f t="shared" si="24"/>
        <v>732.55</v>
      </c>
      <c r="I292" s="87">
        <f t="shared" si="23"/>
        <v>732.55</v>
      </c>
    </row>
    <row r="293" spans="1:30" ht="14.5" x14ac:dyDescent="0.3">
      <c r="A293" s="60" t="s">
        <v>401</v>
      </c>
      <c r="B293" s="93" t="s">
        <v>448</v>
      </c>
      <c r="C293" s="79" t="s">
        <v>224</v>
      </c>
      <c r="D293" s="71" t="s">
        <v>407</v>
      </c>
      <c r="E293" s="53">
        <v>1</v>
      </c>
      <c r="F293" s="84" t="s">
        <v>426</v>
      </c>
      <c r="G293" s="54">
        <v>0</v>
      </c>
      <c r="H293" s="86">
        <f t="shared" si="24"/>
        <v>732.55</v>
      </c>
      <c r="I293" s="87">
        <f t="shared" si="23"/>
        <v>732.55</v>
      </c>
    </row>
    <row r="294" spans="1:30" ht="14.5" x14ac:dyDescent="0.3">
      <c r="A294" s="60" t="s">
        <v>402</v>
      </c>
      <c r="B294" s="93" t="s">
        <v>448</v>
      </c>
      <c r="C294" s="79" t="s">
        <v>225</v>
      </c>
      <c r="D294" s="71" t="s">
        <v>407</v>
      </c>
      <c r="E294" s="53">
        <v>1</v>
      </c>
      <c r="F294" s="81" t="s">
        <v>427</v>
      </c>
      <c r="G294" s="54">
        <v>0</v>
      </c>
      <c r="H294" s="86">
        <f t="shared" si="24"/>
        <v>732.55</v>
      </c>
      <c r="I294" s="87">
        <f t="shared" si="23"/>
        <v>732.55</v>
      </c>
    </row>
    <row r="295" spans="1:30" ht="14.5" x14ac:dyDescent="0.3">
      <c r="A295" s="60" t="s">
        <v>403</v>
      </c>
      <c r="B295" s="93" t="s">
        <v>448</v>
      </c>
      <c r="C295" s="79" t="s">
        <v>222</v>
      </c>
      <c r="D295" s="71" t="s">
        <v>407</v>
      </c>
      <c r="E295" s="53">
        <v>1</v>
      </c>
      <c r="F295" s="84" t="s">
        <v>428</v>
      </c>
      <c r="G295" s="54">
        <v>0</v>
      </c>
      <c r="H295" s="86">
        <f t="shared" si="24"/>
        <v>732.55</v>
      </c>
      <c r="I295" s="87">
        <f t="shared" si="23"/>
        <v>732.55</v>
      </c>
    </row>
    <row r="296" spans="1:30" ht="14.5" x14ac:dyDescent="0.3">
      <c r="A296" s="60" t="s">
        <v>398</v>
      </c>
      <c r="B296" s="93" t="s">
        <v>448</v>
      </c>
      <c r="C296" s="79" t="s">
        <v>220</v>
      </c>
      <c r="D296" s="71" t="s">
        <v>407</v>
      </c>
      <c r="E296" s="53">
        <v>1</v>
      </c>
      <c r="F296" s="84" t="s">
        <v>429</v>
      </c>
      <c r="G296" s="54">
        <v>0</v>
      </c>
      <c r="H296" s="86">
        <f t="shared" si="24"/>
        <v>732.55</v>
      </c>
      <c r="I296" s="87">
        <f t="shared" si="23"/>
        <v>732.55</v>
      </c>
    </row>
    <row r="297" spans="1:30" ht="14.5" x14ac:dyDescent="0.3">
      <c r="A297" s="60" t="s">
        <v>393</v>
      </c>
      <c r="B297" s="93" t="s">
        <v>448</v>
      </c>
      <c r="C297" s="79" t="s">
        <v>220</v>
      </c>
      <c r="D297" s="71" t="s">
        <v>407</v>
      </c>
      <c r="E297" s="53">
        <v>1</v>
      </c>
      <c r="F297" s="81" t="s">
        <v>430</v>
      </c>
      <c r="G297" s="54">
        <v>0</v>
      </c>
      <c r="H297" s="86">
        <f t="shared" si="24"/>
        <v>732.55</v>
      </c>
      <c r="I297" s="87">
        <f t="shared" si="23"/>
        <v>732.55</v>
      </c>
    </row>
    <row r="298" spans="1:30" ht="14.5" x14ac:dyDescent="0.3">
      <c r="A298" s="60" t="s">
        <v>404</v>
      </c>
      <c r="B298" s="93" t="s">
        <v>448</v>
      </c>
      <c r="C298" s="79" t="s">
        <v>220</v>
      </c>
      <c r="D298" s="71" t="s">
        <v>407</v>
      </c>
      <c r="E298" s="53">
        <v>1</v>
      </c>
      <c r="F298" s="84" t="s">
        <v>431</v>
      </c>
      <c r="G298" s="54">
        <v>0</v>
      </c>
      <c r="H298" s="86">
        <f t="shared" si="24"/>
        <v>732.55</v>
      </c>
      <c r="I298" s="87">
        <f t="shared" si="23"/>
        <v>732.55</v>
      </c>
    </row>
    <row r="299" spans="1:30" ht="14.5" x14ac:dyDescent="0.3">
      <c r="A299" s="60" t="s">
        <v>405</v>
      </c>
      <c r="B299" s="93" t="s">
        <v>448</v>
      </c>
      <c r="C299" s="79" t="s">
        <v>219</v>
      </c>
      <c r="D299" s="71" t="s">
        <v>407</v>
      </c>
      <c r="E299" s="53">
        <v>1</v>
      </c>
      <c r="F299" s="84" t="s">
        <v>432</v>
      </c>
      <c r="G299" s="54">
        <v>0</v>
      </c>
      <c r="H299" s="86">
        <f t="shared" si="24"/>
        <v>732.55</v>
      </c>
      <c r="I299" s="87">
        <f t="shared" si="23"/>
        <v>732.55</v>
      </c>
    </row>
    <row r="300" spans="1:30" ht="14.5" x14ac:dyDescent="0.3">
      <c r="A300" s="60" t="s">
        <v>402</v>
      </c>
      <c r="B300" s="93" t="s">
        <v>448</v>
      </c>
      <c r="C300" s="79" t="s">
        <v>225</v>
      </c>
      <c r="D300" s="71" t="s">
        <v>407</v>
      </c>
      <c r="E300" s="53">
        <v>1</v>
      </c>
      <c r="F300" s="84" t="s">
        <v>433</v>
      </c>
      <c r="G300" s="54">
        <v>0</v>
      </c>
      <c r="H300" s="86">
        <f t="shared" si="24"/>
        <v>732.55</v>
      </c>
      <c r="I300" s="87">
        <f t="shared" si="23"/>
        <v>732.55</v>
      </c>
    </row>
    <row r="301" spans="1:30" ht="14.5" x14ac:dyDescent="0.3">
      <c r="A301" s="60" t="s">
        <v>403</v>
      </c>
      <c r="B301" s="93" t="s">
        <v>448</v>
      </c>
      <c r="C301" s="79" t="s">
        <v>219</v>
      </c>
      <c r="D301" s="71" t="s">
        <v>407</v>
      </c>
      <c r="E301" s="53">
        <v>1</v>
      </c>
      <c r="F301" s="84" t="s">
        <v>434</v>
      </c>
      <c r="G301" s="54">
        <v>0</v>
      </c>
      <c r="H301" s="86">
        <f t="shared" si="24"/>
        <v>732.55</v>
      </c>
      <c r="I301" s="87">
        <f t="shared" si="23"/>
        <v>732.55</v>
      </c>
    </row>
    <row r="302" spans="1:30" ht="14.5" x14ac:dyDescent="0.3">
      <c r="A302" s="60" t="s">
        <v>406</v>
      </c>
      <c r="B302" s="93" t="s">
        <v>448</v>
      </c>
      <c r="C302" s="79" t="s">
        <v>219</v>
      </c>
      <c r="D302" s="71" t="s">
        <v>407</v>
      </c>
      <c r="E302" s="53">
        <v>1</v>
      </c>
      <c r="F302" s="81" t="s">
        <v>435</v>
      </c>
      <c r="G302" s="54">
        <v>0</v>
      </c>
      <c r="H302" s="86">
        <f t="shared" si="24"/>
        <v>732.55</v>
      </c>
      <c r="I302" s="87">
        <f t="shared" si="23"/>
        <v>732.55</v>
      </c>
    </row>
    <row r="303" spans="1:30" ht="14.5" x14ac:dyDescent="0.3">
      <c r="A303" s="60" t="s">
        <v>393</v>
      </c>
      <c r="B303" s="93" t="s">
        <v>448</v>
      </c>
      <c r="C303" s="79" t="s">
        <v>219</v>
      </c>
      <c r="D303" s="52" t="s">
        <v>407</v>
      </c>
      <c r="E303" s="53">
        <v>1</v>
      </c>
      <c r="F303" s="81" t="s">
        <v>511</v>
      </c>
      <c r="G303" s="54">
        <v>0</v>
      </c>
      <c r="H303" s="86">
        <f t="shared" si="24"/>
        <v>732.55</v>
      </c>
      <c r="I303" s="87">
        <f t="shared" si="23"/>
        <v>732.55</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f t="shared" si="24"/>
        <v>0</v>
      </c>
      <c r="I304" s="87">
        <f t="shared" si="23"/>
        <v>0</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f t="shared" si="24"/>
        <v>0</v>
      </c>
      <c r="I305" s="87">
        <f t="shared" si="23"/>
        <v>0</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5">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2</v>
      </c>
      <c r="E308" s="23">
        <f t="shared" si="25"/>
        <v>18</v>
      </c>
      <c r="F308" s="27"/>
      <c r="G308" s="16">
        <f>SUMIF($B$275:$B$305,"FGS-2",$G$275:$G$305)</f>
        <v>0</v>
      </c>
      <c r="H308" s="16">
        <f>SUMIF($B$275:$B$305,"FGS-2",$H$275:$H$305)</f>
        <v>11720.799999999997</v>
      </c>
      <c r="I308" s="16">
        <f>SUMIF($B$275:$B$305,"FGS-2",$I$275:$I$305)</f>
        <v>11720.799999999997</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5"/>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5"/>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5"/>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5"/>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29</v>
      </c>
      <c r="D313" s="20">
        <f t="shared" ref="D313:E313" si="26">SUM(D307:D312)</f>
        <v>2</v>
      </c>
      <c r="E313" s="20">
        <f t="shared" si="26"/>
        <v>31</v>
      </c>
      <c r="F313" s="36"/>
      <c r="G313" s="39">
        <f t="shared" ref="G313:H313" si="27">SUM(G307:G312)</f>
        <v>0</v>
      </c>
      <c r="H313" s="39">
        <f t="shared" si="27"/>
        <v>27329.770000000004</v>
      </c>
      <c r="I313" s="39">
        <f>SUM(I307:I312)</f>
        <v>27329.770000000004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223</v>
      </c>
      <c r="D316" s="20">
        <f>SUM(D188+D200+D233+D249+D260+D271+D313)</f>
        <v>5</v>
      </c>
      <c r="E316" s="20">
        <f>SUM(E188+E200+E233+E249+E260+E271+E313)</f>
        <v>228</v>
      </c>
      <c r="F316" s="21"/>
      <c r="G316" s="39">
        <f>SUM(H188+G200+G233+G249+G260+G271+G313)</f>
        <v>155599.60999999996</v>
      </c>
      <c r="H316" s="39">
        <f>SUM(I188+H200+H233+H249+H260+H271+H313)</f>
        <v>813141.5399999998</v>
      </c>
      <c r="I316" s="39">
        <f>SUM(J188+I200+I233+I249+I260+I271+I313)</f>
        <v>977877.2300000001</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E2B12386-BCA4-434A-A0A6-329D2D109AE2}">
      <formula1>"FDA,FDA-1,FDA-2,FDA-3,FDA-4"</formula1>
    </dataValidation>
    <dataValidation type="list" allowBlank="1" sqref="B7:B174" xr:uid="{990A5BF6-9A70-4506-93A0-76AD685D1E3A}">
      <formula1>"DAS,DAS-1,DAS-2,DAS-3,DAS-4,DAS-5,CAA-1,CAA-2,CAA-3,CAA-4,CAA-5"</formula1>
    </dataValidation>
    <dataValidation type="list" allowBlank="1" sqref="D205:D209 D192:D193 D275:D305 D221:D225 D213:D217 D254:D256 D265:D267 D238:D245 D7:D174" xr:uid="{AE9F28C7-E7B0-4DF7-99FB-7A5E8C70CD45}">
      <formula1>"AGP,CLH,CLT,COM,CTD,CTI,DES,DISP,ELE,ESG,EST,EXM,EXQ,EXR,FRQ,REV,VAGO"</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4F432-B16F-4C99-A4B6-7FA8CD849B01}">
  <dimension ref="A1:AD1038"/>
  <sheetViews>
    <sheetView zoomScale="75" zoomScaleNormal="75" workbookViewId="0">
      <selection activeCell="F288" sqref="F288"/>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561</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4" t="s">
        <v>562</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5" t="s">
        <v>180</v>
      </c>
      <c r="B7" s="57" t="s">
        <v>37</v>
      </c>
      <c r="C7" s="57" t="s">
        <v>219</v>
      </c>
      <c r="D7" s="94" t="s">
        <v>227</v>
      </c>
      <c r="E7" s="53">
        <v>1</v>
      </c>
      <c r="F7" s="60" t="s">
        <v>228</v>
      </c>
      <c r="G7" s="54">
        <v>0</v>
      </c>
      <c r="H7" s="64">
        <v>664.44</v>
      </c>
      <c r="I7" s="64">
        <v>2657.77</v>
      </c>
      <c r="J7" s="65">
        <f t="shared" ref="J7:J70" si="0">H7+I7</f>
        <v>3322.21</v>
      </c>
      <c r="K7" s="17"/>
      <c r="L7" s="17"/>
      <c r="M7" s="17"/>
      <c r="N7" s="17"/>
      <c r="O7" s="17"/>
      <c r="P7" s="17"/>
      <c r="Q7" s="17"/>
      <c r="R7" s="18"/>
      <c r="S7" s="18"/>
      <c r="T7" s="18"/>
      <c r="U7" s="18"/>
      <c r="V7" s="18"/>
      <c r="W7" s="18"/>
      <c r="X7" s="18"/>
      <c r="Y7" s="18"/>
      <c r="Z7" s="18"/>
      <c r="AA7" s="5"/>
      <c r="AB7" s="5"/>
      <c r="AC7" s="5"/>
      <c r="AD7" s="5"/>
    </row>
    <row r="8" spans="1:30" ht="14.5" x14ac:dyDescent="0.3">
      <c r="A8" s="56" t="s">
        <v>181</v>
      </c>
      <c r="B8" s="58" t="s">
        <v>33</v>
      </c>
      <c r="C8" s="56" t="s">
        <v>220</v>
      </c>
      <c r="D8" s="94" t="s">
        <v>227</v>
      </c>
      <c r="E8" s="53">
        <v>1</v>
      </c>
      <c r="F8" s="61" t="s">
        <v>229</v>
      </c>
      <c r="G8" s="54">
        <v>0</v>
      </c>
      <c r="H8" s="64">
        <v>930.22</v>
      </c>
      <c r="I8" s="64">
        <v>3720.87</v>
      </c>
      <c r="J8" s="65">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58" t="s">
        <v>37</v>
      </c>
      <c r="C9" s="58" t="s">
        <v>221</v>
      </c>
      <c r="D9" s="94" t="s">
        <v>227</v>
      </c>
      <c r="E9" s="53">
        <v>1</v>
      </c>
      <c r="F9" s="60" t="s">
        <v>230</v>
      </c>
      <c r="G9" s="54">
        <v>0</v>
      </c>
      <c r="H9" s="64">
        <v>664.44</v>
      </c>
      <c r="I9" s="64">
        <v>2657.77</v>
      </c>
      <c r="J9" s="65">
        <f t="shared" si="0"/>
        <v>3322.21</v>
      </c>
      <c r="K9" s="47"/>
      <c r="L9" s="47"/>
      <c r="M9" s="47"/>
      <c r="N9" s="47"/>
      <c r="O9" s="47"/>
      <c r="P9" s="47"/>
      <c r="Q9" s="47"/>
    </row>
    <row r="10" spans="1:30" ht="14.5" x14ac:dyDescent="0.3">
      <c r="A10" s="56" t="s">
        <v>182</v>
      </c>
      <c r="B10" s="56" t="s">
        <v>39</v>
      </c>
      <c r="C10" s="56" t="s">
        <v>222</v>
      </c>
      <c r="D10" s="94" t="s">
        <v>227</v>
      </c>
      <c r="E10" s="53">
        <v>1</v>
      </c>
      <c r="F10" s="62" t="s">
        <v>231</v>
      </c>
      <c r="G10" s="54">
        <v>0</v>
      </c>
      <c r="H10" s="64">
        <v>431.89</v>
      </c>
      <c r="I10" s="64">
        <v>1727.55</v>
      </c>
      <c r="J10" s="65">
        <f t="shared" si="0"/>
        <v>2159.44</v>
      </c>
    </row>
    <row r="11" spans="1:30" ht="14.5" x14ac:dyDescent="0.3">
      <c r="A11" s="55" t="s">
        <v>183</v>
      </c>
      <c r="B11" s="57" t="s">
        <v>27</v>
      </c>
      <c r="C11" s="57" t="s">
        <v>223</v>
      </c>
      <c r="D11" s="94" t="s">
        <v>227</v>
      </c>
      <c r="E11" s="53">
        <v>1</v>
      </c>
      <c r="F11" s="61" t="s">
        <v>232</v>
      </c>
      <c r="G11" s="54">
        <v>0</v>
      </c>
      <c r="H11" s="64">
        <v>1461.77</v>
      </c>
      <c r="I11" s="64">
        <v>5847.08</v>
      </c>
      <c r="J11" s="65">
        <f t="shared" si="0"/>
        <v>7308.85</v>
      </c>
    </row>
    <row r="12" spans="1:30" ht="14.5" x14ac:dyDescent="0.3">
      <c r="A12" s="55" t="s">
        <v>184</v>
      </c>
      <c r="B12" s="55" t="s">
        <v>29</v>
      </c>
      <c r="C12" s="58" t="s">
        <v>221</v>
      </c>
      <c r="D12" s="94" t="s">
        <v>407</v>
      </c>
      <c r="E12" s="53">
        <v>1</v>
      </c>
      <c r="F12" s="60" t="s">
        <v>233</v>
      </c>
      <c r="G12" s="54">
        <v>0</v>
      </c>
      <c r="H12" s="64"/>
      <c r="I12" s="64">
        <v>4916.8599999999997</v>
      </c>
      <c r="J12" s="65">
        <f t="shared" si="0"/>
        <v>4916.8599999999997</v>
      </c>
    </row>
    <row r="13" spans="1:30" ht="14.5" x14ac:dyDescent="0.3">
      <c r="A13" s="55" t="s">
        <v>182</v>
      </c>
      <c r="B13" s="56" t="s">
        <v>39</v>
      </c>
      <c r="C13" s="56" t="s">
        <v>220</v>
      </c>
      <c r="D13" s="94" t="s">
        <v>227</v>
      </c>
      <c r="E13" s="53">
        <v>1</v>
      </c>
      <c r="F13" s="60" t="s">
        <v>234</v>
      </c>
      <c r="G13" s="54">
        <v>0</v>
      </c>
      <c r="H13" s="64">
        <v>431.89</v>
      </c>
      <c r="I13" s="64">
        <v>1727.55</v>
      </c>
      <c r="J13" s="65">
        <f t="shared" si="0"/>
        <v>2159.44</v>
      </c>
    </row>
    <row r="14" spans="1:30" ht="14.5" x14ac:dyDescent="0.3">
      <c r="A14" s="55" t="s">
        <v>182</v>
      </c>
      <c r="B14" s="56" t="s">
        <v>39</v>
      </c>
      <c r="C14" s="57" t="s">
        <v>219</v>
      </c>
      <c r="D14" s="94" t="s">
        <v>227</v>
      </c>
      <c r="E14" s="53">
        <v>1</v>
      </c>
      <c r="F14" s="60" t="s">
        <v>235</v>
      </c>
      <c r="G14" s="54">
        <v>0</v>
      </c>
      <c r="H14" s="64">
        <v>431.89</v>
      </c>
      <c r="I14" s="64">
        <v>1727.55</v>
      </c>
      <c r="J14" s="65">
        <f t="shared" si="0"/>
        <v>2159.44</v>
      </c>
    </row>
    <row r="15" spans="1:30" ht="14.5" x14ac:dyDescent="0.3">
      <c r="A15" s="55" t="s">
        <v>181</v>
      </c>
      <c r="B15" s="57" t="s">
        <v>33</v>
      </c>
      <c r="C15" s="56" t="s">
        <v>224</v>
      </c>
      <c r="D15" s="94" t="s">
        <v>227</v>
      </c>
      <c r="E15" s="53">
        <v>1</v>
      </c>
      <c r="F15" s="60" t="s">
        <v>236</v>
      </c>
      <c r="G15" s="54">
        <v>0</v>
      </c>
      <c r="H15" s="64">
        <v>930.22</v>
      </c>
      <c r="I15" s="64">
        <v>3720.87</v>
      </c>
      <c r="J15" s="65">
        <f t="shared" si="0"/>
        <v>4651.09</v>
      </c>
    </row>
    <row r="16" spans="1:30" ht="14.5" x14ac:dyDescent="0.3">
      <c r="A16" s="55" t="s">
        <v>183</v>
      </c>
      <c r="B16" s="57" t="s">
        <v>27</v>
      </c>
      <c r="C16" s="57" t="s">
        <v>219</v>
      </c>
      <c r="D16" s="94" t="s">
        <v>227</v>
      </c>
      <c r="E16" s="53">
        <v>1</v>
      </c>
      <c r="F16" s="61" t="s">
        <v>237</v>
      </c>
      <c r="G16" s="54">
        <v>0</v>
      </c>
      <c r="H16" s="64">
        <v>1461.77</v>
      </c>
      <c r="I16" s="64">
        <v>5847.08</v>
      </c>
      <c r="J16" s="65">
        <f t="shared" si="0"/>
        <v>7308.85</v>
      </c>
    </row>
    <row r="17" spans="1:10" ht="14.5" x14ac:dyDescent="0.3">
      <c r="A17" s="55" t="s">
        <v>183</v>
      </c>
      <c r="B17" s="57" t="s">
        <v>27</v>
      </c>
      <c r="C17" s="56" t="s">
        <v>222</v>
      </c>
      <c r="D17" s="94" t="s">
        <v>227</v>
      </c>
      <c r="E17" s="53">
        <v>1</v>
      </c>
      <c r="F17" s="60" t="s">
        <v>238</v>
      </c>
      <c r="G17" s="54">
        <v>0</v>
      </c>
      <c r="H17" s="64">
        <v>1461.77</v>
      </c>
      <c r="I17" s="64">
        <v>5847.08</v>
      </c>
      <c r="J17" s="65">
        <f t="shared" si="0"/>
        <v>7308.85</v>
      </c>
    </row>
    <row r="18" spans="1:10" ht="14.5" x14ac:dyDescent="0.3">
      <c r="A18" s="55" t="s">
        <v>180</v>
      </c>
      <c r="B18" s="58" t="s">
        <v>37</v>
      </c>
      <c r="C18" s="57" t="s">
        <v>223</v>
      </c>
      <c r="D18" s="94" t="s">
        <v>227</v>
      </c>
      <c r="E18" s="53">
        <v>1</v>
      </c>
      <c r="F18" s="60" t="s">
        <v>239</v>
      </c>
      <c r="G18" s="54">
        <v>0</v>
      </c>
      <c r="H18" s="64">
        <v>664.44</v>
      </c>
      <c r="I18" s="64">
        <v>2657.77</v>
      </c>
      <c r="J18" s="65">
        <f t="shared" si="0"/>
        <v>3322.21</v>
      </c>
    </row>
    <row r="19" spans="1:10" ht="14.5" x14ac:dyDescent="0.3">
      <c r="A19" s="55" t="s">
        <v>185</v>
      </c>
      <c r="B19" s="55" t="s">
        <v>29</v>
      </c>
      <c r="C19" s="56" t="s">
        <v>225</v>
      </c>
      <c r="D19" s="94" t="s">
        <v>227</v>
      </c>
      <c r="E19" s="53">
        <v>1</v>
      </c>
      <c r="F19" s="60" t="s">
        <v>240</v>
      </c>
      <c r="G19" s="54">
        <v>0</v>
      </c>
      <c r="H19" s="64">
        <v>1229.22</v>
      </c>
      <c r="I19" s="64">
        <v>4916.8599999999997</v>
      </c>
      <c r="J19" s="65">
        <f t="shared" si="0"/>
        <v>6146.08</v>
      </c>
    </row>
    <row r="20" spans="1:10" ht="14.5" x14ac:dyDescent="0.3">
      <c r="A20" s="55" t="s">
        <v>183</v>
      </c>
      <c r="B20" s="57" t="s">
        <v>27</v>
      </c>
      <c r="C20" s="56" t="s">
        <v>222</v>
      </c>
      <c r="D20" s="94" t="s">
        <v>227</v>
      </c>
      <c r="E20" s="53">
        <v>1</v>
      </c>
      <c r="F20" s="60" t="s">
        <v>241</v>
      </c>
      <c r="G20" s="54">
        <v>0</v>
      </c>
      <c r="H20" s="64">
        <v>1461.77</v>
      </c>
      <c r="I20" s="64">
        <v>5847.08</v>
      </c>
      <c r="J20" s="65">
        <f t="shared" si="0"/>
        <v>7308.85</v>
      </c>
    </row>
    <row r="21" spans="1:10" ht="26" x14ac:dyDescent="0.3">
      <c r="A21" s="55" t="s">
        <v>186</v>
      </c>
      <c r="B21" s="55" t="s">
        <v>41</v>
      </c>
      <c r="C21" s="55" t="s">
        <v>226</v>
      </c>
      <c r="D21" s="94" t="s">
        <v>407</v>
      </c>
      <c r="E21" s="53">
        <v>1</v>
      </c>
      <c r="F21" s="60" t="s">
        <v>242</v>
      </c>
      <c r="G21" s="54">
        <v>0</v>
      </c>
      <c r="H21" s="64"/>
      <c r="I21" s="66">
        <v>1063.1099999999999</v>
      </c>
      <c r="J21" s="67">
        <f t="shared" si="0"/>
        <v>1063.1099999999999</v>
      </c>
    </row>
    <row r="22" spans="1:10" ht="14.5" x14ac:dyDescent="0.3">
      <c r="A22" s="55" t="s">
        <v>180</v>
      </c>
      <c r="B22" s="58" t="s">
        <v>37</v>
      </c>
      <c r="C22" s="57" t="s">
        <v>223</v>
      </c>
      <c r="D22" s="94" t="s">
        <v>227</v>
      </c>
      <c r="E22" s="53">
        <v>1</v>
      </c>
      <c r="F22" s="60" t="s">
        <v>243</v>
      </c>
      <c r="G22" s="54">
        <v>0</v>
      </c>
      <c r="H22" s="64">
        <v>664.44</v>
      </c>
      <c r="I22" s="64">
        <v>2657.77</v>
      </c>
      <c r="J22" s="65">
        <f t="shared" si="0"/>
        <v>3322.21</v>
      </c>
    </row>
    <row r="23" spans="1:10" ht="14.5" x14ac:dyDescent="0.3">
      <c r="A23" s="55" t="s">
        <v>187</v>
      </c>
      <c r="B23" s="55" t="s">
        <v>25</v>
      </c>
      <c r="C23" s="57" t="s">
        <v>219</v>
      </c>
      <c r="D23" s="94" t="s">
        <v>227</v>
      </c>
      <c r="E23" s="53">
        <v>1</v>
      </c>
      <c r="F23" s="63" t="s">
        <v>244</v>
      </c>
      <c r="G23" s="54">
        <v>0</v>
      </c>
      <c r="H23" s="64">
        <v>1993.32</v>
      </c>
      <c r="I23" s="64">
        <v>7973.3</v>
      </c>
      <c r="J23" s="65">
        <f t="shared" si="0"/>
        <v>9966.6200000000008</v>
      </c>
    </row>
    <row r="24" spans="1:10" ht="14.5" x14ac:dyDescent="0.3">
      <c r="A24" s="55" t="s">
        <v>187</v>
      </c>
      <c r="B24" s="55" t="s">
        <v>25</v>
      </c>
      <c r="C24" s="57" t="s">
        <v>223</v>
      </c>
      <c r="D24" s="94" t="s">
        <v>227</v>
      </c>
      <c r="E24" s="53">
        <v>1</v>
      </c>
      <c r="F24" s="60" t="s">
        <v>245</v>
      </c>
      <c r="G24" s="54">
        <v>0</v>
      </c>
      <c r="H24" s="64">
        <v>1993.32</v>
      </c>
      <c r="I24" s="64">
        <v>7973.3</v>
      </c>
      <c r="J24" s="65">
        <f t="shared" si="0"/>
        <v>9966.6200000000008</v>
      </c>
    </row>
    <row r="25" spans="1:10" ht="14.5" x14ac:dyDescent="0.3">
      <c r="A25" s="55" t="s">
        <v>183</v>
      </c>
      <c r="B25" s="57" t="s">
        <v>27</v>
      </c>
      <c r="C25" s="56" t="s">
        <v>222</v>
      </c>
      <c r="D25" s="94" t="s">
        <v>461</v>
      </c>
      <c r="E25" s="53">
        <v>1</v>
      </c>
      <c r="F25" s="60" t="s">
        <v>246</v>
      </c>
      <c r="G25" s="54">
        <v>0</v>
      </c>
      <c r="H25" s="64"/>
      <c r="I25" s="64">
        <v>5847.08</v>
      </c>
      <c r="J25" s="65">
        <f t="shared" si="0"/>
        <v>5847.08</v>
      </c>
    </row>
    <row r="26" spans="1:10" ht="14.5" x14ac:dyDescent="0.3">
      <c r="A26" s="55" t="s">
        <v>188</v>
      </c>
      <c r="B26" s="55" t="s">
        <v>35</v>
      </c>
      <c r="C26" s="55" t="s">
        <v>226</v>
      </c>
      <c r="D26" s="94" t="s">
        <v>227</v>
      </c>
      <c r="E26" s="53">
        <v>1</v>
      </c>
      <c r="F26" s="60" t="s">
        <v>247</v>
      </c>
      <c r="G26" s="54">
        <v>0</v>
      </c>
      <c r="H26" s="64">
        <v>807.29</v>
      </c>
      <c r="I26" s="64">
        <v>3229.18</v>
      </c>
      <c r="J26" s="65">
        <f t="shared" si="0"/>
        <v>4036.47</v>
      </c>
    </row>
    <row r="27" spans="1:10" ht="14.5" x14ac:dyDescent="0.3">
      <c r="A27" s="55" t="s">
        <v>187</v>
      </c>
      <c r="B27" s="55" t="s">
        <v>25</v>
      </c>
      <c r="C27" s="56" t="s">
        <v>222</v>
      </c>
      <c r="D27" s="94" t="s">
        <v>227</v>
      </c>
      <c r="E27" s="53">
        <v>1</v>
      </c>
      <c r="F27" s="61" t="s">
        <v>248</v>
      </c>
      <c r="G27" s="54">
        <v>0</v>
      </c>
      <c r="H27" s="64">
        <v>1993.32</v>
      </c>
      <c r="I27" s="64">
        <v>7973.3</v>
      </c>
      <c r="J27" s="65">
        <f t="shared" si="0"/>
        <v>9966.6200000000008</v>
      </c>
    </row>
    <row r="28" spans="1:10" ht="14.5" x14ac:dyDescent="0.3">
      <c r="A28" s="55" t="s">
        <v>180</v>
      </c>
      <c r="B28" s="58" t="s">
        <v>37</v>
      </c>
      <c r="C28" s="57" t="s">
        <v>219</v>
      </c>
      <c r="D28" s="94" t="s">
        <v>227</v>
      </c>
      <c r="E28" s="53">
        <v>1</v>
      </c>
      <c r="F28" s="60" t="s">
        <v>249</v>
      </c>
      <c r="G28" s="54">
        <v>0</v>
      </c>
      <c r="H28" s="64">
        <v>664.44</v>
      </c>
      <c r="I28" s="64">
        <v>2657.77</v>
      </c>
      <c r="J28" s="65">
        <f t="shared" si="0"/>
        <v>3322.21</v>
      </c>
    </row>
    <row r="29" spans="1:10" ht="14.5" x14ac:dyDescent="0.3">
      <c r="A29" s="56" t="s">
        <v>189</v>
      </c>
      <c r="B29" s="56" t="s">
        <v>31</v>
      </c>
      <c r="C29" s="56" t="s">
        <v>224</v>
      </c>
      <c r="D29" s="94" t="s">
        <v>227</v>
      </c>
      <c r="E29" s="53">
        <v>1</v>
      </c>
      <c r="F29" s="60" t="s">
        <v>250</v>
      </c>
      <c r="G29" s="54">
        <v>0</v>
      </c>
      <c r="H29" s="64">
        <v>1129.55</v>
      </c>
      <c r="I29" s="64">
        <v>4518.2</v>
      </c>
      <c r="J29" s="65">
        <f t="shared" si="0"/>
        <v>5647.75</v>
      </c>
    </row>
    <row r="30" spans="1:10" ht="14.5" x14ac:dyDescent="0.3">
      <c r="A30" s="55" t="s">
        <v>180</v>
      </c>
      <c r="B30" s="58" t="s">
        <v>37</v>
      </c>
      <c r="C30" s="58" t="s">
        <v>221</v>
      </c>
      <c r="D30" s="94" t="s">
        <v>227</v>
      </c>
      <c r="E30" s="53">
        <v>1</v>
      </c>
      <c r="F30" s="60" t="s">
        <v>251</v>
      </c>
      <c r="G30" s="54">
        <v>0</v>
      </c>
      <c r="H30" s="64">
        <v>664.44</v>
      </c>
      <c r="I30" s="64">
        <v>2657.77</v>
      </c>
      <c r="J30" s="65">
        <f t="shared" si="0"/>
        <v>3322.21</v>
      </c>
    </row>
    <row r="31" spans="1:10" ht="14.5" x14ac:dyDescent="0.3">
      <c r="A31" s="55" t="s">
        <v>181</v>
      </c>
      <c r="B31" s="57" t="s">
        <v>33</v>
      </c>
      <c r="C31" s="56" t="s">
        <v>222</v>
      </c>
      <c r="D31" s="94" t="s">
        <v>227</v>
      </c>
      <c r="E31" s="53">
        <v>1</v>
      </c>
      <c r="F31" s="60" t="s">
        <v>252</v>
      </c>
      <c r="G31" s="54">
        <v>0</v>
      </c>
      <c r="H31" s="64">
        <v>930.22</v>
      </c>
      <c r="I31" s="64">
        <v>3720.87</v>
      </c>
      <c r="J31" s="65">
        <f t="shared" si="0"/>
        <v>4651.09</v>
      </c>
    </row>
    <row r="32" spans="1:10" ht="14.5" x14ac:dyDescent="0.3">
      <c r="A32" s="55" t="s">
        <v>183</v>
      </c>
      <c r="B32" s="57" t="s">
        <v>27</v>
      </c>
      <c r="C32" s="58" t="s">
        <v>221</v>
      </c>
      <c r="D32" s="94" t="s">
        <v>227</v>
      </c>
      <c r="E32" s="53">
        <v>1</v>
      </c>
      <c r="F32" s="60" t="s">
        <v>253</v>
      </c>
      <c r="G32" s="54">
        <v>0</v>
      </c>
      <c r="H32" s="64">
        <v>1461.77</v>
      </c>
      <c r="I32" s="64">
        <v>5847.08</v>
      </c>
      <c r="J32" s="65">
        <f t="shared" si="0"/>
        <v>7308.85</v>
      </c>
    </row>
    <row r="33" spans="1:10" ht="14.5" x14ac:dyDescent="0.3">
      <c r="A33" s="55" t="s">
        <v>189</v>
      </c>
      <c r="B33" s="55" t="s">
        <v>31</v>
      </c>
      <c r="C33" s="58" t="s">
        <v>225</v>
      </c>
      <c r="D33" s="94" t="s">
        <v>407</v>
      </c>
      <c r="E33" s="53">
        <v>1</v>
      </c>
      <c r="F33" s="60" t="s">
        <v>254</v>
      </c>
      <c r="G33" s="54">
        <v>0</v>
      </c>
      <c r="H33" s="64"/>
      <c r="I33" s="64">
        <v>4518.2</v>
      </c>
      <c r="J33" s="65">
        <f t="shared" si="0"/>
        <v>4518.2</v>
      </c>
    </row>
    <row r="34" spans="1:10" ht="14.5" x14ac:dyDescent="0.3">
      <c r="A34" s="55" t="s">
        <v>190</v>
      </c>
      <c r="B34" s="55" t="s">
        <v>449</v>
      </c>
      <c r="C34" s="56" t="s">
        <v>224</v>
      </c>
      <c r="D34" s="94" t="s">
        <v>227</v>
      </c>
      <c r="E34" s="53">
        <v>1</v>
      </c>
      <c r="F34" s="60" t="s">
        <v>255</v>
      </c>
      <c r="G34" s="54">
        <v>0</v>
      </c>
      <c r="H34" s="64">
        <v>3198</v>
      </c>
      <c r="I34" s="64">
        <v>12792</v>
      </c>
      <c r="J34" s="65">
        <f>H34+I34</f>
        <v>15990</v>
      </c>
    </row>
    <row r="35" spans="1:10" ht="14.5" x14ac:dyDescent="0.3">
      <c r="A35" s="55" t="s">
        <v>187</v>
      </c>
      <c r="B35" s="55" t="s">
        <v>25</v>
      </c>
      <c r="C35" s="56" t="s">
        <v>222</v>
      </c>
      <c r="D35" s="94" t="s">
        <v>227</v>
      </c>
      <c r="E35" s="53">
        <v>1</v>
      </c>
      <c r="F35" s="61" t="s">
        <v>256</v>
      </c>
      <c r="G35" s="54">
        <v>0</v>
      </c>
      <c r="H35" s="64">
        <v>1993.32</v>
      </c>
      <c r="I35" s="64">
        <v>7973.3</v>
      </c>
      <c r="J35" s="65">
        <f t="shared" si="0"/>
        <v>9966.6200000000008</v>
      </c>
    </row>
    <row r="36" spans="1:10" ht="14.5" x14ac:dyDescent="0.3">
      <c r="A36" s="55" t="s">
        <v>180</v>
      </c>
      <c r="B36" s="58" t="s">
        <v>37</v>
      </c>
      <c r="C36" s="56" t="s">
        <v>224</v>
      </c>
      <c r="D36" s="94" t="s">
        <v>227</v>
      </c>
      <c r="E36" s="53">
        <v>1</v>
      </c>
      <c r="F36" s="60" t="s">
        <v>257</v>
      </c>
      <c r="G36" s="54">
        <v>0</v>
      </c>
      <c r="H36" s="64">
        <v>664.44</v>
      </c>
      <c r="I36" s="64">
        <v>2657.77</v>
      </c>
      <c r="J36" s="65">
        <f t="shared" si="0"/>
        <v>3322.21</v>
      </c>
    </row>
    <row r="37" spans="1:10" ht="26" x14ac:dyDescent="0.3">
      <c r="A37" s="55" t="s">
        <v>191</v>
      </c>
      <c r="B37" s="55" t="s">
        <v>31</v>
      </c>
      <c r="C37" s="57" t="s">
        <v>219</v>
      </c>
      <c r="D37" s="94" t="s">
        <v>407</v>
      </c>
      <c r="E37" s="53">
        <v>1</v>
      </c>
      <c r="F37" s="60" t="s">
        <v>258</v>
      </c>
      <c r="G37" s="54">
        <v>0</v>
      </c>
      <c r="H37" s="64"/>
      <c r="I37" s="64">
        <v>4518.2</v>
      </c>
      <c r="J37" s="65">
        <f t="shared" si="0"/>
        <v>4518.2</v>
      </c>
    </row>
    <row r="38" spans="1:10" ht="14.5" x14ac:dyDescent="0.3">
      <c r="A38" s="55" t="s">
        <v>192</v>
      </c>
      <c r="B38" s="55" t="s">
        <v>449</v>
      </c>
      <c r="C38" s="57" t="s">
        <v>223</v>
      </c>
      <c r="D38" s="94" t="s">
        <v>227</v>
      </c>
      <c r="E38" s="53">
        <v>1</v>
      </c>
      <c r="F38" s="60" t="s">
        <v>259</v>
      </c>
      <c r="G38" s="54">
        <v>0</v>
      </c>
      <c r="H38" s="64">
        <v>3198</v>
      </c>
      <c r="I38" s="64">
        <v>12792</v>
      </c>
      <c r="J38" s="65">
        <f t="shared" si="0"/>
        <v>15990</v>
      </c>
    </row>
    <row r="39" spans="1:10" ht="14.5" x14ac:dyDescent="0.3">
      <c r="A39" s="55" t="s">
        <v>182</v>
      </c>
      <c r="B39" s="56" t="s">
        <v>39</v>
      </c>
      <c r="C39" s="56" t="s">
        <v>222</v>
      </c>
      <c r="D39" s="94" t="s">
        <v>227</v>
      </c>
      <c r="E39" s="53">
        <v>1</v>
      </c>
      <c r="F39" s="60" t="s">
        <v>260</v>
      </c>
      <c r="G39" s="54">
        <v>0</v>
      </c>
      <c r="H39" s="64">
        <v>431.89</v>
      </c>
      <c r="I39" s="64">
        <v>1727.55</v>
      </c>
      <c r="J39" s="65">
        <f t="shared" si="0"/>
        <v>2159.44</v>
      </c>
    </row>
    <row r="40" spans="1:10" ht="14.5" x14ac:dyDescent="0.3">
      <c r="A40" s="55" t="s">
        <v>181</v>
      </c>
      <c r="B40" s="57" t="s">
        <v>33</v>
      </c>
      <c r="C40" s="56" t="s">
        <v>220</v>
      </c>
      <c r="D40" s="94" t="s">
        <v>227</v>
      </c>
      <c r="E40" s="53">
        <v>1</v>
      </c>
      <c r="F40" s="60" t="s">
        <v>261</v>
      </c>
      <c r="G40" s="54">
        <v>0</v>
      </c>
      <c r="H40" s="64">
        <v>930.22</v>
      </c>
      <c r="I40" s="64">
        <v>3720.87</v>
      </c>
      <c r="J40" s="65">
        <f t="shared" si="0"/>
        <v>4651.09</v>
      </c>
    </row>
    <row r="41" spans="1:10" ht="14.5" x14ac:dyDescent="0.3">
      <c r="A41" s="55" t="s">
        <v>193</v>
      </c>
      <c r="B41" s="57" t="s">
        <v>27</v>
      </c>
      <c r="C41" s="56" t="s">
        <v>220</v>
      </c>
      <c r="D41" s="94" t="s">
        <v>227</v>
      </c>
      <c r="E41" s="53">
        <v>1</v>
      </c>
      <c r="F41" s="60" t="s">
        <v>262</v>
      </c>
      <c r="G41" s="54">
        <v>0</v>
      </c>
      <c r="H41" s="64">
        <v>1461.77</v>
      </c>
      <c r="I41" s="64">
        <v>5847.08</v>
      </c>
      <c r="J41" s="65">
        <f t="shared" si="0"/>
        <v>7308.85</v>
      </c>
    </row>
    <row r="42" spans="1:10" ht="14.5" x14ac:dyDescent="0.3">
      <c r="A42" s="55" t="s">
        <v>183</v>
      </c>
      <c r="B42" s="57" t="s">
        <v>27</v>
      </c>
      <c r="C42" s="58" t="s">
        <v>221</v>
      </c>
      <c r="D42" s="94" t="s">
        <v>227</v>
      </c>
      <c r="E42" s="53">
        <v>1</v>
      </c>
      <c r="F42" s="61" t="s">
        <v>263</v>
      </c>
      <c r="G42" s="54">
        <v>0</v>
      </c>
      <c r="H42" s="64">
        <v>1461.77</v>
      </c>
      <c r="I42" s="64">
        <v>5847.08</v>
      </c>
      <c r="J42" s="65">
        <f t="shared" si="0"/>
        <v>7308.85</v>
      </c>
    </row>
    <row r="43" spans="1:10" ht="14.5" x14ac:dyDescent="0.3">
      <c r="A43" s="55" t="s">
        <v>185</v>
      </c>
      <c r="B43" s="55" t="s">
        <v>29</v>
      </c>
      <c r="C43" s="56" t="s">
        <v>224</v>
      </c>
      <c r="D43" s="94" t="s">
        <v>227</v>
      </c>
      <c r="E43" s="53">
        <v>1</v>
      </c>
      <c r="F43" s="60" t="s">
        <v>264</v>
      </c>
      <c r="G43" s="54">
        <v>0</v>
      </c>
      <c r="H43" s="64">
        <v>1229.22</v>
      </c>
      <c r="I43" s="64">
        <v>4916.8599999999997</v>
      </c>
      <c r="J43" s="65">
        <f t="shared" si="0"/>
        <v>6146.08</v>
      </c>
    </row>
    <row r="44" spans="1:10" ht="14.5" x14ac:dyDescent="0.3">
      <c r="A44" s="55" t="s">
        <v>180</v>
      </c>
      <c r="B44" s="58" t="s">
        <v>37</v>
      </c>
      <c r="C44" s="56" t="s">
        <v>222</v>
      </c>
      <c r="D44" s="94" t="s">
        <v>227</v>
      </c>
      <c r="E44" s="53">
        <v>1</v>
      </c>
      <c r="F44" s="60" t="s">
        <v>265</v>
      </c>
      <c r="G44" s="54">
        <v>0</v>
      </c>
      <c r="H44" s="64">
        <v>664.44</v>
      </c>
      <c r="I44" s="64">
        <v>2657.77</v>
      </c>
      <c r="J44" s="65">
        <f t="shared" si="0"/>
        <v>3322.21</v>
      </c>
    </row>
    <row r="45" spans="1:10" ht="14.5" x14ac:dyDescent="0.3">
      <c r="A45" s="55" t="s">
        <v>180</v>
      </c>
      <c r="B45" s="58" t="s">
        <v>37</v>
      </c>
      <c r="C45" s="55" t="s">
        <v>226</v>
      </c>
      <c r="D45" s="94" t="s">
        <v>407</v>
      </c>
      <c r="E45" s="53">
        <v>1</v>
      </c>
      <c r="F45" s="60" t="s">
        <v>266</v>
      </c>
      <c r="G45" s="54">
        <v>0</v>
      </c>
      <c r="H45" s="64"/>
      <c r="I45" s="64">
        <v>2657.77</v>
      </c>
      <c r="J45" s="65">
        <f t="shared" si="0"/>
        <v>2657.77</v>
      </c>
    </row>
    <row r="46" spans="1:10" ht="14.5" x14ac:dyDescent="0.3">
      <c r="A46" s="55" t="s">
        <v>180</v>
      </c>
      <c r="B46" s="58" t="s">
        <v>37</v>
      </c>
      <c r="C46" s="57" t="s">
        <v>219</v>
      </c>
      <c r="D46" s="94" t="s">
        <v>461</v>
      </c>
      <c r="E46" s="53">
        <v>1</v>
      </c>
      <c r="F46" s="60" t="s">
        <v>267</v>
      </c>
      <c r="G46" s="54">
        <v>0</v>
      </c>
      <c r="H46" s="64"/>
      <c r="I46" s="64">
        <v>2657.77</v>
      </c>
      <c r="J46" s="65">
        <f t="shared" si="0"/>
        <v>2657.77</v>
      </c>
    </row>
    <row r="47" spans="1:10" ht="14.5" x14ac:dyDescent="0.3">
      <c r="A47" s="55" t="s">
        <v>182</v>
      </c>
      <c r="B47" s="56" t="s">
        <v>39</v>
      </c>
      <c r="C47" s="56" t="s">
        <v>222</v>
      </c>
      <c r="D47" s="94" t="s">
        <v>227</v>
      </c>
      <c r="E47" s="53">
        <v>1</v>
      </c>
      <c r="F47" s="60" t="s">
        <v>268</v>
      </c>
      <c r="G47" s="54">
        <v>0</v>
      </c>
      <c r="H47" s="64">
        <v>431.89</v>
      </c>
      <c r="I47" s="64">
        <v>1727.55</v>
      </c>
      <c r="J47" s="65">
        <f t="shared" si="0"/>
        <v>2159.44</v>
      </c>
    </row>
    <row r="48" spans="1:10" ht="14.5" x14ac:dyDescent="0.3">
      <c r="A48" s="55" t="s">
        <v>189</v>
      </c>
      <c r="B48" s="55" t="s">
        <v>31</v>
      </c>
      <c r="C48" s="57" t="s">
        <v>223</v>
      </c>
      <c r="D48" s="94" t="s">
        <v>227</v>
      </c>
      <c r="E48" s="53">
        <v>1</v>
      </c>
      <c r="F48" s="60" t="s">
        <v>269</v>
      </c>
      <c r="G48" s="54">
        <v>0</v>
      </c>
      <c r="H48" s="64">
        <v>1129.55</v>
      </c>
      <c r="I48" s="64">
        <v>4518.2</v>
      </c>
      <c r="J48" s="65">
        <f t="shared" si="0"/>
        <v>5647.75</v>
      </c>
    </row>
    <row r="49" spans="1:10" ht="14.5" x14ac:dyDescent="0.3">
      <c r="A49" s="55" t="s">
        <v>181</v>
      </c>
      <c r="B49" s="57" t="s">
        <v>33</v>
      </c>
      <c r="C49" s="57" t="s">
        <v>219</v>
      </c>
      <c r="D49" s="94" t="s">
        <v>227</v>
      </c>
      <c r="E49" s="53">
        <v>1</v>
      </c>
      <c r="F49" s="61" t="s">
        <v>270</v>
      </c>
      <c r="G49" s="54">
        <v>0</v>
      </c>
      <c r="H49" s="64">
        <v>930.22</v>
      </c>
      <c r="I49" s="64">
        <v>3720.87</v>
      </c>
      <c r="J49" s="65">
        <f t="shared" si="0"/>
        <v>4651.09</v>
      </c>
    </row>
    <row r="50" spans="1:10" ht="14.5" x14ac:dyDescent="0.3">
      <c r="A50" s="55" t="s">
        <v>194</v>
      </c>
      <c r="B50" s="57" t="s">
        <v>33</v>
      </c>
      <c r="C50" s="56" t="s">
        <v>222</v>
      </c>
      <c r="D50" s="94" t="s">
        <v>407</v>
      </c>
      <c r="E50" s="53">
        <v>1</v>
      </c>
      <c r="F50" s="60" t="s">
        <v>271</v>
      </c>
      <c r="G50" s="54">
        <v>0</v>
      </c>
      <c r="H50" s="64"/>
      <c r="I50" s="64">
        <v>3720.87</v>
      </c>
      <c r="J50" s="65">
        <f t="shared" si="0"/>
        <v>3720.87</v>
      </c>
    </row>
    <row r="51" spans="1:10" ht="14.5" x14ac:dyDescent="0.3">
      <c r="A51" s="55" t="s">
        <v>188</v>
      </c>
      <c r="B51" s="55" t="s">
        <v>35</v>
      </c>
      <c r="C51" s="56" t="s">
        <v>225</v>
      </c>
      <c r="D51" s="94" t="s">
        <v>227</v>
      </c>
      <c r="E51" s="53">
        <v>1</v>
      </c>
      <c r="F51" s="60" t="s">
        <v>272</v>
      </c>
      <c r="G51" s="54">
        <v>0</v>
      </c>
      <c r="H51" s="64">
        <v>807.29</v>
      </c>
      <c r="I51" s="64">
        <v>3229.18</v>
      </c>
      <c r="J51" s="65">
        <f t="shared" si="0"/>
        <v>4036.47</v>
      </c>
    </row>
    <row r="52" spans="1:10" ht="14.5" x14ac:dyDescent="0.3">
      <c r="A52" s="55" t="s">
        <v>180</v>
      </c>
      <c r="B52" s="58" t="s">
        <v>37</v>
      </c>
      <c r="C52" s="57" t="s">
        <v>223</v>
      </c>
      <c r="D52" s="94" t="s">
        <v>227</v>
      </c>
      <c r="E52" s="53">
        <v>1</v>
      </c>
      <c r="F52" s="60" t="s">
        <v>273</v>
      </c>
      <c r="G52" s="54">
        <v>0</v>
      </c>
      <c r="H52" s="64">
        <v>664.44</v>
      </c>
      <c r="I52" s="64">
        <v>2657.77</v>
      </c>
      <c r="J52" s="65">
        <f t="shared" si="0"/>
        <v>3322.21</v>
      </c>
    </row>
    <row r="53" spans="1:10" ht="14.5" x14ac:dyDescent="0.3">
      <c r="A53" s="55" t="s">
        <v>183</v>
      </c>
      <c r="B53" s="57" t="s">
        <v>27</v>
      </c>
      <c r="C53" s="58" t="s">
        <v>221</v>
      </c>
      <c r="D53" s="94" t="s">
        <v>227</v>
      </c>
      <c r="E53" s="53">
        <v>1</v>
      </c>
      <c r="F53" s="60" t="s">
        <v>274</v>
      </c>
      <c r="G53" s="54">
        <v>0</v>
      </c>
      <c r="H53" s="64">
        <v>1461.77</v>
      </c>
      <c r="I53" s="64">
        <v>5847.08</v>
      </c>
      <c r="J53" s="65">
        <f t="shared" si="0"/>
        <v>7308.85</v>
      </c>
    </row>
    <row r="54" spans="1:10" ht="14.5" x14ac:dyDescent="0.3">
      <c r="A54" s="55" t="s">
        <v>183</v>
      </c>
      <c r="B54" s="57" t="s">
        <v>27</v>
      </c>
      <c r="C54" s="56" t="s">
        <v>222</v>
      </c>
      <c r="D54" s="94" t="s">
        <v>227</v>
      </c>
      <c r="E54" s="53">
        <v>1</v>
      </c>
      <c r="F54" s="60" t="s">
        <v>275</v>
      </c>
      <c r="G54" s="54">
        <v>0</v>
      </c>
      <c r="H54" s="64">
        <v>1461.77</v>
      </c>
      <c r="I54" s="64">
        <v>5847.08</v>
      </c>
      <c r="J54" s="65">
        <f t="shared" si="0"/>
        <v>7308.85</v>
      </c>
    </row>
    <row r="55" spans="1:10" ht="14.5" x14ac:dyDescent="0.3">
      <c r="A55" s="55" t="s">
        <v>182</v>
      </c>
      <c r="B55" s="56" t="s">
        <v>39</v>
      </c>
      <c r="C55" s="56" t="s">
        <v>220</v>
      </c>
      <c r="D55" s="94" t="s">
        <v>227</v>
      </c>
      <c r="E55" s="53">
        <v>1</v>
      </c>
      <c r="F55" s="60" t="s">
        <v>276</v>
      </c>
      <c r="G55" s="54">
        <v>0</v>
      </c>
      <c r="H55" s="64">
        <v>431.89</v>
      </c>
      <c r="I55" s="64">
        <v>1727.55</v>
      </c>
      <c r="J55" s="65">
        <f t="shared" si="0"/>
        <v>2159.44</v>
      </c>
    </row>
    <row r="56" spans="1:10" ht="14.5" x14ac:dyDescent="0.3">
      <c r="A56" s="55" t="s">
        <v>182</v>
      </c>
      <c r="B56" s="56" t="s">
        <v>39</v>
      </c>
      <c r="C56" s="55" t="s">
        <v>226</v>
      </c>
      <c r="D56" s="94" t="s">
        <v>227</v>
      </c>
      <c r="E56" s="53">
        <v>1</v>
      </c>
      <c r="F56" s="60" t="s">
        <v>277</v>
      </c>
      <c r="G56" s="54">
        <v>0</v>
      </c>
      <c r="H56" s="64">
        <v>431.89</v>
      </c>
      <c r="I56" s="64">
        <v>1727.55</v>
      </c>
      <c r="J56" s="65">
        <f t="shared" si="0"/>
        <v>2159.44</v>
      </c>
    </row>
    <row r="57" spans="1:10" ht="14.5" x14ac:dyDescent="0.3">
      <c r="A57" s="55" t="s">
        <v>182</v>
      </c>
      <c r="B57" s="56" t="s">
        <v>39</v>
      </c>
      <c r="C57" s="56" t="s">
        <v>222</v>
      </c>
      <c r="D57" s="94" t="s">
        <v>227</v>
      </c>
      <c r="E57" s="53">
        <v>1</v>
      </c>
      <c r="F57" s="60" t="s">
        <v>278</v>
      </c>
      <c r="G57" s="54">
        <v>0</v>
      </c>
      <c r="H57" s="64">
        <v>431.89</v>
      </c>
      <c r="I57" s="64">
        <v>1727.55</v>
      </c>
      <c r="J57" s="65">
        <f t="shared" si="0"/>
        <v>2159.44</v>
      </c>
    </row>
    <row r="58" spans="1:10" ht="14.5" x14ac:dyDescent="0.3">
      <c r="A58" s="55" t="s">
        <v>180</v>
      </c>
      <c r="B58" s="58" t="s">
        <v>37</v>
      </c>
      <c r="C58" s="56" t="s">
        <v>222</v>
      </c>
      <c r="D58" s="94" t="s">
        <v>227</v>
      </c>
      <c r="E58" s="53">
        <v>1</v>
      </c>
      <c r="F58" s="60" t="s">
        <v>279</v>
      </c>
      <c r="G58" s="54">
        <v>0</v>
      </c>
      <c r="H58" s="64">
        <v>664.44</v>
      </c>
      <c r="I58" s="64">
        <v>2657.77</v>
      </c>
      <c r="J58" s="65">
        <f t="shared" si="0"/>
        <v>3322.21</v>
      </c>
    </row>
    <row r="59" spans="1:10" ht="14.5" x14ac:dyDescent="0.3">
      <c r="A59" s="55" t="s">
        <v>195</v>
      </c>
      <c r="B59" s="55" t="s">
        <v>41</v>
      </c>
      <c r="C59" s="56" t="s">
        <v>222</v>
      </c>
      <c r="D59" s="94" t="s">
        <v>227</v>
      </c>
      <c r="E59" s="53">
        <v>1</v>
      </c>
      <c r="F59" s="61" t="s">
        <v>280</v>
      </c>
      <c r="G59" s="54">
        <v>0</v>
      </c>
      <c r="H59" s="64">
        <v>265.77999999999997</v>
      </c>
      <c r="I59" s="66">
        <v>1063.1099999999999</v>
      </c>
      <c r="J59" s="67">
        <f t="shared" si="0"/>
        <v>1328.8899999999999</v>
      </c>
    </row>
    <row r="60" spans="1:10" ht="14.5" x14ac:dyDescent="0.3">
      <c r="A60" s="55" t="s">
        <v>189</v>
      </c>
      <c r="B60" s="55" t="s">
        <v>31</v>
      </c>
      <c r="C60" s="57" t="s">
        <v>219</v>
      </c>
      <c r="D60" s="94" t="s">
        <v>227</v>
      </c>
      <c r="E60" s="53">
        <v>1</v>
      </c>
      <c r="F60" s="60" t="s">
        <v>281</v>
      </c>
      <c r="G60" s="54">
        <v>0</v>
      </c>
      <c r="H60" s="64">
        <v>1129.55</v>
      </c>
      <c r="I60" s="64">
        <v>4518.2</v>
      </c>
      <c r="J60" s="65">
        <f t="shared" si="0"/>
        <v>5647.75</v>
      </c>
    </row>
    <row r="61" spans="1:10" ht="14.5" x14ac:dyDescent="0.3">
      <c r="A61" s="55" t="s">
        <v>183</v>
      </c>
      <c r="B61" s="57" t="s">
        <v>27</v>
      </c>
      <c r="C61" s="56" t="s">
        <v>222</v>
      </c>
      <c r="D61" s="94" t="s">
        <v>227</v>
      </c>
      <c r="E61" s="53">
        <v>1</v>
      </c>
      <c r="F61" s="60" t="s">
        <v>282</v>
      </c>
      <c r="G61" s="54">
        <v>0</v>
      </c>
      <c r="H61" s="64">
        <v>1461.77</v>
      </c>
      <c r="I61" s="64">
        <v>5847.08</v>
      </c>
      <c r="J61" s="65">
        <f t="shared" si="0"/>
        <v>7308.85</v>
      </c>
    </row>
    <row r="62" spans="1:10" ht="14.5" x14ac:dyDescent="0.3">
      <c r="A62" s="55" t="s">
        <v>196</v>
      </c>
      <c r="B62" s="57" t="s">
        <v>33</v>
      </c>
      <c r="C62" s="57" t="s">
        <v>219</v>
      </c>
      <c r="D62" s="94" t="s">
        <v>227</v>
      </c>
      <c r="E62" s="53">
        <v>1</v>
      </c>
      <c r="F62" s="60" t="s">
        <v>283</v>
      </c>
      <c r="G62" s="54">
        <v>0</v>
      </c>
      <c r="H62" s="64">
        <v>930.22</v>
      </c>
      <c r="I62" s="64">
        <v>3720.87</v>
      </c>
      <c r="J62" s="65">
        <f t="shared" si="0"/>
        <v>4651.09</v>
      </c>
    </row>
    <row r="63" spans="1:10" ht="14.5" x14ac:dyDescent="0.3">
      <c r="A63" s="55" t="s">
        <v>189</v>
      </c>
      <c r="B63" s="55" t="s">
        <v>31</v>
      </c>
      <c r="C63" s="55" t="s">
        <v>226</v>
      </c>
      <c r="D63" s="94" t="s">
        <v>227</v>
      </c>
      <c r="E63" s="53">
        <v>1</v>
      </c>
      <c r="F63" s="61" t="s">
        <v>284</v>
      </c>
      <c r="G63" s="54">
        <v>0</v>
      </c>
      <c r="H63" s="64">
        <v>1129.55</v>
      </c>
      <c r="I63" s="64">
        <v>4518.2</v>
      </c>
      <c r="J63" s="65">
        <f t="shared" si="0"/>
        <v>5647.75</v>
      </c>
    </row>
    <row r="64" spans="1:10" ht="14.5" x14ac:dyDescent="0.3">
      <c r="A64" s="55" t="s">
        <v>197</v>
      </c>
      <c r="B64" s="57" t="s">
        <v>27</v>
      </c>
      <c r="C64" s="55" t="s">
        <v>226</v>
      </c>
      <c r="D64" s="94" t="s">
        <v>227</v>
      </c>
      <c r="E64" s="53">
        <v>1</v>
      </c>
      <c r="F64" s="60" t="s">
        <v>285</v>
      </c>
      <c r="G64" s="54">
        <v>0</v>
      </c>
      <c r="H64" s="64">
        <v>1461.77</v>
      </c>
      <c r="I64" s="64">
        <v>5847.08</v>
      </c>
      <c r="J64" s="65">
        <f t="shared" si="0"/>
        <v>7308.85</v>
      </c>
    </row>
    <row r="65" spans="1:10" ht="14.5" x14ac:dyDescent="0.3">
      <c r="A65" s="55" t="s">
        <v>185</v>
      </c>
      <c r="B65" s="55" t="s">
        <v>29</v>
      </c>
      <c r="C65" s="59" t="s">
        <v>224</v>
      </c>
      <c r="D65" s="94" t="s">
        <v>227</v>
      </c>
      <c r="E65" s="53">
        <v>1</v>
      </c>
      <c r="F65" s="61" t="s">
        <v>286</v>
      </c>
      <c r="G65" s="54">
        <v>0</v>
      </c>
      <c r="H65" s="64">
        <v>1229.22</v>
      </c>
      <c r="I65" s="64">
        <v>4916.8599999999997</v>
      </c>
      <c r="J65" s="65">
        <f t="shared" si="0"/>
        <v>6146.08</v>
      </c>
    </row>
    <row r="66" spans="1:10" ht="14.5" x14ac:dyDescent="0.3">
      <c r="A66" s="55" t="s">
        <v>182</v>
      </c>
      <c r="B66" s="56" t="s">
        <v>39</v>
      </c>
      <c r="C66" s="55" t="s">
        <v>226</v>
      </c>
      <c r="D66" s="94" t="s">
        <v>227</v>
      </c>
      <c r="E66" s="53">
        <v>1</v>
      </c>
      <c r="F66" s="61" t="s">
        <v>287</v>
      </c>
      <c r="G66" s="54">
        <v>0</v>
      </c>
      <c r="H66" s="64">
        <v>431.89</v>
      </c>
      <c r="I66" s="64">
        <v>1727.55</v>
      </c>
      <c r="J66" s="65">
        <f t="shared" si="0"/>
        <v>2159.44</v>
      </c>
    </row>
    <row r="67" spans="1:10" ht="14.5" x14ac:dyDescent="0.3">
      <c r="A67" s="55" t="s">
        <v>180</v>
      </c>
      <c r="B67" s="58" t="s">
        <v>37</v>
      </c>
      <c r="C67" s="55" t="s">
        <v>226</v>
      </c>
      <c r="D67" s="94" t="s">
        <v>407</v>
      </c>
      <c r="E67" s="53">
        <v>1</v>
      </c>
      <c r="F67" s="60" t="s">
        <v>288</v>
      </c>
      <c r="G67" s="54">
        <v>0</v>
      </c>
      <c r="H67" s="64"/>
      <c r="I67" s="64">
        <v>2657.77</v>
      </c>
      <c r="J67" s="65">
        <f t="shared" si="0"/>
        <v>2657.77</v>
      </c>
    </row>
    <row r="68" spans="1:10" ht="14.5" x14ac:dyDescent="0.3">
      <c r="A68" s="55" t="s">
        <v>185</v>
      </c>
      <c r="B68" s="55" t="s">
        <v>29</v>
      </c>
      <c r="C68" s="57" t="s">
        <v>223</v>
      </c>
      <c r="D68" s="94" t="s">
        <v>227</v>
      </c>
      <c r="E68" s="53">
        <v>1</v>
      </c>
      <c r="F68" s="61" t="s">
        <v>289</v>
      </c>
      <c r="G68" s="54">
        <v>0</v>
      </c>
      <c r="H68" s="64">
        <v>1229.22</v>
      </c>
      <c r="I68" s="64">
        <v>4916.8599999999997</v>
      </c>
      <c r="J68" s="65">
        <f t="shared" si="0"/>
        <v>6146.08</v>
      </c>
    </row>
    <row r="69" spans="1:10" ht="14.5" x14ac:dyDescent="0.3">
      <c r="A69" s="55" t="s">
        <v>189</v>
      </c>
      <c r="B69" s="55" t="s">
        <v>31</v>
      </c>
      <c r="C69" s="56" t="s">
        <v>222</v>
      </c>
      <c r="D69" s="122" t="s">
        <v>227</v>
      </c>
      <c r="E69" s="53">
        <v>1</v>
      </c>
      <c r="F69" s="60" t="s">
        <v>341</v>
      </c>
      <c r="G69" s="54">
        <v>0</v>
      </c>
      <c r="H69" s="64">
        <v>1129.55</v>
      </c>
      <c r="I69" s="64">
        <v>4518.2</v>
      </c>
      <c r="J69" s="65">
        <f t="shared" si="0"/>
        <v>5647.75</v>
      </c>
    </row>
    <row r="70" spans="1:10" ht="14.5" x14ac:dyDescent="0.3">
      <c r="A70" s="55" t="s">
        <v>182</v>
      </c>
      <c r="B70" s="56" t="s">
        <v>39</v>
      </c>
      <c r="C70" s="56" t="s">
        <v>220</v>
      </c>
      <c r="D70" s="94" t="s">
        <v>227</v>
      </c>
      <c r="E70" s="53">
        <v>1</v>
      </c>
      <c r="F70" s="60" t="s">
        <v>291</v>
      </c>
      <c r="G70" s="54">
        <v>0</v>
      </c>
      <c r="H70" s="64">
        <v>431.89</v>
      </c>
      <c r="I70" s="64">
        <v>1727.55</v>
      </c>
      <c r="J70" s="65">
        <f t="shared" si="0"/>
        <v>2159.44</v>
      </c>
    </row>
    <row r="71" spans="1:10" ht="14.5" x14ac:dyDescent="0.3">
      <c r="A71" s="56" t="s">
        <v>182</v>
      </c>
      <c r="B71" s="56" t="s">
        <v>39</v>
      </c>
      <c r="C71" s="56" t="s">
        <v>220</v>
      </c>
      <c r="D71" s="94" t="s">
        <v>227</v>
      </c>
      <c r="E71" s="53">
        <v>1</v>
      </c>
      <c r="F71" s="60" t="s">
        <v>508</v>
      </c>
      <c r="G71" s="54">
        <v>0</v>
      </c>
      <c r="H71" s="64">
        <v>431.89</v>
      </c>
      <c r="I71" s="64">
        <v>1727.55</v>
      </c>
      <c r="J71" s="65">
        <f t="shared" ref="J71:J134" si="1">H71+I71</f>
        <v>2159.44</v>
      </c>
    </row>
    <row r="72" spans="1:10" ht="14.5" x14ac:dyDescent="0.3">
      <c r="A72" s="55" t="s">
        <v>185</v>
      </c>
      <c r="B72" s="55" t="s">
        <v>29</v>
      </c>
      <c r="C72" s="57" t="s">
        <v>223</v>
      </c>
      <c r="D72" s="94" t="s">
        <v>227</v>
      </c>
      <c r="E72" s="53">
        <v>1</v>
      </c>
      <c r="F72" s="60" t="s">
        <v>293</v>
      </c>
      <c r="G72" s="54">
        <v>0</v>
      </c>
      <c r="H72" s="64">
        <v>1229.22</v>
      </c>
      <c r="I72" s="64">
        <v>4916.8599999999997</v>
      </c>
      <c r="J72" s="65">
        <f t="shared" si="1"/>
        <v>6146.08</v>
      </c>
    </row>
    <row r="73" spans="1:10" ht="14.5" x14ac:dyDescent="0.3">
      <c r="A73" s="55" t="s">
        <v>198</v>
      </c>
      <c r="B73" s="55" t="s">
        <v>449</v>
      </c>
      <c r="C73" s="58" t="s">
        <v>225</v>
      </c>
      <c r="D73" s="94" t="s">
        <v>227</v>
      </c>
      <c r="E73" s="53">
        <v>1</v>
      </c>
      <c r="F73" s="60" t="s">
        <v>294</v>
      </c>
      <c r="G73" s="54">
        <v>0</v>
      </c>
      <c r="H73" s="64">
        <v>3198</v>
      </c>
      <c r="I73" s="64">
        <v>12792</v>
      </c>
      <c r="J73" s="65">
        <f t="shared" si="1"/>
        <v>15990</v>
      </c>
    </row>
    <row r="74" spans="1:10" ht="14.5" x14ac:dyDescent="0.3">
      <c r="A74" s="55" t="s">
        <v>196</v>
      </c>
      <c r="B74" s="57" t="s">
        <v>33</v>
      </c>
      <c r="C74" s="56" t="s">
        <v>222</v>
      </c>
      <c r="D74" s="94" t="s">
        <v>227</v>
      </c>
      <c r="E74" s="53">
        <v>1</v>
      </c>
      <c r="F74" s="60" t="s">
        <v>295</v>
      </c>
      <c r="G74" s="54">
        <v>0</v>
      </c>
      <c r="H74" s="64">
        <v>930.22</v>
      </c>
      <c r="I74" s="64">
        <v>3720.87</v>
      </c>
      <c r="J74" s="65">
        <f t="shared" si="1"/>
        <v>4651.09</v>
      </c>
    </row>
    <row r="75" spans="1:10" ht="14.5" x14ac:dyDescent="0.3">
      <c r="A75" s="55" t="s">
        <v>182</v>
      </c>
      <c r="B75" s="56" t="s">
        <v>39</v>
      </c>
      <c r="C75" s="56" t="s">
        <v>224</v>
      </c>
      <c r="D75" s="94" t="s">
        <v>227</v>
      </c>
      <c r="E75" s="53">
        <v>1</v>
      </c>
      <c r="F75" s="60" t="s">
        <v>296</v>
      </c>
      <c r="G75" s="54">
        <v>0</v>
      </c>
      <c r="H75" s="64">
        <v>431.89</v>
      </c>
      <c r="I75" s="64">
        <v>1727.55</v>
      </c>
      <c r="J75" s="65">
        <f t="shared" si="1"/>
        <v>2159.44</v>
      </c>
    </row>
    <row r="76" spans="1:10" ht="14.5" x14ac:dyDescent="0.3">
      <c r="A76" s="55" t="s">
        <v>199</v>
      </c>
      <c r="B76" s="55" t="s">
        <v>31</v>
      </c>
      <c r="C76" s="56" t="s">
        <v>224</v>
      </c>
      <c r="D76" s="94" t="s">
        <v>227</v>
      </c>
      <c r="E76" s="53">
        <v>1</v>
      </c>
      <c r="F76" s="60" t="s">
        <v>297</v>
      </c>
      <c r="G76" s="54">
        <v>0</v>
      </c>
      <c r="H76" s="64">
        <v>1129.55</v>
      </c>
      <c r="I76" s="64">
        <v>4518.2</v>
      </c>
      <c r="J76" s="65">
        <f t="shared" si="1"/>
        <v>5647.75</v>
      </c>
    </row>
    <row r="77" spans="1:10" ht="14.5" x14ac:dyDescent="0.3">
      <c r="A77" s="55" t="s">
        <v>200</v>
      </c>
      <c r="B77" s="57" t="s">
        <v>33</v>
      </c>
      <c r="C77" s="56" t="s">
        <v>222</v>
      </c>
      <c r="D77" s="94" t="s">
        <v>407</v>
      </c>
      <c r="E77" s="53">
        <v>1</v>
      </c>
      <c r="F77" s="60" t="s">
        <v>298</v>
      </c>
      <c r="G77" s="54">
        <v>0</v>
      </c>
      <c r="H77" s="64"/>
      <c r="I77" s="64">
        <v>3720.87</v>
      </c>
      <c r="J77" s="65">
        <f t="shared" si="1"/>
        <v>3720.87</v>
      </c>
    </row>
    <row r="78" spans="1:10" ht="14.5" x14ac:dyDescent="0.3">
      <c r="A78" s="55" t="s">
        <v>201</v>
      </c>
      <c r="B78" s="56" t="s">
        <v>39</v>
      </c>
      <c r="C78" s="57" t="s">
        <v>219</v>
      </c>
      <c r="D78" s="94" t="s">
        <v>227</v>
      </c>
      <c r="E78" s="53">
        <v>1</v>
      </c>
      <c r="F78" s="60" t="s">
        <v>299</v>
      </c>
      <c r="G78" s="54">
        <v>0</v>
      </c>
      <c r="H78" s="64">
        <v>431.89</v>
      </c>
      <c r="I78" s="64">
        <v>1727.55</v>
      </c>
      <c r="J78" s="65">
        <f t="shared" si="1"/>
        <v>2159.44</v>
      </c>
    </row>
    <row r="79" spans="1:10" ht="14.5" x14ac:dyDescent="0.3">
      <c r="A79" s="55" t="s">
        <v>202</v>
      </c>
      <c r="B79" s="55" t="s">
        <v>31</v>
      </c>
      <c r="C79" s="56" t="s">
        <v>222</v>
      </c>
      <c r="D79" s="94" t="s">
        <v>407</v>
      </c>
      <c r="E79" s="53">
        <v>1</v>
      </c>
      <c r="F79" s="60" t="s">
        <v>300</v>
      </c>
      <c r="G79" s="54">
        <v>0</v>
      </c>
      <c r="H79" s="64"/>
      <c r="I79" s="64">
        <v>4518.2</v>
      </c>
      <c r="J79" s="65">
        <f t="shared" si="1"/>
        <v>4518.2</v>
      </c>
    </row>
    <row r="80" spans="1:10" ht="14.5" x14ac:dyDescent="0.3">
      <c r="A80" s="55" t="s">
        <v>187</v>
      </c>
      <c r="B80" s="55" t="s">
        <v>25</v>
      </c>
      <c r="C80" s="60" t="s">
        <v>226</v>
      </c>
      <c r="D80" s="94" t="s">
        <v>227</v>
      </c>
      <c r="E80" s="53">
        <v>1</v>
      </c>
      <c r="F80" s="60" t="s">
        <v>301</v>
      </c>
      <c r="G80" s="54">
        <v>0</v>
      </c>
      <c r="H80" s="64">
        <v>1993.32</v>
      </c>
      <c r="I80" s="64">
        <v>7973.3</v>
      </c>
      <c r="J80" s="65">
        <f t="shared" si="1"/>
        <v>9966.6200000000008</v>
      </c>
    </row>
    <row r="81" spans="1:10" ht="14.5" x14ac:dyDescent="0.3">
      <c r="A81" s="55" t="s">
        <v>189</v>
      </c>
      <c r="B81" s="55" t="s">
        <v>31</v>
      </c>
      <c r="C81" s="57" t="s">
        <v>219</v>
      </c>
      <c r="D81" s="94" t="s">
        <v>227</v>
      </c>
      <c r="E81" s="53">
        <v>1</v>
      </c>
      <c r="F81" s="61" t="s">
        <v>302</v>
      </c>
      <c r="G81" s="54">
        <v>0</v>
      </c>
      <c r="H81" s="64">
        <v>1129.55</v>
      </c>
      <c r="I81" s="64">
        <v>4518.2</v>
      </c>
      <c r="J81" s="65">
        <f t="shared" si="1"/>
        <v>5647.75</v>
      </c>
    </row>
    <row r="82" spans="1:10" ht="14.5" x14ac:dyDescent="0.3">
      <c r="A82" s="55" t="s">
        <v>181</v>
      </c>
      <c r="B82" s="57" t="s">
        <v>33</v>
      </c>
      <c r="C82" s="56" t="s">
        <v>222</v>
      </c>
      <c r="D82" s="94" t="s">
        <v>227</v>
      </c>
      <c r="E82" s="53">
        <v>1</v>
      </c>
      <c r="F82" s="63" t="s">
        <v>303</v>
      </c>
      <c r="G82" s="54">
        <v>0</v>
      </c>
      <c r="H82" s="64">
        <v>930.22</v>
      </c>
      <c r="I82" s="64">
        <v>3720.87</v>
      </c>
      <c r="J82" s="65">
        <f t="shared" si="1"/>
        <v>4651.09</v>
      </c>
    </row>
    <row r="83" spans="1:10" ht="14.5" x14ac:dyDescent="0.3">
      <c r="A83" s="55" t="s">
        <v>195</v>
      </c>
      <c r="B83" s="55" t="s">
        <v>41</v>
      </c>
      <c r="C83" s="56" t="s">
        <v>222</v>
      </c>
      <c r="D83" s="94" t="s">
        <v>227</v>
      </c>
      <c r="E83" s="53">
        <v>1</v>
      </c>
      <c r="F83" s="62" t="s">
        <v>304</v>
      </c>
      <c r="G83" s="54">
        <v>0</v>
      </c>
      <c r="H83" s="66">
        <v>265.77999999999997</v>
      </c>
      <c r="I83" s="66">
        <v>1063.1099999999999</v>
      </c>
      <c r="J83" s="67">
        <f t="shared" si="1"/>
        <v>1328.8899999999999</v>
      </c>
    </row>
    <row r="84" spans="1:10" ht="14.5" x14ac:dyDescent="0.3">
      <c r="A84" s="55" t="s">
        <v>203</v>
      </c>
      <c r="B84" s="55" t="s">
        <v>31</v>
      </c>
      <c r="C84" s="55" t="s">
        <v>226</v>
      </c>
      <c r="D84" s="94" t="s">
        <v>407</v>
      </c>
      <c r="E84" s="53">
        <v>1</v>
      </c>
      <c r="F84" s="60" t="s">
        <v>305</v>
      </c>
      <c r="G84" s="54">
        <v>0</v>
      </c>
      <c r="H84" s="64"/>
      <c r="I84" s="64">
        <v>4518.2</v>
      </c>
      <c r="J84" s="65">
        <f t="shared" si="1"/>
        <v>4518.2</v>
      </c>
    </row>
    <row r="85" spans="1:10" ht="14.5" x14ac:dyDescent="0.3">
      <c r="A85" s="55" t="s">
        <v>185</v>
      </c>
      <c r="B85" s="55" t="s">
        <v>29</v>
      </c>
      <c r="C85" s="57" t="s">
        <v>223</v>
      </c>
      <c r="D85" s="94" t="s">
        <v>407</v>
      </c>
      <c r="E85" s="53">
        <v>1</v>
      </c>
      <c r="F85" s="61" t="s">
        <v>306</v>
      </c>
      <c r="G85" s="54">
        <v>0</v>
      </c>
      <c r="H85" s="64"/>
      <c r="I85" s="64">
        <v>4916.8599999999997</v>
      </c>
      <c r="J85" s="65">
        <f t="shared" si="1"/>
        <v>4916.8599999999997</v>
      </c>
    </row>
    <row r="86" spans="1:10" ht="14.5" x14ac:dyDescent="0.3">
      <c r="A86" s="55" t="s">
        <v>182</v>
      </c>
      <c r="B86" s="56" t="s">
        <v>39</v>
      </c>
      <c r="C86" s="58" t="s">
        <v>221</v>
      </c>
      <c r="D86" s="94" t="s">
        <v>227</v>
      </c>
      <c r="E86" s="53">
        <v>1</v>
      </c>
      <c r="F86" s="60" t="s">
        <v>307</v>
      </c>
      <c r="G86" s="54">
        <v>0</v>
      </c>
      <c r="H86" s="64">
        <v>431.89</v>
      </c>
      <c r="I86" s="64">
        <v>1727.55</v>
      </c>
      <c r="J86" s="65">
        <f t="shared" si="1"/>
        <v>2159.44</v>
      </c>
    </row>
    <row r="87" spans="1:10" ht="14.5" x14ac:dyDescent="0.3">
      <c r="A87" s="55" t="s">
        <v>181</v>
      </c>
      <c r="B87" s="57" t="s">
        <v>33</v>
      </c>
      <c r="C87" s="58" t="s">
        <v>225</v>
      </c>
      <c r="D87" s="94" t="s">
        <v>227</v>
      </c>
      <c r="E87" s="53">
        <v>1</v>
      </c>
      <c r="F87" s="61" t="s">
        <v>308</v>
      </c>
      <c r="G87" s="54">
        <v>0</v>
      </c>
      <c r="H87" s="64">
        <v>930.22</v>
      </c>
      <c r="I87" s="64">
        <v>3720.87</v>
      </c>
      <c r="J87" s="65">
        <f t="shared" si="1"/>
        <v>4651.09</v>
      </c>
    </row>
    <row r="88" spans="1:10" ht="14.5" x14ac:dyDescent="0.3">
      <c r="A88" s="55" t="s">
        <v>183</v>
      </c>
      <c r="B88" s="57" t="s">
        <v>27</v>
      </c>
      <c r="C88" s="55" t="s">
        <v>226</v>
      </c>
      <c r="D88" s="94" t="s">
        <v>227</v>
      </c>
      <c r="E88" s="53">
        <v>1</v>
      </c>
      <c r="F88" s="61" t="s">
        <v>309</v>
      </c>
      <c r="G88" s="54">
        <v>0</v>
      </c>
      <c r="H88" s="64">
        <v>1461.77</v>
      </c>
      <c r="I88" s="64">
        <v>5847.08</v>
      </c>
      <c r="J88" s="65">
        <f t="shared" si="1"/>
        <v>7308.85</v>
      </c>
    </row>
    <row r="89" spans="1:10" ht="14.5" x14ac:dyDescent="0.3">
      <c r="A89" s="55" t="s">
        <v>204</v>
      </c>
      <c r="B89" s="55" t="s">
        <v>41</v>
      </c>
      <c r="C89" s="58" t="s">
        <v>221</v>
      </c>
      <c r="D89" s="94" t="s">
        <v>227</v>
      </c>
      <c r="E89" s="53">
        <v>1</v>
      </c>
      <c r="F89" s="60" t="s">
        <v>310</v>
      </c>
      <c r="G89" s="54">
        <v>0</v>
      </c>
      <c r="H89" s="64">
        <v>265.77999999999997</v>
      </c>
      <c r="I89" s="66">
        <v>1063.1099999999999</v>
      </c>
      <c r="J89" s="67">
        <f t="shared" si="1"/>
        <v>1328.8899999999999</v>
      </c>
    </row>
    <row r="90" spans="1:10" ht="14.5" x14ac:dyDescent="0.3">
      <c r="A90" s="55" t="s">
        <v>199</v>
      </c>
      <c r="B90" s="55" t="s">
        <v>31</v>
      </c>
      <c r="C90" s="56" t="s">
        <v>224</v>
      </c>
      <c r="D90" s="94" t="s">
        <v>227</v>
      </c>
      <c r="E90" s="53">
        <v>1</v>
      </c>
      <c r="F90" s="60" t="s">
        <v>311</v>
      </c>
      <c r="G90" s="54">
        <v>0</v>
      </c>
      <c r="H90" s="64">
        <v>1129.55</v>
      </c>
      <c r="I90" s="64">
        <v>4518.2</v>
      </c>
      <c r="J90" s="65">
        <f t="shared" si="1"/>
        <v>5647.75</v>
      </c>
    </row>
    <row r="91" spans="1:10" ht="14.5" x14ac:dyDescent="0.3">
      <c r="A91" s="55" t="s">
        <v>181</v>
      </c>
      <c r="B91" s="57" t="s">
        <v>33</v>
      </c>
      <c r="C91" s="55" t="s">
        <v>226</v>
      </c>
      <c r="D91" s="94" t="s">
        <v>227</v>
      </c>
      <c r="E91" s="53">
        <v>1</v>
      </c>
      <c r="F91" s="62" t="s">
        <v>312</v>
      </c>
      <c r="G91" s="54">
        <v>0</v>
      </c>
      <c r="H91" s="64">
        <v>930.22</v>
      </c>
      <c r="I91" s="64">
        <v>3720.87</v>
      </c>
      <c r="J91" s="65">
        <f t="shared" si="1"/>
        <v>4651.09</v>
      </c>
    </row>
    <row r="92" spans="1:10" ht="14.5" x14ac:dyDescent="0.3">
      <c r="A92" s="55" t="s">
        <v>205</v>
      </c>
      <c r="B92" s="55" t="s">
        <v>449</v>
      </c>
      <c r="C92" s="56" t="s">
        <v>220</v>
      </c>
      <c r="D92" s="94" t="s">
        <v>461</v>
      </c>
      <c r="E92" s="53">
        <v>1</v>
      </c>
      <c r="F92" s="60" t="s">
        <v>313</v>
      </c>
      <c r="G92" s="54">
        <v>0</v>
      </c>
      <c r="H92" s="64"/>
      <c r="I92" s="64">
        <v>12792</v>
      </c>
      <c r="J92" s="65">
        <f t="shared" si="1"/>
        <v>12792</v>
      </c>
    </row>
    <row r="93" spans="1:10" ht="14.5" x14ac:dyDescent="0.3">
      <c r="A93" s="55" t="s">
        <v>189</v>
      </c>
      <c r="B93" s="55" t="s">
        <v>31</v>
      </c>
      <c r="C93" s="58" t="s">
        <v>225</v>
      </c>
      <c r="D93" s="94" t="s">
        <v>227</v>
      </c>
      <c r="E93" s="53">
        <v>1</v>
      </c>
      <c r="F93" s="60" t="s">
        <v>314</v>
      </c>
      <c r="G93" s="54">
        <v>0</v>
      </c>
      <c r="H93" s="64">
        <v>1129.55</v>
      </c>
      <c r="I93" s="64">
        <v>4518.2</v>
      </c>
      <c r="J93" s="65">
        <f t="shared" si="1"/>
        <v>5647.75</v>
      </c>
    </row>
    <row r="94" spans="1:10" ht="14.5" x14ac:dyDescent="0.3">
      <c r="A94" s="55" t="s">
        <v>185</v>
      </c>
      <c r="B94" s="55" t="s">
        <v>29</v>
      </c>
      <c r="C94" s="56" t="s">
        <v>222</v>
      </c>
      <c r="D94" s="94" t="s">
        <v>227</v>
      </c>
      <c r="E94" s="53">
        <v>1</v>
      </c>
      <c r="F94" s="61" t="s">
        <v>315</v>
      </c>
      <c r="G94" s="54">
        <v>0</v>
      </c>
      <c r="H94" s="64">
        <v>1229.22</v>
      </c>
      <c r="I94" s="64">
        <v>4916.8599999999997</v>
      </c>
      <c r="J94" s="65">
        <f t="shared" si="1"/>
        <v>6146.08</v>
      </c>
    </row>
    <row r="95" spans="1:10" ht="14.5" x14ac:dyDescent="0.3">
      <c r="A95" s="55" t="s">
        <v>206</v>
      </c>
      <c r="B95" s="57" t="s">
        <v>27</v>
      </c>
      <c r="C95" s="57" t="s">
        <v>219</v>
      </c>
      <c r="D95" s="94" t="s">
        <v>227</v>
      </c>
      <c r="E95" s="53">
        <v>1</v>
      </c>
      <c r="F95" s="60" t="s">
        <v>316</v>
      </c>
      <c r="G95" s="54">
        <v>0</v>
      </c>
      <c r="H95" s="64">
        <v>1461.77</v>
      </c>
      <c r="I95" s="64">
        <v>5847.08</v>
      </c>
      <c r="J95" s="65">
        <f t="shared" si="1"/>
        <v>7308.85</v>
      </c>
    </row>
    <row r="96" spans="1:10" ht="14.5" x14ac:dyDescent="0.3">
      <c r="A96" s="55" t="s">
        <v>207</v>
      </c>
      <c r="B96" s="57" t="s">
        <v>27</v>
      </c>
      <c r="C96" s="57" t="s">
        <v>223</v>
      </c>
      <c r="D96" s="94" t="s">
        <v>461</v>
      </c>
      <c r="E96" s="53">
        <v>1</v>
      </c>
      <c r="F96" s="60" t="s">
        <v>317</v>
      </c>
      <c r="G96" s="54">
        <v>0</v>
      </c>
      <c r="H96" s="64"/>
      <c r="I96" s="64">
        <v>5847.08</v>
      </c>
      <c r="J96" s="65">
        <f t="shared" si="1"/>
        <v>5847.08</v>
      </c>
    </row>
    <row r="97" spans="1:10" ht="14.5" x14ac:dyDescent="0.3">
      <c r="A97" s="55" t="s">
        <v>208</v>
      </c>
      <c r="B97" s="55" t="s">
        <v>449</v>
      </c>
      <c r="C97" s="57" t="s">
        <v>219</v>
      </c>
      <c r="D97" s="94" t="s">
        <v>461</v>
      </c>
      <c r="E97" s="53">
        <v>1</v>
      </c>
      <c r="F97" s="60" t="s">
        <v>318</v>
      </c>
      <c r="G97" s="54">
        <v>0</v>
      </c>
      <c r="H97" s="64"/>
      <c r="I97" s="64">
        <v>12792</v>
      </c>
      <c r="J97" s="65">
        <f t="shared" si="1"/>
        <v>12792</v>
      </c>
    </row>
    <row r="98" spans="1:10" ht="14.5" x14ac:dyDescent="0.3">
      <c r="A98" s="55" t="s">
        <v>182</v>
      </c>
      <c r="B98" s="56" t="s">
        <v>39</v>
      </c>
      <c r="C98" s="56" t="s">
        <v>220</v>
      </c>
      <c r="D98" s="94" t="s">
        <v>227</v>
      </c>
      <c r="E98" s="53">
        <v>1</v>
      </c>
      <c r="F98" s="60" t="s">
        <v>319</v>
      </c>
      <c r="G98" s="54">
        <v>0</v>
      </c>
      <c r="H98" s="64">
        <v>431.89</v>
      </c>
      <c r="I98" s="64">
        <v>1727.55</v>
      </c>
      <c r="J98" s="65">
        <f t="shared" si="1"/>
        <v>2159.44</v>
      </c>
    </row>
    <row r="99" spans="1:10" ht="14.5" x14ac:dyDescent="0.3">
      <c r="A99" s="55" t="s">
        <v>207</v>
      </c>
      <c r="B99" s="57" t="s">
        <v>27</v>
      </c>
      <c r="C99" s="58" t="s">
        <v>225</v>
      </c>
      <c r="D99" s="94" t="s">
        <v>227</v>
      </c>
      <c r="E99" s="53">
        <v>1</v>
      </c>
      <c r="F99" s="60" t="s">
        <v>320</v>
      </c>
      <c r="G99" s="54">
        <v>0</v>
      </c>
      <c r="H99" s="64">
        <v>1461.77</v>
      </c>
      <c r="I99" s="64">
        <v>5847.08</v>
      </c>
      <c r="J99" s="65">
        <f t="shared" si="1"/>
        <v>7308.85</v>
      </c>
    </row>
    <row r="100" spans="1:10" ht="14.5" x14ac:dyDescent="0.3">
      <c r="A100" s="55" t="s">
        <v>181</v>
      </c>
      <c r="B100" s="57" t="s">
        <v>33</v>
      </c>
      <c r="C100" s="57" t="s">
        <v>219</v>
      </c>
      <c r="D100" s="94" t="s">
        <v>227</v>
      </c>
      <c r="E100" s="53">
        <v>1</v>
      </c>
      <c r="F100" s="60" t="s">
        <v>321</v>
      </c>
      <c r="G100" s="54">
        <v>0</v>
      </c>
      <c r="H100" s="64">
        <v>930.22</v>
      </c>
      <c r="I100" s="64">
        <v>3720.87</v>
      </c>
      <c r="J100" s="65">
        <f t="shared" si="1"/>
        <v>4651.09</v>
      </c>
    </row>
    <row r="101" spans="1:10" ht="14.5" x14ac:dyDescent="0.3">
      <c r="A101" s="55" t="s">
        <v>182</v>
      </c>
      <c r="B101" s="56" t="s">
        <v>39</v>
      </c>
      <c r="C101" s="56" t="s">
        <v>224</v>
      </c>
      <c r="D101" s="94" t="s">
        <v>227</v>
      </c>
      <c r="E101" s="53">
        <v>1</v>
      </c>
      <c r="F101" s="60" t="s">
        <v>322</v>
      </c>
      <c r="G101" s="54">
        <v>0</v>
      </c>
      <c r="H101" s="64">
        <v>431.89</v>
      </c>
      <c r="I101" s="64">
        <v>1727.55</v>
      </c>
      <c r="J101" s="65">
        <f t="shared" si="1"/>
        <v>2159.44</v>
      </c>
    </row>
    <row r="102" spans="1:10" ht="14.5" x14ac:dyDescent="0.3">
      <c r="A102" s="55" t="s">
        <v>182</v>
      </c>
      <c r="B102" s="56" t="s">
        <v>39</v>
      </c>
      <c r="C102" s="57" t="s">
        <v>219</v>
      </c>
      <c r="D102" s="94" t="s">
        <v>227</v>
      </c>
      <c r="E102" s="53">
        <v>1</v>
      </c>
      <c r="F102" s="60" t="s">
        <v>323</v>
      </c>
      <c r="G102" s="54">
        <v>0</v>
      </c>
      <c r="H102" s="64">
        <v>431.89</v>
      </c>
      <c r="I102" s="64">
        <v>1727.55</v>
      </c>
      <c r="J102" s="65">
        <f t="shared" si="1"/>
        <v>2159.44</v>
      </c>
    </row>
    <row r="103" spans="1:10" ht="14.5" x14ac:dyDescent="0.3">
      <c r="A103" s="55" t="s">
        <v>182</v>
      </c>
      <c r="B103" s="56" t="s">
        <v>39</v>
      </c>
      <c r="C103" s="57" t="s">
        <v>219</v>
      </c>
      <c r="D103" s="94" t="s">
        <v>227</v>
      </c>
      <c r="E103" s="53">
        <v>1</v>
      </c>
      <c r="F103" s="60" t="s">
        <v>324</v>
      </c>
      <c r="G103" s="54">
        <v>0</v>
      </c>
      <c r="H103" s="64">
        <v>431.89</v>
      </c>
      <c r="I103" s="64">
        <v>1727.55</v>
      </c>
      <c r="J103" s="65">
        <f t="shared" si="1"/>
        <v>2159.44</v>
      </c>
    </row>
    <row r="104" spans="1:10" ht="14.5" x14ac:dyDescent="0.3">
      <c r="A104" s="55" t="s">
        <v>183</v>
      </c>
      <c r="B104" s="57" t="s">
        <v>27</v>
      </c>
      <c r="C104" s="56" t="s">
        <v>222</v>
      </c>
      <c r="D104" s="94" t="s">
        <v>227</v>
      </c>
      <c r="E104" s="53">
        <v>1</v>
      </c>
      <c r="F104" s="60" t="s">
        <v>325</v>
      </c>
      <c r="G104" s="54">
        <v>0</v>
      </c>
      <c r="H104" s="64">
        <v>1461.77</v>
      </c>
      <c r="I104" s="64">
        <v>5847.08</v>
      </c>
      <c r="J104" s="65">
        <f t="shared" si="1"/>
        <v>7308.85</v>
      </c>
    </row>
    <row r="105" spans="1:10" ht="14.5" x14ac:dyDescent="0.3">
      <c r="A105" s="55" t="s">
        <v>209</v>
      </c>
      <c r="B105" s="57" t="s">
        <v>27</v>
      </c>
      <c r="C105" s="57" t="s">
        <v>219</v>
      </c>
      <c r="D105" s="94" t="s">
        <v>227</v>
      </c>
      <c r="E105" s="53">
        <v>1</v>
      </c>
      <c r="F105" s="60" t="s">
        <v>326</v>
      </c>
      <c r="G105" s="54">
        <v>0</v>
      </c>
      <c r="H105" s="64">
        <v>1461.77</v>
      </c>
      <c r="I105" s="64">
        <v>5847.08</v>
      </c>
      <c r="J105" s="65">
        <f t="shared" si="1"/>
        <v>7308.85</v>
      </c>
    </row>
    <row r="106" spans="1:10" ht="14.5" x14ac:dyDescent="0.3">
      <c r="A106" s="55" t="s">
        <v>183</v>
      </c>
      <c r="B106" s="57" t="s">
        <v>27</v>
      </c>
      <c r="C106" s="56" t="s">
        <v>220</v>
      </c>
      <c r="D106" s="94" t="s">
        <v>227</v>
      </c>
      <c r="E106" s="53">
        <v>1</v>
      </c>
      <c r="F106" s="61" t="s">
        <v>327</v>
      </c>
      <c r="G106" s="54">
        <v>0</v>
      </c>
      <c r="H106" s="64">
        <v>1461.77</v>
      </c>
      <c r="I106" s="64">
        <v>5847.08</v>
      </c>
      <c r="J106" s="65">
        <f t="shared" si="1"/>
        <v>7308.85</v>
      </c>
    </row>
    <row r="107" spans="1:10" ht="14.5" x14ac:dyDescent="0.3">
      <c r="A107" s="55" t="s">
        <v>201</v>
      </c>
      <c r="B107" s="56" t="s">
        <v>39</v>
      </c>
      <c r="C107" s="55" t="s">
        <v>226</v>
      </c>
      <c r="D107" s="94" t="s">
        <v>227</v>
      </c>
      <c r="E107" s="53">
        <v>1</v>
      </c>
      <c r="F107" s="60" t="s">
        <v>328</v>
      </c>
      <c r="G107" s="54">
        <v>0</v>
      </c>
      <c r="H107" s="64">
        <v>431.89</v>
      </c>
      <c r="I107" s="64">
        <v>1727.55</v>
      </c>
      <c r="J107" s="65">
        <f t="shared" si="1"/>
        <v>2159.44</v>
      </c>
    </row>
    <row r="108" spans="1:10" ht="14.5" x14ac:dyDescent="0.3">
      <c r="A108" s="55" t="s">
        <v>199</v>
      </c>
      <c r="B108" s="55" t="s">
        <v>31</v>
      </c>
      <c r="C108" s="57" t="s">
        <v>219</v>
      </c>
      <c r="D108" s="94" t="s">
        <v>227</v>
      </c>
      <c r="E108" s="53">
        <v>1</v>
      </c>
      <c r="F108" s="60" t="s">
        <v>329</v>
      </c>
      <c r="G108" s="54">
        <v>0</v>
      </c>
      <c r="H108" s="64">
        <v>1129.55</v>
      </c>
      <c r="I108" s="64">
        <v>4518.2</v>
      </c>
      <c r="J108" s="65">
        <f t="shared" si="1"/>
        <v>5647.75</v>
      </c>
    </row>
    <row r="109" spans="1:10" ht="14.5" x14ac:dyDescent="0.3">
      <c r="A109" s="55" t="s">
        <v>180</v>
      </c>
      <c r="B109" s="58" t="s">
        <v>37</v>
      </c>
      <c r="C109" s="57" t="s">
        <v>219</v>
      </c>
      <c r="D109" s="94" t="s">
        <v>227</v>
      </c>
      <c r="E109" s="53">
        <v>1</v>
      </c>
      <c r="F109" s="59" t="s">
        <v>330</v>
      </c>
      <c r="G109" s="54">
        <v>0</v>
      </c>
      <c r="H109" s="64">
        <v>664.44</v>
      </c>
      <c r="I109" s="64">
        <v>2657.77</v>
      </c>
      <c r="J109" s="65">
        <f t="shared" si="1"/>
        <v>3322.21</v>
      </c>
    </row>
    <row r="110" spans="1:10" ht="14.5" x14ac:dyDescent="0.3">
      <c r="A110" s="55" t="s">
        <v>199</v>
      </c>
      <c r="B110" s="55" t="s">
        <v>31</v>
      </c>
      <c r="C110" s="57" t="s">
        <v>219</v>
      </c>
      <c r="D110" s="94" t="s">
        <v>227</v>
      </c>
      <c r="E110" s="53">
        <v>1</v>
      </c>
      <c r="F110" s="60" t="s">
        <v>331</v>
      </c>
      <c r="G110" s="54">
        <v>0</v>
      </c>
      <c r="H110" s="64">
        <v>1129.55</v>
      </c>
      <c r="I110" s="64">
        <v>4518.2</v>
      </c>
      <c r="J110" s="65">
        <f t="shared" si="1"/>
        <v>5647.75</v>
      </c>
    </row>
    <row r="111" spans="1:10" ht="14.5" x14ac:dyDescent="0.3">
      <c r="A111" s="55" t="s">
        <v>210</v>
      </c>
      <c r="B111" s="55" t="s">
        <v>449</v>
      </c>
      <c r="C111" s="58" t="s">
        <v>221</v>
      </c>
      <c r="D111" s="94" t="s">
        <v>227</v>
      </c>
      <c r="E111" s="53">
        <v>1</v>
      </c>
      <c r="F111" s="60" t="s">
        <v>332</v>
      </c>
      <c r="G111" s="54">
        <v>0</v>
      </c>
      <c r="H111" s="64">
        <v>3198</v>
      </c>
      <c r="I111" s="64">
        <v>12792</v>
      </c>
      <c r="J111" s="65">
        <f t="shared" si="1"/>
        <v>15990</v>
      </c>
    </row>
    <row r="112" spans="1:10" ht="14.5" x14ac:dyDescent="0.3">
      <c r="A112" s="55" t="s">
        <v>187</v>
      </c>
      <c r="B112" s="55" t="s">
        <v>25</v>
      </c>
      <c r="C112" s="56" t="s">
        <v>225</v>
      </c>
      <c r="D112" s="94" t="s">
        <v>227</v>
      </c>
      <c r="E112" s="53">
        <v>1</v>
      </c>
      <c r="F112" s="60" t="s">
        <v>333</v>
      </c>
      <c r="G112" s="54">
        <v>0</v>
      </c>
      <c r="H112" s="64">
        <v>1993.32</v>
      </c>
      <c r="I112" s="64">
        <v>7973.3</v>
      </c>
      <c r="J112" s="65">
        <f t="shared" si="1"/>
        <v>9966.6200000000008</v>
      </c>
    </row>
    <row r="113" spans="1:10" ht="14.5" x14ac:dyDescent="0.3">
      <c r="A113" s="55" t="s">
        <v>187</v>
      </c>
      <c r="B113" s="55" t="s">
        <v>25</v>
      </c>
      <c r="C113" s="56" t="s">
        <v>222</v>
      </c>
      <c r="D113" s="94" t="s">
        <v>461</v>
      </c>
      <c r="E113" s="53">
        <v>1</v>
      </c>
      <c r="F113" s="60" t="s">
        <v>334</v>
      </c>
      <c r="G113" s="54">
        <v>0</v>
      </c>
      <c r="H113" s="64"/>
      <c r="I113" s="64">
        <v>7973.3</v>
      </c>
      <c r="J113" s="65">
        <f t="shared" si="1"/>
        <v>7973.3</v>
      </c>
    </row>
    <row r="114" spans="1:10" ht="14.5" x14ac:dyDescent="0.3">
      <c r="A114" s="55" t="s">
        <v>189</v>
      </c>
      <c r="B114" s="55" t="s">
        <v>31</v>
      </c>
      <c r="C114" s="58" t="s">
        <v>221</v>
      </c>
      <c r="D114" s="94" t="s">
        <v>227</v>
      </c>
      <c r="E114" s="53">
        <v>1</v>
      </c>
      <c r="F114" s="61" t="s">
        <v>335</v>
      </c>
      <c r="G114" s="54">
        <v>0</v>
      </c>
      <c r="H114" s="64">
        <v>1129.55</v>
      </c>
      <c r="I114" s="64">
        <v>4518.2</v>
      </c>
      <c r="J114" s="65">
        <f t="shared" si="1"/>
        <v>5647.75</v>
      </c>
    </row>
    <row r="115" spans="1:10" ht="14.5" x14ac:dyDescent="0.3">
      <c r="A115" s="55" t="s">
        <v>185</v>
      </c>
      <c r="B115" s="55" t="s">
        <v>29</v>
      </c>
      <c r="C115" s="57" t="s">
        <v>223</v>
      </c>
      <c r="D115" s="94" t="s">
        <v>227</v>
      </c>
      <c r="E115" s="53">
        <v>1</v>
      </c>
      <c r="F115" s="61" t="s">
        <v>336</v>
      </c>
      <c r="G115" s="54">
        <v>0</v>
      </c>
      <c r="H115" s="64">
        <v>1229.22</v>
      </c>
      <c r="I115" s="64">
        <v>4916.8599999999997</v>
      </c>
      <c r="J115" s="65">
        <f t="shared" si="1"/>
        <v>6146.08</v>
      </c>
    </row>
    <row r="116" spans="1:10" ht="14.5" x14ac:dyDescent="0.3">
      <c r="A116" s="55" t="s">
        <v>195</v>
      </c>
      <c r="B116" s="55" t="s">
        <v>41</v>
      </c>
      <c r="C116" s="57" t="s">
        <v>219</v>
      </c>
      <c r="D116" s="94" t="s">
        <v>227</v>
      </c>
      <c r="E116" s="53">
        <v>1</v>
      </c>
      <c r="F116" s="60" t="s">
        <v>337</v>
      </c>
      <c r="G116" s="54">
        <v>0</v>
      </c>
      <c r="H116" s="64">
        <v>265.77999999999997</v>
      </c>
      <c r="I116" s="66">
        <v>1063.1099999999999</v>
      </c>
      <c r="J116" s="67">
        <f t="shared" si="1"/>
        <v>1328.8899999999999</v>
      </c>
    </row>
    <row r="117" spans="1:10" ht="14.5" x14ac:dyDescent="0.3">
      <c r="A117" s="55" t="s">
        <v>195</v>
      </c>
      <c r="B117" s="55" t="s">
        <v>41</v>
      </c>
      <c r="C117" s="56" t="s">
        <v>220</v>
      </c>
      <c r="D117" s="94" t="s">
        <v>227</v>
      </c>
      <c r="E117" s="53">
        <v>1</v>
      </c>
      <c r="F117" s="61" t="s">
        <v>338</v>
      </c>
      <c r="G117" s="54">
        <v>0</v>
      </c>
      <c r="H117" s="64">
        <v>265.77999999999997</v>
      </c>
      <c r="I117" s="66">
        <v>1063.1099999999999</v>
      </c>
      <c r="J117" s="67">
        <f t="shared" si="1"/>
        <v>1328.8899999999999</v>
      </c>
    </row>
    <row r="118" spans="1:10" ht="14.5" x14ac:dyDescent="0.3">
      <c r="A118" s="55" t="s">
        <v>211</v>
      </c>
      <c r="B118" s="55" t="s">
        <v>41</v>
      </c>
      <c r="C118" s="55" t="s">
        <v>226</v>
      </c>
      <c r="D118" s="94" t="s">
        <v>407</v>
      </c>
      <c r="E118" s="53">
        <v>1</v>
      </c>
      <c r="F118" s="60" t="s">
        <v>339</v>
      </c>
      <c r="G118" s="54">
        <v>0</v>
      </c>
      <c r="H118" s="64"/>
      <c r="I118" s="66">
        <v>1063.1099999999999</v>
      </c>
      <c r="J118" s="67">
        <f t="shared" si="1"/>
        <v>1063.1099999999999</v>
      </c>
    </row>
    <row r="119" spans="1:10" ht="14.5" x14ac:dyDescent="0.3">
      <c r="A119" s="55" t="s">
        <v>180</v>
      </c>
      <c r="B119" s="58" t="s">
        <v>37</v>
      </c>
      <c r="C119" s="56" t="s">
        <v>224</v>
      </c>
      <c r="D119" s="94" t="s">
        <v>227</v>
      </c>
      <c r="E119" s="53">
        <v>1</v>
      </c>
      <c r="F119" s="60" t="s">
        <v>340</v>
      </c>
      <c r="G119" s="54">
        <v>0</v>
      </c>
      <c r="H119" s="64">
        <v>664.44</v>
      </c>
      <c r="I119" s="64">
        <v>2657.77</v>
      </c>
      <c r="J119" s="65">
        <f t="shared" si="1"/>
        <v>3322.21</v>
      </c>
    </row>
    <row r="120" spans="1:10" ht="14.5" x14ac:dyDescent="0.3">
      <c r="A120" s="55" t="s">
        <v>180</v>
      </c>
      <c r="B120" s="58" t="s">
        <v>37</v>
      </c>
      <c r="C120" s="57"/>
      <c r="D120" s="94" t="s">
        <v>386</v>
      </c>
      <c r="E120" s="53">
        <v>1</v>
      </c>
      <c r="F120" s="60" t="s">
        <v>386</v>
      </c>
      <c r="G120" s="54">
        <v>0</v>
      </c>
      <c r="H120" s="64">
        <v>664.44</v>
      </c>
      <c r="I120" s="64">
        <v>2657.77</v>
      </c>
      <c r="J120" s="65">
        <f t="shared" si="1"/>
        <v>3322.21</v>
      </c>
    </row>
    <row r="121" spans="1:10" ht="14.5" x14ac:dyDescent="0.3">
      <c r="A121" s="55" t="s">
        <v>189</v>
      </c>
      <c r="B121" s="55" t="s">
        <v>31</v>
      </c>
      <c r="C121" s="57" t="s">
        <v>219</v>
      </c>
      <c r="D121" s="94" t="s">
        <v>227</v>
      </c>
      <c r="E121" s="53">
        <v>1</v>
      </c>
      <c r="F121" s="61" t="s">
        <v>342</v>
      </c>
      <c r="G121" s="54">
        <v>0</v>
      </c>
      <c r="H121" s="64">
        <v>1129.55</v>
      </c>
      <c r="I121" s="64">
        <v>4518.2</v>
      </c>
      <c r="J121" s="65">
        <f t="shared" si="1"/>
        <v>5647.75</v>
      </c>
    </row>
    <row r="122" spans="1:10" ht="14.5" x14ac:dyDescent="0.3">
      <c r="A122" s="55" t="s">
        <v>188</v>
      </c>
      <c r="B122" s="55" t="s">
        <v>35</v>
      </c>
      <c r="C122" s="56" t="s">
        <v>222</v>
      </c>
      <c r="D122" s="94" t="s">
        <v>227</v>
      </c>
      <c r="E122" s="53">
        <v>1</v>
      </c>
      <c r="F122" s="60" t="s">
        <v>343</v>
      </c>
      <c r="G122" s="54">
        <v>0</v>
      </c>
      <c r="H122" s="64">
        <v>807.29</v>
      </c>
      <c r="I122" s="64">
        <v>3229.18</v>
      </c>
      <c r="J122" s="65">
        <f t="shared" si="1"/>
        <v>4036.47</v>
      </c>
    </row>
    <row r="123" spans="1:10" ht="14.5" x14ac:dyDescent="0.3">
      <c r="A123" s="55" t="s">
        <v>189</v>
      </c>
      <c r="B123" s="55" t="s">
        <v>31</v>
      </c>
      <c r="C123" s="57" t="s">
        <v>219</v>
      </c>
      <c r="D123" s="94" t="s">
        <v>227</v>
      </c>
      <c r="E123" s="53">
        <v>1</v>
      </c>
      <c r="F123" s="60" t="s">
        <v>344</v>
      </c>
      <c r="G123" s="54">
        <v>0</v>
      </c>
      <c r="H123" s="64">
        <v>1129.55</v>
      </c>
      <c r="I123" s="64">
        <v>4518.2</v>
      </c>
      <c r="J123" s="65">
        <f t="shared" si="1"/>
        <v>5647.75</v>
      </c>
    </row>
    <row r="124" spans="1:10" ht="14.5" x14ac:dyDescent="0.3">
      <c r="A124" s="55" t="s">
        <v>180</v>
      </c>
      <c r="B124" s="58" t="s">
        <v>37</v>
      </c>
      <c r="C124" s="56" t="s">
        <v>222</v>
      </c>
      <c r="D124" s="94" t="s">
        <v>227</v>
      </c>
      <c r="E124" s="53">
        <v>1</v>
      </c>
      <c r="F124" s="61" t="s">
        <v>345</v>
      </c>
      <c r="G124" s="54">
        <v>0</v>
      </c>
      <c r="H124" s="64">
        <v>664.44</v>
      </c>
      <c r="I124" s="64">
        <v>2657.77</v>
      </c>
      <c r="J124" s="65">
        <f t="shared" si="1"/>
        <v>3322.21</v>
      </c>
    </row>
    <row r="125" spans="1:10" ht="14.5" x14ac:dyDescent="0.3">
      <c r="A125" s="55" t="s">
        <v>180</v>
      </c>
      <c r="B125" s="58" t="s">
        <v>37</v>
      </c>
      <c r="C125" s="57" t="s">
        <v>219</v>
      </c>
      <c r="D125" s="94" t="s">
        <v>227</v>
      </c>
      <c r="E125" s="53">
        <v>1</v>
      </c>
      <c r="F125" s="60" t="s">
        <v>346</v>
      </c>
      <c r="G125" s="54">
        <v>0</v>
      </c>
      <c r="H125" s="64">
        <v>664.44</v>
      </c>
      <c r="I125" s="64">
        <v>2657.77</v>
      </c>
      <c r="J125" s="65">
        <f t="shared" si="1"/>
        <v>3322.21</v>
      </c>
    </row>
    <row r="126" spans="1:10" ht="14.5" x14ac:dyDescent="0.3">
      <c r="A126" s="55" t="s">
        <v>180</v>
      </c>
      <c r="B126" s="58" t="s">
        <v>37</v>
      </c>
      <c r="C126" s="55" t="s">
        <v>226</v>
      </c>
      <c r="D126" s="94" t="s">
        <v>227</v>
      </c>
      <c r="E126" s="53">
        <v>1</v>
      </c>
      <c r="F126" s="61" t="s">
        <v>347</v>
      </c>
      <c r="G126" s="54">
        <v>0</v>
      </c>
      <c r="H126" s="64">
        <v>664.44</v>
      </c>
      <c r="I126" s="64">
        <v>2657.77</v>
      </c>
      <c r="J126" s="65">
        <f t="shared" si="1"/>
        <v>3322.21</v>
      </c>
    </row>
    <row r="127" spans="1:10" ht="14.5" x14ac:dyDescent="0.3">
      <c r="A127" s="55" t="s">
        <v>195</v>
      </c>
      <c r="B127" s="55" t="s">
        <v>41</v>
      </c>
      <c r="C127" s="58" t="s">
        <v>225</v>
      </c>
      <c r="D127" s="94" t="s">
        <v>227</v>
      </c>
      <c r="E127" s="53">
        <v>1</v>
      </c>
      <c r="F127" s="60" t="s">
        <v>348</v>
      </c>
      <c r="G127" s="54">
        <v>0</v>
      </c>
      <c r="H127" s="64">
        <v>265.77999999999997</v>
      </c>
      <c r="I127" s="66">
        <v>1063.1099999999999</v>
      </c>
      <c r="J127" s="67">
        <f t="shared" si="1"/>
        <v>1328.8899999999999</v>
      </c>
    </row>
    <row r="128" spans="1:10" ht="14.5" x14ac:dyDescent="0.3">
      <c r="A128" s="55" t="s">
        <v>195</v>
      </c>
      <c r="B128" s="55" t="s">
        <v>41</v>
      </c>
      <c r="C128" s="58"/>
      <c r="D128" s="122" t="s">
        <v>386</v>
      </c>
      <c r="E128" s="53">
        <v>1</v>
      </c>
      <c r="F128" s="60" t="s">
        <v>386</v>
      </c>
      <c r="G128" s="54">
        <v>0</v>
      </c>
      <c r="H128" s="66">
        <v>265.77999999999997</v>
      </c>
      <c r="I128" s="66">
        <v>1063.1099999999999</v>
      </c>
      <c r="J128" s="67">
        <f t="shared" si="1"/>
        <v>1328.8899999999999</v>
      </c>
    </row>
    <row r="129" spans="1:10" ht="14.5" x14ac:dyDescent="0.3">
      <c r="A129" s="55" t="s">
        <v>207</v>
      </c>
      <c r="B129" s="57" t="s">
        <v>27</v>
      </c>
      <c r="C129" s="58" t="s">
        <v>221</v>
      </c>
      <c r="D129" s="94" t="s">
        <v>227</v>
      </c>
      <c r="E129" s="53">
        <v>1</v>
      </c>
      <c r="F129" s="60" t="s">
        <v>350</v>
      </c>
      <c r="G129" s="54">
        <v>0</v>
      </c>
      <c r="H129" s="64">
        <v>1461.77</v>
      </c>
      <c r="I129" s="64">
        <v>5847.08</v>
      </c>
      <c r="J129" s="65">
        <f t="shared" si="1"/>
        <v>7308.85</v>
      </c>
    </row>
    <row r="130" spans="1:10" ht="14.5" x14ac:dyDescent="0.3">
      <c r="A130" s="55" t="s">
        <v>189</v>
      </c>
      <c r="B130" s="55" t="s">
        <v>31</v>
      </c>
      <c r="C130" s="57" t="s">
        <v>219</v>
      </c>
      <c r="D130" s="94" t="s">
        <v>407</v>
      </c>
      <c r="E130" s="53">
        <v>1</v>
      </c>
      <c r="F130" s="60" t="s">
        <v>351</v>
      </c>
      <c r="G130" s="54">
        <v>0</v>
      </c>
      <c r="H130" s="64"/>
      <c r="I130" s="64">
        <v>4518.2</v>
      </c>
      <c r="J130" s="65">
        <f t="shared" si="1"/>
        <v>4518.2</v>
      </c>
    </row>
    <row r="131" spans="1:10" ht="14.5" x14ac:dyDescent="0.3">
      <c r="A131" s="55" t="s">
        <v>180</v>
      </c>
      <c r="B131" s="58" t="s">
        <v>37</v>
      </c>
      <c r="C131" s="57" t="s">
        <v>219</v>
      </c>
      <c r="D131" s="94" t="s">
        <v>227</v>
      </c>
      <c r="E131" s="53">
        <v>1</v>
      </c>
      <c r="F131" s="60" t="s">
        <v>352</v>
      </c>
      <c r="G131" s="54">
        <v>0</v>
      </c>
      <c r="H131" s="64">
        <v>664.44</v>
      </c>
      <c r="I131" s="64">
        <v>2657.77</v>
      </c>
      <c r="J131" s="65">
        <f t="shared" si="1"/>
        <v>3322.21</v>
      </c>
    </row>
    <row r="132" spans="1:10" ht="14.5" x14ac:dyDescent="0.3">
      <c r="A132" s="55" t="s">
        <v>212</v>
      </c>
      <c r="B132" s="57" t="s">
        <v>33</v>
      </c>
      <c r="C132" s="55" t="s">
        <v>226</v>
      </c>
      <c r="D132" s="94" t="s">
        <v>407</v>
      </c>
      <c r="E132" s="53">
        <v>1</v>
      </c>
      <c r="F132" s="60" t="s">
        <v>353</v>
      </c>
      <c r="G132" s="54">
        <v>0</v>
      </c>
      <c r="H132" s="64"/>
      <c r="I132" s="64">
        <v>3720.87</v>
      </c>
      <c r="J132" s="65">
        <f t="shared" si="1"/>
        <v>3720.87</v>
      </c>
    </row>
    <row r="133" spans="1:10" ht="14.5" x14ac:dyDescent="0.3">
      <c r="A133" s="55" t="s">
        <v>213</v>
      </c>
      <c r="B133" s="57" t="s">
        <v>27</v>
      </c>
      <c r="C133" s="56" t="s">
        <v>220</v>
      </c>
      <c r="D133" s="94" t="s">
        <v>227</v>
      </c>
      <c r="E133" s="53">
        <v>1</v>
      </c>
      <c r="F133" s="60" t="s">
        <v>354</v>
      </c>
      <c r="G133" s="54">
        <v>0</v>
      </c>
      <c r="H133" s="64">
        <v>1461.77</v>
      </c>
      <c r="I133" s="64">
        <v>5847.08</v>
      </c>
      <c r="J133" s="65">
        <f t="shared" si="1"/>
        <v>7308.85</v>
      </c>
    </row>
    <row r="134" spans="1:10" ht="14.5" x14ac:dyDescent="0.3">
      <c r="A134" s="55" t="s">
        <v>188</v>
      </c>
      <c r="B134" s="55" t="s">
        <v>35</v>
      </c>
      <c r="C134" s="56" t="s">
        <v>224</v>
      </c>
      <c r="D134" s="94" t="s">
        <v>227</v>
      </c>
      <c r="E134" s="53">
        <v>1</v>
      </c>
      <c r="F134" s="60" t="s">
        <v>355</v>
      </c>
      <c r="G134" s="54">
        <v>0</v>
      </c>
      <c r="H134" s="64">
        <v>807.29</v>
      </c>
      <c r="I134" s="64">
        <v>3229.18</v>
      </c>
      <c r="J134" s="65">
        <f t="shared" si="1"/>
        <v>4036.47</v>
      </c>
    </row>
    <row r="135" spans="1:10" ht="14.5" x14ac:dyDescent="0.3">
      <c r="A135" s="55" t="s">
        <v>189</v>
      </c>
      <c r="B135" s="55" t="s">
        <v>31</v>
      </c>
      <c r="C135" s="57" t="s">
        <v>219</v>
      </c>
      <c r="D135" s="94" t="s">
        <v>407</v>
      </c>
      <c r="E135" s="53">
        <v>1</v>
      </c>
      <c r="F135" s="60" t="s">
        <v>356</v>
      </c>
      <c r="G135" s="54">
        <v>0</v>
      </c>
      <c r="H135" s="64"/>
      <c r="I135" s="64">
        <v>4518.2</v>
      </c>
      <c r="J135" s="65">
        <f t="shared" ref="J135:J174" si="2">H135+I135</f>
        <v>4518.2</v>
      </c>
    </row>
    <row r="136" spans="1:10" ht="14.5" x14ac:dyDescent="0.3">
      <c r="A136" s="55" t="s">
        <v>185</v>
      </c>
      <c r="B136" s="55" t="s">
        <v>29</v>
      </c>
      <c r="C136" s="56" t="s">
        <v>222</v>
      </c>
      <c r="D136" s="94" t="s">
        <v>227</v>
      </c>
      <c r="E136" s="53">
        <v>1</v>
      </c>
      <c r="F136" s="60" t="s">
        <v>357</v>
      </c>
      <c r="G136" s="54">
        <v>0</v>
      </c>
      <c r="H136" s="64">
        <v>1229.22</v>
      </c>
      <c r="I136" s="64">
        <v>4916.8599999999997</v>
      </c>
      <c r="J136" s="65">
        <f t="shared" si="2"/>
        <v>6146.08</v>
      </c>
    </row>
    <row r="137" spans="1:10" ht="14.5" x14ac:dyDescent="0.3">
      <c r="A137" s="55" t="s">
        <v>183</v>
      </c>
      <c r="B137" s="57" t="s">
        <v>27</v>
      </c>
      <c r="C137" s="56" t="s">
        <v>222</v>
      </c>
      <c r="D137" s="94" t="s">
        <v>227</v>
      </c>
      <c r="E137" s="53">
        <v>1</v>
      </c>
      <c r="F137" s="61" t="s">
        <v>358</v>
      </c>
      <c r="G137" s="54">
        <v>0</v>
      </c>
      <c r="H137" s="64">
        <v>1461.77</v>
      </c>
      <c r="I137" s="64">
        <v>5847.08</v>
      </c>
      <c r="J137" s="65">
        <f t="shared" si="2"/>
        <v>7308.85</v>
      </c>
    </row>
    <row r="138" spans="1:10" ht="14.5" x14ac:dyDescent="0.3">
      <c r="A138" s="55" t="s">
        <v>214</v>
      </c>
      <c r="B138" s="55" t="s">
        <v>449</v>
      </c>
      <c r="C138" s="55" t="s">
        <v>226</v>
      </c>
      <c r="D138" s="94" t="s">
        <v>227</v>
      </c>
      <c r="E138" s="53">
        <v>1</v>
      </c>
      <c r="F138" s="60" t="s">
        <v>359</v>
      </c>
      <c r="G138" s="54">
        <v>0</v>
      </c>
      <c r="H138" s="64">
        <v>3198</v>
      </c>
      <c r="I138" s="64">
        <v>12792</v>
      </c>
      <c r="J138" s="65">
        <f t="shared" si="2"/>
        <v>15990</v>
      </c>
    </row>
    <row r="139" spans="1:10" ht="14.5" x14ac:dyDescent="0.3">
      <c r="A139" s="55" t="s">
        <v>183</v>
      </c>
      <c r="B139" s="57" t="s">
        <v>27</v>
      </c>
      <c r="C139" s="56" t="s">
        <v>224</v>
      </c>
      <c r="D139" s="94" t="s">
        <v>227</v>
      </c>
      <c r="E139" s="53">
        <v>1</v>
      </c>
      <c r="F139" s="60" t="s">
        <v>360</v>
      </c>
      <c r="G139" s="54">
        <v>0</v>
      </c>
      <c r="H139" s="64">
        <v>1461.77</v>
      </c>
      <c r="I139" s="64">
        <v>5847.08</v>
      </c>
      <c r="J139" s="65">
        <f t="shared" si="2"/>
        <v>7308.85</v>
      </c>
    </row>
    <row r="140" spans="1:10" ht="14.5" x14ac:dyDescent="0.3">
      <c r="A140" s="55" t="s">
        <v>183</v>
      </c>
      <c r="B140" s="57" t="s">
        <v>27</v>
      </c>
      <c r="C140" s="56" t="s">
        <v>222</v>
      </c>
      <c r="D140" s="94" t="s">
        <v>227</v>
      </c>
      <c r="E140" s="53">
        <v>1</v>
      </c>
      <c r="F140" s="60" t="s">
        <v>361</v>
      </c>
      <c r="G140" s="54">
        <v>0</v>
      </c>
      <c r="H140" s="64">
        <v>1461.77</v>
      </c>
      <c r="I140" s="64">
        <v>5847.08</v>
      </c>
      <c r="J140" s="65">
        <f t="shared" si="2"/>
        <v>7308.85</v>
      </c>
    </row>
    <row r="141" spans="1:10" ht="14.5" x14ac:dyDescent="0.3">
      <c r="A141" s="55" t="s">
        <v>181</v>
      </c>
      <c r="B141" s="57" t="s">
        <v>33</v>
      </c>
      <c r="C141" s="55" t="s">
        <v>226</v>
      </c>
      <c r="D141" s="94" t="s">
        <v>227</v>
      </c>
      <c r="E141" s="53">
        <v>1</v>
      </c>
      <c r="F141" s="61" t="s">
        <v>362</v>
      </c>
      <c r="G141" s="54">
        <v>0</v>
      </c>
      <c r="H141" s="64">
        <v>930.22</v>
      </c>
      <c r="I141" s="64">
        <v>3720.87</v>
      </c>
      <c r="J141" s="65">
        <f t="shared" si="2"/>
        <v>4651.09</v>
      </c>
    </row>
    <row r="142" spans="1:10" ht="14.5" x14ac:dyDescent="0.3">
      <c r="A142" s="55" t="s">
        <v>185</v>
      </c>
      <c r="B142" s="55" t="s">
        <v>29</v>
      </c>
      <c r="C142" s="56" t="s">
        <v>224</v>
      </c>
      <c r="D142" s="94" t="s">
        <v>227</v>
      </c>
      <c r="E142" s="53">
        <v>1</v>
      </c>
      <c r="F142" s="62" t="s">
        <v>363</v>
      </c>
      <c r="G142" s="54">
        <v>0</v>
      </c>
      <c r="H142" s="64">
        <v>1229.22</v>
      </c>
      <c r="I142" s="64">
        <v>4916.8599999999997</v>
      </c>
      <c r="J142" s="65">
        <f t="shared" si="2"/>
        <v>6146.08</v>
      </c>
    </row>
    <row r="143" spans="1:10" ht="14.5" x14ac:dyDescent="0.3">
      <c r="A143" s="55" t="s">
        <v>189</v>
      </c>
      <c r="B143" s="55" t="s">
        <v>31</v>
      </c>
      <c r="C143" s="56" t="s">
        <v>222</v>
      </c>
      <c r="D143" s="94" t="s">
        <v>227</v>
      </c>
      <c r="E143" s="53">
        <v>1</v>
      </c>
      <c r="F143" s="60" t="s">
        <v>364</v>
      </c>
      <c r="G143" s="54">
        <v>0</v>
      </c>
      <c r="H143" s="64">
        <v>1129.55</v>
      </c>
      <c r="I143" s="64">
        <v>4518.2</v>
      </c>
      <c r="J143" s="65">
        <f t="shared" si="2"/>
        <v>5647.75</v>
      </c>
    </row>
    <row r="144" spans="1:10" ht="14.5" x14ac:dyDescent="0.3">
      <c r="A144" s="55" t="s">
        <v>215</v>
      </c>
      <c r="B144" s="58" t="s">
        <v>37</v>
      </c>
      <c r="C144" s="57" t="s">
        <v>219</v>
      </c>
      <c r="D144" s="94" t="s">
        <v>407</v>
      </c>
      <c r="E144" s="53">
        <v>1</v>
      </c>
      <c r="F144" s="60" t="s">
        <v>365</v>
      </c>
      <c r="G144" s="54">
        <v>0</v>
      </c>
      <c r="H144" s="64"/>
      <c r="I144" s="64">
        <v>2657.77</v>
      </c>
      <c r="J144" s="65">
        <f t="shared" si="2"/>
        <v>2657.77</v>
      </c>
    </row>
    <row r="145" spans="1:10" ht="14.5" x14ac:dyDescent="0.3">
      <c r="A145" s="55" t="s">
        <v>180</v>
      </c>
      <c r="B145" s="58" t="s">
        <v>37</v>
      </c>
      <c r="C145" s="57" t="s">
        <v>219</v>
      </c>
      <c r="D145" s="94" t="s">
        <v>227</v>
      </c>
      <c r="E145" s="53">
        <v>1</v>
      </c>
      <c r="F145" s="60" t="s">
        <v>366</v>
      </c>
      <c r="G145" s="54">
        <v>0</v>
      </c>
      <c r="H145" s="64">
        <v>664.44</v>
      </c>
      <c r="I145" s="64">
        <v>2657.77</v>
      </c>
      <c r="J145" s="65">
        <f t="shared" si="2"/>
        <v>3322.21</v>
      </c>
    </row>
    <row r="146" spans="1:10" ht="14.5" x14ac:dyDescent="0.3">
      <c r="A146" s="55" t="s">
        <v>196</v>
      </c>
      <c r="B146" s="57" t="s">
        <v>33</v>
      </c>
      <c r="C146" s="56" t="s">
        <v>225</v>
      </c>
      <c r="D146" s="94" t="s">
        <v>227</v>
      </c>
      <c r="E146" s="53">
        <v>1</v>
      </c>
      <c r="F146" s="60" t="s">
        <v>367</v>
      </c>
      <c r="G146" s="54">
        <v>0</v>
      </c>
      <c r="H146" s="64">
        <v>930.22</v>
      </c>
      <c r="I146" s="64">
        <v>3720.87</v>
      </c>
      <c r="J146" s="65">
        <f t="shared" si="2"/>
        <v>4651.09</v>
      </c>
    </row>
    <row r="147" spans="1:10" ht="14.5" x14ac:dyDescent="0.3">
      <c r="A147" s="55" t="s">
        <v>183</v>
      </c>
      <c r="B147" s="57" t="s">
        <v>27</v>
      </c>
      <c r="C147" s="56" t="s">
        <v>224</v>
      </c>
      <c r="D147" s="94" t="s">
        <v>227</v>
      </c>
      <c r="E147" s="53">
        <v>1</v>
      </c>
      <c r="F147" s="60" t="s">
        <v>368</v>
      </c>
      <c r="G147" s="54">
        <v>0</v>
      </c>
      <c r="H147" s="64">
        <v>1461.77</v>
      </c>
      <c r="I147" s="64">
        <v>5847.08</v>
      </c>
      <c r="J147" s="65">
        <f t="shared" si="2"/>
        <v>7308.85</v>
      </c>
    </row>
    <row r="148" spans="1:10" ht="14.5" x14ac:dyDescent="0.3">
      <c r="A148" s="55" t="s">
        <v>188</v>
      </c>
      <c r="B148" s="55" t="s">
        <v>35</v>
      </c>
      <c r="C148" s="56" t="s">
        <v>222</v>
      </c>
      <c r="D148" s="94" t="s">
        <v>227</v>
      </c>
      <c r="E148" s="53">
        <v>1</v>
      </c>
      <c r="F148" s="63" t="s">
        <v>369</v>
      </c>
      <c r="G148" s="54">
        <v>0</v>
      </c>
      <c r="H148" s="64">
        <v>807.29</v>
      </c>
      <c r="I148" s="64">
        <v>3229.18</v>
      </c>
      <c r="J148" s="65">
        <f t="shared" si="2"/>
        <v>4036.47</v>
      </c>
    </row>
    <row r="149" spans="1:10" ht="14.5" x14ac:dyDescent="0.3">
      <c r="A149" s="55" t="s">
        <v>196</v>
      </c>
      <c r="B149" s="57" t="s">
        <v>33</v>
      </c>
      <c r="C149" s="57" t="s">
        <v>219</v>
      </c>
      <c r="D149" s="94" t="s">
        <v>227</v>
      </c>
      <c r="E149" s="53">
        <v>1</v>
      </c>
      <c r="F149" s="60" t="s">
        <v>370</v>
      </c>
      <c r="G149" s="54">
        <v>0</v>
      </c>
      <c r="H149" s="64">
        <v>930.22</v>
      </c>
      <c r="I149" s="64">
        <v>3720.87</v>
      </c>
      <c r="J149" s="65">
        <f t="shared" si="2"/>
        <v>4651.09</v>
      </c>
    </row>
    <row r="150" spans="1:10" ht="14.5" x14ac:dyDescent="0.3">
      <c r="A150" s="55" t="s">
        <v>180</v>
      </c>
      <c r="B150" s="58" t="s">
        <v>37</v>
      </c>
      <c r="C150" s="56" t="s">
        <v>220</v>
      </c>
      <c r="D150" s="94" t="s">
        <v>227</v>
      </c>
      <c r="E150" s="53">
        <v>1</v>
      </c>
      <c r="F150" s="60" t="s">
        <v>371</v>
      </c>
      <c r="G150" s="54">
        <v>0</v>
      </c>
      <c r="H150" s="64">
        <v>664.44</v>
      </c>
      <c r="I150" s="64">
        <v>2657.77</v>
      </c>
      <c r="J150" s="65">
        <f t="shared" si="2"/>
        <v>3322.21</v>
      </c>
    </row>
    <row r="151" spans="1:10" ht="14.5" x14ac:dyDescent="0.3">
      <c r="A151" s="55" t="s">
        <v>216</v>
      </c>
      <c r="B151" s="55" t="s">
        <v>437</v>
      </c>
      <c r="C151" s="59" t="s">
        <v>222</v>
      </c>
      <c r="D151" s="94" t="s">
        <v>227</v>
      </c>
      <c r="E151" s="53">
        <v>1</v>
      </c>
      <c r="F151" s="60" t="s">
        <v>372</v>
      </c>
      <c r="G151" s="54">
        <v>0</v>
      </c>
      <c r="H151" s="68">
        <v>8100</v>
      </c>
      <c r="I151" s="68">
        <v>18900</v>
      </c>
      <c r="J151" s="69">
        <f t="shared" si="2"/>
        <v>27000</v>
      </c>
    </row>
    <row r="152" spans="1:10" ht="14.5" x14ac:dyDescent="0.3">
      <c r="A152" s="55" t="s">
        <v>217</v>
      </c>
      <c r="B152" s="57" t="s">
        <v>27</v>
      </c>
      <c r="C152" s="58" t="s">
        <v>225</v>
      </c>
      <c r="D152" s="94" t="s">
        <v>461</v>
      </c>
      <c r="E152" s="53">
        <v>1</v>
      </c>
      <c r="F152" s="60" t="s">
        <v>373</v>
      </c>
      <c r="G152" s="54">
        <v>0</v>
      </c>
      <c r="H152" s="64"/>
      <c r="I152" s="64">
        <v>5847.08</v>
      </c>
      <c r="J152" s="65">
        <f t="shared" si="2"/>
        <v>5847.08</v>
      </c>
    </row>
    <row r="153" spans="1:10" ht="14.5" x14ac:dyDescent="0.3">
      <c r="A153" s="55" t="s">
        <v>218</v>
      </c>
      <c r="B153" s="55" t="s">
        <v>43</v>
      </c>
      <c r="C153" s="56" t="s">
        <v>222</v>
      </c>
      <c r="D153" s="94" t="s">
        <v>227</v>
      </c>
      <c r="E153" s="53">
        <v>1</v>
      </c>
      <c r="F153" s="60" t="s">
        <v>374</v>
      </c>
      <c r="G153" s="54">
        <v>0</v>
      </c>
      <c r="H153" s="66">
        <v>232.56</v>
      </c>
      <c r="I153" s="66">
        <v>930.22</v>
      </c>
      <c r="J153" s="67">
        <f t="shared" si="2"/>
        <v>1162.78</v>
      </c>
    </row>
    <row r="154" spans="1:10" ht="14.5" x14ac:dyDescent="0.3">
      <c r="A154" s="55" t="s">
        <v>183</v>
      </c>
      <c r="B154" s="57" t="s">
        <v>27</v>
      </c>
      <c r="C154" s="56" t="s">
        <v>224</v>
      </c>
      <c r="D154" s="94" t="s">
        <v>227</v>
      </c>
      <c r="E154" s="53">
        <v>1</v>
      </c>
      <c r="F154" s="60" t="s">
        <v>375</v>
      </c>
      <c r="G154" s="54">
        <v>0</v>
      </c>
      <c r="H154" s="64">
        <v>1461.77</v>
      </c>
      <c r="I154" s="64">
        <v>5847.08</v>
      </c>
      <c r="J154" s="65">
        <f t="shared" si="2"/>
        <v>7308.85</v>
      </c>
    </row>
    <row r="155" spans="1:10" ht="14.5" x14ac:dyDescent="0.3">
      <c r="A155" s="55" t="s">
        <v>218</v>
      </c>
      <c r="B155" s="55" t="s">
        <v>43</v>
      </c>
      <c r="C155" s="57" t="s">
        <v>219</v>
      </c>
      <c r="D155" s="94" t="s">
        <v>227</v>
      </c>
      <c r="E155" s="53">
        <v>1</v>
      </c>
      <c r="F155" s="60" t="s">
        <v>376</v>
      </c>
      <c r="G155" s="54">
        <v>0</v>
      </c>
      <c r="H155" s="66">
        <v>232.56</v>
      </c>
      <c r="I155" s="66">
        <v>930.22</v>
      </c>
      <c r="J155" s="67">
        <f t="shared" si="2"/>
        <v>1162.78</v>
      </c>
    </row>
    <row r="156" spans="1:10" ht="14.5" x14ac:dyDescent="0.3">
      <c r="A156" s="55" t="s">
        <v>189</v>
      </c>
      <c r="B156" s="55" t="s">
        <v>31</v>
      </c>
      <c r="C156" s="55" t="s">
        <v>226</v>
      </c>
      <c r="D156" s="94" t="s">
        <v>227</v>
      </c>
      <c r="E156" s="53">
        <v>1</v>
      </c>
      <c r="F156" s="60" t="s">
        <v>377</v>
      </c>
      <c r="G156" s="54">
        <v>0</v>
      </c>
      <c r="H156" s="64">
        <v>1129.55</v>
      </c>
      <c r="I156" s="64">
        <v>4518.2</v>
      </c>
      <c r="J156" s="65">
        <f t="shared" si="2"/>
        <v>5647.75</v>
      </c>
    </row>
    <row r="157" spans="1:10" ht="14.5" x14ac:dyDescent="0.3">
      <c r="A157" s="55" t="s">
        <v>195</v>
      </c>
      <c r="B157" s="55" t="s">
        <v>41</v>
      </c>
      <c r="C157" s="56" t="s">
        <v>224</v>
      </c>
      <c r="D157" s="94" t="s">
        <v>227</v>
      </c>
      <c r="E157" s="53">
        <v>1</v>
      </c>
      <c r="F157" s="60" t="s">
        <v>378</v>
      </c>
      <c r="G157" s="54">
        <v>0</v>
      </c>
      <c r="H157" s="66">
        <v>265.77999999999997</v>
      </c>
      <c r="I157" s="66">
        <v>1063.1099999999999</v>
      </c>
      <c r="J157" s="67">
        <f t="shared" si="2"/>
        <v>1328.8899999999999</v>
      </c>
    </row>
    <row r="158" spans="1:10" ht="14.5" x14ac:dyDescent="0.3">
      <c r="A158" s="55" t="s">
        <v>182</v>
      </c>
      <c r="B158" s="56" t="s">
        <v>39</v>
      </c>
      <c r="C158" s="56" t="s">
        <v>220</v>
      </c>
      <c r="D158" s="94" t="s">
        <v>227</v>
      </c>
      <c r="E158" s="53">
        <v>1</v>
      </c>
      <c r="F158" s="60" t="s">
        <v>379</v>
      </c>
      <c r="G158" s="54">
        <v>0</v>
      </c>
      <c r="H158" s="64">
        <v>431.89</v>
      </c>
      <c r="I158" s="64">
        <v>1727.55</v>
      </c>
      <c r="J158" s="65">
        <f t="shared" si="2"/>
        <v>2159.44</v>
      </c>
    </row>
    <row r="159" spans="1:10" ht="14.5" x14ac:dyDescent="0.3">
      <c r="A159" s="55" t="s">
        <v>181</v>
      </c>
      <c r="B159" s="57" t="s">
        <v>33</v>
      </c>
      <c r="C159" s="56" t="s">
        <v>224</v>
      </c>
      <c r="D159" s="94" t="s">
        <v>227</v>
      </c>
      <c r="E159" s="53">
        <v>1</v>
      </c>
      <c r="F159" s="61" t="s">
        <v>380</v>
      </c>
      <c r="G159" s="54">
        <v>0</v>
      </c>
      <c r="H159" s="64">
        <v>930.22</v>
      </c>
      <c r="I159" s="64">
        <v>3720.87</v>
      </c>
      <c r="J159" s="65">
        <f t="shared" si="2"/>
        <v>4651.09</v>
      </c>
    </row>
    <row r="160" spans="1:10" ht="14.5" x14ac:dyDescent="0.3">
      <c r="A160" s="55" t="s">
        <v>187</v>
      </c>
      <c r="B160" s="55" t="s">
        <v>25</v>
      </c>
      <c r="C160" s="56" t="s">
        <v>225</v>
      </c>
      <c r="D160" s="94" t="s">
        <v>227</v>
      </c>
      <c r="E160" s="53">
        <v>1</v>
      </c>
      <c r="F160" s="60" t="s">
        <v>381</v>
      </c>
      <c r="G160" s="54">
        <v>0</v>
      </c>
      <c r="H160" s="64">
        <v>1993.32</v>
      </c>
      <c r="I160" s="64">
        <v>7973.3</v>
      </c>
      <c r="J160" s="65">
        <f t="shared" si="2"/>
        <v>9966.6200000000008</v>
      </c>
    </row>
    <row r="161" spans="1:30" ht="14.5" x14ac:dyDescent="0.3">
      <c r="A161" s="55" t="s">
        <v>185</v>
      </c>
      <c r="B161" s="55" t="s">
        <v>29</v>
      </c>
      <c r="C161" s="58" t="s">
        <v>225</v>
      </c>
      <c r="D161" s="94" t="s">
        <v>227</v>
      </c>
      <c r="E161" s="53">
        <v>1</v>
      </c>
      <c r="F161" s="60" t="s">
        <v>382</v>
      </c>
      <c r="G161" s="54">
        <v>0</v>
      </c>
      <c r="H161" s="64">
        <v>1229.22</v>
      </c>
      <c r="I161" s="64">
        <v>4916.8599999999997</v>
      </c>
      <c r="J161" s="65">
        <f t="shared" si="2"/>
        <v>6146.08</v>
      </c>
    </row>
    <row r="162" spans="1:30" ht="14.5" x14ac:dyDescent="0.3">
      <c r="A162" s="55" t="s">
        <v>187</v>
      </c>
      <c r="B162" s="55" t="s">
        <v>25</v>
      </c>
      <c r="C162" s="56" t="s">
        <v>222</v>
      </c>
      <c r="D162" s="94" t="s">
        <v>227</v>
      </c>
      <c r="E162" s="53">
        <v>1</v>
      </c>
      <c r="F162" s="60" t="s">
        <v>383</v>
      </c>
      <c r="G162" s="54">
        <v>0</v>
      </c>
      <c r="H162" s="64">
        <v>1993.32</v>
      </c>
      <c r="I162" s="64">
        <v>7973.3</v>
      </c>
      <c r="J162" s="65">
        <f t="shared" si="2"/>
        <v>9966.6200000000008</v>
      </c>
    </row>
    <row r="163" spans="1:30" ht="14.5" x14ac:dyDescent="0.3">
      <c r="A163" s="55" t="s">
        <v>180</v>
      </c>
      <c r="B163" s="58" t="s">
        <v>37</v>
      </c>
      <c r="C163" s="56" t="s">
        <v>222</v>
      </c>
      <c r="D163" s="94" t="s">
        <v>227</v>
      </c>
      <c r="E163" s="53">
        <v>1</v>
      </c>
      <c r="F163" s="60" t="s">
        <v>384</v>
      </c>
      <c r="G163" s="54">
        <v>0</v>
      </c>
      <c r="H163" s="64">
        <v>664.44</v>
      </c>
      <c r="I163" s="64">
        <v>2657.77</v>
      </c>
      <c r="J163" s="65">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189</v>
      </c>
      <c r="B164" s="55" t="s">
        <v>31</v>
      </c>
      <c r="C164" s="56" t="s">
        <v>224</v>
      </c>
      <c r="D164" s="94" t="s">
        <v>227</v>
      </c>
      <c r="E164" s="53">
        <v>1</v>
      </c>
      <c r="F164" s="60" t="s">
        <v>385</v>
      </c>
      <c r="G164" s="54">
        <v>0</v>
      </c>
      <c r="H164" s="64">
        <v>1129.55</v>
      </c>
      <c r="I164" s="64">
        <v>4518.2</v>
      </c>
      <c r="J164" s="65">
        <f t="shared" si="2"/>
        <v>5647.75</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196</v>
      </c>
      <c r="B165" s="57" t="s">
        <v>33</v>
      </c>
      <c r="C165" s="58" t="s">
        <v>225</v>
      </c>
      <c r="D165" s="94" t="s">
        <v>227</v>
      </c>
      <c r="E165" s="53">
        <v>1</v>
      </c>
      <c r="F165" s="61" t="s">
        <v>506</v>
      </c>
      <c r="G165" s="54">
        <v>0</v>
      </c>
      <c r="H165" s="64">
        <v>930.22</v>
      </c>
      <c r="I165" s="64">
        <v>3720.87</v>
      </c>
      <c r="J165" s="65">
        <f t="shared" si="2"/>
        <v>4651.09</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182</v>
      </c>
      <c r="B166" s="56" t="s">
        <v>39</v>
      </c>
      <c r="C166" s="58" t="s">
        <v>225</v>
      </c>
      <c r="D166" s="94" t="s">
        <v>227</v>
      </c>
      <c r="E166" s="53">
        <v>1</v>
      </c>
      <c r="F166" s="60" t="s">
        <v>349</v>
      </c>
      <c r="G166" s="54">
        <v>0</v>
      </c>
      <c r="H166" s="64">
        <v>431.89</v>
      </c>
      <c r="I166" s="64">
        <v>1727.55</v>
      </c>
      <c r="J166" s="65">
        <f t="shared" si="2"/>
        <v>2159.44</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196</v>
      </c>
      <c r="B167" s="57" t="s">
        <v>33</v>
      </c>
      <c r="C167" s="58" t="s">
        <v>225</v>
      </c>
      <c r="D167" s="94" t="s">
        <v>227</v>
      </c>
      <c r="E167" s="53">
        <v>1</v>
      </c>
      <c r="F167" s="60" t="s">
        <v>507</v>
      </c>
      <c r="G167" s="54">
        <v>0</v>
      </c>
      <c r="H167" s="64">
        <v>930.22</v>
      </c>
      <c r="I167" s="64">
        <v>3720.87</v>
      </c>
      <c r="J167" s="65">
        <f t="shared" si="2"/>
        <v>4651.09</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189</v>
      </c>
      <c r="B168" s="55" t="s">
        <v>31</v>
      </c>
      <c r="C168" s="56" t="s">
        <v>220</v>
      </c>
      <c r="D168" s="94" t="s">
        <v>227</v>
      </c>
      <c r="E168" s="53">
        <v>1</v>
      </c>
      <c r="F168" s="60" t="s">
        <v>505</v>
      </c>
      <c r="G168" s="54">
        <v>0</v>
      </c>
      <c r="H168" s="64">
        <v>1129.55</v>
      </c>
      <c r="I168" s="64">
        <v>4518.2</v>
      </c>
      <c r="J168" s="65">
        <f t="shared" si="2"/>
        <v>5647.75</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182</v>
      </c>
      <c r="B169" s="56" t="s">
        <v>39</v>
      </c>
      <c r="C169" s="56"/>
      <c r="D169" s="94" t="s">
        <v>386</v>
      </c>
      <c r="E169" s="53">
        <v>1</v>
      </c>
      <c r="F169" s="60" t="s">
        <v>386</v>
      </c>
      <c r="G169" s="54">
        <v>0</v>
      </c>
      <c r="H169" s="64">
        <v>431.89</v>
      </c>
      <c r="I169" s="64">
        <v>1727.55</v>
      </c>
      <c r="J169" s="65">
        <f t="shared" si="2"/>
        <v>2159.44</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180</v>
      </c>
      <c r="B170" s="57" t="s">
        <v>37</v>
      </c>
      <c r="C170" s="56" t="s">
        <v>222</v>
      </c>
      <c r="D170" s="94" t="s">
        <v>227</v>
      </c>
      <c r="E170" s="53">
        <v>1</v>
      </c>
      <c r="F170" s="60" t="s">
        <v>509</v>
      </c>
      <c r="G170" s="54">
        <v>0</v>
      </c>
      <c r="H170" s="64">
        <v>664.44</v>
      </c>
      <c r="I170" s="64">
        <v>2657.77</v>
      </c>
      <c r="J170" s="65">
        <f t="shared" si="2"/>
        <v>3322.21</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180</v>
      </c>
      <c r="B171" s="58" t="s">
        <v>37</v>
      </c>
      <c r="C171" s="58" t="s">
        <v>225</v>
      </c>
      <c r="D171" s="94" t="s">
        <v>227</v>
      </c>
      <c r="E171" s="53">
        <v>1</v>
      </c>
      <c r="F171" s="60" t="s">
        <v>510</v>
      </c>
      <c r="G171" s="54">
        <v>0</v>
      </c>
      <c r="H171" s="64">
        <v>664.44</v>
      </c>
      <c r="I171" s="64">
        <v>2657.77</v>
      </c>
      <c r="J171" s="65">
        <f t="shared" si="2"/>
        <v>3322.21</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182</v>
      </c>
      <c r="B172" s="56" t="s">
        <v>39</v>
      </c>
      <c r="C172" s="56" t="s">
        <v>224</v>
      </c>
      <c r="D172" s="94" t="s">
        <v>227</v>
      </c>
      <c r="E172" s="53">
        <v>1</v>
      </c>
      <c r="F172" s="60" t="s">
        <v>387</v>
      </c>
      <c r="G172" s="54">
        <v>0</v>
      </c>
      <c r="H172" s="64">
        <v>431.89</v>
      </c>
      <c r="I172" s="64">
        <v>1727.55</v>
      </c>
      <c r="J172" s="65">
        <f t="shared" si="2"/>
        <v>2159.44</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185</v>
      </c>
      <c r="B173" s="55" t="s">
        <v>29</v>
      </c>
      <c r="C173" s="57" t="s">
        <v>219</v>
      </c>
      <c r="D173" s="94" t="s">
        <v>227</v>
      </c>
      <c r="E173" s="53">
        <v>1</v>
      </c>
      <c r="F173" s="60" t="s">
        <v>388</v>
      </c>
      <c r="G173" s="54">
        <v>0</v>
      </c>
      <c r="H173" s="64">
        <v>1229.22</v>
      </c>
      <c r="I173" s="64">
        <v>4916.8599999999997</v>
      </c>
      <c r="J173" s="65">
        <f t="shared" si="2"/>
        <v>6146.08</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183</v>
      </c>
      <c r="B174" s="57" t="s">
        <v>27</v>
      </c>
      <c r="C174" s="56" t="s">
        <v>222</v>
      </c>
      <c r="D174" s="94" t="s">
        <v>227</v>
      </c>
      <c r="E174" s="53">
        <v>1</v>
      </c>
      <c r="F174" s="60" t="s">
        <v>389</v>
      </c>
      <c r="G174" s="54">
        <v>0</v>
      </c>
      <c r="H174" s="64">
        <v>1461.77</v>
      </c>
      <c r="I174" s="64">
        <v>5847.08</v>
      </c>
      <c r="J174" s="65">
        <f t="shared" si="2"/>
        <v>7308.85</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8100</v>
      </c>
      <c r="I176" s="25">
        <f>SUMIF($B$7:$B$174,"PRESIDENTE",$I$7:$I$174)-SUMIFS($I$7:$I$174,$D$7:$D$174,"VAGO",$B$7:$B$174,"PRESIDENTE")</f>
        <v>18900</v>
      </c>
      <c r="J176" s="25">
        <f>SUMIF($B$7:$B$174,"PRESIDENTE",$J$7:$J$174)</f>
        <v>27000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15990</v>
      </c>
      <c r="I177" s="25">
        <f>SUMIF($B$7:$B$174,"DIRETOR",$I$7:$I$174)-SUMIFS($I$7:$I$174,$D$7:$D$174,"VAGO",$B$7:$B$174,"DIRETOR")</f>
        <v>89544</v>
      </c>
      <c r="J177" s="25">
        <f>SUMIF($B$7:$B$174,"DIRETOR",$J$7:$J$174)</f>
        <v>105534</v>
      </c>
      <c r="K177" s="26"/>
      <c r="L177" s="26"/>
      <c r="M177" s="26"/>
      <c r="N177" s="26"/>
      <c r="O177" s="26"/>
      <c r="P177" s="26"/>
      <c r="Q177" s="26"/>
    </row>
    <row r="178" spans="1:30" ht="14.5" x14ac:dyDescent="0.3">
      <c r="A178" s="22" t="s">
        <v>24</v>
      </c>
      <c r="B178" s="15" t="s">
        <v>25</v>
      </c>
      <c r="C178" s="23">
        <f>SUMIFS($E$7:$E$174,$B$7:$B$174,"DAS-1",$D$7:$D$174,"&lt;&gt;VAGO")</f>
        <v>9</v>
      </c>
      <c r="D178" s="23">
        <f>SUMIFS($E$7:$E$174,$B$7:$B$174,"DAS-1",$D$7:$D$174,"VAGO")</f>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f>SUMIFS($E$7:$E$174,$B$7:$B$174,"DAS-2",$D$7:$D$174,"&lt;&gt;VAGO")</f>
        <v>28</v>
      </c>
      <c r="D179" s="23">
        <f>SUMIFS($E$7:$E$174,$B$7:$B$174,"DAS-2",$D$7:$D$174,"VAGO")</f>
        <v>0</v>
      </c>
      <c r="E179" s="23">
        <f t="shared" si="3"/>
        <v>28</v>
      </c>
      <c r="F179" s="27"/>
      <c r="G179" s="25">
        <f>SUMIF($B$7:$B$174,"DAS-2",$G$7:$G$174)</f>
        <v>0</v>
      </c>
      <c r="H179" s="25">
        <f>SUMIF($B$7:$B$174,"DAS-2",$H$7:$H$174)-SUMIFS($H$7:$H$174,$D$7:$D$174,"VAGO",$B$7:$B$174,"DAS-2")</f>
        <v>36544.25</v>
      </c>
      <c r="I179" s="25">
        <f>SUMIF($B$7:$B$174,"DAS-2",$I$7:$I$174)-SUMIFS($I$7:$I$174,$D$7:$D$174,"VAGO",$B$7:$B$174,"DAS-2")</f>
        <v>163718.23999999996</v>
      </c>
      <c r="J179" s="25">
        <f>SUMIF($B$7:$B$174,"DAS-2",$J$7:$J$174)</f>
        <v>200262.49000000008</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3"/>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24</v>
      </c>
      <c r="D181" s="23">
        <v>0</v>
      </c>
      <c r="E181" s="23">
        <f t="shared" si="3"/>
        <v>24</v>
      </c>
      <c r="F181" s="29"/>
      <c r="G181" s="25">
        <f>SUMIF($B$7:$B$174,"DAS-4",$G$7:$G$174)</f>
        <v>0</v>
      </c>
      <c r="H181" s="25">
        <f>SUMIF($B$7:$B$174,"DAS-4",$H$7:$H$174)-SUMIFS($H$7:$H$174,$D$7:$D$174,"VAGO",$B$7:$B$174,"DAS-4")</f>
        <v>20331.899999999994</v>
      </c>
      <c r="I181" s="25">
        <f>SUMIF($B$7:$B$174,"DAS-4",$I$7:$I$174)-SUMIFS($I$7:$I$174,$D$7:$D$174,"VAGO",$B$7:$B$174,"DAS-4")</f>
        <v>108436.79999999996</v>
      </c>
      <c r="J181" s="25">
        <f>SUMIF($B$7:$B$174,"DAS-4",$J$7:$J$174)</f>
        <v>128768.69999999998</v>
      </c>
      <c r="K181" s="26"/>
      <c r="L181" s="26"/>
      <c r="M181" s="26"/>
      <c r="N181" s="26"/>
      <c r="O181" s="26"/>
      <c r="P181" s="26"/>
      <c r="Q181" s="26"/>
    </row>
    <row r="182" spans="1:30" ht="14.5" x14ac:dyDescent="0.3">
      <c r="A182" s="28" t="s">
        <v>32</v>
      </c>
      <c r="B182" s="15" t="s">
        <v>33</v>
      </c>
      <c r="C182" s="23">
        <v>20</v>
      </c>
      <c r="D182" s="23">
        <v>0</v>
      </c>
      <c r="E182" s="23">
        <f t="shared" si="3"/>
        <v>20</v>
      </c>
      <c r="F182" s="29"/>
      <c r="G182" s="25">
        <f>SUMIF($B$7:$B$174,"DAS-5",$G$7:$G$174)</f>
        <v>0</v>
      </c>
      <c r="H182" s="25">
        <f>SUMIF($B$7:$B$174,"DAS-5",$H$7:$H$174)-SUMIFS($H$7:$H$174,$D$7:$D$174,"VAGO",$B$7:$B$174,"DAS-5")</f>
        <v>15813.739999999996</v>
      </c>
      <c r="I182" s="25">
        <f>SUMIF($B$7:$B$174,"DAS-5",$I$7:$I$174)-SUMIFS($I$7:$I$174,$D$7:$D$174,"VAGO",$B$7:$B$174,"DAS-5")</f>
        <v>74417.400000000009</v>
      </c>
      <c r="J182" s="25">
        <f>SUMIF($B$7:$B$174,"DAS-5",$J$7:$J$174)</f>
        <v>90231.139999999985</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25</v>
      </c>
      <c r="D184" s="23">
        <v>1</v>
      </c>
      <c r="E184" s="23">
        <f t="shared" si="3"/>
        <v>26</v>
      </c>
      <c r="F184" s="29"/>
      <c r="G184" s="25">
        <f>SUMIF($B$7:$B$174,"CAA-2",$G$7:$G$174)</f>
        <v>0</v>
      </c>
      <c r="H184" s="25">
        <f>SUMIF($B$7:$B$174,"CAA-2",$H$7:$H$174)-SUMIFS($H$7:$H$174,$D$7:$D$174,"VAGO",$B$7:$B$174,"CAA-2")</f>
        <v>13953.240000000007</v>
      </c>
      <c r="I184" s="25">
        <f>SUMIF($B$7:$B$174,"CAA-2",$I$7:$I$174)-SUMIFS($I$7:$I$174,$D$7:$D$174,"VAGO",$B$7:$B$174,"CAA-2")</f>
        <v>66444.249999999971</v>
      </c>
      <c r="J184" s="25">
        <f>SUMIF($B$7:$B$174,"CAA-2",$J$7:$J$174)</f>
        <v>83719.700000000026</v>
      </c>
      <c r="K184" s="26"/>
      <c r="L184" s="26"/>
      <c r="M184" s="26"/>
      <c r="N184" s="26"/>
      <c r="O184" s="26"/>
      <c r="P184" s="26"/>
      <c r="Q184" s="26"/>
    </row>
    <row r="185" spans="1:30" ht="14.5" x14ac:dyDescent="0.3">
      <c r="A185" s="28" t="s">
        <v>38</v>
      </c>
      <c r="B185" s="15" t="s">
        <v>39</v>
      </c>
      <c r="C185" s="23">
        <v>22</v>
      </c>
      <c r="D185" s="23">
        <v>1</v>
      </c>
      <c r="E185" s="23">
        <f t="shared" si="3"/>
        <v>23</v>
      </c>
      <c r="F185" s="27"/>
      <c r="G185" s="25">
        <f>SUMIF($B$7:$B$174,"CAA-3",$G$7:$G$174)</f>
        <v>0</v>
      </c>
      <c r="H185" s="25">
        <f>SUMIF($B$7:$B$174,"CAA-3",$H$7:$H$174)-SUMIFS($H$7:$H$174,$D$7:$D$174,"VAGO",$B$7:$B$174,"CAA-3")</f>
        <v>9501.58</v>
      </c>
      <c r="I185" s="25">
        <f>SUMIF($B$7:$B$174,"CAA-3",$I$7:$I$174)-SUMIFS($I$7:$I$174,$D$7:$D$174,"VAGO",$B$7:$B$174,"CAA-3")</f>
        <v>38006.1</v>
      </c>
      <c r="J185" s="25">
        <f>SUMIF($B$7:$B$174,"CAA-3",$J$7:$J$174)</f>
        <v>49667.12000000001</v>
      </c>
      <c r="K185" s="26"/>
      <c r="L185" s="26"/>
      <c r="M185" s="26"/>
      <c r="N185" s="26"/>
      <c r="O185" s="26"/>
      <c r="P185" s="26"/>
      <c r="Q185" s="26"/>
    </row>
    <row r="186" spans="1:30" ht="14.5" x14ac:dyDescent="0.3">
      <c r="A186" s="28" t="s">
        <v>40</v>
      </c>
      <c r="B186" s="15" t="s">
        <v>41</v>
      </c>
      <c r="C186" s="23">
        <v>9</v>
      </c>
      <c r="D186" s="23">
        <v>1</v>
      </c>
      <c r="E186" s="23">
        <f t="shared" si="3"/>
        <v>10</v>
      </c>
      <c r="F186" s="27"/>
      <c r="G186" s="25">
        <f>SUMIF($B$7:$B$174,"CAA-4",$G$7:$G$174)</f>
        <v>0</v>
      </c>
      <c r="H186" s="25">
        <f>SUMIF($B$7:$B$174,"CAA-4",$H$7:$H$174)-SUMIFS($H$7:$H$174,$D$7:$D$174,"VAGO",$B$7:$B$174,"CAA-4")</f>
        <v>1860.4599999999998</v>
      </c>
      <c r="I186" s="25">
        <f>SUMIF($B$7:$B$174,"CAA-4",$I$7:$I$174)-SUMIFS($I$7:$I$174,$D$7:$D$174,"VAGO",$B$7:$B$174,"CAA-4")</f>
        <v>9567.99</v>
      </c>
      <c r="J186" s="25">
        <f>SUMIF($B$7:$B$174,"CAA-4",$J$7:$J$174)</f>
        <v>12757.339999999998</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3"/>
        <v>2</v>
      </c>
      <c r="F187" s="27"/>
      <c r="G187" s="25">
        <f>SUMIF($B$7:$B$174,"CAA-5",$G$7:$G$174)</f>
        <v>0</v>
      </c>
      <c r="H187" s="25">
        <f>SUMIF($B$7:$B$174,"CAA-5",$H$7:$H$174)-SUMIFS($H$7:$H$174,$D$7:$D$174,"VAGO",$B$7:$B$174,"CAA-5")</f>
        <v>465.12</v>
      </c>
      <c r="I187" s="25">
        <f>SUMIF($B$7:$B$174,"CAA-5",$I$7:$I$174)-SUMIFS($I$7:$I$174,$D$7:$D$174,"VAGO",$B$7:$B$174,"CAA-5")</f>
        <v>1860.44</v>
      </c>
      <c r="J187" s="25">
        <f>SUMIF($B$7:$B$174,"CAA-5",$J$7:$J$174)</f>
        <v>2325.56</v>
      </c>
      <c r="K187" s="26"/>
      <c r="L187" s="26"/>
      <c r="M187" s="26"/>
      <c r="N187" s="26"/>
      <c r="O187" s="26"/>
      <c r="P187" s="26"/>
      <c r="Q187" s="26"/>
    </row>
    <row r="188" spans="1:30" ht="32.25" customHeight="1" x14ac:dyDescent="0.3">
      <c r="A188" s="19" t="s">
        <v>44</v>
      </c>
      <c r="B188" s="21"/>
      <c r="C188" s="20">
        <f>SUM(C176:C187)</f>
        <v>165</v>
      </c>
      <c r="D188" s="20">
        <f>SUM(D176:D187)</f>
        <v>3</v>
      </c>
      <c r="E188" s="20">
        <f>SUM(E176:E187)</f>
        <v>168</v>
      </c>
      <c r="F188" s="21"/>
      <c r="G188" s="30">
        <f t="shared" ref="G188:I188" si="4">SUM(G176:G187)</f>
        <v>0</v>
      </c>
      <c r="H188" s="30">
        <f t="shared" si="4"/>
        <v>156064.71999999997</v>
      </c>
      <c r="I188" s="30">
        <f t="shared" si="4"/>
        <v>722719.99999999988</v>
      </c>
      <c r="J188" s="30">
        <f>SUM(J176:J187)</f>
        <v>885595.26000000013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9"/>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1000</v>
      </c>
      <c r="I207" s="16">
        <f t="shared" si="9"/>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1000</v>
      </c>
      <c r="I208" s="16">
        <f t="shared" si="9"/>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9"/>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0">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0"/>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0"/>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0"/>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0"/>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407</v>
      </c>
      <c r="E221" s="15">
        <v>1</v>
      </c>
      <c r="F221" s="99" t="s">
        <v>446</v>
      </c>
      <c r="G221" s="35">
        <v>0</v>
      </c>
      <c r="H221" s="87">
        <v>2400</v>
      </c>
      <c r="I221" s="16">
        <f t="shared" ref="I221:I225" si="11">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1000</v>
      </c>
      <c r="I222" s="16">
        <f t="shared" si="11"/>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1000</v>
      </c>
      <c r="I223" s="16">
        <f t="shared" si="11"/>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1000</v>
      </c>
      <c r="I224" s="16">
        <f t="shared" si="11"/>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1000</v>
      </c>
      <c r="I225" s="16">
        <f t="shared" si="11"/>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4000</v>
      </c>
      <c r="I228" s="16">
        <f t="shared" ref="I228:I232" si="13">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2400</v>
      </c>
      <c r="I229" s="16">
        <f t="shared" si="13"/>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4000</v>
      </c>
      <c r="I230" s="16">
        <f t="shared" si="13"/>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2400</v>
      </c>
      <c r="I231" s="16">
        <f t="shared" si="13"/>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4000</v>
      </c>
      <c r="I232" s="16">
        <f t="shared" si="13"/>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4">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4"/>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4"/>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4"/>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4"/>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4"/>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4"/>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4"/>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5"/>
        <v>7</v>
      </c>
      <c r="F248" s="24"/>
      <c r="G248" s="16">
        <f>SUMIF($A$238:$A$245,"MEMBRO",$G$238:$G$245)</f>
        <v>0</v>
      </c>
      <c r="H248" s="16">
        <f>SUMIF($A$238:$A$245,"MEMBRO",$H$238:$H$245)</f>
        <v>30390.920000000006</v>
      </c>
      <c r="I248" s="16">
        <f t="shared" ref="I248" si="16">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7">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7"/>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7"/>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3473.24</v>
      </c>
      <c r="I259" s="16">
        <f t="shared" ref="I259" si="19">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0">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0"/>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0"/>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3473.24</v>
      </c>
      <c r="I270" s="16">
        <f t="shared" ref="I270" si="22">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3">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4">IF(ISBLANK(A276),0,IF(B276="FGS-1",1200.69,732.55))</f>
        <v>1200.69</v>
      </c>
      <c r="I276" s="87">
        <f t="shared" si="23"/>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4"/>
        <v>1200.69</v>
      </c>
      <c r="I277" s="87">
        <f t="shared" si="23"/>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f t="shared" si="24"/>
        <v>1200.69</v>
      </c>
      <c r="I278" s="87">
        <f t="shared" si="23"/>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f t="shared" si="24"/>
        <v>1200.69</v>
      </c>
      <c r="I279" s="87">
        <f t="shared" si="23"/>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4"/>
        <v>1200.69</v>
      </c>
      <c r="I280" s="87">
        <f t="shared" si="23"/>
        <v>1200.69</v>
      </c>
    </row>
    <row r="281" spans="1:30" ht="14.5" x14ac:dyDescent="0.3">
      <c r="A281" s="55" t="s">
        <v>394</v>
      </c>
      <c r="B281" s="93" t="s">
        <v>93</v>
      </c>
      <c r="C281" s="77" t="s">
        <v>223</v>
      </c>
      <c r="D281" s="71" t="s">
        <v>407</v>
      </c>
      <c r="E281" s="53">
        <v>1</v>
      </c>
      <c r="F281" s="83" t="s">
        <v>414</v>
      </c>
      <c r="G281" s="54">
        <v>0</v>
      </c>
      <c r="H281" s="86">
        <f t="shared" si="24"/>
        <v>1200.69</v>
      </c>
      <c r="I281" s="87">
        <f t="shared" si="23"/>
        <v>1200.69</v>
      </c>
    </row>
    <row r="282" spans="1:30" ht="14.5" x14ac:dyDescent="0.3">
      <c r="A282" s="55" t="s">
        <v>394</v>
      </c>
      <c r="B282" s="93" t="s">
        <v>93</v>
      </c>
      <c r="C282" s="77" t="s">
        <v>223</v>
      </c>
      <c r="D282" s="71" t="s">
        <v>407</v>
      </c>
      <c r="E282" s="53">
        <v>1</v>
      </c>
      <c r="F282" s="83" t="s">
        <v>415</v>
      </c>
      <c r="G282" s="54">
        <v>0</v>
      </c>
      <c r="H282" s="86">
        <f t="shared" si="24"/>
        <v>1200.69</v>
      </c>
      <c r="I282" s="87">
        <f t="shared" si="23"/>
        <v>1200.69</v>
      </c>
    </row>
    <row r="283" spans="1:30" ht="14.5" x14ac:dyDescent="0.3">
      <c r="A283" s="80" t="s">
        <v>393</v>
      </c>
      <c r="B283" s="93" t="s">
        <v>93</v>
      </c>
      <c r="C283" s="77" t="s">
        <v>226</v>
      </c>
      <c r="D283" s="71" t="s">
        <v>407</v>
      </c>
      <c r="E283" s="53">
        <v>1</v>
      </c>
      <c r="F283" s="85" t="s">
        <v>416</v>
      </c>
      <c r="G283" s="54">
        <v>0</v>
      </c>
      <c r="H283" s="86">
        <f t="shared" si="24"/>
        <v>1200.69</v>
      </c>
      <c r="I283" s="87">
        <f t="shared" si="23"/>
        <v>1200.69</v>
      </c>
    </row>
    <row r="284" spans="1:30" ht="14.5" x14ac:dyDescent="0.3">
      <c r="A284" s="60" t="s">
        <v>395</v>
      </c>
      <c r="B284" s="93" t="s">
        <v>93</v>
      </c>
      <c r="C284" s="79" t="s">
        <v>226</v>
      </c>
      <c r="D284" s="71" t="s">
        <v>407</v>
      </c>
      <c r="E284" s="53">
        <v>1</v>
      </c>
      <c r="F284" s="84" t="s">
        <v>417</v>
      </c>
      <c r="G284" s="54">
        <v>0</v>
      </c>
      <c r="H284" s="86">
        <f t="shared" si="24"/>
        <v>1200.69</v>
      </c>
      <c r="I284" s="87">
        <f t="shared" si="23"/>
        <v>1200.69</v>
      </c>
    </row>
    <row r="285" spans="1:30" ht="14.5" x14ac:dyDescent="0.3">
      <c r="A285" s="60" t="s">
        <v>396</v>
      </c>
      <c r="B285" s="93" t="s">
        <v>93</v>
      </c>
      <c r="C285" s="79" t="s">
        <v>225</v>
      </c>
      <c r="D285" s="71" t="s">
        <v>407</v>
      </c>
      <c r="E285" s="53">
        <v>1</v>
      </c>
      <c r="F285" s="81" t="s">
        <v>418</v>
      </c>
      <c r="G285" s="54">
        <v>0</v>
      </c>
      <c r="H285" s="86">
        <f t="shared" si="24"/>
        <v>1200.69</v>
      </c>
      <c r="I285" s="87">
        <f t="shared" si="23"/>
        <v>1200.69</v>
      </c>
    </row>
    <row r="286" spans="1:30" ht="14.5" x14ac:dyDescent="0.3">
      <c r="A286" s="60" t="s">
        <v>393</v>
      </c>
      <c r="B286" s="93" t="s">
        <v>93</v>
      </c>
      <c r="C286" s="79" t="s">
        <v>219</v>
      </c>
      <c r="D286" s="71" t="s">
        <v>407</v>
      </c>
      <c r="E286" s="53">
        <v>1</v>
      </c>
      <c r="F286" s="81" t="s">
        <v>419</v>
      </c>
      <c r="G286" s="54">
        <v>0</v>
      </c>
      <c r="H286" s="86">
        <f t="shared" si="24"/>
        <v>1200.69</v>
      </c>
      <c r="I286" s="87">
        <f t="shared" si="23"/>
        <v>1200.69</v>
      </c>
    </row>
    <row r="287" spans="1:30" ht="14.5" x14ac:dyDescent="0.3">
      <c r="A287" s="81" t="s">
        <v>397</v>
      </c>
      <c r="B287" s="93" t="s">
        <v>93</v>
      </c>
      <c r="C287" s="79" t="s">
        <v>225</v>
      </c>
      <c r="D287" s="71" t="s">
        <v>407</v>
      </c>
      <c r="E287" s="53">
        <v>1</v>
      </c>
      <c r="F287" s="81" t="s">
        <v>420</v>
      </c>
      <c r="G287" s="54">
        <v>0</v>
      </c>
      <c r="H287" s="86">
        <f t="shared" si="24"/>
        <v>1200.69</v>
      </c>
      <c r="I287" s="87">
        <f t="shared" si="23"/>
        <v>1200.69</v>
      </c>
    </row>
    <row r="288" spans="1:30" ht="14.5" x14ac:dyDescent="0.3">
      <c r="A288" s="60" t="s">
        <v>398</v>
      </c>
      <c r="B288" s="93" t="s">
        <v>448</v>
      </c>
      <c r="C288" s="79" t="s">
        <v>220</v>
      </c>
      <c r="D288" s="71" t="s">
        <v>407</v>
      </c>
      <c r="E288" s="53">
        <v>1</v>
      </c>
      <c r="F288" s="84" t="s">
        <v>421</v>
      </c>
      <c r="G288" s="54">
        <v>0</v>
      </c>
      <c r="H288" s="86">
        <f t="shared" si="24"/>
        <v>732.55</v>
      </c>
      <c r="I288" s="87">
        <f t="shared" si="23"/>
        <v>732.55</v>
      </c>
    </row>
    <row r="289" spans="1:30" ht="14.5" x14ac:dyDescent="0.3">
      <c r="A289" s="60" t="s">
        <v>393</v>
      </c>
      <c r="B289" s="93" t="s">
        <v>448</v>
      </c>
      <c r="C289" s="79" t="s">
        <v>219</v>
      </c>
      <c r="D289" s="71" t="s">
        <v>407</v>
      </c>
      <c r="E289" s="53">
        <v>1</v>
      </c>
      <c r="F289" s="84" t="s">
        <v>422</v>
      </c>
      <c r="G289" s="54">
        <v>0</v>
      </c>
      <c r="H289" s="86">
        <f t="shared" si="24"/>
        <v>732.55</v>
      </c>
      <c r="I289" s="87">
        <f t="shared" si="23"/>
        <v>732.55</v>
      </c>
    </row>
    <row r="290" spans="1:30" ht="14.5" x14ac:dyDescent="0.3">
      <c r="A290" s="60" t="s">
        <v>395</v>
      </c>
      <c r="B290" s="93" t="s">
        <v>448</v>
      </c>
      <c r="C290" s="79" t="s">
        <v>219</v>
      </c>
      <c r="D290" s="71" t="s">
        <v>407</v>
      </c>
      <c r="E290" s="53">
        <v>1</v>
      </c>
      <c r="F290" s="84" t="s">
        <v>423</v>
      </c>
      <c r="G290" s="54">
        <v>0</v>
      </c>
      <c r="H290" s="86">
        <f t="shared" si="24"/>
        <v>732.55</v>
      </c>
      <c r="I290" s="87">
        <f t="shared" si="23"/>
        <v>732.55</v>
      </c>
    </row>
    <row r="291" spans="1:30" ht="14.5" x14ac:dyDescent="0.3">
      <c r="A291" s="60" t="s">
        <v>399</v>
      </c>
      <c r="B291" s="93" t="s">
        <v>448</v>
      </c>
      <c r="C291" s="79" t="s">
        <v>220</v>
      </c>
      <c r="D291" s="71" t="s">
        <v>407</v>
      </c>
      <c r="E291" s="53">
        <v>1</v>
      </c>
      <c r="F291" s="84" t="s">
        <v>424</v>
      </c>
      <c r="G291" s="54">
        <v>0</v>
      </c>
      <c r="H291" s="86">
        <f t="shared" si="24"/>
        <v>732.55</v>
      </c>
      <c r="I291" s="87">
        <f t="shared" si="23"/>
        <v>732.55</v>
      </c>
    </row>
    <row r="292" spans="1:30" ht="14.5" x14ac:dyDescent="0.3">
      <c r="A292" s="60" t="s">
        <v>400</v>
      </c>
      <c r="B292" s="93" t="s">
        <v>448</v>
      </c>
      <c r="C292" s="79" t="s">
        <v>225</v>
      </c>
      <c r="D292" s="71" t="s">
        <v>407</v>
      </c>
      <c r="E292" s="53">
        <v>1</v>
      </c>
      <c r="F292" s="84" t="s">
        <v>425</v>
      </c>
      <c r="G292" s="54">
        <v>0</v>
      </c>
      <c r="H292" s="86">
        <f t="shared" si="24"/>
        <v>732.55</v>
      </c>
      <c r="I292" s="87">
        <f t="shared" si="23"/>
        <v>732.55</v>
      </c>
    </row>
    <row r="293" spans="1:30" ht="14.5" x14ac:dyDescent="0.3">
      <c r="A293" s="60" t="s">
        <v>401</v>
      </c>
      <c r="B293" s="93" t="s">
        <v>448</v>
      </c>
      <c r="C293" s="79" t="s">
        <v>224</v>
      </c>
      <c r="D293" s="71" t="s">
        <v>407</v>
      </c>
      <c r="E293" s="53">
        <v>1</v>
      </c>
      <c r="F293" s="84" t="s">
        <v>426</v>
      </c>
      <c r="G293" s="54">
        <v>0</v>
      </c>
      <c r="H293" s="86">
        <f t="shared" si="24"/>
        <v>732.55</v>
      </c>
      <c r="I293" s="87">
        <f t="shared" si="23"/>
        <v>732.55</v>
      </c>
    </row>
    <row r="294" spans="1:30" ht="14.5" x14ac:dyDescent="0.3">
      <c r="A294" s="60" t="s">
        <v>402</v>
      </c>
      <c r="B294" s="93" t="s">
        <v>448</v>
      </c>
      <c r="C294" s="79" t="s">
        <v>225</v>
      </c>
      <c r="D294" s="71" t="s">
        <v>407</v>
      </c>
      <c r="E294" s="53">
        <v>1</v>
      </c>
      <c r="F294" s="81" t="s">
        <v>427</v>
      </c>
      <c r="G294" s="54">
        <v>0</v>
      </c>
      <c r="H294" s="86">
        <f t="shared" si="24"/>
        <v>732.55</v>
      </c>
      <c r="I294" s="87">
        <f t="shared" si="23"/>
        <v>732.55</v>
      </c>
    </row>
    <row r="295" spans="1:30" ht="14.5" x14ac:dyDescent="0.3">
      <c r="A295" s="60" t="s">
        <v>403</v>
      </c>
      <c r="B295" s="93" t="s">
        <v>448</v>
      </c>
      <c r="C295" s="79" t="s">
        <v>222</v>
      </c>
      <c r="D295" s="71" t="s">
        <v>407</v>
      </c>
      <c r="E295" s="53">
        <v>1</v>
      </c>
      <c r="F295" s="84" t="s">
        <v>428</v>
      </c>
      <c r="G295" s="54">
        <v>0</v>
      </c>
      <c r="H295" s="86">
        <f t="shared" si="24"/>
        <v>732.55</v>
      </c>
      <c r="I295" s="87">
        <f t="shared" si="23"/>
        <v>732.55</v>
      </c>
    </row>
    <row r="296" spans="1:30" ht="14.5" x14ac:dyDescent="0.3">
      <c r="A296" s="60" t="s">
        <v>398</v>
      </c>
      <c r="B296" s="93" t="s">
        <v>448</v>
      </c>
      <c r="C296" s="79" t="s">
        <v>220</v>
      </c>
      <c r="D296" s="71" t="s">
        <v>407</v>
      </c>
      <c r="E296" s="53">
        <v>1</v>
      </c>
      <c r="F296" s="84" t="s">
        <v>429</v>
      </c>
      <c r="G296" s="54">
        <v>0</v>
      </c>
      <c r="H296" s="86">
        <f t="shared" si="24"/>
        <v>732.55</v>
      </c>
      <c r="I296" s="87">
        <f t="shared" si="23"/>
        <v>732.55</v>
      </c>
    </row>
    <row r="297" spans="1:30" ht="14.5" x14ac:dyDescent="0.3">
      <c r="A297" s="60" t="s">
        <v>393</v>
      </c>
      <c r="B297" s="93" t="s">
        <v>448</v>
      </c>
      <c r="C297" s="79" t="s">
        <v>220</v>
      </c>
      <c r="D297" s="71" t="s">
        <v>407</v>
      </c>
      <c r="E297" s="53">
        <v>1</v>
      </c>
      <c r="F297" s="81" t="s">
        <v>430</v>
      </c>
      <c r="G297" s="54">
        <v>0</v>
      </c>
      <c r="H297" s="86">
        <f t="shared" si="24"/>
        <v>732.55</v>
      </c>
      <c r="I297" s="87">
        <f t="shared" si="23"/>
        <v>732.55</v>
      </c>
    </row>
    <row r="298" spans="1:30" ht="14.5" x14ac:dyDescent="0.3">
      <c r="A298" s="60" t="s">
        <v>404</v>
      </c>
      <c r="B298" s="93" t="s">
        <v>448</v>
      </c>
      <c r="C298" s="79" t="s">
        <v>220</v>
      </c>
      <c r="D298" s="71" t="s">
        <v>407</v>
      </c>
      <c r="E298" s="53">
        <v>1</v>
      </c>
      <c r="F298" s="84" t="s">
        <v>431</v>
      </c>
      <c r="G298" s="54">
        <v>0</v>
      </c>
      <c r="H298" s="86">
        <f t="shared" si="24"/>
        <v>732.55</v>
      </c>
      <c r="I298" s="87">
        <f t="shared" si="23"/>
        <v>732.55</v>
      </c>
    </row>
    <row r="299" spans="1:30" ht="14.5" x14ac:dyDescent="0.3">
      <c r="A299" s="60" t="s">
        <v>405</v>
      </c>
      <c r="B299" s="93" t="s">
        <v>448</v>
      </c>
      <c r="C299" s="79" t="s">
        <v>219</v>
      </c>
      <c r="D299" s="71" t="s">
        <v>407</v>
      </c>
      <c r="E299" s="53">
        <v>1</v>
      </c>
      <c r="F299" s="84" t="s">
        <v>432</v>
      </c>
      <c r="G299" s="54">
        <v>0</v>
      </c>
      <c r="H299" s="86">
        <f t="shared" si="24"/>
        <v>732.55</v>
      </c>
      <c r="I299" s="87">
        <f t="shared" si="23"/>
        <v>732.55</v>
      </c>
    </row>
    <row r="300" spans="1:30" ht="14.5" x14ac:dyDescent="0.3">
      <c r="A300" s="60" t="s">
        <v>402</v>
      </c>
      <c r="B300" s="93" t="s">
        <v>448</v>
      </c>
      <c r="C300" s="79" t="s">
        <v>225</v>
      </c>
      <c r="D300" s="71" t="s">
        <v>407</v>
      </c>
      <c r="E300" s="53">
        <v>1</v>
      </c>
      <c r="F300" s="84" t="s">
        <v>433</v>
      </c>
      <c r="G300" s="54">
        <v>0</v>
      </c>
      <c r="H300" s="86">
        <f t="shared" si="24"/>
        <v>732.55</v>
      </c>
      <c r="I300" s="87">
        <f t="shared" si="23"/>
        <v>732.55</v>
      </c>
    </row>
    <row r="301" spans="1:30" ht="14.5" x14ac:dyDescent="0.3">
      <c r="A301" s="60" t="s">
        <v>403</v>
      </c>
      <c r="B301" s="93" t="s">
        <v>448</v>
      </c>
      <c r="C301" s="79" t="s">
        <v>219</v>
      </c>
      <c r="D301" s="71" t="s">
        <v>407</v>
      </c>
      <c r="E301" s="53">
        <v>1</v>
      </c>
      <c r="F301" s="84" t="s">
        <v>434</v>
      </c>
      <c r="G301" s="54">
        <v>0</v>
      </c>
      <c r="H301" s="86">
        <f t="shared" si="24"/>
        <v>732.55</v>
      </c>
      <c r="I301" s="87">
        <f t="shared" si="23"/>
        <v>732.55</v>
      </c>
    </row>
    <row r="302" spans="1:30" ht="14.5" x14ac:dyDescent="0.3">
      <c r="A302" s="60" t="s">
        <v>406</v>
      </c>
      <c r="B302" s="93" t="s">
        <v>448</v>
      </c>
      <c r="C302" s="79" t="s">
        <v>219</v>
      </c>
      <c r="D302" s="71" t="s">
        <v>407</v>
      </c>
      <c r="E302" s="53">
        <v>1</v>
      </c>
      <c r="F302" s="81" t="s">
        <v>435</v>
      </c>
      <c r="G302" s="54">
        <v>0</v>
      </c>
      <c r="H302" s="86">
        <f t="shared" si="24"/>
        <v>732.55</v>
      </c>
      <c r="I302" s="87">
        <f t="shared" si="23"/>
        <v>732.55</v>
      </c>
    </row>
    <row r="303" spans="1:30" ht="14.5" x14ac:dyDescent="0.3">
      <c r="A303" s="60" t="s">
        <v>393</v>
      </c>
      <c r="B303" s="93" t="s">
        <v>448</v>
      </c>
      <c r="C303" s="79" t="s">
        <v>219</v>
      </c>
      <c r="D303" s="52" t="s">
        <v>407</v>
      </c>
      <c r="E303" s="53">
        <v>1</v>
      </c>
      <c r="F303" s="81" t="s">
        <v>511</v>
      </c>
      <c r="G303" s="54">
        <v>0</v>
      </c>
      <c r="H303" s="86">
        <f t="shared" si="24"/>
        <v>732.55</v>
      </c>
      <c r="I303" s="87">
        <f t="shared" si="23"/>
        <v>732.55</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f t="shared" si="24"/>
        <v>0</v>
      </c>
      <c r="I304" s="87">
        <f t="shared" si="23"/>
        <v>0</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f t="shared" si="24"/>
        <v>0</v>
      </c>
      <c r="I305" s="87">
        <f t="shared" si="23"/>
        <v>0</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5">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2</v>
      </c>
      <c r="E308" s="23">
        <f t="shared" si="25"/>
        <v>18</v>
      </c>
      <c r="F308" s="27"/>
      <c r="G308" s="16">
        <f>SUMIF($B$275:$B$305,"FGS-2",$G$275:$G$305)</f>
        <v>0</v>
      </c>
      <c r="H308" s="16">
        <f>SUMIF($B$275:$B$305,"FGS-2",$H$275:$H$305)</f>
        <v>11720.799999999997</v>
      </c>
      <c r="I308" s="16">
        <f>SUMIF($B$275:$B$305,"FGS-2",$I$275:$I$305)</f>
        <v>11720.799999999997</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5"/>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5"/>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5"/>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5"/>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29</v>
      </c>
      <c r="D313" s="20">
        <f t="shared" ref="D313:E313" si="26">SUM(D307:D312)</f>
        <v>2</v>
      </c>
      <c r="E313" s="20">
        <f t="shared" si="26"/>
        <v>31</v>
      </c>
      <c r="F313" s="36"/>
      <c r="G313" s="39">
        <f t="shared" ref="G313:H313" si="27">SUM(G307:G312)</f>
        <v>0</v>
      </c>
      <c r="H313" s="39">
        <f t="shared" si="27"/>
        <v>27329.770000000004</v>
      </c>
      <c r="I313" s="39">
        <f>SUM(I307:I312)</f>
        <v>27329.770000000004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223</v>
      </c>
      <c r="D316" s="20">
        <f>SUM(D188+D200+D233+D249+D260+D271+D313)</f>
        <v>5</v>
      </c>
      <c r="E316" s="20">
        <f>SUM(E188+E200+E233+E249+E260+E271+E313)</f>
        <v>228</v>
      </c>
      <c r="F316" s="21"/>
      <c r="G316" s="39">
        <f>SUM(H188+G200+G233+G249+G260+G271+G313)</f>
        <v>156064.71999999997</v>
      </c>
      <c r="H316" s="39">
        <f>SUM(I188+H200+H233+H249+H260+H271+H313)</f>
        <v>815001.96999999986</v>
      </c>
      <c r="I316" s="39">
        <f>SUM(J188+I200+I233+I249+I260+I271+I313)</f>
        <v>977877.2300000001</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190:I190"/>
    <mergeCell ref="A1:J1"/>
    <mergeCell ref="A2:J2"/>
    <mergeCell ref="A3:J3"/>
    <mergeCell ref="B4:J4"/>
    <mergeCell ref="A5:J5"/>
    <mergeCell ref="A263:I263"/>
    <mergeCell ref="A202:I202"/>
    <mergeCell ref="A203:I203"/>
    <mergeCell ref="A210:I210"/>
    <mergeCell ref="A211:I211"/>
    <mergeCell ref="A218:I218"/>
    <mergeCell ref="A219:I219"/>
    <mergeCell ref="A235:I235"/>
    <mergeCell ref="A236:I236"/>
    <mergeCell ref="A251:I251"/>
    <mergeCell ref="A252:I252"/>
    <mergeCell ref="A262:I262"/>
    <mergeCell ref="A328:F328"/>
    <mergeCell ref="A273:I273"/>
    <mergeCell ref="A318:F318"/>
    <mergeCell ref="A319:F319"/>
    <mergeCell ref="A320:F320"/>
    <mergeCell ref="A321:F321"/>
    <mergeCell ref="A322:F322"/>
    <mergeCell ref="A323:F323"/>
    <mergeCell ref="A324:F324"/>
    <mergeCell ref="A325:F325"/>
    <mergeCell ref="A326:F326"/>
    <mergeCell ref="A327:F327"/>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89:F389"/>
    <mergeCell ref="A390:F390"/>
    <mergeCell ref="A391:F391"/>
    <mergeCell ref="A392:F392"/>
    <mergeCell ref="A393:F393"/>
  </mergeCells>
  <dataValidations count="3">
    <dataValidation type="list" allowBlank="1" sqref="D205:D209 D192:D193 D275:D305 D221:D225 D213:D217 D254:D256 D265:D267 D238:D245 D7:D174" xr:uid="{EF2A5026-C655-47B8-855A-408128044445}">
      <formula1>"AGP,CLH,CLT,COM,CTD,CTI,DES,DISP,ELE,ESG,EST,EXM,EXQ,EXR,FRQ,REV,VAGO"</formula1>
    </dataValidation>
    <dataValidation type="list" allowBlank="1" sqref="B7:B174" xr:uid="{9044CEAA-0177-41F6-BE92-5173DF8DD920}">
      <formula1>"DAS,DAS-1,DAS-2,DAS-3,DAS-4,DAS-5,CAA-1,CAA-2,CAA-3,CAA-4,CAA-5"</formula1>
    </dataValidation>
    <dataValidation type="list" allowBlank="1" sqref="B192:B193 B205:B209 B213:B217 B221:B225 B238:B245 B247 B254:B256 B258 B265:B267 B269" xr:uid="{2726AFDB-0E74-4630-B277-F12F3E40B1EE}">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8B49C-2704-4141-B3E5-FA17A7ACFE3E}">
  <dimension ref="A1:AD1038"/>
  <sheetViews>
    <sheetView topLeftCell="B21" zoomScale="77" zoomScaleNormal="77" workbookViewId="0">
      <selection activeCell="J34" sqref="J34"/>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563</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4" t="s">
        <v>562</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5" t="s">
        <v>180</v>
      </c>
      <c r="B7" s="57" t="s">
        <v>37</v>
      </c>
      <c r="C7" s="57" t="s">
        <v>219</v>
      </c>
      <c r="D7" s="94" t="s">
        <v>227</v>
      </c>
      <c r="E7" s="53">
        <v>1</v>
      </c>
      <c r="F7" s="60" t="s">
        <v>228</v>
      </c>
      <c r="G7" s="54">
        <v>0</v>
      </c>
      <c r="H7" s="64">
        <v>664.44</v>
      </c>
      <c r="I7" s="64">
        <v>2657.77</v>
      </c>
      <c r="J7" s="65">
        <f t="shared" ref="J7:J70" si="0">H7+I7</f>
        <v>3322.21</v>
      </c>
      <c r="K7" s="17"/>
      <c r="L7" s="17"/>
      <c r="M7" s="17"/>
      <c r="N7" s="17"/>
      <c r="O7" s="17"/>
      <c r="P7" s="17"/>
      <c r="Q7" s="17"/>
      <c r="R7" s="18"/>
      <c r="S7" s="18"/>
      <c r="T7" s="18"/>
      <c r="U7" s="18"/>
      <c r="V7" s="18"/>
      <c r="W7" s="18"/>
      <c r="X7" s="18"/>
      <c r="Y7" s="18"/>
      <c r="Z7" s="18"/>
      <c r="AA7" s="5"/>
      <c r="AB7" s="5"/>
      <c r="AC7" s="5"/>
      <c r="AD7" s="5"/>
    </row>
    <row r="8" spans="1:30" ht="14.5" x14ac:dyDescent="0.3">
      <c r="A8" s="56" t="s">
        <v>181</v>
      </c>
      <c r="B8" s="58" t="s">
        <v>33</v>
      </c>
      <c r="C8" s="56" t="s">
        <v>220</v>
      </c>
      <c r="D8" s="94" t="s">
        <v>227</v>
      </c>
      <c r="E8" s="53">
        <v>1</v>
      </c>
      <c r="F8" s="61" t="s">
        <v>229</v>
      </c>
      <c r="G8" s="54">
        <v>0</v>
      </c>
      <c r="H8" s="64">
        <v>930.22</v>
      </c>
      <c r="I8" s="64">
        <v>3720.87</v>
      </c>
      <c r="J8" s="65">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58" t="s">
        <v>37</v>
      </c>
      <c r="C9" s="58" t="s">
        <v>221</v>
      </c>
      <c r="D9" s="94" t="s">
        <v>227</v>
      </c>
      <c r="E9" s="53">
        <v>1</v>
      </c>
      <c r="F9" s="60" t="s">
        <v>230</v>
      </c>
      <c r="G9" s="54">
        <v>0</v>
      </c>
      <c r="H9" s="64">
        <v>664.44</v>
      </c>
      <c r="I9" s="64">
        <v>2657.77</v>
      </c>
      <c r="J9" s="65">
        <f t="shared" si="0"/>
        <v>3322.21</v>
      </c>
      <c r="K9" s="47"/>
      <c r="L9" s="47"/>
      <c r="M9" s="47"/>
      <c r="N9" s="47"/>
      <c r="O9" s="47"/>
      <c r="P9" s="47"/>
      <c r="Q9" s="47"/>
    </row>
    <row r="10" spans="1:30" ht="14.5" x14ac:dyDescent="0.3">
      <c r="A10" s="56" t="s">
        <v>182</v>
      </c>
      <c r="B10" s="56" t="s">
        <v>39</v>
      </c>
      <c r="C10" s="56" t="s">
        <v>222</v>
      </c>
      <c r="D10" s="94" t="s">
        <v>227</v>
      </c>
      <c r="E10" s="53">
        <v>1</v>
      </c>
      <c r="F10" s="62" t="s">
        <v>231</v>
      </c>
      <c r="G10" s="54">
        <v>0</v>
      </c>
      <c r="H10" s="64">
        <v>431.89</v>
      </c>
      <c r="I10" s="64">
        <v>1727.55</v>
      </c>
      <c r="J10" s="65">
        <f t="shared" si="0"/>
        <v>2159.44</v>
      </c>
    </row>
    <row r="11" spans="1:30" ht="14.5" x14ac:dyDescent="0.3">
      <c r="A11" s="55" t="s">
        <v>183</v>
      </c>
      <c r="B11" s="57" t="s">
        <v>27</v>
      </c>
      <c r="C11" s="57" t="s">
        <v>223</v>
      </c>
      <c r="D11" s="94" t="s">
        <v>227</v>
      </c>
      <c r="E11" s="53">
        <v>1</v>
      </c>
      <c r="F11" s="61" t="s">
        <v>232</v>
      </c>
      <c r="G11" s="54">
        <v>0</v>
      </c>
      <c r="H11" s="64">
        <v>1461.77</v>
      </c>
      <c r="I11" s="64">
        <v>5847.08</v>
      </c>
      <c r="J11" s="65">
        <f t="shared" si="0"/>
        <v>7308.85</v>
      </c>
    </row>
    <row r="12" spans="1:30" ht="14.5" x14ac:dyDescent="0.3">
      <c r="A12" s="55" t="s">
        <v>184</v>
      </c>
      <c r="B12" s="55" t="s">
        <v>29</v>
      </c>
      <c r="C12" s="58" t="s">
        <v>221</v>
      </c>
      <c r="D12" s="94" t="s">
        <v>407</v>
      </c>
      <c r="E12" s="53">
        <v>1</v>
      </c>
      <c r="F12" s="60" t="s">
        <v>233</v>
      </c>
      <c r="G12" s="54">
        <v>0</v>
      </c>
      <c r="H12" s="64"/>
      <c r="I12" s="64">
        <v>4916.8599999999997</v>
      </c>
      <c r="J12" s="65">
        <f t="shared" si="0"/>
        <v>4916.8599999999997</v>
      </c>
    </row>
    <row r="13" spans="1:30" ht="14.5" x14ac:dyDescent="0.3">
      <c r="A13" s="55" t="s">
        <v>182</v>
      </c>
      <c r="B13" s="56" t="s">
        <v>39</v>
      </c>
      <c r="C13" s="56" t="s">
        <v>220</v>
      </c>
      <c r="D13" s="94" t="s">
        <v>227</v>
      </c>
      <c r="E13" s="53">
        <v>1</v>
      </c>
      <c r="F13" s="60" t="s">
        <v>234</v>
      </c>
      <c r="G13" s="54">
        <v>0</v>
      </c>
      <c r="H13" s="64">
        <v>431.89</v>
      </c>
      <c r="I13" s="64">
        <v>1727.55</v>
      </c>
      <c r="J13" s="65">
        <f t="shared" si="0"/>
        <v>2159.44</v>
      </c>
    </row>
    <row r="14" spans="1:30" ht="14.5" x14ac:dyDescent="0.3">
      <c r="A14" s="55" t="s">
        <v>182</v>
      </c>
      <c r="B14" s="56" t="s">
        <v>39</v>
      </c>
      <c r="C14" s="57" t="s">
        <v>219</v>
      </c>
      <c r="D14" s="94" t="s">
        <v>227</v>
      </c>
      <c r="E14" s="53">
        <v>1</v>
      </c>
      <c r="F14" s="60" t="s">
        <v>235</v>
      </c>
      <c r="G14" s="54">
        <v>0</v>
      </c>
      <c r="H14" s="64">
        <v>431.89</v>
      </c>
      <c r="I14" s="64">
        <v>1727.55</v>
      </c>
      <c r="J14" s="65">
        <f t="shared" si="0"/>
        <v>2159.44</v>
      </c>
    </row>
    <row r="15" spans="1:30" ht="14.5" x14ac:dyDescent="0.3">
      <c r="A15" s="55" t="s">
        <v>181</v>
      </c>
      <c r="B15" s="57" t="s">
        <v>33</v>
      </c>
      <c r="C15" s="56" t="s">
        <v>224</v>
      </c>
      <c r="D15" s="94" t="s">
        <v>227</v>
      </c>
      <c r="E15" s="53">
        <v>1</v>
      </c>
      <c r="F15" s="60" t="s">
        <v>236</v>
      </c>
      <c r="G15" s="54">
        <v>0</v>
      </c>
      <c r="H15" s="64">
        <v>930.22</v>
      </c>
      <c r="I15" s="64">
        <v>3720.87</v>
      </c>
      <c r="J15" s="65">
        <f t="shared" si="0"/>
        <v>4651.09</v>
      </c>
    </row>
    <row r="16" spans="1:30" ht="14.5" x14ac:dyDescent="0.3">
      <c r="A16" s="55" t="s">
        <v>183</v>
      </c>
      <c r="B16" s="57" t="s">
        <v>27</v>
      </c>
      <c r="C16" s="57" t="s">
        <v>219</v>
      </c>
      <c r="D16" s="94" t="s">
        <v>227</v>
      </c>
      <c r="E16" s="53">
        <v>1</v>
      </c>
      <c r="F16" s="61" t="s">
        <v>237</v>
      </c>
      <c r="G16" s="54">
        <v>0</v>
      </c>
      <c r="H16" s="64">
        <v>1461.77</v>
      </c>
      <c r="I16" s="64">
        <v>5847.08</v>
      </c>
      <c r="J16" s="65">
        <f t="shared" si="0"/>
        <v>7308.85</v>
      </c>
    </row>
    <row r="17" spans="1:10" ht="14.5" x14ac:dyDescent="0.3">
      <c r="A17" s="55" t="s">
        <v>183</v>
      </c>
      <c r="B17" s="57" t="s">
        <v>27</v>
      </c>
      <c r="C17" s="56" t="s">
        <v>222</v>
      </c>
      <c r="D17" s="94" t="s">
        <v>227</v>
      </c>
      <c r="E17" s="53">
        <v>1</v>
      </c>
      <c r="F17" s="60" t="s">
        <v>238</v>
      </c>
      <c r="G17" s="54">
        <v>0</v>
      </c>
      <c r="H17" s="64">
        <v>1461.77</v>
      </c>
      <c r="I17" s="64">
        <v>5847.08</v>
      </c>
      <c r="J17" s="65">
        <f t="shared" si="0"/>
        <v>7308.85</v>
      </c>
    </row>
    <row r="18" spans="1:10" ht="14.5" x14ac:dyDescent="0.3">
      <c r="A18" s="55" t="s">
        <v>180</v>
      </c>
      <c r="B18" s="58" t="s">
        <v>37</v>
      </c>
      <c r="C18" s="57" t="s">
        <v>223</v>
      </c>
      <c r="D18" s="94" t="s">
        <v>227</v>
      </c>
      <c r="E18" s="53">
        <v>1</v>
      </c>
      <c r="F18" s="60" t="s">
        <v>239</v>
      </c>
      <c r="G18" s="54">
        <v>0</v>
      </c>
      <c r="H18" s="64">
        <v>664.44</v>
      </c>
      <c r="I18" s="64">
        <v>2657.77</v>
      </c>
      <c r="J18" s="65">
        <f t="shared" si="0"/>
        <v>3322.21</v>
      </c>
    </row>
    <row r="19" spans="1:10" ht="14.5" x14ac:dyDescent="0.3">
      <c r="A19" s="55" t="s">
        <v>185</v>
      </c>
      <c r="B19" s="55" t="s">
        <v>29</v>
      </c>
      <c r="C19" s="56" t="s">
        <v>225</v>
      </c>
      <c r="D19" s="94" t="s">
        <v>227</v>
      </c>
      <c r="E19" s="53">
        <v>1</v>
      </c>
      <c r="F19" s="60" t="s">
        <v>240</v>
      </c>
      <c r="G19" s="54">
        <v>0</v>
      </c>
      <c r="H19" s="64">
        <v>1229.22</v>
      </c>
      <c r="I19" s="64">
        <v>4916.8599999999997</v>
      </c>
      <c r="J19" s="65">
        <f t="shared" si="0"/>
        <v>6146.08</v>
      </c>
    </row>
    <row r="20" spans="1:10" ht="14.5" x14ac:dyDescent="0.3">
      <c r="A20" s="55" t="s">
        <v>183</v>
      </c>
      <c r="B20" s="57" t="s">
        <v>27</v>
      </c>
      <c r="C20" s="56" t="s">
        <v>222</v>
      </c>
      <c r="D20" s="94" t="s">
        <v>227</v>
      </c>
      <c r="E20" s="53">
        <v>1</v>
      </c>
      <c r="F20" s="60" t="s">
        <v>241</v>
      </c>
      <c r="G20" s="54">
        <v>0</v>
      </c>
      <c r="H20" s="64">
        <v>1461.77</v>
      </c>
      <c r="I20" s="64">
        <v>5847.08</v>
      </c>
      <c r="J20" s="65">
        <f t="shared" si="0"/>
        <v>7308.85</v>
      </c>
    </row>
    <row r="21" spans="1:10" ht="26" x14ac:dyDescent="0.3">
      <c r="A21" s="55" t="s">
        <v>186</v>
      </c>
      <c r="B21" s="55" t="s">
        <v>41</v>
      </c>
      <c r="C21" s="55" t="s">
        <v>226</v>
      </c>
      <c r="D21" s="94" t="s">
        <v>407</v>
      </c>
      <c r="E21" s="53">
        <v>1</v>
      </c>
      <c r="F21" s="60" t="s">
        <v>242</v>
      </c>
      <c r="G21" s="54">
        <v>0</v>
      </c>
      <c r="H21" s="64"/>
      <c r="I21" s="66">
        <v>1063.1099999999999</v>
      </c>
      <c r="J21" s="67">
        <f t="shared" si="0"/>
        <v>1063.1099999999999</v>
      </c>
    </row>
    <row r="22" spans="1:10" ht="14.5" x14ac:dyDescent="0.3">
      <c r="A22" s="55" t="s">
        <v>180</v>
      </c>
      <c r="B22" s="58" t="s">
        <v>37</v>
      </c>
      <c r="C22" s="57" t="s">
        <v>223</v>
      </c>
      <c r="D22" s="94" t="s">
        <v>227</v>
      </c>
      <c r="E22" s="53">
        <v>1</v>
      </c>
      <c r="F22" s="60" t="s">
        <v>243</v>
      </c>
      <c r="G22" s="54">
        <v>0</v>
      </c>
      <c r="H22" s="64">
        <v>664.44</v>
      </c>
      <c r="I22" s="64">
        <v>2657.77</v>
      </c>
      <c r="J22" s="65">
        <f t="shared" si="0"/>
        <v>3322.21</v>
      </c>
    </row>
    <row r="23" spans="1:10" ht="14.5" x14ac:dyDescent="0.3">
      <c r="A23" s="55" t="s">
        <v>187</v>
      </c>
      <c r="B23" s="55" t="s">
        <v>25</v>
      </c>
      <c r="C23" s="57" t="s">
        <v>219</v>
      </c>
      <c r="D23" s="94" t="s">
        <v>227</v>
      </c>
      <c r="E23" s="53">
        <v>1</v>
      </c>
      <c r="F23" s="63" t="s">
        <v>244</v>
      </c>
      <c r="G23" s="54">
        <v>0</v>
      </c>
      <c r="H23" s="64">
        <v>1993.32</v>
      </c>
      <c r="I23" s="64">
        <v>7973.3</v>
      </c>
      <c r="J23" s="65">
        <f t="shared" si="0"/>
        <v>9966.6200000000008</v>
      </c>
    </row>
    <row r="24" spans="1:10" ht="14.5" x14ac:dyDescent="0.3">
      <c r="A24" s="55" t="s">
        <v>187</v>
      </c>
      <c r="B24" s="55" t="s">
        <v>25</v>
      </c>
      <c r="C24" s="57" t="s">
        <v>223</v>
      </c>
      <c r="D24" s="94" t="s">
        <v>227</v>
      </c>
      <c r="E24" s="53">
        <v>1</v>
      </c>
      <c r="F24" s="60" t="s">
        <v>245</v>
      </c>
      <c r="G24" s="54">
        <v>0</v>
      </c>
      <c r="H24" s="64">
        <v>1993.32</v>
      </c>
      <c r="I24" s="64">
        <v>7973.3</v>
      </c>
      <c r="J24" s="65">
        <f t="shared" si="0"/>
        <v>9966.6200000000008</v>
      </c>
    </row>
    <row r="25" spans="1:10" ht="14.5" x14ac:dyDescent="0.3">
      <c r="A25" s="55" t="s">
        <v>183</v>
      </c>
      <c r="B25" s="57" t="s">
        <v>27</v>
      </c>
      <c r="C25" s="56" t="s">
        <v>222</v>
      </c>
      <c r="D25" s="94" t="s">
        <v>461</v>
      </c>
      <c r="E25" s="53">
        <v>1</v>
      </c>
      <c r="F25" s="60" t="s">
        <v>246</v>
      </c>
      <c r="G25" s="54">
        <v>0</v>
      </c>
      <c r="H25" s="64"/>
      <c r="I25" s="64">
        <v>5847.08</v>
      </c>
      <c r="J25" s="65">
        <f t="shared" si="0"/>
        <v>5847.08</v>
      </c>
    </row>
    <row r="26" spans="1:10" ht="14.5" x14ac:dyDescent="0.3">
      <c r="A26" s="55" t="s">
        <v>188</v>
      </c>
      <c r="B26" s="55" t="s">
        <v>35</v>
      </c>
      <c r="C26" s="55" t="s">
        <v>226</v>
      </c>
      <c r="D26" s="94" t="s">
        <v>227</v>
      </c>
      <c r="E26" s="53">
        <v>1</v>
      </c>
      <c r="F26" s="60" t="s">
        <v>247</v>
      </c>
      <c r="G26" s="54">
        <v>0</v>
      </c>
      <c r="H26" s="64">
        <v>807.29</v>
      </c>
      <c r="I26" s="64">
        <v>3229.18</v>
      </c>
      <c r="J26" s="65">
        <f t="shared" si="0"/>
        <v>4036.47</v>
      </c>
    </row>
    <row r="27" spans="1:10" ht="14.5" x14ac:dyDescent="0.3">
      <c r="A27" s="55" t="s">
        <v>187</v>
      </c>
      <c r="B27" s="55" t="s">
        <v>25</v>
      </c>
      <c r="C27" s="56" t="s">
        <v>222</v>
      </c>
      <c r="D27" s="94" t="s">
        <v>227</v>
      </c>
      <c r="E27" s="53">
        <v>1</v>
      </c>
      <c r="F27" s="61" t="s">
        <v>248</v>
      </c>
      <c r="G27" s="54">
        <v>0</v>
      </c>
      <c r="H27" s="64">
        <v>1993.32</v>
      </c>
      <c r="I27" s="64">
        <v>7973.3</v>
      </c>
      <c r="J27" s="65">
        <f t="shared" si="0"/>
        <v>9966.6200000000008</v>
      </c>
    </row>
    <row r="28" spans="1:10" ht="14.5" x14ac:dyDescent="0.3">
      <c r="A28" s="55" t="s">
        <v>180</v>
      </c>
      <c r="B28" s="58" t="s">
        <v>37</v>
      </c>
      <c r="C28" s="57" t="s">
        <v>219</v>
      </c>
      <c r="D28" s="94" t="s">
        <v>227</v>
      </c>
      <c r="E28" s="53">
        <v>1</v>
      </c>
      <c r="F28" s="60" t="s">
        <v>249</v>
      </c>
      <c r="G28" s="54">
        <v>0</v>
      </c>
      <c r="H28" s="64">
        <v>664.44</v>
      </c>
      <c r="I28" s="64">
        <v>2657.77</v>
      </c>
      <c r="J28" s="65">
        <f t="shared" si="0"/>
        <v>3322.21</v>
      </c>
    </row>
    <row r="29" spans="1:10" ht="14.5" x14ac:dyDescent="0.3">
      <c r="A29" s="56" t="s">
        <v>189</v>
      </c>
      <c r="B29" s="56" t="s">
        <v>31</v>
      </c>
      <c r="C29" s="56" t="s">
        <v>224</v>
      </c>
      <c r="D29" s="94" t="s">
        <v>227</v>
      </c>
      <c r="E29" s="53">
        <v>1</v>
      </c>
      <c r="F29" s="60" t="s">
        <v>250</v>
      </c>
      <c r="G29" s="54">
        <v>0</v>
      </c>
      <c r="H29" s="64">
        <v>1129.55</v>
      </c>
      <c r="I29" s="64">
        <v>4518.2</v>
      </c>
      <c r="J29" s="65">
        <f t="shared" si="0"/>
        <v>5647.75</v>
      </c>
    </row>
    <row r="30" spans="1:10" ht="14.5" x14ac:dyDescent="0.3">
      <c r="A30" s="55" t="s">
        <v>180</v>
      </c>
      <c r="B30" s="58" t="s">
        <v>37</v>
      </c>
      <c r="C30" s="58" t="s">
        <v>221</v>
      </c>
      <c r="D30" s="94" t="s">
        <v>227</v>
      </c>
      <c r="E30" s="53">
        <v>1</v>
      </c>
      <c r="F30" s="60" t="s">
        <v>251</v>
      </c>
      <c r="G30" s="54">
        <v>0</v>
      </c>
      <c r="H30" s="64">
        <v>664.44</v>
      </c>
      <c r="I30" s="64">
        <v>2657.77</v>
      </c>
      <c r="J30" s="65">
        <f t="shared" si="0"/>
        <v>3322.21</v>
      </c>
    </row>
    <row r="31" spans="1:10" ht="14.5" x14ac:dyDescent="0.3">
      <c r="A31" s="55" t="s">
        <v>181</v>
      </c>
      <c r="B31" s="57" t="s">
        <v>33</v>
      </c>
      <c r="C31" s="56" t="s">
        <v>222</v>
      </c>
      <c r="D31" s="94" t="s">
        <v>227</v>
      </c>
      <c r="E31" s="53">
        <v>1</v>
      </c>
      <c r="F31" s="60" t="s">
        <v>252</v>
      </c>
      <c r="G31" s="54">
        <v>0</v>
      </c>
      <c r="H31" s="64">
        <v>930.22</v>
      </c>
      <c r="I31" s="64">
        <v>3720.87</v>
      </c>
      <c r="J31" s="65">
        <f t="shared" si="0"/>
        <v>4651.09</v>
      </c>
    </row>
    <row r="32" spans="1:10" ht="14.5" x14ac:dyDescent="0.3">
      <c r="A32" s="55" t="s">
        <v>183</v>
      </c>
      <c r="B32" s="57" t="s">
        <v>27</v>
      </c>
      <c r="C32" s="58" t="s">
        <v>221</v>
      </c>
      <c r="D32" s="94" t="s">
        <v>227</v>
      </c>
      <c r="E32" s="53">
        <v>1</v>
      </c>
      <c r="F32" s="60" t="s">
        <v>253</v>
      </c>
      <c r="G32" s="54">
        <v>0</v>
      </c>
      <c r="H32" s="64">
        <v>1461.77</v>
      </c>
      <c r="I32" s="64">
        <v>5847.08</v>
      </c>
      <c r="J32" s="65">
        <f t="shared" si="0"/>
        <v>7308.85</v>
      </c>
    </row>
    <row r="33" spans="1:10" ht="14.5" x14ac:dyDescent="0.3">
      <c r="A33" s="55" t="s">
        <v>189</v>
      </c>
      <c r="B33" s="55" t="s">
        <v>31</v>
      </c>
      <c r="C33" s="58" t="s">
        <v>225</v>
      </c>
      <c r="D33" s="94" t="s">
        <v>407</v>
      </c>
      <c r="E33" s="53">
        <v>1</v>
      </c>
      <c r="F33" s="60" t="s">
        <v>254</v>
      </c>
      <c r="G33" s="54">
        <v>0</v>
      </c>
      <c r="H33" s="64"/>
      <c r="I33" s="64">
        <v>4518.2</v>
      </c>
      <c r="J33" s="65">
        <f t="shared" si="0"/>
        <v>4518.2</v>
      </c>
    </row>
    <row r="34" spans="1:10" ht="14.5" x14ac:dyDescent="0.3">
      <c r="A34" s="55" t="s">
        <v>190</v>
      </c>
      <c r="B34" s="55" t="s">
        <v>449</v>
      </c>
      <c r="C34" s="56" t="s">
        <v>224</v>
      </c>
      <c r="D34" s="94" t="s">
        <v>227</v>
      </c>
      <c r="E34" s="53">
        <v>1</v>
      </c>
      <c r="F34" s="60" t="s">
        <v>255</v>
      </c>
      <c r="G34" s="54">
        <v>0</v>
      </c>
      <c r="H34" s="64">
        <v>3198</v>
      </c>
      <c r="I34" s="64">
        <v>12792</v>
      </c>
      <c r="J34" s="65">
        <f>H34+I34</f>
        <v>15990</v>
      </c>
    </row>
    <row r="35" spans="1:10" ht="14.5" x14ac:dyDescent="0.3">
      <c r="A35" s="55" t="s">
        <v>187</v>
      </c>
      <c r="B35" s="55" t="s">
        <v>25</v>
      </c>
      <c r="C35" s="56" t="s">
        <v>222</v>
      </c>
      <c r="D35" s="94" t="s">
        <v>227</v>
      </c>
      <c r="E35" s="53">
        <v>1</v>
      </c>
      <c r="F35" s="61" t="s">
        <v>256</v>
      </c>
      <c r="G35" s="54">
        <v>0</v>
      </c>
      <c r="H35" s="64">
        <v>1993.32</v>
      </c>
      <c r="I35" s="64">
        <v>7973.3</v>
      </c>
      <c r="J35" s="65">
        <f t="shared" si="0"/>
        <v>9966.6200000000008</v>
      </c>
    </row>
    <row r="36" spans="1:10" ht="14.5" x14ac:dyDescent="0.3">
      <c r="A36" s="55" t="s">
        <v>180</v>
      </c>
      <c r="B36" s="58" t="s">
        <v>37</v>
      </c>
      <c r="C36" s="56" t="s">
        <v>224</v>
      </c>
      <c r="D36" s="94" t="s">
        <v>227</v>
      </c>
      <c r="E36" s="53">
        <v>1</v>
      </c>
      <c r="F36" s="60" t="s">
        <v>257</v>
      </c>
      <c r="G36" s="54">
        <v>0</v>
      </c>
      <c r="H36" s="64">
        <v>664.44</v>
      </c>
      <c r="I36" s="64">
        <v>2657.77</v>
      </c>
      <c r="J36" s="65">
        <f t="shared" si="0"/>
        <v>3322.21</v>
      </c>
    </row>
    <row r="37" spans="1:10" ht="26" x14ac:dyDescent="0.3">
      <c r="A37" s="55" t="s">
        <v>191</v>
      </c>
      <c r="B37" s="55" t="s">
        <v>31</v>
      </c>
      <c r="C37" s="57" t="s">
        <v>219</v>
      </c>
      <c r="D37" s="94" t="s">
        <v>407</v>
      </c>
      <c r="E37" s="53">
        <v>1</v>
      </c>
      <c r="F37" s="60" t="s">
        <v>258</v>
      </c>
      <c r="G37" s="54">
        <v>0</v>
      </c>
      <c r="H37" s="64"/>
      <c r="I37" s="64">
        <v>4518.2</v>
      </c>
      <c r="J37" s="65">
        <f t="shared" si="0"/>
        <v>4518.2</v>
      </c>
    </row>
    <row r="38" spans="1:10" ht="14.5" x14ac:dyDescent="0.3">
      <c r="A38" s="55" t="s">
        <v>192</v>
      </c>
      <c r="B38" s="55" t="s">
        <v>449</v>
      </c>
      <c r="C38" s="57" t="s">
        <v>223</v>
      </c>
      <c r="D38" s="94" t="s">
        <v>227</v>
      </c>
      <c r="E38" s="53">
        <v>1</v>
      </c>
      <c r="F38" s="60" t="s">
        <v>259</v>
      </c>
      <c r="G38" s="54">
        <v>0</v>
      </c>
      <c r="H38" s="64">
        <v>3198</v>
      </c>
      <c r="I38" s="64">
        <v>12792</v>
      </c>
      <c r="J38" s="65">
        <f t="shared" si="0"/>
        <v>15990</v>
      </c>
    </row>
    <row r="39" spans="1:10" ht="14.5" x14ac:dyDescent="0.3">
      <c r="A39" s="55" t="s">
        <v>182</v>
      </c>
      <c r="B39" s="56" t="s">
        <v>39</v>
      </c>
      <c r="C39" s="56" t="s">
        <v>222</v>
      </c>
      <c r="D39" s="94" t="s">
        <v>227</v>
      </c>
      <c r="E39" s="53">
        <v>1</v>
      </c>
      <c r="F39" s="60" t="s">
        <v>260</v>
      </c>
      <c r="G39" s="54">
        <v>0</v>
      </c>
      <c r="H39" s="64">
        <v>431.89</v>
      </c>
      <c r="I39" s="64">
        <v>1727.55</v>
      </c>
      <c r="J39" s="65">
        <f t="shared" si="0"/>
        <v>2159.44</v>
      </c>
    </row>
    <row r="40" spans="1:10" ht="14.5" x14ac:dyDescent="0.3">
      <c r="A40" s="55" t="s">
        <v>181</v>
      </c>
      <c r="B40" s="57" t="s">
        <v>33</v>
      </c>
      <c r="C40" s="56" t="s">
        <v>220</v>
      </c>
      <c r="D40" s="94" t="s">
        <v>227</v>
      </c>
      <c r="E40" s="53">
        <v>1</v>
      </c>
      <c r="F40" s="60" t="s">
        <v>261</v>
      </c>
      <c r="G40" s="54">
        <v>0</v>
      </c>
      <c r="H40" s="64">
        <v>930.22</v>
      </c>
      <c r="I40" s="64">
        <v>3720.87</v>
      </c>
      <c r="J40" s="65">
        <f t="shared" si="0"/>
        <v>4651.09</v>
      </c>
    </row>
    <row r="41" spans="1:10" ht="14.5" x14ac:dyDescent="0.3">
      <c r="A41" s="55" t="s">
        <v>193</v>
      </c>
      <c r="B41" s="57" t="s">
        <v>27</v>
      </c>
      <c r="C41" s="56" t="s">
        <v>220</v>
      </c>
      <c r="D41" s="94" t="s">
        <v>227</v>
      </c>
      <c r="E41" s="53">
        <v>1</v>
      </c>
      <c r="F41" s="60" t="s">
        <v>262</v>
      </c>
      <c r="G41" s="54">
        <v>0</v>
      </c>
      <c r="H41" s="64">
        <v>1461.77</v>
      </c>
      <c r="I41" s="64">
        <v>5847.08</v>
      </c>
      <c r="J41" s="65">
        <f t="shared" si="0"/>
        <v>7308.85</v>
      </c>
    </row>
    <row r="42" spans="1:10" ht="14.5" x14ac:dyDescent="0.3">
      <c r="A42" s="55" t="s">
        <v>183</v>
      </c>
      <c r="B42" s="57" t="s">
        <v>27</v>
      </c>
      <c r="C42" s="58" t="s">
        <v>221</v>
      </c>
      <c r="D42" s="94" t="s">
        <v>227</v>
      </c>
      <c r="E42" s="53">
        <v>1</v>
      </c>
      <c r="F42" s="61" t="s">
        <v>263</v>
      </c>
      <c r="G42" s="54">
        <v>0</v>
      </c>
      <c r="H42" s="64">
        <v>1461.77</v>
      </c>
      <c r="I42" s="64">
        <v>5847.08</v>
      </c>
      <c r="J42" s="65">
        <f t="shared" si="0"/>
        <v>7308.85</v>
      </c>
    </row>
    <row r="43" spans="1:10" ht="14.5" x14ac:dyDescent="0.3">
      <c r="A43" s="55" t="s">
        <v>185</v>
      </c>
      <c r="B43" s="55" t="s">
        <v>29</v>
      </c>
      <c r="C43" s="56" t="s">
        <v>224</v>
      </c>
      <c r="D43" s="94" t="s">
        <v>227</v>
      </c>
      <c r="E43" s="53">
        <v>1</v>
      </c>
      <c r="F43" s="60" t="s">
        <v>264</v>
      </c>
      <c r="G43" s="54">
        <v>0</v>
      </c>
      <c r="H43" s="64">
        <v>1229.22</v>
      </c>
      <c r="I43" s="64">
        <v>4916.8599999999997</v>
      </c>
      <c r="J43" s="65">
        <f t="shared" si="0"/>
        <v>6146.08</v>
      </c>
    </row>
    <row r="44" spans="1:10" ht="14.5" x14ac:dyDescent="0.3">
      <c r="A44" s="55" t="s">
        <v>180</v>
      </c>
      <c r="B44" s="58" t="s">
        <v>37</v>
      </c>
      <c r="C44" s="56" t="s">
        <v>222</v>
      </c>
      <c r="D44" s="94" t="s">
        <v>227</v>
      </c>
      <c r="E44" s="53">
        <v>1</v>
      </c>
      <c r="F44" s="60" t="s">
        <v>265</v>
      </c>
      <c r="G44" s="54">
        <v>0</v>
      </c>
      <c r="H44" s="64">
        <v>664.44</v>
      </c>
      <c r="I44" s="64">
        <v>2657.77</v>
      </c>
      <c r="J44" s="65">
        <f t="shared" si="0"/>
        <v>3322.21</v>
      </c>
    </row>
    <row r="45" spans="1:10" ht="14.5" x14ac:dyDescent="0.3">
      <c r="A45" s="55" t="s">
        <v>180</v>
      </c>
      <c r="B45" s="58" t="s">
        <v>37</v>
      </c>
      <c r="C45" s="55" t="s">
        <v>226</v>
      </c>
      <c r="D45" s="94" t="s">
        <v>407</v>
      </c>
      <c r="E45" s="53">
        <v>1</v>
      </c>
      <c r="F45" s="60" t="s">
        <v>266</v>
      </c>
      <c r="G45" s="54">
        <v>0</v>
      </c>
      <c r="H45" s="64"/>
      <c r="I45" s="64">
        <v>2657.77</v>
      </c>
      <c r="J45" s="65">
        <f t="shared" si="0"/>
        <v>2657.77</v>
      </c>
    </row>
    <row r="46" spans="1:10" ht="14.5" x14ac:dyDescent="0.3">
      <c r="A46" s="55" t="s">
        <v>180</v>
      </c>
      <c r="B46" s="58" t="s">
        <v>37</v>
      </c>
      <c r="C46" s="57" t="s">
        <v>219</v>
      </c>
      <c r="D46" s="94" t="s">
        <v>461</v>
      </c>
      <c r="E46" s="53">
        <v>1</v>
      </c>
      <c r="F46" s="60" t="s">
        <v>267</v>
      </c>
      <c r="G46" s="54">
        <v>0</v>
      </c>
      <c r="H46" s="64"/>
      <c r="I46" s="64">
        <v>2657.77</v>
      </c>
      <c r="J46" s="65">
        <f t="shared" si="0"/>
        <v>2657.77</v>
      </c>
    </row>
    <row r="47" spans="1:10" ht="14.5" x14ac:dyDescent="0.3">
      <c r="A47" s="55" t="s">
        <v>182</v>
      </c>
      <c r="B47" s="56" t="s">
        <v>39</v>
      </c>
      <c r="C47" s="56" t="s">
        <v>222</v>
      </c>
      <c r="D47" s="94" t="s">
        <v>227</v>
      </c>
      <c r="E47" s="53">
        <v>1</v>
      </c>
      <c r="F47" s="60" t="s">
        <v>268</v>
      </c>
      <c r="G47" s="54">
        <v>0</v>
      </c>
      <c r="H47" s="64">
        <v>431.89</v>
      </c>
      <c r="I47" s="64">
        <v>1727.55</v>
      </c>
      <c r="J47" s="65">
        <f t="shared" si="0"/>
        <v>2159.44</v>
      </c>
    </row>
    <row r="48" spans="1:10" ht="14.5" x14ac:dyDescent="0.3">
      <c r="A48" s="55" t="s">
        <v>189</v>
      </c>
      <c r="B48" s="55" t="s">
        <v>31</v>
      </c>
      <c r="C48" s="57" t="s">
        <v>223</v>
      </c>
      <c r="D48" s="94" t="s">
        <v>227</v>
      </c>
      <c r="E48" s="53">
        <v>1</v>
      </c>
      <c r="F48" s="60" t="s">
        <v>269</v>
      </c>
      <c r="G48" s="54">
        <v>0</v>
      </c>
      <c r="H48" s="64">
        <v>1129.55</v>
      </c>
      <c r="I48" s="64">
        <v>4518.2</v>
      </c>
      <c r="J48" s="65">
        <f t="shared" si="0"/>
        <v>5647.75</v>
      </c>
    </row>
    <row r="49" spans="1:10" ht="14.5" x14ac:dyDescent="0.3">
      <c r="A49" s="55" t="s">
        <v>181</v>
      </c>
      <c r="B49" s="57" t="s">
        <v>33</v>
      </c>
      <c r="C49" s="57" t="s">
        <v>219</v>
      </c>
      <c r="D49" s="94" t="s">
        <v>227</v>
      </c>
      <c r="E49" s="53">
        <v>1</v>
      </c>
      <c r="F49" s="61" t="s">
        <v>270</v>
      </c>
      <c r="G49" s="54">
        <v>0</v>
      </c>
      <c r="H49" s="64">
        <v>930.22</v>
      </c>
      <c r="I49" s="64">
        <v>3720.87</v>
      </c>
      <c r="J49" s="65">
        <f t="shared" si="0"/>
        <v>4651.09</v>
      </c>
    </row>
    <row r="50" spans="1:10" ht="14.5" x14ac:dyDescent="0.3">
      <c r="A50" s="55" t="s">
        <v>194</v>
      </c>
      <c r="B50" s="57" t="s">
        <v>33</v>
      </c>
      <c r="C50" s="56" t="s">
        <v>222</v>
      </c>
      <c r="D50" s="94" t="s">
        <v>407</v>
      </c>
      <c r="E50" s="53">
        <v>1</v>
      </c>
      <c r="F50" s="60" t="s">
        <v>271</v>
      </c>
      <c r="G50" s="54">
        <v>0</v>
      </c>
      <c r="H50" s="64"/>
      <c r="I50" s="64">
        <v>3720.87</v>
      </c>
      <c r="J50" s="65">
        <f t="shared" si="0"/>
        <v>3720.87</v>
      </c>
    </row>
    <row r="51" spans="1:10" ht="14.5" x14ac:dyDescent="0.3">
      <c r="A51" s="55" t="s">
        <v>188</v>
      </c>
      <c r="B51" s="55" t="s">
        <v>35</v>
      </c>
      <c r="C51" s="56" t="s">
        <v>225</v>
      </c>
      <c r="D51" s="94" t="s">
        <v>227</v>
      </c>
      <c r="E51" s="53">
        <v>1</v>
      </c>
      <c r="F51" s="60" t="s">
        <v>272</v>
      </c>
      <c r="G51" s="54">
        <v>0</v>
      </c>
      <c r="H51" s="64">
        <v>807.29</v>
      </c>
      <c r="I51" s="64">
        <v>3229.18</v>
      </c>
      <c r="J51" s="65">
        <f t="shared" si="0"/>
        <v>4036.47</v>
      </c>
    </row>
    <row r="52" spans="1:10" ht="14.5" x14ac:dyDescent="0.3">
      <c r="A52" s="55" t="s">
        <v>180</v>
      </c>
      <c r="B52" s="58" t="s">
        <v>37</v>
      </c>
      <c r="C52" s="57" t="s">
        <v>223</v>
      </c>
      <c r="D52" s="94" t="s">
        <v>227</v>
      </c>
      <c r="E52" s="53">
        <v>1</v>
      </c>
      <c r="F52" s="60" t="s">
        <v>273</v>
      </c>
      <c r="G52" s="54">
        <v>0</v>
      </c>
      <c r="H52" s="64">
        <v>664.44</v>
      </c>
      <c r="I52" s="64">
        <v>2657.77</v>
      </c>
      <c r="J52" s="65">
        <f t="shared" si="0"/>
        <v>3322.21</v>
      </c>
    </row>
    <row r="53" spans="1:10" ht="14.5" x14ac:dyDescent="0.3">
      <c r="A53" s="55" t="s">
        <v>183</v>
      </c>
      <c r="B53" s="57" t="s">
        <v>27</v>
      </c>
      <c r="C53" s="58" t="s">
        <v>221</v>
      </c>
      <c r="D53" s="94" t="s">
        <v>227</v>
      </c>
      <c r="E53" s="53">
        <v>1</v>
      </c>
      <c r="F53" s="60" t="s">
        <v>274</v>
      </c>
      <c r="G53" s="54">
        <v>0</v>
      </c>
      <c r="H53" s="64">
        <v>1461.77</v>
      </c>
      <c r="I53" s="64">
        <v>5847.08</v>
      </c>
      <c r="J53" s="65">
        <f t="shared" si="0"/>
        <v>7308.85</v>
      </c>
    </row>
    <row r="54" spans="1:10" ht="14.5" x14ac:dyDescent="0.3">
      <c r="A54" s="55" t="s">
        <v>183</v>
      </c>
      <c r="B54" s="57" t="s">
        <v>27</v>
      </c>
      <c r="C54" s="56" t="s">
        <v>222</v>
      </c>
      <c r="D54" s="94" t="s">
        <v>227</v>
      </c>
      <c r="E54" s="53">
        <v>1</v>
      </c>
      <c r="F54" s="60" t="s">
        <v>275</v>
      </c>
      <c r="G54" s="54">
        <v>0</v>
      </c>
      <c r="H54" s="64">
        <v>1461.77</v>
      </c>
      <c r="I54" s="64">
        <v>5847.08</v>
      </c>
      <c r="J54" s="65">
        <f t="shared" si="0"/>
        <v>7308.85</v>
      </c>
    </row>
    <row r="55" spans="1:10" ht="14.5" x14ac:dyDescent="0.3">
      <c r="A55" s="55" t="s">
        <v>182</v>
      </c>
      <c r="B55" s="56" t="s">
        <v>39</v>
      </c>
      <c r="C55" s="56" t="s">
        <v>220</v>
      </c>
      <c r="D55" s="94" t="s">
        <v>227</v>
      </c>
      <c r="E55" s="53">
        <v>1</v>
      </c>
      <c r="F55" s="60" t="s">
        <v>276</v>
      </c>
      <c r="G55" s="54">
        <v>0</v>
      </c>
      <c r="H55" s="64">
        <v>431.89</v>
      </c>
      <c r="I55" s="64">
        <v>1727.55</v>
      </c>
      <c r="J55" s="65">
        <f t="shared" si="0"/>
        <v>2159.44</v>
      </c>
    </row>
    <row r="56" spans="1:10" ht="14.5" x14ac:dyDescent="0.3">
      <c r="A56" s="55" t="s">
        <v>182</v>
      </c>
      <c r="B56" s="56" t="s">
        <v>39</v>
      </c>
      <c r="C56" s="55" t="s">
        <v>226</v>
      </c>
      <c r="D56" s="94" t="s">
        <v>227</v>
      </c>
      <c r="E56" s="53">
        <v>1</v>
      </c>
      <c r="F56" s="60" t="s">
        <v>277</v>
      </c>
      <c r="G56" s="54">
        <v>0</v>
      </c>
      <c r="H56" s="64">
        <v>431.89</v>
      </c>
      <c r="I56" s="64">
        <v>1727.55</v>
      </c>
      <c r="J56" s="65">
        <f t="shared" si="0"/>
        <v>2159.44</v>
      </c>
    </row>
    <row r="57" spans="1:10" ht="14.5" x14ac:dyDescent="0.3">
      <c r="A57" s="55" t="s">
        <v>182</v>
      </c>
      <c r="B57" s="56" t="s">
        <v>39</v>
      </c>
      <c r="C57" s="56" t="s">
        <v>222</v>
      </c>
      <c r="D57" s="94" t="s">
        <v>227</v>
      </c>
      <c r="E57" s="53">
        <v>1</v>
      </c>
      <c r="F57" s="60" t="s">
        <v>278</v>
      </c>
      <c r="G57" s="54">
        <v>0</v>
      </c>
      <c r="H57" s="64">
        <v>431.89</v>
      </c>
      <c r="I57" s="64">
        <v>1727.55</v>
      </c>
      <c r="J57" s="65">
        <f t="shared" si="0"/>
        <v>2159.44</v>
      </c>
    </row>
    <row r="58" spans="1:10" ht="14.5" x14ac:dyDescent="0.3">
      <c r="A58" s="55" t="s">
        <v>180</v>
      </c>
      <c r="B58" s="58" t="s">
        <v>37</v>
      </c>
      <c r="C58" s="56" t="s">
        <v>222</v>
      </c>
      <c r="D58" s="94" t="s">
        <v>227</v>
      </c>
      <c r="E58" s="53">
        <v>1</v>
      </c>
      <c r="F58" s="60" t="s">
        <v>279</v>
      </c>
      <c r="G58" s="54">
        <v>0</v>
      </c>
      <c r="H58" s="64">
        <v>664.44</v>
      </c>
      <c r="I58" s="64">
        <v>2657.77</v>
      </c>
      <c r="J58" s="65">
        <f t="shared" si="0"/>
        <v>3322.21</v>
      </c>
    </row>
    <row r="59" spans="1:10" ht="14.5" x14ac:dyDescent="0.3">
      <c r="A59" s="55" t="s">
        <v>195</v>
      </c>
      <c r="B59" s="55" t="s">
        <v>41</v>
      </c>
      <c r="C59" s="56" t="s">
        <v>222</v>
      </c>
      <c r="D59" s="94" t="s">
        <v>227</v>
      </c>
      <c r="E59" s="53">
        <v>1</v>
      </c>
      <c r="F59" s="61" t="s">
        <v>280</v>
      </c>
      <c r="G59" s="54">
        <v>0</v>
      </c>
      <c r="H59" s="64">
        <v>265.77999999999997</v>
      </c>
      <c r="I59" s="66">
        <v>1063.1099999999999</v>
      </c>
      <c r="J59" s="67">
        <f t="shared" si="0"/>
        <v>1328.8899999999999</v>
      </c>
    </row>
    <row r="60" spans="1:10" ht="14.5" x14ac:dyDescent="0.3">
      <c r="A60" s="55" t="s">
        <v>189</v>
      </c>
      <c r="B60" s="55" t="s">
        <v>31</v>
      </c>
      <c r="C60" s="57" t="s">
        <v>219</v>
      </c>
      <c r="D60" s="94" t="s">
        <v>227</v>
      </c>
      <c r="E60" s="53">
        <v>1</v>
      </c>
      <c r="F60" s="60" t="s">
        <v>281</v>
      </c>
      <c r="G60" s="54">
        <v>0</v>
      </c>
      <c r="H60" s="64">
        <v>1129.55</v>
      </c>
      <c r="I60" s="64">
        <v>4518.2</v>
      </c>
      <c r="J60" s="65">
        <f t="shared" si="0"/>
        <v>5647.75</v>
      </c>
    </row>
    <row r="61" spans="1:10" ht="14.5" x14ac:dyDescent="0.3">
      <c r="A61" s="55" t="s">
        <v>183</v>
      </c>
      <c r="B61" s="57" t="s">
        <v>27</v>
      </c>
      <c r="C61" s="56" t="s">
        <v>222</v>
      </c>
      <c r="D61" s="94" t="s">
        <v>227</v>
      </c>
      <c r="E61" s="53">
        <v>1</v>
      </c>
      <c r="F61" s="60" t="s">
        <v>282</v>
      </c>
      <c r="G61" s="54">
        <v>0</v>
      </c>
      <c r="H61" s="64">
        <v>1461.77</v>
      </c>
      <c r="I61" s="64">
        <v>5847.08</v>
      </c>
      <c r="J61" s="65">
        <f t="shared" si="0"/>
        <v>7308.85</v>
      </c>
    </row>
    <row r="62" spans="1:10" ht="14.5" x14ac:dyDescent="0.3">
      <c r="A62" s="55" t="s">
        <v>196</v>
      </c>
      <c r="B62" s="57" t="s">
        <v>33</v>
      </c>
      <c r="C62" s="57" t="s">
        <v>219</v>
      </c>
      <c r="D62" s="94" t="s">
        <v>227</v>
      </c>
      <c r="E62" s="53">
        <v>1</v>
      </c>
      <c r="F62" s="60" t="s">
        <v>283</v>
      </c>
      <c r="G62" s="54">
        <v>0</v>
      </c>
      <c r="H62" s="64">
        <v>930.22</v>
      </c>
      <c r="I62" s="64">
        <v>3720.87</v>
      </c>
      <c r="J62" s="65">
        <f t="shared" si="0"/>
        <v>4651.09</v>
      </c>
    </row>
    <row r="63" spans="1:10" ht="14.5" x14ac:dyDescent="0.3">
      <c r="A63" s="55" t="s">
        <v>189</v>
      </c>
      <c r="B63" s="55" t="s">
        <v>31</v>
      </c>
      <c r="C63" s="55" t="s">
        <v>226</v>
      </c>
      <c r="D63" s="94" t="s">
        <v>227</v>
      </c>
      <c r="E63" s="53">
        <v>1</v>
      </c>
      <c r="F63" s="61" t="s">
        <v>284</v>
      </c>
      <c r="G63" s="54">
        <v>0</v>
      </c>
      <c r="H63" s="64">
        <v>1129.55</v>
      </c>
      <c r="I63" s="64">
        <v>4518.2</v>
      </c>
      <c r="J63" s="65">
        <f t="shared" si="0"/>
        <v>5647.75</v>
      </c>
    </row>
    <row r="64" spans="1:10" ht="14.5" x14ac:dyDescent="0.3">
      <c r="A64" s="55" t="s">
        <v>197</v>
      </c>
      <c r="B64" s="57" t="s">
        <v>27</v>
      </c>
      <c r="C64" s="55" t="s">
        <v>226</v>
      </c>
      <c r="D64" s="94" t="s">
        <v>227</v>
      </c>
      <c r="E64" s="53">
        <v>1</v>
      </c>
      <c r="F64" s="60" t="s">
        <v>285</v>
      </c>
      <c r="G64" s="54">
        <v>0</v>
      </c>
      <c r="H64" s="64">
        <v>1461.77</v>
      </c>
      <c r="I64" s="64">
        <v>5847.08</v>
      </c>
      <c r="J64" s="65">
        <f t="shared" si="0"/>
        <v>7308.85</v>
      </c>
    </row>
    <row r="65" spans="1:10" ht="14.5" x14ac:dyDescent="0.3">
      <c r="A65" s="55" t="s">
        <v>185</v>
      </c>
      <c r="B65" s="55" t="s">
        <v>29</v>
      </c>
      <c r="C65" s="59" t="s">
        <v>224</v>
      </c>
      <c r="D65" s="94" t="s">
        <v>227</v>
      </c>
      <c r="E65" s="53">
        <v>1</v>
      </c>
      <c r="F65" s="61" t="s">
        <v>286</v>
      </c>
      <c r="G65" s="54">
        <v>0</v>
      </c>
      <c r="H65" s="64">
        <v>1229.22</v>
      </c>
      <c r="I65" s="64">
        <v>4916.8599999999997</v>
      </c>
      <c r="J65" s="65">
        <f t="shared" si="0"/>
        <v>6146.08</v>
      </c>
    </row>
    <row r="66" spans="1:10" ht="14.5" x14ac:dyDescent="0.3">
      <c r="A66" s="55" t="s">
        <v>182</v>
      </c>
      <c r="B66" s="56" t="s">
        <v>39</v>
      </c>
      <c r="C66" s="55" t="s">
        <v>226</v>
      </c>
      <c r="D66" s="94" t="s">
        <v>227</v>
      </c>
      <c r="E66" s="53">
        <v>1</v>
      </c>
      <c r="F66" s="61" t="s">
        <v>287</v>
      </c>
      <c r="G66" s="54">
        <v>0</v>
      </c>
      <c r="H66" s="64">
        <v>431.89</v>
      </c>
      <c r="I66" s="64">
        <v>1727.55</v>
      </c>
      <c r="J66" s="65">
        <f t="shared" si="0"/>
        <v>2159.44</v>
      </c>
    </row>
    <row r="67" spans="1:10" ht="14.5" x14ac:dyDescent="0.3">
      <c r="A67" s="55" t="s">
        <v>180</v>
      </c>
      <c r="B67" s="58" t="s">
        <v>37</v>
      </c>
      <c r="C67" s="55" t="s">
        <v>226</v>
      </c>
      <c r="D67" s="94" t="s">
        <v>407</v>
      </c>
      <c r="E67" s="53">
        <v>1</v>
      </c>
      <c r="F67" s="60" t="s">
        <v>288</v>
      </c>
      <c r="G67" s="54">
        <v>0</v>
      </c>
      <c r="H67" s="64"/>
      <c r="I67" s="64">
        <v>2657.77</v>
      </c>
      <c r="J67" s="65">
        <f t="shared" si="0"/>
        <v>2657.77</v>
      </c>
    </row>
    <row r="68" spans="1:10" ht="14.5" x14ac:dyDescent="0.3">
      <c r="A68" s="55" t="s">
        <v>185</v>
      </c>
      <c r="B68" s="55" t="s">
        <v>29</v>
      </c>
      <c r="C68" s="57" t="s">
        <v>223</v>
      </c>
      <c r="D68" s="94" t="s">
        <v>227</v>
      </c>
      <c r="E68" s="53">
        <v>1</v>
      </c>
      <c r="F68" s="61" t="s">
        <v>289</v>
      </c>
      <c r="G68" s="54">
        <v>0</v>
      </c>
      <c r="H68" s="64">
        <v>1229.22</v>
      </c>
      <c r="I68" s="64">
        <v>4916.8599999999997</v>
      </c>
      <c r="J68" s="65">
        <f t="shared" si="0"/>
        <v>6146.08</v>
      </c>
    </row>
    <row r="69" spans="1:10" ht="14.5" x14ac:dyDescent="0.3">
      <c r="A69" s="55" t="s">
        <v>189</v>
      </c>
      <c r="B69" s="55" t="s">
        <v>31</v>
      </c>
      <c r="C69" s="56" t="s">
        <v>222</v>
      </c>
      <c r="D69" s="122" t="s">
        <v>227</v>
      </c>
      <c r="E69" s="53">
        <v>1</v>
      </c>
      <c r="F69" s="60" t="s">
        <v>341</v>
      </c>
      <c r="G69" s="54">
        <v>0</v>
      </c>
      <c r="H69" s="64">
        <v>1129.55</v>
      </c>
      <c r="I69" s="64">
        <v>4518.2</v>
      </c>
      <c r="J69" s="65">
        <f t="shared" si="0"/>
        <v>5647.75</v>
      </c>
    </row>
    <row r="70" spans="1:10" ht="14.5" x14ac:dyDescent="0.3">
      <c r="A70" s="55" t="s">
        <v>182</v>
      </c>
      <c r="B70" s="56" t="s">
        <v>39</v>
      </c>
      <c r="C70" s="56" t="s">
        <v>220</v>
      </c>
      <c r="D70" s="94" t="s">
        <v>227</v>
      </c>
      <c r="E70" s="53">
        <v>1</v>
      </c>
      <c r="F70" s="60" t="s">
        <v>291</v>
      </c>
      <c r="G70" s="54">
        <v>0</v>
      </c>
      <c r="H70" s="64">
        <v>431.89</v>
      </c>
      <c r="I70" s="64">
        <v>1727.55</v>
      </c>
      <c r="J70" s="65">
        <f t="shared" si="0"/>
        <v>2159.44</v>
      </c>
    </row>
    <row r="71" spans="1:10" ht="14.5" x14ac:dyDescent="0.3">
      <c r="A71" s="56" t="s">
        <v>182</v>
      </c>
      <c r="B71" s="56" t="s">
        <v>39</v>
      </c>
      <c r="C71" s="56" t="s">
        <v>220</v>
      </c>
      <c r="D71" s="94" t="s">
        <v>227</v>
      </c>
      <c r="E71" s="53">
        <v>1</v>
      </c>
      <c r="F71" s="60" t="s">
        <v>508</v>
      </c>
      <c r="G71" s="54">
        <v>0</v>
      </c>
      <c r="H71" s="64">
        <v>431.89</v>
      </c>
      <c r="I71" s="64">
        <v>1727.55</v>
      </c>
      <c r="J71" s="65">
        <f t="shared" ref="J71:J134" si="1">H71+I71</f>
        <v>2159.44</v>
      </c>
    </row>
    <row r="72" spans="1:10" ht="14.5" x14ac:dyDescent="0.3">
      <c r="A72" s="55" t="s">
        <v>185</v>
      </c>
      <c r="B72" s="55" t="s">
        <v>29</v>
      </c>
      <c r="C72" s="57" t="s">
        <v>223</v>
      </c>
      <c r="D72" s="94" t="s">
        <v>227</v>
      </c>
      <c r="E72" s="53">
        <v>1</v>
      </c>
      <c r="F72" s="60" t="s">
        <v>293</v>
      </c>
      <c r="G72" s="54">
        <v>0</v>
      </c>
      <c r="H72" s="64">
        <v>1229.22</v>
      </c>
      <c r="I72" s="64">
        <v>4916.8599999999997</v>
      </c>
      <c r="J72" s="65">
        <f t="shared" si="1"/>
        <v>6146.08</v>
      </c>
    </row>
    <row r="73" spans="1:10" ht="14.5" x14ac:dyDescent="0.3">
      <c r="A73" s="55" t="s">
        <v>198</v>
      </c>
      <c r="B73" s="55" t="s">
        <v>449</v>
      </c>
      <c r="C73" s="58" t="s">
        <v>225</v>
      </c>
      <c r="D73" s="94" t="s">
        <v>227</v>
      </c>
      <c r="E73" s="53">
        <v>1</v>
      </c>
      <c r="F73" s="60" t="s">
        <v>294</v>
      </c>
      <c r="G73" s="54">
        <v>0</v>
      </c>
      <c r="H73" s="64">
        <v>3198</v>
      </c>
      <c r="I73" s="64">
        <v>12792</v>
      </c>
      <c r="J73" s="65">
        <f t="shared" si="1"/>
        <v>15990</v>
      </c>
    </row>
    <row r="74" spans="1:10" ht="14.5" x14ac:dyDescent="0.3">
      <c r="A74" s="55" t="s">
        <v>196</v>
      </c>
      <c r="B74" s="57" t="s">
        <v>33</v>
      </c>
      <c r="C74" s="56" t="s">
        <v>222</v>
      </c>
      <c r="D74" s="94" t="s">
        <v>227</v>
      </c>
      <c r="E74" s="53">
        <v>1</v>
      </c>
      <c r="F74" s="60" t="s">
        <v>295</v>
      </c>
      <c r="G74" s="54">
        <v>0</v>
      </c>
      <c r="H74" s="64">
        <v>930.22</v>
      </c>
      <c r="I74" s="64">
        <v>3720.87</v>
      </c>
      <c r="J74" s="65">
        <f t="shared" si="1"/>
        <v>4651.09</v>
      </c>
    </row>
    <row r="75" spans="1:10" ht="14.5" x14ac:dyDescent="0.3">
      <c r="A75" s="55" t="s">
        <v>182</v>
      </c>
      <c r="B75" s="56" t="s">
        <v>39</v>
      </c>
      <c r="C75" s="56" t="s">
        <v>224</v>
      </c>
      <c r="D75" s="94" t="s">
        <v>227</v>
      </c>
      <c r="E75" s="53">
        <v>1</v>
      </c>
      <c r="F75" s="60" t="s">
        <v>296</v>
      </c>
      <c r="G75" s="54">
        <v>0</v>
      </c>
      <c r="H75" s="64">
        <v>431.89</v>
      </c>
      <c r="I75" s="64">
        <v>1727.55</v>
      </c>
      <c r="J75" s="65">
        <f t="shared" si="1"/>
        <v>2159.44</v>
      </c>
    </row>
    <row r="76" spans="1:10" ht="14.5" x14ac:dyDescent="0.3">
      <c r="A76" s="55" t="s">
        <v>199</v>
      </c>
      <c r="B76" s="55" t="s">
        <v>31</v>
      </c>
      <c r="C76" s="56" t="s">
        <v>224</v>
      </c>
      <c r="D76" s="94" t="s">
        <v>227</v>
      </c>
      <c r="E76" s="53">
        <v>1</v>
      </c>
      <c r="F76" s="60" t="s">
        <v>297</v>
      </c>
      <c r="G76" s="54">
        <v>0</v>
      </c>
      <c r="H76" s="64">
        <v>1129.55</v>
      </c>
      <c r="I76" s="64">
        <v>4518.2</v>
      </c>
      <c r="J76" s="65">
        <f t="shared" si="1"/>
        <v>5647.75</v>
      </c>
    </row>
    <row r="77" spans="1:10" ht="14.5" x14ac:dyDescent="0.3">
      <c r="A77" s="55" t="s">
        <v>200</v>
      </c>
      <c r="B77" s="57" t="s">
        <v>33</v>
      </c>
      <c r="C77" s="56" t="s">
        <v>222</v>
      </c>
      <c r="D77" s="94" t="s">
        <v>407</v>
      </c>
      <c r="E77" s="53">
        <v>1</v>
      </c>
      <c r="F77" s="60" t="s">
        <v>298</v>
      </c>
      <c r="G77" s="54">
        <v>0</v>
      </c>
      <c r="H77" s="64"/>
      <c r="I77" s="64">
        <v>3720.87</v>
      </c>
      <c r="J77" s="65">
        <f t="shared" si="1"/>
        <v>3720.87</v>
      </c>
    </row>
    <row r="78" spans="1:10" ht="14.5" x14ac:dyDescent="0.3">
      <c r="A78" s="55" t="s">
        <v>201</v>
      </c>
      <c r="B78" s="56" t="s">
        <v>39</v>
      </c>
      <c r="C78" s="57" t="s">
        <v>219</v>
      </c>
      <c r="D78" s="94" t="s">
        <v>227</v>
      </c>
      <c r="E78" s="53">
        <v>1</v>
      </c>
      <c r="F78" s="60" t="s">
        <v>299</v>
      </c>
      <c r="G78" s="54">
        <v>0</v>
      </c>
      <c r="H78" s="64">
        <v>431.89</v>
      </c>
      <c r="I78" s="64">
        <v>1727.55</v>
      </c>
      <c r="J78" s="65">
        <f t="shared" si="1"/>
        <v>2159.44</v>
      </c>
    </row>
    <row r="79" spans="1:10" ht="14.5" x14ac:dyDescent="0.3">
      <c r="A79" s="55" t="s">
        <v>202</v>
      </c>
      <c r="B79" s="55" t="s">
        <v>31</v>
      </c>
      <c r="C79" s="56" t="s">
        <v>222</v>
      </c>
      <c r="D79" s="94" t="s">
        <v>407</v>
      </c>
      <c r="E79" s="53">
        <v>1</v>
      </c>
      <c r="F79" s="60" t="s">
        <v>300</v>
      </c>
      <c r="G79" s="54">
        <v>0</v>
      </c>
      <c r="H79" s="64"/>
      <c r="I79" s="64">
        <v>4518.2</v>
      </c>
      <c r="J79" s="65">
        <f t="shared" si="1"/>
        <v>4518.2</v>
      </c>
    </row>
    <row r="80" spans="1:10" ht="14.5" x14ac:dyDescent="0.3">
      <c r="A80" s="55" t="s">
        <v>187</v>
      </c>
      <c r="B80" s="55" t="s">
        <v>25</v>
      </c>
      <c r="C80" s="60" t="s">
        <v>226</v>
      </c>
      <c r="D80" s="94" t="s">
        <v>227</v>
      </c>
      <c r="E80" s="53">
        <v>1</v>
      </c>
      <c r="F80" s="60" t="s">
        <v>301</v>
      </c>
      <c r="G80" s="54">
        <v>0</v>
      </c>
      <c r="H80" s="64">
        <v>1993.32</v>
      </c>
      <c r="I80" s="64">
        <v>7973.3</v>
      </c>
      <c r="J80" s="65">
        <f t="shared" si="1"/>
        <v>9966.6200000000008</v>
      </c>
    </row>
    <row r="81" spans="1:10" ht="14.5" x14ac:dyDescent="0.3">
      <c r="A81" s="55" t="s">
        <v>189</v>
      </c>
      <c r="B81" s="55" t="s">
        <v>31</v>
      </c>
      <c r="C81" s="57" t="s">
        <v>219</v>
      </c>
      <c r="D81" s="94" t="s">
        <v>227</v>
      </c>
      <c r="E81" s="53">
        <v>1</v>
      </c>
      <c r="F81" s="61" t="s">
        <v>302</v>
      </c>
      <c r="G81" s="54">
        <v>0</v>
      </c>
      <c r="H81" s="64">
        <v>1129.55</v>
      </c>
      <c r="I81" s="64">
        <v>4518.2</v>
      </c>
      <c r="J81" s="65">
        <f t="shared" si="1"/>
        <v>5647.75</v>
      </c>
    </row>
    <row r="82" spans="1:10" ht="14.5" x14ac:dyDescent="0.3">
      <c r="A82" s="55" t="s">
        <v>181</v>
      </c>
      <c r="B82" s="57" t="s">
        <v>33</v>
      </c>
      <c r="C82" s="56" t="s">
        <v>222</v>
      </c>
      <c r="D82" s="94" t="s">
        <v>227</v>
      </c>
      <c r="E82" s="53">
        <v>1</v>
      </c>
      <c r="F82" s="63" t="s">
        <v>303</v>
      </c>
      <c r="G82" s="54">
        <v>0</v>
      </c>
      <c r="H82" s="64">
        <v>930.22</v>
      </c>
      <c r="I82" s="64">
        <v>3720.87</v>
      </c>
      <c r="J82" s="65">
        <f t="shared" si="1"/>
        <v>4651.09</v>
      </c>
    </row>
    <row r="83" spans="1:10" ht="14.5" x14ac:dyDescent="0.3">
      <c r="A83" s="55" t="s">
        <v>195</v>
      </c>
      <c r="B83" s="55" t="s">
        <v>41</v>
      </c>
      <c r="C83" s="56" t="s">
        <v>222</v>
      </c>
      <c r="D83" s="94" t="s">
        <v>227</v>
      </c>
      <c r="E83" s="53">
        <v>1</v>
      </c>
      <c r="F83" s="62" t="s">
        <v>304</v>
      </c>
      <c r="G83" s="54">
        <v>0</v>
      </c>
      <c r="H83" s="66">
        <v>265.77999999999997</v>
      </c>
      <c r="I83" s="66">
        <v>1063.1099999999999</v>
      </c>
      <c r="J83" s="67">
        <f t="shared" si="1"/>
        <v>1328.8899999999999</v>
      </c>
    </row>
    <row r="84" spans="1:10" ht="14.5" x14ac:dyDescent="0.3">
      <c r="A84" s="55" t="s">
        <v>203</v>
      </c>
      <c r="B84" s="55" t="s">
        <v>31</v>
      </c>
      <c r="C84" s="55" t="s">
        <v>226</v>
      </c>
      <c r="D84" s="94" t="s">
        <v>407</v>
      </c>
      <c r="E84" s="53">
        <v>1</v>
      </c>
      <c r="F84" s="60" t="s">
        <v>305</v>
      </c>
      <c r="G84" s="54">
        <v>0</v>
      </c>
      <c r="H84" s="64"/>
      <c r="I84" s="64">
        <v>4518.2</v>
      </c>
      <c r="J84" s="65">
        <f t="shared" si="1"/>
        <v>4518.2</v>
      </c>
    </row>
    <row r="85" spans="1:10" ht="14.5" x14ac:dyDescent="0.3">
      <c r="A85" s="55" t="s">
        <v>185</v>
      </c>
      <c r="B85" s="55" t="s">
        <v>29</v>
      </c>
      <c r="C85" s="57" t="s">
        <v>223</v>
      </c>
      <c r="D85" s="94" t="s">
        <v>407</v>
      </c>
      <c r="E85" s="53">
        <v>1</v>
      </c>
      <c r="F85" s="61" t="s">
        <v>306</v>
      </c>
      <c r="G85" s="54">
        <v>0</v>
      </c>
      <c r="H85" s="64"/>
      <c r="I85" s="64">
        <v>4916.8599999999997</v>
      </c>
      <c r="J85" s="65">
        <f t="shared" si="1"/>
        <v>4916.8599999999997</v>
      </c>
    </row>
    <row r="86" spans="1:10" ht="14.5" x14ac:dyDescent="0.3">
      <c r="A86" s="55" t="s">
        <v>182</v>
      </c>
      <c r="B86" s="56" t="s">
        <v>39</v>
      </c>
      <c r="C86" s="58" t="s">
        <v>221</v>
      </c>
      <c r="D86" s="94" t="s">
        <v>227</v>
      </c>
      <c r="E86" s="53">
        <v>1</v>
      </c>
      <c r="F86" s="60" t="s">
        <v>307</v>
      </c>
      <c r="G86" s="54">
        <v>0</v>
      </c>
      <c r="H86" s="64">
        <v>431.89</v>
      </c>
      <c r="I86" s="64">
        <v>1727.55</v>
      </c>
      <c r="J86" s="65">
        <f t="shared" si="1"/>
        <v>2159.44</v>
      </c>
    </row>
    <row r="87" spans="1:10" ht="14.5" x14ac:dyDescent="0.3">
      <c r="A87" s="55" t="s">
        <v>181</v>
      </c>
      <c r="B87" s="57" t="s">
        <v>33</v>
      </c>
      <c r="C87" s="58" t="s">
        <v>225</v>
      </c>
      <c r="D87" s="94" t="s">
        <v>227</v>
      </c>
      <c r="E87" s="53">
        <v>1</v>
      </c>
      <c r="F87" s="61" t="s">
        <v>308</v>
      </c>
      <c r="G87" s="54">
        <v>0</v>
      </c>
      <c r="H87" s="64">
        <v>930.22</v>
      </c>
      <c r="I87" s="64">
        <v>3720.87</v>
      </c>
      <c r="J87" s="65">
        <f t="shared" si="1"/>
        <v>4651.09</v>
      </c>
    </row>
    <row r="88" spans="1:10" ht="14.5" x14ac:dyDescent="0.3">
      <c r="A88" s="55" t="s">
        <v>183</v>
      </c>
      <c r="B88" s="57" t="s">
        <v>27</v>
      </c>
      <c r="C88" s="55" t="s">
        <v>226</v>
      </c>
      <c r="D88" s="94" t="s">
        <v>227</v>
      </c>
      <c r="E88" s="53">
        <v>1</v>
      </c>
      <c r="F88" s="61" t="s">
        <v>309</v>
      </c>
      <c r="G88" s="54">
        <v>0</v>
      </c>
      <c r="H88" s="64">
        <v>1461.77</v>
      </c>
      <c r="I88" s="64">
        <v>5847.08</v>
      </c>
      <c r="J88" s="65">
        <f t="shared" si="1"/>
        <v>7308.85</v>
      </c>
    </row>
    <row r="89" spans="1:10" ht="14.5" x14ac:dyDescent="0.3">
      <c r="A89" s="55" t="s">
        <v>204</v>
      </c>
      <c r="B89" s="55" t="s">
        <v>41</v>
      </c>
      <c r="C89" s="58" t="s">
        <v>221</v>
      </c>
      <c r="D89" s="94" t="s">
        <v>227</v>
      </c>
      <c r="E89" s="53">
        <v>1</v>
      </c>
      <c r="F89" s="60" t="s">
        <v>310</v>
      </c>
      <c r="G89" s="54">
        <v>0</v>
      </c>
      <c r="H89" s="64">
        <v>265.77999999999997</v>
      </c>
      <c r="I89" s="66">
        <v>1063.1099999999999</v>
      </c>
      <c r="J89" s="67">
        <f t="shared" si="1"/>
        <v>1328.8899999999999</v>
      </c>
    </row>
    <row r="90" spans="1:10" ht="14.5" x14ac:dyDescent="0.3">
      <c r="A90" s="55" t="s">
        <v>199</v>
      </c>
      <c r="B90" s="55" t="s">
        <v>31</v>
      </c>
      <c r="C90" s="56" t="s">
        <v>224</v>
      </c>
      <c r="D90" s="94" t="s">
        <v>227</v>
      </c>
      <c r="E90" s="53">
        <v>1</v>
      </c>
      <c r="F90" s="60" t="s">
        <v>311</v>
      </c>
      <c r="G90" s="54">
        <v>0</v>
      </c>
      <c r="H90" s="64">
        <v>1129.55</v>
      </c>
      <c r="I90" s="64">
        <v>4518.2</v>
      </c>
      <c r="J90" s="65">
        <f t="shared" si="1"/>
        <v>5647.75</v>
      </c>
    </row>
    <row r="91" spans="1:10" ht="14.5" x14ac:dyDescent="0.3">
      <c r="A91" s="55" t="s">
        <v>181</v>
      </c>
      <c r="B91" s="57" t="s">
        <v>33</v>
      </c>
      <c r="C91" s="55" t="s">
        <v>226</v>
      </c>
      <c r="D91" s="94" t="s">
        <v>227</v>
      </c>
      <c r="E91" s="53">
        <v>1</v>
      </c>
      <c r="F91" s="62" t="s">
        <v>312</v>
      </c>
      <c r="G91" s="54">
        <v>0</v>
      </c>
      <c r="H91" s="64">
        <v>930.22</v>
      </c>
      <c r="I91" s="64">
        <v>3720.87</v>
      </c>
      <c r="J91" s="65">
        <f t="shared" si="1"/>
        <v>4651.09</v>
      </c>
    </row>
    <row r="92" spans="1:10" ht="14.5" x14ac:dyDescent="0.3">
      <c r="A92" s="55" t="s">
        <v>205</v>
      </c>
      <c r="B92" s="55" t="s">
        <v>449</v>
      </c>
      <c r="C92" s="56" t="s">
        <v>220</v>
      </c>
      <c r="D92" s="94" t="s">
        <v>461</v>
      </c>
      <c r="E92" s="53">
        <v>1</v>
      </c>
      <c r="F92" s="60" t="s">
        <v>313</v>
      </c>
      <c r="G92" s="54">
        <v>0</v>
      </c>
      <c r="H92" s="64"/>
      <c r="I92" s="64">
        <v>12792</v>
      </c>
      <c r="J92" s="65">
        <f t="shared" si="1"/>
        <v>12792</v>
      </c>
    </row>
    <row r="93" spans="1:10" ht="14.5" x14ac:dyDescent="0.3">
      <c r="A93" s="55" t="s">
        <v>189</v>
      </c>
      <c r="B93" s="55" t="s">
        <v>31</v>
      </c>
      <c r="C93" s="58" t="s">
        <v>225</v>
      </c>
      <c r="D93" s="94" t="s">
        <v>227</v>
      </c>
      <c r="E93" s="53">
        <v>1</v>
      </c>
      <c r="F93" s="60" t="s">
        <v>314</v>
      </c>
      <c r="G93" s="54">
        <v>0</v>
      </c>
      <c r="H93" s="64">
        <v>1129.55</v>
      </c>
      <c r="I93" s="64">
        <v>4518.2</v>
      </c>
      <c r="J93" s="65">
        <f t="shared" si="1"/>
        <v>5647.75</v>
      </c>
    </row>
    <row r="94" spans="1:10" ht="14.5" x14ac:dyDescent="0.3">
      <c r="A94" s="55" t="s">
        <v>185</v>
      </c>
      <c r="B94" s="55" t="s">
        <v>29</v>
      </c>
      <c r="C94" s="56" t="s">
        <v>222</v>
      </c>
      <c r="D94" s="94" t="s">
        <v>227</v>
      </c>
      <c r="E94" s="53">
        <v>1</v>
      </c>
      <c r="F94" s="61" t="s">
        <v>315</v>
      </c>
      <c r="G94" s="54">
        <v>0</v>
      </c>
      <c r="H94" s="64">
        <v>1229.22</v>
      </c>
      <c r="I94" s="64">
        <v>4916.8599999999997</v>
      </c>
      <c r="J94" s="65">
        <f t="shared" si="1"/>
        <v>6146.08</v>
      </c>
    </row>
    <row r="95" spans="1:10" ht="14.5" x14ac:dyDescent="0.3">
      <c r="A95" s="55" t="s">
        <v>206</v>
      </c>
      <c r="B95" s="57" t="s">
        <v>27</v>
      </c>
      <c r="C95" s="57" t="s">
        <v>219</v>
      </c>
      <c r="D95" s="94" t="s">
        <v>227</v>
      </c>
      <c r="E95" s="53">
        <v>1</v>
      </c>
      <c r="F95" s="60" t="s">
        <v>316</v>
      </c>
      <c r="G95" s="54">
        <v>0</v>
      </c>
      <c r="H95" s="64">
        <v>1461.77</v>
      </c>
      <c r="I95" s="64">
        <v>5847.08</v>
      </c>
      <c r="J95" s="65">
        <f t="shared" si="1"/>
        <v>7308.85</v>
      </c>
    </row>
    <row r="96" spans="1:10" ht="14.5" x14ac:dyDescent="0.3">
      <c r="A96" s="55" t="s">
        <v>207</v>
      </c>
      <c r="B96" s="57" t="s">
        <v>27</v>
      </c>
      <c r="C96" s="57" t="s">
        <v>223</v>
      </c>
      <c r="D96" s="94" t="s">
        <v>461</v>
      </c>
      <c r="E96" s="53">
        <v>1</v>
      </c>
      <c r="F96" s="60" t="s">
        <v>317</v>
      </c>
      <c r="G96" s="54">
        <v>0</v>
      </c>
      <c r="H96" s="64"/>
      <c r="I96" s="64">
        <v>5847.08</v>
      </c>
      <c r="J96" s="65">
        <f t="shared" si="1"/>
        <v>5847.08</v>
      </c>
    </row>
    <row r="97" spans="1:10" ht="14.5" x14ac:dyDescent="0.3">
      <c r="A97" s="55" t="s">
        <v>208</v>
      </c>
      <c r="B97" s="55" t="s">
        <v>449</v>
      </c>
      <c r="C97" s="57" t="s">
        <v>219</v>
      </c>
      <c r="D97" s="94" t="s">
        <v>461</v>
      </c>
      <c r="E97" s="53">
        <v>1</v>
      </c>
      <c r="F97" s="60" t="s">
        <v>318</v>
      </c>
      <c r="G97" s="54">
        <v>0</v>
      </c>
      <c r="H97" s="64"/>
      <c r="I97" s="64">
        <v>12792</v>
      </c>
      <c r="J97" s="65">
        <f t="shared" si="1"/>
        <v>12792</v>
      </c>
    </row>
    <row r="98" spans="1:10" ht="14.5" x14ac:dyDescent="0.3">
      <c r="A98" s="55" t="s">
        <v>182</v>
      </c>
      <c r="B98" s="56" t="s">
        <v>39</v>
      </c>
      <c r="C98" s="56" t="s">
        <v>220</v>
      </c>
      <c r="D98" s="94" t="s">
        <v>227</v>
      </c>
      <c r="E98" s="53">
        <v>1</v>
      </c>
      <c r="F98" s="60" t="s">
        <v>319</v>
      </c>
      <c r="G98" s="54">
        <v>0</v>
      </c>
      <c r="H98" s="64">
        <v>431.89</v>
      </c>
      <c r="I98" s="64">
        <v>1727.55</v>
      </c>
      <c r="J98" s="65">
        <f t="shared" si="1"/>
        <v>2159.44</v>
      </c>
    </row>
    <row r="99" spans="1:10" ht="14.5" x14ac:dyDescent="0.3">
      <c r="A99" s="55" t="s">
        <v>207</v>
      </c>
      <c r="B99" s="57" t="s">
        <v>27</v>
      </c>
      <c r="C99" s="58" t="s">
        <v>225</v>
      </c>
      <c r="D99" s="94" t="s">
        <v>227</v>
      </c>
      <c r="E99" s="53">
        <v>1</v>
      </c>
      <c r="F99" s="60" t="s">
        <v>320</v>
      </c>
      <c r="G99" s="54">
        <v>0</v>
      </c>
      <c r="H99" s="64">
        <v>1461.77</v>
      </c>
      <c r="I99" s="64">
        <v>5847.08</v>
      </c>
      <c r="J99" s="65">
        <f t="shared" si="1"/>
        <v>7308.85</v>
      </c>
    </row>
    <row r="100" spans="1:10" ht="14.5" x14ac:dyDescent="0.3">
      <c r="A100" s="55" t="s">
        <v>181</v>
      </c>
      <c r="B100" s="57" t="s">
        <v>33</v>
      </c>
      <c r="C100" s="57" t="s">
        <v>219</v>
      </c>
      <c r="D100" s="94" t="s">
        <v>227</v>
      </c>
      <c r="E100" s="53">
        <v>1</v>
      </c>
      <c r="F100" s="60" t="s">
        <v>321</v>
      </c>
      <c r="G100" s="54">
        <v>0</v>
      </c>
      <c r="H100" s="64">
        <v>930.22</v>
      </c>
      <c r="I100" s="64">
        <v>3720.87</v>
      </c>
      <c r="J100" s="65">
        <f t="shared" si="1"/>
        <v>4651.09</v>
      </c>
    </row>
    <row r="101" spans="1:10" ht="14.5" x14ac:dyDescent="0.3">
      <c r="A101" s="55" t="s">
        <v>182</v>
      </c>
      <c r="B101" s="56" t="s">
        <v>39</v>
      </c>
      <c r="C101" s="56" t="s">
        <v>224</v>
      </c>
      <c r="D101" s="94" t="s">
        <v>227</v>
      </c>
      <c r="E101" s="53">
        <v>1</v>
      </c>
      <c r="F101" s="60" t="s">
        <v>322</v>
      </c>
      <c r="G101" s="54">
        <v>0</v>
      </c>
      <c r="H101" s="64">
        <v>431.89</v>
      </c>
      <c r="I101" s="64">
        <v>1727.55</v>
      </c>
      <c r="J101" s="65">
        <f t="shared" si="1"/>
        <v>2159.44</v>
      </c>
    </row>
    <row r="102" spans="1:10" ht="14.5" x14ac:dyDescent="0.3">
      <c r="A102" s="55" t="s">
        <v>182</v>
      </c>
      <c r="B102" s="56" t="s">
        <v>39</v>
      </c>
      <c r="C102" s="57" t="s">
        <v>219</v>
      </c>
      <c r="D102" s="94" t="s">
        <v>227</v>
      </c>
      <c r="E102" s="53">
        <v>1</v>
      </c>
      <c r="F102" s="60" t="s">
        <v>323</v>
      </c>
      <c r="G102" s="54">
        <v>0</v>
      </c>
      <c r="H102" s="64">
        <v>431.89</v>
      </c>
      <c r="I102" s="64">
        <v>1727.55</v>
      </c>
      <c r="J102" s="65">
        <f t="shared" si="1"/>
        <v>2159.44</v>
      </c>
    </row>
    <row r="103" spans="1:10" ht="14.5" x14ac:dyDescent="0.3">
      <c r="A103" s="55" t="s">
        <v>182</v>
      </c>
      <c r="B103" s="56" t="s">
        <v>39</v>
      </c>
      <c r="C103" s="57" t="s">
        <v>219</v>
      </c>
      <c r="D103" s="94" t="s">
        <v>227</v>
      </c>
      <c r="E103" s="53">
        <v>1</v>
      </c>
      <c r="F103" s="60" t="s">
        <v>324</v>
      </c>
      <c r="G103" s="54">
        <v>0</v>
      </c>
      <c r="H103" s="64">
        <v>431.89</v>
      </c>
      <c r="I103" s="64">
        <v>1727.55</v>
      </c>
      <c r="J103" s="65">
        <f t="shared" si="1"/>
        <v>2159.44</v>
      </c>
    </row>
    <row r="104" spans="1:10" ht="14.5" x14ac:dyDescent="0.3">
      <c r="A104" s="55" t="s">
        <v>183</v>
      </c>
      <c r="B104" s="57" t="s">
        <v>27</v>
      </c>
      <c r="C104" s="56" t="s">
        <v>222</v>
      </c>
      <c r="D104" s="94" t="s">
        <v>227</v>
      </c>
      <c r="E104" s="53">
        <v>1</v>
      </c>
      <c r="F104" s="60" t="s">
        <v>325</v>
      </c>
      <c r="G104" s="54">
        <v>0</v>
      </c>
      <c r="H104" s="64">
        <v>1461.77</v>
      </c>
      <c r="I104" s="64">
        <v>5847.08</v>
      </c>
      <c r="J104" s="65">
        <f t="shared" si="1"/>
        <v>7308.85</v>
      </c>
    </row>
    <row r="105" spans="1:10" ht="14.5" x14ac:dyDescent="0.3">
      <c r="A105" s="55" t="s">
        <v>209</v>
      </c>
      <c r="B105" s="57" t="s">
        <v>27</v>
      </c>
      <c r="C105" s="57" t="s">
        <v>219</v>
      </c>
      <c r="D105" s="94" t="s">
        <v>227</v>
      </c>
      <c r="E105" s="53">
        <v>1</v>
      </c>
      <c r="F105" s="60" t="s">
        <v>326</v>
      </c>
      <c r="G105" s="54">
        <v>0</v>
      </c>
      <c r="H105" s="64">
        <v>1461.77</v>
      </c>
      <c r="I105" s="64">
        <v>5847.08</v>
      </c>
      <c r="J105" s="65">
        <f t="shared" si="1"/>
        <v>7308.85</v>
      </c>
    </row>
    <row r="106" spans="1:10" ht="14.5" x14ac:dyDescent="0.3">
      <c r="A106" s="55" t="s">
        <v>183</v>
      </c>
      <c r="B106" s="57" t="s">
        <v>27</v>
      </c>
      <c r="C106" s="56" t="s">
        <v>220</v>
      </c>
      <c r="D106" s="94" t="s">
        <v>227</v>
      </c>
      <c r="E106" s="53">
        <v>1</v>
      </c>
      <c r="F106" s="61" t="s">
        <v>327</v>
      </c>
      <c r="G106" s="54">
        <v>0</v>
      </c>
      <c r="H106" s="64">
        <v>1461.77</v>
      </c>
      <c r="I106" s="64">
        <v>5847.08</v>
      </c>
      <c r="J106" s="65">
        <f t="shared" si="1"/>
        <v>7308.85</v>
      </c>
    </row>
    <row r="107" spans="1:10" ht="14.5" x14ac:dyDescent="0.3">
      <c r="A107" s="55" t="s">
        <v>201</v>
      </c>
      <c r="B107" s="56" t="s">
        <v>39</v>
      </c>
      <c r="C107" s="55" t="s">
        <v>226</v>
      </c>
      <c r="D107" s="94" t="s">
        <v>227</v>
      </c>
      <c r="E107" s="53">
        <v>1</v>
      </c>
      <c r="F107" s="60" t="s">
        <v>564</v>
      </c>
      <c r="G107" s="54">
        <v>0</v>
      </c>
      <c r="H107" s="64">
        <v>431.89</v>
      </c>
      <c r="I107" s="64">
        <v>1727.55</v>
      </c>
      <c r="J107" s="65">
        <f t="shared" si="1"/>
        <v>2159.44</v>
      </c>
    </row>
    <row r="108" spans="1:10" ht="14.5" x14ac:dyDescent="0.3">
      <c r="A108" s="55" t="s">
        <v>199</v>
      </c>
      <c r="B108" s="55" t="s">
        <v>31</v>
      </c>
      <c r="C108" s="57" t="s">
        <v>219</v>
      </c>
      <c r="D108" s="94" t="s">
        <v>227</v>
      </c>
      <c r="E108" s="53">
        <v>1</v>
      </c>
      <c r="F108" s="60" t="s">
        <v>329</v>
      </c>
      <c r="G108" s="54">
        <v>0</v>
      </c>
      <c r="H108" s="64">
        <v>1129.55</v>
      </c>
      <c r="I108" s="64">
        <v>4518.2</v>
      </c>
      <c r="J108" s="65">
        <f t="shared" si="1"/>
        <v>5647.75</v>
      </c>
    </row>
    <row r="109" spans="1:10" ht="14.5" x14ac:dyDescent="0.3">
      <c r="A109" s="55" t="s">
        <v>180</v>
      </c>
      <c r="B109" s="58" t="s">
        <v>37</v>
      </c>
      <c r="C109" s="57" t="s">
        <v>219</v>
      </c>
      <c r="D109" s="94" t="s">
        <v>227</v>
      </c>
      <c r="E109" s="53">
        <v>1</v>
      </c>
      <c r="F109" s="59" t="s">
        <v>330</v>
      </c>
      <c r="G109" s="54">
        <v>0</v>
      </c>
      <c r="H109" s="64">
        <v>664.44</v>
      </c>
      <c r="I109" s="64">
        <v>2657.77</v>
      </c>
      <c r="J109" s="65">
        <f t="shared" si="1"/>
        <v>3322.21</v>
      </c>
    </row>
    <row r="110" spans="1:10" ht="14.5" x14ac:dyDescent="0.3">
      <c r="A110" s="55" t="s">
        <v>199</v>
      </c>
      <c r="B110" s="55" t="s">
        <v>31</v>
      </c>
      <c r="C110" s="57" t="s">
        <v>219</v>
      </c>
      <c r="D110" s="94" t="s">
        <v>227</v>
      </c>
      <c r="E110" s="53">
        <v>1</v>
      </c>
      <c r="F110" s="60" t="s">
        <v>331</v>
      </c>
      <c r="G110" s="54">
        <v>0</v>
      </c>
      <c r="H110" s="64">
        <v>1129.55</v>
      </c>
      <c r="I110" s="64">
        <v>4518.2</v>
      </c>
      <c r="J110" s="65">
        <f t="shared" si="1"/>
        <v>5647.75</v>
      </c>
    </row>
    <row r="111" spans="1:10" ht="14.5" x14ac:dyDescent="0.3">
      <c r="A111" s="55" t="s">
        <v>210</v>
      </c>
      <c r="B111" s="55" t="s">
        <v>449</v>
      </c>
      <c r="C111" s="58" t="s">
        <v>221</v>
      </c>
      <c r="D111" s="94" t="s">
        <v>227</v>
      </c>
      <c r="E111" s="53">
        <v>1</v>
      </c>
      <c r="F111" s="60" t="s">
        <v>332</v>
      </c>
      <c r="G111" s="54">
        <v>0</v>
      </c>
      <c r="H111" s="64">
        <v>3198</v>
      </c>
      <c r="I111" s="64">
        <v>12792</v>
      </c>
      <c r="J111" s="65">
        <f t="shared" si="1"/>
        <v>15990</v>
      </c>
    </row>
    <row r="112" spans="1:10" ht="14.5" x14ac:dyDescent="0.3">
      <c r="A112" s="55" t="s">
        <v>187</v>
      </c>
      <c r="B112" s="55" t="s">
        <v>25</v>
      </c>
      <c r="C112" s="56" t="s">
        <v>225</v>
      </c>
      <c r="D112" s="94" t="s">
        <v>227</v>
      </c>
      <c r="E112" s="53">
        <v>1</v>
      </c>
      <c r="F112" s="60" t="s">
        <v>333</v>
      </c>
      <c r="G112" s="54">
        <v>0</v>
      </c>
      <c r="H112" s="64">
        <v>1993.32</v>
      </c>
      <c r="I112" s="64">
        <v>7973.3</v>
      </c>
      <c r="J112" s="65">
        <f t="shared" si="1"/>
        <v>9966.6200000000008</v>
      </c>
    </row>
    <row r="113" spans="1:10" ht="14.5" x14ac:dyDescent="0.3">
      <c r="A113" s="55" t="s">
        <v>187</v>
      </c>
      <c r="B113" s="55" t="s">
        <v>25</v>
      </c>
      <c r="C113" s="56" t="s">
        <v>222</v>
      </c>
      <c r="D113" s="94" t="s">
        <v>461</v>
      </c>
      <c r="E113" s="53">
        <v>1</v>
      </c>
      <c r="F113" s="60" t="s">
        <v>334</v>
      </c>
      <c r="G113" s="54">
        <v>0</v>
      </c>
      <c r="H113" s="64"/>
      <c r="I113" s="64">
        <v>7973.3</v>
      </c>
      <c r="J113" s="65">
        <f t="shared" si="1"/>
        <v>7973.3</v>
      </c>
    </row>
    <row r="114" spans="1:10" ht="14.5" x14ac:dyDescent="0.3">
      <c r="A114" s="55" t="s">
        <v>189</v>
      </c>
      <c r="B114" s="55" t="s">
        <v>31</v>
      </c>
      <c r="C114" s="58" t="s">
        <v>221</v>
      </c>
      <c r="D114" s="94" t="s">
        <v>386</v>
      </c>
      <c r="E114" s="53">
        <v>1</v>
      </c>
      <c r="F114" s="61" t="s">
        <v>386</v>
      </c>
      <c r="G114" s="54">
        <v>0</v>
      </c>
      <c r="H114" s="64">
        <v>1129.55</v>
      </c>
      <c r="I114" s="64">
        <v>4518.2</v>
      </c>
      <c r="J114" s="65">
        <f t="shared" si="1"/>
        <v>5647.75</v>
      </c>
    </row>
    <row r="115" spans="1:10" ht="14.5" x14ac:dyDescent="0.3">
      <c r="A115" s="55" t="s">
        <v>185</v>
      </c>
      <c r="B115" s="55" t="s">
        <v>29</v>
      </c>
      <c r="C115" s="57" t="s">
        <v>223</v>
      </c>
      <c r="D115" s="94" t="s">
        <v>227</v>
      </c>
      <c r="E115" s="53">
        <v>1</v>
      </c>
      <c r="F115" s="61" t="s">
        <v>336</v>
      </c>
      <c r="G115" s="54">
        <v>0</v>
      </c>
      <c r="H115" s="64">
        <v>1229.22</v>
      </c>
      <c r="I115" s="64">
        <v>4916.8599999999997</v>
      </c>
      <c r="J115" s="65">
        <f t="shared" si="1"/>
        <v>6146.08</v>
      </c>
    </row>
    <row r="116" spans="1:10" ht="14.5" x14ac:dyDescent="0.3">
      <c r="A116" s="55" t="s">
        <v>195</v>
      </c>
      <c r="B116" s="55" t="s">
        <v>41</v>
      </c>
      <c r="C116" s="57" t="s">
        <v>219</v>
      </c>
      <c r="D116" s="94" t="s">
        <v>227</v>
      </c>
      <c r="E116" s="53">
        <v>1</v>
      </c>
      <c r="F116" s="60" t="s">
        <v>337</v>
      </c>
      <c r="G116" s="54">
        <v>0</v>
      </c>
      <c r="H116" s="64">
        <v>265.77999999999997</v>
      </c>
      <c r="I116" s="66">
        <v>1063.1099999999999</v>
      </c>
      <c r="J116" s="67">
        <f t="shared" si="1"/>
        <v>1328.8899999999999</v>
      </c>
    </row>
    <row r="117" spans="1:10" ht="14.5" x14ac:dyDescent="0.3">
      <c r="A117" s="55" t="s">
        <v>195</v>
      </c>
      <c r="B117" s="55" t="s">
        <v>41</v>
      </c>
      <c r="C117" s="56" t="s">
        <v>220</v>
      </c>
      <c r="D117" s="94" t="s">
        <v>227</v>
      </c>
      <c r="E117" s="53">
        <v>1</v>
      </c>
      <c r="F117" s="61" t="s">
        <v>338</v>
      </c>
      <c r="G117" s="54">
        <v>0</v>
      </c>
      <c r="H117" s="64">
        <v>265.77999999999997</v>
      </c>
      <c r="I117" s="66">
        <v>1063.1099999999999</v>
      </c>
      <c r="J117" s="67">
        <f t="shared" si="1"/>
        <v>1328.8899999999999</v>
      </c>
    </row>
    <row r="118" spans="1:10" ht="14.5" x14ac:dyDescent="0.3">
      <c r="A118" s="55" t="s">
        <v>211</v>
      </c>
      <c r="B118" s="55" t="s">
        <v>41</v>
      </c>
      <c r="C118" s="55" t="s">
        <v>226</v>
      </c>
      <c r="D118" s="94" t="s">
        <v>407</v>
      </c>
      <c r="E118" s="53">
        <v>1</v>
      </c>
      <c r="F118" s="60" t="s">
        <v>339</v>
      </c>
      <c r="G118" s="54">
        <v>0</v>
      </c>
      <c r="H118" s="64"/>
      <c r="I118" s="66">
        <v>1063.1099999999999</v>
      </c>
      <c r="J118" s="67">
        <f t="shared" si="1"/>
        <v>1063.1099999999999</v>
      </c>
    </row>
    <row r="119" spans="1:10" ht="14.5" x14ac:dyDescent="0.3">
      <c r="A119" s="55" t="s">
        <v>180</v>
      </c>
      <c r="B119" s="58" t="s">
        <v>37</v>
      </c>
      <c r="C119" s="56" t="s">
        <v>224</v>
      </c>
      <c r="D119" s="94" t="s">
        <v>227</v>
      </c>
      <c r="E119" s="53">
        <v>1</v>
      </c>
      <c r="F119" s="60" t="s">
        <v>340</v>
      </c>
      <c r="G119" s="54">
        <v>0</v>
      </c>
      <c r="H119" s="64">
        <v>664.44</v>
      </c>
      <c r="I119" s="64">
        <v>2657.77</v>
      </c>
      <c r="J119" s="65">
        <f t="shared" si="1"/>
        <v>3322.21</v>
      </c>
    </row>
    <row r="120" spans="1:10" ht="14.5" x14ac:dyDescent="0.3">
      <c r="A120" s="55" t="s">
        <v>180</v>
      </c>
      <c r="B120" s="58" t="s">
        <v>37</v>
      </c>
      <c r="C120" s="57"/>
      <c r="D120" s="94" t="s">
        <v>386</v>
      </c>
      <c r="E120" s="53">
        <v>1</v>
      </c>
      <c r="F120" s="60" t="s">
        <v>386</v>
      </c>
      <c r="G120" s="54">
        <v>0</v>
      </c>
      <c r="H120" s="64">
        <v>664.44</v>
      </c>
      <c r="I120" s="64">
        <v>2657.77</v>
      </c>
      <c r="J120" s="65">
        <f t="shared" si="1"/>
        <v>3322.21</v>
      </c>
    </row>
    <row r="121" spans="1:10" ht="14.5" x14ac:dyDescent="0.3">
      <c r="A121" s="55" t="s">
        <v>189</v>
      </c>
      <c r="B121" s="55" t="s">
        <v>31</v>
      </c>
      <c r="C121" s="57" t="s">
        <v>219</v>
      </c>
      <c r="D121" s="94" t="s">
        <v>227</v>
      </c>
      <c r="E121" s="53">
        <v>1</v>
      </c>
      <c r="F121" s="61" t="s">
        <v>342</v>
      </c>
      <c r="G121" s="54">
        <v>0</v>
      </c>
      <c r="H121" s="64">
        <v>1129.55</v>
      </c>
      <c r="I121" s="64">
        <v>4518.2</v>
      </c>
      <c r="J121" s="65">
        <f t="shared" si="1"/>
        <v>5647.75</v>
      </c>
    </row>
    <row r="122" spans="1:10" ht="14.5" x14ac:dyDescent="0.3">
      <c r="A122" s="55" t="s">
        <v>188</v>
      </c>
      <c r="B122" s="55" t="s">
        <v>35</v>
      </c>
      <c r="C122" s="56" t="s">
        <v>222</v>
      </c>
      <c r="D122" s="94" t="s">
        <v>227</v>
      </c>
      <c r="E122" s="53">
        <v>1</v>
      </c>
      <c r="F122" s="60" t="s">
        <v>343</v>
      </c>
      <c r="G122" s="54">
        <v>0</v>
      </c>
      <c r="H122" s="64">
        <v>807.29</v>
      </c>
      <c r="I122" s="64">
        <v>3229.18</v>
      </c>
      <c r="J122" s="65">
        <f t="shared" si="1"/>
        <v>4036.47</v>
      </c>
    </row>
    <row r="123" spans="1:10" ht="14.5" x14ac:dyDescent="0.3">
      <c r="A123" s="55" t="s">
        <v>189</v>
      </c>
      <c r="B123" s="55" t="s">
        <v>31</v>
      </c>
      <c r="C123" s="57" t="s">
        <v>219</v>
      </c>
      <c r="D123" s="94" t="s">
        <v>227</v>
      </c>
      <c r="E123" s="53">
        <v>1</v>
      </c>
      <c r="F123" s="60" t="s">
        <v>344</v>
      </c>
      <c r="G123" s="54">
        <v>0</v>
      </c>
      <c r="H123" s="64">
        <v>1129.55</v>
      </c>
      <c r="I123" s="64">
        <v>4518.2</v>
      </c>
      <c r="J123" s="65">
        <f t="shared" si="1"/>
        <v>5647.75</v>
      </c>
    </row>
    <row r="124" spans="1:10" ht="14.5" x14ac:dyDescent="0.3">
      <c r="A124" s="55" t="s">
        <v>180</v>
      </c>
      <c r="B124" s="58" t="s">
        <v>37</v>
      </c>
      <c r="C124" s="56" t="s">
        <v>222</v>
      </c>
      <c r="D124" s="94" t="s">
        <v>227</v>
      </c>
      <c r="E124" s="53">
        <v>1</v>
      </c>
      <c r="F124" s="61" t="s">
        <v>345</v>
      </c>
      <c r="G124" s="54">
        <v>0</v>
      </c>
      <c r="H124" s="64">
        <v>664.44</v>
      </c>
      <c r="I124" s="64">
        <v>2657.77</v>
      </c>
      <c r="J124" s="65">
        <f t="shared" si="1"/>
        <v>3322.21</v>
      </c>
    </row>
    <row r="125" spans="1:10" ht="14.5" x14ac:dyDescent="0.3">
      <c r="A125" s="55" t="s">
        <v>180</v>
      </c>
      <c r="B125" s="58" t="s">
        <v>37</v>
      </c>
      <c r="C125" s="57" t="s">
        <v>219</v>
      </c>
      <c r="D125" s="94" t="s">
        <v>227</v>
      </c>
      <c r="E125" s="53">
        <v>1</v>
      </c>
      <c r="F125" s="60" t="s">
        <v>346</v>
      </c>
      <c r="G125" s="54">
        <v>0</v>
      </c>
      <c r="H125" s="64">
        <v>664.44</v>
      </c>
      <c r="I125" s="64">
        <v>2657.77</v>
      </c>
      <c r="J125" s="65">
        <f t="shared" si="1"/>
        <v>3322.21</v>
      </c>
    </row>
    <row r="126" spans="1:10" ht="14.5" x14ac:dyDescent="0.3">
      <c r="A126" s="55" t="s">
        <v>180</v>
      </c>
      <c r="B126" s="58" t="s">
        <v>37</v>
      </c>
      <c r="C126" s="55" t="s">
        <v>226</v>
      </c>
      <c r="D126" s="94" t="s">
        <v>227</v>
      </c>
      <c r="E126" s="53">
        <v>1</v>
      </c>
      <c r="F126" s="61" t="s">
        <v>347</v>
      </c>
      <c r="G126" s="54">
        <v>0</v>
      </c>
      <c r="H126" s="64">
        <v>664.44</v>
      </c>
      <c r="I126" s="64">
        <v>2657.77</v>
      </c>
      <c r="J126" s="65">
        <f t="shared" si="1"/>
        <v>3322.21</v>
      </c>
    </row>
    <row r="127" spans="1:10" ht="14.5" x14ac:dyDescent="0.3">
      <c r="A127" s="55" t="s">
        <v>195</v>
      </c>
      <c r="B127" s="55" t="s">
        <v>41</v>
      </c>
      <c r="C127" s="58" t="s">
        <v>225</v>
      </c>
      <c r="D127" s="94" t="s">
        <v>227</v>
      </c>
      <c r="E127" s="53">
        <v>1</v>
      </c>
      <c r="F127" s="60" t="s">
        <v>348</v>
      </c>
      <c r="G127" s="54">
        <v>0</v>
      </c>
      <c r="H127" s="64">
        <v>265.77999999999997</v>
      </c>
      <c r="I127" s="66">
        <v>1063.1099999999999</v>
      </c>
      <c r="J127" s="67">
        <f t="shared" si="1"/>
        <v>1328.8899999999999</v>
      </c>
    </row>
    <row r="128" spans="1:10" ht="14.5" x14ac:dyDescent="0.3">
      <c r="A128" s="55" t="s">
        <v>195</v>
      </c>
      <c r="B128" s="55" t="s">
        <v>41</v>
      </c>
      <c r="C128" s="58"/>
      <c r="D128" s="122" t="s">
        <v>386</v>
      </c>
      <c r="E128" s="53">
        <v>1</v>
      </c>
      <c r="F128" s="60" t="s">
        <v>386</v>
      </c>
      <c r="G128" s="54">
        <v>0</v>
      </c>
      <c r="H128" s="66">
        <v>265.77999999999997</v>
      </c>
      <c r="I128" s="66">
        <v>1063.1099999999999</v>
      </c>
      <c r="J128" s="67">
        <f t="shared" si="1"/>
        <v>1328.8899999999999</v>
      </c>
    </row>
    <row r="129" spans="1:10" ht="14.5" x14ac:dyDescent="0.3">
      <c r="A129" s="55" t="s">
        <v>207</v>
      </c>
      <c r="B129" s="57" t="s">
        <v>27</v>
      </c>
      <c r="C129" s="58" t="s">
        <v>221</v>
      </c>
      <c r="D129" s="94" t="s">
        <v>227</v>
      </c>
      <c r="E129" s="53">
        <v>1</v>
      </c>
      <c r="F129" s="60" t="s">
        <v>350</v>
      </c>
      <c r="G129" s="54">
        <v>0</v>
      </c>
      <c r="H129" s="64">
        <v>1461.77</v>
      </c>
      <c r="I129" s="64">
        <v>5847.08</v>
      </c>
      <c r="J129" s="65">
        <f t="shared" si="1"/>
        <v>7308.85</v>
      </c>
    </row>
    <row r="130" spans="1:10" ht="14.5" x14ac:dyDescent="0.3">
      <c r="A130" s="55" t="s">
        <v>189</v>
      </c>
      <c r="B130" s="55" t="s">
        <v>31</v>
      </c>
      <c r="C130" s="57" t="s">
        <v>219</v>
      </c>
      <c r="D130" s="94" t="s">
        <v>407</v>
      </c>
      <c r="E130" s="53">
        <v>1</v>
      </c>
      <c r="F130" s="60" t="s">
        <v>351</v>
      </c>
      <c r="G130" s="54">
        <v>0</v>
      </c>
      <c r="H130" s="64"/>
      <c r="I130" s="64">
        <v>4518.2</v>
      </c>
      <c r="J130" s="65">
        <f t="shared" si="1"/>
        <v>4518.2</v>
      </c>
    </row>
    <row r="131" spans="1:10" ht="14.5" x14ac:dyDescent="0.3">
      <c r="A131" s="55" t="s">
        <v>180</v>
      </c>
      <c r="B131" s="58" t="s">
        <v>37</v>
      </c>
      <c r="C131" s="57" t="s">
        <v>219</v>
      </c>
      <c r="D131" s="94" t="s">
        <v>227</v>
      </c>
      <c r="E131" s="53">
        <v>1</v>
      </c>
      <c r="F131" s="60" t="s">
        <v>352</v>
      </c>
      <c r="G131" s="54">
        <v>0</v>
      </c>
      <c r="H131" s="64">
        <v>664.44</v>
      </c>
      <c r="I131" s="64">
        <v>2657.77</v>
      </c>
      <c r="J131" s="65">
        <f t="shared" si="1"/>
        <v>3322.21</v>
      </c>
    </row>
    <row r="132" spans="1:10" ht="14.5" x14ac:dyDescent="0.3">
      <c r="A132" s="55" t="s">
        <v>212</v>
      </c>
      <c r="B132" s="57" t="s">
        <v>33</v>
      </c>
      <c r="C132" s="55" t="s">
        <v>226</v>
      </c>
      <c r="D132" s="94" t="s">
        <v>407</v>
      </c>
      <c r="E132" s="53">
        <v>1</v>
      </c>
      <c r="F132" s="60" t="s">
        <v>353</v>
      </c>
      <c r="G132" s="54">
        <v>0</v>
      </c>
      <c r="H132" s="64"/>
      <c r="I132" s="64">
        <v>3720.87</v>
      </c>
      <c r="J132" s="65">
        <f t="shared" si="1"/>
        <v>3720.87</v>
      </c>
    </row>
    <row r="133" spans="1:10" ht="14.5" x14ac:dyDescent="0.3">
      <c r="A133" s="55" t="s">
        <v>213</v>
      </c>
      <c r="B133" s="57" t="s">
        <v>27</v>
      </c>
      <c r="C133" s="56" t="s">
        <v>220</v>
      </c>
      <c r="D133" s="94" t="s">
        <v>227</v>
      </c>
      <c r="E133" s="53">
        <v>1</v>
      </c>
      <c r="F133" s="60" t="s">
        <v>354</v>
      </c>
      <c r="G133" s="54">
        <v>0</v>
      </c>
      <c r="H133" s="64">
        <v>1461.77</v>
      </c>
      <c r="I133" s="64">
        <v>5847.08</v>
      </c>
      <c r="J133" s="65">
        <f t="shared" si="1"/>
        <v>7308.85</v>
      </c>
    </row>
    <row r="134" spans="1:10" ht="14.5" x14ac:dyDescent="0.3">
      <c r="A134" s="55" t="s">
        <v>188</v>
      </c>
      <c r="B134" s="55" t="s">
        <v>35</v>
      </c>
      <c r="C134" s="56" t="s">
        <v>224</v>
      </c>
      <c r="D134" s="94" t="s">
        <v>227</v>
      </c>
      <c r="E134" s="53">
        <v>1</v>
      </c>
      <c r="F134" s="60" t="s">
        <v>355</v>
      </c>
      <c r="G134" s="54">
        <v>0</v>
      </c>
      <c r="H134" s="64">
        <v>807.29</v>
      </c>
      <c r="I134" s="64">
        <v>3229.18</v>
      </c>
      <c r="J134" s="65">
        <f t="shared" si="1"/>
        <v>4036.47</v>
      </c>
    </row>
    <row r="135" spans="1:10" ht="14.5" x14ac:dyDescent="0.3">
      <c r="A135" s="55" t="s">
        <v>189</v>
      </c>
      <c r="B135" s="55" t="s">
        <v>31</v>
      </c>
      <c r="C135" s="57" t="s">
        <v>219</v>
      </c>
      <c r="D135" s="94" t="s">
        <v>407</v>
      </c>
      <c r="E135" s="53">
        <v>1</v>
      </c>
      <c r="F135" s="60" t="s">
        <v>356</v>
      </c>
      <c r="G135" s="54">
        <v>0</v>
      </c>
      <c r="H135" s="64"/>
      <c r="I135" s="64">
        <v>4518.2</v>
      </c>
      <c r="J135" s="65">
        <f t="shared" ref="J135:J174" si="2">H135+I135</f>
        <v>4518.2</v>
      </c>
    </row>
    <row r="136" spans="1:10" ht="14.5" x14ac:dyDescent="0.3">
      <c r="A136" s="55" t="s">
        <v>185</v>
      </c>
      <c r="B136" s="55" t="s">
        <v>29</v>
      </c>
      <c r="C136" s="56" t="s">
        <v>222</v>
      </c>
      <c r="D136" s="94" t="s">
        <v>227</v>
      </c>
      <c r="E136" s="53">
        <v>1</v>
      </c>
      <c r="F136" s="60" t="s">
        <v>357</v>
      </c>
      <c r="G136" s="54">
        <v>0</v>
      </c>
      <c r="H136" s="64">
        <v>1229.22</v>
      </c>
      <c r="I136" s="64">
        <v>4916.8599999999997</v>
      </c>
      <c r="J136" s="65">
        <f t="shared" si="2"/>
        <v>6146.08</v>
      </c>
    </row>
    <row r="137" spans="1:10" ht="14.5" x14ac:dyDescent="0.3">
      <c r="A137" s="55" t="s">
        <v>183</v>
      </c>
      <c r="B137" s="57" t="s">
        <v>27</v>
      </c>
      <c r="C137" s="56" t="s">
        <v>222</v>
      </c>
      <c r="D137" s="94" t="s">
        <v>227</v>
      </c>
      <c r="E137" s="53">
        <v>1</v>
      </c>
      <c r="F137" s="61" t="s">
        <v>358</v>
      </c>
      <c r="G137" s="54">
        <v>0</v>
      </c>
      <c r="H137" s="64">
        <v>1461.77</v>
      </c>
      <c r="I137" s="64">
        <v>5847.08</v>
      </c>
      <c r="J137" s="65">
        <f t="shared" si="2"/>
        <v>7308.85</v>
      </c>
    </row>
    <row r="138" spans="1:10" ht="14.5" x14ac:dyDescent="0.3">
      <c r="A138" s="55" t="s">
        <v>214</v>
      </c>
      <c r="B138" s="55" t="s">
        <v>449</v>
      </c>
      <c r="C138" s="55" t="s">
        <v>226</v>
      </c>
      <c r="D138" s="94" t="s">
        <v>227</v>
      </c>
      <c r="E138" s="53">
        <v>1</v>
      </c>
      <c r="F138" s="60" t="s">
        <v>359</v>
      </c>
      <c r="G138" s="54">
        <v>0</v>
      </c>
      <c r="H138" s="64">
        <v>3198</v>
      </c>
      <c r="I138" s="64">
        <v>12792</v>
      </c>
      <c r="J138" s="65">
        <f t="shared" si="2"/>
        <v>15990</v>
      </c>
    </row>
    <row r="139" spans="1:10" ht="14.5" x14ac:dyDescent="0.3">
      <c r="A139" s="55" t="s">
        <v>183</v>
      </c>
      <c r="B139" s="57" t="s">
        <v>27</v>
      </c>
      <c r="C139" s="56" t="s">
        <v>224</v>
      </c>
      <c r="D139" s="94" t="s">
        <v>227</v>
      </c>
      <c r="E139" s="53">
        <v>1</v>
      </c>
      <c r="F139" s="60" t="s">
        <v>360</v>
      </c>
      <c r="G139" s="54">
        <v>0</v>
      </c>
      <c r="H139" s="64">
        <v>1461.77</v>
      </c>
      <c r="I139" s="64">
        <v>5847.08</v>
      </c>
      <c r="J139" s="65">
        <f t="shared" si="2"/>
        <v>7308.85</v>
      </c>
    </row>
    <row r="140" spans="1:10" ht="14.5" x14ac:dyDescent="0.3">
      <c r="A140" s="55" t="s">
        <v>183</v>
      </c>
      <c r="B140" s="57" t="s">
        <v>27</v>
      </c>
      <c r="C140" s="56" t="s">
        <v>222</v>
      </c>
      <c r="D140" s="94" t="s">
        <v>227</v>
      </c>
      <c r="E140" s="53">
        <v>1</v>
      </c>
      <c r="F140" s="60" t="s">
        <v>361</v>
      </c>
      <c r="G140" s="54">
        <v>0</v>
      </c>
      <c r="H140" s="64">
        <v>1461.77</v>
      </c>
      <c r="I140" s="64">
        <v>5847.08</v>
      </c>
      <c r="J140" s="65">
        <f t="shared" si="2"/>
        <v>7308.85</v>
      </c>
    </row>
    <row r="141" spans="1:10" ht="14.5" x14ac:dyDescent="0.3">
      <c r="A141" s="55" t="s">
        <v>181</v>
      </c>
      <c r="B141" s="57" t="s">
        <v>33</v>
      </c>
      <c r="C141" s="55" t="s">
        <v>226</v>
      </c>
      <c r="D141" s="94" t="s">
        <v>227</v>
      </c>
      <c r="E141" s="53">
        <v>1</v>
      </c>
      <c r="F141" s="61" t="s">
        <v>362</v>
      </c>
      <c r="G141" s="54">
        <v>0</v>
      </c>
      <c r="H141" s="64">
        <v>930.22</v>
      </c>
      <c r="I141" s="64">
        <v>3720.87</v>
      </c>
      <c r="J141" s="65">
        <f t="shared" si="2"/>
        <v>4651.09</v>
      </c>
    </row>
    <row r="142" spans="1:10" ht="14.5" x14ac:dyDescent="0.3">
      <c r="A142" s="55" t="s">
        <v>185</v>
      </c>
      <c r="B142" s="55" t="s">
        <v>29</v>
      </c>
      <c r="C142" s="56" t="s">
        <v>224</v>
      </c>
      <c r="D142" s="94" t="s">
        <v>227</v>
      </c>
      <c r="E142" s="53">
        <v>1</v>
      </c>
      <c r="F142" s="62" t="s">
        <v>363</v>
      </c>
      <c r="G142" s="54">
        <v>0</v>
      </c>
      <c r="H142" s="64">
        <v>1229.22</v>
      </c>
      <c r="I142" s="64">
        <v>4916.8599999999997</v>
      </c>
      <c r="J142" s="65">
        <f t="shared" si="2"/>
        <v>6146.08</v>
      </c>
    </row>
    <row r="143" spans="1:10" ht="14.5" x14ac:dyDescent="0.3">
      <c r="A143" s="55" t="s">
        <v>189</v>
      </c>
      <c r="B143" s="55" t="s">
        <v>31</v>
      </c>
      <c r="C143" s="56" t="s">
        <v>222</v>
      </c>
      <c r="D143" s="94" t="s">
        <v>227</v>
      </c>
      <c r="E143" s="53">
        <v>1</v>
      </c>
      <c r="F143" s="60" t="s">
        <v>364</v>
      </c>
      <c r="G143" s="54">
        <v>0</v>
      </c>
      <c r="H143" s="64">
        <v>1129.55</v>
      </c>
      <c r="I143" s="64">
        <v>4518.2</v>
      </c>
      <c r="J143" s="65">
        <f t="shared" si="2"/>
        <v>5647.75</v>
      </c>
    </row>
    <row r="144" spans="1:10" ht="14.5" x14ac:dyDescent="0.3">
      <c r="A144" s="55" t="s">
        <v>215</v>
      </c>
      <c r="B144" s="58" t="s">
        <v>37</v>
      </c>
      <c r="C144" s="57" t="s">
        <v>219</v>
      </c>
      <c r="D144" s="94" t="s">
        <v>407</v>
      </c>
      <c r="E144" s="53">
        <v>1</v>
      </c>
      <c r="F144" s="60" t="s">
        <v>365</v>
      </c>
      <c r="G144" s="54">
        <v>0</v>
      </c>
      <c r="H144" s="64"/>
      <c r="I144" s="64">
        <v>2657.77</v>
      </c>
      <c r="J144" s="65">
        <f t="shared" si="2"/>
        <v>2657.77</v>
      </c>
    </row>
    <row r="145" spans="1:10" ht="14.5" x14ac:dyDescent="0.3">
      <c r="A145" s="55" t="s">
        <v>180</v>
      </c>
      <c r="B145" s="58" t="s">
        <v>37</v>
      </c>
      <c r="C145" s="57" t="s">
        <v>219</v>
      </c>
      <c r="D145" s="94" t="s">
        <v>227</v>
      </c>
      <c r="E145" s="53">
        <v>1</v>
      </c>
      <c r="F145" s="60" t="s">
        <v>366</v>
      </c>
      <c r="G145" s="54">
        <v>0</v>
      </c>
      <c r="H145" s="64">
        <v>664.44</v>
      </c>
      <c r="I145" s="64">
        <v>2657.77</v>
      </c>
      <c r="J145" s="65">
        <f t="shared" si="2"/>
        <v>3322.21</v>
      </c>
    </row>
    <row r="146" spans="1:10" ht="14.5" x14ac:dyDescent="0.3">
      <c r="A146" s="55" t="s">
        <v>196</v>
      </c>
      <c r="B146" s="57" t="s">
        <v>33</v>
      </c>
      <c r="C146" s="56" t="s">
        <v>225</v>
      </c>
      <c r="D146" s="94" t="s">
        <v>227</v>
      </c>
      <c r="E146" s="53">
        <v>1</v>
      </c>
      <c r="F146" s="60" t="s">
        <v>367</v>
      </c>
      <c r="G146" s="54">
        <v>0</v>
      </c>
      <c r="H146" s="64">
        <v>930.22</v>
      </c>
      <c r="I146" s="64">
        <v>3720.87</v>
      </c>
      <c r="J146" s="65">
        <f t="shared" si="2"/>
        <v>4651.09</v>
      </c>
    </row>
    <row r="147" spans="1:10" ht="14.5" x14ac:dyDescent="0.3">
      <c r="A147" s="55" t="s">
        <v>183</v>
      </c>
      <c r="B147" s="57" t="s">
        <v>27</v>
      </c>
      <c r="C147" s="56" t="s">
        <v>224</v>
      </c>
      <c r="D147" s="94" t="s">
        <v>227</v>
      </c>
      <c r="E147" s="53">
        <v>1</v>
      </c>
      <c r="F147" s="60" t="s">
        <v>368</v>
      </c>
      <c r="G147" s="54">
        <v>0</v>
      </c>
      <c r="H147" s="64">
        <v>1461.77</v>
      </c>
      <c r="I147" s="64">
        <v>5847.08</v>
      </c>
      <c r="J147" s="65">
        <f t="shared" si="2"/>
        <v>7308.85</v>
      </c>
    </row>
    <row r="148" spans="1:10" ht="14.5" x14ac:dyDescent="0.3">
      <c r="A148" s="55" t="s">
        <v>188</v>
      </c>
      <c r="B148" s="55" t="s">
        <v>35</v>
      </c>
      <c r="C148" s="56" t="s">
        <v>222</v>
      </c>
      <c r="D148" s="94" t="s">
        <v>227</v>
      </c>
      <c r="E148" s="53">
        <v>1</v>
      </c>
      <c r="F148" s="63" t="s">
        <v>369</v>
      </c>
      <c r="G148" s="54">
        <v>0</v>
      </c>
      <c r="H148" s="64">
        <v>807.29</v>
      </c>
      <c r="I148" s="64">
        <v>3229.18</v>
      </c>
      <c r="J148" s="65">
        <f t="shared" si="2"/>
        <v>4036.47</v>
      </c>
    </row>
    <row r="149" spans="1:10" ht="14.5" x14ac:dyDescent="0.3">
      <c r="A149" s="55" t="s">
        <v>196</v>
      </c>
      <c r="B149" s="57" t="s">
        <v>33</v>
      </c>
      <c r="C149" s="57" t="s">
        <v>219</v>
      </c>
      <c r="D149" s="94" t="s">
        <v>227</v>
      </c>
      <c r="E149" s="53">
        <v>1</v>
      </c>
      <c r="F149" s="60" t="s">
        <v>370</v>
      </c>
      <c r="G149" s="54">
        <v>0</v>
      </c>
      <c r="H149" s="64">
        <v>930.22</v>
      </c>
      <c r="I149" s="64">
        <v>3720.87</v>
      </c>
      <c r="J149" s="65">
        <f t="shared" si="2"/>
        <v>4651.09</v>
      </c>
    </row>
    <row r="150" spans="1:10" ht="14.5" x14ac:dyDescent="0.3">
      <c r="A150" s="55" t="s">
        <v>180</v>
      </c>
      <c r="B150" s="58" t="s">
        <v>37</v>
      </c>
      <c r="C150" s="56" t="s">
        <v>220</v>
      </c>
      <c r="D150" s="94" t="s">
        <v>227</v>
      </c>
      <c r="E150" s="53">
        <v>1</v>
      </c>
      <c r="F150" s="60" t="s">
        <v>371</v>
      </c>
      <c r="G150" s="54">
        <v>0</v>
      </c>
      <c r="H150" s="64">
        <v>664.44</v>
      </c>
      <c r="I150" s="64">
        <v>2657.77</v>
      </c>
      <c r="J150" s="65">
        <f t="shared" si="2"/>
        <v>3322.21</v>
      </c>
    </row>
    <row r="151" spans="1:10" ht="14.5" x14ac:dyDescent="0.3">
      <c r="A151" s="55" t="s">
        <v>216</v>
      </c>
      <c r="B151" s="55" t="s">
        <v>437</v>
      </c>
      <c r="C151" s="59" t="s">
        <v>222</v>
      </c>
      <c r="D151" s="94" t="s">
        <v>227</v>
      </c>
      <c r="E151" s="53">
        <v>1</v>
      </c>
      <c r="F151" s="60" t="s">
        <v>372</v>
      </c>
      <c r="G151" s="54">
        <v>0</v>
      </c>
      <c r="H151" s="68">
        <v>8100</v>
      </c>
      <c r="I151" s="68">
        <v>18900</v>
      </c>
      <c r="J151" s="69">
        <f t="shared" si="2"/>
        <v>27000</v>
      </c>
    </row>
    <row r="152" spans="1:10" ht="14.5" x14ac:dyDescent="0.3">
      <c r="A152" s="55" t="s">
        <v>217</v>
      </c>
      <c r="B152" s="57" t="s">
        <v>27</v>
      </c>
      <c r="C152" s="58" t="s">
        <v>225</v>
      </c>
      <c r="D152" s="94" t="s">
        <v>461</v>
      </c>
      <c r="E152" s="53">
        <v>1</v>
      </c>
      <c r="F152" s="60" t="s">
        <v>373</v>
      </c>
      <c r="G152" s="54">
        <v>0</v>
      </c>
      <c r="H152" s="64"/>
      <c r="I152" s="64">
        <v>5847.08</v>
      </c>
      <c r="J152" s="65">
        <f t="shared" si="2"/>
        <v>5847.08</v>
      </c>
    </row>
    <row r="153" spans="1:10" ht="14.5" x14ac:dyDescent="0.3">
      <c r="A153" s="55" t="s">
        <v>218</v>
      </c>
      <c r="B153" s="55" t="s">
        <v>43</v>
      </c>
      <c r="C153" s="56" t="s">
        <v>222</v>
      </c>
      <c r="D153" s="94" t="s">
        <v>227</v>
      </c>
      <c r="E153" s="53">
        <v>1</v>
      </c>
      <c r="F153" s="60" t="s">
        <v>374</v>
      </c>
      <c r="G153" s="54">
        <v>0</v>
      </c>
      <c r="H153" s="66">
        <v>232.56</v>
      </c>
      <c r="I153" s="66">
        <v>930.22</v>
      </c>
      <c r="J153" s="67">
        <f t="shared" si="2"/>
        <v>1162.78</v>
      </c>
    </row>
    <row r="154" spans="1:10" ht="14.5" x14ac:dyDescent="0.3">
      <c r="A154" s="55" t="s">
        <v>183</v>
      </c>
      <c r="B154" s="57" t="s">
        <v>27</v>
      </c>
      <c r="C154" s="56" t="s">
        <v>224</v>
      </c>
      <c r="D154" s="94" t="s">
        <v>227</v>
      </c>
      <c r="E154" s="53">
        <v>1</v>
      </c>
      <c r="F154" s="60" t="s">
        <v>375</v>
      </c>
      <c r="G154" s="54">
        <v>0</v>
      </c>
      <c r="H154" s="64">
        <v>1461.77</v>
      </c>
      <c r="I154" s="64">
        <v>5847.08</v>
      </c>
      <c r="J154" s="65">
        <f t="shared" si="2"/>
        <v>7308.85</v>
      </c>
    </row>
    <row r="155" spans="1:10" ht="14.5" x14ac:dyDescent="0.3">
      <c r="A155" s="55" t="s">
        <v>218</v>
      </c>
      <c r="B155" s="55" t="s">
        <v>43</v>
      </c>
      <c r="C155" s="57" t="s">
        <v>219</v>
      </c>
      <c r="D155" s="94" t="s">
        <v>227</v>
      </c>
      <c r="E155" s="53">
        <v>1</v>
      </c>
      <c r="F155" s="60" t="s">
        <v>376</v>
      </c>
      <c r="G155" s="54">
        <v>0</v>
      </c>
      <c r="H155" s="66">
        <v>232.56</v>
      </c>
      <c r="I155" s="66">
        <v>930.22</v>
      </c>
      <c r="J155" s="67">
        <f t="shared" si="2"/>
        <v>1162.78</v>
      </c>
    </row>
    <row r="156" spans="1:10" ht="14.5" x14ac:dyDescent="0.3">
      <c r="A156" s="55" t="s">
        <v>189</v>
      </c>
      <c r="B156" s="55" t="s">
        <v>31</v>
      </c>
      <c r="C156" s="55" t="s">
        <v>226</v>
      </c>
      <c r="D156" s="94" t="s">
        <v>227</v>
      </c>
      <c r="E156" s="53">
        <v>1</v>
      </c>
      <c r="F156" s="60" t="s">
        <v>377</v>
      </c>
      <c r="G156" s="54">
        <v>0</v>
      </c>
      <c r="H156" s="64">
        <v>1129.55</v>
      </c>
      <c r="I156" s="64">
        <v>4518.2</v>
      </c>
      <c r="J156" s="65">
        <f t="shared" si="2"/>
        <v>5647.75</v>
      </c>
    </row>
    <row r="157" spans="1:10" ht="14.5" x14ac:dyDescent="0.3">
      <c r="A157" s="55" t="s">
        <v>195</v>
      </c>
      <c r="B157" s="55" t="s">
        <v>41</v>
      </c>
      <c r="C157" s="56" t="s">
        <v>224</v>
      </c>
      <c r="D157" s="94" t="s">
        <v>227</v>
      </c>
      <c r="E157" s="53">
        <v>1</v>
      </c>
      <c r="F157" s="60" t="s">
        <v>378</v>
      </c>
      <c r="G157" s="54">
        <v>0</v>
      </c>
      <c r="H157" s="66">
        <v>265.77999999999997</v>
      </c>
      <c r="I157" s="66">
        <v>1063.1099999999999</v>
      </c>
      <c r="J157" s="67">
        <f t="shared" si="2"/>
        <v>1328.8899999999999</v>
      </c>
    </row>
    <row r="158" spans="1:10" ht="14.5" x14ac:dyDescent="0.3">
      <c r="A158" s="55" t="s">
        <v>182</v>
      </c>
      <c r="B158" s="56" t="s">
        <v>39</v>
      </c>
      <c r="C158" s="56" t="s">
        <v>220</v>
      </c>
      <c r="D158" s="94" t="s">
        <v>227</v>
      </c>
      <c r="E158" s="53">
        <v>1</v>
      </c>
      <c r="F158" s="60" t="s">
        <v>379</v>
      </c>
      <c r="G158" s="54">
        <v>0</v>
      </c>
      <c r="H158" s="64">
        <v>431.89</v>
      </c>
      <c r="I158" s="64">
        <v>1727.55</v>
      </c>
      <c r="J158" s="65">
        <f t="shared" si="2"/>
        <v>2159.44</v>
      </c>
    </row>
    <row r="159" spans="1:10" ht="14.5" x14ac:dyDescent="0.3">
      <c r="A159" s="55" t="s">
        <v>181</v>
      </c>
      <c r="B159" s="57" t="s">
        <v>33</v>
      </c>
      <c r="C159" s="56" t="s">
        <v>224</v>
      </c>
      <c r="D159" s="94" t="s">
        <v>227</v>
      </c>
      <c r="E159" s="53">
        <v>1</v>
      </c>
      <c r="F159" s="61" t="s">
        <v>380</v>
      </c>
      <c r="G159" s="54">
        <v>0</v>
      </c>
      <c r="H159" s="64">
        <v>930.22</v>
      </c>
      <c r="I159" s="64">
        <v>3720.87</v>
      </c>
      <c r="J159" s="65">
        <f t="shared" si="2"/>
        <v>4651.09</v>
      </c>
    </row>
    <row r="160" spans="1:10" ht="14.5" x14ac:dyDescent="0.3">
      <c r="A160" s="55" t="s">
        <v>187</v>
      </c>
      <c r="B160" s="55" t="s">
        <v>25</v>
      </c>
      <c r="C160" s="56" t="s">
        <v>225</v>
      </c>
      <c r="D160" s="94" t="s">
        <v>227</v>
      </c>
      <c r="E160" s="53">
        <v>1</v>
      </c>
      <c r="F160" s="60" t="s">
        <v>381</v>
      </c>
      <c r="G160" s="54">
        <v>0</v>
      </c>
      <c r="H160" s="64">
        <v>1993.32</v>
      </c>
      <c r="I160" s="64">
        <v>7973.3</v>
      </c>
      <c r="J160" s="65">
        <f t="shared" si="2"/>
        <v>9966.6200000000008</v>
      </c>
    </row>
    <row r="161" spans="1:30" ht="14.5" x14ac:dyDescent="0.3">
      <c r="A161" s="55" t="s">
        <v>185</v>
      </c>
      <c r="B161" s="55" t="s">
        <v>29</v>
      </c>
      <c r="C161" s="58" t="s">
        <v>225</v>
      </c>
      <c r="D161" s="94" t="s">
        <v>227</v>
      </c>
      <c r="E161" s="53">
        <v>1</v>
      </c>
      <c r="F161" s="60" t="s">
        <v>382</v>
      </c>
      <c r="G161" s="54">
        <v>0</v>
      </c>
      <c r="H161" s="64">
        <v>1229.22</v>
      </c>
      <c r="I161" s="64">
        <v>4916.8599999999997</v>
      </c>
      <c r="J161" s="65">
        <f t="shared" si="2"/>
        <v>6146.08</v>
      </c>
    </row>
    <row r="162" spans="1:30" ht="14.5" x14ac:dyDescent="0.3">
      <c r="A162" s="55" t="s">
        <v>187</v>
      </c>
      <c r="B162" s="55" t="s">
        <v>25</v>
      </c>
      <c r="C162" s="56" t="s">
        <v>222</v>
      </c>
      <c r="D162" s="94" t="s">
        <v>227</v>
      </c>
      <c r="E162" s="53">
        <v>1</v>
      </c>
      <c r="F162" s="60" t="s">
        <v>383</v>
      </c>
      <c r="G162" s="54">
        <v>0</v>
      </c>
      <c r="H162" s="64">
        <v>1993.32</v>
      </c>
      <c r="I162" s="64">
        <v>7973.3</v>
      </c>
      <c r="J162" s="65">
        <f t="shared" si="2"/>
        <v>9966.6200000000008</v>
      </c>
    </row>
    <row r="163" spans="1:30" ht="14.5" x14ac:dyDescent="0.3">
      <c r="A163" s="55" t="s">
        <v>180</v>
      </c>
      <c r="B163" s="58" t="s">
        <v>37</v>
      </c>
      <c r="C163" s="56" t="s">
        <v>222</v>
      </c>
      <c r="D163" s="94" t="s">
        <v>227</v>
      </c>
      <c r="E163" s="53">
        <v>1</v>
      </c>
      <c r="F163" s="60" t="s">
        <v>384</v>
      </c>
      <c r="G163" s="54">
        <v>0</v>
      </c>
      <c r="H163" s="64">
        <v>664.44</v>
      </c>
      <c r="I163" s="64">
        <v>2657.77</v>
      </c>
      <c r="J163" s="65">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189</v>
      </c>
      <c r="B164" s="55" t="s">
        <v>31</v>
      </c>
      <c r="C164" s="56" t="s">
        <v>224</v>
      </c>
      <c r="D164" s="94" t="s">
        <v>227</v>
      </c>
      <c r="E164" s="53">
        <v>1</v>
      </c>
      <c r="F164" s="60" t="s">
        <v>385</v>
      </c>
      <c r="G164" s="54">
        <v>0</v>
      </c>
      <c r="H164" s="64">
        <v>1129.55</v>
      </c>
      <c r="I164" s="64">
        <v>4518.2</v>
      </c>
      <c r="J164" s="65">
        <f t="shared" si="2"/>
        <v>5647.75</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196</v>
      </c>
      <c r="B165" s="57" t="s">
        <v>33</v>
      </c>
      <c r="C165" s="58" t="s">
        <v>225</v>
      </c>
      <c r="D165" s="94" t="s">
        <v>227</v>
      </c>
      <c r="E165" s="53">
        <v>1</v>
      </c>
      <c r="F165" s="61" t="s">
        <v>506</v>
      </c>
      <c r="G165" s="54">
        <v>0</v>
      </c>
      <c r="H165" s="64">
        <v>930.22</v>
      </c>
      <c r="I165" s="64">
        <v>3720.87</v>
      </c>
      <c r="J165" s="65">
        <f t="shared" si="2"/>
        <v>4651.09</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182</v>
      </c>
      <c r="B166" s="56" t="s">
        <v>39</v>
      </c>
      <c r="C166" s="58" t="s">
        <v>225</v>
      </c>
      <c r="D166" s="94" t="s">
        <v>227</v>
      </c>
      <c r="E166" s="53">
        <v>1</v>
      </c>
      <c r="F166" s="60" t="s">
        <v>349</v>
      </c>
      <c r="G166" s="54">
        <v>0</v>
      </c>
      <c r="H166" s="64">
        <v>431.89</v>
      </c>
      <c r="I166" s="64">
        <v>1727.55</v>
      </c>
      <c r="J166" s="65">
        <f t="shared" si="2"/>
        <v>2159.44</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196</v>
      </c>
      <c r="B167" s="57" t="s">
        <v>33</v>
      </c>
      <c r="C167" s="58" t="s">
        <v>225</v>
      </c>
      <c r="D167" s="94" t="s">
        <v>227</v>
      </c>
      <c r="E167" s="53">
        <v>1</v>
      </c>
      <c r="F167" s="60" t="s">
        <v>507</v>
      </c>
      <c r="G167" s="54">
        <v>0</v>
      </c>
      <c r="H167" s="64">
        <v>930.22</v>
      </c>
      <c r="I167" s="64">
        <v>3720.87</v>
      </c>
      <c r="J167" s="65">
        <f t="shared" si="2"/>
        <v>4651.09</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189</v>
      </c>
      <c r="B168" s="55" t="s">
        <v>31</v>
      </c>
      <c r="C168" s="56" t="s">
        <v>220</v>
      </c>
      <c r="D168" s="94" t="s">
        <v>227</v>
      </c>
      <c r="E168" s="53">
        <v>1</v>
      </c>
      <c r="F168" s="60" t="s">
        <v>505</v>
      </c>
      <c r="G168" s="54">
        <v>0</v>
      </c>
      <c r="H168" s="64">
        <v>1129.55</v>
      </c>
      <c r="I168" s="64">
        <v>4518.2</v>
      </c>
      <c r="J168" s="65">
        <f t="shared" si="2"/>
        <v>5647.75</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182</v>
      </c>
      <c r="B169" s="56" t="s">
        <v>39</v>
      </c>
      <c r="C169" s="56" t="s">
        <v>220</v>
      </c>
      <c r="D169" s="94" t="s">
        <v>407</v>
      </c>
      <c r="E169" s="53">
        <v>1</v>
      </c>
      <c r="F169" s="84" t="s">
        <v>421</v>
      </c>
      <c r="G169" s="54">
        <v>0</v>
      </c>
      <c r="H169" s="64"/>
      <c r="I169" s="64">
        <v>1727.55</v>
      </c>
      <c r="J169" s="65">
        <f t="shared" si="2"/>
        <v>1727.55</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180</v>
      </c>
      <c r="B170" s="57" t="s">
        <v>37</v>
      </c>
      <c r="C170" s="56" t="s">
        <v>222</v>
      </c>
      <c r="D170" s="94" t="s">
        <v>227</v>
      </c>
      <c r="E170" s="53">
        <v>1</v>
      </c>
      <c r="F170" s="60" t="s">
        <v>509</v>
      </c>
      <c r="G170" s="54">
        <v>0</v>
      </c>
      <c r="H170" s="64">
        <v>664.44</v>
      </c>
      <c r="I170" s="64">
        <v>2657.77</v>
      </c>
      <c r="J170" s="65">
        <f t="shared" si="2"/>
        <v>3322.21</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180</v>
      </c>
      <c r="B171" s="58" t="s">
        <v>37</v>
      </c>
      <c r="C171" s="58" t="s">
        <v>225</v>
      </c>
      <c r="D171" s="94" t="s">
        <v>227</v>
      </c>
      <c r="E171" s="53">
        <v>1</v>
      </c>
      <c r="F171" s="60" t="s">
        <v>510</v>
      </c>
      <c r="G171" s="54">
        <v>0</v>
      </c>
      <c r="H171" s="64">
        <v>664.44</v>
      </c>
      <c r="I171" s="64">
        <v>2657.77</v>
      </c>
      <c r="J171" s="65">
        <f t="shared" si="2"/>
        <v>3322.21</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182</v>
      </c>
      <c r="B172" s="56" t="s">
        <v>39</v>
      </c>
      <c r="C172" s="56" t="s">
        <v>224</v>
      </c>
      <c r="D172" s="94" t="s">
        <v>227</v>
      </c>
      <c r="E172" s="53">
        <v>1</v>
      </c>
      <c r="F172" s="60" t="s">
        <v>387</v>
      </c>
      <c r="G172" s="54">
        <v>0</v>
      </c>
      <c r="H172" s="64">
        <v>431.89</v>
      </c>
      <c r="I172" s="64">
        <v>1727.55</v>
      </c>
      <c r="J172" s="65">
        <f t="shared" si="2"/>
        <v>2159.44</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185</v>
      </c>
      <c r="B173" s="55" t="s">
        <v>29</v>
      </c>
      <c r="C173" s="57" t="s">
        <v>219</v>
      </c>
      <c r="D173" s="94" t="s">
        <v>227</v>
      </c>
      <c r="E173" s="53">
        <v>1</v>
      </c>
      <c r="F173" s="60" t="s">
        <v>388</v>
      </c>
      <c r="G173" s="54">
        <v>0</v>
      </c>
      <c r="H173" s="64">
        <v>1229.22</v>
      </c>
      <c r="I173" s="64">
        <v>4916.8599999999997</v>
      </c>
      <c r="J173" s="65">
        <f t="shared" si="2"/>
        <v>6146.08</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183</v>
      </c>
      <c r="B174" s="57" t="s">
        <v>27</v>
      </c>
      <c r="C174" s="56" t="s">
        <v>222</v>
      </c>
      <c r="D174" s="94" t="s">
        <v>227</v>
      </c>
      <c r="E174" s="53">
        <v>1</v>
      </c>
      <c r="F174" s="60" t="s">
        <v>389</v>
      </c>
      <c r="G174" s="54">
        <v>0</v>
      </c>
      <c r="H174" s="64">
        <v>1461.77</v>
      </c>
      <c r="I174" s="64">
        <v>5847.08</v>
      </c>
      <c r="J174" s="65">
        <f t="shared" si="2"/>
        <v>7308.85</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8100</v>
      </c>
      <c r="I176" s="25">
        <f>SUMIF($B$7:$B$174,"PRESIDENTE",$I$7:$I$174)-SUMIFS($I$7:$I$174,$D$7:$D$174,"VAGO",$B$7:$B$174,"PRESIDENTE")</f>
        <v>18900</v>
      </c>
      <c r="J176" s="25">
        <f>SUMIF($B$7:$B$174,"PRESIDENTE",$J$7:$J$174)</f>
        <v>27000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15990</v>
      </c>
      <c r="I177" s="25">
        <f>SUMIF($B$7:$B$174,"DIRETOR",$I$7:$I$174)-SUMIFS($I$7:$I$174,$D$7:$D$174,"VAGO",$B$7:$B$174,"DIRETOR")</f>
        <v>89544</v>
      </c>
      <c r="J177" s="25">
        <f>SUMIF($B$7:$B$174,"DIRETOR",$J$7:$J$174)</f>
        <v>105534</v>
      </c>
      <c r="K177" s="26"/>
      <c r="L177" s="26"/>
      <c r="M177" s="26"/>
      <c r="N177" s="26"/>
      <c r="O177" s="26"/>
      <c r="P177" s="26"/>
      <c r="Q177" s="26"/>
    </row>
    <row r="178" spans="1:30" ht="14.5" x14ac:dyDescent="0.3">
      <c r="A178" s="22" t="s">
        <v>24</v>
      </c>
      <c r="B178" s="15" t="s">
        <v>25</v>
      </c>
      <c r="C178" s="23">
        <f>SUMIFS($E$7:$E$174,$B$7:$B$174,"DAS-1",$D$7:$D$174,"&lt;&gt;VAGO")</f>
        <v>9</v>
      </c>
      <c r="D178" s="23">
        <f>SUMIFS($E$7:$E$174,$B$7:$B$174,"DAS-1",$D$7:$D$174,"VAGO")</f>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f>SUMIFS($E$7:$E$174,$B$7:$B$174,"DAS-2",$D$7:$D$174,"&lt;&gt;VAGO")</f>
        <v>28</v>
      </c>
      <c r="D179" s="23">
        <f>SUMIFS($E$7:$E$174,$B$7:$B$174,"DAS-2",$D$7:$D$174,"VAGO")</f>
        <v>0</v>
      </c>
      <c r="E179" s="23">
        <f t="shared" si="3"/>
        <v>28</v>
      </c>
      <c r="F179" s="27"/>
      <c r="G179" s="25">
        <f>SUMIF($B$7:$B$174,"DAS-2",$G$7:$G$174)</f>
        <v>0</v>
      </c>
      <c r="H179" s="25">
        <f>SUMIF($B$7:$B$174,"DAS-2",$H$7:$H$174)-SUMIFS($H$7:$H$174,$D$7:$D$174,"VAGO",$B$7:$B$174,"DAS-2")</f>
        <v>36544.25</v>
      </c>
      <c r="I179" s="25">
        <f>SUMIF($B$7:$B$174,"DAS-2",$I$7:$I$174)-SUMIFS($I$7:$I$174,$D$7:$D$174,"VAGO",$B$7:$B$174,"DAS-2")</f>
        <v>163718.23999999996</v>
      </c>
      <c r="J179" s="25">
        <f>SUMIF($B$7:$B$174,"DAS-2",$J$7:$J$174)</f>
        <v>200262.49000000008</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3"/>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23</v>
      </c>
      <c r="D181" s="23">
        <v>1</v>
      </c>
      <c r="E181" s="23">
        <f t="shared" si="3"/>
        <v>24</v>
      </c>
      <c r="F181" s="29"/>
      <c r="G181" s="25">
        <f>SUMIF($B$7:$B$174,"DAS-4",$G$7:$G$174)</f>
        <v>0</v>
      </c>
      <c r="H181" s="25">
        <f>SUMIF($B$7:$B$174,"DAS-4",$H$7:$H$174)-SUMIFS($H$7:$H$174,$D$7:$D$174,"VAGO",$B$7:$B$174,"DAS-4")</f>
        <v>19202.349999999995</v>
      </c>
      <c r="I181" s="25">
        <f>SUMIF($B$7:$B$174,"DAS-4",$I$7:$I$174)-SUMIFS($I$7:$I$174,$D$7:$D$174,"VAGO",$B$7:$B$174,"DAS-4")</f>
        <v>103918.59999999996</v>
      </c>
      <c r="J181" s="25">
        <f>SUMIF($B$7:$B$174,"DAS-4",$J$7:$J$174)</f>
        <v>128768.69999999998</v>
      </c>
      <c r="K181" s="26"/>
      <c r="L181" s="26"/>
      <c r="M181" s="26"/>
      <c r="N181" s="26"/>
      <c r="O181" s="26"/>
      <c r="P181" s="26"/>
      <c r="Q181" s="26"/>
    </row>
    <row r="182" spans="1:30" ht="14.5" x14ac:dyDescent="0.3">
      <c r="A182" s="28" t="s">
        <v>32</v>
      </c>
      <c r="B182" s="15" t="s">
        <v>33</v>
      </c>
      <c r="C182" s="23">
        <v>20</v>
      </c>
      <c r="D182" s="23">
        <v>0</v>
      </c>
      <c r="E182" s="23">
        <f t="shared" si="3"/>
        <v>20</v>
      </c>
      <c r="F182" s="29"/>
      <c r="G182" s="25">
        <f>SUMIF($B$7:$B$174,"DAS-5",$G$7:$G$174)</f>
        <v>0</v>
      </c>
      <c r="H182" s="25">
        <f>SUMIF($B$7:$B$174,"DAS-5",$H$7:$H$174)-SUMIFS($H$7:$H$174,$D$7:$D$174,"VAGO",$B$7:$B$174,"DAS-5")</f>
        <v>15813.739999999996</v>
      </c>
      <c r="I182" s="25">
        <f>SUMIF($B$7:$B$174,"DAS-5",$I$7:$I$174)-SUMIFS($I$7:$I$174,$D$7:$D$174,"VAGO",$B$7:$B$174,"DAS-5")</f>
        <v>74417.400000000009</v>
      </c>
      <c r="J182" s="25">
        <f>SUMIF($B$7:$B$174,"DAS-5",$J$7:$J$174)</f>
        <v>90231.139999999985</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25</v>
      </c>
      <c r="D184" s="23">
        <v>1</v>
      </c>
      <c r="E184" s="23">
        <f t="shared" si="3"/>
        <v>26</v>
      </c>
      <c r="F184" s="29"/>
      <c r="G184" s="25">
        <f>SUMIF($B$7:$B$174,"CAA-2",$G$7:$G$174)</f>
        <v>0</v>
      </c>
      <c r="H184" s="25">
        <f>SUMIF($B$7:$B$174,"CAA-2",$H$7:$H$174)-SUMIFS($H$7:$H$174,$D$7:$D$174,"VAGO",$B$7:$B$174,"CAA-2")</f>
        <v>13953.240000000007</v>
      </c>
      <c r="I184" s="25">
        <f>SUMIF($B$7:$B$174,"CAA-2",$I$7:$I$174)-SUMIFS($I$7:$I$174,$D$7:$D$174,"VAGO",$B$7:$B$174,"CAA-2")</f>
        <v>66444.249999999971</v>
      </c>
      <c r="J184" s="25">
        <f>SUMIF($B$7:$B$174,"CAA-2",$J$7:$J$174)</f>
        <v>83719.700000000026</v>
      </c>
      <c r="K184" s="26"/>
      <c r="L184" s="26"/>
      <c r="M184" s="26"/>
      <c r="N184" s="26"/>
      <c r="O184" s="26"/>
      <c r="P184" s="26"/>
      <c r="Q184" s="26"/>
    </row>
    <row r="185" spans="1:30" ht="14.5" x14ac:dyDescent="0.3">
      <c r="A185" s="28" t="s">
        <v>38</v>
      </c>
      <c r="B185" s="15" t="s">
        <v>39</v>
      </c>
      <c r="C185" s="23">
        <v>23</v>
      </c>
      <c r="D185" s="23">
        <v>0</v>
      </c>
      <c r="E185" s="23">
        <f t="shared" si="3"/>
        <v>23</v>
      </c>
      <c r="F185" s="27"/>
      <c r="G185" s="25">
        <f>SUMIF($B$7:$B$174,"CAA-3",$G$7:$G$174)</f>
        <v>0</v>
      </c>
      <c r="H185" s="25">
        <f>SUMIF($B$7:$B$174,"CAA-3",$H$7:$H$174)-SUMIFS($H$7:$H$174,$D$7:$D$174,"VAGO",$B$7:$B$174,"CAA-3")</f>
        <v>9501.58</v>
      </c>
      <c r="I185" s="25">
        <f>SUMIF($B$7:$B$174,"CAA-3",$I$7:$I$174)-SUMIFS($I$7:$I$174,$D$7:$D$174,"VAGO",$B$7:$B$174,"CAA-3")</f>
        <v>39733.65</v>
      </c>
      <c r="J185" s="25">
        <f>SUMIF($B$7:$B$174,"CAA-3",$J$7:$J$174)</f>
        <v>49235.23000000001</v>
      </c>
      <c r="K185" s="26"/>
      <c r="L185" s="26"/>
      <c r="M185" s="26"/>
      <c r="N185" s="26"/>
      <c r="O185" s="26"/>
      <c r="P185" s="26"/>
      <c r="Q185" s="26"/>
    </row>
    <row r="186" spans="1:30" ht="14.5" x14ac:dyDescent="0.3">
      <c r="A186" s="28" t="s">
        <v>40</v>
      </c>
      <c r="B186" s="15" t="s">
        <v>41</v>
      </c>
      <c r="C186" s="23">
        <v>9</v>
      </c>
      <c r="D186" s="23">
        <v>1</v>
      </c>
      <c r="E186" s="23">
        <f t="shared" si="3"/>
        <v>10</v>
      </c>
      <c r="F186" s="27"/>
      <c r="G186" s="25">
        <f>SUMIF($B$7:$B$174,"CAA-4",$G$7:$G$174)</f>
        <v>0</v>
      </c>
      <c r="H186" s="25">
        <f>SUMIF($B$7:$B$174,"CAA-4",$H$7:$H$174)-SUMIFS($H$7:$H$174,$D$7:$D$174,"VAGO",$B$7:$B$174,"CAA-4")</f>
        <v>1860.4599999999998</v>
      </c>
      <c r="I186" s="25">
        <f>SUMIF($B$7:$B$174,"CAA-4",$I$7:$I$174)-SUMIFS($I$7:$I$174,$D$7:$D$174,"VAGO",$B$7:$B$174,"CAA-4")</f>
        <v>9567.99</v>
      </c>
      <c r="J186" s="25">
        <f>SUMIF($B$7:$B$174,"CAA-4",$J$7:$J$174)</f>
        <v>12757.339999999998</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3"/>
        <v>2</v>
      </c>
      <c r="F187" s="27"/>
      <c r="G187" s="25">
        <f>SUMIF($B$7:$B$174,"CAA-5",$G$7:$G$174)</f>
        <v>0</v>
      </c>
      <c r="H187" s="25">
        <f>SUMIF($B$7:$B$174,"CAA-5",$H$7:$H$174)-SUMIFS($H$7:$H$174,$D$7:$D$174,"VAGO",$B$7:$B$174,"CAA-5")</f>
        <v>465.12</v>
      </c>
      <c r="I187" s="25">
        <f>SUMIF($B$7:$B$174,"CAA-5",$I$7:$I$174)-SUMIFS($I$7:$I$174,$D$7:$D$174,"VAGO",$B$7:$B$174,"CAA-5")</f>
        <v>1860.44</v>
      </c>
      <c r="J187" s="25">
        <f>SUMIF($B$7:$B$174,"CAA-5",$J$7:$J$174)</f>
        <v>2325.56</v>
      </c>
      <c r="K187" s="26"/>
      <c r="L187" s="26"/>
      <c r="M187" s="26"/>
      <c r="N187" s="26"/>
      <c r="O187" s="26"/>
      <c r="P187" s="26"/>
      <c r="Q187" s="26"/>
    </row>
    <row r="188" spans="1:30" ht="32.25" customHeight="1" x14ac:dyDescent="0.3">
      <c r="A188" s="19" t="s">
        <v>44</v>
      </c>
      <c r="B188" s="21"/>
      <c r="C188" s="20">
        <f>SUM(C176:C187)</f>
        <v>165</v>
      </c>
      <c r="D188" s="20">
        <f>SUM(D176:D187)</f>
        <v>3</v>
      </c>
      <c r="E188" s="20">
        <f>SUM(E176:E187)</f>
        <v>168</v>
      </c>
      <c r="F188" s="21"/>
      <c r="G188" s="30">
        <f t="shared" ref="G188:I188" si="4">SUM(G176:G187)</f>
        <v>0</v>
      </c>
      <c r="H188" s="30">
        <f t="shared" si="4"/>
        <v>154935.16999999995</v>
      </c>
      <c r="I188" s="30">
        <f t="shared" si="4"/>
        <v>719929.34999999986</v>
      </c>
      <c r="J188" s="30">
        <f>SUM(J176:J187)</f>
        <v>885163.37000000011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9"/>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1000</v>
      </c>
      <c r="I207" s="16">
        <f t="shared" si="9"/>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1000</v>
      </c>
      <c r="I208" s="16">
        <f t="shared" si="9"/>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9"/>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0">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0"/>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0"/>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0"/>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0"/>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407</v>
      </c>
      <c r="E221" s="15">
        <v>1</v>
      </c>
      <c r="F221" s="99" t="s">
        <v>364</v>
      </c>
      <c r="G221" s="35">
        <v>0</v>
      </c>
      <c r="H221" s="87">
        <v>2400</v>
      </c>
      <c r="I221" s="16">
        <f t="shared" ref="I221:I225" si="11">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1000</v>
      </c>
      <c r="I222" s="16">
        <f t="shared" si="11"/>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1000</v>
      </c>
      <c r="I223" s="16">
        <f t="shared" si="11"/>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1000</v>
      </c>
      <c r="I224" s="16">
        <f t="shared" si="11"/>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1000</v>
      </c>
      <c r="I225" s="16">
        <f t="shared" si="11"/>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4000</v>
      </c>
      <c r="I228" s="16">
        <f t="shared" ref="I228:I232" si="13">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2400</v>
      </c>
      <c r="I229" s="16">
        <f t="shared" si="13"/>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4000</v>
      </c>
      <c r="I230" s="16">
        <f t="shared" si="13"/>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2400</v>
      </c>
      <c r="I231" s="16">
        <f t="shared" si="13"/>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4000</v>
      </c>
      <c r="I232" s="16">
        <f t="shared" si="13"/>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4">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4"/>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4"/>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4"/>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4"/>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4"/>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4"/>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4"/>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5"/>
        <v>7</v>
      </c>
      <c r="F248" s="24"/>
      <c r="G248" s="16">
        <f>SUMIF($A$238:$A$245,"MEMBRO",$G$238:$G$245)</f>
        <v>0</v>
      </c>
      <c r="H248" s="16">
        <f>SUMIF($A$238:$A$245,"MEMBRO",$H$238:$H$245)</f>
        <v>30390.920000000006</v>
      </c>
      <c r="I248" s="16">
        <f t="shared" ref="I248" si="16">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7">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7"/>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7"/>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3473.24</v>
      </c>
      <c r="I259" s="16">
        <f t="shared" ref="I259" si="19">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0">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0"/>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0"/>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3473.24</v>
      </c>
      <c r="I270" s="16">
        <f t="shared" ref="I270" si="22">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3">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4">IF(ISBLANK(A276),0,IF(B276="FGS-1",1200.69,732.55))</f>
        <v>1200.69</v>
      </c>
      <c r="I276" s="87">
        <f t="shared" si="23"/>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4"/>
        <v>1200.69</v>
      </c>
      <c r="I277" s="87">
        <f t="shared" si="23"/>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f t="shared" si="24"/>
        <v>1200.69</v>
      </c>
      <c r="I278" s="87">
        <f t="shared" si="23"/>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f t="shared" si="24"/>
        <v>1200.69</v>
      </c>
      <c r="I279" s="87">
        <f t="shared" si="23"/>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4"/>
        <v>1200.69</v>
      </c>
      <c r="I280" s="87">
        <f t="shared" si="23"/>
        <v>1200.69</v>
      </c>
    </row>
    <row r="281" spans="1:30" ht="14.5" x14ac:dyDescent="0.3">
      <c r="A281" s="55" t="s">
        <v>394</v>
      </c>
      <c r="B281" s="93" t="s">
        <v>93</v>
      </c>
      <c r="C281" s="77" t="s">
        <v>223</v>
      </c>
      <c r="D281" s="71" t="s">
        <v>407</v>
      </c>
      <c r="E281" s="53">
        <v>1</v>
      </c>
      <c r="F281" s="83" t="s">
        <v>414</v>
      </c>
      <c r="G281" s="54">
        <v>0</v>
      </c>
      <c r="H281" s="86">
        <f t="shared" si="24"/>
        <v>1200.69</v>
      </c>
      <c r="I281" s="87">
        <f t="shared" si="23"/>
        <v>1200.69</v>
      </c>
    </row>
    <row r="282" spans="1:30" ht="14.5" x14ac:dyDescent="0.3">
      <c r="A282" s="55" t="s">
        <v>394</v>
      </c>
      <c r="B282" s="93" t="s">
        <v>93</v>
      </c>
      <c r="C282" s="77" t="s">
        <v>223</v>
      </c>
      <c r="D282" s="71" t="s">
        <v>407</v>
      </c>
      <c r="E282" s="53">
        <v>1</v>
      </c>
      <c r="F282" s="83" t="s">
        <v>415</v>
      </c>
      <c r="G282" s="54">
        <v>0</v>
      </c>
      <c r="H282" s="86">
        <f t="shared" si="24"/>
        <v>1200.69</v>
      </c>
      <c r="I282" s="87">
        <f t="shared" si="23"/>
        <v>1200.69</v>
      </c>
    </row>
    <row r="283" spans="1:30" ht="14.5" x14ac:dyDescent="0.3">
      <c r="A283" s="80" t="s">
        <v>393</v>
      </c>
      <c r="B283" s="93" t="s">
        <v>93</v>
      </c>
      <c r="C283" s="77" t="s">
        <v>226</v>
      </c>
      <c r="D283" s="71" t="s">
        <v>407</v>
      </c>
      <c r="E283" s="53">
        <v>1</v>
      </c>
      <c r="F283" s="85" t="s">
        <v>416</v>
      </c>
      <c r="G283" s="54">
        <v>0</v>
      </c>
      <c r="H283" s="86">
        <f t="shared" si="24"/>
        <v>1200.69</v>
      </c>
      <c r="I283" s="87">
        <f t="shared" si="23"/>
        <v>1200.69</v>
      </c>
    </row>
    <row r="284" spans="1:30" ht="14.5" x14ac:dyDescent="0.3">
      <c r="A284" s="60" t="s">
        <v>395</v>
      </c>
      <c r="B284" s="93" t="s">
        <v>93</v>
      </c>
      <c r="C284" s="79" t="s">
        <v>226</v>
      </c>
      <c r="D284" s="71" t="s">
        <v>407</v>
      </c>
      <c r="E284" s="53">
        <v>1</v>
      </c>
      <c r="F284" s="84" t="s">
        <v>417</v>
      </c>
      <c r="G284" s="54">
        <v>0</v>
      </c>
      <c r="H284" s="86">
        <f t="shared" si="24"/>
        <v>1200.69</v>
      </c>
      <c r="I284" s="87">
        <f t="shared" si="23"/>
        <v>1200.69</v>
      </c>
    </row>
    <row r="285" spans="1:30" ht="14.5" x14ac:dyDescent="0.3">
      <c r="A285" s="60" t="s">
        <v>396</v>
      </c>
      <c r="B285" s="93" t="s">
        <v>93</v>
      </c>
      <c r="C285" s="79" t="s">
        <v>225</v>
      </c>
      <c r="D285" s="71" t="s">
        <v>407</v>
      </c>
      <c r="E285" s="53">
        <v>1</v>
      </c>
      <c r="F285" s="81" t="s">
        <v>418</v>
      </c>
      <c r="G285" s="54">
        <v>0</v>
      </c>
      <c r="H285" s="86">
        <f t="shared" si="24"/>
        <v>1200.69</v>
      </c>
      <c r="I285" s="87">
        <f t="shared" si="23"/>
        <v>1200.69</v>
      </c>
    </row>
    <row r="286" spans="1:30" ht="14.5" x14ac:dyDescent="0.3">
      <c r="A286" s="60" t="s">
        <v>393</v>
      </c>
      <c r="B286" s="93" t="s">
        <v>93</v>
      </c>
      <c r="C286" s="79" t="s">
        <v>219</v>
      </c>
      <c r="D286" s="71" t="s">
        <v>407</v>
      </c>
      <c r="E286" s="53">
        <v>1</v>
      </c>
      <c r="F286" s="81" t="s">
        <v>419</v>
      </c>
      <c r="G286" s="54">
        <v>0</v>
      </c>
      <c r="H286" s="86">
        <f t="shared" si="24"/>
        <v>1200.69</v>
      </c>
      <c r="I286" s="87">
        <f t="shared" si="23"/>
        <v>1200.69</v>
      </c>
    </row>
    <row r="287" spans="1:30" ht="14.5" x14ac:dyDescent="0.3">
      <c r="A287" s="81" t="s">
        <v>397</v>
      </c>
      <c r="B287" s="93" t="s">
        <v>93</v>
      </c>
      <c r="C287" s="79" t="s">
        <v>225</v>
      </c>
      <c r="D287" s="71" t="s">
        <v>386</v>
      </c>
      <c r="E287" s="53">
        <v>1</v>
      </c>
      <c r="F287" s="81" t="s">
        <v>386</v>
      </c>
      <c r="G287" s="54">
        <v>0</v>
      </c>
      <c r="H287" s="86">
        <f t="shared" si="24"/>
        <v>1200.69</v>
      </c>
      <c r="I287" s="87">
        <f t="shared" si="23"/>
        <v>1200.69</v>
      </c>
    </row>
    <row r="288" spans="1:30" ht="14.5" x14ac:dyDescent="0.3">
      <c r="A288" s="60" t="s">
        <v>398</v>
      </c>
      <c r="B288" s="93" t="s">
        <v>448</v>
      </c>
      <c r="C288" s="79" t="s">
        <v>220</v>
      </c>
      <c r="D288" s="71" t="s">
        <v>386</v>
      </c>
      <c r="E288" s="53">
        <v>1</v>
      </c>
      <c r="F288" s="81" t="s">
        <v>386</v>
      </c>
      <c r="G288" s="54">
        <v>0</v>
      </c>
      <c r="H288" s="86">
        <f t="shared" si="24"/>
        <v>732.55</v>
      </c>
      <c r="I288" s="87">
        <f t="shared" si="23"/>
        <v>732.55</v>
      </c>
    </row>
    <row r="289" spans="1:30" ht="14.5" x14ac:dyDescent="0.3">
      <c r="A289" s="60" t="s">
        <v>393</v>
      </c>
      <c r="B289" s="93" t="s">
        <v>448</v>
      </c>
      <c r="C289" s="79" t="s">
        <v>219</v>
      </c>
      <c r="D289" s="71" t="s">
        <v>407</v>
      </c>
      <c r="E289" s="53">
        <v>1</v>
      </c>
      <c r="F289" s="84" t="s">
        <v>422</v>
      </c>
      <c r="G289" s="54">
        <v>0</v>
      </c>
      <c r="H289" s="86">
        <f t="shared" si="24"/>
        <v>732.55</v>
      </c>
      <c r="I289" s="87">
        <f t="shared" si="23"/>
        <v>732.55</v>
      </c>
    </row>
    <row r="290" spans="1:30" ht="14.5" x14ac:dyDescent="0.3">
      <c r="A290" s="60" t="s">
        <v>395</v>
      </c>
      <c r="B290" s="93" t="s">
        <v>448</v>
      </c>
      <c r="C290" s="79" t="s">
        <v>219</v>
      </c>
      <c r="D290" s="71" t="s">
        <v>407</v>
      </c>
      <c r="E290" s="53">
        <v>1</v>
      </c>
      <c r="F290" s="84" t="s">
        <v>423</v>
      </c>
      <c r="G290" s="54">
        <v>0</v>
      </c>
      <c r="H290" s="86">
        <f t="shared" si="24"/>
        <v>732.55</v>
      </c>
      <c r="I290" s="87">
        <f t="shared" si="23"/>
        <v>732.55</v>
      </c>
    </row>
    <row r="291" spans="1:30" ht="14.5" x14ac:dyDescent="0.3">
      <c r="A291" s="60" t="s">
        <v>399</v>
      </c>
      <c r="B291" s="93" t="s">
        <v>448</v>
      </c>
      <c r="C291" s="79" t="s">
        <v>220</v>
      </c>
      <c r="D291" s="71" t="s">
        <v>407</v>
      </c>
      <c r="E291" s="53">
        <v>1</v>
      </c>
      <c r="F291" s="84" t="s">
        <v>424</v>
      </c>
      <c r="G291" s="54">
        <v>0</v>
      </c>
      <c r="H291" s="86">
        <f t="shared" si="24"/>
        <v>732.55</v>
      </c>
      <c r="I291" s="87">
        <f t="shared" si="23"/>
        <v>732.55</v>
      </c>
    </row>
    <row r="292" spans="1:30" ht="14.5" x14ac:dyDescent="0.3">
      <c r="A292" s="60" t="s">
        <v>400</v>
      </c>
      <c r="B292" s="93" t="s">
        <v>448</v>
      </c>
      <c r="C292" s="79" t="s">
        <v>225</v>
      </c>
      <c r="D292" s="71" t="s">
        <v>407</v>
      </c>
      <c r="E292" s="53">
        <v>1</v>
      </c>
      <c r="F292" s="84" t="s">
        <v>425</v>
      </c>
      <c r="G292" s="54">
        <v>0</v>
      </c>
      <c r="H292" s="86">
        <f t="shared" si="24"/>
        <v>732.55</v>
      </c>
      <c r="I292" s="87">
        <f t="shared" si="23"/>
        <v>732.55</v>
      </c>
    </row>
    <row r="293" spans="1:30" ht="14.5" x14ac:dyDescent="0.3">
      <c r="A293" s="60" t="s">
        <v>401</v>
      </c>
      <c r="B293" s="93" t="s">
        <v>448</v>
      </c>
      <c r="C293" s="79" t="s">
        <v>224</v>
      </c>
      <c r="D293" s="71" t="s">
        <v>407</v>
      </c>
      <c r="E293" s="53">
        <v>1</v>
      </c>
      <c r="F293" s="84" t="s">
        <v>426</v>
      </c>
      <c r="G293" s="54">
        <v>0</v>
      </c>
      <c r="H293" s="86">
        <f t="shared" si="24"/>
        <v>732.55</v>
      </c>
      <c r="I293" s="87">
        <f t="shared" si="23"/>
        <v>732.55</v>
      </c>
    </row>
    <row r="294" spans="1:30" ht="14.5" x14ac:dyDescent="0.3">
      <c r="A294" s="60" t="s">
        <v>402</v>
      </c>
      <c r="B294" s="93" t="s">
        <v>448</v>
      </c>
      <c r="C294" s="79" t="s">
        <v>225</v>
      </c>
      <c r="D294" s="71" t="s">
        <v>407</v>
      </c>
      <c r="E294" s="53">
        <v>1</v>
      </c>
      <c r="F294" s="81" t="s">
        <v>427</v>
      </c>
      <c r="G294" s="54">
        <v>0</v>
      </c>
      <c r="H294" s="86">
        <f t="shared" si="24"/>
        <v>732.55</v>
      </c>
      <c r="I294" s="87">
        <f t="shared" si="23"/>
        <v>732.55</v>
      </c>
    </row>
    <row r="295" spans="1:30" ht="14.5" x14ac:dyDescent="0.3">
      <c r="A295" s="60" t="s">
        <v>403</v>
      </c>
      <c r="B295" s="93" t="s">
        <v>448</v>
      </c>
      <c r="C295" s="79" t="s">
        <v>222</v>
      </c>
      <c r="D295" s="71" t="s">
        <v>407</v>
      </c>
      <c r="E295" s="53">
        <v>1</v>
      </c>
      <c r="F295" s="84" t="s">
        <v>428</v>
      </c>
      <c r="G295" s="54">
        <v>0</v>
      </c>
      <c r="H295" s="86">
        <f t="shared" si="24"/>
        <v>732.55</v>
      </c>
      <c r="I295" s="87">
        <f t="shared" si="23"/>
        <v>732.55</v>
      </c>
    </row>
    <row r="296" spans="1:30" ht="14.5" x14ac:dyDescent="0.3">
      <c r="A296" s="60" t="s">
        <v>398</v>
      </c>
      <c r="B296" s="93" t="s">
        <v>448</v>
      </c>
      <c r="C296" s="79" t="s">
        <v>220</v>
      </c>
      <c r="D296" s="71" t="s">
        <v>407</v>
      </c>
      <c r="E296" s="53">
        <v>1</v>
      </c>
      <c r="F296" s="84" t="s">
        <v>429</v>
      </c>
      <c r="G296" s="54">
        <v>0</v>
      </c>
      <c r="H296" s="86">
        <f t="shared" si="24"/>
        <v>732.55</v>
      </c>
      <c r="I296" s="87">
        <f t="shared" si="23"/>
        <v>732.55</v>
      </c>
    </row>
    <row r="297" spans="1:30" ht="14.5" x14ac:dyDescent="0.3">
      <c r="A297" s="60" t="s">
        <v>393</v>
      </c>
      <c r="B297" s="93" t="s">
        <v>448</v>
      </c>
      <c r="C297" s="79" t="s">
        <v>220</v>
      </c>
      <c r="D297" s="71" t="s">
        <v>407</v>
      </c>
      <c r="E297" s="53">
        <v>1</v>
      </c>
      <c r="F297" s="81" t="s">
        <v>430</v>
      </c>
      <c r="G297" s="54">
        <v>0</v>
      </c>
      <c r="H297" s="86">
        <f t="shared" si="24"/>
        <v>732.55</v>
      </c>
      <c r="I297" s="87">
        <f t="shared" si="23"/>
        <v>732.55</v>
      </c>
    </row>
    <row r="298" spans="1:30" ht="14.5" x14ac:dyDescent="0.3">
      <c r="A298" s="60" t="s">
        <v>404</v>
      </c>
      <c r="B298" s="93" t="s">
        <v>448</v>
      </c>
      <c r="C298" s="79" t="s">
        <v>220</v>
      </c>
      <c r="D298" s="71" t="s">
        <v>407</v>
      </c>
      <c r="E298" s="53">
        <v>1</v>
      </c>
      <c r="F298" s="84" t="s">
        <v>431</v>
      </c>
      <c r="G298" s="54">
        <v>0</v>
      </c>
      <c r="H298" s="86">
        <f t="shared" si="24"/>
        <v>732.55</v>
      </c>
      <c r="I298" s="87">
        <f t="shared" si="23"/>
        <v>732.55</v>
      </c>
    </row>
    <row r="299" spans="1:30" ht="14.5" x14ac:dyDescent="0.3">
      <c r="A299" s="60" t="s">
        <v>405</v>
      </c>
      <c r="B299" s="93" t="s">
        <v>448</v>
      </c>
      <c r="C299" s="79" t="s">
        <v>219</v>
      </c>
      <c r="D299" s="71" t="s">
        <v>407</v>
      </c>
      <c r="E299" s="53">
        <v>1</v>
      </c>
      <c r="F299" s="84" t="s">
        <v>432</v>
      </c>
      <c r="G299" s="54">
        <v>0</v>
      </c>
      <c r="H299" s="86">
        <f t="shared" si="24"/>
        <v>732.55</v>
      </c>
      <c r="I299" s="87">
        <f t="shared" si="23"/>
        <v>732.55</v>
      </c>
    </row>
    <row r="300" spans="1:30" ht="14.5" x14ac:dyDescent="0.3">
      <c r="A300" s="60" t="s">
        <v>402</v>
      </c>
      <c r="B300" s="93" t="s">
        <v>448</v>
      </c>
      <c r="C300" s="79" t="s">
        <v>225</v>
      </c>
      <c r="D300" s="71" t="s">
        <v>407</v>
      </c>
      <c r="E300" s="53">
        <v>1</v>
      </c>
      <c r="F300" s="84" t="s">
        <v>433</v>
      </c>
      <c r="G300" s="54">
        <v>0</v>
      </c>
      <c r="H300" s="86">
        <f t="shared" si="24"/>
        <v>732.55</v>
      </c>
      <c r="I300" s="87">
        <f t="shared" si="23"/>
        <v>732.55</v>
      </c>
    </row>
    <row r="301" spans="1:30" ht="14.5" x14ac:dyDescent="0.3">
      <c r="A301" s="60" t="s">
        <v>403</v>
      </c>
      <c r="B301" s="93" t="s">
        <v>448</v>
      </c>
      <c r="C301" s="79" t="s">
        <v>219</v>
      </c>
      <c r="D301" s="71" t="s">
        <v>407</v>
      </c>
      <c r="E301" s="53">
        <v>1</v>
      </c>
      <c r="F301" s="84" t="s">
        <v>434</v>
      </c>
      <c r="G301" s="54">
        <v>0</v>
      </c>
      <c r="H301" s="86">
        <f t="shared" si="24"/>
        <v>732.55</v>
      </c>
      <c r="I301" s="87">
        <f t="shared" si="23"/>
        <v>732.55</v>
      </c>
    </row>
    <row r="302" spans="1:30" ht="14.5" x14ac:dyDescent="0.3">
      <c r="A302" s="60" t="s">
        <v>406</v>
      </c>
      <c r="B302" s="93" t="s">
        <v>448</v>
      </c>
      <c r="C302" s="79" t="s">
        <v>219</v>
      </c>
      <c r="D302" s="71" t="s">
        <v>407</v>
      </c>
      <c r="E302" s="53">
        <v>1</v>
      </c>
      <c r="F302" s="81" t="s">
        <v>435</v>
      </c>
      <c r="G302" s="54">
        <v>0</v>
      </c>
      <c r="H302" s="86">
        <f t="shared" si="24"/>
        <v>732.55</v>
      </c>
      <c r="I302" s="87">
        <f t="shared" si="23"/>
        <v>732.55</v>
      </c>
    </row>
    <row r="303" spans="1:30" ht="14.5" x14ac:dyDescent="0.3">
      <c r="A303" s="60" t="s">
        <v>393</v>
      </c>
      <c r="B303" s="93" t="s">
        <v>448</v>
      </c>
      <c r="C303" s="79" t="s">
        <v>219</v>
      </c>
      <c r="D303" s="52" t="s">
        <v>407</v>
      </c>
      <c r="E303" s="53">
        <v>1</v>
      </c>
      <c r="F303" s="81" t="s">
        <v>511</v>
      </c>
      <c r="G303" s="54">
        <v>0</v>
      </c>
      <c r="H303" s="86">
        <f t="shared" si="24"/>
        <v>732.55</v>
      </c>
      <c r="I303" s="87">
        <f t="shared" si="23"/>
        <v>732.55</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f t="shared" si="24"/>
        <v>0</v>
      </c>
      <c r="I304" s="87">
        <f t="shared" si="23"/>
        <v>0</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f t="shared" si="24"/>
        <v>0</v>
      </c>
      <c r="I305" s="87">
        <f t="shared" si="23"/>
        <v>0</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1</v>
      </c>
      <c r="E307" s="23">
        <f t="shared" ref="E307:E312" si="25">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15</v>
      </c>
      <c r="D308" s="23">
        <v>3</v>
      </c>
      <c r="E308" s="23">
        <f t="shared" si="25"/>
        <v>18</v>
      </c>
      <c r="F308" s="27"/>
      <c r="G308" s="16">
        <f>SUMIF($B$275:$B$305,"FGS-2",$G$275:$G$305)</f>
        <v>0</v>
      </c>
      <c r="H308" s="16">
        <f>SUMIF($B$275:$B$305,"FGS-2",$H$275:$H$305)</f>
        <v>11720.799999999997</v>
      </c>
      <c r="I308" s="16">
        <f>SUMIF($B$275:$B$305,"FGS-2",$I$275:$I$305)</f>
        <v>11720.799999999997</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5"/>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5"/>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5"/>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5"/>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27</v>
      </c>
      <c r="D313" s="20">
        <f t="shared" ref="D313:E313" si="26">SUM(D307:D312)</f>
        <v>4</v>
      </c>
      <c r="E313" s="20">
        <f t="shared" si="26"/>
        <v>31</v>
      </c>
      <c r="F313" s="36"/>
      <c r="G313" s="39">
        <f t="shared" ref="G313:H313" si="27">SUM(G307:G312)</f>
        <v>0</v>
      </c>
      <c r="H313" s="39">
        <f t="shared" si="27"/>
        <v>27329.770000000004</v>
      </c>
      <c r="I313" s="39">
        <f>SUM(I307:I312)</f>
        <v>27329.770000000004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221</v>
      </c>
      <c r="D316" s="20">
        <f>SUM(D188+D200+D233+D249+D260+D271+D313)</f>
        <v>7</v>
      </c>
      <c r="E316" s="20">
        <f>SUM(E188+E200+E233+E249+E260+E271+E313)</f>
        <v>228</v>
      </c>
      <c r="F316" s="21"/>
      <c r="G316" s="39">
        <f>SUM(H188+G200+G233+G249+G260+G271+G313)</f>
        <v>154935.16999999995</v>
      </c>
      <c r="H316" s="39">
        <f>SUM(I188+H200+H233+H249+H260+H271+H313)</f>
        <v>812211.31999999983</v>
      </c>
      <c r="I316" s="39">
        <f>SUM(J188+I200+I233+I249+I260+I271+I313)</f>
        <v>977445.34000000008</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190:I190"/>
    <mergeCell ref="A1:J1"/>
    <mergeCell ref="A2:J2"/>
    <mergeCell ref="A3:J3"/>
    <mergeCell ref="B4:J4"/>
    <mergeCell ref="A5:J5"/>
    <mergeCell ref="A263:I263"/>
    <mergeCell ref="A202:I202"/>
    <mergeCell ref="A203:I203"/>
    <mergeCell ref="A210:I210"/>
    <mergeCell ref="A211:I211"/>
    <mergeCell ref="A218:I218"/>
    <mergeCell ref="A219:I219"/>
    <mergeCell ref="A235:I235"/>
    <mergeCell ref="A236:I236"/>
    <mergeCell ref="A251:I251"/>
    <mergeCell ref="A252:I252"/>
    <mergeCell ref="A262:I262"/>
    <mergeCell ref="A328:F328"/>
    <mergeCell ref="A273:I273"/>
    <mergeCell ref="A318:F318"/>
    <mergeCell ref="A319:F319"/>
    <mergeCell ref="A320:F320"/>
    <mergeCell ref="A321:F321"/>
    <mergeCell ref="A322:F322"/>
    <mergeCell ref="A323:F323"/>
    <mergeCell ref="A324:F324"/>
    <mergeCell ref="A325:F325"/>
    <mergeCell ref="A326:F326"/>
    <mergeCell ref="A327:F327"/>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89:F389"/>
    <mergeCell ref="A390:F390"/>
    <mergeCell ref="A391:F391"/>
    <mergeCell ref="A392:F392"/>
    <mergeCell ref="A393:F393"/>
  </mergeCells>
  <dataValidations count="3">
    <dataValidation type="list" allowBlank="1" sqref="B192:B193 B205:B209 B213:B217 B221:B225 B238:B245 B247 B254:B256 B258 B265:B267 B269" xr:uid="{6803C06F-787E-4EDA-8947-401A5D162CF1}">
      <formula1>"FDA,FDA-1,FDA-2,FDA-3,FDA-4"</formula1>
    </dataValidation>
    <dataValidation type="list" allowBlank="1" sqref="B7:B174" xr:uid="{B0A53EF0-6820-490B-AFE2-D40B4FD6C4C2}">
      <formula1>"DAS,DAS-1,DAS-2,DAS-3,DAS-4,DAS-5,CAA-1,CAA-2,CAA-3,CAA-4,CAA-5"</formula1>
    </dataValidation>
    <dataValidation type="list" allowBlank="1" sqref="D205:D209 D192:D193 D275:D305 D221:D225 D213:D217 D254:D256 D265:D267 D238:D245 D7:D174" xr:uid="{C825646A-F2DA-494A-84C6-6FBFA9242AD3}">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B3C56-AD71-4878-B5BB-BC93D8EC7667}">
  <dimension ref="A1:AD1038"/>
  <sheetViews>
    <sheetView topLeftCell="A158" workbookViewId="0">
      <selection activeCell="C175" sqref="C175"/>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565</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4" t="s">
        <v>570</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5" t="s">
        <v>180</v>
      </c>
      <c r="B7" s="57" t="s">
        <v>37</v>
      </c>
      <c r="C7" s="57" t="s">
        <v>219</v>
      </c>
      <c r="D7" s="94" t="s">
        <v>227</v>
      </c>
      <c r="E7" s="53">
        <v>1</v>
      </c>
      <c r="F7" s="60" t="s">
        <v>228</v>
      </c>
      <c r="G7" s="54">
        <v>0</v>
      </c>
      <c r="H7" s="64">
        <v>664.44</v>
      </c>
      <c r="I7" s="64">
        <v>2657.77</v>
      </c>
      <c r="J7" s="65">
        <f t="shared" ref="J7:J70" si="0">H7+I7</f>
        <v>3322.21</v>
      </c>
      <c r="K7" s="17"/>
      <c r="L7" s="17"/>
      <c r="M7" s="17"/>
      <c r="N7" s="17"/>
      <c r="O7" s="17"/>
      <c r="P7" s="17"/>
      <c r="Q7" s="17"/>
      <c r="R7" s="18"/>
      <c r="S7" s="18"/>
      <c r="T7" s="18"/>
      <c r="U7" s="18"/>
      <c r="V7" s="18"/>
      <c r="W7" s="18"/>
      <c r="X7" s="18"/>
      <c r="Y7" s="18"/>
      <c r="Z7" s="18"/>
      <c r="AA7" s="5"/>
      <c r="AB7" s="5"/>
      <c r="AC7" s="5"/>
      <c r="AD7" s="5"/>
    </row>
    <row r="8" spans="1:30" ht="14.5" x14ac:dyDescent="0.3">
      <c r="A8" s="56" t="s">
        <v>181</v>
      </c>
      <c r="B8" s="58" t="s">
        <v>33</v>
      </c>
      <c r="C8" s="56" t="s">
        <v>220</v>
      </c>
      <c r="D8" s="94" t="s">
        <v>227</v>
      </c>
      <c r="E8" s="53">
        <v>1</v>
      </c>
      <c r="F8" s="61" t="s">
        <v>229</v>
      </c>
      <c r="G8" s="54">
        <v>0</v>
      </c>
      <c r="H8" s="64">
        <v>930.22</v>
      </c>
      <c r="I8" s="64">
        <v>3720.87</v>
      </c>
      <c r="J8" s="65">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58" t="s">
        <v>37</v>
      </c>
      <c r="C9" s="58" t="s">
        <v>221</v>
      </c>
      <c r="D9" s="94" t="s">
        <v>227</v>
      </c>
      <c r="E9" s="53">
        <v>1</v>
      </c>
      <c r="F9" s="60" t="s">
        <v>230</v>
      </c>
      <c r="G9" s="54">
        <v>0</v>
      </c>
      <c r="H9" s="64">
        <v>664.44</v>
      </c>
      <c r="I9" s="64">
        <v>2657.77</v>
      </c>
      <c r="J9" s="65">
        <f t="shared" si="0"/>
        <v>3322.21</v>
      </c>
      <c r="K9" s="47"/>
      <c r="L9" s="47"/>
      <c r="M9" s="47"/>
      <c r="N9" s="47"/>
      <c r="O9" s="47"/>
      <c r="P9" s="47"/>
      <c r="Q9" s="47"/>
    </row>
    <row r="10" spans="1:30" ht="14.5" x14ac:dyDescent="0.3">
      <c r="A10" s="56" t="s">
        <v>182</v>
      </c>
      <c r="B10" s="56" t="s">
        <v>39</v>
      </c>
      <c r="C10" s="56" t="s">
        <v>222</v>
      </c>
      <c r="D10" s="94" t="s">
        <v>227</v>
      </c>
      <c r="E10" s="53">
        <v>1</v>
      </c>
      <c r="F10" s="62" t="s">
        <v>231</v>
      </c>
      <c r="G10" s="54">
        <v>0</v>
      </c>
      <c r="H10" s="64">
        <v>431.89</v>
      </c>
      <c r="I10" s="64">
        <v>1727.55</v>
      </c>
      <c r="J10" s="65">
        <f t="shared" si="0"/>
        <v>2159.44</v>
      </c>
    </row>
    <row r="11" spans="1:30" ht="14.5" x14ac:dyDescent="0.3">
      <c r="A11" s="55" t="s">
        <v>183</v>
      </c>
      <c r="B11" s="57" t="s">
        <v>27</v>
      </c>
      <c r="C11" s="57" t="s">
        <v>223</v>
      </c>
      <c r="D11" s="94" t="s">
        <v>227</v>
      </c>
      <c r="E11" s="53">
        <v>1</v>
      </c>
      <c r="F11" s="61" t="s">
        <v>232</v>
      </c>
      <c r="G11" s="54">
        <v>0</v>
      </c>
      <c r="H11" s="64">
        <v>1461.77</v>
      </c>
      <c r="I11" s="64">
        <v>5847.08</v>
      </c>
      <c r="J11" s="65">
        <f t="shared" si="0"/>
        <v>7308.85</v>
      </c>
    </row>
    <row r="12" spans="1:30" ht="14.5" x14ac:dyDescent="0.3">
      <c r="A12" s="55" t="s">
        <v>184</v>
      </c>
      <c r="B12" s="55" t="s">
        <v>29</v>
      </c>
      <c r="C12" s="58" t="s">
        <v>221</v>
      </c>
      <c r="D12" s="94" t="s">
        <v>407</v>
      </c>
      <c r="E12" s="53">
        <v>1</v>
      </c>
      <c r="F12" s="60" t="s">
        <v>233</v>
      </c>
      <c r="G12" s="54">
        <v>0</v>
      </c>
      <c r="H12" s="64"/>
      <c r="I12" s="64">
        <v>4916.8599999999997</v>
      </c>
      <c r="J12" s="65">
        <f t="shared" si="0"/>
        <v>4916.8599999999997</v>
      </c>
    </row>
    <row r="13" spans="1:30" ht="14.5" x14ac:dyDescent="0.3">
      <c r="A13" s="55" t="s">
        <v>182</v>
      </c>
      <c r="B13" s="56" t="s">
        <v>39</v>
      </c>
      <c r="C13" s="56" t="s">
        <v>220</v>
      </c>
      <c r="D13" s="94" t="s">
        <v>227</v>
      </c>
      <c r="E13" s="53">
        <v>1</v>
      </c>
      <c r="F13" s="60" t="s">
        <v>234</v>
      </c>
      <c r="G13" s="54">
        <v>0</v>
      </c>
      <c r="H13" s="64">
        <v>431.89</v>
      </c>
      <c r="I13" s="64">
        <v>1727.55</v>
      </c>
      <c r="J13" s="65">
        <f t="shared" si="0"/>
        <v>2159.44</v>
      </c>
    </row>
    <row r="14" spans="1:30" ht="14.5" x14ac:dyDescent="0.3">
      <c r="A14" s="55" t="s">
        <v>182</v>
      </c>
      <c r="B14" s="56" t="s">
        <v>39</v>
      </c>
      <c r="C14" s="57" t="s">
        <v>219</v>
      </c>
      <c r="D14" s="94" t="s">
        <v>227</v>
      </c>
      <c r="E14" s="53">
        <v>1</v>
      </c>
      <c r="F14" s="60" t="s">
        <v>235</v>
      </c>
      <c r="G14" s="54">
        <v>0</v>
      </c>
      <c r="H14" s="64">
        <v>431.89</v>
      </c>
      <c r="I14" s="64">
        <v>1727.55</v>
      </c>
      <c r="J14" s="65">
        <f t="shared" si="0"/>
        <v>2159.44</v>
      </c>
    </row>
    <row r="15" spans="1:30" ht="14.5" x14ac:dyDescent="0.3">
      <c r="A15" s="55" t="s">
        <v>181</v>
      </c>
      <c r="B15" s="57" t="s">
        <v>33</v>
      </c>
      <c r="C15" s="56" t="s">
        <v>224</v>
      </c>
      <c r="D15" s="94" t="s">
        <v>227</v>
      </c>
      <c r="E15" s="53">
        <v>1</v>
      </c>
      <c r="F15" s="60" t="s">
        <v>236</v>
      </c>
      <c r="G15" s="54">
        <v>0</v>
      </c>
      <c r="H15" s="64">
        <v>930.22</v>
      </c>
      <c r="I15" s="64">
        <v>3720.87</v>
      </c>
      <c r="J15" s="65">
        <f t="shared" si="0"/>
        <v>4651.09</v>
      </c>
    </row>
    <row r="16" spans="1:30" ht="14.5" x14ac:dyDescent="0.3">
      <c r="A16" s="55" t="s">
        <v>183</v>
      </c>
      <c r="B16" s="57" t="s">
        <v>27</v>
      </c>
      <c r="C16" s="57" t="s">
        <v>219</v>
      </c>
      <c r="D16" s="94" t="s">
        <v>227</v>
      </c>
      <c r="E16" s="53">
        <v>1</v>
      </c>
      <c r="F16" s="61" t="s">
        <v>237</v>
      </c>
      <c r="G16" s="54">
        <v>0</v>
      </c>
      <c r="H16" s="64">
        <v>1461.77</v>
      </c>
      <c r="I16" s="64">
        <v>5847.08</v>
      </c>
      <c r="J16" s="65">
        <f t="shared" si="0"/>
        <v>7308.85</v>
      </c>
    </row>
    <row r="17" spans="1:10" ht="14.5" x14ac:dyDescent="0.3">
      <c r="A17" s="55" t="s">
        <v>183</v>
      </c>
      <c r="B17" s="57" t="s">
        <v>27</v>
      </c>
      <c r="C17" s="56" t="s">
        <v>222</v>
      </c>
      <c r="D17" s="94" t="s">
        <v>227</v>
      </c>
      <c r="E17" s="53">
        <v>1</v>
      </c>
      <c r="F17" s="60" t="s">
        <v>238</v>
      </c>
      <c r="G17" s="54">
        <v>0</v>
      </c>
      <c r="H17" s="64">
        <v>1461.77</v>
      </c>
      <c r="I17" s="64">
        <v>5847.08</v>
      </c>
      <c r="J17" s="65">
        <f t="shared" si="0"/>
        <v>7308.85</v>
      </c>
    </row>
    <row r="18" spans="1:10" ht="14.5" x14ac:dyDescent="0.3">
      <c r="A18" s="55" t="s">
        <v>180</v>
      </c>
      <c r="B18" s="58" t="s">
        <v>37</v>
      </c>
      <c r="C18" s="57" t="s">
        <v>223</v>
      </c>
      <c r="D18" s="94" t="s">
        <v>227</v>
      </c>
      <c r="E18" s="53">
        <v>1</v>
      </c>
      <c r="F18" s="60" t="s">
        <v>239</v>
      </c>
      <c r="G18" s="54">
        <v>0</v>
      </c>
      <c r="H18" s="64">
        <v>664.44</v>
      </c>
      <c r="I18" s="64">
        <v>2657.77</v>
      </c>
      <c r="J18" s="65">
        <f t="shared" si="0"/>
        <v>3322.21</v>
      </c>
    </row>
    <row r="19" spans="1:10" ht="14.5" x14ac:dyDescent="0.3">
      <c r="A19" s="55" t="s">
        <v>185</v>
      </c>
      <c r="B19" s="55" t="s">
        <v>29</v>
      </c>
      <c r="C19" s="56" t="s">
        <v>225</v>
      </c>
      <c r="D19" s="94" t="s">
        <v>227</v>
      </c>
      <c r="E19" s="53">
        <v>1</v>
      </c>
      <c r="F19" s="60" t="s">
        <v>240</v>
      </c>
      <c r="G19" s="54">
        <v>0</v>
      </c>
      <c r="H19" s="64">
        <v>1229.22</v>
      </c>
      <c r="I19" s="64">
        <v>4916.8599999999997</v>
      </c>
      <c r="J19" s="65">
        <f t="shared" si="0"/>
        <v>6146.08</v>
      </c>
    </row>
    <row r="20" spans="1:10" ht="14.5" x14ac:dyDescent="0.3">
      <c r="A20" s="55" t="s">
        <v>183</v>
      </c>
      <c r="B20" s="57" t="s">
        <v>27</v>
      </c>
      <c r="C20" s="56" t="s">
        <v>222</v>
      </c>
      <c r="D20" s="94" t="s">
        <v>227</v>
      </c>
      <c r="E20" s="53">
        <v>1</v>
      </c>
      <c r="F20" s="60" t="s">
        <v>241</v>
      </c>
      <c r="G20" s="54">
        <v>0</v>
      </c>
      <c r="H20" s="64">
        <v>1461.77</v>
      </c>
      <c r="I20" s="64">
        <v>5847.08</v>
      </c>
      <c r="J20" s="65">
        <f t="shared" si="0"/>
        <v>7308.85</v>
      </c>
    </row>
    <row r="21" spans="1:10" ht="26" x14ac:dyDescent="0.3">
      <c r="A21" s="55" t="s">
        <v>186</v>
      </c>
      <c r="B21" s="55" t="s">
        <v>41</v>
      </c>
      <c r="C21" s="55" t="s">
        <v>226</v>
      </c>
      <c r="D21" s="94" t="s">
        <v>407</v>
      </c>
      <c r="E21" s="53">
        <v>1</v>
      </c>
      <c r="F21" s="60" t="s">
        <v>242</v>
      </c>
      <c r="G21" s="54">
        <v>0</v>
      </c>
      <c r="H21" s="64"/>
      <c r="I21" s="66">
        <v>1063.1099999999999</v>
      </c>
      <c r="J21" s="67">
        <f t="shared" si="0"/>
        <v>1063.1099999999999</v>
      </c>
    </row>
    <row r="22" spans="1:10" ht="14.5" x14ac:dyDescent="0.3">
      <c r="A22" s="55" t="s">
        <v>180</v>
      </c>
      <c r="B22" s="58" t="s">
        <v>37</v>
      </c>
      <c r="C22" s="57" t="s">
        <v>223</v>
      </c>
      <c r="D22" s="94" t="s">
        <v>227</v>
      </c>
      <c r="E22" s="53">
        <v>1</v>
      </c>
      <c r="F22" s="60" t="s">
        <v>243</v>
      </c>
      <c r="G22" s="54">
        <v>0</v>
      </c>
      <c r="H22" s="64">
        <v>664.44</v>
      </c>
      <c r="I22" s="64">
        <v>2657.77</v>
      </c>
      <c r="J22" s="65">
        <f t="shared" si="0"/>
        <v>3322.21</v>
      </c>
    </row>
    <row r="23" spans="1:10" ht="14.5" x14ac:dyDescent="0.3">
      <c r="A23" s="55" t="s">
        <v>187</v>
      </c>
      <c r="B23" s="55" t="s">
        <v>25</v>
      </c>
      <c r="C23" s="57" t="s">
        <v>219</v>
      </c>
      <c r="D23" s="94" t="s">
        <v>227</v>
      </c>
      <c r="E23" s="53">
        <v>1</v>
      </c>
      <c r="F23" s="63" t="s">
        <v>244</v>
      </c>
      <c r="G23" s="54">
        <v>0</v>
      </c>
      <c r="H23" s="64">
        <v>1993.32</v>
      </c>
      <c r="I23" s="64">
        <v>7973.3</v>
      </c>
      <c r="J23" s="65">
        <f t="shared" si="0"/>
        <v>9966.6200000000008</v>
      </c>
    </row>
    <row r="24" spans="1:10" ht="14.5" x14ac:dyDescent="0.3">
      <c r="A24" s="55" t="s">
        <v>187</v>
      </c>
      <c r="B24" s="55" t="s">
        <v>25</v>
      </c>
      <c r="C24" s="57" t="s">
        <v>223</v>
      </c>
      <c r="D24" s="94" t="s">
        <v>227</v>
      </c>
      <c r="E24" s="53">
        <v>1</v>
      </c>
      <c r="F24" s="60" t="s">
        <v>245</v>
      </c>
      <c r="G24" s="54">
        <v>0</v>
      </c>
      <c r="H24" s="64">
        <v>1993.32</v>
      </c>
      <c r="I24" s="64">
        <v>7973.3</v>
      </c>
      <c r="J24" s="65">
        <f t="shared" si="0"/>
        <v>9966.6200000000008</v>
      </c>
    </row>
    <row r="25" spans="1:10" ht="14.5" x14ac:dyDescent="0.3">
      <c r="A25" s="55" t="s">
        <v>183</v>
      </c>
      <c r="B25" s="57" t="s">
        <v>27</v>
      </c>
      <c r="C25" s="56" t="s">
        <v>222</v>
      </c>
      <c r="D25" s="94" t="s">
        <v>461</v>
      </c>
      <c r="E25" s="53">
        <v>1</v>
      </c>
      <c r="F25" s="60" t="s">
        <v>246</v>
      </c>
      <c r="G25" s="54">
        <v>0</v>
      </c>
      <c r="H25" s="64"/>
      <c r="I25" s="64">
        <v>5847.08</v>
      </c>
      <c r="J25" s="65">
        <f t="shared" si="0"/>
        <v>5847.08</v>
      </c>
    </row>
    <row r="26" spans="1:10" ht="14.5" x14ac:dyDescent="0.3">
      <c r="A26" s="55" t="s">
        <v>188</v>
      </c>
      <c r="B26" s="55" t="s">
        <v>35</v>
      </c>
      <c r="C26" s="55" t="s">
        <v>226</v>
      </c>
      <c r="D26" s="94" t="s">
        <v>227</v>
      </c>
      <c r="E26" s="53">
        <v>1</v>
      </c>
      <c r="F26" s="60" t="s">
        <v>247</v>
      </c>
      <c r="G26" s="54">
        <v>0</v>
      </c>
      <c r="H26" s="64">
        <v>807.29</v>
      </c>
      <c r="I26" s="64">
        <v>3229.18</v>
      </c>
      <c r="J26" s="65">
        <f t="shared" si="0"/>
        <v>4036.47</v>
      </c>
    </row>
    <row r="27" spans="1:10" ht="14.5" x14ac:dyDescent="0.3">
      <c r="A27" s="55" t="s">
        <v>187</v>
      </c>
      <c r="B27" s="55" t="s">
        <v>25</v>
      </c>
      <c r="C27" s="56" t="s">
        <v>222</v>
      </c>
      <c r="D27" s="94" t="s">
        <v>227</v>
      </c>
      <c r="E27" s="53">
        <v>1</v>
      </c>
      <c r="F27" s="61" t="s">
        <v>248</v>
      </c>
      <c r="G27" s="54">
        <v>0</v>
      </c>
      <c r="H27" s="64">
        <v>1993.32</v>
      </c>
      <c r="I27" s="64">
        <v>7973.3</v>
      </c>
      <c r="J27" s="65">
        <f t="shared" si="0"/>
        <v>9966.6200000000008</v>
      </c>
    </row>
    <row r="28" spans="1:10" ht="14.5" x14ac:dyDescent="0.3">
      <c r="A28" s="55" t="s">
        <v>180</v>
      </c>
      <c r="B28" s="58" t="s">
        <v>37</v>
      </c>
      <c r="C28" s="57" t="s">
        <v>219</v>
      </c>
      <c r="D28" s="94" t="s">
        <v>227</v>
      </c>
      <c r="E28" s="53">
        <v>1</v>
      </c>
      <c r="F28" s="60" t="s">
        <v>249</v>
      </c>
      <c r="G28" s="54">
        <v>0</v>
      </c>
      <c r="H28" s="64">
        <v>664.44</v>
      </c>
      <c r="I28" s="64">
        <v>2657.77</v>
      </c>
      <c r="J28" s="65">
        <f t="shared" si="0"/>
        <v>3322.21</v>
      </c>
    </row>
    <row r="29" spans="1:10" ht="14.5" x14ac:dyDescent="0.3">
      <c r="A29" s="56" t="s">
        <v>189</v>
      </c>
      <c r="B29" s="56" t="s">
        <v>31</v>
      </c>
      <c r="C29" s="56" t="s">
        <v>224</v>
      </c>
      <c r="D29" s="94" t="s">
        <v>227</v>
      </c>
      <c r="E29" s="53">
        <v>1</v>
      </c>
      <c r="F29" s="60" t="s">
        <v>250</v>
      </c>
      <c r="G29" s="54">
        <v>0</v>
      </c>
      <c r="H29" s="64">
        <v>1129.55</v>
      </c>
      <c r="I29" s="64">
        <v>4518.2</v>
      </c>
      <c r="J29" s="65">
        <f t="shared" si="0"/>
        <v>5647.75</v>
      </c>
    </row>
    <row r="30" spans="1:10" ht="14.5" x14ac:dyDescent="0.3">
      <c r="A30" s="55" t="s">
        <v>180</v>
      </c>
      <c r="B30" s="58" t="s">
        <v>37</v>
      </c>
      <c r="C30" s="58" t="s">
        <v>221</v>
      </c>
      <c r="D30" s="94" t="s">
        <v>227</v>
      </c>
      <c r="E30" s="53">
        <v>1</v>
      </c>
      <c r="F30" s="60" t="s">
        <v>251</v>
      </c>
      <c r="G30" s="54">
        <v>0</v>
      </c>
      <c r="H30" s="64">
        <v>664.44</v>
      </c>
      <c r="I30" s="64">
        <v>2657.77</v>
      </c>
      <c r="J30" s="65">
        <f t="shared" si="0"/>
        <v>3322.21</v>
      </c>
    </row>
    <row r="31" spans="1:10" ht="14.5" x14ac:dyDescent="0.3">
      <c r="A31" s="55" t="s">
        <v>181</v>
      </c>
      <c r="B31" s="57" t="s">
        <v>33</v>
      </c>
      <c r="C31" s="56" t="s">
        <v>222</v>
      </c>
      <c r="D31" s="94" t="s">
        <v>227</v>
      </c>
      <c r="E31" s="53">
        <v>1</v>
      </c>
      <c r="F31" s="60" t="s">
        <v>252</v>
      </c>
      <c r="G31" s="54">
        <v>0</v>
      </c>
      <c r="H31" s="64">
        <v>930.22</v>
      </c>
      <c r="I31" s="64">
        <v>3720.87</v>
      </c>
      <c r="J31" s="65">
        <f t="shared" si="0"/>
        <v>4651.09</v>
      </c>
    </row>
    <row r="32" spans="1:10" ht="14.5" x14ac:dyDescent="0.3">
      <c r="A32" s="55" t="s">
        <v>183</v>
      </c>
      <c r="B32" s="57" t="s">
        <v>27</v>
      </c>
      <c r="C32" s="58" t="s">
        <v>221</v>
      </c>
      <c r="D32" s="94" t="s">
        <v>227</v>
      </c>
      <c r="E32" s="53">
        <v>1</v>
      </c>
      <c r="F32" s="60" t="s">
        <v>253</v>
      </c>
      <c r="G32" s="54">
        <v>0</v>
      </c>
      <c r="H32" s="64">
        <v>1461.77</v>
      </c>
      <c r="I32" s="64">
        <v>5847.08</v>
      </c>
      <c r="J32" s="65">
        <f t="shared" si="0"/>
        <v>7308.85</v>
      </c>
    </row>
    <row r="33" spans="1:10" ht="14.5" x14ac:dyDescent="0.3">
      <c r="A33" s="55" t="s">
        <v>189</v>
      </c>
      <c r="B33" s="55" t="s">
        <v>31</v>
      </c>
      <c r="C33" s="58" t="s">
        <v>225</v>
      </c>
      <c r="D33" s="94" t="s">
        <v>407</v>
      </c>
      <c r="E33" s="53">
        <v>1</v>
      </c>
      <c r="F33" s="60" t="s">
        <v>254</v>
      </c>
      <c r="G33" s="54">
        <v>0</v>
      </c>
      <c r="H33" s="64"/>
      <c r="I33" s="64">
        <v>4518.2</v>
      </c>
      <c r="J33" s="65">
        <f t="shared" si="0"/>
        <v>4518.2</v>
      </c>
    </row>
    <row r="34" spans="1:10" ht="14.5" x14ac:dyDescent="0.3">
      <c r="A34" s="55" t="s">
        <v>190</v>
      </c>
      <c r="B34" s="55" t="s">
        <v>449</v>
      </c>
      <c r="C34" s="56" t="s">
        <v>224</v>
      </c>
      <c r="D34" s="94" t="s">
        <v>227</v>
      </c>
      <c r="E34" s="53">
        <v>1</v>
      </c>
      <c r="F34" s="60" t="s">
        <v>255</v>
      </c>
      <c r="G34" s="54">
        <v>0</v>
      </c>
      <c r="H34" s="64">
        <v>3198</v>
      </c>
      <c r="I34" s="64">
        <v>12792</v>
      </c>
      <c r="J34" s="65">
        <f>H34+I34</f>
        <v>15990</v>
      </c>
    </row>
    <row r="35" spans="1:10" ht="14.5" x14ac:dyDescent="0.3">
      <c r="A35" s="55" t="s">
        <v>187</v>
      </c>
      <c r="B35" s="55" t="s">
        <v>25</v>
      </c>
      <c r="C35" s="56" t="s">
        <v>222</v>
      </c>
      <c r="D35" s="94" t="s">
        <v>227</v>
      </c>
      <c r="E35" s="53">
        <v>1</v>
      </c>
      <c r="F35" s="61" t="s">
        <v>256</v>
      </c>
      <c r="G35" s="54">
        <v>0</v>
      </c>
      <c r="H35" s="64">
        <v>1993.32</v>
      </c>
      <c r="I35" s="64">
        <v>7973.3</v>
      </c>
      <c r="J35" s="65">
        <f t="shared" si="0"/>
        <v>9966.6200000000008</v>
      </c>
    </row>
    <row r="36" spans="1:10" ht="14.5" x14ac:dyDescent="0.3">
      <c r="A36" s="55" t="s">
        <v>180</v>
      </c>
      <c r="B36" s="58" t="s">
        <v>37</v>
      </c>
      <c r="C36" s="56" t="s">
        <v>224</v>
      </c>
      <c r="D36" s="94" t="s">
        <v>227</v>
      </c>
      <c r="E36" s="53">
        <v>1</v>
      </c>
      <c r="F36" s="60" t="s">
        <v>257</v>
      </c>
      <c r="G36" s="54">
        <v>0</v>
      </c>
      <c r="H36" s="64">
        <v>664.44</v>
      </c>
      <c r="I36" s="64">
        <v>2657.77</v>
      </c>
      <c r="J36" s="65">
        <f t="shared" si="0"/>
        <v>3322.21</v>
      </c>
    </row>
    <row r="37" spans="1:10" ht="26" x14ac:dyDescent="0.3">
      <c r="A37" s="55" t="s">
        <v>191</v>
      </c>
      <c r="B37" s="55" t="s">
        <v>31</v>
      </c>
      <c r="C37" s="57" t="s">
        <v>219</v>
      </c>
      <c r="D37" s="94" t="s">
        <v>407</v>
      </c>
      <c r="E37" s="53">
        <v>1</v>
      </c>
      <c r="F37" s="60" t="s">
        <v>258</v>
      </c>
      <c r="G37" s="54">
        <v>0</v>
      </c>
      <c r="H37" s="64"/>
      <c r="I37" s="64">
        <v>4518.2</v>
      </c>
      <c r="J37" s="65">
        <f t="shared" si="0"/>
        <v>4518.2</v>
      </c>
    </row>
    <row r="38" spans="1:10" ht="14.5" x14ac:dyDescent="0.3">
      <c r="A38" s="55" t="s">
        <v>192</v>
      </c>
      <c r="B38" s="55" t="s">
        <v>449</v>
      </c>
      <c r="C38" s="57" t="s">
        <v>223</v>
      </c>
      <c r="D38" s="94" t="s">
        <v>227</v>
      </c>
      <c r="E38" s="53">
        <v>1</v>
      </c>
      <c r="F38" s="60" t="s">
        <v>259</v>
      </c>
      <c r="G38" s="54">
        <v>0</v>
      </c>
      <c r="H38" s="64">
        <v>3198</v>
      </c>
      <c r="I38" s="64">
        <v>12792</v>
      </c>
      <c r="J38" s="65">
        <f t="shared" si="0"/>
        <v>15990</v>
      </c>
    </row>
    <row r="39" spans="1:10" ht="14.5" x14ac:dyDescent="0.3">
      <c r="A39" s="55" t="s">
        <v>182</v>
      </c>
      <c r="B39" s="56" t="s">
        <v>39</v>
      </c>
      <c r="C39" s="56" t="s">
        <v>222</v>
      </c>
      <c r="D39" s="94" t="s">
        <v>227</v>
      </c>
      <c r="E39" s="53">
        <v>1</v>
      </c>
      <c r="F39" s="60" t="s">
        <v>260</v>
      </c>
      <c r="G39" s="54">
        <v>0</v>
      </c>
      <c r="H39" s="64">
        <v>431.89</v>
      </c>
      <c r="I39" s="64">
        <v>1727.55</v>
      </c>
      <c r="J39" s="65">
        <f t="shared" si="0"/>
        <v>2159.44</v>
      </c>
    </row>
    <row r="40" spans="1:10" ht="14.5" x14ac:dyDescent="0.3">
      <c r="A40" s="55" t="s">
        <v>181</v>
      </c>
      <c r="B40" s="57" t="s">
        <v>33</v>
      </c>
      <c r="C40" s="56" t="s">
        <v>220</v>
      </c>
      <c r="D40" s="94" t="s">
        <v>227</v>
      </c>
      <c r="E40" s="53">
        <v>1</v>
      </c>
      <c r="F40" s="60" t="s">
        <v>261</v>
      </c>
      <c r="G40" s="54">
        <v>0</v>
      </c>
      <c r="H40" s="64">
        <v>930.22</v>
      </c>
      <c r="I40" s="64">
        <v>3720.87</v>
      </c>
      <c r="J40" s="65">
        <f t="shared" si="0"/>
        <v>4651.09</v>
      </c>
    </row>
    <row r="41" spans="1:10" ht="14.5" x14ac:dyDescent="0.3">
      <c r="A41" s="55" t="s">
        <v>193</v>
      </c>
      <c r="B41" s="57" t="s">
        <v>27</v>
      </c>
      <c r="C41" s="56" t="s">
        <v>220</v>
      </c>
      <c r="D41" s="94" t="s">
        <v>227</v>
      </c>
      <c r="E41" s="53">
        <v>1</v>
      </c>
      <c r="F41" s="60" t="s">
        <v>262</v>
      </c>
      <c r="G41" s="54">
        <v>0</v>
      </c>
      <c r="H41" s="64">
        <v>1461.77</v>
      </c>
      <c r="I41" s="64">
        <v>5847.08</v>
      </c>
      <c r="J41" s="65">
        <f t="shared" si="0"/>
        <v>7308.85</v>
      </c>
    </row>
    <row r="42" spans="1:10" ht="14.5" x14ac:dyDescent="0.3">
      <c r="A42" s="55" t="s">
        <v>183</v>
      </c>
      <c r="B42" s="57" t="s">
        <v>27</v>
      </c>
      <c r="C42" s="58" t="s">
        <v>221</v>
      </c>
      <c r="D42" s="94" t="s">
        <v>227</v>
      </c>
      <c r="E42" s="53">
        <v>1</v>
      </c>
      <c r="F42" s="61" t="s">
        <v>263</v>
      </c>
      <c r="G42" s="54">
        <v>0</v>
      </c>
      <c r="H42" s="64">
        <v>1461.77</v>
      </c>
      <c r="I42" s="64">
        <v>5847.08</v>
      </c>
      <c r="J42" s="65">
        <f t="shared" si="0"/>
        <v>7308.85</v>
      </c>
    </row>
    <row r="43" spans="1:10" ht="14.5" x14ac:dyDescent="0.3">
      <c r="A43" s="55" t="s">
        <v>185</v>
      </c>
      <c r="B43" s="55" t="s">
        <v>29</v>
      </c>
      <c r="C43" s="56" t="s">
        <v>224</v>
      </c>
      <c r="D43" s="94" t="s">
        <v>227</v>
      </c>
      <c r="E43" s="53">
        <v>1</v>
      </c>
      <c r="F43" s="60" t="s">
        <v>264</v>
      </c>
      <c r="G43" s="54">
        <v>0</v>
      </c>
      <c r="H43" s="64">
        <v>1229.22</v>
      </c>
      <c r="I43" s="64">
        <v>4916.8599999999997</v>
      </c>
      <c r="J43" s="65">
        <f t="shared" si="0"/>
        <v>6146.08</v>
      </c>
    </row>
    <row r="44" spans="1:10" ht="14.5" x14ac:dyDescent="0.3">
      <c r="A44" s="55" t="s">
        <v>180</v>
      </c>
      <c r="B44" s="58" t="s">
        <v>37</v>
      </c>
      <c r="C44" s="56" t="s">
        <v>222</v>
      </c>
      <c r="D44" s="94" t="s">
        <v>227</v>
      </c>
      <c r="E44" s="53">
        <v>1</v>
      </c>
      <c r="F44" s="60" t="s">
        <v>265</v>
      </c>
      <c r="G44" s="54">
        <v>0</v>
      </c>
      <c r="H44" s="64">
        <v>664.44</v>
      </c>
      <c r="I44" s="64">
        <v>2657.77</v>
      </c>
      <c r="J44" s="65">
        <f t="shared" si="0"/>
        <v>3322.21</v>
      </c>
    </row>
    <row r="45" spans="1:10" ht="14.5" x14ac:dyDescent="0.3">
      <c r="A45" s="55" t="s">
        <v>180</v>
      </c>
      <c r="B45" s="58" t="s">
        <v>37</v>
      </c>
      <c r="C45" s="55" t="s">
        <v>226</v>
      </c>
      <c r="D45" s="94" t="s">
        <v>407</v>
      </c>
      <c r="E45" s="53">
        <v>1</v>
      </c>
      <c r="F45" s="60" t="s">
        <v>266</v>
      </c>
      <c r="G45" s="54">
        <v>0</v>
      </c>
      <c r="H45" s="64"/>
      <c r="I45" s="64">
        <v>2657.77</v>
      </c>
      <c r="J45" s="65">
        <f t="shared" si="0"/>
        <v>2657.77</v>
      </c>
    </row>
    <row r="46" spans="1:10" ht="14.5" x14ac:dyDescent="0.3">
      <c r="A46" s="55" t="s">
        <v>180</v>
      </c>
      <c r="B46" s="58" t="s">
        <v>37</v>
      </c>
      <c r="C46" s="57" t="s">
        <v>219</v>
      </c>
      <c r="D46" s="94" t="s">
        <v>461</v>
      </c>
      <c r="E46" s="53">
        <v>1</v>
      </c>
      <c r="F46" s="60" t="s">
        <v>267</v>
      </c>
      <c r="G46" s="54">
        <v>0</v>
      </c>
      <c r="H46" s="64"/>
      <c r="I46" s="64">
        <v>2657.77</v>
      </c>
      <c r="J46" s="65">
        <f t="shared" si="0"/>
        <v>2657.77</v>
      </c>
    </row>
    <row r="47" spans="1:10" ht="14.5" x14ac:dyDescent="0.3">
      <c r="A47" s="55" t="s">
        <v>182</v>
      </c>
      <c r="B47" s="56" t="s">
        <v>39</v>
      </c>
      <c r="C47" s="56" t="s">
        <v>222</v>
      </c>
      <c r="D47" s="94" t="s">
        <v>227</v>
      </c>
      <c r="E47" s="53">
        <v>1</v>
      </c>
      <c r="F47" s="60" t="s">
        <v>268</v>
      </c>
      <c r="G47" s="54">
        <v>0</v>
      </c>
      <c r="H47" s="64">
        <v>431.89</v>
      </c>
      <c r="I47" s="64">
        <v>1727.55</v>
      </c>
      <c r="J47" s="65">
        <f t="shared" si="0"/>
        <v>2159.44</v>
      </c>
    </row>
    <row r="48" spans="1:10" ht="14.5" x14ac:dyDescent="0.3">
      <c r="A48" s="55" t="s">
        <v>189</v>
      </c>
      <c r="B48" s="55" t="s">
        <v>31</v>
      </c>
      <c r="C48" s="57" t="s">
        <v>223</v>
      </c>
      <c r="D48" s="94" t="s">
        <v>227</v>
      </c>
      <c r="E48" s="53">
        <v>1</v>
      </c>
      <c r="F48" s="60" t="s">
        <v>269</v>
      </c>
      <c r="G48" s="54">
        <v>0</v>
      </c>
      <c r="H48" s="64">
        <v>1129.55</v>
      </c>
      <c r="I48" s="64">
        <v>4518.2</v>
      </c>
      <c r="J48" s="65">
        <f t="shared" si="0"/>
        <v>5647.75</v>
      </c>
    </row>
    <row r="49" spans="1:10" ht="14.5" x14ac:dyDescent="0.3">
      <c r="A49" s="55" t="s">
        <v>181</v>
      </c>
      <c r="B49" s="57" t="s">
        <v>33</v>
      </c>
      <c r="C49" s="57" t="s">
        <v>219</v>
      </c>
      <c r="D49" s="94" t="s">
        <v>227</v>
      </c>
      <c r="E49" s="53">
        <v>1</v>
      </c>
      <c r="F49" s="61" t="s">
        <v>270</v>
      </c>
      <c r="G49" s="54">
        <v>0</v>
      </c>
      <c r="H49" s="64">
        <v>930.22</v>
      </c>
      <c r="I49" s="64">
        <v>3720.87</v>
      </c>
      <c r="J49" s="65">
        <f t="shared" si="0"/>
        <v>4651.09</v>
      </c>
    </row>
    <row r="50" spans="1:10" ht="14.5" x14ac:dyDescent="0.3">
      <c r="A50" s="55" t="s">
        <v>194</v>
      </c>
      <c r="B50" s="57" t="s">
        <v>33</v>
      </c>
      <c r="C50" s="56" t="s">
        <v>222</v>
      </c>
      <c r="D50" s="94" t="s">
        <v>407</v>
      </c>
      <c r="E50" s="53">
        <v>1</v>
      </c>
      <c r="F50" s="60" t="s">
        <v>271</v>
      </c>
      <c r="G50" s="54">
        <v>0</v>
      </c>
      <c r="H50" s="64"/>
      <c r="I50" s="64">
        <v>3720.87</v>
      </c>
      <c r="J50" s="65">
        <f t="shared" si="0"/>
        <v>3720.87</v>
      </c>
    </row>
    <row r="51" spans="1:10" ht="14.5" x14ac:dyDescent="0.3">
      <c r="A51" s="55" t="s">
        <v>188</v>
      </c>
      <c r="B51" s="55" t="s">
        <v>35</v>
      </c>
      <c r="C51" s="56" t="s">
        <v>225</v>
      </c>
      <c r="D51" s="94" t="s">
        <v>227</v>
      </c>
      <c r="E51" s="53">
        <v>1</v>
      </c>
      <c r="F51" s="60" t="s">
        <v>272</v>
      </c>
      <c r="G51" s="54">
        <v>0</v>
      </c>
      <c r="H51" s="64">
        <v>807.29</v>
      </c>
      <c r="I51" s="64">
        <v>3229.18</v>
      </c>
      <c r="J51" s="65">
        <f t="shared" si="0"/>
        <v>4036.47</v>
      </c>
    </row>
    <row r="52" spans="1:10" ht="14.5" x14ac:dyDescent="0.3">
      <c r="A52" s="55" t="s">
        <v>180</v>
      </c>
      <c r="B52" s="58" t="s">
        <v>37</v>
      </c>
      <c r="C52" s="57" t="s">
        <v>223</v>
      </c>
      <c r="D52" s="94" t="s">
        <v>227</v>
      </c>
      <c r="E52" s="53">
        <v>1</v>
      </c>
      <c r="F52" s="60" t="s">
        <v>273</v>
      </c>
      <c r="G52" s="54">
        <v>0</v>
      </c>
      <c r="H52" s="64">
        <v>664.44</v>
      </c>
      <c r="I52" s="64">
        <v>2657.77</v>
      </c>
      <c r="J52" s="65">
        <f t="shared" si="0"/>
        <v>3322.21</v>
      </c>
    </row>
    <row r="53" spans="1:10" ht="14.5" x14ac:dyDescent="0.3">
      <c r="A53" s="55" t="s">
        <v>183</v>
      </c>
      <c r="B53" s="57" t="s">
        <v>27</v>
      </c>
      <c r="C53" s="58" t="s">
        <v>221</v>
      </c>
      <c r="D53" s="94" t="s">
        <v>227</v>
      </c>
      <c r="E53" s="53">
        <v>1</v>
      </c>
      <c r="F53" s="60" t="s">
        <v>274</v>
      </c>
      <c r="G53" s="54">
        <v>0</v>
      </c>
      <c r="H53" s="64">
        <v>1461.77</v>
      </c>
      <c r="I53" s="64">
        <v>5847.08</v>
      </c>
      <c r="J53" s="65">
        <f t="shared" si="0"/>
        <v>7308.85</v>
      </c>
    </row>
    <row r="54" spans="1:10" ht="14.5" x14ac:dyDescent="0.3">
      <c r="A54" s="55" t="s">
        <v>183</v>
      </c>
      <c r="B54" s="57" t="s">
        <v>27</v>
      </c>
      <c r="C54" s="56" t="s">
        <v>222</v>
      </c>
      <c r="D54" s="94" t="s">
        <v>227</v>
      </c>
      <c r="E54" s="53">
        <v>1</v>
      </c>
      <c r="F54" s="60" t="s">
        <v>275</v>
      </c>
      <c r="G54" s="54">
        <v>0</v>
      </c>
      <c r="H54" s="64">
        <v>1461.77</v>
      </c>
      <c r="I54" s="64">
        <v>5847.08</v>
      </c>
      <c r="J54" s="65">
        <f t="shared" si="0"/>
        <v>7308.85</v>
      </c>
    </row>
    <row r="55" spans="1:10" ht="14.5" x14ac:dyDescent="0.3">
      <c r="A55" s="55" t="s">
        <v>182</v>
      </c>
      <c r="B55" s="56" t="s">
        <v>39</v>
      </c>
      <c r="C55" s="56" t="s">
        <v>220</v>
      </c>
      <c r="D55" s="94" t="s">
        <v>227</v>
      </c>
      <c r="E55" s="53">
        <v>1</v>
      </c>
      <c r="F55" s="60" t="s">
        <v>276</v>
      </c>
      <c r="G55" s="54">
        <v>0</v>
      </c>
      <c r="H55" s="64">
        <v>431.89</v>
      </c>
      <c r="I55" s="64">
        <v>1727.55</v>
      </c>
      <c r="J55" s="65">
        <f t="shared" si="0"/>
        <v>2159.44</v>
      </c>
    </row>
    <row r="56" spans="1:10" ht="14.5" x14ac:dyDescent="0.3">
      <c r="A56" s="55" t="s">
        <v>182</v>
      </c>
      <c r="B56" s="56" t="s">
        <v>39</v>
      </c>
      <c r="C56" s="55" t="s">
        <v>226</v>
      </c>
      <c r="D56" s="94" t="s">
        <v>227</v>
      </c>
      <c r="E56" s="53">
        <v>1</v>
      </c>
      <c r="F56" s="60" t="s">
        <v>277</v>
      </c>
      <c r="G56" s="54">
        <v>0</v>
      </c>
      <c r="H56" s="64">
        <v>431.89</v>
      </c>
      <c r="I56" s="64">
        <v>1727.55</v>
      </c>
      <c r="J56" s="65">
        <f t="shared" si="0"/>
        <v>2159.44</v>
      </c>
    </row>
    <row r="57" spans="1:10" ht="14.5" x14ac:dyDescent="0.3">
      <c r="A57" s="55" t="s">
        <v>182</v>
      </c>
      <c r="B57" s="56" t="s">
        <v>39</v>
      </c>
      <c r="C57" s="56" t="s">
        <v>222</v>
      </c>
      <c r="D57" s="94" t="s">
        <v>227</v>
      </c>
      <c r="E57" s="53">
        <v>1</v>
      </c>
      <c r="F57" s="60" t="s">
        <v>278</v>
      </c>
      <c r="G57" s="54">
        <v>0</v>
      </c>
      <c r="H57" s="64">
        <v>431.89</v>
      </c>
      <c r="I57" s="64">
        <v>1727.55</v>
      </c>
      <c r="J57" s="65">
        <f t="shared" si="0"/>
        <v>2159.44</v>
      </c>
    </row>
    <row r="58" spans="1:10" ht="14.5" x14ac:dyDescent="0.3">
      <c r="A58" s="55" t="s">
        <v>180</v>
      </c>
      <c r="B58" s="58" t="s">
        <v>37</v>
      </c>
      <c r="C58" s="56" t="s">
        <v>222</v>
      </c>
      <c r="D58" s="94" t="s">
        <v>227</v>
      </c>
      <c r="E58" s="53">
        <v>1</v>
      </c>
      <c r="F58" s="60" t="s">
        <v>279</v>
      </c>
      <c r="G58" s="54">
        <v>0</v>
      </c>
      <c r="H58" s="64">
        <v>664.44</v>
      </c>
      <c r="I58" s="64">
        <v>2657.77</v>
      </c>
      <c r="J58" s="65">
        <f t="shared" si="0"/>
        <v>3322.21</v>
      </c>
    </row>
    <row r="59" spans="1:10" ht="14.5" x14ac:dyDescent="0.3">
      <c r="A59" s="55" t="s">
        <v>195</v>
      </c>
      <c r="B59" s="55" t="s">
        <v>41</v>
      </c>
      <c r="C59" s="56" t="s">
        <v>222</v>
      </c>
      <c r="D59" s="94" t="s">
        <v>227</v>
      </c>
      <c r="E59" s="53">
        <v>1</v>
      </c>
      <c r="F59" s="61" t="s">
        <v>280</v>
      </c>
      <c r="G59" s="54">
        <v>0</v>
      </c>
      <c r="H59" s="64">
        <v>265.77999999999997</v>
      </c>
      <c r="I59" s="66">
        <v>1063.1099999999999</v>
      </c>
      <c r="J59" s="67">
        <f t="shared" si="0"/>
        <v>1328.8899999999999</v>
      </c>
    </row>
    <row r="60" spans="1:10" ht="14.5" x14ac:dyDescent="0.3">
      <c r="A60" s="55" t="s">
        <v>189</v>
      </c>
      <c r="B60" s="55" t="s">
        <v>31</v>
      </c>
      <c r="C60" s="57" t="s">
        <v>219</v>
      </c>
      <c r="D60" s="94" t="s">
        <v>227</v>
      </c>
      <c r="E60" s="53">
        <v>1</v>
      </c>
      <c r="F60" s="60" t="s">
        <v>281</v>
      </c>
      <c r="G60" s="54">
        <v>0</v>
      </c>
      <c r="H60" s="64">
        <v>1129.55</v>
      </c>
      <c r="I60" s="64">
        <v>4518.2</v>
      </c>
      <c r="J60" s="65">
        <f t="shared" si="0"/>
        <v>5647.75</v>
      </c>
    </row>
    <row r="61" spans="1:10" ht="14.5" x14ac:dyDescent="0.3">
      <c r="A61" s="55" t="s">
        <v>183</v>
      </c>
      <c r="B61" s="57" t="s">
        <v>27</v>
      </c>
      <c r="C61" s="56" t="s">
        <v>222</v>
      </c>
      <c r="D61" s="94" t="s">
        <v>227</v>
      </c>
      <c r="E61" s="53">
        <v>1</v>
      </c>
      <c r="F61" s="60" t="s">
        <v>282</v>
      </c>
      <c r="G61" s="54">
        <v>0</v>
      </c>
      <c r="H61" s="64">
        <v>1461.77</v>
      </c>
      <c r="I61" s="64">
        <v>5847.08</v>
      </c>
      <c r="J61" s="65">
        <f t="shared" si="0"/>
        <v>7308.85</v>
      </c>
    </row>
    <row r="62" spans="1:10" ht="14.5" x14ac:dyDescent="0.3">
      <c r="A62" s="55" t="s">
        <v>196</v>
      </c>
      <c r="B62" s="57" t="s">
        <v>33</v>
      </c>
      <c r="C62" s="57" t="s">
        <v>219</v>
      </c>
      <c r="D62" s="94" t="s">
        <v>227</v>
      </c>
      <c r="E62" s="53">
        <v>1</v>
      </c>
      <c r="F62" s="60" t="s">
        <v>283</v>
      </c>
      <c r="G62" s="54">
        <v>0</v>
      </c>
      <c r="H62" s="64">
        <v>930.22</v>
      </c>
      <c r="I62" s="64">
        <v>3720.87</v>
      </c>
      <c r="J62" s="65">
        <f t="shared" si="0"/>
        <v>4651.09</v>
      </c>
    </row>
    <row r="63" spans="1:10" ht="14.5" x14ac:dyDescent="0.3">
      <c r="A63" s="55" t="s">
        <v>189</v>
      </c>
      <c r="B63" s="55" t="s">
        <v>31</v>
      </c>
      <c r="C63" s="55" t="s">
        <v>226</v>
      </c>
      <c r="D63" s="94" t="s">
        <v>227</v>
      </c>
      <c r="E63" s="53">
        <v>1</v>
      </c>
      <c r="F63" s="61" t="s">
        <v>284</v>
      </c>
      <c r="G63" s="54">
        <v>0</v>
      </c>
      <c r="H63" s="64">
        <v>1129.55</v>
      </c>
      <c r="I63" s="64">
        <v>4518.2</v>
      </c>
      <c r="J63" s="65">
        <f t="shared" si="0"/>
        <v>5647.75</v>
      </c>
    </row>
    <row r="64" spans="1:10" ht="14.5" x14ac:dyDescent="0.3">
      <c r="A64" s="55" t="s">
        <v>197</v>
      </c>
      <c r="B64" s="57" t="s">
        <v>27</v>
      </c>
      <c r="C64" s="55" t="s">
        <v>226</v>
      </c>
      <c r="D64" s="94" t="s">
        <v>227</v>
      </c>
      <c r="E64" s="53">
        <v>1</v>
      </c>
      <c r="F64" s="60" t="s">
        <v>285</v>
      </c>
      <c r="G64" s="54">
        <v>0</v>
      </c>
      <c r="H64" s="64">
        <v>1461.77</v>
      </c>
      <c r="I64" s="64">
        <v>5847.08</v>
      </c>
      <c r="J64" s="65">
        <f t="shared" si="0"/>
        <v>7308.85</v>
      </c>
    </row>
    <row r="65" spans="1:10" ht="14.5" x14ac:dyDescent="0.3">
      <c r="A65" s="55" t="s">
        <v>185</v>
      </c>
      <c r="B65" s="55" t="s">
        <v>29</v>
      </c>
      <c r="C65" s="59" t="s">
        <v>224</v>
      </c>
      <c r="D65" s="94" t="s">
        <v>227</v>
      </c>
      <c r="E65" s="53">
        <v>1</v>
      </c>
      <c r="F65" s="61" t="s">
        <v>286</v>
      </c>
      <c r="G65" s="54">
        <v>0</v>
      </c>
      <c r="H65" s="64">
        <v>1229.22</v>
      </c>
      <c r="I65" s="64">
        <v>4916.8599999999997</v>
      </c>
      <c r="J65" s="65">
        <f t="shared" si="0"/>
        <v>6146.08</v>
      </c>
    </row>
    <row r="66" spans="1:10" ht="14.5" x14ac:dyDescent="0.3">
      <c r="A66" s="55" t="s">
        <v>182</v>
      </c>
      <c r="B66" s="56" t="s">
        <v>39</v>
      </c>
      <c r="C66" s="55" t="s">
        <v>226</v>
      </c>
      <c r="D66" s="94" t="s">
        <v>227</v>
      </c>
      <c r="E66" s="53">
        <v>1</v>
      </c>
      <c r="F66" s="61" t="s">
        <v>287</v>
      </c>
      <c r="G66" s="54">
        <v>0</v>
      </c>
      <c r="H66" s="64">
        <v>431.89</v>
      </c>
      <c r="I66" s="64">
        <v>1727.55</v>
      </c>
      <c r="J66" s="65">
        <f t="shared" si="0"/>
        <v>2159.44</v>
      </c>
    </row>
    <row r="67" spans="1:10" ht="14.5" x14ac:dyDescent="0.3">
      <c r="A67" s="55" t="s">
        <v>180</v>
      </c>
      <c r="B67" s="58" t="s">
        <v>37</v>
      </c>
      <c r="C67" s="55" t="s">
        <v>226</v>
      </c>
      <c r="D67" s="94" t="s">
        <v>407</v>
      </c>
      <c r="E67" s="53">
        <v>1</v>
      </c>
      <c r="F67" s="60" t="s">
        <v>288</v>
      </c>
      <c r="G67" s="54">
        <v>0</v>
      </c>
      <c r="H67" s="64"/>
      <c r="I67" s="64">
        <v>2657.77</v>
      </c>
      <c r="J67" s="65">
        <f t="shared" si="0"/>
        <v>2657.77</v>
      </c>
    </row>
    <row r="68" spans="1:10" ht="14.5" x14ac:dyDescent="0.3">
      <c r="A68" s="55" t="s">
        <v>185</v>
      </c>
      <c r="B68" s="55" t="s">
        <v>29</v>
      </c>
      <c r="C68" s="57" t="s">
        <v>223</v>
      </c>
      <c r="D68" s="94" t="s">
        <v>386</v>
      </c>
      <c r="E68" s="53">
        <v>1</v>
      </c>
      <c r="F68" s="61" t="s">
        <v>386</v>
      </c>
      <c r="G68" s="54">
        <v>0</v>
      </c>
      <c r="H68" s="64">
        <v>1229.22</v>
      </c>
      <c r="I68" s="64">
        <v>4916.8599999999997</v>
      </c>
      <c r="J68" s="65">
        <f t="shared" si="0"/>
        <v>6146.08</v>
      </c>
    </row>
    <row r="69" spans="1:10" ht="14.5" x14ac:dyDescent="0.3">
      <c r="A69" s="55" t="s">
        <v>189</v>
      </c>
      <c r="B69" s="55" t="s">
        <v>31</v>
      </c>
      <c r="C69" s="56" t="s">
        <v>222</v>
      </c>
      <c r="D69" s="122" t="s">
        <v>227</v>
      </c>
      <c r="E69" s="53">
        <v>1</v>
      </c>
      <c r="F69" s="60" t="s">
        <v>341</v>
      </c>
      <c r="G69" s="54">
        <v>0</v>
      </c>
      <c r="H69" s="64">
        <v>1129.55</v>
      </c>
      <c r="I69" s="64">
        <v>4518.2</v>
      </c>
      <c r="J69" s="65">
        <f t="shared" si="0"/>
        <v>5647.75</v>
      </c>
    </row>
    <row r="70" spans="1:10" ht="14.5" x14ac:dyDescent="0.3">
      <c r="A70" s="55" t="s">
        <v>182</v>
      </c>
      <c r="B70" s="56" t="s">
        <v>39</v>
      </c>
      <c r="C70" s="56" t="s">
        <v>220</v>
      </c>
      <c r="D70" s="94" t="s">
        <v>227</v>
      </c>
      <c r="E70" s="53">
        <v>1</v>
      </c>
      <c r="F70" s="60" t="s">
        <v>291</v>
      </c>
      <c r="G70" s="54">
        <v>0</v>
      </c>
      <c r="H70" s="64">
        <v>431.89</v>
      </c>
      <c r="I70" s="64">
        <v>1727.55</v>
      </c>
      <c r="J70" s="65">
        <f t="shared" si="0"/>
        <v>2159.44</v>
      </c>
    </row>
    <row r="71" spans="1:10" ht="14.5" x14ac:dyDescent="0.3">
      <c r="A71" s="56" t="s">
        <v>182</v>
      </c>
      <c r="B71" s="56" t="s">
        <v>39</v>
      </c>
      <c r="C71" s="56" t="s">
        <v>220</v>
      </c>
      <c r="D71" s="94" t="s">
        <v>227</v>
      </c>
      <c r="E71" s="53">
        <v>1</v>
      </c>
      <c r="F71" s="60" t="s">
        <v>508</v>
      </c>
      <c r="G71" s="54">
        <v>0</v>
      </c>
      <c r="H71" s="64">
        <v>431.89</v>
      </c>
      <c r="I71" s="64">
        <v>1727.55</v>
      </c>
      <c r="J71" s="65">
        <f t="shared" ref="J71:J134" si="1">H71+I71</f>
        <v>2159.44</v>
      </c>
    </row>
    <row r="72" spans="1:10" ht="14.5" x14ac:dyDescent="0.3">
      <c r="A72" s="55" t="s">
        <v>185</v>
      </c>
      <c r="B72" s="55" t="s">
        <v>29</v>
      </c>
      <c r="C72" s="57" t="s">
        <v>223</v>
      </c>
      <c r="D72" s="94" t="s">
        <v>227</v>
      </c>
      <c r="E72" s="53">
        <v>1</v>
      </c>
      <c r="F72" s="60" t="s">
        <v>293</v>
      </c>
      <c r="G72" s="54">
        <v>0</v>
      </c>
      <c r="H72" s="64">
        <v>1229.22</v>
      </c>
      <c r="I72" s="64">
        <v>4916.8599999999997</v>
      </c>
      <c r="J72" s="65">
        <f t="shared" si="1"/>
        <v>6146.08</v>
      </c>
    </row>
    <row r="73" spans="1:10" ht="14.5" x14ac:dyDescent="0.3">
      <c r="A73" s="55" t="s">
        <v>198</v>
      </c>
      <c r="B73" s="55" t="s">
        <v>449</v>
      </c>
      <c r="C73" s="58" t="s">
        <v>225</v>
      </c>
      <c r="D73" s="94" t="s">
        <v>227</v>
      </c>
      <c r="E73" s="53">
        <v>1</v>
      </c>
      <c r="F73" s="60" t="s">
        <v>294</v>
      </c>
      <c r="G73" s="54">
        <v>0</v>
      </c>
      <c r="H73" s="64">
        <v>3198</v>
      </c>
      <c r="I73" s="64">
        <v>12792</v>
      </c>
      <c r="J73" s="65">
        <f t="shared" si="1"/>
        <v>15990</v>
      </c>
    </row>
    <row r="74" spans="1:10" ht="14.5" x14ac:dyDescent="0.3">
      <c r="A74" s="55" t="s">
        <v>196</v>
      </c>
      <c r="B74" s="57" t="s">
        <v>33</v>
      </c>
      <c r="C74" s="56" t="s">
        <v>222</v>
      </c>
      <c r="D74" s="94" t="s">
        <v>227</v>
      </c>
      <c r="E74" s="53">
        <v>1</v>
      </c>
      <c r="F74" s="60" t="s">
        <v>295</v>
      </c>
      <c r="G74" s="54">
        <v>0</v>
      </c>
      <c r="H74" s="64">
        <v>930.22</v>
      </c>
      <c r="I74" s="64">
        <v>3720.87</v>
      </c>
      <c r="J74" s="65">
        <f t="shared" si="1"/>
        <v>4651.09</v>
      </c>
    </row>
    <row r="75" spans="1:10" ht="14.5" x14ac:dyDescent="0.3">
      <c r="A75" s="55" t="s">
        <v>182</v>
      </c>
      <c r="B75" s="56" t="s">
        <v>39</v>
      </c>
      <c r="C75" s="56" t="s">
        <v>224</v>
      </c>
      <c r="D75" s="94" t="s">
        <v>227</v>
      </c>
      <c r="E75" s="53">
        <v>1</v>
      </c>
      <c r="F75" s="60" t="s">
        <v>296</v>
      </c>
      <c r="G75" s="54">
        <v>0</v>
      </c>
      <c r="H75" s="64">
        <v>431.89</v>
      </c>
      <c r="I75" s="64">
        <v>1727.55</v>
      </c>
      <c r="J75" s="65">
        <f t="shared" si="1"/>
        <v>2159.44</v>
      </c>
    </row>
    <row r="76" spans="1:10" ht="14.5" x14ac:dyDescent="0.3">
      <c r="A76" s="55" t="s">
        <v>199</v>
      </c>
      <c r="B76" s="55" t="s">
        <v>31</v>
      </c>
      <c r="C76" s="56" t="s">
        <v>224</v>
      </c>
      <c r="D76" s="94" t="s">
        <v>227</v>
      </c>
      <c r="E76" s="53">
        <v>1</v>
      </c>
      <c r="F76" s="60" t="s">
        <v>297</v>
      </c>
      <c r="G76" s="54">
        <v>0</v>
      </c>
      <c r="H76" s="64">
        <v>1129.55</v>
      </c>
      <c r="I76" s="64">
        <v>4518.2</v>
      </c>
      <c r="J76" s="65">
        <f t="shared" si="1"/>
        <v>5647.75</v>
      </c>
    </row>
    <row r="77" spans="1:10" ht="14.5" x14ac:dyDescent="0.3">
      <c r="A77" s="55" t="s">
        <v>200</v>
      </c>
      <c r="B77" s="57" t="s">
        <v>33</v>
      </c>
      <c r="C77" s="56" t="s">
        <v>222</v>
      </c>
      <c r="D77" s="94" t="s">
        <v>407</v>
      </c>
      <c r="E77" s="53">
        <v>1</v>
      </c>
      <c r="F77" s="60" t="s">
        <v>298</v>
      </c>
      <c r="G77" s="54">
        <v>0</v>
      </c>
      <c r="H77" s="64"/>
      <c r="I77" s="64">
        <v>3720.87</v>
      </c>
      <c r="J77" s="65">
        <f t="shared" si="1"/>
        <v>3720.87</v>
      </c>
    </row>
    <row r="78" spans="1:10" ht="14.5" x14ac:dyDescent="0.3">
      <c r="A78" s="55" t="s">
        <v>201</v>
      </c>
      <c r="B78" s="56" t="s">
        <v>39</v>
      </c>
      <c r="C78" s="57" t="s">
        <v>219</v>
      </c>
      <c r="D78" s="94" t="s">
        <v>227</v>
      </c>
      <c r="E78" s="53">
        <v>1</v>
      </c>
      <c r="F78" s="60" t="s">
        <v>299</v>
      </c>
      <c r="G78" s="54">
        <v>0</v>
      </c>
      <c r="H78" s="64">
        <v>431.89</v>
      </c>
      <c r="I78" s="64">
        <v>1727.55</v>
      </c>
      <c r="J78" s="65">
        <f t="shared" si="1"/>
        <v>2159.44</v>
      </c>
    </row>
    <row r="79" spans="1:10" ht="14.5" x14ac:dyDescent="0.3">
      <c r="A79" s="55" t="s">
        <v>202</v>
      </c>
      <c r="B79" s="55" t="s">
        <v>31</v>
      </c>
      <c r="C79" s="56" t="s">
        <v>222</v>
      </c>
      <c r="D79" s="94" t="s">
        <v>407</v>
      </c>
      <c r="E79" s="53">
        <v>1</v>
      </c>
      <c r="F79" s="60" t="s">
        <v>300</v>
      </c>
      <c r="G79" s="54">
        <v>0</v>
      </c>
      <c r="H79" s="64"/>
      <c r="I79" s="64">
        <v>4518.2</v>
      </c>
      <c r="J79" s="65">
        <f t="shared" si="1"/>
        <v>4518.2</v>
      </c>
    </row>
    <row r="80" spans="1:10" ht="14.5" x14ac:dyDescent="0.3">
      <c r="A80" s="55" t="s">
        <v>187</v>
      </c>
      <c r="B80" s="55" t="s">
        <v>25</v>
      </c>
      <c r="C80" s="60" t="s">
        <v>226</v>
      </c>
      <c r="D80" s="94" t="s">
        <v>227</v>
      </c>
      <c r="E80" s="53">
        <v>1</v>
      </c>
      <c r="F80" s="60" t="s">
        <v>301</v>
      </c>
      <c r="G80" s="54">
        <v>0</v>
      </c>
      <c r="H80" s="64">
        <v>1993.32</v>
      </c>
      <c r="I80" s="64">
        <v>7973.3</v>
      </c>
      <c r="J80" s="65">
        <f t="shared" si="1"/>
        <v>9966.6200000000008</v>
      </c>
    </row>
    <row r="81" spans="1:10" ht="14.5" x14ac:dyDescent="0.3">
      <c r="A81" s="55" t="s">
        <v>189</v>
      </c>
      <c r="B81" s="55" t="s">
        <v>31</v>
      </c>
      <c r="C81" s="57" t="s">
        <v>219</v>
      </c>
      <c r="D81" s="94" t="s">
        <v>227</v>
      </c>
      <c r="E81" s="53">
        <v>1</v>
      </c>
      <c r="F81" s="61" t="s">
        <v>302</v>
      </c>
      <c r="G81" s="54">
        <v>0</v>
      </c>
      <c r="H81" s="64">
        <v>1129.55</v>
      </c>
      <c r="I81" s="64">
        <v>4518.2</v>
      </c>
      <c r="J81" s="65">
        <f t="shared" si="1"/>
        <v>5647.75</v>
      </c>
    </row>
    <row r="82" spans="1:10" ht="14.5" x14ac:dyDescent="0.3">
      <c r="A82" s="55" t="s">
        <v>181</v>
      </c>
      <c r="B82" s="57" t="s">
        <v>33</v>
      </c>
      <c r="C82" s="56" t="s">
        <v>222</v>
      </c>
      <c r="D82" s="94" t="s">
        <v>227</v>
      </c>
      <c r="E82" s="53">
        <v>1</v>
      </c>
      <c r="F82" s="63" t="s">
        <v>303</v>
      </c>
      <c r="G82" s="54">
        <v>0</v>
      </c>
      <c r="H82" s="64">
        <v>930.22</v>
      </c>
      <c r="I82" s="64">
        <v>3720.87</v>
      </c>
      <c r="J82" s="65">
        <f t="shared" si="1"/>
        <v>4651.09</v>
      </c>
    </row>
    <row r="83" spans="1:10" ht="14.5" x14ac:dyDescent="0.3">
      <c r="A83" s="55" t="s">
        <v>195</v>
      </c>
      <c r="B83" s="55" t="s">
        <v>41</v>
      </c>
      <c r="C83" s="56" t="s">
        <v>222</v>
      </c>
      <c r="D83" s="94" t="s">
        <v>227</v>
      </c>
      <c r="E83" s="53">
        <v>1</v>
      </c>
      <c r="F83" s="62" t="s">
        <v>304</v>
      </c>
      <c r="G83" s="54">
        <v>0</v>
      </c>
      <c r="H83" s="66">
        <v>265.77999999999997</v>
      </c>
      <c r="I83" s="66">
        <v>1063.1099999999999</v>
      </c>
      <c r="J83" s="67">
        <f t="shared" si="1"/>
        <v>1328.8899999999999</v>
      </c>
    </row>
    <row r="84" spans="1:10" ht="14.5" x14ac:dyDescent="0.3">
      <c r="A84" s="55" t="s">
        <v>203</v>
      </c>
      <c r="B84" s="55" t="s">
        <v>31</v>
      </c>
      <c r="C84" s="55" t="s">
        <v>226</v>
      </c>
      <c r="D84" s="94" t="s">
        <v>407</v>
      </c>
      <c r="E84" s="53">
        <v>1</v>
      </c>
      <c r="F84" s="60" t="s">
        <v>305</v>
      </c>
      <c r="G84" s="54">
        <v>0</v>
      </c>
      <c r="H84" s="64"/>
      <c r="I84" s="64">
        <v>4518.2</v>
      </c>
      <c r="J84" s="65">
        <f t="shared" si="1"/>
        <v>4518.2</v>
      </c>
    </row>
    <row r="85" spans="1:10" ht="14.5" x14ac:dyDescent="0.3">
      <c r="A85" s="55" t="s">
        <v>185</v>
      </c>
      <c r="B85" s="55" t="s">
        <v>29</v>
      </c>
      <c r="C85" s="57" t="s">
        <v>223</v>
      </c>
      <c r="D85" s="94" t="s">
        <v>407</v>
      </c>
      <c r="E85" s="53">
        <v>1</v>
      </c>
      <c r="F85" s="61" t="s">
        <v>306</v>
      </c>
      <c r="G85" s="54">
        <v>0</v>
      </c>
      <c r="H85" s="64"/>
      <c r="I85" s="64">
        <v>4916.8599999999997</v>
      </c>
      <c r="J85" s="65">
        <f t="shared" si="1"/>
        <v>4916.8599999999997</v>
      </c>
    </row>
    <row r="86" spans="1:10" ht="14.5" x14ac:dyDescent="0.3">
      <c r="A86" s="55" t="s">
        <v>182</v>
      </c>
      <c r="B86" s="56" t="s">
        <v>39</v>
      </c>
      <c r="C86" s="58" t="s">
        <v>221</v>
      </c>
      <c r="D86" s="94" t="s">
        <v>227</v>
      </c>
      <c r="E86" s="53">
        <v>1</v>
      </c>
      <c r="F86" s="60" t="s">
        <v>307</v>
      </c>
      <c r="G86" s="54">
        <v>0</v>
      </c>
      <c r="H86" s="64">
        <v>431.89</v>
      </c>
      <c r="I86" s="64">
        <v>1727.55</v>
      </c>
      <c r="J86" s="65">
        <f t="shared" si="1"/>
        <v>2159.44</v>
      </c>
    </row>
    <row r="87" spans="1:10" ht="14.5" x14ac:dyDescent="0.3">
      <c r="A87" s="55" t="s">
        <v>181</v>
      </c>
      <c r="B87" s="57" t="s">
        <v>33</v>
      </c>
      <c r="C87" s="58" t="s">
        <v>225</v>
      </c>
      <c r="D87" s="94" t="s">
        <v>227</v>
      </c>
      <c r="E87" s="53">
        <v>1</v>
      </c>
      <c r="F87" s="61" t="s">
        <v>308</v>
      </c>
      <c r="G87" s="54">
        <v>0</v>
      </c>
      <c r="H87" s="64">
        <v>930.22</v>
      </c>
      <c r="I87" s="64">
        <v>3720.87</v>
      </c>
      <c r="J87" s="65">
        <f t="shared" si="1"/>
        <v>4651.09</v>
      </c>
    </row>
    <row r="88" spans="1:10" ht="14.5" x14ac:dyDescent="0.3">
      <c r="A88" s="55" t="s">
        <v>183</v>
      </c>
      <c r="B88" s="57" t="s">
        <v>27</v>
      </c>
      <c r="C88" s="55" t="s">
        <v>226</v>
      </c>
      <c r="D88" s="94" t="s">
        <v>227</v>
      </c>
      <c r="E88" s="53">
        <v>1</v>
      </c>
      <c r="F88" s="61" t="s">
        <v>309</v>
      </c>
      <c r="G88" s="54">
        <v>0</v>
      </c>
      <c r="H88" s="64">
        <v>1461.77</v>
      </c>
      <c r="I88" s="64">
        <v>5847.08</v>
      </c>
      <c r="J88" s="65">
        <f t="shared" si="1"/>
        <v>7308.85</v>
      </c>
    </row>
    <row r="89" spans="1:10" ht="14.5" x14ac:dyDescent="0.3">
      <c r="A89" s="55" t="s">
        <v>204</v>
      </c>
      <c r="B89" s="55" t="s">
        <v>41</v>
      </c>
      <c r="C89" s="58" t="s">
        <v>221</v>
      </c>
      <c r="D89" s="94" t="s">
        <v>227</v>
      </c>
      <c r="E89" s="53">
        <v>1</v>
      </c>
      <c r="F89" s="60" t="s">
        <v>310</v>
      </c>
      <c r="G89" s="54">
        <v>0</v>
      </c>
      <c r="H89" s="64">
        <v>265.77999999999997</v>
      </c>
      <c r="I89" s="66">
        <v>1063.1099999999999</v>
      </c>
      <c r="J89" s="67">
        <f t="shared" si="1"/>
        <v>1328.8899999999999</v>
      </c>
    </row>
    <row r="90" spans="1:10" ht="14.5" x14ac:dyDescent="0.3">
      <c r="A90" s="55" t="s">
        <v>199</v>
      </c>
      <c r="B90" s="55" t="s">
        <v>31</v>
      </c>
      <c r="C90" s="56" t="s">
        <v>224</v>
      </c>
      <c r="D90" s="94" t="s">
        <v>227</v>
      </c>
      <c r="E90" s="53">
        <v>1</v>
      </c>
      <c r="F90" s="60" t="s">
        <v>311</v>
      </c>
      <c r="G90" s="54">
        <v>0</v>
      </c>
      <c r="H90" s="64">
        <v>1129.55</v>
      </c>
      <c r="I90" s="64">
        <v>4518.2</v>
      </c>
      <c r="J90" s="65">
        <f t="shared" si="1"/>
        <v>5647.75</v>
      </c>
    </row>
    <row r="91" spans="1:10" ht="14.5" x14ac:dyDescent="0.3">
      <c r="A91" s="55" t="s">
        <v>181</v>
      </c>
      <c r="B91" s="57" t="s">
        <v>33</v>
      </c>
      <c r="C91" s="55" t="s">
        <v>226</v>
      </c>
      <c r="D91" s="94" t="s">
        <v>227</v>
      </c>
      <c r="E91" s="53">
        <v>1</v>
      </c>
      <c r="F91" s="62" t="s">
        <v>312</v>
      </c>
      <c r="G91" s="54">
        <v>0</v>
      </c>
      <c r="H91" s="64">
        <v>930.22</v>
      </c>
      <c r="I91" s="64">
        <v>3720.87</v>
      </c>
      <c r="J91" s="65">
        <f t="shared" si="1"/>
        <v>4651.09</v>
      </c>
    </row>
    <row r="92" spans="1:10" ht="14.5" x14ac:dyDescent="0.3">
      <c r="A92" s="55" t="s">
        <v>205</v>
      </c>
      <c r="B92" s="55" t="s">
        <v>449</v>
      </c>
      <c r="C92" s="56" t="s">
        <v>220</v>
      </c>
      <c r="D92" s="94" t="s">
        <v>461</v>
      </c>
      <c r="E92" s="53">
        <v>1</v>
      </c>
      <c r="F92" s="60" t="s">
        <v>313</v>
      </c>
      <c r="G92" s="54">
        <v>0</v>
      </c>
      <c r="H92" s="64"/>
      <c r="I92" s="64">
        <v>12792</v>
      </c>
      <c r="J92" s="65">
        <f t="shared" si="1"/>
        <v>12792</v>
      </c>
    </row>
    <row r="93" spans="1:10" ht="14.5" x14ac:dyDescent="0.3">
      <c r="A93" s="55" t="s">
        <v>189</v>
      </c>
      <c r="B93" s="55" t="s">
        <v>31</v>
      </c>
      <c r="C93" s="58" t="s">
        <v>225</v>
      </c>
      <c r="D93" s="94" t="s">
        <v>227</v>
      </c>
      <c r="E93" s="53">
        <v>1</v>
      </c>
      <c r="F93" s="60" t="s">
        <v>314</v>
      </c>
      <c r="G93" s="54">
        <v>0</v>
      </c>
      <c r="H93" s="64">
        <v>1129.55</v>
      </c>
      <c r="I93" s="64">
        <v>4518.2</v>
      </c>
      <c r="J93" s="65">
        <f t="shared" si="1"/>
        <v>5647.75</v>
      </c>
    </row>
    <row r="94" spans="1:10" ht="14.5" x14ac:dyDescent="0.3">
      <c r="A94" s="55" t="s">
        <v>185</v>
      </c>
      <c r="B94" s="55" t="s">
        <v>29</v>
      </c>
      <c r="C94" s="56" t="s">
        <v>222</v>
      </c>
      <c r="D94" s="94" t="s">
        <v>227</v>
      </c>
      <c r="E94" s="53">
        <v>1</v>
      </c>
      <c r="F94" s="61" t="s">
        <v>315</v>
      </c>
      <c r="G94" s="54">
        <v>0</v>
      </c>
      <c r="H94" s="64">
        <v>1229.22</v>
      </c>
      <c r="I94" s="64">
        <v>4916.8599999999997</v>
      </c>
      <c r="J94" s="65">
        <f t="shared" si="1"/>
        <v>6146.08</v>
      </c>
    </row>
    <row r="95" spans="1:10" ht="14.5" x14ac:dyDescent="0.3">
      <c r="A95" s="55" t="s">
        <v>206</v>
      </c>
      <c r="B95" s="57" t="s">
        <v>27</v>
      </c>
      <c r="C95" s="57" t="s">
        <v>219</v>
      </c>
      <c r="D95" s="94" t="s">
        <v>227</v>
      </c>
      <c r="E95" s="53">
        <v>1</v>
      </c>
      <c r="F95" s="60" t="s">
        <v>316</v>
      </c>
      <c r="G95" s="54">
        <v>0</v>
      </c>
      <c r="H95" s="64">
        <v>1461.77</v>
      </c>
      <c r="I95" s="64">
        <v>5847.08</v>
      </c>
      <c r="J95" s="65">
        <f t="shared" si="1"/>
        <v>7308.85</v>
      </c>
    </row>
    <row r="96" spans="1:10" ht="14.5" x14ac:dyDescent="0.3">
      <c r="A96" s="55" t="s">
        <v>207</v>
      </c>
      <c r="B96" s="57" t="s">
        <v>27</v>
      </c>
      <c r="C96" s="57" t="s">
        <v>223</v>
      </c>
      <c r="D96" s="94" t="s">
        <v>461</v>
      </c>
      <c r="E96" s="53">
        <v>1</v>
      </c>
      <c r="F96" s="60" t="s">
        <v>317</v>
      </c>
      <c r="G96" s="54">
        <v>0</v>
      </c>
      <c r="H96" s="64"/>
      <c r="I96" s="64">
        <v>5847.08</v>
      </c>
      <c r="J96" s="65">
        <f t="shared" si="1"/>
        <v>5847.08</v>
      </c>
    </row>
    <row r="97" spans="1:10" ht="14.5" x14ac:dyDescent="0.3">
      <c r="A97" s="55" t="s">
        <v>208</v>
      </c>
      <c r="B97" s="55" t="s">
        <v>449</v>
      </c>
      <c r="C97" s="57" t="s">
        <v>219</v>
      </c>
      <c r="D97" s="94" t="s">
        <v>461</v>
      </c>
      <c r="E97" s="53">
        <v>1</v>
      </c>
      <c r="F97" s="60" t="s">
        <v>318</v>
      </c>
      <c r="G97" s="54">
        <v>0</v>
      </c>
      <c r="H97" s="64"/>
      <c r="I97" s="64">
        <v>12792</v>
      </c>
      <c r="J97" s="65">
        <f t="shared" si="1"/>
        <v>12792</v>
      </c>
    </row>
    <row r="98" spans="1:10" ht="14.5" x14ac:dyDescent="0.3">
      <c r="A98" s="55" t="s">
        <v>182</v>
      </c>
      <c r="B98" s="56" t="s">
        <v>39</v>
      </c>
      <c r="C98" s="56" t="s">
        <v>220</v>
      </c>
      <c r="D98" s="94" t="s">
        <v>227</v>
      </c>
      <c r="E98" s="53">
        <v>1</v>
      </c>
      <c r="F98" s="60" t="s">
        <v>319</v>
      </c>
      <c r="G98" s="54">
        <v>0</v>
      </c>
      <c r="H98" s="64">
        <v>431.89</v>
      </c>
      <c r="I98" s="64">
        <v>1727.55</v>
      </c>
      <c r="J98" s="65">
        <f t="shared" si="1"/>
        <v>2159.44</v>
      </c>
    </row>
    <row r="99" spans="1:10" ht="14.5" x14ac:dyDescent="0.3">
      <c r="A99" s="55" t="s">
        <v>207</v>
      </c>
      <c r="B99" s="57" t="s">
        <v>27</v>
      </c>
      <c r="C99" s="58" t="s">
        <v>225</v>
      </c>
      <c r="D99" s="94" t="s">
        <v>227</v>
      </c>
      <c r="E99" s="53">
        <v>1</v>
      </c>
      <c r="F99" s="60" t="s">
        <v>320</v>
      </c>
      <c r="G99" s="54">
        <v>0</v>
      </c>
      <c r="H99" s="64">
        <v>1461.77</v>
      </c>
      <c r="I99" s="64">
        <v>5847.08</v>
      </c>
      <c r="J99" s="65">
        <f t="shared" si="1"/>
        <v>7308.85</v>
      </c>
    </row>
    <row r="100" spans="1:10" ht="14.5" x14ac:dyDescent="0.3">
      <c r="A100" s="55" t="s">
        <v>181</v>
      </c>
      <c r="B100" s="57" t="s">
        <v>33</v>
      </c>
      <c r="C100" s="57" t="s">
        <v>219</v>
      </c>
      <c r="D100" s="94" t="s">
        <v>227</v>
      </c>
      <c r="E100" s="53">
        <v>1</v>
      </c>
      <c r="F100" s="60" t="s">
        <v>321</v>
      </c>
      <c r="G100" s="54">
        <v>0</v>
      </c>
      <c r="H100" s="64">
        <v>930.22</v>
      </c>
      <c r="I100" s="64">
        <v>3720.87</v>
      </c>
      <c r="J100" s="65">
        <f t="shared" si="1"/>
        <v>4651.09</v>
      </c>
    </row>
    <row r="101" spans="1:10" ht="14.5" x14ac:dyDescent="0.3">
      <c r="A101" s="55" t="s">
        <v>182</v>
      </c>
      <c r="B101" s="56" t="s">
        <v>39</v>
      </c>
      <c r="C101" s="56" t="s">
        <v>224</v>
      </c>
      <c r="D101" s="94" t="s">
        <v>227</v>
      </c>
      <c r="E101" s="53">
        <v>1</v>
      </c>
      <c r="F101" s="60" t="s">
        <v>322</v>
      </c>
      <c r="G101" s="54">
        <v>0</v>
      </c>
      <c r="H101" s="64">
        <v>431.89</v>
      </c>
      <c r="I101" s="64">
        <v>1727.55</v>
      </c>
      <c r="J101" s="65">
        <f t="shared" si="1"/>
        <v>2159.44</v>
      </c>
    </row>
    <row r="102" spans="1:10" ht="14.5" x14ac:dyDescent="0.3">
      <c r="A102" s="55" t="s">
        <v>182</v>
      </c>
      <c r="B102" s="56" t="s">
        <v>39</v>
      </c>
      <c r="C102" s="57" t="s">
        <v>219</v>
      </c>
      <c r="D102" s="94" t="s">
        <v>227</v>
      </c>
      <c r="E102" s="53">
        <v>1</v>
      </c>
      <c r="F102" s="60" t="s">
        <v>323</v>
      </c>
      <c r="G102" s="54">
        <v>0</v>
      </c>
      <c r="H102" s="64">
        <v>431.89</v>
      </c>
      <c r="I102" s="64">
        <v>1727.55</v>
      </c>
      <c r="J102" s="65">
        <f t="shared" si="1"/>
        <v>2159.44</v>
      </c>
    </row>
    <row r="103" spans="1:10" ht="14.5" x14ac:dyDescent="0.3">
      <c r="A103" s="55" t="s">
        <v>182</v>
      </c>
      <c r="B103" s="56" t="s">
        <v>39</v>
      </c>
      <c r="C103" s="57" t="s">
        <v>219</v>
      </c>
      <c r="D103" s="94" t="s">
        <v>227</v>
      </c>
      <c r="E103" s="53">
        <v>1</v>
      </c>
      <c r="F103" s="60" t="s">
        <v>324</v>
      </c>
      <c r="G103" s="54">
        <v>0</v>
      </c>
      <c r="H103" s="64">
        <v>431.89</v>
      </c>
      <c r="I103" s="64">
        <v>1727.55</v>
      </c>
      <c r="J103" s="65">
        <f t="shared" si="1"/>
        <v>2159.44</v>
      </c>
    </row>
    <row r="104" spans="1:10" ht="14.5" x14ac:dyDescent="0.3">
      <c r="A104" s="55" t="s">
        <v>183</v>
      </c>
      <c r="B104" s="57" t="s">
        <v>27</v>
      </c>
      <c r="C104" s="56" t="s">
        <v>222</v>
      </c>
      <c r="D104" s="94" t="s">
        <v>227</v>
      </c>
      <c r="E104" s="53">
        <v>1</v>
      </c>
      <c r="F104" s="60" t="s">
        <v>325</v>
      </c>
      <c r="G104" s="54">
        <v>0</v>
      </c>
      <c r="H104" s="64">
        <v>1461.77</v>
      </c>
      <c r="I104" s="64">
        <v>5847.08</v>
      </c>
      <c r="J104" s="65">
        <f t="shared" si="1"/>
        <v>7308.85</v>
      </c>
    </row>
    <row r="105" spans="1:10" ht="14.5" x14ac:dyDescent="0.3">
      <c r="A105" s="55" t="s">
        <v>209</v>
      </c>
      <c r="B105" s="57" t="s">
        <v>27</v>
      </c>
      <c r="C105" s="57" t="s">
        <v>219</v>
      </c>
      <c r="D105" s="94" t="s">
        <v>227</v>
      </c>
      <c r="E105" s="53">
        <v>1</v>
      </c>
      <c r="F105" s="60" t="s">
        <v>326</v>
      </c>
      <c r="G105" s="54">
        <v>0</v>
      </c>
      <c r="H105" s="64">
        <v>1461.77</v>
      </c>
      <c r="I105" s="64">
        <v>5847.08</v>
      </c>
      <c r="J105" s="65">
        <f t="shared" si="1"/>
        <v>7308.85</v>
      </c>
    </row>
    <row r="106" spans="1:10" ht="14.5" x14ac:dyDescent="0.3">
      <c r="A106" s="55" t="s">
        <v>183</v>
      </c>
      <c r="B106" s="57" t="s">
        <v>27</v>
      </c>
      <c r="C106" s="56" t="s">
        <v>220</v>
      </c>
      <c r="D106" s="94" t="s">
        <v>227</v>
      </c>
      <c r="E106" s="53">
        <v>1</v>
      </c>
      <c r="F106" s="61" t="s">
        <v>327</v>
      </c>
      <c r="G106" s="54">
        <v>0</v>
      </c>
      <c r="H106" s="64">
        <v>1461.77</v>
      </c>
      <c r="I106" s="64">
        <v>5847.08</v>
      </c>
      <c r="J106" s="65">
        <f t="shared" si="1"/>
        <v>7308.85</v>
      </c>
    </row>
    <row r="107" spans="1:10" ht="14.5" x14ac:dyDescent="0.3">
      <c r="A107" s="55" t="s">
        <v>201</v>
      </c>
      <c r="B107" s="56" t="s">
        <v>39</v>
      </c>
      <c r="C107" s="55" t="s">
        <v>226</v>
      </c>
      <c r="D107" s="94" t="s">
        <v>227</v>
      </c>
      <c r="E107" s="53">
        <v>1</v>
      </c>
      <c r="F107" s="60" t="s">
        <v>564</v>
      </c>
      <c r="G107" s="54">
        <v>0</v>
      </c>
      <c r="H107" s="64">
        <v>431.89</v>
      </c>
      <c r="I107" s="64">
        <v>1727.55</v>
      </c>
      <c r="J107" s="65">
        <f t="shared" si="1"/>
        <v>2159.44</v>
      </c>
    </row>
    <row r="108" spans="1:10" ht="14.5" x14ac:dyDescent="0.3">
      <c r="A108" s="55" t="s">
        <v>199</v>
      </c>
      <c r="B108" s="55" t="s">
        <v>31</v>
      </c>
      <c r="C108" s="57" t="s">
        <v>219</v>
      </c>
      <c r="D108" s="94" t="s">
        <v>227</v>
      </c>
      <c r="E108" s="53">
        <v>1</v>
      </c>
      <c r="F108" s="60" t="s">
        <v>329</v>
      </c>
      <c r="G108" s="54">
        <v>0</v>
      </c>
      <c r="H108" s="64">
        <v>1129.55</v>
      </c>
      <c r="I108" s="64">
        <v>4518.2</v>
      </c>
      <c r="J108" s="65">
        <f t="shared" si="1"/>
        <v>5647.75</v>
      </c>
    </row>
    <row r="109" spans="1:10" ht="14.5" x14ac:dyDescent="0.3">
      <c r="A109" s="55" t="s">
        <v>180</v>
      </c>
      <c r="B109" s="58" t="s">
        <v>37</v>
      </c>
      <c r="C109" s="57" t="s">
        <v>219</v>
      </c>
      <c r="D109" s="94" t="s">
        <v>227</v>
      </c>
      <c r="E109" s="53">
        <v>1</v>
      </c>
      <c r="F109" s="59" t="s">
        <v>330</v>
      </c>
      <c r="G109" s="54">
        <v>0</v>
      </c>
      <c r="H109" s="64">
        <v>664.44</v>
      </c>
      <c r="I109" s="64">
        <v>2657.77</v>
      </c>
      <c r="J109" s="65">
        <f t="shared" si="1"/>
        <v>3322.21</v>
      </c>
    </row>
    <row r="110" spans="1:10" ht="14.5" x14ac:dyDescent="0.3">
      <c r="A110" s="55" t="s">
        <v>199</v>
      </c>
      <c r="B110" s="55" t="s">
        <v>31</v>
      </c>
      <c r="C110" s="57" t="s">
        <v>219</v>
      </c>
      <c r="D110" s="94" t="s">
        <v>227</v>
      </c>
      <c r="E110" s="53">
        <v>1</v>
      </c>
      <c r="F110" s="60" t="s">
        <v>331</v>
      </c>
      <c r="G110" s="54">
        <v>0</v>
      </c>
      <c r="H110" s="64">
        <v>1129.55</v>
      </c>
      <c r="I110" s="64">
        <v>4518.2</v>
      </c>
      <c r="J110" s="65">
        <f t="shared" si="1"/>
        <v>5647.75</v>
      </c>
    </row>
    <row r="111" spans="1:10" ht="14.5" x14ac:dyDescent="0.3">
      <c r="A111" s="55" t="s">
        <v>210</v>
      </c>
      <c r="B111" s="55" t="s">
        <v>449</v>
      </c>
      <c r="C111" s="58" t="s">
        <v>221</v>
      </c>
      <c r="D111" s="94" t="s">
        <v>227</v>
      </c>
      <c r="E111" s="53">
        <v>1</v>
      </c>
      <c r="F111" s="60" t="s">
        <v>332</v>
      </c>
      <c r="G111" s="54">
        <v>0</v>
      </c>
      <c r="H111" s="64">
        <v>3198</v>
      </c>
      <c r="I111" s="64">
        <v>12792</v>
      </c>
      <c r="J111" s="65">
        <f t="shared" si="1"/>
        <v>15990</v>
      </c>
    </row>
    <row r="112" spans="1:10" ht="14.5" x14ac:dyDescent="0.3">
      <c r="A112" s="55" t="s">
        <v>187</v>
      </c>
      <c r="B112" s="55" t="s">
        <v>25</v>
      </c>
      <c r="C112" s="56" t="s">
        <v>225</v>
      </c>
      <c r="D112" s="94" t="s">
        <v>227</v>
      </c>
      <c r="E112" s="53">
        <v>1</v>
      </c>
      <c r="F112" s="60" t="s">
        <v>333</v>
      </c>
      <c r="G112" s="54">
        <v>0</v>
      </c>
      <c r="H112" s="64">
        <v>1993.32</v>
      </c>
      <c r="I112" s="64">
        <v>7973.3</v>
      </c>
      <c r="J112" s="65">
        <f t="shared" si="1"/>
        <v>9966.6200000000008</v>
      </c>
    </row>
    <row r="113" spans="1:10" ht="14.5" x14ac:dyDescent="0.3">
      <c r="A113" s="55" t="s">
        <v>187</v>
      </c>
      <c r="B113" s="55" t="s">
        <v>25</v>
      </c>
      <c r="C113" s="56" t="s">
        <v>222</v>
      </c>
      <c r="D113" s="94" t="s">
        <v>461</v>
      </c>
      <c r="E113" s="53">
        <v>1</v>
      </c>
      <c r="F113" s="60" t="s">
        <v>334</v>
      </c>
      <c r="G113" s="54">
        <v>0</v>
      </c>
      <c r="H113" s="64"/>
      <c r="I113" s="64">
        <v>7973.3</v>
      </c>
      <c r="J113" s="65">
        <f t="shared" si="1"/>
        <v>7973.3</v>
      </c>
    </row>
    <row r="114" spans="1:10" ht="14.5" x14ac:dyDescent="0.3">
      <c r="A114" s="55" t="s">
        <v>189</v>
      </c>
      <c r="B114" s="55" t="s">
        <v>31</v>
      </c>
      <c r="C114" s="58" t="s">
        <v>221</v>
      </c>
      <c r="D114" s="94" t="s">
        <v>386</v>
      </c>
      <c r="E114" s="53">
        <v>1</v>
      </c>
      <c r="F114" s="61" t="s">
        <v>386</v>
      </c>
      <c r="G114" s="54">
        <v>0</v>
      </c>
      <c r="H114" s="64">
        <v>1129.55</v>
      </c>
      <c r="I114" s="64">
        <v>4518.2</v>
      </c>
      <c r="J114" s="65">
        <f t="shared" si="1"/>
        <v>5647.75</v>
      </c>
    </row>
    <row r="115" spans="1:10" ht="14.5" x14ac:dyDescent="0.3">
      <c r="A115" s="55" t="s">
        <v>185</v>
      </c>
      <c r="B115" s="55" t="s">
        <v>29</v>
      </c>
      <c r="C115" s="57" t="s">
        <v>223</v>
      </c>
      <c r="D115" s="94" t="s">
        <v>227</v>
      </c>
      <c r="E115" s="53">
        <v>1</v>
      </c>
      <c r="F115" s="61" t="s">
        <v>336</v>
      </c>
      <c r="G115" s="54">
        <v>0</v>
      </c>
      <c r="H115" s="64">
        <v>1229.22</v>
      </c>
      <c r="I115" s="64">
        <v>4916.8599999999997</v>
      </c>
      <c r="J115" s="65">
        <f t="shared" si="1"/>
        <v>6146.08</v>
      </c>
    </row>
    <row r="116" spans="1:10" ht="14.5" x14ac:dyDescent="0.3">
      <c r="A116" s="55" t="s">
        <v>195</v>
      </c>
      <c r="B116" s="55" t="s">
        <v>41</v>
      </c>
      <c r="C116" s="57" t="s">
        <v>219</v>
      </c>
      <c r="D116" s="94" t="s">
        <v>227</v>
      </c>
      <c r="E116" s="53">
        <v>1</v>
      </c>
      <c r="F116" s="60" t="s">
        <v>337</v>
      </c>
      <c r="G116" s="54">
        <v>0</v>
      </c>
      <c r="H116" s="64">
        <v>265.77999999999997</v>
      </c>
      <c r="I116" s="66">
        <v>1063.1099999999999</v>
      </c>
      <c r="J116" s="67">
        <f t="shared" si="1"/>
        <v>1328.8899999999999</v>
      </c>
    </row>
    <row r="117" spans="1:10" ht="14.5" x14ac:dyDescent="0.3">
      <c r="A117" s="55" t="s">
        <v>195</v>
      </c>
      <c r="B117" s="55" t="s">
        <v>41</v>
      </c>
      <c r="C117" s="56" t="s">
        <v>220</v>
      </c>
      <c r="D117" s="94" t="s">
        <v>227</v>
      </c>
      <c r="E117" s="53">
        <v>1</v>
      </c>
      <c r="F117" s="61" t="s">
        <v>338</v>
      </c>
      <c r="G117" s="54">
        <v>0</v>
      </c>
      <c r="H117" s="64">
        <v>265.77999999999997</v>
      </c>
      <c r="I117" s="66">
        <v>1063.1099999999999</v>
      </c>
      <c r="J117" s="67">
        <f t="shared" si="1"/>
        <v>1328.8899999999999</v>
      </c>
    </row>
    <row r="118" spans="1:10" ht="14.5" x14ac:dyDescent="0.3">
      <c r="A118" s="55" t="s">
        <v>211</v>
      </c>
      <c r="B118" s="55" t="s">
        <v>41</v>
      </c>
      <c r="C118" s="55" t="s">
        <v>226</v>
      </c>
      <c r="D118" s="94" t="s">
        <v>407</v>
      </c>
      <c r="E118" s="53">
        <v>1</v>
      </c>
      <c r="F118" s="60" t="s">
        <v>339</v>
      </c>
      <c r="G118" s="54">
        <v>0</v>
      </c>
      <c r="H118" s="64"/>
      <c r="I118" s="66">
        <v>1063.1099999999999</v>
      </c>
      <c r="J118" s="67">
        <f t="shared" si="1"/>
        <v>1063.1099999999999</v>
      </c>
    </row>
    <row r="119" spans="1:10" ht="14.5" x14ac:dyDescent="0.3">
      <c r="A119" s="55" t="s">
        <v>180</v>
      </c>
      <c r="B119" s="58" t="s">
        <v>37</v>
      </c>
      <c r="C119" s="56" t="s">
        <v>224</v>
      </c>
      <c r="D119" s="94" t="s">
        <v>227</v>
      </c>
      <c r="E119" s="53">
        <v>1</v>
      </c>
      <c r="F119" s="60" t="s">
        <v>340</v>
      </c>
      <c r="G119" s="54">
        <v>0</v>
      </c>
      <c r="H119" s="64">
        <v>664.44</v>
      </c>
      <c r="I119" s="64">
        <v>2657.77</v>
      </c>
      <c r="J119" s="65">
        <f t="shared" si="1"/>
        <v>3322.21</v>
      </c>
    </row>
    <row r="120" spans="1:10" ht="14.5" x14ac:dyDescent="0.3">
      <c r="A120" s="55" t="s">
        <v>180</v>
      </c>
      <c r="B120" s="58" t="s">
        <v>37</v>
      </c>
      <c r="C120" s="57"/>
      <c r="D120" s="94" t="s">
        <v>386</v>
      </c>
      <c r="E120" s="53">
        <v>1</v>
      </c>
      <c r="F120" s="60" t="s">
        <v>386</v>
      </c>
      <c r="G120" s="54">
        <v>0</v>
      </c>
      <c r="H120" s="64">
        <v>664.44</v>
      </c>
      <c r="I120" s="64">
        <v>2657.77</v>
      </c>
      <c r="J120" s="65">
        <f t="shared" si="1"/>
        <v>3322.21</v>
      </c>
    </row>
    <row r="121" spans="1:10" ht="14.5" x14ac:dyDescent="0.3">
      <c r="A121" s="55" t="s">
        <v>189</v>
      </c>
      <c r="B121" s="55" t="s">
        <v>31</v>
      </c>
      <c r="C121" s="57" t="s">
        <v>219</v>
      </c>
      <c r="D121" s="94" t="s">
        <v>227</v>
      </c>
      <c r="E121" s="53">
        <v>1</v>
      </c>
      <c r="F121" s="61" t="s">
        <v>342</v>
      </c>
      <c r="G121" s="54">
        <v>0</v>
      </c>
      <c r="H121" s="64">
        <v>1129.55</v>
      </c>
      <c r="I121" s="64">
        <v>4518.2</v>
      </c>
      <c r="J121" s="65">
        <f t="shared" si="1"/>
        <v>5647.75</v>
      </c>
    </row>
    <row r="122" spans="1:10" ht="14.5" x14ac:dyDescent="0.3">
      <c r="A122" s="55" t="s">
        <v>188</v>
      </c>
      <c r="B122" s="55" t="s">
        <v>35</v>
      </c>
      <c r="C122" s="56" t="s">
        <v>222</v>
      </c>
      <c r="D122" s="94" t="s">
        <v>227</v>
      </c>
      <c r="E122" s="53">
        <v>1</v>
      </c>
      <c r="F122" s="60" t="s">
        <v>343</v>
      </c>
      <c r="G122" s="54">
        <v>0</v>
      </c>
      <c r="H122" s="64">
        <v>807.29</v>
      </c>
      <c r="I122" s="64">
        <v>3229.18</v>
      </c>
      <c r="J122" s="65">
        <f t="shared" si="1"/>
        <v>4036.47</v>
      </c>
    </row>
    <row r="123" spans="1:10" ht="14.5" x14ac:dyDescent="0.3">
      <c r="A123" s="55" t="s">
        <v>189</v>
      </c>
      <c r="B123" s="55" t="s">
        <v>31</v>
      </c>
      <c r="C123" s="57" t="s">
        <v>219</v>
      </c>
      <c r="D123" s="94" t="s">
        <v>227</v>
      </c>
      <c r="E123" s="53">
        <v>1</v>
      </c>
      <c r="F123" s="60" t="s">
        <v>344</v>
      </c>
      <c r="G123" s="54">
        <v>0</v>
      </c>
      <c r="H123" s="64">
        <v>1129.55</v>
      </c>
      <c r="I123" s="64">
        <v>4518.2</v>
      </c>
      <c r="J123" s="65">
        <f t="shared" si="1"/>
        <v>5647.75</v>
      </c>
    </row>
    <row r="124" spans="1:10" ht="14.5" x14ac:dyDescent="0.3">
      <c r="A124" s="55" t="s">
        <v>180</v>
      </c>
      <c r="B124" s="58" t="s">
        <v>37</v>
      </c>
      <c r="C124" s="56" t="s">
        <v>222</v>
      </c>
      <c r="D124" s="94" t="s">
        <v>227</v>
      </c>
      <c r="E124" s="53">
        <v>1</v>
      </c>
      <c r="F124" s="61" t="s">
        <v>345</v>
      </c>
      <c r="G124" s="54">
        <v>0</v>
      </c>
      <c r="H124" s="64">
        <v>664.44</v>
      </c>
      <c r="I124" s="64">
        <v>2657.77</v>
      </c>
      <c r="J124" s="65">
        <f t="shared" si="1"/>
        <v>3322.21</v>
      </c>
    </row>
    <row r="125" spans="1:10" ht="14.5" x14ac:dyDescent="0.3">
      <c r="A125" s="55" t="s">
        <v>180</v>
      </c>
      <c r="B125" s="58" t="s">
        <v>37</v>
      </c>
      <c r="C125" s="57" t="s">
        <v>219</v>
      </c>
      <c r="D125" s="94" t="s">
        <v>227</v>
      </c>
      <c r="E125" s="53">
        <v>1</v>
      </c>
      <c r="F125" s="60" t="s">
        <v>346</v>
      </c>
      <c r="G125" s="54">
        <v>0</v>
      </c>
      <c r="H125" s="64">
        <v>664.44</v>
      </c>
      <c r="I125" s="64">
        <v>2657.77</v>
      </c>
      <c r="J125" s="65">
        <f t="shared" si="1"/>
        <v>3322.21</v>
      </c>
    </row>
    <row r="126" spans="1:10" ht="14.5" x14ac:dyDescent="0.3">
      <c r="A126" s="55" t="s">
        <v>180</v>
      </c>
      <c r="B126" s="58" t="s">
        <v>37</v>
      </c>
      <c r="C126" s="55" t="s">
        <v>226</v>
      </c>
      <c r="D126" s="94" t="s">
        <v>227</v>
      </c>
      <c r="E126" s="53">
        <v>1</v>
      </c>
      <c r="F126" s="61" t="s">
        <v>347</v>
      </c>
      <c r="G126" s="54">
        <v>0</v>
      </c>
      <c r="H126" s="64">
        <v>664.44</v>
      </c>
      <c r="I126" s="64">
        <v>2657.77</v>
      </c>
      <c r="J126" s="65">
        <f t="shared" si="1"/>
        <v>3322.21</v>
      </c>
    </row>
    <row r="127" spans="1:10" ht="14.5" x14ac:dyDescent="0.3">
      <c r="A127" s="55" t="s">
        <v>195</v>
      </c>
      <c r="B127" s="55" t="s">
        <v>41</v>
      </c>
      <c r="C127" s="58" t="s">
        <v>225</v>
      </c>
      <c r="D127" s="94" t="s">
        <v>227</v>
      </c>
      <c r="E127" s="53">
        <v>1</v>
      </c>
      <c r="F127" s="60" t="s">
        <v>348</v>
      </c>
      <c r="G127" s="54">
        <v>0</v>
      </c>
      <c r="H127" s="64">
        <v>265.77999999999997</v>
      </c>
      <c r="I127" s="66">
        <v>1063.1099999999999</v>
      </c>
      <c r="J127" s="67">
        <f t="shared" si="1"/>
        <v>1328.8899999999999</v>
      </c>
    </row>
    <row r="128" spans="1:10" ht="14.5" x14ac:dyDescent="0.3">
      <c r="A128" s="55" t="s">
        <v>195</v>
      </c>
      <c r="B128" s="55" t="s">
        <v>41</v>
      </c>
      <c r="C128" s="58"/>
      <c r="D128" s="122" t="s">
        <v>386</v>
      </c>
      <c r="E128" s="53">
        <v>1</v>
      </c>
      <c r="F128" s="60" t="s">
        <v>386</v>
      </c>
      <c r="G128" s="54">
        <v>0</v>
      </c>
      <c r="H128" s="66">
        <v>265.77999999999997</v>
      </c>
      <c r="I128" s="66">
        <v>1063.1099999999999</v>
      </c>
      <c r="J128" s="67">
        <f t="shared" si="1"/>
        <v>1328.8899999999999</v>
      </c>
    </row>
    <row r="129" spans="1:10" ht="14.5" x14ac:dyDescent="0.3">
      <c r="A129" s="55" t="s">
        <v>207</v>
      </c>
      <c r="B129" s="57" t="s">
        <v>27</v>
      </c>
      <c r="C129" s="58" t="s">
        <v>221</v>
      </c>
      <c r="D129" s="94" t="s">
        <v>227</v>
      </c>
      <c r="E129" s="53">
        <v>1</v>
      </c>
      <c r="F129" s="60" t="s">
        <v>350</v>
      </c>
      <c r="G129" s="54">
        <v>0</v>
      </c>
      <c r="H129" s="64">
        <v>1461.77</v>
      </c>
      <c r="I129" s="64">
        <v>5847.08</v>
      </c>
      <c r="J129" s="65">
        <f t="shared" si="1"/>
        <v>7308.85</v>
      </c>
    </row>
    <row r="130" spans="1:10" ht="14.5" x14ac:dyDescent="0.3">
      <c r="A130" s="55" t="s">
        <v>189</v>
      </c>
      <c r="B130" s="55" t="s">
        <v>31</v>
      </c>
      <c r="C130" s="57" t="s">
        <v>219</v>
      </c>
      <c r="D130" s="94" t="s">
        <v>407</v>
      </c>
      <c r="E130" s="53">
        <v>1</v>
      </c>
      <c r="F130" s="60" t="s">
        <v>351</v>
      </c>
      <c r="G130" s="54">
        <v>0</v>
      </c>
      <c r="H130" s="64"/>
      <c r="I130" s="64">
        <v>4518.2</v>
      </c>
      <c r="J130" s="65">
        <f t="shared" si="1"/>
        <v>4518.2</v>
      </c>
    </row>
    <row r="131" spans="1:10" ht="14.5" x14ac:dyDescent="0.3">
      <c r="A131" s="55" t="s">
        <v>180</v>
      </c>
      <c r="B131" s="58" t="s">
        <v>37</v>
      </c>
      <c r="C131" s="57" t="s">
        <v>219</v>
      </c>
      <c r="D131" s="94" t="s">
        <v>227</v>
      </c>
      <c r="E131" s="53">
        <v>1</v>
      </c>
      <c r="F131" s="60" t="s">
        <v>352</v>
      </c>
      <c r="G131" s="54">
        <v>0</v>
      </c>
      <c r="H131" s="64">
        <v>664.44</v>
      </c>
      <c r="I131" s="64">
        <v>2657.77</v>
      </c>
      <c r="J131" s="65">
        <f t="shared" si="1"/>
        <v>3322.21</v>
      </c>
    </row>
    <row r="132" spans="1:10" ht="14.5" x14ac:dyDescent="0.3">
      <c r="A132" s="55" t="s">
        <v>212</v>
      </c>
      <c r="B132" s="57" t="s">
        <v>33</v>
      </c>
      <c r="C132" s="55" t="s">
        <v>226</v>
      </c>
      <c r="D132" s="94" t="s">
        <v>407</v>
      </c>
      <c r="E132" s="53">
        <v>1</v>
      </c>
      <c r="F132" s="60" t="s">
        <v>353</v>
      </c>
      <c r="G132" s="54">
        <v>0</v>
      </c>
      <c r="H132" s="64"/>
      <c r="I132" s="64">
        <v>3720.87</v>
      </c>
      <c r="J132" s="65">
        <f t="shared" si="1"/>
        <v>3720.87</v>
      </c>
    </row>
    <row r="133" spans="1:10" ht="14.5" x14ac:dyDescent="0.3">
      <c r="A133" s="55" t="s">
        <v>213</v>
      </c>
      <c r="B133" s="57" t="s">
        <v>27</v>
      </c>
      <c r="C133" s="56" t="s">
        <v>220</v>
      </c>
      <c r="D133" s="94" t="s">
        <v>227</v>
      </c>
      <c r="E133" s="53">
        <v>1</v>
      </c>
      <c r="F133" s="60" t="s">
        <v>354</v>
      </c>
      <c r="G133" s="54">
        <v>0</v>
      </c>
      <c r="H133" s="64">
        <v>1461.77</v>
      </c>
      <c r="I133" s="64">
        <v>5847.08</v>
      </c>
      <c r="J133" s="65">
        <f t="shared" si="1"/>
        <v>7308.85</v>
      </c>
    </row>
    <row r="134" spans="1:10" ht="14.5" x14ac:dyDescent="0.3">
      <c r="A134" s="55" t="s">
        <v>188</v>
      </c>
      <c r="B134" s="55" t="s">
        <v>35</v>
      </c>
      <c r="C134" s="56" t="s">
        <v>224</v>
      </c>
      <c r="D134" s="94" t="s">
        <v>227</v>
      </c>
      <c r="E134" s="53">
        <v>1</v>
      </c>
      <c r="F134" s="60" t="s">
        <v>355</v>
      </c>
      <c r="G134" s="54">
        <v>0</v>
      </c>
      <c r="H134" s="64">
        <v>807.29</v>
      </c>
      <c r="I134" s="64">
        <v>3229.18</v>
      </c>
      <c r="J134" s="65">
        <f t="shared" si="1"/>
        <v>4036.47</v>
      </c>
    </row>
    <row r="135" spans="1:10" ht="14.5" x14ac:dyDescent="0.3">
      <c r="A135" s="55" t="s">
        <v>189</v>
      </c>
      <c r="B135" s="55" t="s">
        <v>31</v>
      </c>
      <c r="C135" s="57" t="s">
        <v>219</v>
      </c>
      <c r="D135" s="94" t="s">
        <v>407</v>
      </c>
      <c r="E135" s="53">
        <v>1</v>
      </c>
      <c r="F135" s="60" t="s">
        <v>356</v>
      </c>
      <c r="G135" s="54">
        <v>0</v>
      </c>
      <c r="H135" s="64"/>
      <c r="I135" s="64">
        <v>4518.2</v>
      </c>
      <c r="J135" s="65">
        <f t="shared" ref="J135:J174" si="2">H135+I135</f>
        <v>4518.2</v>
      </c>
    </row>
    <row r="136" spans="1:10" ht="14.5" x14ac:dyDescent="0.3">
      <c r="A136" s="55" t="s">
        <v>185</v>
      </c>
      <c r="B136" s="55" t="s">
        <v>29</v>
      </c>
      <c r="C136" s="56" t="s">
        <v>222</v>
      </c>
      <c r="D136" s="94" t="s">
        <v>227</v>
      </c>
      <c r="E136" s="53">
        <v>1</v>
      </c>
      <c r="F136" s="60" t="s">
        <v>357</v>
      </c>
      <c r="G136" s="54">
        <v>0</v>
      </c>
      <c r="H136" s="64">
        <v>1229.22</v>
      </c>
      <c r="I136" s="64">
        <v>4916.8599999999997</v>
      </c>
      <c r="J136" s="65">
        <f t="shared" si="2"/>
        <v>6146.08</v>
      </c>
    </row>
    <row r="137" spans="1:10" ht="14.5" x14ac:dyDescent="0.3">
      <c r="A137" s="55" t="s">
        <v>183</v>
      </c>
      <c r="B137" s="57" t="s">
        <v>27</v>
      </c>
      <c r="C137" s="56" t="s">
        <v>222</v>
      </c>
      <c r="D137" s="94" t="s">
        <v>227</v>
      </c>
      <c r="E137" s="53">
        <v>1</v>
      </c>
      <c r="F137" s="61" t="s">
        <v>358</v>
      </c>
      <c r="G137" s="54">
        <v>0</v>
      </c>
      <c r="H137" s="64">
        <v>1461.77</v>
      </c>
      <c r="I137" s="64">
        <v>5847.08</v>
      </c>
      <c r="J137" s="65">
        <f t="shared" si="2"/>
        <v>7308.85</v>
      </c>
    </row>
    <row r="138" spans="1:10" ht="14.5" x14ac:dyDescent="0.3">
      <c r="A138" s="55" t="s">
        <v>214</v>
      </c>
      <c r="B138" s="55" t="s">
        <v>449</v>
      </c>
      <c r="C138" s="55" t="s">
        <v>226</v>
      </c>
      <c r="D138" s="94" t="s">
        <v>227</v>
      </c>
      <c r="E138" s="53">
        <v>1</v>
      </c>
      <c r="F138" s="60" t="s">
        <v>359</v>
      </c>
      <c r="G138" s="54">
        <v>0</v>
      </c>
      <c r="H138" s="64">
        <v>3198</v>
      </c>
      <c r="I138" s="64">
        <v>12792</v>
      </c>
      <c r="J138" s="65">
        <f t="shared" si="2"/>
        <v>15990</v>
      </c>
    </row>
    <row r="139" spans="1:10" ht="14.5" x14ac:dyDescent="0.3">
      <c r="A139" s="55" t="s">
        <v>183</v>
      </c>
      <c r="B139" s="57" t="s">
        <v>27</v>
      </c>
      <c r="C139" s="56" t="s">
        <v>224</v>
      </c>
      <c r="D139" s="94" t="s">
        <v>227</v>
      </c>
      <c r="E139" s="53">
        <v>1</v>
      </c>
      <c r="F139" s="60" t="s">
        <v>360</v>
      </c>
      <c r="G139" s="54">
        <v>0</v>
      </c>
      <c r="H139" s="64">
        <v>1461.77</v>
      </c>
      <c r="I139" s="64">
        <v>5847.08</v>
      </c>
      <c r="J139" s="65">
        <f t="shared" si="2"/>
        <v>7308.85</v>
      </c>
    </row>
    <row r="140" spans="1:10" ht="14.5" x14ac:dyDescent="0.3">
      <c r="A140" s="55" t="s">
        <v>183</v>
      </c>
      <c r="B140" s="57" t="s">
        <v>27</v>
      </c>
      <c r="C140" s="56" t="s">
        <v>222</v>
      </c>
      <c r="D140" s="94" t="s">
        <v>227</v>
      </c>
      <c r="E140" s="53">
        <v>1</v>
      </c>
      <c r="F140" s="60" t="s">
        <v>361</v>
      </c>
      <c r="G140" s="54">
        <v>0</v>
      </c>
      <c r="H140" s="64">
        <v>1461.77</v>
      </c>
      <c r="I140" s="64">
        <v>5847.08</v>
      </c>
      <c r="J140" s="65">
        <f t="shared" si="2"/>
        <v>7308.85</v>
      </c>
    </row>
    <row r="141" spans="1:10" ht="14.5" x14ac:dyDescent="0.3">
      <c r="A141" s="55" t="s">
        <v>181</v>
      </c>
      <c r="B141" s="57" t="s">
        <v>33</v>
      </c>
      <c r="C141" s="55" t="s">
        <v>226</v>
      </c>
      <c r="D141" s="94" t="s">
        <v>227</v>
      </c>
      <c r="E141" s="53">
        <v>1</v>
      </c>
      <c r="F141" s="61" t="s">
        <v>362</v>
      </c>
      <c r="G141" s="54">
        <v>0</v>
      </c>
      <c r="H141" s="64">
        <v>930.22</v>
      </c>
      <c r="I141" s="64">
        <v>3720.87</v>
      </c>
      <c r="J141" s="65">
        <f t="shared" si="2"/>
        <v>4651.09</v>
      </c>
    </row>
    <row r="142" spans="1:10" ht="14.5" x14ac:dyDescent="0.3">
      <c r="A142" s="55" t="s">
        <v>185</v>
      </c>
      <c r="B142" s="55" t="s">
        <v>29</v>
      </c>
      <c r="C142" s="56" t="s">
        <v>224</v>
      </c>
      <c r="D142" s="94" t="s">
        <v>227</v>
      </c>
      <c r="E142" s="53">
        <v>1</v>
      </c>
      <c r="F142" s="62" t="s">
        <v>363</v>
      </c>
      <c r="G142" s="54">
        <v>0</v>
      </c>
      <c r="H142" s="64">
        <v>1229.22</v>
      </c>
      <c r="I142" s="64">
        <v>4916.8599999999997</v>
      </c>
      <c r="J142" s="65">
        <f t="shared" si="2"/>
        <v>6146.08</v>
      </c>
    </row>
    <row r="143" spans="1:10" ht="14.5" x14ac:dyDescent="0.3">
      <c r="A143" s="55" t="s">
        <v>189</v>
      </c>
      <c r="B143" s="55" t="s">
        <v>31</v>
      </c>
      <c r="C143" s="56" t="s">
        <v>222</v>
      </c>
      <c r="D143" s="94" t="s">
        <v>227</v>
      </c>
      <c r="E143" s="53">
        <v>1</v>
      </c>
      <c r="F143" s="60" t="s">
        <v>364</v>
      </c>
      <c r="G143" s="54">
        <v>0</v>
      </c>
      <c r="H143" s="64">
        <v>1129.55</v>
      </c>
      <c r="I143" s="64">
        <v>4518.2</v>
      </c>
      <c r="J143" s="65">
        <f t="shared" si="2"/>
        <v>5647.75</v>
      </c>
    </row>
    <row r="144" spans="1:10" ht="14.5" x14ac:dyDescent="0.3">
      <c r="A144" s="55" t="s">
        <v>215</v>
      </c>
      <c r="B144" s="58" t="s">
        <v>37</v>
      </c>
      <c r="C144" s="57" t="s">
        <v>219</v>
      </c>
      <c r="D144" s="94" t="s">
        <v>407</v>
      </c>
      <c r="E144" s="53">
        <v>1</v>
      </c>
      <c r="F144" s="60" t="s">
        <v>365</v>
      </c>
      <c r="G144" s="54">
        <v>0</v>
      </c>
      <c r="H144" s="64"/>
      <c r="I144" s="64">
        <v>2657.77</v>
      </c>
      <c r="J144" s="65">
        <f t="shared" si="2"/>
        <v>2657.77</v>
      </c>
    </row>
    <row r="145" spans="1:10" ht="14.5" x14ac:dyDescent="0.3">
      <c r="A145" s="55" t="s">
        <v>180</v>
      </c>
      <c r="B145" s="58" t="s">
        <v>37</v>
      </c>
      <c r="C145" s="57" t="s">
        <v>219</v>
      </c>
      <c r="D145" s="94" t="s">
        <v>227</v>
      </c>
      <c r="E145" s="53">
        <v>1</v>
      </c>
      <c r="F145" s="60" t="s">
        <v>366</v>
      </c>
      <c r="G145" s="54">
        <v>0</v>
      </c>
      <c r="H145" s="64">
        <v>664.44</v>
      </c>
      <c r="I145" s="64">
        <v>2657.77</v>
      </c>
      <c r="J145" s="65">
        <f t="shared" si="2"/>
        <v>3322.21</v>
      </c>
    </row>
    <row r="146" spans="1:10" ht="14.5" x14ac:dyDescent="0.3">
      <c r="A146" s="55" t="s">
        <v>196</v>
      </c>
      <c r="B146" s="57" t="s">
        <v>33</v>
      </c>
      <c r="C146" s="56" t="s">
        <v>225</v>
      </c>
      <c r="D146" s="94" t="s">
        <v>227</v>
      </c>
      <c r="E146" s="53">
        <v>1</v>
      </c>
      <c r="F146" s="60" t="s">
        <v>367</v>
      </c>
      <c r="G146" s="54">
        <v>0</v>
      </c>
      <c r="H146" s="64">
        <v>930.22</v>
      </c>
      <c r="I146" s="64">
        <v>3720.87</v>
      </c>
      <c r="J146" s="65">
        <f t="shared" si="2"/>
        <v>4651.09</v>
      </c>
    </row>
    <row r="147" spans="1:10" ht="14.5" x14ac:dyDescent="0.3">
      <c r="A147" s="55" t="s">
        <v>183</v>
      </c>
      <c r="B147" s="57" t="s">
        <v>27</v>
      </c>
      <c r="C147" s="56" t="s">
        <v>224</v>
      </c>
      <c r="D147" s="94" t="s">
        <v>227</v>
      </c>
      <c r="E147" s="53">
        <v>1</v>
      </c>
      <c r="F147" s="60" t="s">
        <v>368</v>
      </c>
      <c r="G147" s="54">
        <v>0</v>
      </c>
      <c r="H147" s="64">
        <v>1461.77</v>
      </c>
      <c r="I147" s="64">
        <v>5847.08</v>
      </c>
      <c r="J147" s="65">
        <f t="shared" si="2"/>
        <v>7308.85</v>
      </c>
    </row>
    <row r="148" spans="1:10" ht="14.5" x14ac:dyDescent="0.3">
      <c r="A148" s="55" t="s">
        <v>188</v>
      </c>
      <c r="B148" s="55" t="s">
        <v>35</v>
      </c>
      <c r="C148" s="56" t="s">
        <v>222</v>
      </c>
      <c r="D148" s="94" t="s">
        <v>227</v>
      </c>
      <c r="E148" s="53">
        <v>1</v>
      </c>
      <c r="F148" s="63" t="s">
        <v>369</v>
      </c>
      <c r="G148" s="54">
        <v>0</v>
      </c>
      <c r="H148" s="64">
        <v>807.29</v>
      </c>
      <c r="I148" s="64">
        <v>3229.18</v>
      </c>
      <c r="J148" s="65">
        <f t="shared" si="2"/>
        <v>4036.47</v>
      </c>
    </row>
    <row r="149" spans="1:10" ht="14.5" x14ac:dyDescent="0.3">
      <c r="A149" s="55" t="s">
        <v>196</v>
      </c>
      <c r="B149" s="57" t="s">
        <v>33</v>
      </c>
      <c r="C149" s="57" t="s">
        <v>219</v>
      </c>
      <c r="D149" s="94" t="s">
        <v>227</v>
      </c>
      <c r="E149" s="53">
        <v>1</v>
      </c>
      <c r="F149" s="60" t="s">
        <v>370</v>
      </c>
      <c r="G149" s="54">
        <v>0</v>
      </c>
      <c r="H149" s="64">
        <v>930.22</v>
      </c>
      <c r="I149" s="64">
        <v>3720.87</v>
      </c>
      <c r="J149" s="65">
        <f t="shared" si="2"/>
        <v>4651.09</v>
      </c>
    </row>
    <row r="150" spans="1:10" ht="14.5" x14ac:dyDescent="0.3">
      <c r="A150" s="55" t="s">
        <v>180</v>
      </c>
      <c r="B150" s="58" t="s">
        <v>37</v>
      </c>
      <c r="C150" s="56" t="s">
        <v>220</v>
      </c>
      <c r="D150" s="94" t="s">
        <v>227</v>
      </c>
      <c r="E150" s="53">
        <v>1</v>
      </c>
      <c r="F150" s="60" t="s">
        <v>371</v>
      </c>
      <c r="G150" s="54">
        <v>0</v>
      </c>
      <c r="H150" s="64">
        <v>664.44</v>
      </c>
      <c r="I150" s="64">
        <v>2657.77</v>
      </c>
      <c r="J150" s="65">
        <f t="shared" si="2"/>
        <v>3322.21</v>
      </c>
    </row>
    <row r="151" spans="1:10" ht="14.5" x14ac:dyDescent="0.3">
      <c r="A151" s="55" t="s">
        <v>216</v>
      </c>
      <c r="B151" s="55" t="s">
        <v>437</v>
      </c>
      <c r="C151" s="59" t="s">
        <v>222</v>
      </c>
      <c r="D151" s="94" t="s">
        <v>227</v>
      </c>
      <c r="E151" s="53">
        <v>1</v>
      </c>
      <c r="F151" s="60" t="s">
        <v>372</v>
      </c>
      <c r="G151" s="54">
        <v>0</v>
      </c>
      <c r="H151" s="68">
        <v>8100</v>
      </c>
      <c r="I151" s="68">
        <v>18900</v>
      </c>
      <c r="J151" s="69">
        <f t="shared" si="2"/>
        <v>27000</v>
      </c>
    </row>
    <row r="152" spans="1:10" ht="14.5" x14ac:dyDescent="0.3">
      <c r="A152" s="55" t="s">
        <v>217</v>
      </c>
      <c r="B152" s="57" t="s">
        <v>27</v>
      </c>
      <c r="C152" s="58" t="s">
        <v>225</v>
      </c>
      <c r="D152" s="94" t="s">
        <v>461</v>
      </c>
      <c r="E152" s="53">
        <v>1</v>
      </c>
      <c r="F152" s="60" t="s">
        <v>373</v>
      </c>
      <c r="G152" s="54">
        <v>0</v>
      </c>
      <c r="H152" s="64"/>
      <c r="I152" s="64">
        <v>5847.08</v>
      </c>
      <c r="J152" s="65">
        <f t="shared" si="2"/>
        <v>5847.08</v>
      </c>
    </row>
    <row r="153" spans="1:10" ht="14.5" x14ac:dyDescent="0.3">
      <c r="A153" s="55" t="s">
        <v>218</v>
      </c>
      <c r="B153" s="55" t="s">
        <v>43</v>
      </c>
      <c r="C153" s="56" t="s">
        <v>222</v>
      </c>
      <c r="D153" s="94" t="s">
        <v>227</v>
      </c>
      <c r="E153" s="53">
        <v>1</v>
      </c>
      <c r="F153" s="60" t="s">
        <v>374</v>
      </c>
      <c r="G153" s="54">
        <v>0</v>
      </c>
      <c r="H153" s="66">
        <v>232.56</v>
      </c>
      <c r="I153" s="66">
        <v>930.22</v>
      </c>
      <c r="J153" s="67">
        <f t="shared" si="2"/>
        <v>1162.78</v>
      </c>
    </row>
    <row r="154" spans="1:10" ht="14.5" x14ac:dyDescent="0.3">
      <c r="A154" s="55" t="s">
        <v>183</v>
      </c>
      <c r="B154" s="57" t="s">
        <v>27</v>
      </c>
      <c r="C154" s="56" t="s">
        <v>224</v>
      </c>
      <c r="D154" s="94" t="s">
        <v>227</v>
      </c>
      <c r="E154" s="53">
        <v>1</v>
      </c>
      <c r="F154" s="60" t="s">
        <v>375</v>
      </c>
      <c r="G154" s="54">
        <v>0</v>
      </c>
      <c r="H154" s="64">
        <v>1461.77</v>
      </c>
      <c r="I154" s="64">
        <v>5847.08</v>
      </c>
      <c r="J154" s="65">
        <f t="shared" si="2"/>
        <v>7308.85</v>
      </c>
    </row>
    <row r="155" spans="1:10" ht="14.5" x14ac:dyDescent="0.3">
      <c r="A155" s="55" t="s">
        <v>218</v>
      </c>
      <c r="B155" s="55" t="s">
        <v>43</v>
      </c>
      <c r="C155" s="57" t="s">
        <v>219</v>
      </c>
      <c r="D155" s="94" t="s">
        <v>227</v>
      </c>
      <c r="E155" s="53">
        <v>1</v>
      </c>
      <c r="F155" s="60" t="s">
        <v>376</v>
      </c>
      <c r="G155" s="54">
        <v>0</v>
      </c>
      <c r="H155" s="66">
        <v>232.56</v>
      </c>
      <c r="I155" s="66">
        <v>930.22</v>
      </c>
      <c r="J155" s="67">
        <f t="shared" si="2"/>
        <v>1162.78</v>
      </c>
    </row>
    <row r="156" spans="1:10" ht="14.5" x14ac:dyDescent="0.3">
      <c r="A156" s="55" t="s">
        <v>189</v>
      </c>
      <c r="B156" s="55" t="s">
        <v>31</v>
      </c>
      <c r="C156" s="55" t="s">
        <v>226</v>
      </c>
      <c r="D156" s="94" t="s">
        <v>227</v>
      </c>
      <c r="E156" s="53">
        <v>1</v>
      </c>
      <c r="F156" s="60" t="s">
        <v>377</v>
      </c>
      <c r="G156" s="54">
        <v>0</v>
      </c>
      <c r="H156" s="64">
        <v>1129.55</v>
      </c>
      <c r="I156" s="64">
        <v>4518.2</v>
      </c>
      <c r="J156" s="65">
        <f t="shared" si="2"/>
        <v>5647.75</v>
      </c>
    </row>
    <row r="157" spans="1:10" ht="14.5" x14ac:dyDescent="0.3">
      <c r="A157" s="55" t="s">
        <v>195</v>
      </c>
      <c r="B157" s="55" t="s">
        <v>41</v>
      </c>
      <c r="C157" s="56" t="s">
        <v>224</v>
      </c>
      <c r="D157" s="94" t="s">
        <v>227</v>
      </c>
      <c r="E157" s="53">
        <v>1</v>
      </c>
      <c r="F157" s="60" t="s">
        <v>378</v>
      </c>
      <c r="G157" s="54">
        <v>0</v>
      </c>
      <c r="H157" s="66">
        <v>265.77999999999997</v>
      </c>
      <c r="I157" s="66">
        <v>1063.1099999999999</v>
      </c>
      <c r="J157" s="67">
        <f t="shared" si="2"/>
        <v>1328.8899999999999</v>
      </c>
    </row>
    <row r="158" spans="1:10" ht="14.5" x14ac:dyDescent="0.3">
      <c r="A158" s="55" t="s">
        <v>182</v>
      </c>
      <c r="B158" s="56" t="s">
        <v>39</v>
      </c>
      <c r="C158" s="56" t="s">
        <v>220</v>
      </c>
      <c r="D158" s="94" t="s">
        <v>227</v>
      </c>
      <c r="E158" s="53">
        <v>1</v>
      </c>
      <c r="F158" s="60" t="s">
        <v>379</v>
      </c>
      <c r="G158" s="54">
        <v>0</v>
      </c>
      <c r="H158" s="64">
        <v>431.89</v>
      </c>
      <c r="I158" s="64">
        <v>1727.55</v>
      </c>
      <c r="J158" s="65">
        <f t="shared" si="2"/>
        <v>2159.44</v>
      </c>
    </row>
    <row r="159" spans="1:10" ht="14.5" x14ac:dyDescent="0.3">
      <c r="A159" s="55" t="s">
        <v>181</v>
      </c>
      <c r="B159" s="57" t="s">
        <v>33</v>
      </c>
      <c r="C159" s="56" t="s">
        <v>224</v>
      </c>
      <c r="D159" s="94" t="s">
        <v>227</v>
      </c>
      <c r="E159" s="53">
        <v>1</v>
      </c>
      <c r="F159" s="61" t="s">
        <v>380</v>
      </c>
      <c r="G159" s="54">
        <v>0</v>
      </c>
      <c r="H159" s="64">
        <v>930.22</v>
      </c>
      <c r="I159" s="64">
        <v>3720.87</v>
      </c>
      <c r="J159" s="65">
        <f t="shared" si="2"/>
        <v>4651.09</v>
      </c>
    </row>
    <row r="160" spans="1:10" ht="14.5" x14ac:dyDescent="0.3">
      <c r="A160" s="55" t="s">
        <v>187</v>
      </c>
      <c r="B160" s="55" t="s">
        <v>25</v>
      </c>
      <c r="C160" s="56" t="s">
        <v>225</v>
      </c>
      <c r="D160" s="94" t="s">
        <v>227</v>
      </c>
      <c r="E160" s="53">
        <v>1</v>
      </c>
      <c r="F160" s="60" t="s">
        <v>381</v>
      </c>
      <c r="G160" s="54">
        <v>0</v>
      </c>
      <c r="H160" s="64">
        <v>1993.32</v>
      </c>
      <c r="I160" s="64">
        <v>7973.3</v>
      </c>
      <c r="J160" s="65">
        <f t="shared" si="2"/>
        <v>9966.6200000000008</v>
      </c>
    </row>
    <row r="161" spans="1:30" ht="14.5" x14ac:dyDescent="0.3">
      <c r="A161" s="55" t="s">
        <v>185</v>
      </c>
      <c r="B161" s="55" t="s">
        <v>29</v>
      </c>
      <c r="C161" s="58" t="s">
        <v>225</v>
      </c>
      <c r="D161" s="94" t="s">
        <v>227</v>
      </c>
      <c r="E161" s="53">
        <v>1</v>
      </c>
      <c r="F161" s="60" t="s">
        <v>382</v>
      </c>
      <c r="G161" s="54">
        <v>0</v>
      </c>
      <c r="H161" s="64">
        <v>1229.22</v>
      </c>
      <c r="I161" s="64">
        <v>4916.8599999999997</v>
      </c>
      <c r="J161" s="65">
        <f t="shared" si="2"/>
        <v>6146.08</v>
      </c>
    </row>
    <row r="162" spans="1:30" ht="14.5" x14ac:dyDescent="0.3">
      <c r="A162" s="55" t="s">
        <v>187</v>
      </c>
      <c r="B162" s="55" t="s">
        <v>25</v>
      </c>
      <c r="C162" s="56" t="s">
        <v>222</v>
      </c>
      <c r="D162" s="94" t="s">
        <v>227</v>
      </c>
      <c r="E162" s="53">
        <v>1</v>
      </c>
      <c r="F162" s="60" t="s">
        <v>383</v>
      </c>
      <c r="G162" s="54">
        <v>0</v>
      </c>
      <c r="H162" s="64">
        <v>1993.32</v>
      </c>
      <c r="I162" s="64">
        <v>7973.3</v>
      </c>
      <c r="J162" s="65">
        <f t="shared" si="2"/>
        <v>9966.6200000000008</v>
      </c>
    </row>
    <row r="163" spans="1:30" ht="14.5" x14ac:dyDescent="0.3">
      <c r="A163" s="55" t="s">
        <v>180</v>
      </c>
      <c r="B163" s="58" t="s">
        <v>37</v>
      </c>
      <c r="C163" s="56" t="s">
        <v>222</v>
      </c>
      <c r="D163" s="94" t="s">
        <v>227</v>
      </c>
      <c r="E163" s="53">
        <v>1</v>
      </c>
      <c r="F163" s="60" t="s">
        <v>384</v>
      </c>
      <c r="G163" s="54">
        <v>0</v>
      </c>
      <c r="H163" s="64">
        <v>664.44</v>
      </c>
      <c r="I163" s="64">
        <v>2657.77</v>
      </c>
      <c r="J163" s="65">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189</v>
      </c>
      <c r="B164" s="55" t="s">
        <v>31</v>
      </c>
      <c r="C164" s="56" t="s">
        <v>224</v>
      </c>
      <c r="D164" s="94" t="s">
        <v>227</v>
      </c>
      <c r="E164" s="53">
        <v>1</v>
      </c>
      <c r="F164" s="60" t="s">
        <v>385</v>
      </c>
      <c r="G164" s="54">
        <v>0</v>
      </c>
      <c r="H164" s="64">
        <v>1129.55</v>
      </c>
      <c r="I164" s="64">
        <v>4518.2</v>
      </c>
      <c r="J164" s="65">
        <f t="shared" si="2"/>
        <v>5647.75</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196</v>
      </c>
      <c r="B165" s="57" t="s">
        <v>33</v>
      </c>
      <c r="C165" s="58" t="s">
        <v>225</v>
      </c>
      <c r="D165" s="94" t="s">
        <v>227</v>
      </c>
      <c r="E165" s="53">
        <v>1</v>
      </c>
      <c r="F165" s="61" t="s">
        <v>506</v>
      </c>
      <c r="G165" s="54">
        <v>0</v>
      </c>
      <c r="H165" s="64">
        <v>930.22</v>
      </c>
      <c r="I165" s="64">
        <v>3720.87</v>
      </c>
      <c r="J165" s="65">
        <f t="shared" si="2"/>
        <v>4651.09</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182</v>
      </c>
      <c r="B166" s="56" t="s">
        <v>39</v>
      </c>
      <c r="C166" s="58" t="s">
        <v>225</v>
      </c>
      <c r="D166" s="94" t="s">
        <v>227</v>
      </c>
      <c r="E166" s="53">
        <v>1</v>
      </c>
      <c r="F166" s="60" t="s">
        <v>349</v>
      </c>
      <c r="G166" s="54">
        <v>0</v>
      </c>
      <c r="H166" s="64">
        <v>431.89</v>
      </c>
      <c r="I166" s="64">
        <v>1727.55</v>
      </c>
      <c r="J166" s="65">
        <f t="shared" si="2"/>
        <v>2159.44</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196</v>
      </c>
      <c r="B167" s="57" t="s">
        <v>33</v>
      </c>
      <c r="C167" s="58" t="s">
        <v>225</v>
      </c>
      <c r="D167" s="94" t="s">
        <v>227</v>
      </c>
      <c r="E167" s="53">
        <v>1</v>
      </c>
      <c r="F167" s="60" t="s">
        <v>507</v>
      </c>
      <c r="G167" s="54">
        <v>0</v>
      </c>
      <c r="H167" s="64">
        <v>930.22</v>
      </c>
      <c r="I167" s="64">
        <v>3720.87</v>
      </c>
      <c r="J167" s="65">
        <f t="shared" si="2"/>
        <v>4651.09</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189</v>
      </c>
      <c r="B168" s="55" t="s">
        <v>31</v>
      </c>
      <c r="C168" s="56" t="s">
        <v>220</v>
      </c>
      <c r="D168" s="94" t="s">
        <v>227</v>
      </c>
      <c r="E168" s="53">
        <v>1</v>
      </c>
      <c r="F168" s="60" t="s">
        <v>505</v>
      </c>
      <c r="G168" s="54">
        <v>0</v>
      </c>
      <c r="H168" s="64">
        <v>1129.55</v>
      </c>
      <c r="I168" s="64">
        <v>4518.2</v>
      </c>
      <c r="J168" s="65">
        <f t="shared" si="2"/>
        <v>5647.75</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182</v>
      </c>
      <c r="B169" s="56" t="s">
        <v>39</v>
      </c>
      <c r="C169" s="56" t="s">
        <v>220</v>
      </c>
      <c r="D169" s="94" t="s">
        <v>407</v>
      </c>
      <c r="E169" s="53">
        <v>1</v>
      </c>
      <c r="F169" s="84" t="s">
        <v>421</v>
      </c>
      <c r="G169" s="54">
        <v>0</v>
      </c>
      <c r="H169" s="64"/>
      <c r="I169" s="64">
        <v>1727.55</v>
      </c>
      <c r="J169" s="65">
        <f t="shared" si="2"/>
        <v>1727.55</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180</v>
      </c>
      <c r="B170" s="57" t="s">
        <v>37</v>
      </c>
      <c r="C170" s="56" t="s">
        <v>222</v>
      </c>
      <c r="D170" s="94" t="s">
        <v>227</v>
      </c>
      <c r="E170" s="53">
        <v>1</v>
      </c>
      <c r="F170" s="60" t="s">
        <v>509</v>
      </c>
      <c r="G170" s="54">
        <v>0</v>
      </c>
      <c r="H170" s="64">
        <v>664.44</v>
      </c>
      <c r="I170" s="64">
        <v>2657.77</v>
      </c>
      <c r="J170" s="65">
        <f t="shared" si="2"/>
        <v>3322.21</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180</v>
      </c>
      <c r="B171" s="58" t="s">
        <v>37</v>
      </c>
      <c r="C171" s="58" t="s">
        <v>225</v>
      </c>
      <c r="D171" s="94" t="s">
        <v>227</v>
      </c>
      <c r="E171" s="53">
        <v>1</v>
      </c>
      <c r="F171" s="60" t="s">
        <v>510</v>
      </c>
      <c r="G171" s="54">
        <v>0</v>
      </c>
      <c r="H171" s="64">
        <v>664.44</v>
      </c>
      <c r="I171" s="64">
        <v>2657.77</v>
      </c>
      <c r="J171" s="65">
        <f t="shared" si="2"/>
        <v>3322.21</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182</v>
      </c>
      <c r="B172" s="56" t="s">
        <v>39</v>
      </c>
      <c r="C172" s="56" t="s">
        <v>224</v>
      </c>
      <c r="D172" s="94" t="s">
        <v>227</v>
      </c>
      <c r="E172" s="53">
        <v>1</v>
      </c>
      <c r="F172" s="60" t="s">
        <v>387</v>
      </c>
      <c r="G172" s="54">
        <v>0</v>
      </c>
      <c r="H172" s="64">
        <v>431.89</v>
      </c>
      <c r="I172" s="64">
        <v>1727.55</v>
      </c>
      <c r="J172" s="65">
        <f t="shared" si="2"/>
        <v>2159.44</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185</v>
      </c>
      <c r="B173" s="55" t="s">
        <v>29</v>
      </c>
      <c r="C173" s="57" t="s">
        <v>219</v>
      </c>
      <c r="D173" s="94" t="s">
        <v>227</v>
      </c>
      <c r="E173" s="53">
        <v>1</v>
      </c>
      <c r="F173" s="60" t="s">
        <v>388</v>
      </c>
      <c r="G173" s="54">
        <v>0</v>
      </c>
      <c r="H173" s="64">
        <v>1229.22</v>
      </c>
      <c r="I173" s="64">
        <v>4916.8599999999997</v>
      </c>
      <c r="J173" s="65">
        <f t="shared" si="2"/>
        <v>6146.08</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183</v>
      </c>
      <c r="B174" s="57" t="s">
        <v>27</v>
      </c>
      <c r="C174" s="56" t="s">
        <v>222</v>
      </c>
      <c r="D174" s="94" t="s">
        <v>227</v>
      </c>
      <c r="E174" s="53">
        <v>1</v>
      </c>
      <c r="F174" s="60" t="s">
        <v>389</v>
      </c>
      <c r="G174" s="54">
        <v>0</v>
      </c>
      <c r="H174" s="64">
        <v>1461.77</v>
      </c>
      <c r="I174" s="64">
        <v>5847.08</v>
      </c>
      <c r="J174" s="65">
        <f t="shared" si="2"/>
        <v>7308.85</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8100</v>
      </c>
      <c r="I176" s="25">
        <f>SUMIF($B$7:$B$174,"PRESIDENTE",$I$7:$I$174)-SUMIFS($I$7:$I$174,$D$7:$D$174,"VAGO",$B$7:$B$174,"PRESIDENTE")</f>
        <v>18900</v>
      </c>
      <c r="J176" s="25">
        <f>SUMIF($B$7:$B$174,"PRESIDENTE",$J$7:$J$174)</f>
        <v>27000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15990</v>
      </c>
      <c r="I177" s="25">
        <f>SUMIF($B$7:$B$174,"DIRETOR",$I$7:$I$174)-SUMIFS($I$7:$I$174,$D$7:$D$174,"VAGO",$B$7:$B$174,"DIRETOR")</f>
        <v>89544</v>
      </c>
      <c r="J177" s="25">
        <f>SUMIF($B$7:$B$174,"DIRETOR",$J$7:$J$174)</f>
        <v>105534</v>
      </c>
      <c r="K177" s="26"/>
      <c r="L177" s="26"/>
      <c r="M177" s="26"/>
      <c r="N177" s="26"/>
      <c r="O177" s="26"/>
      <c r="P177" s="26"/>
      <c r="Q177" s="26"/>
    </row>
    <row r="178" spans="1:30" ht="14.5" x14ac:dyDescent="0.3">
      <c r="A178" s="22" t="s">
        <v>24</v>
      </c>
      <c r="B178" s="15" t="s">
        <v>25</v>
      </c>
      <c r="C178" s="23">
        <f>SUMIFS($E$7:$E$174,$B$7:$B$174,"DAS-1",$D$7:$D$174,"&lt;&gt;VAGO")</f>
        <v>9</v>
      </c>
      <c r="D178" s="23">
        <f>SUMIFS($E$7:$E$174,$B$7:$B$174,"DAS-1",$D$7:$D$174,"VAGO")</f>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f>SUMIFS($E$7:$E$174,$B$7:$B$174,"DAS-2",$D$7:$D$174,"&lt;&gt;VAGO")</f>
        <v>28</v>
      </c>
      <c r="D179" s="23">
        <f>SUMIFS($E$7:$E$174,$B$7:$B$174,"DAS-2",$D$7:$D$174,"VAGO")</f>
        <v>0</v>
      </c>
      <c r="E179" s="23">
        <f t="shared" si="3"/>
        <v>28</v>
      </c>
      <c r="F179" s="27"/>
      <c r="G179" s="25">
        <f>SUMIF($B$7:$B$174,"DAS-2",$G$7:$G$174)</f>
        <v>0</v>
      </c>
      <c r="H179" s="25">
        <f>SUMIF($B$7:$B$174,"DAS-2",$H$7:$H$174)-SUMIFS($H$7:$H$174,$D$7:$D$174,"VAGO",$B$7:$B$174,"DAS-2")</f>
        <v>36544.25</v>
      </c>
      <c r="I179" s="25">
        <f>SUMIF($B$7:$B$174,"DAS-2",$I$7:$I$174)-SUMIFS($I$7:$I$174,$D$7:$D$174,"VAGO",$B$7:$B$174,"DAS-2")</f>
        <v>163718.23999999996</v>
      </c>
      <c r="J179" s="25">
        <f>SUMIF($B$7:$B$174,"DAS-2",$J$7:$J$174)</f>
        <v>200262.49000000008</v>
      </c>
      <c r="K179" s="26"/>
      <c r="L179" s="26"/>
      <c r="M179" s="26"/>
      <c r="N179" s="26"/>
      <c r="O179" s="26"/>
      <c r="P179" s="26"/>
      <c r="Q179" s="26"/>
    </row>
    <row r="180" spans="1:30" ht="14.5" x14ac:dyDescent="0.3">
      <c r="A180" s="22" t="s">
        <v>28</v>
      </c>
      <c r="B180" s="15" t="s">
        <v>29</v>
      </c>
      <c r="C180" s="23">
        <f>SUMIFS($E$7:$E$174,$B$7:$B$174,"DAS-3",$D$7:$D$174,"&lt;&gt;VAGO")</f>
        <v>12</v>
      </c>
      <c r="D180" s="23">
        <f>SUMIFS($E$7:$E$174,$B$7:$B$174,"DAS-3",$D$7:$D$174,"VAGO")</f>
        <v>1</v>
      </c>
      <c r="E180" s="23">
        <f t="shared" si="3"/>
        <v>13</v>
      </c>
      <c r="F180" s="27"/>
      <c r="G180" s="25">
        <f>SUMIF($B$7:$B$174,"DAS-3",$G$7:$G$174)</f>
        <v>0</v>
      </c>
      <c r="H180" s="25">
        <f>SUMIF($B$7:$B$174,"DAS-3",$H$7:$H$174)-SUMIFS($H$7:$H$174,$D$7:$D$174,"VAGO",$B$7:$B$174,"DAS-3")</f>
        <v>12292.199999999999</v>
      </c>
      <c r="I180" s="25">
        <f>SUMIF($B$7:$B$174,"DAS-3",$I$7:$I$174)-SUMIFS($I$7:$I$174,$D$7:$D$174,"VAGO",$B$7:$B$174,"DAS-3")</f>
        <v>59002.32</v>
      </c>
      <c r="J180" s="25">
        <f>SUMIF($B$7:$B$174,"DAS-3",$J$7:$J$174)</f>
        <v>77440.600000000006</v>
      </c>
      <c r="K180" s="26"/>
      <c r="L180" s="26"/>
      <c r="M180" s="26"/>
      <c r="N180" s="26"/>
      <c r="O180" s="26"/>
      <c r="P180" s="26"/>
      <c r="Q180" s="26"/>
    </row>
    <row r="181" spans="1:30" ht="14.5" x14ac:dyDescent="0.3">
      <c r="A181" s="28" t="s">
        <v>30</v>
      </c>
      <c r="B181" s="15" t="s">
        <v>31</v>
      </c>
      <c r="C181" s="23">
        <v>23</v>
      </c>
      <c r="D181" s="23">
        <v>1</v>
      </c>
      <c r="E181" s="23">
        <f t="shared" si="3"/>
        <v>24</v>
      </c>
      <c r="F181" s="29"/>
      <c r="G181" s="25">
        <f>SUMIF($B$7:$B$174,"DAS-4",$G$7:$G$174)</f>
        <v>0</v>
      </c>
      <c r="H181" s="25">
        <f>SUMIF($B$7:$B$174,"DAS-4",$H$7:$H$174)-SUMIFS($H$7:$H$174,$D$7:$D$174,"VAGO",$B$7:$B$174,"DAS-4")</f>
        <v>19202.349999999995</v>
      </c>
      <c r="I181" s="25">
        <f>SUMIF($B$7:$B$174,"DAS-4",$I$7:$I$174)-SUMIFS($I$7:$I$174,$D$7:$D$174,"VAGO",$B$7:$B$174,"DAS-4")</f>
        <v>103918.59999999996</v>
      </c>
      <c r="J181" s="25">
        <f>SUMIF($B$7:$B$174,"DAS-4",$J$7:$J$174)</f>
        <v>128768.69999999998</v>
      </c>
      <c r="K181" s="26"/>
      <c r="L181" s="26"/>
      <c r="M181" s="26"/>
      <c r="N181" s="26"/>
      <c r="O181" s="26"/>
      <c r="P181" s="26"/>
      <c r="Q181" s="26"/>
    </row>
    <row r="182" spans="1:30" ht="14.5" x14ac:dyDescent="0.3">
      <c r="A182" s="28" t="s">
        <v>32</v>
      </c>
      <c r="B182" s="15" t="s">
        <v>33</v>
      </c>
      <c r="C182" s="23">
        <v>20</v>
      </c>
      <c r="D182" s="23">
        <v>0</v>
      </c>
      <c r="E182" s="23">
        <f t="shared" si="3"/>
        <v>20</v>
      </c>
      <c r="F182" s="29"/>
      <c r="G182" s="25">
        <f>SUMIF($B$7:$B$174,"DAS-5",$G$7:$G$174)</f>
        <v>0</v>
      </c>
      <c r="H182" s="25">
        <f>SUMIF($B$7:$B$174,"DAS-5",$H$7:$H$174)-SUMIFS($H$7:$H$174,$D$7:$D$174,"VAGO",$B$7:$B$174,"DAS-5")</f>
        <v>15813.739999999996</v>
      </c>
      <c r="I182" s="25">
        <f>SUMIF($B$7:$B$174,"DAS-5",$I$7:$I$174)-SUMIFS($I$7:$I$174,$D$7:$D$174,"VAGO",$B$7:$B$174,"DAS-5")</f>
        <v>74417.400000000009</v>
      </c>
      <c r="J182" s="25">
        <f>SUMIF($B$7:$B$174,"DAS-5",$J$7:$J$174)</f>
        <v>90231.139999999985</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25</v>
      </c>
      <c r="D184" s="23">
        <v>1</v>
      </c>
      <c r="E184" s="23">
        <f t="shared" si="3"/>
        <v>26</v>
      </c>
      <c r="F184" s="29"/>
      <c r="G184" s="25">
        <f>SUMIF($B$7:$B$174,"CAA-2",$G$7:$G$174)</f>
        <v>0</v>
      </c>
      <c r="H184" s="25">
        <f>SUMIF($B$7:$B$174,"CAA-2",$H$7:$H$174)-SUMIFS($H$7:$H$174,$D$7:$D$174,"VAGO",$B$7:$B$174,"CAA-2")</f>
        <v>13953.240000000007</v>
      </c>
      <c r="I184" s="25">
        <f>SUMIF($B$7:$B$174,"CAA-2",$I$7:$I$174)-SUMIFS($I$7:$I$174,$D$7:$D$174,"VAGO",$B$7:$B$174,"CAA-2")</f>
        <v>66444.249999999971</v>
      </c>
      <c r="J184" s="25">
        <f>SUMIF($B$7:$B$174,"CAA-2",$J$7:$J$174)</f>
        <v>83719.700000000026</v>
      </c>
      <c r="K184" s="26"/>
      <c r="L184" s="26"/>
      <c r="M184" s="26"/>
      <c r="N184" s="26"/>
      <c r="O184" s="26"/>
      <c r="P184" s="26"/>
      <c r="Q184" s="26"/>
    </row>
    <row r="185" spans="1:30" ht="14.5" x14ac:dyDescent="0.3">
      <c r="A185" s="28" t="s">
        <v>38</v>
      </c>
      <c r="B185" s="15" t="s">
        <v>39</v>
      </c>
      <c r="C185" s="23">
        <v>23</v>
      </c>
      <c r="D185" s="23">
        <v>0</v>
      </c>
      <c r="E185" s="23">
        <f t="shared" si="3"/>
        <v>23</v>
      </c>
      <c r="F185" s="27"/>
      <c r="G185" s="25">
        <f>SUMIF($B$7:$B$174,"CAA-3",$G$7:$G$174)</f>
        <v>0</v>
      </c>
      <c r="H185" s="25">
        <f>SUMIF($B$7:$B$174,"CAA-3",$H$7:$H$174)-SUMIFS($H$7:$H$174,$D$7:$D$174,"VAGO",$B$7:$B$174,"CAA-3")</f>
        <v>9501.58</v>
      </c>
      <c r="I185" s="25">
        <f>SUMIF($B$7:$B$174,"CAA-3",$I$7:$I$174)-SUMIFS($I$7:$I$174,$D$7:$D$174,"VAGO",$B$7:$B$174,"CAA-3")</f>
        <v>39733.65</v>
      </c>
      <c r="J185" s="25">
        <f>SUMIF($B$7:$B$174,"CAA-3",$J$7:$J$174)</f>
        <v>49235.23000000001</v>
      </c>
      <c r="K185" s="26"/>
      <c r="L185" s="26"/>
      <c r="M185" s="26"/>
      <c r="N185" s="26"/>
      <c r="O185" s="26"/>
      <c r="P185" s="26"/>
      <c r="Q185" s="26"/>
    </row>
    <row r="186" spans="1:30" ht="14.5" x14ac:dyDescent="0.3">
      <c r="A186" s="28" t="s">
        <v>40</v>
      </c>
      <c r="B186" s="15" t="s">
        <v>41</v>
      </c>
      <c r="C186" s="23">
        <v>9</v>
      </c>
      <c r="D186" s="23">
        <v>1</v>
      </c>
      <c r="E186" s="23">
        <f t="shared" si="3"/>
        <v>10</v>
      </c>
      <c r="F186" s="27"/>
      <c r="G186" s="25">
        <f>SUMIF($B$7:$B$174,"CAA-4",$G$7:$G$174)</f>
        <v>0</v>
      </c>
      <c r="H186" s="25">
        <f>SUMIF($B$7:$B$174,"CAA-4",$H$7:$H$174)-SUMIFS($H$7:$H$174,$D$7:$D$174,"VAGO",$B$7:$B$174,"CAA-4")</f>
        <v>1860.4599999999998</v>
      </c>
      <c r="I186" s="25">
        <f>SUMIF($B$7:$B$174,"CAA-4",$I$7:$I$174)-SUMIFS($I$7:$I$174,$D$7:$D$174,"VAGO",$B$7:$B$174,"CAA-4")</f>
        <v>9567.99</v>
      </c>
      <c r="J186" s="25">
        <f>SUMIF($B$7:$B$174,"CAA-4",$J$7:$J$174)</f>
        <v>12757.339999999998</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3"/>
        <v>2</v>
      </c>
      <c r="F187" s="27"/>
      <c r="G187" s="25">
        <f>SUMIF($B$7:$B$174,"CAA-5",$G$7:$G$174)</f>
        <v>0</v>
      </c>
      <c r="H187" s="25">
        <f>SUMIF($B$7:$B$174,"CAA-5",$H$7:$H$174)-SUMIFS($H$7:$H$174,$D$7:$D$174,"VAGO",$B$7:$B$174,"CAA-5")</f>
        <v>465.12</v>
      </c>
      <c r="I187" s="25">
        <f>SUMIF($B$7:$B$174,"CAA-5",$I$7:$I$174)-SUMIFS($I$7:$I$174,$D$7:$D$174,"VAGO",$B$7:$B$174,"CAA-5")</f>
        <v>1860.44</v>
      </c>
      <c r="J187" s="25">
        <f>SUMIF($B$7:$B$174,"CAA-5",$J$7:$J$174)</f>
        <v>2325.56</v>
      </c>
      <c r="K187" s="26"/>
      <c r="L187" s="26"/>
      <c r="M187" s="26"/>
      <c r="N187" s="26"/>
      <c r="O187" s="26"/>
      <c r="P187" s="26"/>
      <c r="Q187" s="26"/>
    </row>
    <row r="188" spans="1:30" ht="32.25" customHeight="1" x14ac:dyDescent="0.3">
      <c r="A188" s="19" t="s">
        <v>44</v>
      </c>
      <c r="B188" s="21"/>
      <c r="C188" s="20">
        <f>SUM(C176:C187)</f>
        <v>164</v>
      </c>
      <c r="D188" s="20">
        <f>SUM(D176:D187)</f>
        <v>4</v>
      </c>
      <c r="E188" s="20">
        <f>SUM(E176:E187)</f>
        <v>168</v>
      </c>
      <c r="F188" s="21"/>
      <c r="G188" s="30">
        <f t="shared" ref="G188:I188" si="4">SUM(G176:G187)</f>
        <v>0</v>
      </c>
      <c r="H188" s="30">
        <f t="shared" si="4"/>
        <v>153705.94999999995</v>
      </c>
      <c r="I188" s="30">
        <f t="shared" si="4"/>
        <v>715012.48999999987</v>
      </c>
      <c r="J188" s="30">
        <f>SUM(J176:J187)</f>
        <v>885163.37000000011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9"/>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1000</v>
      </c>
      <c r="I207" s="16">
        <f t="shared" si="9"/>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1000</v>
      </c>
      <c r="I208" s="16">
        <f t="shared" si="9"/>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9"/>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0">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0"/>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0"/>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0"/>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0"/>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2400</v>
      </c>
      <c r="I221" s="16">
        <f t="shared" ref="I221:I225" si="11">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1000</v>
      </c>
      <c r="I222" s="16">
        <f t="shared" si="11"/>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1000</v>
      </c>
      <c r="I223" s="16">
        <f t="shared" si="11"/>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1000</v>
      </c>
      <c r="I224" s="16">
        <f t="shared" si="11"/>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1000</v>
      </c>
      <c r="I225" s="16">
        <f t="shared" si="11"/>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4000</v>
      </c>
      <c r="I228" s="16">
        <f t="shared" ref="I228:I232" si="13">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2400</v>
      </c>
      <c r="I229" s="16">
        <f t="shared" si="13"/>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4000</v>
      </c>
      <c r="I230" s="16">
        <f t="shared" si="13"/>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2400</v>
      </c>
      <c r="I231" s="16">
        <f t="shared" si="13"/>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4000</v>
      </c>
      <c r="I232" s="16">
        <f t="shared" si="13"/>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4">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4"/>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4"/>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4"/>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4"/>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4"/>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4"/>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4"/>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5"/>
        <v>7</v>
      </c>
      <c r="F248" s="24"/>
      <c r="G248" s="16">
        <f>SUMIF($A$238:$A$245,"MEMBRO",$G$238:$G$245)</f>
        <v>0</v>
      </c>
      <c r="H248" s="16">
        <f>SUMIF($A$238:$A$245,"MEMBRO",$H$238:$H$245)</f>
        <v>30390.920000000006</v>
      </c>
      <c r="I248" s="16">
        <f t="shared" ref="I248" si="16">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7">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7"/>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7"/>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3473.24</v>
      </c>
      <c r="I259" s="16">
        <f t="shared" ref="I259" si="19">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0">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0"/>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0"/>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3473.24</v>
      </c>
      <c r="I270" s="16">
        <f t="shared" ref="I270" si="22">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3">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4">IF(ISBLANK(A276),0,IF(B276="FGS-1",1200.69,732.55))</f>
        <v>1200.69</v>
      </c>
      <c r="I276" s="87">
        <f t="shared" si="23"/>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4"/>
        <v>1200.69</v>
      </c>
      <c r="I277" s="87">
        <f t="shared" si="23"/>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f t="shared" si="24"/>
        <v>1200.69</v>
      </c>
      <c r="I278" s="87">
        <f t="shared" si="23"/>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f t="shared" si="24"/>
        <v>1200.69</v>
      </c>
      <c r="I279" s="87">
        <f t="shared" si="23"/>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4"/>
        <v>1200.69</v>
      </c>
      <c r="I280" s="87">
        <f t="shared" si="23"/>
        <v>1200.69</v>
      </c>
    </row>
    <row r="281" spans="1:30" ht="14.5" x14ac:dyDescent="0.3">
      <c r="A281" s="55" t="s">
        <v>394</v>
      </c>
      <c r="B281" s="93" t="s">
        <v>93</v>
      </c>
      <c r="C281" s="77" t="s">
        <v>223</v>
      </c>
      <c r="D281" s="71" t="s">
        <v>407</v>
      </c>
      <c r="E281" s="53">
        <v>1</v>
      </c>
      <c r="F281" s="83" t="s">
        <v>414</v>
      </c>
      <c r="G281" s="54">
        <v>0</v>
      </c>
      <c r="H281" s="86">
        <f t="shared" si="24"/>
        <v>1200.69</v>
      </c>
      <c r="I281" s="87">
        <f t="shared" si="23"/>
        <v>1200.69</v>
      </c>
    </row>
    <row r="282" spans="1:30" ht="14.5" x14ac:dyDescent="0.3">
      <c r="A282" s="55" t="s">
        <v>394</v>
      </c>
      <c r="B282" s="93" t="s">
        <v>93</v>
      </c>
      <c r="C282" s="77" t="s">
        <v>223</v>
      </c>
      <c r="D282" s="71" t="s">
        <v>407</v>
      </c>
      <c r="E282" s="53">
        <v>1</v>
      </c>
      <c r="F282" s="83" t="s">
        <v>415</v>
      </c>
      <c r="G282" s="54">
        <v>0</v>
      </c>
      <c r="H282" s="86">
        <f t="shared" si="24"/>
        <v>1200.69</v>
      </c>
      <c r="I282" s="87">
        <f t="shared" si="23"/>
        <v>1200.69</v>
      </c>
    </row>
    <row r="283" spans="1:30" ht="14.5" x14ac:dyDescent="0.3">
      <c r="A283" s="80" t="s">
        <v>393</v>
      </c>
      <c r="B283" s="93" t="s">
        <v>93</v>
      </c>
      <c r="C283" s="77" t="s">
        <v>226</v>
      </c>
      <c r="D283" s="71" t="s">
        <v>407</v>
      </c>
      <c r="E283" s="53">
        <v>1</v>
      </c>
      <c r="F283" s="85" t="s">
        <v>416</v>
      </c>
      <c r="G283" s="54">
        <v>0</v>
      </c>
      <c r="H283" s="86">
        <f t="shared" si="24"/>
        <v>1200.69</v>
      </c>
      <c r="I283" s="87">
        <f t="shared" si="23"/>
        <v>1200.69</v>
      </c>
    </row>
    <row r="284" spans="1:30" ht="14.5" x14ac:dyDescent="0.3">
      <c r="A284" s="60" t="s">
        <v>395</v>
      </c>
      <c r="B284" s="93" t="s">
        <v>93</v>
      </c>
      <c r="C284" s="79" t="s">
        <v>226</v>
      </c>
      <c r="D284" s="71" t="s">
        <v>407</v>
      </c>
      <c r="E284" s="53">
        <v>1</v>
      </c>
      <c r="F284" s="84" t="s">
        <v>417</v>
      </c>
      <c r="G284" s="54">
        <v>0</v>
      </c>
      <c r="H284" s="86">
        <f t="shared" si="24"/>
        <v>1200.69</v>
      </c>
      <c r="I284" s="87">
        <f t="shared" si="23"/>
        <v>1200.69</v>
      </c>
    </row>
    <row r="285" spans="1:30" ht="14.5" x14ac:dyDescent="0.3">
      <c r="A285" s="60" t="s">
        <v>396</v>
      </c>
      <c r="B285" s="93" t="s">
        <v>93</v>
      </c>
      <c r="C285" s="79" t="s">
        <v>225</v>
      </c>
      <c r="D285" s="71" t="s">
        <v>407</v>
      </c>
      <c r="E285" s="53">
        <v>1</v>
      </c>
      <c r="F285" s="81" t="s">
        <v>418</v>
      </c>
      <c r="G285" s="54">
        <v>0</v>
      </c>
      <c r="H285" s="86">
        <f t="shared" si="24"/>
        <v>1200.69</v>
      </c>
      <c r="I285" s="87">
        <f t="shared" si="23"/>
        <v>1200.69</v>
      </c>
    </row>
    <row r="286" spans="1:30" ht="14.5" x14ac:dyDescent="0.3">
      <c r="A286" s="60" t="s">
        <v>393</v>
      </c>
      <c r="B286" s="93" t="s">
        <v>93</v>
      </c>
      <c r="C286" s="79" t="s">
        <v>219</v>
      </c>
      <c r="D286" s="71" t="s">
        <v>407</v>
      </c>
      <c r="E286" s="53">
        <v>1</v>
      </c>
      <c r="F286" s="81" t="s">
        <v>419</v>
      </c>
      <c r="G286" s="54">
        <v>0</v>
      </c>
      <c r="H286" s="86">
        <f t="shared" si="24"/>
        <v>1200.69</v>
      </c>
      <c r="I286" s="87">
        <f t="shared" si="23"/>
        <v>1200.69</v>
      </c>
    </row>
    <row r="287" spans="1:30" ht="14.5" x14ac:dyDescent="0.3">
      <c r="A287" s="81" t="s">
        <v>397</v>
      </c>
      <c r="B287" s="93" t="s">
        <v>93</v>
      </c>
      <c r="C287" s="79" t="s">
        <v>225</v>
      </c>
      <c r="D287" s="71" t="s">
        <v>386</v>
      </c>
      <c r="E287" s="53">
        <v>1</v>
      </c>
      <c r="F287" s="81" t="s">
        <v>386</v>
      </c>
      <c r="G287" s="54">
        <v>0</v>
      </c>
      <c r="H287" s="86">
        <f t="shared" si="24"/>
        <v>1200.69</v>
      </c>
      <c r="I287" s="87">
        <f t="shared" si="23"/>
        <v>1200.69</v>
      </c>
    </row>
    <row r="288" spans="1:30" ht="14.5" x14ac:dyDescent="0.3">
      <c r="A288" s="60" t="s">
        <v>398</v>
      </c>
      <c r="B288" s="93" t="s">
        <v>448</v>
      </c>
      <c r="C288" s="79" t="s">
        <v>220</v>
      </c>
      <c r="D288" s="71" t="s">
        <v>386</v>
      </c>
      <c r="E288" s="53">
        <v>1</v>
      </c>
      <c r="F288" s="81" t="s">
        <v>386</v>
      </c>
      <c r="G288" s="54">
        <v>0</v>
      </c>
      <c r="H288" s="86">
        <f t="shared" si="24"/>
        <v>732.55</v>
      </c>
      <c r="I288" s="87">
        <f t="shared" si="23"/>
        <v>732.55</v>
      </c>
    </row>
    <row r="289" spans="1:30" ht="14.5" x14ac:dyDescent="0.3">
      <c r="A289" s="60" t="s">
        <v>393</v>
      </c>
      <c r="B289" s="93" t="s">
        <v>448</v>
      </c>
      <c r="C289" s="79" t="s">
        <v>219</v>
      </c>
      <c r="D289" s="71" t="s">
        <v>407</v>
      </c>
      <c r="E289" s="53">
        <v>1</v>
      </c>
      <c r="F289" s="84" t="s">
        <v>422</v>
      </c>
      <c r="G289" s="54">
        <v>0</v>
      </c>
      <c r="H289" s="86">
        <f t="shared" si="24"/>
        <v>732.55</v>
      </c>
      <c r="I289" s="87">
        <f t="shared" si="23"/>
        <v>732.55</v>
      </c>
    </row>
    <row r="290" spans="1:30" ht="14.5" x14ac:dyDescent="0.3">
      <c r="A290" s="60" t="s">
        <v>395</v>
      </c>
      <c r="B290" s="93" t="s">
        <v>448</v>
      </c>
      <c r="C290" s="79" t="s">
        <v>219</v>
      </c>
      <c r="D290" s="71" t="s">
        <v>407</v>
      </c>
      <c r="E290" s="53">
        <v>1</v>
      </c>
      <c r="F290" s="84" t="s">
        <v>423</v>
      </c>
      <c r="G290" s="54">
        <v>0</v>
      </c>
      <c r="H290" s="86">
        <f t="shared" si="24"/>
        <v>732.55</v>
      </c>
      <c r="I290" s="87">
        <f t="shared" si="23"/>
        <v>732.55</v>
      </c>
    </row>
    <row r="291" spans="1:30" ht="14.5" x14ac:dyDescent="0.3">
      <c r="A291" s="60" t="s">
        <v>399</v>
      </c>
      <c r="B291" s="93" t="s">
        <v>448</v>
      </c>
      <c r="C291" s="79" t="s">
        <v>220</v>
      </c>
      <c r="D291" s="71" t="s">
        <v>407</v>
      </c>
      <c r="E291" s="53">
        <v>1</v>
      </c>
      <c r="F291" s="84" t="s">
        <v>424</v>
      </c>
      <c r="G291" s="54">
        <v>0</v>
      </c>
      <c r="H291" s="86">
        <f t="shared" si="24"/>
        <v>732.55</v>
      </c>
      <c r="I291" s="87">
        <f t="shared" si="23"/>
        <v>732.55</v>
      </c>
    </row>
    <row r="292" spans="1:30" ht="14.5" x14ac:dyDescent="0.3">
      <c r="A292" s="60" t="s">
        <v>400</v>
      </c>
      <c r="B292" s="93" t="s">
        <v>448</v>
      </c>
      <c r="C292" s="79" t="s">
        <v>225</v>
      </c>
      <c r="D292" s="71" t="s">
        <v>407</v>
      </c>
      <c r="E292" s="53">
        <v>1</v>
      </c>
      <c r="F292" s="84" t="s">
        <v>425</v>
      </c>
      <c r="G292" s="54">
        <v>0</v>
      </c>
      <c r="H292" s="86">
        <f t="shared" si="24"/>
        <v>732.55</v>
      </c>
      <c r="I292" s="87">
        <f t="shared" si="23"/>
        <v>732.55</v>
      </c>
    </row>
    <row r="293" spans="1:30" ht="14.5" x14ac:dyDescent="0.3">
      <c r="A293" s="60" t="s">
        <v>401</v>
      </c>
      <c r="B293" s="93" t="s">
        <v>448</v>
      </c>
      <c r="C293" s="79" t="s">
        <v>224</v>
      </c>
      <c r="D293" s="71" t="s">
        <v>407</v>
      </c>
      <c r="E293" s="53">
        <v>1</v>
      </c>
      <c r="F293" s="84" t="s">
        <v>426</v>
      </c>
      <c r="G293" s="54">
        <v>0</v>
      </c>
      <c r="H293" s="86">
        <f t="shared" si="24"/>
        <v>732.55</v>
      </c>
      <c r="I293" s="87">
        <f t="shared" si="23"/>
        <v>732.55</v>
      </c>
    </row>
    <row r="294" spans="1:30" ht="14.5" x14ac:dyDescent="0.3">
      <c r="A294" s="60" t="s">
        <v>402</v>
      </c>
      <c r="B294" s="93" t="s">
        <v>448</v>
      </c>
      <c r="C294" s="79" t="s">
        <v>225</v>
      </c>
      <c r="D294" s="71" t="s">
        <v>407</v>
      </c>
      <c r="E294" s="53">
        <v>1</v>
      </c>
      <c r="F294" s="81" t="s">
        <v>427</v>
      </c>
      <c r="G294" s="54">
        <v>0</v>
      </c>
      <c r="H294" s="86">
        <f t="shared" si="24"/>
        <v>732.55</v>
      </c>
      <c r="I294" s="87">
        <f t="shared" si="23"/>
        <v>732.55</v>
      </c>
    </row>
    <row r="295" spans="1:30" ht="14.5" x14ac:dyDescent="0.3">
      <c r="A295" s="60" t="s">
        <v>403</v>
      </c>
      <c r="B295" s="93" t="s">
        <v>448</v>
      </c>
      <c r="C295" s="79" t="s">
        <v>222</v>
      </c>
      <c r="D295" s="71" t="s">
        <v>407</v>
      </c>
      <c r="E295" s="53">
        <v>1</v>
      </c>
      <c r="F295" s="84" t="s">
        <v>428</v>
      </c>
      <c r="G295" s="54">
        <v>0</v>
      </c>
      <c r="H295" s="86">
        <f t="shared" si="24"/>
        <v>732.55</v>
      </c>
      <c r="I295" s="87">
        <f t="shared" si="23"/>
        <v>732.55</v>
      </c>
    </row>
    <row r="296" spans="1:30" ht="14.5" x14ac:dyDescent="0.3">
      <c r="A296" s="60" t="s">
        <v>398</v>
      </c>
      <c r="B296" s="93" t="s">
        <v>448</v>
      </c>
      <c r="C296" s="79" t="s">
        <v>220</v>
      </c>
      <c r="D296" s="71" t="s">
        <v>407</v>
      </c>
      <c r="E296" s="53">
        <v>1</v>
      </c>
      <c r="F296" s="84" t="s">
        <v>429</v>
      </c>
      <c r="G296" s="54">
        <v>0</v>
      </c>
      <c r="H296" s="86">
        <f t="shared" si="24"/>
        <v>732.55</v>
      </c>
      <c r="I296" s="87">
        <f t="shared" si="23"/>
        <v>732.55</v>
      </c>
    </row>
    <row r="297" spans="1:30" ht="14.5" x14ac:dyDescent="0.3">
      <c r="A297" s="60" t="s">
        <v>393</v>
      </c>
      <c r="B297" s="93" t="s">
        <v>448</v>
      </c>
      <c r="C297" s="79" t="s">
        <v>220</v>
      </c>
      <c r="D297" s="71" t="s">
        <v>407</v>
      </c>
      <c r="E297" s="53">
        <v>1</v>
      </c>
      <c r="F297" s="81" t="s">
        <v>430</v>
      </c>
      <c r="G297" s="54">
        <v>0</v>
      </c>
      <c r="H297" s="86">
        <f t="shared" si="24"/>
        <v>732.55</v>
      </c>
      <c r="I297" s="87">
        <f t="shared" si="23"/>
        <v>732.55</v>
      </c>
    </row>
    <row r="298" spans="1:30" ht="14.5" x14ac:dyDescent="0.3">
      <c r="A298" s="60" t="s">
        <v>404</v>
      </c>
      <c r="B298" s="93" t="s">
        <v>448</v>
      </c>
      <c r="C298" s="79" t="s">
        <v>220</v>
      </c>
      <c r="D298" s="71" t="s">
        <v>407</v>
      </c>
      <c r="E298" s="53">
        <v>1</v>
      </c>
      <c r="F298" s="84" t="s">
        <v>431</v>
      </c>
      <c r="G298" s="54">
        <v>0</v>
      </c>
      <c r="H298" s="86">
        <f t="shared" si="24"/>
        <v>732.55</v>
      </c>
      <c r="I298" s="87">
        <f t="shared" si="23"/>
        <v>732.55</v>
      </c>
    </row>
    <row r="299" spans="1:30" ht="14.5" x14ac:dyDescent="0.3">
      <c r="A299" s="60" t="s">
        <v>405</v>
      </c>
      <c r="B299" s="93" t="s">
        <v>448</v>
      </c>
      <c r="C299" s="79" t="s">
        <v>219</v>
      </c>
      <c r="D299" s="71" t="s">
        <v>407</v>
      </c>
      <c r="E299" s="53">
        <v>1</v>
      </c>
      <c r="F299" s="84" t="s">
        <v>432</v>
      </c>
      <c r="G299" s="54">
        <v>0</v>
      </c>
      <c r="H299" s="86">
        <f t="shared" si="24"/>
        <v>732.55</v>
      </c>
      <c r="I299" s="87">
        <f t="shared" si="23"/>
        <v>732.55</v>
      </c>
    </row>
    <row r="300" spans="1:30" ht="14.5" x14ac:dyDescent="0.3">
      <c r="A300" s="60" t="s">
        <v>402</v>
      </c>
      <c r="B300" s="93" t="s">
        <v>448</v>
      </c>
      <c r="C300" s="79" t="s">
        <v>225</v>
      </c>
      <c r="D300" s="71" t="s">
        <v>407</v>
      </c>
      <c r="E300" s="53">
        <v>1</v>
      </c>
      <c r="F300" s="84" t="s">
        <v>433</v>
      </c>
      <c r="G300" s="54">
        <v>0</v>
      </c>
      <c r="H300" s="86">
        <f t="shared" si="24"/>
        <v>732.55</v>
      </c>
      <c r="I300" s="87">
        <f t="shared" si="23"/>
        <v>732.55</v>
      </c>
    </row>
    <row r="301" spans="1:30" ht="14.5" x14ac:dyDescent="0.3">
      <c r="A301" s="60" t="s">
        <v>403</v>
      </c>
      <c r="B301" s="93" t="s">
        <v>448</v>
      </c>
      <c r="C301" s="79" t="s">
        <v>219</v>
      </c>
      <c r="D301" s="71" t="s">
        <v>407</v>
      </c>
      <c r="E301" s="53">
        <v>1</v>
      </c>
      <c r="F301" s="84" t="s">
        <v>434</v>
      </c>
      <c r="G301" s="54">
        <v>0</v>
      </c>
      <c r="H301" s="86">
        <f t="shared" si="24"/>
        <v>732.55</v>
      </c>
      <c r="I301" s="87">
        <f t="shared" si="23"/>
        <v>732.55</v>
      </c>
    </row>
    <row r="302" spans="1:30" ht="14.5" x14ac:dyDescent="0.3">
      <c r="A302" s="60" t="s">
        <v>406</v>
      </c>
      <c r="B302" s="93" t="s">
        <v>448</v>
      </c>
      <c r="C302" s="79" t="s">
        <v>219</v>
      </c>
      <c r="D302" s="71" t="s">
        <v>407</v>
      </c>
      <c r="E302" s="53">
        <v>1</v>
      </c>
      <c r="F302" s="81" t="s">
        <v>435</v>
      </c>
      <c r="G302" s="54">
        <v>0</v>
      </c>
      <c r="H302" s="86">
        <f t="shared" si="24"/>
        <v>732.55</v>
      </c>
      <c r="I302" s="87">
        <f t="shared" si="23"/>
        <v>732.55</v>
      </c>
    </row>
    <row r="303" spans="1:30" ht="14.5" x14ac:dyDescent="0.3">
      <c r="A303" s="60" t="s">
        <v>393</v>
      </c>
      <c r="B303" s="93" t="s">
        <v>448</v>
      </c>
      <c r="C303" s="79" t="s">
        <v>219</v>
      </c>
      <c r="D303" s="52" t="s">
        <v>407</v>
      </c>
      <c r="E303" s="53">
        <v>1</v>
      </c>
      <c r="F303" s="81" t="s">
        <v>511</v>
      </c>
      <c r="G303" s="54">
        <v>0</v>
      </c>
      <c r="H303" s="86">
        <f t="shared" si="24"/>
        <v>732.55</v>
      </c>
      <c r="I303" s="87">
        <f t="shared" si="23"/>
        <v>732.55</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f t="shared" si="24"/>
        <v>0</v>
      </c>
      <c r="I304" s="87">
        <f t="shared" si="23"/>
        <v>0</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f t="shared" si="24"/>
        <v>0</v>
      </c>
      <c r="I305" s="87">
        <f t="shared" si="23"/>
        <v>0</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1</v>
      </c>
      <c r="E307" s="23">
        <f t="shared" ref="E307:E312" si="25">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15</v>
      </c>
      <c r="D308" s="23">
        <v>3</v>
      </c>
      <c r="E308" s="23">
        <f t="shared" si="25"/>
        <v>18</v>
      </c>
      <c r="F308" s="27"/>
      <c r="G308" s="16">
        <f>SUMIF($B$275:$B$305,"FGS-2",$G$275:$G$305)</f>
        <v>0</v>
      </c>
      <c r="H308" s="16">
        <f>SUMIF($B$275:$B$305,"FGS-2",$H$275:$H$305)</f>
        <v>11720.799999999997</v>
      </c>
      <c r="I308" s="16">
        <f>SUMIF($B$275:$B$305,"FGS-2",$I$275:$I$305)</f>
        <v>11720.799999999997</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5"/>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5"/>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5"/>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5"/>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27</v>
      </c>
      <c r="D313" s="20">
        <f t="shared" ref="D313:E313" si="26">SUM(D307:D312)</f>
        <v>4</v>
      </c>
      <c r="E313" s="20">
        <f t="shared" si="26"/>
        <v>31</v>
      </c>
      <c r="F313" s="36"/>
      <c r="G313" s="39">
        <f t="shared" ref="G313:H313" si="27">SUM(G307:G312)</f>
        <v>0</v>
      </c>
      <c r="H313" s="39">
        <f t="shared" si="27"/>
        <v>27329.770000000004</v>
      </c>
      <c r="I313" s="39">
        <f>SUM(I307:I312)</f>
        <v>27329.770000000004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220</v>
      </c>
      <c r="D316" s="20">
        <f>SUM(D188+D200+D233+D249+D260+D271+D313)</f>
        <v>8</v>
      </c>
      <c r="E316" s="20">
        <f>SUM(E188+E200+E233+E249+E260+E271+E313)</f>
        <v>228</v>
      </c>
      <c r="F316" s="21"/>
      <c r="G316" s="39">
        <f>SUM(H188+G200+G233+G249+G260+G271+G313)</f>
        <v>153705.94999999995</v>
      </c>
      <c r="H316" s="39">
        <f>SUM(I188+H200+H233+H249+H260+H271+H313)</f>
        <v>807294.45999999985</v>
      </c>
      <c r="I316" s="39">
        <f>SUM(J188+I200+I233+I249+I260+I271+I313)</f>
        <v>977445.34000000008</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D205:D209 D192:D193 D275:D305 D221:D225 D213:D217 D254:D256 D265:D267 D238:D245 D7:D174" xr:uid="{1B868C22-DFBE-4FD4-BB7C-25C639D884BB}">
      <formula1>"AGP,CLH,CLT,COM,CTD,CTI,DES,DISP,ELE,ESG,EST,EXM,EXQ,EXR,FRQ,REV,VAGO"</formula1>
    </dataValidation>
    <dataValidation type="list" allowBlank="1" sqref="B7:B174" xr:uid="{4044BD2C-EEB2-4F18-938D-46619E832F5C}">
      <formula1>"DAS,DAS-1,DAS-2,DAS-3,DAS-4,DAS-5,CAA-1,CAA-2,CAA-3,CAA-4,CAA-5"</formula1>
    </dataValidation>
    <dataValidation type="list" allowBlank="1" sqref="B192:B193 B205:B209 B213:B217 B221:B225 B238:B245 B247 B254:B256 B258 B265:B267 B269" xr:uid="{D7572DF0-A72D-4972-9037-73EF1AF766D6}">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D9A14-305D-451B-A1B3-AB0E10EBC1D7}">
  <dimension ref="A1:AD1038"/>
  <sheetViews>
    <sheetView topLeftCell="A150" workbookViewId="0">
      <selection activeCell="C169" sqref="C169"/>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566</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4" t="s">
        <v>571</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5" t="s">
        <v>180</v>
      </c>
      <c r="B7" s="57" t="s">
        <v>37</v>
      </c>
      <c r="C7" s="57" t="s">
        <v>219</v>
      </c>
      <c r="D7" s="94" t="s">
        <v>227</v>
      </c>
      <c r="E7" s="53">
        <v>1</v>
      </c>
      <c r="F7" s="60" t="s">
        <v>228</v>
      </c>
      <c r="G7" s="54">
        <v>0</v>
      </c>
      <c r="H7" s="64">
        <v>664.44</v>
      </c>
      <c r="I7" s="64">
        <v>2657.77</v>
      </c>
      <c r="J7" s="65">
        <f t="shared" ref="J7:J70" si="0">H7+I7</f>
        <v>3322.21</v>
      </c>
      <c r="K7" s="17"/>
      <c r="L7" s="17"/>
      <c r="M7" s="17"/>
      <c r="N7" s="17"/>
      <c r="O7" s="17"/>
      <c r="P7" s="17"/>
      <c r="Q7" s="17"/>
      <c r="R7" s="18"/>
      <c r="S7" s="18"/>
      <c r="T7" s="18"/>
      <c r="U7" s="18"/>
      <c r="V7" s="18"/>
      <c r="W7" s="18"/>
      <c r="X7" s="18"/>
      <c r="Y7" s="18"/>
      <c r="Z7" s="18"/>
      <c r="AA7" s="5"/>
      <c r="AB7" s="5"/>
      <c r="AC7" s="5"/>
      <c r="AD7" s="5"/>
    </row>
    <row r="8" spans="1:30" ht="14.5" x14ac:dyDescent="0.3">
      <c r="A8" s="56" t="s">
        <v>181</v>
      </c>
      <c r="B8" s="58" t="s">
        <v>33</v>
      </c>
      <c r="C8" s="56" t="s">
        <v>220</v>
      </c>
      <c r="D8" s="94" t="s">
        <v>227</v>
      </c>
      <c r="E8" s="53">
        <v>1</v>
      </c>
      <c r="F8" s="61" t="s">
        <v>229</v>
      </c>
      <c r="G8" s="54">
        <v>0</v>
      </c>
      <c r="H8" s="64">
        <v>930.22</v>
      </c>
      <c r="I8" s="64">
        <v>3720.87</v>
      </c>
      <c r="J8" s="65">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58" t="s">
        <v>37</v>
      </c>
      <c r="C9" s="58" t="s">
        <v>221</v>
      </c>
      <c r="D9" s="94" t="s">
        <v>227</v>
      </c>
      <c r="E9" s="53">
        <v>1</v>
      </c>
      <c r="F9" s="60" t="s">
        <v>230</v>
      </c>
      <c r="G9" s="54">
        <v>0</v>
      </c>
      <c r="H9" s="64">
        <v>664.44</v>
      </c>
      <c r="I9" s="64">
        <v>2657.77</v>
      </c>
      <c r="J9" s="65">
        <f t="shared" si="0"/>
        <v>3322.21</v>
      </c>
      <c r="K9" s="47"/>
      <c r="L9" s="47"/>
      <c r="M9" s="47"/>
      <c r="N9" s="47"/>
      <c r="O9" s="47"/>
      <c r="P9" s="47"/>
      <c r="Q9" s="47"/>
    </row>
    <row r="10" spans="1:30" ht="14.5" x14ac:dyDescent="0.3">
      <c r="A10" s="56" t="s">
        <v>182</v>
      </c>
      <c r="B10" s="56" t="s">
        <v>39</v>
      </c>
      <c r="C10" s="56" t="s">
        <v>222</v>
      </c>
      <c r="D10" s="94" t="s">
        <v>227</v>
      </c>
      <c r="E10" s="53">
        <v>1</v>
      </c>
      <c r="F10" s="62" t="s">
        <v>231</v>
      </c>
      <c r="G10" s="54">
        <v>0</v>
      </c>
      <c r="H10" s="64">
        <v>431.89</v>
      </c>
      <c r="I10" s="64">
        <v>1727.55</v>
      </c>
      <c r="J10" s="65">
        <f t="shared" si="0"/>
        <v>2159.44</v>
      </c>
    </row>
    <row r="11" spans="1:30" ht="14.5" x14ac:dyDescent="0.3">
      <c r="A11" s="55" t="s">
        <v>183</v>
      </c>
      <c r="B11" s="57" t="s">
        <v>27</v>
      </c>
      <c r="C11" s="57" t="s">
        <v>223</v>
      </c>
      <c r="D11" s="94" t="s">
        <v>227</v>
      </c>
      <c r="E11" s="53">
        <v>1</v>
      </c>
      <c r="F11" s="61" t="s">
        <v>232</v>
      </c>
      <c r="G11" s="54">
        <v>0</v>
      </c>
      <c r="H11" s="64">
        <v>1461.77</v>
      </c>
      <c r="I11" s="64">
        <v>5847.08</v>
      </c>
      <c r="J11" s="65">
        <f t="shared" si="0"/>
        <v>7308.85</v>
      </c>
    </row>
    <row r="12" spans="1:30" ht="14.5" x14ac:dyDescent="0.3">
      <c r="A12" s="55" t="s">
        <v>184</v>
      </c>
      <c r="B12" s="55" t="s">
        <v>29</v>
      </c>
      <c r="C12" s="58" t="s">
        <v>221</v>
      </c>
      <c r="D12" s="94" t="s">
        <v>407</v>
      </c>
      <c r="E12" s="53">
        <v>1</v>
      </c>
      <c r="F12" s="60" t="s">
        <v>233</v>
      </c>
      <c r="G12" s="54">
        <v>0</v>
      </c>
      <c r="H12" s="64"/>
      <c r="I12" s="64">
        <v>4916.8599999999997</v>
      </c>
      <c r="J12" s="65">
        <f t="shared" si="0"/>
        <v>4916.8599999999997</v>
      </c>
    </row>
    <row r="13" spans="1:30" ht="14.5" x14ac:dyDescent="0.3">
      <c r="A13" s="55" t="s">
        <v>182</v>
      </c>
      <c r="B13" s="56" t="s">
        <v>39</v>
      </c>
      <c r="C13" s="56" t="s">
        <v>220</v>
      </c>
      <c r="D13" s="94" t="s">
        <v>227</v>
      </c>
      <c r="E13" s="53">
        <v>1</v>
      </c>
      <c r="F13" s="60" t="s">
        <v>234</v>
      </c>
      <c r="G13" s="54">
        <v>0</v>
      </c>
      <c r="H13" s="64">
        <v>431.89</v>
      </c>
      <c r="I13" s="64">
        <v>1727.55</v>
      </c>
      <c r="J13" s="65">
        <f t="shared" si="0"/>
        <v>2159.44</v>
      </c>
    </row>
    <row r="14" spans="1:30" ht="14.5" x14ac:dyDescent="0.3">
      <c r="A14" s="55" t="s">
        <v>182</v>
      </c>
      <c r="B14" s="56" t="s">
        <v>39</v>
      </c>
      <c r="C14" s="57" t="s">
        <v>219</v>
      </c>
      <c r="D14" s="94" t="s">
        <v>227</v>
      </c>
      <c r="E14" s="53">
        <v>1</v>
      </c>
      <c r="F14" s="60" t="s">
        <v>235</v>
      </c>
      <c r="G14" s="54">
        <v>0</v>
      </c>
      <c r="H14" s="64">
        <v>431.89</v>
      </c>
      <c r="I14" s="64">
        <v>1727.55</v>
      </c>
      <c r="J14" s="65">
        <f t="shared" si="0"/>
        <v>2159.44</v>
      </c>
    </row>
    <row r="15" spans="1:30" ht="14.5" x14ac:dyDescent="0.3">
      <c r="A15" s="55" t="s">
        <v>181</v>
      </c>
      <c r="B15" s="57" t="s">
        <v>33</v>
      </c>
      <c r="C15" s="56" t="s">
        <v>224</v>
      </c>
      <c r="D15" s="94" t="s">
        <v>227</v>
      </c>
      <c r="E15" s="53">
        <v>1</v>
      </c>
      <c r="F15" s="60" t="s">
        <v>236</v>
      </c>
      <c r="G15" s="54">
        <v>0</v>
      </c>
      <c r="H15" s="64">
        <v>930.22</v>
      </c>
      <c r="I15" s="64">
        <v>3720.87</v>
      </c>
      <c r="J15" s="65">
        <f t="shared" si="0"/>
        <v>4651.09</v>
      </c>
    </row>
    <row r="16" spans="1:30" ht="14.5" x14ac:dyDescent="0.3">
      <c r="A16" s="55" t="s">
        <v>183</v>
      </c>
      <c r="B16" s="57" t="s">
        <v>27</v>
      </c>
      <c r="C16" s="57" t="s">
        <v>219</v>
      </c>
      <c r="D16" s="94" t="s">
        <v>227</v>
      </c>
      <c r="E16" s="53">
        <v>1</v>
      </c>
      <c r="F16" s="61" t="s">
        <v>237</v>
      </c>
      <c r="G16" s="54">
        <v>0</v>
      </c>
      <c r="H16" s="64">
        <v>1461.77</v>
      </c>
      <c r="I16" s="64">
        <v>5847.08</v>
      </c>
      <c r="J16" s="65">
        <f t="shared" si="0"/>
        <v>7308.85</v>
      </c>
    </row>
    <row r="17" spans="1:10" ht="14.5" x14ac:dyDescent="0.3">
      <c r="A17" s="55" t="s">
        <v>183</v>
      </c>
      <c r="B17" s="57" t="s">
        <v>27</v>
      </c>
      <c r="C17" s="56" t="s">
        <v>222</v>
      </c>
      <c r="D17" s="94" t="s">
        <v>227</v>
      </c>
      <c r="E17" s="53">
        <v>1</v>
      </c>
      <c r="F17" s="60" t="s">
        <v>238</v>
      </c>
      <c r="G17" s="54">
        <v>0</v>
      </c>
      <c r="H17" s="64">
        <v>1461.77</v>
      </c>
      <c r="I17" s="64">
        <v>5847.08</v>
      </c>
      <c r="J17" s="65">
        <f t="shared" si="0"/>
        <v>7308.85</v>
      </c>
    </row>
    <row r="18" spans="1:10" ht="14.5" x14ac:dyDescent="0.3">
      <c r="A18" s="55" t="s">
        <v>180</v>
      </c>
      <c r="B18" s="58" t="s">
        <v>37</v>
      </c>
      <c r="C18" s="57" t="s">
        <v>223</v>
      </c>
      <c r="D18" s="94" t="s">
        <v>227</v>
      </c>
      <c r="E18" s="53">
        <v>1</v>
      </c>
      <c r="F18" s="60" t="s">
        <v>239</v>
      </c>
      <c r="G18" s="54">
        <v>0</v>
      </c>
      <c r="H18" s="64">
        <v>664.44</v>
      </c>
      <c r="I18" s="64">
        <v>2657.77</v>
      </c>
      <c r="J18" s="65">
        <f t="shared" si="0"/>
        <v>3322.21</v>
      </c>
    </row>
    <row r="19" spans="1:10" ht="14.5" x14ac:dyDescent="0.3">
      <c r="A19" s="55" t="s">
        <v>185</v>
      </c>
      <c r="B19" s="55" t="s">
        <v>29</v>
      </c>
      <c r="C19" s="56" t="s">
        <v>225</v>
      </c>
      <c r="D19" s="94" t="s">
        <v>227</v>
      </c>
      <c r="E19" s="53">
        <v>1</v>
      </c>
      <c r="F19" s="60" t="s">
        <v>240</v>
      </c>
      <c r="G19" s="54">
        <v>0</v>
      </c>
      <c r="H19" s="64">
        <v>1229.22</v>
      </c>
      <c r="I19" s="64">
        <v>4916.8599999999997</v>
      </c>
      <c r="J19" s="65">
        <f t="shared" si="0"/>
        <v>6146.08</v>
      </c>
    </row>
    <row r="20" spans="1:10" ht="14.5" x14ac:dyDescent="0.3">
      <c r="A20" s="55" t="s">
        <v>183</v>
      </c>
      <c r="B20" s="57" t="s">
        <v>27</v>
      </c>
      <c r="C20" s="56" t="s">
        <v>222</v>
      </c>
      <c r="D20" s="94" t="s">
        <v>227</v>
      </c>
      <c r="E20" s="53">
        <v>1</v>
      </c>
      <c r="F20" s="60" t="s">
        <v>241</v>
      </c>
      <c r="G20" s="54">
        <v>0</v>
      </c>
      <c r="H20" s="64">
        <v>1461.77</v>
      </c>
      <c r="I20" s="64">
        <v>5847.08</v>
      </c>
      <c r="J20" s="65">
        <f t="shared" si="0"/>
        <v>7308.85</v>
      </c>
    </row>
    <row r="21" spans="1:10" ht="26" x14ac:dyDescent="0.3">
      <c r="A21" s="55" t="s">
        <v>186</v>
      </c>
      <c r="B21" s="55" t="s">
        <v>41</v>
      </c>
      <c r="C21" s="55" t="s">
        <v>226</v>
      </c>
      <c r="D21" s="94" t="s">
        <v>407</v>
      </c>
      <c r="E21" s="53">
        <v>1</v>
      </c>
      <c r="F21" s="60" t="s">
        <v>242</v>
      </c>
      <c r="G21" s="54">
        <v>0</v>
      </c>
      <c r="H21" s="64"/>
      <c r="I21" s="66">
        <v>1063.1099999999999</v>
      </c>
      <c r="J21" s="67">
        <f t="shared" si="0"/>
        <v>1063.1099999999999</v>
      </c>
    </row>
    <row r="22" spans="1:10" ht="14.5" x14ac:dyDescent="0.3">
      <c r="A22" s="55" t="s">
        <v>180</v>
      </c>
      <c r="B22" s="58" t="s">
        <v>37</v>
      </c>
      <c r="C22" s="57" t="s">
        <v>223</v>
      </c>
      <c r="D22" s="94" t="s">
        <v>227</v>
      </c>
      <c r="E22" s="53">
        <v>1</v>
      </c>
      <c r="F22" s="60" t="s">
        <v>243</v>
      </c>
      <c r="G22" s="54">
        <v>0</v>
      </c>
      <c r="H22" s="64">
        <v>664.44</v>
      </c>
      <c r="I22" s="64">
        <v>2657.77</v>
      </c>
      <c r="J22" s="65">
        <f t="shared" si="0"/>
        <v>3322.21</v>
      </c>
    </row>
    <row r="23" spans="1:10" ht="14.5" x14ac:dyDescent="0.3">
      <c r="A23" s="55" t="s">
        <v>187</v>
      </c>
      <c r="B23" s="55" t="s">
        <v>25</v>
      </c>
      <c r="C23" s="57" t="s">
        <v>219</v>
      </c>
      <c r="D23" s="94" t="s">
        <v>227</v>
      </c>
      <c r="E23" s="53">
        <v>1</v>
      </c>
      <c r="F23" s="63" t="s">
        <v>244</v>
      </c>
      <c r="G23" s="54">
        <v>0</v>
      </c>
      <c r="H23" s="64">
        <v>1993.32</v>
      </c>
      <c r="I23" s="64">
        <v>7973.3</v>
      </c>
      <c r="J23" s="65">
        <f t="shared" si="0"/>
        <v>9966.6200000000008</v>
      </c>
    </row>
    <row r="24" spans="1:10" ht="14.5" x14ac:dyDescent="0.3">
      <c r="A24" s="55" t="s">
        <v>187</v>
      </c>
      <c r="B24" s="55" t="s">
        <v>25</v>
      </c>
      <c r="C24" s="57" t="s">
        <v>223</v>
      </c>
      <c r="D24" s="94" t="s">
        <v>227</v>
      </c>
      <c r="E24" s="53">
        <v>1</v>
      </c>
      <c r="F24" s="60" t="s">
        <v>245</v>
      </c>
      <c r="G24" s="54">
        <v>0</v>
      </c>
      <c r="H24" s="64">
        <v>1993.32</v>
      </c>
      <c r="I24" s="64">
        <v>7973.3</v>
      </c>
      <c r="J24" s="65">
        <f t="shared" si="0"/>
        <v>9966.6200000000008</v>
      </c>
    </row>
    <row r="25" spans="1:10" ht="14.5" x14ac:dyDescent="0.3">
      <c r="A25" s="55" t="s">
        <v>183</v>
      </c>
      <c r="B25" s="57" t="s">
        <v>27</v>
      </c>
      <c r="C25" s="56" t="s">
        <v>222</v>
      </c>
      <c r="D25" s="94" t="s">
        <v>461</v>
      </c>
      <c r="E25" s="53">
        <v>1</v>
      </c>
      <c r="F25" s="60" t="s">
        <v>246</v>
      </c>
      <c r="G25" s="54">
        <v>0</v>
      </c>
      <c r="H25" s="64"/>
      <c r="I25" s="64">
        <v>5847.08</v>
      </c>
      <c r="J25" s="65">
        <f t="shared" si="0"/>
        <v>5847.08</v>
      </c>
    </row>
    <row r="26" spans="1:10" ht="14.5" x14ac:dyDescent="0.3">
      <c r="A26" s="55" t="s">
        <v>188</v>
      </c>
      <c r="B26" s="55" t="s">
        <v>35</v>
      </c>
      <c r="C26" s="55" t="s">
        <v>226</v>
      </c>
      <c r="D26" s="94" t="s">
        <v>227</v>
      </c>
      <c r="E26" s="53">
        <v>1</v>
      </c>
      <c r="F26" s="60" t="s">
        <v>247</v>
      </c>
      <c r="G26" s="54">
        <v>0</v>
      </c>
      <c r="H26" s="64">
        <v>807.29</v>
      </c>
      <c r="I26" s="64">
        <v>3229.18</v>
      </c>
      <c r="J26" s="65">
        <f t="shared" si="0"/>
        <v>4036.47</v>
      </c>
    </row>
    <row r="27" spans="1:10" ht="14.5" x14ac:dyDescent="0.3">
      <c r="A27" s="55" t="s">
        <v>187</v>
      </c>
      <c r="B27" s="55" t="s">
        <v>25</v>
      </c>
      <c r="C27" s="56" t="s">
        <v>222</v>
      </c>
      <c r="D27" s="94" t="s">
        <v>227</v>
      </c>
      <c r="E27" s="53">
        <v>1</v>
      </c>
      <c r="F27" s="61" t="s">
        <v>248</v>
      </c>
      <c r="G27" s="54">
        <v>0</v>
      </c>
      <c r="H27" s="64">
        <v>1993.32</v>
      </c>
      <c r="I27" s="64">
        <v>7973.3</v>
      </c>
      <c r="J27" s="65">
        <f t="shared" si="0"/>
        <v>9966.6200000000008</v>
      </c>
    </row>
    <row r="28" spans="1:10" ht="14.5" x14ac:dyDescent="0.3">
      <c r="A28" s="55" t="s">
        <v>180</v>
      </c>
      <c r="B28" s="58" t="s">
        <v>37</v>
      </c>
      <c r="C28" s="57" t="s">
        <v>219</v>
      </c>
      <c r="D28" s="94" t="s">
        <v>227</v>
      </c>
      <c r="E28" s="53">
        <v>1</v>
      </c>
      <c r="F28" s="60" t="s">
        <v>249</v>
      </c>
      <c r="G28" s="54">
        <v>0</v>
      </c>
      <c r="H28" s="64">
        <v>664.44</v>
      </c>
      <c r="I28" s="64">
        <v>2657.77</v>
      </c>
      <c r="J28" s="65">
        <f t="shared" si="0"/>
        <v>3322.21</v>
      </c>
    </row>
    <row r="29" spans="1:10" ht="14.5" x14ac:dyDescent="0.3">
      <c r="A29" s="56" t="s">
        <v>189</v>
      </c>
      <c r="B29" s="56" t="s">
        <v>31</v>
      </c>
      <c r="C29" s="56" t="s">
        <v>224</v>
      </c>
      <c r="D29" s="94" t="s">
        <v>227</v>
      </c>
      <c r="E29" s="53">
        <v>1</v>
      </c>
      <c r="F29" s="60" t="s">
        <v>250</v>
      </c>
      <c r="G29" s="54">
        <v>0</v>
      </c>
      <c r="H29" s="64">
        <v>1129.55</v>
      </c>
      <c r="I29" s="64">
        <v>4518.2</v>
      </c>
      <c r="J29" s="65">
        <f t="shared" si="0"/>
        <v>5647.75</v>
      </c>
    </row>
    <row r="30" spans="1:10" ht="14.5" x14ac:dyDescent="0.3">
      <c r="A30" s="55" t="s">
        <v>180</v>
      </c>
      <c r="B30" s="58" t="s">
        <v>37</v>
      </c>
      <c r="C30" s="58" t="s">
        <v>221</v>
      </c>
      <c r="D30" s="94" t="s">
        <v>227</v>
      </c>
      <c r="E30" s="53">
        <v>1</v>
      </c>
      <c r="F30" s="60" t="s">
        <v>251</v>
      </c>
      <c r="G30" s="54">
        <v>0</v>
      </c>
      <c r="H30" s="64">
        <v>664.44</v>
      </c>
      <c r="I30" s="64">
        <v>2657.77</v>
      </c>
      <c r="J30" s="65">
        <f t="shared" si="0"/>
        <v>3322.21</v>
      </c>
    </row>
    <row r="31" spans="1:10" ht="14.5" x14ac:dyDescent="0.3">
      <c r="A31" s="55" t="s">
        <v>181</v>
      </c>
      <c r="B31" s="57" t="s">
        <v>33</v>
      </c>
      <c r="C31" s="56" t="s">
        <v>222</v>
      </c>
      <c r="D31" s="94" t="s">
        <v>227</v>
      </c>
      <c r="E31" s="53">
        <v>1</v>
      </c>
      <c r="F31" s="60" t="s">
        <v>252</v>
      </c>
      <c r="G31" s="54">
        <v>0</v>
      </c>
      <c r="H31" s="64">
        <v>930.22</v>
      </c>
      <c r="I31" s="64">
        <v>3720.87</v>
      </c>
      <c r="J31" s="65">
        <f t="shared" si="0"/>
        <v>4651.09</v>
      </c>
    </row>
    <row r="32" spans="1:10" ht="14.5" x14ac:dyDescent="0.3">
      <c r="A32" s="55" t="s">
        <v>183</v>
      </c>
      <c r="B32" s="57" t="s">
        <v>27</v>
      </c>
      <c r="C32" s="58" t="s">
        <v>221</v>
      </c>
      <c r="D32" s="94" t="s">
        <v>227</v>
      </c>
      <c r="E32" s="53">
        <v>1</v>
      </c>
      <c r="F32" s="60" t="s">
        <v>253</v>
      </c>
      <c r="G32" s="54">
        <v>0</v>
      </c>
      <c r="H32" s="64">
        <v>1461.77</v>
      </c>
      <c r="I32" s="64">
        <v>5847.08</v>
      </c>
      <c r="J32" s="65">
        <f t="shared" si="0"/>
        <v>7308.85</v>
      </c>
    </row>
    <row r="33" spans="1:10" ht="14.5" x14ac:dyDescent="0.3">
      <c r="A33" s="55" t="s">
        <v>189</v>
      </c>
      <c r="B33" s="55" t="s">
        <v>31</v>
      </c>
      <c r="C33" s="58" t="s">
        <v>225</v>
      </c>
      <c r="D33" s="94" t="s">
        <v>407</v>
      </c>
      <c r="E33" s="53">
        <v>1</v>
      </c>
      <c r="F33" s="60" t="s">
        <v>254</v>
      </c>
      <c r="G33" s="54">
        <v>0</v>
      </c>
      <c r="H33" s="64"/>
      <c r="I33" s="64">
        <v>4518.2</v>
      </c>
      <c r="J33" s="65">
        <f t="shared" si="0"/>
        <v>4518.2</v>
      </c>
    </row>
    <row r="34" spans="1:10" ht="14.5" x14ac:dyDescent="0.3">
      <c r="A34" s="55" t="s">
        <v>190</v>
      </c>
      <c r="B34" s="55" t="s">
        <v>449</v>
      </c>
      <c r="C34" s="56" t="s">
        <v>224</v>
      </c>
      <c r="D34" s="94" t="s">
        <v>227</v>
      </c>
      <c r="E34" s="53">
        <v>1</v>
      </c>
      <c r="F34" s="60" t="s">
        <v>255</v>
      </c>
      <c r="G34" s="54">
        <v>0</v>
      </c>
      <c r="H34" s="64">
        <v>3198</v>
      </c>
      <c r="I34" s="64">
        <v>12792</v>
      </c>
      <c r="J34" s="65">
        <f>H34+I34</f>
        <v>15990</v>
      </c>
    </row>
    <row r="35" spans="1:10" ht="14.5" x14ac:dyDescent="0.3">
      <c r="A35" s="55" t="s">
        <v>187</v>
      </c>
      <c r="B35" s="55" t="s">
        <v>25</v>
      </c>
      <c r="C35" s="56" t="s">
        <v>222</v>
      </c>
      <c r="D35" s="94" t="s">
        <v>227</v>
      </c>
      <c r="E35" s="53">
        <v>1</v>
      </c>
      <c r="F35" s="61" t="s">
        <v>256</v>
      </c>
      <c r="G35" s="54">
        <v>0</v>
      </c>
      <c r="H35" s="64">
        <v>1993.32</v>
      </c>
      <c r="I35" s="64">
        <v>7973.3</v>
      </c>
      <c r="J35" s="65">
        <f t="shared" si="0"/>
        <v>9966.6200000000008</v>
      </c>
    </row>
    <row r="36" spans="1:10" ht="14.5" x14ac:dyDescent="0.3">
      <c r="A36" s="55" t="s">
        <v>180</v>
      </c>
      <c r="B36" s="58" t="s">
        <v>37</v>
      </c>
      <c r="C36" s="56" t="s">
        <v>224</v>
      </c>
      <c r="D36" s="94" t="s">
        <v>227</v>
      </c>
      <c r="E36" s="53">
        <v>1</v>
      </c>
      <c r="F36" s="60" t="s">
        <v>257</v>
      </c>
      <c r="G36" s="54">
        <v>0</v>
      </c>
      <c r="H36" s="64">
        <v>664.44</v>
      </c>
      <c r="I36" s="64">
        <v>2657.77</v>
      </c>
      <c r="J36" s="65">
        <f t="shared" si="0"/>
        <v>3322.21</v>
      </c>
    </row>
    <row r="37" spans="1:10" ht="26" x14ac:dyDescent="0.3">
      <c r="A37" s="55" t="s">
        <v>191</v>
      </c>
      <c r="B37" s="55" t="s">
        <v>31</v>
      </c>
      <c r="C37" s="57" t="s">
        <v>219</v>
      </c>
      <c r="D37" s="94" t="s">
        <v>407</v>
      </c>
      <c r="E37" s="53">
        <v>1</v>
      </c>
      <c r="F37" s="60" t="s">
        <v>258</v>
      </c>
      <c r="G37" s="54">
        <v>0</v>
      </c>
      <c r="H37" s="64"/>
      <c r="I37" s="64">
        <v>4518.2</v>
      </c>
      <c r="J37" s="65">
        <f t="shared" si="0"/>
        <v>4518.2</v>
      </c>
    </row>
    <row r="38" spans="1:10" ht="14.5" x14ac:dyDescent="0.3">
      <c r="A38" s="55" t="s">
        <v>192</v>
      </c>
      <c r="B38" s="55" t="s">
        <v>449</v>
      </c>
      <c r="C38" s="57" t="s">
        <v>223</v>
      </c>
      <c r="D38" s="94" t="s">
        <v>227</v>
      </c>
      <c r="E38" s="53">
        <v>1</v>
      </c>
      <c r="F38" s="60" t="s">
        <v>259</v>
      </c>
      <c r="G38" s="54">
        <v>0</v>
      </c>
      <c r="H38" s="64">
        <v>3198</v>
      </c>
      <c r="I38" s="64">
        <v>12792</v>
      </c>
      <c r="J38" s="65">
        <f t="shared" si="0"/>
        <v>15990</v>
      </c>
    </row>
    <row r="39" spans="1:10" ht="14.5" x14ac:dyDescent="0.3">
      <c r="A39" s="55" t="s">
        <v>182</v>
      </c>
      <c r="B39" s="56" t="s">
        <v>39</v>
      </c>
      <c r="C39" s="56" t="s">
        <v>222</v>
      </c>
      <c r="D39" s="94" t="s">
        <v>227</v>
      </c>
      <c r="E39" s="53">
        <v>1</v>
      </c>
      <c r="F39" s="60" t="s">
        <v>260</v>
      </c>
      <c r="G39" s="54">
        <v>0</v>
      </c>
      <c r="H39" s="64">
        <v>431.89</v>
      </c>
      <c r="I39" s="64">
        <v>1727.55</v>
      </c>
      <c r="J39" s="65">
        <f t="shared" si="0"/>
        <v>2159.44</v>
      </c>
    </row>
    <row r="40" spans="1:10" ht="14.5" x14ac:dyDescent="0.3">
      <c r="A40" s="55" t="s">
        <v>181</v>
      </c>
      <c r="B40" s="57" t="s">
        <v>33</v>
      </c>
      <c r="C40" s="56" t="s">
        <v>220</v>
      </c>
      <c r="D40" s="94" t="s">
        <v>227</v>
      </c>
      <c r="E40" s="53">
        <v>1</v>
      </c>
      <c r="F40" s="60" t="s">
        <v>261</v>
      </c>
      <c r="G40" s="54">
        <v>0</v>
      </c>
      <c r="H40" s="64">
        <v>930.22</v>
      </c>
      <c r="I40" s="64">
        <v>3720.87</v>
      </c>
      <c r="J40" s="65">
        <f t="shared" si="0"/>
        <v>4651.09</v>
      </c>
    </row>
    <row r="41" spans="1:10" ht="14.5" x14ac:dyDescent="0.3">
      <c r="A41" s="55" t="s">
        <v>193</v>
      </c>
      <c r="B41" s="57" t="s">
        <v>27</v>
      </c>
      <c r="C41" s="56" t="s">
        <v>220</v>
      </c>
      <c r="D41" s="94" t="s">
        <v>227</v>
      </c>
      <c r="E41" s="53">
        <v>1</v>
      </c>
      <c r="F41" s="60" t="s">
        <v>262</v>
      </c>
      <c r="G41" s="54">
        <v>0</v>
      </c>
      <c r="H41" s="64">
        <v>1461.77</v>
      </c>
      <c r="I41" s="64">
        <v>5847.08</v>
      </c>
      <c r="J41" s="65">
        <f t="shared" si="0"/>
        <v>7308.85</v>
      </c>
    </row>
    <row r="42" spans="1:10" ht="14.5" x14ac:dyDescent="0.3">
      <c r="A42" s="55" t="s">
        <v>183</v>
      </c>
      <c r="B42" s="57" t="s">
        <v>27</v>
      </c>
      <c r="C42" s="58" t="s">
        <v>221</v>
      </c>
      <c r="D42" s="94" t="s">
        <v>227</v>
      </c>
      <c r="E42" s="53">
        <v>1</v>
      </c>
      <c r="F42" s="61" t="s">
        <v>263</v>
      </c>
      <c r="G42" s="54">
        <v>0</v>
      </c>
      <c r="H42" s="64">
        <v>1461.77</v>
      </c>
      <c r="I42" s="64">
        <v>5847.08</v>
      </c>
      <c r="J42" s="65">
        <f t="shared" si="0"/>
        <v>7308.85</v>
      </c>
    </row>
    <row r="43" spans="1:10" ht="14.5" x14ac:dyDescent="0.3">
      <c r="A43" s="55" t="s">
        <v>185</v>
      </c>
      <c r="B43" s="55" t="s">
        <v>29</v>
      </c>
      <c r="C43" s="56" t="s">
        <v>224</v>
      </c>
      <c r="D43" s="94" t="s">
        <v>227</v>
      </c>
      <c r="E43" s="53">
        <v>1</v>
      </c>
      <c r="F43" s="60" t="s">
        <v>264</v>
      </c>
      <c r="G43" s="54">
        <v>0</v>
      </c>
      <c r="H43" s="64">
        <v>1229.22</v>
      </c>
      <c r="I43" s="64">
        <v>4916.8599999999997</v>
      </c>
      <c r="J43" s="65">
        <f t="shared" si="0"/>
        <v>6146.08</v>
      </c>
    </row>
    <row r="44" spans="1:10" ht="14.5" x14ac:dyDescent="0.3">
      <c r="A44" s="55" t="s">
        <v>180</v>
      </c>
      <c r="B44" s="58" t="s">
        <v>37</v>
      </c>
      <c r="C44" s="56" t="s">
        <v>222</v>
      </c>
      <c r="D44" s="94" t="s">
        <v>227</v>
      </c>
      <c r="E44" s="53">
        <v>1</v>
      </c>
      <c r="F44" s="60" t="s">
        <v>265</v>
      </c>
      <c r="G44" s="54">
        <v>0</v>
      </c>
      <c r="H44" s="64">
        <v>664.44</v>
      </c>
      <c r="I44" s="64">
        <v>2657.77</v>
      </c>
      <c r="J44" s="65">
        <f t="shared" si="0"/>
        <v>3322.21</v>
      </c>
    </row>
    <row r="45" spans="1:10" ht="14.5" x14ac:dyDescent="0.3">
      <c r="A45" s="55" t="s">
        <v>180</v>
      </c>
      <c r="B45" s="58" t="s">
        <v>37</v>
      </c>
      <c r="C45" s="55" t="s">
        <v>226</v>
      </c>
      <c r="D45" s="94" t="s">
        <v>407</v>
      </c>
      <c r="E45" s="53">
        <v>1</v>
      </c>
      <c r="F45" s="60" t="s">
        <v>266</v>
      </c>
      <c r="G45" s="54">
        <v>0</v>
      </c>
      <c r="H45" s="64"/>
      <c r="I45" s="64">
        <v>2657.77</v>
      </c>
      <c r="J45" s="65">
        <f t="shared" si="0"/>
        <v>2657.77</v>
      </c>
    </row>
    <row r="46" spans="1:10" ht="14.5" x14ac:dyDescent="0.3">
      <c r="A46" s="55" t="s">
        <v>180</v>
      </c>
      <c r="B46" s="58" t="s">
        <v>37</v>
      </c>
      <c r="C46" s="57" t="s">
        <v>219</v>
      </c>
      <c r="D46" s="94" t="s">
        <v>461</v>
      </c>
      <c r="E46" s="53">
        <v>1</v>
      </c>
      <c r="F46" s="60" t="s">
        <v>267</v>
      </c>
      <c r="G46" s="54">
        <v>0</v>
      </c>
      <c r="H46" s="64"/>
      <c r="I46" s="64">
        <v>2657.77</v>
      </c>
      <c r="J46" s="65">
        <f t="shared" si="0"/>
        <v>2657.77</v>
      </c>
    </row>
    <row r="47" spans="1:10" ht="14.5" x14ac:dyDescent="0.3">
      <c r="A47" s="55" t="s">
        <v>182</v>
      </c>
      <c r="B47" s="56" t="s">
        <v>39</v>
      </c>
      <c r="C47" s="56" t="s">
        <v>222</v>
      </c>
      <c r="D47" s="94" t="s">
        <v>227</v>
      </c>
      <c r="E47" s="53">
        <v>1</v>
      </c>
      <c r="F47" s="60" t="s">
        <v>268</v>
      </c>
      <c r="G47" s="54">
        <v>0</v>
      </c>
      <c r="H47" s="64">
        <v>431.89</v>
      </c>
      <c r="I47" s="64">
        <v>1727.55</v>
      </c>
      <c r="J47" s="65">
        <f t="shared" si="0"/>
        <v>2159.44</v>
      </c>
    </row>
    <row r="48" spans="1:10" ht="14.5" x14ac:dyDescent="0.3">
      <c r="A48" s="55" t="s">
        <v>189</v>
      </c>
      <c r="B48" s="55" t="s">
        <v>31</v>
      </c>
      <c r="C48" s="57" t="s">
        <v>223</v>
      </c>
      <c r="D48" s="94" t="s">
        <v>227</v>
      </c>
      <c r="E48" s="53">
        <v>1</v>
      </c>
      <c r="F48" s="60" t="s">
        <v>567</v>
      </c>
      <c r="G48" s="54">
        <v>0</v>
      </c>
      <c r="H48" s="64">
        <v>1129.55</v>
      </c>
      <c r="I48" s="64">
        <v>4518.2</v>
      </c>
      <c r="J48" s="65">
        <f t="shared" si="0"/>
        <v>5647.75</v>
      </c>
    </row>
    <row r="49" spans="1:10" ht="14.5" x14ac:dyDescent="0.3">
      <c r="A49" s="55" t="s">
        <v>181</v>
      </c>
      <c r="B49" s="57" t="s">
        <v>33</v>
      </c>
      <c r="C49" s="57" t="s">
        <v>219</v>
      </c>
      <c r="D49" s="94" t="s">
        <v>227</v>
      </c>
      <c r="E49" s="53">
        <v>1</v>
      </c>
      <c r="F49" s="61" t="s">
        <v>270</v>
      </c>
      <c r="G49" s="54">
        <v>0</v>
      </c>
      <c r="H49" s="64">
        <v>930.22</v>
      </c>
      <c r="I49" s="64">
        <v>3720.87</v>
      </c>
      <c r="J49" s="65">
        <f t="shared" si="0"/>
        <v>4651.09</v>
      </c>
    </row>
    <row r="50" spans="1:10" ht="14.5" x14ac:dyDescent="0.3">
      <c r="A50" s="55" t="s">
        <v>194</v>
      </c>
      <c r="B50" s="57" t="s">
        <v>33</v>
      </c>
      <c r="C50" s="56" t="s">
        <v>222</v>
      </c>
      <c r="D50" s="94" t="s">
        <v>407</v>
      </c>
      <c r="E50" s="53">
        <v>1</v>
      </c>
      <c r="F50" s="60" t="s">
        <v>271</v>
      </c>
      <c r="G50" s="54">
        <v>0</v>
      </c>
      <c r="H50" s="64"/>
      <c r="I50" s="64">
        <v>3720.87</v>
      </c>
      <c r="J50" s="65">
        <f t="shared" si="0"/>
        <v>3720.87</v>
      </c>
    </row>
    <row r="51" spans="1:10" ht="14.5" x14ac:dyDescent="0.3">
      <c r="A51" s="55" t="s">
        <v>188</v>
      </c>
      <c r="B51" s="55" t="s">
        <v>35</v>
      </c>
      <c r="C51" s="56" t="s">
        <v>225</v>
      </c>
      <c r="D51" s="94" t="s">
        <v>227</v>
      </c>
      <c r="E51" s="53">
        <v>1</v>
      </c>
      <c r="F51" s="60" t="s">
        <v>272</v>
      </c>
      <c r="G51" s="54">
        <v>0</v>
      </c>
      <c r="H51" s="64">
        <v>807.29</v>
      </c>
      <c r="I51" s="64">
        <v>3229.18</v>
      </c>
      <c r="J51" s="65">
        <f t="shared" si="0"/>
        <v>4036.47</v>
      </c>
    </row>
    <row r="52" spans="1:10" ht="14.5" x14ac:dyDescent="0.3">
      <c r="A52" s="55" t="s">
        <v>180</v>
      </c>
      <c r="B52" s="58" t="s">
        <v>37</v>
      </c>
      <c r="C52" s="57" t="s">
        <v>223</v>
      </c>
      <c r="D52" s="94" t="s">
        <v>227</v>
      </c>
      <c r="E52" s="53">
        <v>1</v>
      </c>
      <c r="F52" s="60" t="s">
        <v>273</v>
      </c>
      <c r="G52" s="54">
        <v>0</v>
      </c>
      <c r="H52" s="64">
        <v>664.44</v>
      </c>
      <c r="I52" s="64">
        <v>2657.77</v>
      </c>
      <c r="J52" s="65">
        <f t="shared" si="0"/>
        <v>3322.21</v>
      </c>
    </row>
    <row r="53" spans="1:10" ht="14.5" x14ac:dyDescent="0.3">
      <c r="A53" s="55" t="s">
        <v>183</v>
      </c>
      <c r="B53" s="57" t="s">
        <v>27</v>
      </c>
      <c r="C53" s="58" t="s">
        <v>221</v>
      </c>
      <c r="D53" s="94" t="s">
        <v>227</v>
      </c>
      <c r="E53" s="53">
        <v>1</v>
      </c>
      <c r="F53" s="60" t="s">
        <v>274</v>
      </c>
      <c r="G53" s="54">
        <v>0</v>
      </c>
      <c r="H53" s="64">
        <v>1461.77</v>
      </c>
      <c r="I53" s="64">
        <v>5847.08</v>
      </c>
      <c r="J53" s="65">
        <f t="shared" si="0"/>
        <v>7308.85</v>
      </c>
    </row>
    <row r="54" spans="1:10" ht="14.5" x14ac:dyDescent="0.3">
      <c r="A54" s="55" t="s">
        <v>183</v>
      </c>
      <c r="B54" s="57" t="s">
        <v>27</v>
      </c>
      <c r="C54" s="56" t="s">
        <v>222</v>
      </c>
      <c r="D54" s="94" t="s">
        <v>227</v>
      </c>
      <c r="E54" s="53">
        <v>1</v>
      </c>
      <c r="F54" s="60" t="s">
        <v>275</v>
      </c>
      <c r="G54" s="54">
        <v>0</v>
      </c>
      <c r="H54" s="64">
        <v>1461.77</v>
      </c>
      <c r="I54" s="64">
        <v>5847.08</v>
      </c>
      <c r="J54" s="65">
        <f t="shared" si="0"/>
        <v>7308.85</v>
      </c>
    </row>
    <row r="55" spans="1:10" ht="14.5" x14ac:dyDescent="0.3">
      <c r="A55" s="55" t="s">
        <v>182</v>
      </c>
      <c r="B55" s="56" t="s">
        <v>39</v>
      </c>
      <c r="C55" s="56" t="s">
        <v>220</v>
      </c>
      <c r="D55" s="94" t="s">
        <v>227</v>
      </c>
      <c r="E55" s="53">
        <v>1</v>
      </c>
      <c r="F55" s="60" t="s">
        <v>276</v>
      </c>
      <c r="G55" s="54">
        <v>0</v>
      </c>
      <c r="H55" s="64">
        <v>431.89</v>
      </c>
      <c r="I55" s="64">
        <v>1727.55</v>
      </c>
      <c r="J55" s="65">
        <f t="shared" si="0"/>
        <v>2159.44</v>
      </c>
    </row>
    <row r="56" spans="1:10" ht="14.5" x14ac:dyDescent="0.3">
      <c r="A56" s="55" t="s">
        <v>182</v>
      </c>
      <c r="B56" s="56" t="s">
        <v>39</v>
      </c>
      <c r="C56" s="55" t="s">
        <v>226</v>
      </c>
      <c r="D56" s="94" t="s">
        <v>227</v>
      </c>
      <c r="E56" s="53">
        <v>1</v>
      </c>
      <c r="F56" s="60" t="s">
        <v>277</v>
      </c>
      <c r="G56" s="54">
        <v>0</v>
      </c>
      <c r="H56" s="64">
        <v>431.89</v>
      </c>
      <c r="I56" s="64">
        <v>1727.55</v>
      </c>
      <c r="J56" s="65">
        <f t="shared" si="0"/>
        <v>2159.44</v>
      </c>
    </row>
    <row r="57" spans="1:10" ht="14.5" x14ac:dyDescent="0.3">
      <c r="A57" s="55" t="s">
        <v>182</v>
      </c>
      <c r="B57" s="56" t="s">
        <v>39</v>
      </c>
      <c r="C57" s="56" t="s">
        <v>222</v>
      </c>
      <c r="D57" s="94" t="s">
        <v>227</v>
      </c>
      <c r="E57" s="53">
        <v>1</v>
      </c>
      <c r="F57" s="60" t="s">
        <v>278</v>
      </c>
      <c r="G57" s="54">
        <v>0</v>
      </c>
      <c r="H57" s="64">
        <v>431.89</v>
      </c>
      <c r="I57" s="64">
        <v>1727.55</v>
      </c>
      <c r="J57" s="65">
        <f t="shared" si="0"/>
        <v>2159.44</v>
      </c>
    </row>
    <row r="58" spans="1:10" ht="14.5" x14ac:dyDescent="0.3">
      <c r="A58" s="55" t="s">
        <v>180</v>
      </c>
      <c r="B58" s="58" t="s">
        <v>37</v>
      </c>
      <c r="C58" s="56" t="s">
        <v>222</v>
      </c>
      <c r="D58" s="94" t="s">
        <v>227</v>
      </c>
      <c r="E58" s="53">
        <v>1</v>
      </c>
      <c r="F58" s="60" t="s">
        <v>279</v>
      </c>
      <c r="G58" s="54">
        <v>0</v>
      </c>
      <c r="H58" s="64">
        <v>664.44</v>
      </c>
      <c r="I58" s="64">
        <v>2657.77</v>
      </c>
      <c r="J58" s="65">
        <f t="shared" si="0"/>
        <v>3322.21</v>
      </c>
    </row>
    <row r="59" spans="1:10" ht="14.5" x14ac:dyDescent="0.3">
      <c r="A59" s="55" t="s">
        <v>195</v>
      </c>
      <c r="B59" s="55" t="s">
        <v>41</v>
      </c>
      <c r="C59" s="56" t="s">
        <v>222</v>
      </c>
      <c r="D59" s="94" t="s">
        <v>227</v>
      </c>
      <c r="E59" s="53">
        <v>1</v>
      </c>
      <c r="F59" s="61" t="s">
        <v>280</v>
      </c>
      <c r="G59" s="54">
        <v>0</v>
      </c>
      <c r="H59" s="64">
        <v>265.77999999999997</v>
      </c>
      <c r="I59" s="66">
        <v>1063.1099999999999</v>
      </c>
      <c r="J59" s="67">
        <f t="shared" si="0"/>
        <v>1328.8899999999999</v>
      </c>
    </row>
    <row r="60" spans="1:10" ht="14.5" x14ac:dyDescent="0.3">
      <c r="A60" s="55" t="s">
        <v>189</v>
      </c>
      <c r="B60" s="55" t="s">
        <v>31</v>
      </c>
      <c r="C60" s="57" t="s">
        <v>219</v>
      </c>
      <c r="D60" s="94" t="s">
        <v>227</v>
      </c>
      <c r="E60" s="53">
        <v>1</v>
      </c>
      <c r="F60" s="60" t="s">
        <v>281</v>
      </c>
      <c r="G60" s="54">
        <v>0</v>
      </c>
      <c r="H60" s="64">
        <v>1129.55</v>
      </c>
      <c r="I60" s="64">
        <v>4518.2</v>
      </c>
      <c r="J60" s="65">
        <f t="shared" si="0"/>
        <v>5647.75</v>
      </c>
    </row>
    <row r="61" spans="1:10" ht="14.5" x14ac:dyDescent="0.3">
      <c r="A61" s="55" t="s">
        <v>183</v>
      </c>
      <c r="B61" s="57" t="s">
        <v>27</v>
      </c>
      <c r="C61" s="56" t="s">
        <v>222</v>
      </c>
      <c r="D61" s="94" t="s">
        <v>227</v>
      </c>
      <c r="E61" s="53">
        <v>1</v>
      </c>
      <c r="F61" s="60" t="s">
        <v>282</v>
      </c>
      <c r="G61" s="54">
        <v>0</v>
      </c>
      <c r="H61" s="64">
        <v>1461.77</v>
      </c>
      <c r="I61" s="64">
        <v>5847.08</v>
      </c>
      <c r="J61" s="65">
        <f t="shared" si="0"/>
        <v>7308.85</v>
      </c>
    </row>
    <row r="62" spans="1:10" ht="14.5" x14ac:dyDescent="0.3">
      <c r="A62" s="55" t="s">
        <v>196</v>
      </c>
      <c r="B62" s="57" t="s">
        <v>33</v>
      </c>
      <c r="C62" s="57" t="s">
        <v>219</v>
      </c>
      <c r="D62" s="94" t="s">
        <v>227</v>
      </c>
      <c r="E62" s="53">
        <v>1</v>
      </c>
      <c r="F62" s="60" t="s">
        <v>283</v>
      </c>
      <c r="G62" s="54">
        <v>0</v>
      </c>
      <c r="H62" s="64">
        <v>930.22</v>
      </c>
      <c r="I62" s="64">
        <v>3720.87</v>
      </c>
      <c r="J62" s="65">
        <f t="shared" si="0"/>
        <v>4651.09</v>
      </c>
    </row>
    <row r="63" spans="1:10" ht="14.5" x14ac:dyDescent="0.3">
      <c r="A63" s="55" t="s">
        <v>189</v>
      </c>
      <c r="B63" s="55" t="s">
        <v>31</v>
      </c>
      <c r="C63" s="55" t="s">
        <v>226</v>
      </c>
      <c r="D63" s="94" t="s">
        <v>227</v>
      </c>
      <c r="E63" s="53">
        <v>1</v>
      </c>
      <c r="F63" s="61" t="s">
        <v>284</v>
      </c>
      <c r="G63" s="54">
        <v>0</v>
      </c>
      <c r="H63" s="64">
        <v>1129.55</v>
      </c>
      <c r="I63" s="64">
        <v>4518.2</v>
      </c>
      <c r="J63" s="65">
        <f t="shared" si="0"/>
        <v>5647.75</v>
      </c>
    </row>
    <row r="64" spans="1:10" ht="14.5" x14ac:dyDescent="0.3">
      <c r="A64" s="55" t="s">
        <v>197</v>
      </c>
      <c r="B64" s="57" t="s">
        <v>27</v>
      </c>
      <c r="C64" s="55" t="s">
        <v>226</v>
      </c>
      <c r="D64" s="94" t="s">
        <v>227</v>
      </c>
      <c r="E64" s="53">
        <v>1</v>
      </c>
      <c r="F64" s="60" t="s">
        <v>285</v>
      </c>
      <c r="G64" s="54">
        <v>0</v>
      </c>
      <c r="H64" s="64">
        <v>1461.77</v>
      </c>
      <c r="I64" s="64">
        <v>5847.08</v>
      </c>
      <c r="J64" s="65">
        <f t="shared" si="0"/>
        <v>7308.85</v>
      </c>
    </row>
    <row r="65" spans="1:10" ht="14.5" x14ac:dyDescent="0.3">
      <c r="A65" s="55" t="s">
        <v>185</v>
      </c>
      <c r="B65" s="55" t="s">
        <v>29</v>
      </c>
      <c r="C65" s="59" t="s">
        <v>224</v>
      </c>
      <c r="D65" s="94" t="s">
        <v>227</v>
      </c>
      <c r="E65" s="53">
        <v>1</v>
      </c>
      <c r="F65" s="61" t="s">
        <v>286</v>
      </c>
      <c r="G65" s="54">
        <v>0</v>
      </c>
      <c r="H65" s="64">
        <v>1229.22</v>
      </c>
      <c r="I65" s="64">
        <v>4916.8599999999997</v>
      </c>
      <c r="J65" s="65">
        <f t="shared" si="0"/>
        <v>6146.08</v>
      </c>
    </row>
    <row r="66" spans="1:10" ht="14.5" x14ac:dyDescent="0.3">
      <c r="A66" s="55" t="s">
        <v>182</v>
      </c>
      <c r="B66" s="56" t="s">
        <v>39</v>
      </c>
      <c r="C66" s="55" t="s">
        <v>226</v>
      </c>
      <c r="D66" s="94" t="s">
        <v>227</v>
      </c>
      <c r="E66" s="53">
        <v>1</v>
      </c>
      <c r="F66" s="61" t="s">
        <v>287</v>
      </c>
      <c r="G66" s="54">
        <v>0</v>
      </c>
      <c r="H66" s="64">
        <v>431.89</v>
      </c>
      <c r="I66" s="64">
        <v>1727.55</v>
      </c>
      <c r="J66" s="65">
        <f t="shared" si="0"/>
        <v>2159.44</v>
      </c>
    </row>
    <row r="67" spans="1:10" ht="14.5" x14ac:dyDescent="0.3">
      <c r="A67" s="55" t="s">
        <v>180</v>
      </c>
      <c r="B67" s="58" t="s">
        <v>37</v>
      </c>
      <c r="C67" s="55" t="s">
        <v>226</v>
      </c>
      <c r="D67" s="94" t="s">
        <v>407</v>
      </c>
      <c r="E67" s="53">
        <v>1</v>
      </c>
      <c r="F67" s="60" t="s">
        <v>288</v>
      </c>
      <c r="G67" s="54">
        <v>0</v>
      </c>
      <c r="H67" s="64"/>
      <c r="I67" s="64">
        <v>2657.77</v>
      </c>
      <c r="J67" s="65">
        <f t="shared" si="0"/>
        <v>2657.77</v>
      </c>
    </row>
    <row r="68" spans="1:10" ht="14.5" x14ac:dyDescent="0.3">
      <c r="A68" s="55" t="s">
        <v>185</v>
      </c>
      <c r="B68" s="55" t="s">
        <v>29</v>
      </c>
      <c r="C68" s="57" t="s">
        <v>223</v>
      </c>
      <c r="D68" s="94" t="s">
        <v>227</v>
      </c>
      <c r="E68" s="53">
        <v>1</v>
      </c>
      <c r="F68" s="60" t="s">
        <v>269</v>
      </c>
      <c r="G68" s="54">
        <v>0</v>
      </c>
      <c r="H68" s="64">
        <v>1229.22</v>
      </c>
      <c r="I68" s="64">
        <v>4916.8599999999997</v>
      </c>
      <c r="J68" s="65">
        <f t="shared" si="0"/>
        <v>6146.08</v>
      </c>
    </row>
    <row r="69" spans="1:10" ht="14.5" x14ac:dyDescent="0.3">
      <c r="A69" s="55" t="s">
        <v>189</v>
      </c>
      <c r="B69" s="55" t="s">
        <v>31</v>
      </c>
      <c r="C69" s="56" t="s">
        <v>222</v>
      </c>
      <c r="D69" s="122" t="s">
        <v>227</v>
      </c>
      <c r="E69" s="53">
        <v>1</v>
      </c>
      <c r="F69" s="60" t="s">
        <v>341</v>
      </c>
      <c r="G69" s="54">
        <v>0</v>
      </c>
      <c r="H69" s="64">
        <v>1129.55</v>
      </c>
      <c r="I69" s="64">
        <v>4518.2</v>
      </c>
      <c r="J69" s="65">
        <f t="shared" si="0"/>
        <v>5647.75</v>
      </c>
    </row>
    <row r="70" spans="1:10" ht="14.5" x14ac:dyDescent="0.3">
      <c r="A70" s="55" t="s">
        <v>182</v>
      </c>
      <c r="B70" s="56" t="s">
        <v>39</v>
      </c>
      <c r="C70" s="56" t="s">
        <v>220</v>
      </c>
      <c r="D70" s="94" t="s">
        <v>227</v>
      </c>
      <c r="E70" s="53">
        <v>1</v>
      </c>
      <c r="F70" s="60" t="s">
        <v>291</v>
      </c>
      <c r="G70" s="54">
        <v>0</v>
      </c>
      <c r="H70" s="64">
        <v>431.89</v>
      </c>
      <c r="I70" s="64">
        <v>1727.55</v>
      </c>
      <c r="J70" s="65">
        <f t="shared" si="0"/>
        <v>2159.44</v>
      </c>
    </row>
    <row r="71" spans="1:10" ht="14.5" x14ac:dyDescent="0.3">
      <c r="A71" s="56" t="s">
        <v>182</v>
      </c>
      <c r="B71" s="56" t="s">
        <v>39</v>
      </c>
      <c r="C71" s="56" t="s">
        <v>220</v>
      </c>
      <c r="D71" s="94" t="s">
        <v>227</v>
      </c>
      <c r="E71" s="53">
        <v>1</v>
      </c>
      <c r="F71" s="60" t="s">
        <v>508</v>
      </c>
      <c r="G71" s="54">
        <v>0</v>
      </c>
      <c r="H71" s="64">
        <v>431.89</v>
      </c>
      <c r="I71" s="64">
        <v>1727.55</v>
      </c>
      <c r="J71" s="65">
        <f t="shared" ref="J71:J134" si="1">H71+I71</f>
        <v>2159.44</v>
      </c>
    </row>
    <row r="72" spans="1:10" ht="14.5" x14ac:dyDescent="0.3">
      <c r="A72" s="55" t="s">
        <v>185</v>
      </c>
      <c r="B72" s="55" t="s">
        <v>29</v>
      </c>
      <c r="C72" s="57" t="s">
        <v>223</v>
      </c>
      <c r="D72" s="94" t="s">
        <v>227</v>
      </c>
      <c r="E72" s="53">
        <v>1</v>
      </c>
      <c r="F72" s="60" t="s">
        <v>293</v>
      </c>
      <c r="G72" s="54">
        <v>0</v>
      </c>
      <c r="H72" s="64">
        <v>1229.22</v>
      </c>
      <c r="I72" s="64">
        <v>4916.8599999999997</v>
      </c>
      <c r="J72" s="65">
        <f t="shared" si="1"/>
        <v>6146.08</v>
      </c>
    </row>
    <row r="73" spans="1:10" ht="14.5" x14ac:dyDescent="0.3">
      <c r="A73" s="55" t="s">
        <v>198</v>
      </c>
      <c r="B73" s="55" t="s">
        <v>449</v>
      </c>
      <c r="C73" s="58" t="s">
        <v>225</v>
      </c>
      <c r="D73" s="94" t="s">
        <v>227</v>
      </c>
      <c r="E73" s="53">
        <v>1</v>
      </c>
      <c r="F73" s="60" t="s">
        <v>294</v>
      </c>
      <c r="G73" s="54">
        <v>0</v>
      </c>
      <c r="H73" s="64">
        <v>3198</v>
      </c>
      <c r="I73" s="64">
        <v>12792</v>
      </c>
      <c r="J73" s="65">
        <f t="shared" si="1"/>
        <v>15990</v>
      </c>
    </row>
    <row r="74" spans="1:10" ht="14.5" x14ac:dyDescent="0.3">
      <c r="A74" s="55" t="s">
        <v>196</v>
      </c>
      <c r="B74" s="57" t="s">
        <v>33</v>
      </c>
      <c r="C74" s="56" t="s">
        <v>222</v>
      </c>
      <c r="D74" s="94" t="s">
        <v>227</v>
      </c>
      <c r="E74" s="53">
        <v>1</v>
      </c>
      <c r="F74" s="60" t="s">
        <v>295</v>
      </c>
      <c r="G74" s="54">
        <v>0</v>
      </c>
      <c r="H74" s="64">
        <v>930.22</v>
      </c>
      <c r="I74" s="64">
        <v>3720.87</v>
      </c>
      <c r="J74" s="65">
        <f t="shared" si="1"/>
        <v>4651.09</v>
      </c>
    </row>
    <row r="75" spans="1:10" ht="14.5" x14ac:dyDescent="0.3">
      <c r="A75" s="55" t="s">
        <v>182</v>
      </c>
      <c r="B75" s="56" t="s">
        <v>39</v>
      </c>
      <c r="C75" s="56" t="s">
        <v>224</v>
      </c>
      <c r="D75" s="94" t="s">
        <v>227</v>
      </c>
      <c r="E75" s="53">
        <v>1</v>
      </c>
      <c r="F75" s="60" t="s">
        <v>296</v>
      </c>
      <c r="G75" s="54">
        <v>0</v>
      </c>
      <c r="H75" s="64">
        <v>431.89</v>
      </c>
      <c r="I75" s="64">
        <v>1727.55</v>
      </c>
      <c r="J75" s="65">
        <f t="shared" si="1"/>
        <v>2159.44</v>
      </c>
    </row>
    <row r="76" spans="1:10" ht="14.5" x14ac:dyDescent="0.3">
      <c r="A76" s="55" t="s">
        <v>199</v>
      </c>
      <c r="B76" s="55" t="s">
        <v>31</v>
      </c>
      <c r="C76" s="56" t="s">
        <v>224</v>
      </c>
      <c r="D76" s="94" t="s">
        <v>227</v>
      </c>
      <c r="E76" s="53">
        <v>1</v>
      </c>
      <c r="F76" s="60" t="s">
        <v>297</v>
      </c>
      <c r="G76" s="54">
        <v>0</v>
      </c>
      <c r="H76" s="64">
        <v>1129.55</v>
      </c>
      <c r="I76" s="64">
        <v>4518.2</v>
      </c>
      <c r="J76" s="65">
        <f t="shared" si="1"/>
        <v>5647.75</v>
      </c>
    </row>
    <row r="77" spans="1:10" ht="14.5" x14ac:dyDescent="0.3">
      <c r="A77" s="55" t="s">
        <v>200</v>
      </c>
      <c r="B77" s="57" t="s">
        <v>33</v>
      </c>
      <c r="C77" s="56" t="s">
        <v>222</v>
      </c>
      <c r="D77" s="94" t="s">
        <v>407</v>
      </c>
      <c r="E77" s="53">
        <v>1</v>
      </c>
      <c r="F77" s="60" t="s">
        <v>298</v>
      </c>
      <c r="G77" s="54">
        <v>0</v>
      </c>
      <c r="H77" s="64"/>
      <c r="I77" s="64">
        <v>3720.87</v>
      </c>
      <c r="J77" s="65">
        <f t="shared" si="1"/>
        <v>3720.87</v>
      </c>
    </row>
    <row r="78" spans="1:10" ht="14.5" x14ac:dyDescent="0.3">
      <c r="A78" s="55" t="s">
        <v>201</v>
      </c>
      <c r="B78" s="56" t="s">
        <v>39</v>
      </c>
      <c r="C78" s="57" t="s">
        <v>219</v>
      </c>
      <c r="D78" s="94" t="s">
        <v>227</v>
      </c>
      <c r="E78" s="53">
        <v>1</v>
      </c>
      <c r="F78" s="60" t="s">
        <v>299</v>
      </c>
      <c r="G78" s="54">
        <v>0</v>
      </c>
      <c r="H78" s="64">
        <v>431.89</v>
      </c>
      <c r="I78" s="64">
        <v>1727.55</v>
      </c>
      <c r="J78" s="65">
        <f t="shared" si="1"/>
        <v>2159.44</v>
      </c>
    </row>
    <row r="79" spans="1:10" ht="14.5" x14ac:dyDescent="0.3">
      <c r="A79" s="55" t="s">
        <v>202</v>
      </c>
      <c r="B79" s="55" t="s">
        <v>31</v>
      </c>
      <c r="C79" s="56" t="s">
        <v>222</v>
      </c>
      <c r="D79" s="94" t="s">
        <v>407</v>
      </c>
      <c r="E79" s="53">
        <v>1</v>
      </c>
      <c r="F79" s="60" t="s">
        <v>300</v>
      </c>
      <c r="G79" s="54">
        <v>0</v>
      </c>
      <c r="H79" s="64"/>
      <c r="I79" s="64">
        <v>4518.2</v>
      </c>
      <c r="J79" s="65">
        <f t="shared" si="1"/>
        <v>4518.2</v>
      </c>
    </row>
    <row r="80" spans="1:10" ht="14.5" x14ac:dyDescent="0.3">
      <c r="A80" s="55" t="s">
        <v>187</v>
      </c>
      <c r="B80" s="55" t="s">
        <v>25</v>
      </c>
      <c r="C80" s="60" t="s">
        <v>226</v>
      </c>
      <c r="D80" s="94" t="s">
        <v>227</v>
      </c>
      <c r="E80" s="53">
        <v>1</v>
      </c>
      <c r="F80" s="60" t="s">
        <v>301</v>
      </c>
      <c r="G80" s="54">
        <v>0</v>
      </c>
      <c r="H80" s="64">
        <v>1993.32</v>
      </c>
      <c r="I80" s="64">
        <v>7973.3</v>
      </c>
      <c r="J80" s="65">
        <f t="shared" si="1"/>
        <v>9966.6200000000008</v>
      </c>
    </row>
    <row r="81" spans="1:10" ht="14.5" x14ac:dyDescent="0.3">
      <c r="A81" s="55" t="s">
        <v>189</v>
      </c>
      <c r="B81" s="55" t="s">
        <v>31</v>
      </c>
      <c r="C81" s="57" t="s">
        <v>219</v>
      </c>
      <c r="D81" s="94" t="s">
        <v>227</v>
      </c>
      <c r="E81" s="53">
        <v>1</v>
      </c>
      <c r="F81" s="61" t="s">
        <v>302</v>
      </c>
      <c r="G81" s="54">
        <v>0</v>
      </c>
      <c r="H81" s="64">
        <v>1129.55</v>
      </c>
      <c r="I81" s="64">
        <v>4518.2</v>
      </c>
      <c r="J81" s="65">
        <f t="shared" si="1"/>
        <v>5647.75</v>
      </c>
    </row>
    <row r="82" spans="1:10" ht="14.5" x14ac:dyDescent="0.3">
      <c r="A82" s="55" t="s">
        <v>181</v>
      </c>
      <c r="B82" s="57" t="s">
        <v>33</v>
      </c>
      <c r="C82" s="56" t="s">
        <v>222</v>
      </c>
      <c r="D82" s="94" t="s">
        <v>227</v>
      </c>
      <c r="E82" s="53">
        <v>1</v>
      </c>
      <c r="F82" s="63" t="s">
        <v>303</v>
      </c>
      <c r="G82" s="54">
        <v>0</v>
      </c>
      <c r="H82" s="64">
        <v>930.22</v>
      </c>
      <c r="I82" s="64">
        <v>3720.87</v>
      </c>
      <c r="J82" s="65">
        <f t="shared" si="1"/>
        <v>4651.09</v>
      </c>
    </row>
    <row r="83" spans="1:10" ht="14.5" x14ac:dyDescent="0.3">
      <c r="A83" s="55" t="s">
        <v>195</v>
      </c>
      <c r="B83" s="55" t="s">
        <v>41</v>
      </c>
      <c r="C83" s="56" t="s">
        <v>222</v>
      </c>
      <c r="D83" s="94" t="s">
        <v>227</v>
      </c>
      <c r="E83" s="53">
        <v>1</v>
      </c>
      <c r="F83" s="62" t="s">
        <v>304</v>
      </c>
      <c r="G83" s="54">
        <v>0</v>
      </c>
      <c r="H83" s="66">
        <v>265.77999999999997</v>
      </c>
      <c r="I83" s="66">
        <v>1063.1099999999999</v>
      </c>
      <c r="J83" s="67">
        <f t="shared" si="1"/>
        <v>1328.8899999999999</v>
      </c>
    </row>
    <row r="84" spans="1:10" ht="14.5" x14ac:dyDescent="0.3">
      <c r="A84" s="55" t="s">
        <v>203</v>
      </c>
      <c r="B84" s="55" t="s">
        <v>31</v>
      </c>
      <c r="C84" s="55" t="s">
        <v>226</v>
      </c>
      <c r="D84" s="94" t="s">
        <v>407</v>
      </c>
      <c r="E84" s="53">
        <v>1</v>
      </c>
      <c r="F84" s="60" t="s">
        <v>305</v>
      </c>
      <c r="G84" s="54">
        <v>0</v>
      </c>
      <c r="H84" s="64"/>
      <c r="I84" s="64">
        <v>4518.2</v>
      </c>
      <c r="J84" s="65">
        <f t="shared" si="1"/>
        <v>4518.2</v>
      </c>
    </row>
    <row r="85" spans="1:10" ht="14.5" x14ac:dyDescent="0.3">
      <c r="A85" s="55" t="s">
        <v>185</v>
      </c>
      <c r="B85" s="55" t="s">
        <v>29</v>
      </c>
      <c r="C85" s="57" t="s">
        <v>223</v>
      </c>
      <c r="D85" s="94" t="s">
        <v>407</v>
      </c>
      <c r="E85" s="53">
        <v>1</v>
      </c>
      <c r="F85" s="61" t="s">
        <v>306</v>
      </c>
      <c r="G85" s="54">
        <v>0</v>
      </c>
      <c r="H85" s="64"/>
      <c r="I85" s="64">
        <v>4916.8599999999997</v>
      </c>
      <c r="J85" s="65">
        <f t="shared" si="1"/>
        <v>4916.8599999999997</v>
      </c>
    </row>
    <row r="86" spans="1:10" ht="14.5" x14ac:dyDescent="0.3">
      <c r="A86" s="55" t="s">
        <v>182</v>
      </c>
      <c r="B86" s="56" t="s">
        <v>39</v>
      </c>
      <c r="C86" s="58" t="s">
        <v>221</v>
      </c>
      <c r="D86" s="94" t="s">
        <v>227</v>
      </c>
      <c r="E86" s="53">
        <v>1</v>
      </c>
      <c r="F86" s="60" t="s">
        <v>307</v>
      </c>
      <c r="G86" s="54">
        <v>0</v>
      </c>
      <c r="H86" s="64">
        <v>431.89</v>
      </c>
      <c r="I86" s="64">
        <v>1727.55</v>
      </c>
      <c r="J86" s="65">
        <f t="shared" si="1"/>
        <v>2159.44</v>
      </c>
    </row>
    <row r="87" spans="1:10" ht="14.5" x14ac:dyDescent="0.3">
      <c r="A87" s="55" t="s">
        <v>181</v>
      </c>
      <c r="B87" s="57" t="s">
        <v>33</v>
      </c>
      <c r="C87" s="58" t="s">
        <v>225</v>
      </c>
      <c r="D87" s="94" t="s">
        <v>227</v>
      </c>
      <c r="E87" s="53">
        <v>1</v>
      </c>
      <c r="F87" s="61" t="s">
        <v>308</v>
      </c>
      <c r="G87" s="54">
        <v>0</v>
      </c>
      <c r="H87" s="64">
        <v>930.22</v>
      </c>
      <c r="I87" s="64">
        <v>3720.87</v>
      </c>
      <c r="J87" s="65">
        <f t="shared" si="1"/>
        <v>4651.09</v>
      </c>
    </row>
    <row r="88" spans="1:10" ht="14.5" x14ac:dyDescent="0.3">
      <c r="A88" s="55" t="s">
        <v>183</v>
      </c>
      <c r="B88" s="57" t="s">
        <v>27</v>
      </c>
      <c r="C88" s="55" t="s">
        <v>226</v>
      </c>
      <c r="D88" s="94" t="s">
        <v>227</v>
      </c>
      <c r="E88" s="53">
        <v>1</v>
      </c>
      <c r="F88" s="61" t="s">
        <v>309</v>
      </c>
      <c r="G88" s="54">
        <v>0</v>
      </c>
      <c r="H88" s="64">
        <v>1461.77</v>
      </c>
      <c r="I88" s="64">
        <v>5847.08</v>
      </c>
      <c r="J88" s="65">
        <f t="shared" si="1"/>
        <v>7308.85</v>
      </c>
    </row>
    <row r="89" spans="1:10" ht="14.5" x14ac:dyDescent="0.3">
      <c r="A89" s="55" t="s">
        <v>204</v>
      </c>
      <c r="B89" s="55" t="s">
        <v>41</v>
      </c>
      <c r="C89" s="58" t="s">
        <v>221</v>
      </c>
      <c r="D89" s="94" t="s">
        <v>227</v>
      </c>
      <c r="E89" s="53">
        <v>1</v>
      </c>
      <c r="F89" s="60" t="s">
        <v>310</v>
      </c>
      <c r="G89" s="54">
        <v>0</v>
      </c>
      <c r="H89" s="64">
        <v>265.77999999999997</v>
      </c>
      <c r="I89" s="66">
        <v>1063.1099999999999</v>
      </c>
      <c r="J89" s="67">
        <f t="shared" si="1"/>
        <v>1328.8899999999999</v>
      </c>
    </row>
    <row r="90" spans="1:10" ht="14.5" x14ac:dyDescent="0.3">
      <c r="A90" s="55" t="s">
        <v>199</v>
      </c>
      <c r="B90" s="55" t="s">
        <v>31</v>
      </c>
      <c r="C90" s="56" t="s">
        <v>224</v>
      </c>
      <c r="D90" s="94" t="s">
        <v>227</v>
      </c>
      <c r="E90" s="53">
        <v>1</v>
      </c>
      <c r="F90" s="60" t="s">
        <v>311</v>
      </c>
      <c r="G90" s="54">
        <v>0</v>
      </c>
      <c r="H90" s="64">
        <v>1129.55</v>
      </c>
      <c r="I90" s="64">
        <v>4518.2</v>
      </c>
      <c r="J90" s="65">
        <f t="shared" si="1"/>
        <v>5647.75</v>
      </c>
    </row>
    <row r="91" spans="1:10" ht="14.5" x14ac:dyDescent="0.3">
      <c r="A91" s="55" t="s">
        <v>181</v>
      </c>
      <c r="B91" s="57" t="s">
        <v>33</v>
      </c>
      <c r="C91" s="55" t="s">
        <v>226</v>
      </c>
      <c r="D91" s="94" t="s">
        <v>227</v>
      </c>
      <c r="E91" s="53">
        <v>1</v>
      </c>
      <c r="F91" s="62" t="s">
        <v>312</v>
      </c>
      <c r="G91" s="54">
        <v>0</v>
      </c>
      <c r="H91" s="64">
        <v>930.22</v>
      </c>
      <c r="I91" s="64">
        <v>3720.87</v>
      </c>
      <c r="J91" s="65">
        <f t="shared" si="1"/>
        <v>4651.09</v>
      </c>
    </row>
    <row r="92" spans="1:10" ht="14.5" x14ac:dyDescent="0.3">
      <c r="A92" s="55" t="s">
        <v>205</v>
      </c>
      <c r="B92" s="55" t="s">
        <v>449</v>
      </c>
      <c r="C92" s="56" t="s">
        <v>220</v>
      </c>
      <c r="D92" s="94" t="s">
        <v>461</v>
      </c>
      <c r="E92" s="53">
        <v>1</v>
      </c>
      <c r="F92" s="60" t="s">
        <v>313</v>
      </c>
      <c r="G92" s="54">
        <v>0</v>
      </c>
      <c r="H92" s="64"/>
      <c r="I92" s="64">
        <v>12792</v>
      </c>
      <c r="J92" s="65">
        <f t="shared" si="1"/>
        <v>12792</v>
      </c>
    </row>
    <row r="93" spans="1:10" ht="14.5" x14ac:dyDescent="0.3">
      <c r="A93" s="55" t="s">
        <v>189</v>
      </c>
      <c r="B93" s="55" t="s">
        <v>31</v>
      </c>
      <c r="C93" s="58" t="s">
        <v>225</v>
      </c>
      <c r="D93" s="94" t="s">
        <v>227</v>
      </c>
      <c r="E93" s="53">
        <v>1</v>
      </c>
      <c r="F93" s="60" t="s">
        <v>314</v>
      </c>
      <c r="G93" s="54">
        <v>0</v>
      </c>
      <c r="H93" s="64">
        <v>1129.55</v>
      </c>
      <c r="I93" s="64">
        <v>4518.2</v>
      </c>
      <c r="J93" s="65">
        <f t="shared" si="1"/>
        <v>5647.75</v>
      </c>
    </row>
    <row r="94" spans="1:10" ht="14.5" x14ac:dyDescent="0.3">
      <c r="A94" s="55" t="s">
        <v>185</v>
      </c>
      <c r="B94" s="55" t="s">
        <v>29</v>
      </c>
      <c r="C94" s="56" t="s">
        <v>222</v>
      </c>
      <c r="D94" s="94" t="s">
        <v>227</v>
      </c>
      <c r="E94" s="53">
        <v>1</v>
      </c>
      <c r="F94" s="61" t="s">
        <v>315</v>
      </c>
      <c r="G94" s="54">
        <v>0</v>
      </c>
      <c r="H94" s="64">
        <v>1229.22</v>
      </c>
      <c r="I94" s="64">
        <v>4916.8599999999997</v>
      </c>
      <c r="J94" s="65">
        <f t="shared" si="1"/>
        <v>6146.08</v>
      </c>
    </row>
    <row r="95" spans="1:10" ht="14.5" x14ac:dyDescent="0.3">
      <c r="A95" s="55" t="s">
        <v>206</v>
      </c>
      <c r="B95" s="57" t="s">
        <v>27</v>
      </c>
      <c r="C95" s="57" t="s">
        <v>219</v>
      </c>
      <c r="D95" s="94" t="s">
        <v>227</v>
      </c>
      <c r="E95" s="53">
        <v>1</v>
      </c>
      <c r="F95" s="60" t="s">
        <v>316</v>
      </c>
      <c r="G95" s="54">
        <v>0</v>
      </c>
      <c r="H95" s="64">
        <v>1461.77</v>
      </c>
      <c r="I95" s="64">
        <v>5847.08</v>
      </c>
      <c r="J95" s="65">
        <f t="shared" si="1"/>
        <v>7308.85</v>
      </c>
    </row>
    <row r="96" spans="1:10" ht="14.5" x14ac:dyDescent="0.3">
      <c r="A96" s="55" t="s">
        <v>207</v>
      </c>
      <c r="B96" s="57" t="s">
        <v>27</v>
      </c>
      <c r="C96" s="57" t="s">
        <v>223</v>
      </c>
      <c r="D96" s="94" t="s">
        <v>461</v>
      </c>
      <c r="E96" s="53">
        <v>1</v>
      </c>
      <c r="F96" s="60" t="s">
        <v>317</v>
      </c>
      <c r="G96" s="54">
        <v>0</v>
      </c>
      <c r="H96" s="64"/>
      <c r="I96" s="64">
        <v>5847.08</v>
      </c>
      <c r="J96" s="65">
        <f t="shared" si="1"/>
        <v>5847.08</v>
      </c>
    </row>
    <row r="97" spans="1:10" ht="14.5" x14ac:dyDescent="0.3">
      <c r="A97" s="55" t="s">
        <v>208</v>
      </c>
      <c r="B97" s="55" t="s">
        <v>449</v>
      </c>
      <c r="C97" s="57" t="s">
        <v>219</v>
      </c>
      <c r="D97" s="94" t="s">
        <v>461</v>
      </c>
      <c r="E97" s="53">
        <v>1</v>
      </c>
      <c r="F97" s="60" t="s">
        <v>318</v>
      </c>
      <c r="G97" s="54">
        <v>0</v>
      </c>
      <c r="H97" s="64"/>
      <c r="I97" s="64">
        <v>12792</v>
      </c>
      <c r="J97" s="65">
        <f t="shared" si="1"/>
        <v>12792</v>
      </c>
    </row>
    <row r="98" spans="1:10" ht="14.5" x14ac:dyDescent="0.3">
      <c r="A98" s="55" t="s">
        <v>182</v>
      </c>
      <c r="B98" s="56" t="s">
        <v>39</v>
      </c>
      <c r="C98" s="56" t="s">
        <v>220</v>
      </c>
      <c r="D98" s="94" t="s">
        <v>227</v>
      </c>
      <c r="E98" s="53">
        <v>1</v>
      </c>
      <c r="F98" s="60" t="s">
        <v>319</v>
      </c>
      <c r="G98" s="54">
        <v>0</v>
      </c>
      <c r="H98" s="64">
        <v>431.89</v>
      </c>
      <c r="I98" s="64">
        <v>1727.55</v>
      </c>
      <c r="J98" s="65">
        <f t="shared" si="1"/>
        <v>2159.44</v>
      </c>
    </row>
    <row r="99" spans="1:10" ht="14.5" x14ac:dyDescent="0.3">
      <c r="A99" s="55" t="s">
        <v>207</v>
      </c>
      <c r="B99" s="57" t="s">
        <v>27</v>
      </c>
      <c r="C99" s="58" t="s">
        <v>225</v>
      </c>
      <c r="D99" s="94" t="s">
        <v>227</v>
      </c>
      <c r="E99" s="53">
        <v>1</v>
      </c>
      <c r="F99" s="60" t="s">
        <v>320</v>
      </c>
      <c r="G99" s="54">
        <v>0</v>
      </c>
      <c r="H99" s="64">
        <v>1461.77</v>
      </c>
      <c r="I99" s="64">
        <v>5847.08</v>
      </c>
      <c r="J99" s="65">
        <f t="shared" si="1"/>
        <v>7308.85</v>
      </c>
    </row>
    <row r="100" spans="1:10" ht="14.5" x14ac:dyDescent="0.3">
      <c r="A100" s="55" t="s">
        <v>181</v>
      </c>
      <c r="B100" s="57" t="s">
        <v>33</v>
      </c>
      <c r="C100" s="57" t="s">
        <v>219</v>
      </c>
      <c r="D100" s="94" t="s">
        <v>227</v>
      </c>
      <c r="E100" s="53">
        <v>1</v>
      </c>
      <c r="F100" s="60" t="s">
        <v>321</v>
      </c>
      <c r="G100" s="54">
        <v>0</v>
      </c>
      <c r="H100" s="64">
        <v>930.22</v>
      </c>
      <c r="I100" s="64">
        <v>3720.87</v>
      </c>
      <c r="J100" s="65">
        <f t="shared" si="1"/>
        <v>4651.09</v>
      </c>
    </row>
    <row r="101" spans="1:10" ht="14.5" x14ac:dyDescent="0.3">
      <c r="A101" s="55" t="s">
        <v>182</v>
      </c>
      <c r="B101" s="56" t="s">
        <v>39</v>
      </c>
      <c r="C101" s="56" t="s">
        <v>224</v>
      </c>
      <c r="D101" s="94" t="s">
        <v>227</v>
      </c>
      <c r="E101" s="53">
        <v>1</v>
      </c>
      <c r="F101" s="60" t="s">
        <v>322</v>
      </c>
      <c r="G101" s="54">
        <v>0</v>
      </c>
      <c r="H101" s="64">
        <v>431.89</v>
      </c>
      <c r="I101" s="64">
        <v>1727.55</v>
      </c>
      <c r="J101" s="65">
        <f t="shared" si="1"/>
        <v>2159.44</v>
      </c>
    </row>
    <row r="102" spans="1:10" ht="14.5" x14ac:dyDescent="0.3">
      <c r="A102" s="55" t="s">
        <v>182</v>
      </c>
      <c r="B102" s="56" t="s">
        <v>39</v>
      </c>
      <c r="C102" s="57" t="s">
        <v>219</v>
      </c>
      <c r="D102" s="94" t="s">
        <v>227</v>
      </c>
      <c r="E102" s="53">
        <v>1</v>
      </c>
      <c r="F102" s="60" t="s">
        <v>323</v>
      </c>
      <c r="G102" s="54">
        <v>0</v>
      </c>
      <c r="H102" s="64">
        <v>431.89</v>
      </c>
      <c r="I102" s="64">
        <v>1727.55</v>
      </c>
      <c r="J102" s="65">
        <f t="shared" si="1"/>
        <v>2159.44</v>
      </c>
    </row>
    <row r="103" spans="1:10" ht="14.5" x14ac:dyDescent="0.3">
      <c r="A103" s="55" t="s">
        <v>182</v>
      </c>
      <c r="B103" s="56" t="s">
        <v>39</v>
      </c>
      <c r="C103" s="57" t="s">
        <v>219</v>
      </c>
      <c r="D103" s="94" t="s">
        <v>227</v>
      </c>
      <c r="E103" s="53">
        <v>1</v>
      </c>
      <c r="F103" s="60" t="s">
        <v>324</v>
      </c>
      <c r="G103" s="54">
        <v>0</v>
      </c>
      <c r="H103" s="64">
        <v>431.89</v>
      </c>
      <c r="I103" s="64">
        <v>1727.55</v>
      </c>
      <c r="J103" s="65">
        <f t="shared" si="1"/>
        <v>2159.44</v>
      </c>
    </row>
    <row r="104" spans="1:10" ht="14.5" x14ac:dyDescent="0.3">
      <c r="A104" s="55" t="s">
        <v>183</v>
      </c>
      <c r="B104" s="57" t="s">
        <v>27</v>
      </c>
      <c r="C104" s="56" t="s">
        <v>222</v>
      </c>
      <c r="D104" s="94" t="s">
        <v>227</v>
      </c>
      <c r="E104" s="53">
        <v>1</v>
      </c>
      <c r="F104" s="60" t="s">
        <v>325</v>
      </c>
      <c r="G104" s="54">
        <v>0</v>
      </c>
      <c r="H104" s="64">
        <v>1461.77</v>
      </c>
      <c r="I104" s="64">
        <v>5847.08</v>
      </c>
      <c r="J104" s="65">
        <f t="shared" si="1"/>
        <v>7308.85</v>
      </c>
    </row>
    <row r="105" spans="1:10" ht="14.5" x14ac:dyDescent="0.3">
      <c r="A105" s="55" t="s">
        <v>209</v>
      </c>
      <c r="B105" s="57" t="s">
        <v>27</v>
      </c>
      <c r="C105" s="57" t="s">
        <v>219</v>
      </c>
      <c r="D105" s="94" t="s">
        <v>227</v>
      </c>
      <c r="E105" s="53">
        <v>1</v>
      </c>
      <c r="F105" s="60" t="s">
        <v>326</v>
      </c>
      <c r="G105" s="54">
        <v>0</v>
      </c>
      <c r="H105" s="64">
        <v>1461.77</v>
      </c>
      <c r="I105" s="64">
        <v>5847.08</v>
      </c>
      <c r="J105" s="65">
        <f t="shared" si="1"/>
        <v>7308.85</v>
      </c>
    </row>
    <row r="106" spans="1:10" ht="14.5" x14ac:dyDescent="0.3">
      <c r="A106" s="55" t="s">
        <v>183</v>
      </c>
      <c r="B106" s="57" t="s">
        <v>27</v>
      </c>
      <c r="C106" s="56" t="s">
        <v>220</v>
      </c>
      <c r="D106" s="94" t="s">
        <v>227</v>
      </c>
      <c r="E106" s="53">
        <v>1</v>
      </c>
      <c r="F106" s="61" t="s">
        <v>327</v>
      </c>
      <c r="G106" s="54">
        <v>0</v>
      </c>
      <c r="H106" s="64">
        <v>1461.77</v>
      </c>
      <c r="I106" s="64">
        <v>5847.08</v>
      </c>
      <c r="J106" s="65">
        <f t="shared" si="1"/>
        <v>7308.85</v>
      </c>
    </row>
    <row r="107" spans="1:10" ht="14.5" x14ac:dyDescent="0.3">
      <c r="A107" s="55" t="s">
        <v>201</v>
      </c>
      <c r="B107" s="56" t="s">
        <v>39</v>
      </c>
      <c r="C107" s="55" t="s">
        <v>226</v>
      </c>
      <c r="D107" s="94" t="s">
        <v>227</v>
      </c>
      <c r="E107" s="53">
        <v>1</v>
      </c>
      <c r="F107" s="60" t="s">
        <v>564</v>
      </c>
      <c r="G107" s="54">
        <v>0</v>
      </c>
      <c r="H107" s="64">
        <v>431.89</v>
      </c>
      <c r="I107" s="64">
        <v>1727.55</v>
      </c>
      <c r="J107" s="65">
        <f t="shared" si="1"/>
        <v>2159.44</v>
      </c>
    </row>
    <row r="108" spans="1:10" ht="14.5" x14ac:dyDescent="0.3">
      <c r="A108" s="55" t="s">
        <v>199</v>
      </c>
      <c r="B108" s="55" t="s">
        <v>31</v>
      </c>
      <c r="C108" s="57" t="s">
        <v>219</v>
      </c>
      <c r="D108" s="94" t="s">
        <v>227</v>
      </c>
      <c r="E108" s="53">
        <v>1</v>
      </c>
      <c r="F108" s="60" t="s">
        <v>569</v>
      </c>
      <c r="G108" s="54">
        <v>0</v>
      </c>
      <c r="H108" s="64">
        <v>1129.55</v>
      </c>
      <c r="I108" s="64">
        <v>4518.2</v>
      </c>
      <c r="J108" s="65">
        <f t="shared" si="1"/>
        <v>5647.75</v>
      </c>
    </row>
    <row r="109" spans="1:10" ht="14.5" x14ac:dyDescent="0.3">
      <c r="A109" s="55" t="s">
        <v>180</v>
      </c>
      <c r="B109" s="58" t="s">
        <v>37</v>
      </c>
      <c r="C109" s="57" t="s">
        <v>219</v>
      </c>
      <c r="D109" s="94" t="s">
        <v>227</v>
      </c>
      <c r="E109" s="53">
        <v>1</v>
      </c>
      <c r="F109" s="59" t="s">
        <v>330</v>
      </c>
      <c r="G109" s="54">
        <v>0</v>
      </c>
      <c r="H109" s="64">
        <v>664.44</v>
      </c>
      <c r="I109" s="64">
        <v>2657.77</v>
      </c>
      <c r="J109" s="65">
        <f t="shared" si="1"/>
        <v>3322.21</v>
      </c>
    </row>
    <row r="110" spans="1:10" ht="14.5" x14ac:dyDescent="0.3">
      <c r="A110" s="55" t="s">
        <v>199</v>
      </c>
      <c r="B110" s="55" t="s">
        <v>31</v>
      </c>
      <c r="C110" s="57" t="s">
        <v>219</v>
      </c>
      <c r="D110" s="94" t="s">
        <v>227</v>
      </c>
      <c r="E110" s="53">
        <v>1</v>
      </c>
      <c r="F110" s="60" t="s">
        <v>331</v>
      </c>
      <c r="G110" s="54">
        <v>0</v>
      </c>
      <c r="H110" s="64">
        <v>1129.55</v>
      </c>
      <c r="I110" s="64">
        <v>4518.2</v>
      </c>
      <c r="J110" s="65">
        <f t="shared" si="1"/>
        <v>5647.75</v>
      </c>
    </row>
    <row r="111" spans="1:10" ht="14.5" x14ac:dyDescent="0.3">
      <c r="A111" s="55" t="s">
        <v>210</v>
      </c>
      <c r="B111" s="55" t="s">
        <v>449</v>
      </c>
      <c r="C111" s="58" t="s">
        <v>221</v>
      </c>
      <c r="D111" s="94" t="s">
        <v>227</v>
      </c>
      <c r="E111" s="53">
        <v>1</v>
      </c>
      <c r="F111" s="60" t="s">
        <v>332</v>
      </c>
      <c r="G111" s="54">
        <v>0</v>
      </c>
      <c r="H111" s="64">
        <v>3198</v>
      </c>
      <c r="I111" s="64">
        <v>12792</v>
      </c>
      <c r="J111" s="65">
        <f t="shared" si="1"/>
        <v>15990</v>
      </c>
    </row>
    <row r="112" spans="1:10" ht="14.5" x14ac:dyDescent="0.3">
      <c r="A112" s="55" t="s">
        <v>187</v>
      </c>
      <c r="B112" s="55" t="s">
        <v>25</v>
      </c>
      <c r="C112" s="56" t="s">
        <v>225</v>
      </c>
      <c r="D112" s="94" t="s">
        <v>227</v>
      </c>
      <c r="E112" s="53">
        <v>1</v>
      </c>
      <c r="F112" s="60" t="s">
        <v>333</v>
      </c>
      <c r="G112" s="54">
        <v>0</v>
      </c>
      <c r="H112" s="64">
        <v>1993.32</v>
      </c>
      <c r="I112" s="64">
        <v>7973.3</v>
      </c>
      <c r="J112" s="65">
        <f t="shared" si="1"/>
        <v>9966.6200000000008</v>
      </c>
    </row>
    <row r="113" spans="1:10" ht="14.5" x14ac:dyDescent="0.3">
      <c r="A113" s="55" t="s">
        <v>187</v>
      </c>
      <c r="B113" s="55" t="s">
        <v>25</v>
      </c>
      <c r="C113" s="56" t="s">
        <v>222</v>
      </c>
      <c r="D113" s="94" t="s">
        <v>461</v>
      </c>
      <c r="E113" s="53">
        <v>1</v>
      </c>
      <c r="F113" s="60" t="s">
        <v>334</v>
      </c>
      <c r="G113" s="54">
        <v>0</v>
      </c>
      <c r="H113" s="64"/>
      <c r="I113" s="64">
        <v>7973.3</v>
      </c>
      <c r="J113" s="65">
        <f t="shared" si="1"/>
        <v>7973.3</v>
      </c>
    </row>
    <row r="114" spans="1:10" ht="14.5" x14ac:dyDescent="0.3">
      <c r="A114" s="55" t="s">
        <v>189</v>
      </c>
      <c r="B114" s="55" t="s">
        <v>31</v>
      </c>
      <c r="C114" s="58" t="s">
        <v>221</v>
      </c>
      <c r="D114" s="94" t="s">
        <v>386</v>
      </c>
      <c r="E114" s="53">
        <v>1</v>
      </c>
      <c r="F114" s="61" t="s">
        <v>386</v>
      </c>
      <c r="G114" s="54">
        <v>0</v>
      </c>
      <c r="H114" s="64">
        <v>1129.55</v>
      </c>
      <c r="I114" s="64">
        <v>4518.2</v>
      </c>
      <c r="J114" s="65">
        <f t="shared" si="1"/>
        <v>5647.75</v>
      </c>
    </row>
    <row r="115" spans="1:10" ht="14.5" x14ac:dyDescent="0.3">
      <c r="A115" s="55" t="s">
        <v>185</v>
      </c>
      <c r="B115" s="55" t="s">
        <v>29</v>
      </c>
      <c r="C115" s="57" t="s">
        <v>223</v>
      </c>
      <c r="D115" s="94" t="s">
        <v>227</v>
      </c>
      <c r="E115" s="53">
        <v>1</v>
      </c>
      <c r="F115" s="61" t="s">
        <v>336</v>
      </c>
      <c r="G115" s="54">
        <v>0</v>
      </c>
      <c r="H115" s="64">
        <v>1229.22</v>
      </c>
      <c r="I115" s="64">
        <v>4916.8599999999997</v>
      </c>
      <c r="J115" s="65">
        <f t="shared" si="1"/>
        <v>6146.08</v>
      </c>
    </row>
    <row r="116" spans="1:10" ht="14.5" x14ac:dyDescent="0.3">
      <c r="A116" s="55" t="s">
        <v>195</v>
      </c>
      <c r="B116" s="55" t="s">
        <v>41</v>
      </c>
      <c r="C116" s="57" t="s">
        <v>219</v>
      </c>
      <c r="D116" s="94" t="s">
        <v>227</v>
      </c>
      <c r="E116" s="53">
        <v>1</v>
      </c>
      <c r="F116" s="60" t="s">
        <v>337</v>
      </c>
      <c r="G116" s="54">
        <v>0</v>
      </c>
      <c r="H116" s="64">
        <v>265.77999999999997</v>
      </c>
      <c r="I116" s="66">
        <v>1063.1099999999999</v>
      </c>
      <c r="J116" s="67">
        <f t="shared" si="1"/>
        <v>1328.8899999999999</v>
      </c>
    </row>
    <row r="117" spans="1:10" ht="14.5" x14ac:dyDescent="0.3">
      <c r="A117" s="55" t="s">
        <v>195</v>
      </c>
      <c r="B117" s="55" t="s">
        <v>41</v>
      </c>
      <c r="C117" s="56" t="s">
        <v>220</v>
      </c>
      <c r="D117" s="94" t="s">
        <v>227</v>
      </c>
      <c r="E117" s="53">
        <v>1</v>
      </c>
      <c r="F117" s="61" t="s">
        <v>338</v>
      </c>
      <c r="G117" s="54">
        <v>0</v>
      </c>
      <c r="H117" s="64">
        <v>265.77999999999997</v>
      </c>
      <c r="I117" s="66">
        <v>1063.1099999999999</v>
      </c>
      <c r="J117" s="67">
        <f t="shared" si="1"/>
        <v>1328.8899999999999</v>
      </c>
    </row>
    <row r="118" spans="1:10" ht="14.5" x14ac:dyDescent="0.3">
      <c r="A118" s="55" t="s">
        <v>211</v>
      </c>
      <c r="B118" s="55" t="s">
        <v>41</v>
      </c>
      <c r="C118" s="55" t="s">
        <v>226</v>
      </c>
      <c r="D118" s="94" t="s">
        <v>407</v>
      </c>
      <c r="E118" s="53">
        <v>1</v>
      </c>
      <c r="F118" s="60" t="s">
        <v>339</v>
      </c>
      <c r="G118" s="54">
        <v>0</v>
      </c>
      <c r="H118" s="64"/>
      <c r="I118" s="66">
        <v>1063.1099999999999</v>
      </c>
      <c r="J118" s="67">
        <f t="shared" si="1"/>
        <v>1063.1099999999999</v>
      </c>
    </row>
    <row r="119" spans="1:10" ht="14.5" x14ac:dyDescent="0.3">
      <c r="A119" s="55" t="s">
        <v>180</v>
      </c>
      <c r="B119" s="58" t="s">
        <v>37</v>
      </c>
      <c r="C119" s="56" t="s">
        <v>224</v>
      </c>
      <c r="D119" s="94" t="s">
        <v>227</v>
      </c>
      <c r="E119" s="53">
        <v>1</v>
      </c>
      <c r="F119" s="60" t="s">
        <v>340</v>
      </c>
      <c r="G119" s="54">
        <v>0</v>
      </c>
      <c r="H119" s="64">
        <v>664.44</v>
      </c>
      <c r="I119" s="64">
        <v>2657.77</v>
      </c>
      <c r="J119" s="65">
        <f t="shared" si="1"/>
        <v>3322.21</v>
      </c>
    </row>
    <row r="120" spans="1:10" ht="14.5" x14ac:dyDescent="0.3">
      <c r="A120" s="55" t="s">
        <v>180</v>
      </c>
      <c r="B120" s="58" t="s">
        <v>37</v>
      </c>
      <c r="C120" s="57"/>
      <c r="D120" s="94" t="s">
        <v>386</v>
      </c>
      <c r="E120" s="53">
        <v>1</v>
      </c>
      <c r="F120" s="60" t="s">
        <v>386</v>
      </c>
      <c r="G120" s="54">
        <v>0</v>
      </c>
      <c r="H120" s="64">
        <v>664.44</v>
      </c>
      <c r="I120" s="64">
        <v>2657.77</v>
      </c>
      <c r="J120" s="65">
        <f t="shared" si="1"/>
        <v>3322.21</v>
      </c>
    </row>
    <row r="121" spans="1:10" ht="14.5" x14ac:dyDescent="0.3">
      <c r="A121" s="55" t="s">
        <v>189</v>
      </c>
      <c r="B121" s="55" t="s">
        <v>31</v>
      </c>
      <c r="C121" s="57" t="s">
        <v>219</v>
      </c>
      <c r="D121" s="94" t="s">
        <v>227</v>
      </c>
      <c r="E121" s="53">
        <v>1</v>
      </c>
      <c r="F121" s="61" t="s">
        <v>342</v>
      </c>
      <c r="G121" s="54">
        <v>0</v>
      </c>
      <c r="H121" s="64">
        <v>1129.55</v>
      </c>
      <c r="I121" s="64">
        <v>4518.2</v>
      </c>
      <c r="J121" s="65">
        <f t="shared" si="1"/>
        <v>5647.75</v>
      </c>
    </row>
    <row r="122" spans="1:10" ht="14.5" x14ac:dyDescent="0.3">
      <c r="A122" s="55" t="s">
        <v>188</v>
      </c>
      <c r="B122" s="55" t="s">
        <v>35</v>
      </c>
      <c r="C122" s="56" t="s">
        <v>222</v>
      </c>
      <c r="D122" s="94" t="s">
        <v>227</v>
      </c>
      <c r="E122" s="53">
        <v>1</v>
      </c>
      <c r="F122" s="60" t="s">
        <v>343</v>
      </c>
      <c r="G122" s="54">
        <v>0</v>
      </c>
      <c r="H122" s="64">
        <v>807.29</v>
      </c>
      <c r="I122" s="64">
        <v>3229.18</v>
      </c>
      <c r="J122" s="65">
        <f t="shared" si="1"/>
        <v>4036.47</v>
      </c>
    </row>
    <row r="123" spans="1:10" ht="14.5" x14ac:dyDescent="0.3">
      <c r="A123" s="55" t="s">
        <v>189</v>
      </c>
      <c r="B123" s="55" t="s">
        <v>31</v>
      </c>
      <c r="C123" s="57" t="s">
        <v>219</v>
      </c>
      <c r="D123" s="94" t="s">
        <v>227</v>
      </c>
      <c r="E123" s="53">
        <v>1</v>
      </c>
      <c r="F123" s="60" t="s">
        <v>344</v>
      </c>
      <c r="G123" s="54">
        <v>0</v>
      </c>
      <c r="H123" s="64">
        <v>1129.55</v>
      </c>
      <c r="I123" s="64">
        <v>4518.2</v>
      </c>
      <c r="J123" s="65">
        <f t="shared" si="1"/>
        <v>5647.75</v>
      </c>
    </row>
    <row r="124" spans="1:10" ht="14.5" x14ac:dyDescent="0.3">
      <c r="A124" s="55" t="s">
        <v>180</v>
      </c>
      <c r="B124" s="58" t="s">
        <v>37</v>
      </c>
      <c r="C124" s="56" t="s">
        <v>222</v>
      </c>
      <c r="D124" s="94" t="s">
        <v>227</v>
      </c>
      <c r="E124" s="53">
        <v>1</v>
      </c>
      <c r="F124" s="61" t="s">
        <v>345</v>
      </c>
      <c r="G124" s="54">
        <v>0</v>
      </c>
      <c r="H124" s="64">
        <v>664.44</v>
      </c>
      <c r="I124" s="64">
        <v>2657.77</v>
      </c>
      <c r="J124" s="65">
        <f t="shared" si="1"/>
        <v>3322.21</v>
      </c>
    </row>
    <row r="125" spans="1:10" ht="14.5" x14ac:dyDescent="0.3">
      <c r="A125" s="55" t="s">
        <v>180</v>
      </c>
      <c r="B125" s="58" t="s">
        <v>37</v>
      </c>
      <c r="C125" s="57" t="s">
        <v>219</v>
      </c>
      <c r="D125" s="94" t="s">
        <v>227</v>
      </c>
      <c r="E125" s="53">
        <v>1</v>
      </c>
      <c r="F125" s="60" t="s">
        <v>568</v>
      </c>
      <c r="G125" s="54">
        <v>0</v>
      </c>
      <c r="H125" s="64">
        <v>664.44</v>
      </c>
      <c r="I125" s="64">
        <v>2657.77</v>
      </c>
      <c r="J125" s="65">
        <f t="shared" si="1"/>
        <v>3322.21</v>
      </c>
    </row>
    <row r="126" spans="1:10" ht="14.5" x14ac:dyDescent="0.3">
      <c r="A126" s="55" t="s">
        <v>180</v>
      </c>
      <c r="B126" s="58" t="s">
        <v>37</v>
      </c>
      <c r="C126" s="55" t="s">
        <v>226</v>
      </c>
      <c r="D126" s="94" t="s">
        <v>227</v>
      </c>
      <c r="E126" s="53">
        <v>1</v>
      </c>
      <c r="F126" s="61" t="s">
        <v>347</v>
      </c>
      <c r="G126" s="54">
        <v>0</v>
      </c>
      <c r="H126" s="64">
        <v>664.44</v>
      </c>
      <c r="I126" s="64">
        <v>2657.77</v>
      </c>
      <c r="J126" s="65">
        <f t="shared" si="1"/>
        <v>3322.21</v>
      </c>
    </row>
    <row r="127" spans="1:10" ht="14.5" x14ac:dyDescent="0.3">
      <c r="A127" s="55" t="s">
        <v>195</v>
      </c>
      <c r="B127" s="55" t="s">
        <v>41</v>
      </c>
      <c r="C127" s="58" t="s">
        <v>225</v>
      </c>
      <c r="D127" s="94" t="s">
        <v>227</v>
      </c>
      <c r="E127" s="53">
        <v>1</v>
      </c>
      <c r="F127" s="60" t="s">
        <v>348</v>
      </c>
      <c r="G127" s="54">
        <v>0</v>
      </c>
      <c r="H127" s="64">
        <v>265.77999999999997</v>
      </c>
      <c r="I127" s="66">
        <v>1063.1099999999999</v>
      </c>
      <c r="J127" s="67">
        <f t="shared" si="1"/>
        <v>1328.8899999999999</v>
      </c>
    </row>
    <row r="128" spans="1:10" ht="14.5" x14ac:dyDescent="0.3">
      <c r="A128" s="55" t="s">
        <v>195</v>
      </c>
      <c r="B128" s="55" t="s">
        <v>41</v>
      </c>
      <c r="C128" s="58"/>
      <c r="D128" s="122" t="s">
        <v>386</v>
      </c>
      <c r="E128" s="53">
        <v>1</v>
      </c>
      <c r="F128" s="60" t="s">
        <v>386</v>
      </c>
      <c r="G128" s="54">
        <v>0</v>
      </c>
      <c r="H128" s="66">
        <v>265.77999999999997</v>
      </c>
      <c r="I128" s="66">
        <v>1063.1099999999999</v>
      </c>
      <c r="J128" s="67">
        <f t="shared" si="1"/>
        <v>1328.8899999999999</v>
      </c>
    </row>
    <row r="129" spans="1:10" ht="14.5" x14ac:dyDescent="0.3">
      <c r="A129" s="55" t="s">
        <v>207</v>
      </c>
      <c r="B129" s="57" t="s">
        <v>27</v>
      </c>
      <c r="C129" s="58" t="s">
        <v>221</v>
      </c>
      <c r="D129" s="94" t="s">
        <v>227</v>
      </c>
      <c r="E129" s="53">
        <v>1</v>
      </c>
      <c r="F129" s="60" t="s">
        <v>350</v>
      </c>
      <c r="G129" s="54">
        <v>0</v>
      </c>
      <c r="H129" s="64">
        <v>1461.77</v>
      </c>
      <c r="I129" s="64">
        <v>5847.08</v>
      </c>
      <c r="J129" s="65">
        <f t="shared" si="1"/>
        <v>7308.85</v>
      </c>
    </row>
    <row r="130" spans="1:10" ht="14.5" x14ac:dyDescent="0.3">
      <c r="A130" s="55" t="s">
        <v>189</v>
      </c>
      <c r="B130" s="55" t="s">
        <v>31</v>
      </c>
      <c r="C130" s="57" t="s">
        <v>219</v>
      </c>
      <c r="D130" s="94" t="s">
        <v>407</v>
      </c>
      <c r="E130" s="53">
        <v>1</v>
      </c>
      <c r="F130" s="60" t="s">
        <v>351</v>
      </c>
      <c r="G130" s="54">
        <v>0</v>
      </c>
      <c r="H130" s="64"/>
      <c r="I130" s="64">
        <v>4518.2</v>
      </c>
      <c r="J130" s="65">
        <f t="shared" si="1"/>
        <v>4518.2</v>
      </c>
    </row>
    <row r="131" spans="1:10" ht="14.5" x14ac:dyDescent="0.3">
      <c r="A131" s="55" t="s">
        <v>180</v>
      </c>
      <c r="B131" s="58" t="s">
        <v>37</v>
      </c>
      <c r="C131" s="57" t="s">
        <v>219</v>
      </c>
      <c r="D131" s="94" t="s">
        <v>227</v>
      </c>
      <c r="E131" s="53">
        <v>1</v>
      </c>
      <c r="F131" s="60" t="s">
        <v>352</v>
      </c>
      <c r="G131" s="54">
        <v>0</v>
      </c>
      <c r="H131" s="64">
        <v>664.44</v>
      </c>
      <c r="I131" s="64">
        <v>2657.77</v>
      </c>
      <c r="J131" s="65">
        <f t="shared" si="1"/>
        <v>3322.21</v>
      </c>
    </row>
    <row r="132" spans="1:10" ht="14.5" x14ac:dyDescent="0.3">
      <c r="A132" s="55" t="s">
        <v>212</v>
      </c>
      <c r="B132" s="57" t="s">
        <v>33</v>
      </c>
      <c r="C132" s="55" t="s">
        <v>226</v>
      </c>
      <c r="D132" s="94" t="s">
        <v>386</v>
      </c>
      <c r="E132" s="53">
        <v>1</v>
      </c>
      <c r="F132" s="60" t="s">
        <v>386</v>
      </c>
      <c r="G132" s="54">
        <v>0</v>
      </c>
      <c r="H132" s="64"/>
      <c r="I132" s="64">
        <v>3720.87</v>
      </c>
      <c r="J132" s="65">
        <f t="shared" si="1"/>
        <v>3720.87</v>
      </c>
    </row>
    <row r="133" spans="1:10" ht="14.5" x14ac:dyDescent="0.3">
      <c r="A133" s="55" t="s">
        <v>213</v>
      </c>
      <c r="B133" s="57" t="s">
        <v>27</v>
      </c>
      <c r="C133" s="56" t="s">
        <v>220</v>
      </c>
      <c r="D133" s="94" t="s">
        <v>386</v>
      </c>
      <c r="E133" s="53">
        <v>1</v>
      </c>
      <c r="F133" s="60" t="s">
        <v>386</v>
      </c>
      <c r="G133" s="54">
        <v>0</v>
      </c>
      <c r="H133" s="64">
        <v>1461.77</v>
      </c>
      <c r="I133" s="64">
        <v>5847.08</v>
      </c>
      <c r="J133" s="65">
        <f t="shared" si="1"/>
        <v>7308.85</v>
      </c>
    </row>
    <row r="134" spans="1:10" ht="14.5" x14ac:dyDescent="0.3">
      <c r="A134" s="55" t="s">
        <v>188</v>
      </c>
      <c r="B134" s="55" t="s">
        <v>35</v>
      </c>
      <c r="C134" s="56" t="s">
        <v>224</v>
      </c>
      <c r="D134" s="94" t="s">
        <v>227</v>
      </c>
      <c r="E134" s="53">
        <v>1</v>
      </c>
      <c r="F134" s="60" t="s">
        <v>355</v>
      </c>
      <c r="G134" s="54">
        <v>0</v>
      </c>
      <c r="H134" s="64">
        <v>807.29</v>
      </c>
      <c r="I134" s="64">
        <v>3229.18</v>
      </c>
      <c r="J134" s="65">
        <f t="shared" si="1"/>
        <v>4036.47</v>
      </c>
    </row>
    <row r="135" spans="1:10" ht="14.5" x14ac:dyDescent="0.3">
      <c r="A135" s="55" t="s">
        <v>189</v>
      </c>
      <c r="B135" s="55" t="s">
        <v>31</v>
      </c>
      <c r="C135" s="57" t="s">
        <v>219</v>
      </c>
      <c r="D135" s="94" t="s">
        <v>407</v>
      </c>
      <c r="E135" s="53">
        <v>1</v>
      </c>
      <c r="F135" s="60" t="s">
        <v>356</v>
      </c>
      <c r="G135" s="54">
        <v>0</v>
      </c>
      <c r="H135" s="64"/>
      <c r="I135" s="64">
        <v>4518.2</v>
      </c>
      <c r="J135" s="65">
        <f t="shared" ref="J135:J174" si="2">H135+I135</f>
        <v>4518.2</v>
      </c>
    </row>
    <row r="136" spans="1:10" ht="14.5" x14ac:dyDescent="0.3">
      <c r="A136" s="55" t="s">
        <v>185</v>
      </c>
      <c r="B136" s="55" t="s">
        <v>29</v>
      </c>
      <c r="C136" s="56" t="s">
        <v>222</v>
      </c>
      <c r="D136" s="94" t="s">
        <v>227</v>
      </c>
      <c r="E136" s="53">
        <v>1</v>
      </c>
      <c r="F136" s="60" t="s">
        <v>357</v>
      </c>
      <c r="G136" s="54">
        <v>0</v>
      </c>
      <c r="H136" s="64">
        <v>1229.22</v>
      </c>
      <c r="I136" s="64">
        <v>4916.8599999999997</v>
      </c>
      <c r="J136" s="65">
        <f t="shared" si="2"/>
        <v>6146.08</v>
      </c>
    </row>
    <row r="137" spans="1:10" ht="14.5" x14ac:dyDescent="0.3">
      <c r="A137" s="55" t="s">
        <v>183</v>
      </c>
      <c r="B137" s="57" t="s">
        <v>27</v>
      </c>
      <c r="C137" s="56" t="s">
        <v>222</v>
      </c>
      <c r="D137" s="94" t="s">
        <v>227</v>
      </c>
      <c r="E137" s="53">
        <v>1</v>
      </c>
      <c r="F137" s="61" t="s">
        <v>358</v>
      </c>
      <c r="G137" s="54">
        <v>0</v>
      </c>
      <c r="H137" s="64">
        <v>1461.77</v>
      </c>
      <c r="I137" s="64">
        <v>5847.08</v>
      </c>
      <c r="J137" s="65">
        <f t="shared" si="2"/>
        <v>7308.85</v>
      </c>
    </row>
    <row r="138" spans="1:10" ht="14.5" x14ac:dyDescent="0.3">
      <c r="A138" s="55" t="s">
        <v>214</v>
      </c>
      <c r="B138" s="55" t="s">
        <v>449</v>
      </c>
      <c r="C138" s="55" t="s">
        <v>226</v>
      </c>
      <c r="D138" s="94" t="s">
        <v>227</v>
      </c>
      <c r="E138" s="53">
        <v>1</v>
      </c>
      <c r="F138" s="60" t="s">
        <v>359</v>
      </c>
      <c r="G138" s="54">
        <v>0</v>
      </c>
      <c r="H138" s="64">
        <v>3198</v>
      </c>
      <c r="I138" s="64">
        <v>12792</v>
      </c>
      <c r="J138" s="65">
        <f t="shared" si="2"/>
        <v>15990</v>
      </c>
    </row>
    <row r="139" spans="1:10" ht="14.5" x14ac:dyDescent="0.3">
      <c r="A139" s="55" t="s">
        <v>183</v>
      </c>
      <c r="B139" s="57" t="s">
        <v>27</v>
      </c>
      <c r="C139" s="56" t="s">
        <v>224</v>
      </c>
      <c r="D139" s="94" t="s">
        <v>227</v>
      </c>
      <c r="E139" s="53">
        <v>1</v>
      </c>
      <c r="F139" s="60" t="s">
        <v>360</v>
      </c>
      <c r="G139" s="54">
        <v>0</v>
      </c>
      <c r="H139" s="64">
        <v>1461.77</v>
      </c>
      <c r="I139" s="64">
        <v>5847.08</v>
      </c>
      <c r="J139" s="65">
        <f t="shared" si="2"/>
        <v>7308.85</v>
      </c>
    </row>
    <row r="140" spans="1:10" ht="14.5" x14ac:dyDescent="0.3">
      <c r="A140" s="55" t="s">
        <v>183</v>
      </c>
      <c r="B140" s="57" t="s">
        <v>27</v>
      </c>
      <c r="C140" s="56" t="s">
        <v>222</v>
      </c>
      <c r="D140" s="94" t="s">
        <v>227</v>
      </c>
      <c r="E140" s="53">
        <v>1</v>
      </c>
      <c r="F140" s="60" t="s">
        <v>361</v>
      </c>
      <c r="G140" s="54">
        <v>0</v>
      </c>
      <c r="H140" s="64">
        <v>1461.77</v>
      </c>
      <c r="I140" s="64">
        <v>5847.08</v>
      </c>
      <c r="J140" s="65">
        <f t="shared" si="2"/>
        <v>7308.85</v>
      </c>
    </row>
    <row r="141" spans="1:10" ht="14.5" x14ac:dyDescent="0.3">
      <c r="A141" s="55" t="s">
        <v>181</v>
      </c>
      <c r="B141" s="57" t="s">
        <v>33</v>
      </c>
      <c r="C141" s="55" t="s">
        <v>226</v>
      </c>
      <c r="D141" s="94" t="s">
        <v>227</v>
      </c>
      <c r="E141" s="53">
        <v>1</v>
      </c>
      <c r="F141" s="61" t="s">
        <v>362</v>
      </c>
      <c r="G141" s="54">
        <v>0</v>
      </c>
      <c r="H141" s="64">
        <v>930.22</v>
      </c>
      <c r="I141" s="64">
        <v>3720.87</v>
      </c>
      <c r="J141" s="65">
        <f t="shared" si="2"/>
        <v>4651.09</v>
      </c>
    </row>
    <row r="142" spans="1:10" ht="14.5" x14ac:dyDescent="0.3">
      <c r="A142" s="55" t="s">
        <v>185</v>
      </c>
      <c r="B142" s="55" t="s">
        <v>29</v>
      </c>
      <c r="C142" s="56" t="s">
        <v>224</v>
      </c>
      <c r="D142" s="94" t="s">
        <v>227</v>
      </c>
      <c r="E142" s="53">
        <v>1</v>
      </c>
      <c r="F142" s="62" t="s">
        <v>363</v>
      </c>
      <c r="G142" s="54">
        <v>0</v>
      </c>
      <c r="H142" s="64">
        <v>1229.22</v>
      </c>
      <c r="I142" s="64">
        <v>4916.8599999999997</v>
      </c>
      <c r="J142" s="65">
        <f t="shared" si="2"/>
        <v>6146.08</v>
      </c>
    </row>
    <row r="143" spans="1:10" ht="14.5" x14ac:dyDescent="0.3">
      <c r="A143" s="55" t="s">
        <v>189</v>
      </c>
      <c r="B143" s="55" t="s">
        <v>31</v>
      </c>
      <c r="C143" s="56" t="s">
        <v>222</v>
      </c>
      <c r="D143" s="94" t="s">
        <v>227</v>
      </c>
      <c r="E143" s="53">
        <v>1</v>
      </c>
      <c r="F143" s="60" t="s">
        <v>364</v>
      </c>
      <c r="G143" s="54">
        <v>0</v>
      </c>
      <c r="H143" s="64">
        <v>1129.55</v>
      </c>
      <c r="I143" s="64">
        <v>4518.2</v>
      </c>
      <c r="J143" s="65">
        <f t="shared" si="2"/>
        <v>5647.75</v>
      </c>
    </row>
    <row r="144" spans="1:10" ht="14.5" x14ac:dyDescent="0.3">
      <c r="A144" s="55" t="s">
        <v>215</v>
      </c>
      <c r="B144" s="58" t="s">
        <v>37</v>
      </c>
      <c r="C144" s="57" t="s">
        <v>219</v>
      </c>
      <c r="D144" s="94" t="s">
        <v>407</v>
      </c>
      <c r="E144" s="53">
        <v>1</v>
      </c>
      <c r="F144" s="60" t="s">
        <v>365</v>
      </c>
      <c r="G144" s="54">
        <v>0</v>
      </c>
      <c r="H144" s="64"/>
      <c r="I144" s="64">
        <v>2657.77</v>
      </c>
      <c r="J144" s="65">
        <f t="shared" si="2"/>
        <v>2657.77</v>
      </c>
    </row>
    <row r="145" spans="1:10" ht="14.5" x14ac:dyDescent="0.3">
      <c r="A145" s="55" t="s">
        <v>180</v>
      </c>
      <c r="B145" s="58" t="s">
        <v>37</v>
      </c>
      <c r="C145" s="57" t="s">
        <v>219</v>
      </c>
      <c r="D145" s="94" t="s">
        <v>227</v>
      </c>
      <c r="E145" s="53">
        <v>1</v>
      </c>
      <c r="F145" s="60" t="s">
        <v>366</v>
      </c>
      <c r="G145" s="54">
        <v>0</v>
      </c>
      <c r="H145" s="64">
        <v>664.44</v>
      </c>
      <c r="I145" s="64">
        <v>2657.77</v>
      </c>
      <c r="J145" s="65">
        <f t="shared" si="2"/>
        <v>3322.21</v>
      </c>
    </row>
    <row r="146" spans="1:10" ht="14.5" x14ac:dyDescent="0.3">
      <c r="A146" s="55" t="s">
        <v>196</v>
      </c>
      <c r="B146" s="57" t="s">
        <v>33</v>
      </c>
      <c r="C146" s="56" t="s">
        <v>225</v>
      </c>
      <c r="D146" s="94" t="s">
        <v>227</v>
      </c>
      <c r="E146" s="53">
        <v>1</v>
      </c>
      <c r="F146" s="60" t="s">
        <v>367</v>
      </c>
      <c r="G146" s="54">
        <v>0</v>
      </c>
      <c r="H146" s="64">
        <v>930.22</v>
      </c>
      <c r="I146" s="64">
        <v>3720.87</v>
      </c>
      <c r="J146" s="65">
        <f t="shared" si="2"/>
        <v>4651.09</v>
      </c>
    </row>
    <row r="147" spans="1:10" ht="14.5" x14ac:dyDescent="0.3">
      <c r="A147" s="55" t="s">
        <v>183</v>
      </c>
      <c r="B147" s="57" t="s">
        <v>27</v>
      </c>
      <c r="C147" s="56" t="s">
        <v>224</v>
      </c>
      <c r="D147" s="94" t="s">
        <v>227</v>
      </c>
      <c r="E147" s="53">
        <v>1</v>
      </c>
      <c r="F147" s="60" t="s">
        <v>368</v>
      </c>
      <c r="G147" s="54">
        <v>0</v>
      </c>
      <c r="H147" s="64">
        <v>1461.77</v>
      </c>
      <c r="I147" s="64">
        <v>5847.08</v>
      </c>
      <c r="J147" s="65">
        <f t="shared" si="2"/>
        <v>7308.85</v>
      </c>
    </row>
    <row r="148" spans="1:10" ht="14.5" x14ac:dyDescent="0.3">
      <c r="A148" s="55" t="s">
        <v>188</v>
      </c>
      <c r="B148" s="55" t="s">
        <v>35</v>
      </c>
      <c r="C148" s="56" t="s">
        <v>222</v>
      </c>
      <c r="D148" s="94" t="s">
        <v>227</v>
      </c>
      <c r="E148" s="53">
        <v>1</v>
      </c>
      <c r="F148" s="63" t="s">
        <v>369</v>
      </c>
      <c r="G148" s="54">
        <v>0</v>
      </c>
      <c r="H148" s="64">
        <v>807.29</v>
      </c>
      <c r="I148" s="64">
        <v>3229.18</v>
      </c>
      <c r="J148" s="65">
        <f t="shared" si="2"/>
        <v>4036.47</v>
      </c>
    </row>
    <row r="149" spans="1:10" ht="14.5" x14ac:dyDescent="0.3">
      <c r="A149" s="55" t="s">
        <v>196</v>
      </c>
      <c r="B149" s="57" t="s">
        <v>33</v>
      </c>
      <c r="C149" s="57" t="s">
        <v>219</v>
      </c>
      <c r="D149" s="94" t="s">
        <v>227</v>
      </c>
      <c r="E149" s="53">
        <v>1</v>
      </c>
      <c r="F149" s="60" t="s">
        <v>370</v>
      </c>
      <c r="G149" s="54">
        <v>0</v>
      </c>
      <c r="H149" s="64">
        <v>930.22</v>
      </c>
      <c r="I149" s="64">
        <v>3720.87</v>
      </c>
      <c r="J149" s="65">
        <f t="shared" si="2"/>
        <v>4651.09</v>
      </c>
    </row>
    <row r="150" spans="1:10" ht="14.5" x14ac:dyDescent="0.3">
      <c r="A150" s="55" t="s">
        <v>180</v>
      </c>
      <c r="B150" s="58" t="s">
        <v>37</v>
      </c>
      <c r="C150" s="56" t="s">
        <v>220</v>
      </c>
      <c r="D150" s="94" t="s">
        <v>227</v>
      </c>
      <c r="E150" s="53">
        <v>1</v>
      </c>
      <c r="F150" s="60" t="s">
        <v>371</v>
      </c>
      <c r="G150" s="54">
        <v>0</v>
      </c>
      <c r="H150" s="64">
        <v>664.44</v>
      </c>
      <c r="I150" s="64">
        <v>2657.77</v>
      </c>
      <c r="J150" s="65">
        <f t="shared" si="2"/>
        <v>3322.21</v>
      </c>
    </row>
    <row r="151" spans="1:10" ht="14.5" x14ac:dyDescent="0.3">
      <c r="A151" s="55" t="s">
        <v>216</v>
      </c>
      <c r="B151" s="55" t="s">
        <v>437</v>
      </c>
      <c r="C151" s="59" t="s">
        <v>222</v>
      </c>
      <c r="D151" s="94" t="s">
        <v>227</v>
      </c>
      <c r="E151" s="53">
        <v>1</v>
      </c>
      <c r="F151" s="60" t="s">
        <v>372</v>
      </c>
      <c r="G151" s="54">
        <v>0</v>
      </c>
      <c r="H151" s="68">
        <v>8100</v>
      </c>
      <c r="I151" s="68">
        <v>18900</v>
      </c>
      <c r="J151" s="69">
        <f t="shared" si="2"/>
        <v>27000</v>
      </c>
    </row>
    <row r="152" spans="1:10" ht="14.5" x14ac:dyDescent="0.3">
      <c r="A152" s="55" t="s">
        <v>217</v>
      </c>
      <c r="B152" s="57" t="s">
        <v>27</v>
      </c>
      <c r="C152" s="58" t="s">
        <v>225</v>
      </c>
      <c r="D152" s="94" t="s">
        <v>461</v>
      </c>
      <c r="E152" s="53">
        <v>1</v>
      </c>
      <c r="F152" s="60" t="s">
        <v>373</v>
      </c>
      <c r="G152" s="54">
        <v>0</v>
      </c>
      <c r="H152" s="64"/>
      <c r="I152" s="64">
        <v>5847.08</v>
      </c>
      <c r="J152" s="65">
        <f t="shared" si="2"/>
        <v>5847.08</v>
      </c>
    </row>
    <row r="153" spans="1:10" ht="14.5" x14ac:dyDescent="0.3">
      <c r="A153" s="55" t="s">
        <v>218</v>
      </c>
      <c r="B153" s="55" t="s">
        <v>43</v>
      </c>
      <c r="C153" s="56" t="s">
        <v>222</v>
      </c>
      <c r="D153" s="94" t="s">
        <v>227</v>
      </c>
      <c r="E153" s="53">
        <v>1</v>
      </c>
      <c r="F153" s="60" t="s">
        <v>374</v>
      </c>
      <c r="G153" s="54">
        <v>0</v>
      </c>
      <c r="H153" s="66">
        <v>232.56</v>
      </c>
      <c r="I153" s="66">
        <v>930.22</v>
      </c>
      <c r="J153" s="67">
        <f t="shared" si="2"/>
        <v>1162.78</v>
      </c>
    </row>
    <row r="154" spans="1:10" ht="14.5" x14ac:dyDescent="0.3">
      <c r="A154" s="55" t="s">
        <v>183</v>
      </c>
      <c r="B154" s="57" t="s">
        <v>27</v>
      </c>
      <c r="C154" s="56" t="s">
        <v>224</v>
      </c>
      <c r="D154" s="94" t="s">
        <v>227</v>
      </c>
      <c r="E154" s="53">
        <v>1</v>
      </c>
      <c r="F154" s="60" t="s">
        <v>375</v>
      </c>
      <c r="G154" s="54">
        <v>0</v>
      </c>
      <c r="H154" s="64">
        <v>1461.77</v>
      </c>
      <c r="I154" s="64">
        <v>5847.08</v>
      </c>
      <c r="J154" s="65">
        <f t="shared" si="2"/>
        <v>7308.85</v>
      </c>
    </row>
    <row r="155" spans="1:10" ht="14.5" x14ac:dyDescent="0.3">
      <c r="A155" s="55" t="s">
        <v>218</v>
      </c>
      <c r="B155" s="55" t="s">
        <v>43</v>
      </c>
      <c r="C155" s="57" t="s">
        <v>219</v>
      </c>
      <c r="D155" s="94" t="s">
        <v>227</v>
      </c>
      <c r="E155" s="53">
        <v>1</v>
      </c>
      <c r="F155" s="60" t="s">
        <v>376</v>
      </c>
      <c r="G155" s="54">
        <v>0</v>
      </c>
      <c r="H155" s="66">
        <v>232.56</v>
      </c>
      <c r="I155" s="66">
        <v>930.22</v>
      </c>
      <c r="J155" s="67">
        <f t="shared" si="2"/>
        <v>1162.78</v>
      </c>
    </row>
    <row r="156" spans="1:10" ht="14.5" x14ac:dyDescent="0.3">
      <c r="A156" s="55" t="s">
        <v>189</v>
      </c>
      <c r="B156" s="55" t="s">
        <v>31</v>
      </c>
      <c r="C156" s="55" t="s">
        <v>226</v>
      </c>
      <c r="D156" s="94" t="s">
        <v>227</v>
      </c>
      <c r="E156" s="53">
        <v>1</v>
      </c>
      <c r="F156" s="60" t="s">
        <v>377</v>
      </c>
      <c r="G156" s="54">
        <v>0</v>
      </c>
      <c r="H156" s="64">
        <v>1129.55</v>
      </c>
      <c r="I156" s="64">
        <v>4518.2</v>
      </c>
      <c r="J156" s="65">
        <f t="shared" si="2"/>
        <v>5647.75</v>
      </c>
    </row>
    <row r="157" spans="1:10" ht="14.5" x14ac:dyDescent="0.3">
      <c r="A157" s="55" t="s">
        <v>195</v>
      </c>
      <c r="B157" s="55" t="s">
        <v>41</v>
      </c>
      <c r="C157" s="56" t="s">
        <v>224</v>
      </c>
      <c r="D157" s="94" t="s">
        <v>227</v>
      </c>
      <c r="E157" s="53">
        <v>1</v>
      </c>
      <c r="F157" s="60" t="s">
        <v>378</v>
      </c>
      <c r="G157" s="54">
        <v>0</v>
      </c>
      <c r="H157" s="66">
        <v>265.77999999999997</v>
      </c>
      <c r="I157" s="66">
        <v>1063.1099999999999</v>
      </c>
      <c r="J157" s="67">
        <f t="shared" si="2"/>
        <v>1328.8899999999999</v>
      </c>
    </row>
    <row r="158" spans="1:10" ht="14.5" x14ac:dyDescent="0.3">
      <c r="A158" s="55" t="s">
        <v>182</v>
      </c>
      <c r="B158" s="56" t="s">
        <v>39</v>
      </c>
      <c r="C158" s="56" t="s">
        <v>220</v>
      </c>
      <c r="D158" s="94" t="s">
        <v>227</v>
      </c>
      <c r="E158" s="53">
        <v>1</v>
      </c>
      <c r="F158" s="60" t="s">
        <v>379</v>
      </c>
      <c r="G158" s="54">
        <v>0</v>
      </c>
      <c r="H158" s="64">
        <v>431.89</v>
      </c>
      <c r="I158" s="64">
        <v>1727.55</v>
      </c>
      <c r="J158" s="65">
        <f t="shared" si="2"/>
        <v>2159.44</v>
      </c>
    </row>
    <row r="159" spans="1:10" ht="14.5" x14ac:dyDescent="0.3">
      <c r="A159" s="55" t="s">
        <v>181</v>
      </c>
      <c r="B159" s="57" t="s">
        <v>33</v>
      </c>
      <c r="C159" s="56" t="s">
        <v>224</v>
      </c>
      <c r="D159" s="94" t="s">
        <v>227</v>
      </c>
      <c r="E159" s="53">
        <v>1</v>
      </c>
      <c r="F159" s="61" t="s">
        <v>380</v>
      </c>
      <c r="G159" s="54">
        <v>0</v>
      </c>
      <c r="H159" s="64">
        <v>930.22</v>
      </c>
      <c r="I159" s="64">
        <v>3720.87</v>
      </c>
      <c r="J159" s="65">
        <f t="shared" si="2"/>
        <v>4651.09</v>
      </c>
    </row>
    <row r="160" spans="1:10" ht="14.5" x14ac:dyDescent="0.3">
      <c r="A160" s="55" t="s">
        <v>187</v>
      </c>
      <c r="B160" s="55" t="s">
        <v>25</v>
      </c>
      <c r="C160" s="56" t="s">
        <v>225</v>
      </c>
      <c r="D160" s="94" t="s">
        <v>227</v>
      </c>
      <c r="E160" s="53">
        <v>1</v>
      </c>
      <c r="F160" s="60" t="s">
        <v>353</v>
      </c>
      <c r="G160" s="54">
        <v>0</v>
      </c>
      <c r="H160" s="64">
        <v>1993.32</v>
      </c>
      <c r="I160" s="64">
        <v>7973.3</v>
      </c>
      <c r="J160" s="65">
        <f t="shared" si="2"/>
        <v>9966.6200000000008</v>
      </c>
    </row>
    <row r="161" spans="1:30" ht="14.5" x14ac:dyDescent="0.3">
      <c r="A161" s="55" t="s">
        <v>185</v>
      </c>
      <c r="B161" s="55" t="s">
        <v>29</v>
      </c>
      <c r="C161" s="58" t="s">
        <v>225</v>
      </c>
      <c r="D161" s="94" t="s">
        <v>227</v>
      </c>
      <c r="E161" s="53">
        <v>1</v>
      </c>
      <c r="F161" s="60" t="s">
        <v>382</v>
      </c>
      <c r="G161" s="54">
        <v>0</v>
      </c>
      <c r="H161" s="64">
        <v>1229.22</v>
      </c>
      <c r="I161" s="64">
        <v>4916.8599999999997</v>
      </c>
      <c r="J161" s="65">
        <f t="shared" si="2"/>
        <v>6146.08</v>
      </c>
    </row>
    <row r="162" spans="1:30" ht="14.5" x14ac:dyDescent="0.3">
      <c r="A162" s="55" t="s">
        <v>187</v>
      </c>
      <c r="B162" s="55" t="s">
        <v>25</v>
      </c>
      <c r="C162" s="56" t="s">
        <v>222</v>
      </c>
      <c r="D162" s="94" t="s">
        <v>227</v>
      </c>
      <c r="E162" s="53">
        <v>1</v>
      </c>
      <c r="F162" s="60" t="s">
        <v>383</v>
      </c>
      <c r="G162" s="54">
        <v>0</v>
      </c>
      <c r="H162" s="64">
        <v>1993.32</v>
      </c>
      <c r="I162" s="64">
        <v>7973.3</v>
      </c>
      <c r="J162" s="65">
        <f t="shared" si="2"/>
        <v>9966.6200000000008</v>
      </c>
    </row>
    <row r="163" spans="1:30" ht="14.5" x14ac:dyDescent="0.3">
      <c r="A163" s="55" t="s">
        <v>180</v>
      </c>
      <c r="B163" s="58" t="s">
        <v>37</v>
      </c>
      <c r="C163" s="56" t="s">
        <v>222</v>
      </c>
      <c r="D163" s="94" t="s">
        <v>227</v>
      </c>
      <c r="E163" s="53">
        <v>1</v>
      </c>
      <c r="F163" s="60" t="s">
        <v>384</v>
      </c>
      <c r="G163" s="54">
        <v>0</v>
      </c>
      <c r="H163" s="64">
        <v>664.44</v>
      </c>
      <c r="I163" s="64">
        <v>2657.77</v>
      </c>
      <c r="J163" s="65">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189</v>
      </c>
      <c r="B164" s="55" t="s">
        <v>31</v>
      </c>
      <c r="C164" s="56" t="s">
        <v>224</v>
      </c>
      <c r="D164" s="94" t="s">
        <v>227</v>
      </c>
      <c r="E164" s="53">
        <v>1</v>
      </c>
      <c r="F164" s="60" t="s">
        <v>385</v>
      </c>
      <c r="G164" s="54">
        <v>0</v>
      </c>
      <c r="H164" s="64">
        <v>1129.55</v>
      </c>
      <c r="I164" s="64">
        <v>4518.2</v>
      </c>
      <c r="J164" s="65">
        <f t="shared" si="2"/>
        <v>5647.75</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196</v>
      </c>
      <c r="B165" s="57" t="s">
        <v>33</v>
      </c>
      <c r="C165" s="58" t="s">
        <v>225</v>
      </c>
      <c r="D165" s="94" t="s">
        <v>386</v>
      </c>
      <c r="E165" s="53">
        <v>1</v>
      </c>
      <c r="F165" s="61" t="s">
        <v>386</v>
      </c>
      <c r="G165" s="54">
        <v>0</v>
      </c>
      <c r="H165" s="64">
        <v>930.22</v>
      </c>
      <c r="I165" s="64">
        <v>3720.87</v>
      </c>
      <c r="J165" s="65">
        <f t="shared" si="2"/>
        <v>4651.09</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182</v>
      </c>
      <c r="B166" s="56" t="s">
        <v>39</v>
      </c>
      <c r="C166" s="58" t="s">
        <v>225</v>
      </c>
      <c r="D166" s="94" t="s">
        <v>227</v>
      </c>
      <c r="E166" s="53">
        <v>1</v>
      </c>
      <c r="F166" s="60" t="s">
        <v>349</v>
      </c>
      <c r="G166" s="54">
        <v>0</v>
      </c>
      <c r="H166" s="64">
        <v>431.89</v>
      </c>
      <c r="I166" s="64">
        <v>1727.55</v>
      </c>
      <c r="J166" s="65">
        <f t="shared" si="2"/>
        <v>2159.44</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196</v>
      </c>
      <c r="B167" s="57" t="s">
        <v>33</v>
      </c>
      <c r="C167" s="58" t="s">
        <v>225</v>
      </c>
      <c r="D167" s="94" t="s">
        <v>386</v>
      </c>
      <c r="E167" s="53">
        <v>1</v>
      </c>
      <c r="F167" s="60" t="s">
        <v>386</v>
      </c>
      <c r="G167" s="54">
        <v>0</v>
      </c>
      <c r="H167" s="64">
        <v>930.22</v>
      </c>
      <c r="I167" s="64">
        <v>3720.87</v>
      </c>
      <c r="J167" s="65">
        <f t="shared" si="2"/>
        <v>4651.09</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189</v>
      </c>
      <c r="B168" s="55" t="s">
        <v>31</v>
      </c>
      <c r="C168" s="56" t="s">
        <v>220</v>
      </c>
      <c r="D168" s="94" t="s">
        <v>227</v>
      </c>
      <c r="E168" s="53">
        <v>1</v>
      </c>
      <c r="F168" s="60" t="s">
        <v>505</v>
      </c>
      <c r="G168" s="54">
        <v>0</v>
      </c>
      <c r="H168" s="64">
        <v>1129.55</v>
      </c>
      <c r="I168" s="64">
        <v>4518.2</v>
      </c>
      <c r="J168" s="65">
        <f t="shared" si="2"/>
        <v>5647.75</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182</v>
      </c>
      <c r="B169" s="56" t="s">
        <v>39</v>
      </c>
      <c r="C169" s="56" t="s">
        <v>220</v>
      </c>
      <c r="D169" s="94" t="s">
        <v>407</v>
      </c>
      <c r="E169" s="53">
        <v>1</v>
      </c>
      <c r="F169" s="84" t="s">
        <v>421</v>
      </c>
      <c r="G169" s="54">
        <v>0</v>
      </c>
      <c r="H169" s="64"/>
      <c r="I169" s="64">
        <v>1727.55</v>
      </c>
      <c r="J169" s="65">
        <f t="shared" si="2"/>
        <v>1727.55</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180</v>
      </c>
      <c r="B170" s="57" t="s">
        <v>37</v>
      </c>
      <c r="C170" s="56" t="s">
        <v>222</v>
      </c>
      <c r="D170" s="94" t="s">
        <v>227</v>
      </c>
      <c r="E170" s="53">
        <v>1</v>
      </c>
      <c r="F170" s="60" t="s">
        <v>509</v>
      </c>
      <c r="G170" s="54">
        <v>0</v>
      </c>
      <c r="H170" s="64">
        <v>664.44</v>
      </c>
      <c r="I170" s="64">
        <v>2657.77</v>
      </c>
      <c r="J170" s="65">
        <f t="shared" si="2"/>
        <v>3322.21</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180</v>
      </c>
      <c r="B171" s="58" t="s">
        <v>37</v>
      </c>
      <c r="C171" s="58" t="s">
        <v>225</v>
      </c>
      <c r="D171" s="94" t="s">
        <v>227</v>
      </c>
      <c r="E171" s="53">
        <v>1</v>
      </c>
      <c r="F171" s="60" t="s">
        <v>510</v>
      </c>
      <c r="G171" s="54">
        <v>0</v>
      </c>
      <c r="H171" s="64">
        <v>664.44</v>
      </c>
      <c r="I171" s="64">
        <v>2657.77</v>
      </c>
      <c r="J171" s="65">
        <f t="shared" si="2"/>
        <v>3322.21</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182</v>
      </c>
      <c r="B172" s="56" t="s">
        <v>39</v>
      </c>
      <c r="C172" s="56" t="s">
        <v>224</v>
      </c>
      <c r="D172" s="94" t="s">
        <v>227</v>
      </c>
      <c r="E172" s="53">
        <v>1</v>
      </c>
      <c r="F172" s="60" t="s">
        <v>387</v>
      </c>
      <c r="G172" s="54">
        <v>0</v>
      </c>
      <c r="H172" s="64">
        <v>431.89</v>
      </c>
      <c r="I172" s="64">
        <v>1727.55</v>
      </c>
      <c r="J172" s="65">
        <f t="shared" si="2"/>
        <v>2159.44</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185</v>
      </c>
      <c r="B173" s="55" t="s">
        <v>29</v>
      </c>
      <c r="C173" s="57" t="s">
        <v>219</v>
      </c>
      <c r="D173" s="94" t="s">
        <v>227</v>
      </c>
      <c r="E173" s="53">
        <v>1</v>
      </c>
      <c r="F173" s="60" t="s">
        <v>388</v>
      </c>
      <c r="G173" s="54">
        <v>0</v>
      </c>
      <c r="H173" s="64">
        <v>1229.22</v>
      </c>
      <c r="I173" s="64">
        <v>4916.8599999999997</v>
      </c>
      <c r="J173" s="65">
        <f t="shared" si="2"/>
        <v>6146.08</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183</v>
      </c>
      <c r="B174" s="57" t="s">
        <v>27</v>
      </c>
      <c r="C174" s="56" t="s">
        <v>222</v>
      </c>
      <c r="D174" s="94" t="s">
        <v>386</v>
      </c>
      <c r="E174" s="53">
        <v>1</v>
      </c>
      <c r="F174" s="60" t="s">
        <v>386</v>
      </c>
      <c r="G174" s="54">
        <v>0</v>
      </c>
      <c r="H174" s="64">
        <v>1461.77</v>
      </c>
      <c r="I174" s="64">
        <v>5847.08</v>
      </c>
      <c r="J174" s="65">
        <f t="shared" si="2"/>
        <v>7308.85</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8100</v>
      </c>
      <c r="I176" s="25">
        <f>SUMIF($B$7:$B$174,"PRESIDENTE",$I$7:$I$174)-SUMIFS($I$7:$I$174,$D$7:$D$174,"VAGO",$B$7:$B$174,"PRESIDENTE")</f>
        <v>18900</v>
      </c>
      <c r="J176" s="25">
        <f>SUMIF($B$7:$B$174,"PRESIDENTE",$J$7:$J$174)</f>
        <v>27000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15990</v>
      </c>
      <c r="I177" s="25">
        <f>SUMIF($B$7:$B$174,"DIRETOR",$I$7:$I$174)-SUMIFS($I$7:$I$174,$D$7:$D$174,"VAGO",$B$7:$B$174,"DIRETOR")</f>
        <v>89544</v>
      </c>
      <c r="J177" s="25">
        <f>SUMIF($B$7:$B$174,"DIRETOR",$J$7:$J$174)</f>
        <v>105534</v>
      </c>
      <c r="K177" s="26"/>
      <c r="L177" s="26"/>
      <c r="M177" s="26"/>
      <c r="N177" s="26"/>
      <c r="O177" s="26"/>
      <c r="P177" s="26"/>
      <c r="Q177" s="26"/>
    </row>
    <row r="178" spans="1:30" ht="14.5" x14ac:dyDescent="0.3">
      <c r="A178" s="22" t="s">
        <v>24</v>
      </c>
      <c r="B178" s="15" t="s">
        <v>25</v>
      </c>
      <c r="C178" s="23">
        <f>SUMIFS($E$7:$E$174,$B$7:$B$174,"DAS-1",$D$7:$D$174,"&lt;&gt;VAGO")</f>
        <v>9</v>
      </c>
      <c r="D178" s="23">
        <f>SUMIFS($E$7:$E$174,$B$7:$B$174,"DAS-1",$D$7:$D$174,"VAGO")</f>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f>SUMIFS($E$7:$E$174,$B$7:$B$174,"DAS-2",$D$7:$D$174,"&lt;&gt;VAGO")</f>
        <v>26</v>
      </c>
      <c r="D179" s="23">
        <f>SUMIFS($E$7:$E$174,$B$7:$B$174,"DAS-2",$D$7:$D$174,"VAGO")</f>
        <v>2</v>
      </c>
      <c r="E179" s="23">
        <f t="shared" si="3"/>
        <v>28</v>
      </c>
      <c r="F179" s="27"/>
      <c r="G179" s="25">
        <f>SUMIF($B$7:$B$174,"DAS-2",$G$7:$G$174)</f>
        <v>0</v>
      </c>
      <c r="H179" s="25">
        <f>SUMIF($B$7:$B$174,"DAS-2",$H$7:$H$174)-SUMIFS($H$7:$H$174,$D$7:$D$174,"VAGO",$B$7:$B$174,"DAS-2")</f>
        <v>33620.71</v>
      </c>
      <c r="I179" s="25">
        <f>SUMIF($B$7:$B$174,"DAS-2",$I$7:$I$174)-SUMIFS($I$7:$I$174,$D$7:$D$174,"VAGO",$B$7:$B$174,"DAS-2")</f>
        <v>152024.07999999996</v>
      </c>
      <c r="J179" s="25">
        <f>SUMIF($B$7:$B$174,"DAS-2",$J$7:$J$174)</f>
        <v>200262.49000000008</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3"/>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23</v>
      </c>
      <c r="D181" s="23">
        <v>1</v>
      </c>
      <c r="E181" s="23">
        <f t="shared" si="3"/>
        <v>24</v>
      </c>
      <c r="F181" s="29"/>
      <c r="G181" s="25">
        <f>SUMIF($B$7:$B$174,"DAS-4",$G$7:$G$174)</f>
        <v>0</v>
      </c>
      <c r="H181" s="25">
        <f>SUMIF($B$7:$B$174,"DAS-4",$H$7:$H$174)-SUMIFS($H$7:$H$174,$D$7:$D$174,"VAGO",$B$7:$B$174,"DAS-4")</f>
        <v>19202.349999999995</v>
      </c>
      <c r="I181" s="25">
        <f>SUMIF($B$7:$B$174,"DAS-4",$I$7:$I$174)-SUMIFS($I$7:$I$174,$D$7:$D$174,"VAGO",$B$7:$B$174,"DAS-4")</f>
        <v>103918.59999999996</v>
      </c>
      <c r="J181" s="25">
        <f>SUMIF($B$7:$B$174,"DAS-4",$J$7:$J$174)</f>
        <v>128768.69999999998</v>
      </c>
      <c r="K181" s="26"/>
      <c r="L181" s="26"/>
      <c r="M181" s="26"/>
      <c r="N181" s="26"/>
      <c r="O181" s="26"/>
      <c r="P181" s="26"/>
      <c r="Q181" s="26"/>
    </row>
    <row r="182" spans="1:30" ht="14.5" x14ac:dyDescent="0.3">
      <c r="A182" s="28" t="s">
        <v>32</v>
      </c>
      <c r="B182" s="15" t="s">
        <v>33</v>
      </c>
      <c r="C182" s="23">
        <v>17</v>
      </c>
      <c r="D182" s="23">
        <v>3</v>
      </c>
      <c r="E182" s="23">
        <f t="shared" si="3"/>
        <v>20</v>
      </c>
      <c r="F182" s="29"/>
      <c r="G182" s="25">
        <f>SUMIF($B$7:$B$174,"DAS-5",$G$7:$G$174)</f>
        <v>0</v>
      </c>
      <c r="H182" s="25">
        <f>SUMIF($B$7:$B$174,"DAS-5",$H$7:$H$174)-SUMIFS($H$7:$H$174,$D$7:$D$174,"VAGO",$B$7:$B$174,"DAS-5")</f>
        <v>13953.299999999996</v>
      </c>
      <c r="I182" s="25">
        <f>SUMIF($B$7:$B$174,"DAS-5",$I$7:$I$174)-SUMIFS($I$7:$I$174,$D$7:$D$174,"VAGO",$B$7:$B$174,"DAS-5")</f>
        <v>63254.790000000008</v>
      </c>
      <c r="J182" s="25">
        <f>SUMIF($B$7:$B$174,"DAS-5",$J$7:$J$174)</f>
        <v>90231.139999999985</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25</v>
      </c>
      <c r="D184" s="23">
        <v>1</v>
      </c>
      <c r="E184" s="23">
        <f t="shared" si="3"/>
        <v>26</v>
      </c>
      <c r="F184" s="29"/>
      <c r="G184" s="25">
        <f>SUMIF($B$7:$B$174,"CAA-2",$G$7:$G$174)</f>
        <v>0</v>
      </c>
      <c r="H184" s="25">
        <f>SUMIF($B$7:$B$174,"CAA-2",$H$7:$H$174)-SUMIFS($H$7:$H$174,$D$7:$D$174,"VAGO",$B$7:$B$174,"CAA-2")</f>
        <v>13953.240000000007</v>
      </c>
      <c r="I184" s="25">
        <f>SUMIF($B$7:$B$174,"CAA-2",$I$7:$I$174)-SUMIFS($I$7:$I$174,$D$7:$D$174,"VAGO",$B$7:$B$174,"CAA-2")</f>
        <v>66444.249999999971</v>
      </c>
      <c r="J184" s="25">
        <f>SUMIF($B$7:$B$174,"CAA-2",$J$7:$J$174)</f>
        <v>83719.700000000026</v>
      </c>
      <c r="K184" s="26"/>
      <c r="L184" s="26"/>
      <c r="M184" s="26"/>
      <c r="N184" s="26"/>
      <c r="O184" s="26"/>
      <c r="P184" s="26"/>
      <c r="Q184" s="26"/>
    </row>
    <row r="185" spans="1:30" ht="14.5" x14ac:dyDescent="0.3">
      <c r="A185" s="28" t="s">
        <v>38</v>
      </c>
      <c r="B185" s="15" t="s">
        <v>39</v>
      </c>
      <c r="C185" s="23">
        <v>23</v>
      </c>
      <c r="D185" s="23">
        <v>0</v>
      </c>
      <c r="E185" s="23">
        <f t="shared" si="3"/>
        <v>23</v>
      </c>
      <c r="F185" s="27"/>
      <c r="G185" s="25">
        <f>SUMIF($B$7:$B$174,"CAA-3",$G$7:$G$174)</f>
        <v>0</v>
      </c>
      <c r="H185" s="25">
        <f>SUMIF($B$7:$B$174,"CAA-3",$H$7:$H$174)-SUMIFS($H$7:$H$174,$D$7:$D$174,"VAGO",$B$7:$B$174,"CAA-3")</f>
        <v>9501.58</v>
      </c>
      <c r="I185" s="25">
        <f>SUMIF($B$7:$B$174,"CAA-3",$I$7:$I$174)-SUMIFS($I$7:$I$174,$D$7:$D$174,"VAGO",$B$7:$B$174,"CAA-3")</f>
        <v>39733.65</v>
      </c>
      <c r="J185" s="25">
        <f>SUMIF($B$7:$B$174,"CAA-3",$J$7:$J$174)</f>
        <v>49235.23000000001</v>
      </c>
      <c r="K185" s="26"/>
      <c r="L185" s="26"/>
      <c r="M185" s="26"/>
      <c r="N185" s="26"/>
      <c r="O185" s="26"/>
      <c r="P185" s="26"/>
      <c r="Q185" s="26"/>
    </row>
    <row r="186" spans="1:30" ht="14.5" x14ac:dyDescent="0.3">
      <c r="A186" s="28" t="s">
        <v>40</v>
      </c>
      <c r="B186" s="15" t="s">
        <v>41</v>
      </c>
      <c r="C186" s="23">
        <v>9</v>
      </c>
      <c r="D186" s="23">
        <v>1</v>
      </c>
      <c r="E186" s="23">
        <f t="shared" si="3"/>
        <v>10</v>
      </c>
      <c r="F186" s="27"/>
      <c r="G186" s="25">
        <f>SUMIF($B$7:$B$174,"CAA-4",$G$7:$G$174)</f>
        <v>0</v>
      </c>
      <c r="H186" s="25">
        <f>SUMIF($B$7:$B$174,"CAA-4",$H$7:$H$174)-SUMIFS($H$7:$H$174,$D$7:$D$174,"VAGO",$B$7:$B$174,"CAA-4")</f>
        <v>1860.4599999999998</v>
      </c>
      <c r="I186" s="25">
        <f>SUMIF($B$7:$B$174,"CAA-4",$I$7:$I$174)-SUMIFS($I$7:$I$174,$D$7:$D$174,"VAGO",$B$7:$B$174,"CAA-4")</f>
        <v>9567.99</v>
      </c>
      <c r="J186" s="25">
        <f>SUMIF($B$7:$B$174,"CAA-4",$J$7:$J$174)</f>
        <v>12757.339999999998</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3"/>
        <v>2</v>
      </c>
      <c r="F187" s="27"/>
      <c r="G187" s="25">
        <f>SUMIF($B$7:$B$174,"CAA-5",$G$7:$G$174)</f>
        <v>0</v>
      </c>
      <c r="H187" s="25">
        <f>SUMIF($B$7:$B$174,"CAA-5",$H$7:$H$174)-SUMIFS($H$7:$H$174,$D$7:$D$174,"VAGO",$B$7:$B$174,"CAA-5")</f>
        <v>465.12</v>
      </c>
      <c r="I187" s="25">
        <f>SUMIF($B$7:$B$174,"CAA-5",$I$7:$I$174)-SUMIFS($I$7:$I$174,$D$7:$D$174,"VAGO",$B$7:$B$174,"CAA-5")</f>
        <v>1860.44</v>
      </c>
      <c r="J187" s="25">
        <f>SUMIF($B$7:$B$174,"CAA-5",$J$7:$J$174)</f>
        <v>2325.56</v>
      </c>
      <c r="K187" s="26"/>
      <c r="L187" s="26"/>
      <c r="M187" s="26"/>
      <c r="N187" s="26"/>
      <c r="O187" s="26"/>
      <c r="P187" s="26"/>
      <c r="Q187" s="26"/>
    </row>
    <row r="188" spans="1:30" ht="32.25" customHeight="1" x14ac:dyDescent="0.3">
      <c r="A188" s="19" t="s">
        <v>44</v>
      </c>
      <c r="B188" s="21"/>
      <c r="C188" s="20">
        <f>SUM(C176:C187)</f>
        <v>160</v>
      </c>
      <c r="D188" s="20">
        <f>SUM(D176:D187)</f>
        <v>8</v>
      </c>
      <c r="E188" s="20">
        <f>SUM(E176:E187)</f>
        <v>168</v>
      </c>
      <c r="F188" s="21"/>
      <c r="G188" s="30">
        <f t="shared" ref="G188:I188" si="4">SUM(G176:G187)</f>
        <v>0</v>
      </c>
      <c r="H188" s="30">
        <f t="shared" si="4"/>
        <v>150151.18999999994</v>
      </c>
      <c r="I188" s="30">
        <f t="shared" si="4"/>
        <v>697072.58</v>
      </c>
      <c r="J188" s="30">
        <f>SUM(J176:J187)</f>
        <v>885163.37000000011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9"/>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1000</v>
      </c>
      <c r="I207" s="16">
        <f t="shared" si="9"/>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1000</v>
      </c>
      <c r="I208" s="16">
        <f t="shared" si="9"/>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9"/>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0">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0"/>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0"/>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0"/>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0"/>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2400</v>
      </c>
      <c r="I221" s="16">
        <f t="shared" ref="I221:I225" si="11">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1000</v>
      </c>
      <c r="I222" s="16">
        <f t="shared" si="11"/>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1000</v>
      </c>
      <c r="I223" s="16">
        <f t="shared" si="11"/>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1000</v>
      </c>
      <c r="I224" s="16">
        <f t="shared" si="11"/>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1000</v>
      </c>
      <c r="I225" s="16">
        <f t="shared" si="11"/>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4000</v>
      </c>
      <c r="I228" s="16">
        <f t="shared" ref="I228:I232" si="13">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2400</v>
      </c>
      <c r="I229" s="16">
        <f t="shared" si="13"/>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4000</v>
      </c>
      <c r="I230" s="16">
        <f t="shared" si="13"/>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2400</v>
      </c>
      <c r="I231" s="16">
        <f t="shared" si="13"/>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4000</v>
      </c>
      <c r="I232" s="16">
        <f t="shared" si="13"/>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4">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4"/>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4"/>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4"/>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4"/>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4"/>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4"/>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4"/>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5"/>
        <v>7</v>
      </c>
      <c r="F248" s="24"/>
      <c r="G248" s="16">
        <f>SUMIF($A$238:$A$245,"MEMBRO",$G$238:$G$245)</f>
        <v>0</v>
      </c>
      <c r="H248" s="16">
        <f>SUMIF($A$238:$A$245,"MEMBRO",$H$238:$H$245)</f>
        <v>30390.920000000006</v>
      </c>
      <c r="I248" s="16">
        <f t="shared" ref="I248" si="16">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7">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7"/>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7"/>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3473.24</v>
      </c>
      <c r="I259" s="16">
        <f t="shared" ref="I259" si="19">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0">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0"/>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0"/>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3473.24</v>
      </c>
      <c r="I270" s="16">
        <f t="shared" ref="I270" si="22">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3">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4">IF(ISBLANK(A276),0,IF(B276="FGS-1",1200.69,732.55))</f>
        <v>1200.69</v>
      </c>
      <c r="I276" s="87">
        <f t="shared" si="23"/>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4"/>
        <v>1200.69</v>
      </c>
      <c r="I277" s="87">
        <f t="shared" si="23"/>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f t="shared" si="24"/>
        <v>1200.69</v>
      </c>
      <c r="I278" s="87">
        <f t="shared" si="23"/>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f t="shared" si="24"/>
        <v>1200.69</v>
      </c>
      <c r="I279" s="87">
        <f t="shared" si="23"/>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4"/>
        <v>1200.69</v>
      </c>
      <c r="I280" s="87">
        <f t="shared" si="23"/>
        <v>1200.69</v>
      </c>
    </row>
    <row r="281" spans="1:30" ht="14.5" x14ac:dyDescent="0.3">
      <c r="A281" s="55" t="s">
        <v>394</v>
      </c>
      <c r="B281" s="93" t="s">
        <v>93</v>
      </c>
      <c r="C281" s="77" t="s">
        <v>223</v>
      </c>
      <c r="D281" s="71" t="s">
        <v>407</v>
      </c>
      <c r="E281" s="53">
        <v>1</v>
      </c>
      <c r="F281" s="83" t="s">
        <v>414</v>
      </c>
      <c r="G281" s="54">
        <v>0</v>
      </c>
      <c r="H281" s="86">
        <f t="shared" si="24"/>
        <v>1200.69</v>
      </c>
      <c r="I281" s="87">
        <f t="shared" si="23"/>
        <v>1200.69</v>
      </c>
    </row>
    <row r="282" spans="1:30" ht="14.5" x14ac:dyDescent="0.3">
      <c r="A282" s="55" t="s">
        <v>394</v>
      </c>
      <c r="B282" s="93" t="s">
        <v>93</v>
      </c>
      <c r="C282" s="77" t="s">
        <v>223</v>
      </c>
      <c r="D282" s="71" t="s">
        <v>407</v>
      </c>
      <c r="E282" s="53">
        <v>1</v>
      </c>
      <c r="F282" s="83" t="s">
        <v>415</v>
      </c>
      <c r="G282" s="54">
        <v>0</v>
      </c>
      <c r="H282" s="86">
        <f t="shared" si="24"/>
        <v>1200.69</v>
      </c>
      <c r="I282" s="87">
        <f t="shared" si="23"/>
        <v>1200.69</v>
      </c>
    </row>
    <row r="283" spans="1:30" ht="14.5" x14ac:dyDescent="0.3">
      <c r="A283" s="80" t="s">
        <v>393</v>
      </c>
      <c r="B283" s="93" t="s">
        <v>93</v>
      </c>
      <c r="C283" s="77" t="s">
        <v>226</v>
      </c>
      <c r="D283" s="71" t="s">
        <v>407</v>
      </c>
      <c r="E283" s="53">
        <v>1</v>
      </c>
      <c r="F283" s="85" t="s">
        <v>416</v>
      </c>
      <c r="G283" s="54">
        <v>0</v>
      </c>
      <c r="H283" s="86">
        <f t="shared" si="24"/>
        <v>1200.69</v>
      </c>
      <c r="I283" s="87">
        <f t="shared" si="23"/>
        <v>1200.69</v>
      </c>
    </row>
    <row r="284" spans="1:30" ht="14.5" x14ac:dyDescent="0.3">
      <c r="A284" s="60" t="s">
        <v>395</v>
      </c>
      <c r="B284" s="93" t="s">
        <v>93</v>
      </c>
      <c r="C284" s="79" t="s">
        <v>226</v>
      </c>
      <c r="D284" s="71" t="s">
        <v>407</v>
      </c>
      <c r="E284" s="53">
        <v>1</v>
      </c>
      <c r="F284" s="84" t="s">
        <v>417</v>
      </c>
      <c r="G284" s="54">
        <v>0</v>
      </c>
      <c r="H284" s="86">
        <f t="shared" si="24"/>
        <v>1200.69</v>
      </c>
      <c r="I284" s="87">
        <f t="shared" si="23"/>
        <v>1200.69</v>
      </c>
    </row>
    <row r="285" spans="1:30" ht="14.5" x14ac:dyDescent="0.3">
      <c r="A285" s="60" t="s">
        <v>396</v>
      </c>
      <c r="B285" s="93" t="s">
        <v>93</v>
      </c>
      <c r="C285" s="79" t="s">
        <v>225</v>
      </c>
      <c r="D285" s="71" t="s">
        <v>407</v>
      </c>
      <c r="E285" s="53">
        <v>1</v>
      </c>
      <c r="F285" s="81" t="s">
        <v>418</v>
      </c>
      <c r="G285" s="54">
        <v>0</v>
      </c>
      <c r="H285" s="86">
        <f t="shared" si="24"/>
        <v>1200.69</v>
      </c>
      <c r="I285" s="87">
        <f t="shared" si="23"/>
        <v>1200.69</v>
      </c>
    </row>
    <row r="286" spans="1:30" ht="14.5" x14ac:dyDescent="0.3">
      <c r="A286" s="60" t="s">
        <v>393</v>
      </c>
      <c r="B286" s="93" t="s">
        <v>93</v>
      </c>
      <c r="C286" s="79" t="s">
        <v>219</v>
      </c>
      <c r="D286" s="71" t="s">
        <v>407</v>
      </c>
      <c r="E286" s="53">
        <v>1</v>
      </c>
      <c r="F286" s="81" t="s">
        <v>419</v>
      </c>
      <c r="G286" s="54">
        <v>0</v>
      </c>
      <c r="H286" s="86">
        <f t="shared" si="24"/>
        <v>1200.69</v>
      </c>
      <c r="I286" s="87">
        <f t="shared" si="23"/>
        <v>1200.69</v>
      </c>
    </row>
    <row r="287" spans="1:30" ht="14.5" x14ac:dyDescent="0.3">
      <c r="A287" s="81" t="s">
        <v>397</v>
      </c>
      <c r="B287" s="93" t="s">
        <v>93</v>
      </c>
      <c r="C287" s="79" t="s">
        <v>225</v>
      </c>
      <c r="D287" s="71" t="s">
        <v>386</v>
      </c>
      <c r="E287" s="53">
        <v>1</v>
      </c>
      <c r="F287" s="81" t="s">
        <v>386</v>
      </c>
      <c r="G287" s="54">
        <v>0</v>
      </c>
      <c r="H287" s="86">
        <f t="shared" si="24"/>
        <v>1200.69</v>
      </c>
      <c r="I287" s="87">
        <f t="shared" si="23"/>
        <v>1200.69</v>
      </c>
    </row>
    <row r="288" spans="1:30" ht="14.5" x14ac:dyDescent="0.3">
      <c r="A288" s="60" t="s">
        <v>398</v>
      </c>
      <c r="B288" s="93" t="s">
        <v>448</v>
      </c>
      <c r="C288" s="79" t="s">
        <v>220</v>
      </c>
      <c r="D288" s="71" t="s">
        <v>386</v>
      </c>
      <c r="E288" s="53">
        <v>1</v>
      </c>
      <c r="F288" s="81" t="s">
        <v>386</v>
      </c>
      <c r="G288" s="54">
        <v>0</v>
      </c>
      <c r="H288" s="86">
        <f t="shared" si="24"/>
        <v>732.55</v>
      </c>
      <c r="I288" s="87">
        <f t="shared" si="23"/>
        <v>732.55</v>
      </c>
    </row>
    <row r="289" spans="1:30" ht="14.5" x14ac:dyDescent="0.3">
      <c r="A289" s="60" t="s">
        <v>393</v>
      </c>
      <c r="B289" s="93" t="s">
        <v>448</v>
      </c>
      <c r="C289" s="79" t="s">
        <v>219</v>
      </c>
      <c r="D289" s="71" t="s">
        <v>407</v>
      </c>
      <c r="E289" s="53">
        <v>1</v>
      </c>
      <c r="F289" s="84" t="s">
        <v>422</v>
      </c>
      <c r="G289" s="54">
        <v>0</v>
      </c>
      <c r="H289" s="86">
        <f t="shared" si="24"/>
        <v>732.55</v>
      </c>
      <c r="I289" s="87">
        <f t="shared" si="23"/>
        <v>732.55</v>
      </c>
    </row>
    <row r="290" spans="1:30" ht="14.5" x14ac:dyDescent="0.3">
      <c r="A290" s="60" t="s">
        <v>395</v>
      </c>
      <c r="B290" s="93" t="s">
        <v>448</v>
      </c>
      <c r="C290" s="79" t="s">
        <v>219</v>
      </c>
      <c r="D290" s="71" t="s">
        <v>407</v>
      </c>
      <c r="E290" s="53">
        <v>1</v>
      </c>
      <c r="F290" s="84" t="s">
        <v>423</v>
      </c>
      <c r="G290" s="54">
        <v>0</v>
      </c>
      <c r="H290" s="86">
        <f t="shared" si="24"/>
        <v>732.55</v>
      </c>
      <c r="I290" s="87">
        <f t="shared" si="23"/>
        <v>732.55</v>
      </c>
    </row>
    <row r="291" spans="1:30" ht="14.5" x14ac:dyDescent="0.3">
      <c r="A291" s="60" t="s">
        <v>399</v>
      </c>
      <c r="B291" s="93" t="s">
        <v>448</v>
      </c>
      <c r="C291" s="79" t="s">
        <v>220</v>
      </c>
      <c r="D291" s="71" t="s">
        <v>407</v>
      </c>
      <c r="E291" s="53">
        <v>1</v>
      </c>
      <c r="F291" s="84" t="s">
        <v>424</v>
      </c>
      <c r="G291" s="54">
        <v>0</v>
      </c>
      <c r="H291" s="86">
        <f t="shared" si="24"/>
        <v>732.55</v>
      </c>
      <c r="I291" s="87">
        <f t="shared" si="23"/>
        <v>732.55</v>
      </c>
    </row>
    <row r="292" spans="1:30" ht="14.5" x14ac:dyDescent="0.3">
      <c r="A292" s="60" t="s">
        <v>400</v>
      </c>
      <c r="B292" s="93" t="s">
        <v>448</v>
      </c>
      <c r="C292" s="79" t="s">
        <v>225</v>
      </c>
      <c r="D292" s="71" t="s">
        <v>407</v>
      </c>
      <c r="E292" s="53">
        <v>1</v>
      </c>
      <c r="F292" s="84" t="s">
        <v>425</v>
      </c>
      <c r="G292" s="54">
        <v>0</v>
      </c>
      <c r="H292" s="86">
        <f t="shared" si="24"/>
        <v>732.55</v>
      </c>
      <c r="I292" s="87">
        <f t="shared" si="23"/>
        <v>732.55</v>
      </c>
    </row>
    <row r="293" spans="1:30" ht="14.5" x14ac:dyDescent="0.3">
      <c r="A293" s="60" t="s">
        <v>401</v>
      </c>
      <c r="B293" s="93" t="s">
        <v>448</v>
      </c>
      <c r="C293" s="79" t="s">
        <v>224</v>
      </c>
      <c r="D293" s="71" t="s">
        <v>407</v>
      </c>
      <c r="E293" s="53">
        <v>1</v>
      </c>
      <c r="F293" s="84" t="s">
        <v>426</v>
      </c>
      <c r="G293" s="54">
        <v>0</v>
      </c>
      <c r="H293" s="86">
        <f t="shared" si="24"/>
        <v>732.55</v>
      </c>
      <c r="I293" s="87">
        <f t="shared" si="23"/>
        <v>732.55</v>
      </c>
    </row>
    <row r="294" spans="1:30" ht="14.5" x14ac:dyDescent="0.3">
      <c r="A294" s="60" t="s">
        <v>402</v>
      </c>
      <c r="B294" s="93" t="s">
        <v>448</v>
      </c>
      <c r="C294" s="79" t="s">
        <v>225</v>
      </c>
      <c r="D294" s="71" t="s">
        <v>407</v>
      </c>
      <c r="E294" s="53">
        <v>1</v>
      </c>
      <c r="F294" s="81" t="s">
        <v>427</v>
      </c>
      <c r="G294" s="54">
        <v>0</v>
      </c>
      <c r="H294" s="86">
        <f t="shared" si="24"/>
        <v>732.55</v>
      </c>
      <c r="I294" s="87">
        <f t="shared" si="23"/>
        <v>732.55</v>
      </c>
    </row>
    <row r="295" spans="1:30" ht="14.5" x14ac:dyDescent="0.3">
      <c r="A295" s="60" t="s">
        <v>403</v>
      </c>
      <c r="B295" s="93" t="s">
        <v>448</v>
      </c>
      <c r="C295" s="79" t="s">
        <v>222</v>
      </c>
      <c r="D295" s="71" t="s">
        <v>407</v>
      </c>
      <c r="E295" s="53">
        <v>1</v>
      </c>
      <c r="F295" s="84" t="s">
        <v>428</v>
      </c>
      <c r="G295" s="54">
        <v>0</v>
      </c>
      <c r="H295" s="86">
        <f t="shared" si="24"/>
        <v>732.55</v>
      </c>
      <c r="I295" s="87">
        <f t="shared" si="23"/>
        <v>732.55</v>
      </c>
    </row>
    <row r="296" spans="1:30" ht="14.5" x14ac:dyDescent="0.3">
      <c r="A296" s="60" t="s">
        <v>398</v>
      </c>
      <c r="B296" s="93" t="s">
        <v>448</v>
      </c>
      <c r="C296" s="79" t="s">
        <v>220</v>
      </c>
      <c r="D296" s="71" t="s">
        <v>407</v>
      </c>
      <c r="E296" s="53">
        <v>1</v>
      </c>
      <c r="F296" s="84" t="s">
        <v>429</v>
      </c>
      <c r="G296" s="54">
        <v>0</v>
      </c>
      <c r="H296" s="86">
        <f t="shared" si="24"/>
        <v>732.55</v>
      </c>
      <c r="I296" s="87">
        <f t="shared" si="23"/>
        <v>732.55</v>
      </c>
    </row>
    <row r="297" spans="1:30" ht="14.5" x14ac:dyDescent="0.3">
      <c r="A297" s="60" t="s">
        <v>393</v>
      </c>
      <c r="B297" s="93" t="s">
        <v>448</v>
      </c>
      <c r="C297" s="79" t="s">
        <v>220</v>
      </c>
      <c r="D297" s="71" t="s">
        <v>407</v>
      </c>
      <c r="E297" s="53">
        <v>1</v>
      </c>
      <c r="F297" s="81" t="s">
        <v>430</v>
      </c>
      <c r="G297" s="54">
        <v>0</v>
      </c>
      <c r="H297" s="86">
        <f t="shared" si="24"/>
        <v>732.55</v>
      </c>
      <c r="I297" s="87">
        <f t="shared" si="23"/>
        <v>732.55</v>
      </c>
    </row>
    <row r="298" spans="1:30" ht="14.5" x14ac:dyDescent="0.3">
      <c r="A298" s="60" t="s">
        <v>404</v>
      </c>
      <c r="B298" s="93" t="s">
        <v>448</v>
      </c>
      <c r="C298" s="79" t="s">
        <v>220</v>
      </c>
      <c r="D298" s="71" t="s">
        <v>407</v>
      </c>
      <c r="E298" s="53">
        <v>1</v>
      </c>
      <c r="F298" s="84" t="s">
        <v>431</v>
      </c>
      <c r="G298" s="54">
        <v>0</v>
      </c>
      <c r="H298" s="86">
        <f t="shared" si="24"/>
        <v>732.55</v>
      </c>
      <c r="I298" s="87">
        <f t="shared" si="23"/>
        <v>732.55</v>
      </c>
    </row>
    <row r="299" spans="1:30" ht="14.5" x14ac:dyDescent="0.3">
      <c r="A299" s="60" t="s">
        <v>405</v>
      </c>
      <c r="B299" s="93" t="s">
        <v>448</v>
      </c>
      <c r="C299" s="79" t="s">
        <v>219</v>
      </c>
      <c r="D299" s="71" t="s">
        <v>407</v>
      </c>
      <c r="E299" s="53">
        <v>1</v>
      </c>
      <c r="F299" s="84" t="s">
        <v>432</v>
      </c>
      <c r="G299" s="54">
        <v>0</v>
      </c>
      <c r="H299" s="86">
        <f t="shared" si="24"/>
        <v>732.55</v>
      </c>
      <c r="I299" s="87">
        <f t="shared" si="23"/>
        <v>732.55</v>
      </c>
    </row>
    <row r="300" spans="1:30" ht="14.5" x14ac:dyDescent="0.3">
      <c r="A300" s="60" t="s">
        <v>402</v>
      </c>
      <c r="B300" s="93" t="s">
        <v>448</v>
      </c>
      <c r="C300" s="79" t="s">
        <v>225</v>
      </c>
      <c r="D300" s="71" t="s">
        <v>407</v>
      </c>
      <c r="E300" s="53">
        <v>1</v>
      </c>
      <c r="F300" s="84" t="s">
        <v>433</v>
      </c>
      <c r="G300" s="54">
        <v>0</v>
      </c>
      <c r="H300" s="86">
        <f t="shared" si="24"/>
        <v>732.55</v>
      </c>
      <c r="I300" s="87">
        <f t="shared" si="23"/>
        <v>732.55</v>
      </c>
    </row>
    <row r="301" spans="1:30" ht="14.5" x14ac:dyDescent="0.3">
      <c r="A301" s="60" t="s">
        <v>403</v>
      </c>
      <c r="B301" s="93" t="s">
        <v>448</v>
      </c>
      <c r="C301" s="79" t="s">
        <v>219</v>
      </c>
      <c r="D301" s="71" t="s">
        <v>407</v>
      </c>
      <c r="E301" s="53">
        <v>1</v>
      </c>
      <c r="F301" s="84" t="s">
        <v>434</v>
      </c>
      <c r="G301" s="54">
        <v>0</v>
      </c>
      <c r="H301" s="86">
        <f t="shared" si="24"/>
        <v>732.55</v>
      </c>
      <c r="I301" s="87">
        <f t="shared" si="23"/>
        <v>732.55</v>
      </c>
    </row>
    <row r="302" spans="1:30" ht="14.5" x14ac:dyDescent="0.3">
      <c r="A302" s="60" t="s">
        <v>406</v>
      </c>
      <c r="B302" s="93" t="s">
        <v>448</v>
      </c>
      <c r="C302" s="79" t="s">
        <v>219</v>
      </c>
      <c r="D302" s="71" t="s">
        <v>407</v>
      </c>
      <c r="E302" s="53">
        <v>1</v>
      </c>
      <c r="F302" s="81" t="s">
        <v>435</v>
      </c>
      <c r="G302" s="54">
        <v>0</v>
      </c>
      <c r="H302" s="86">
        <f t="shared" si="24"/>
        <v>732.55</v>
      </c>
      <c r="I302" s="87">
        <f t="shared" si="23"/>
        <v>732.55</v>
      </c>
    </row>
    <row r="303" spans="1:30" ht="14.5" x14ac:dyDescent="0.3">
      <c r="A303" s="60" t="s">
        <v>393</v>
      </c>
      <c r="B303" s="93" t="s">
        <v>448</v>
      </c>
      <c r="C303" s="79" t="s">
        <v>219</v>
      </c>
      <c r="D303" s="52" t="s">
        <v>407</v>
      </c>
      <c r="E303" s="53">
        <v>1</v>
      </c>
      <c r="F303" s="81" t="s">
        <v>511</v>
      </c>
      <c r="G303" s="54">
        <v>0</v>
      </c>
      <c r="H303" s="86">
        <f t="shared" si="24"/>
        <v>732.55</v>
      </c>
      <c r="I303" s="87">
        <f t="shared" si="23"/>
        <v>732.55</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f t="shared" si="24"/>
        <v>0</v>
      </c>
      <c r="I304" s="87">
        <f t="shared" si="23"/>
        <v>0</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f t="shared" si="24"/>
        <v>0</v>
      </c>
      <c r="I305" s="87">
        <f t="shared" si="23"/>
        <v>0</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1</v>
      </c>
      <c r="E307" s="23">
        <f t="shared" ref="E307:E312" si="25">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15</v>
      </c>
      <c r="D308" s="23">
        <v>3</v>
      </c>
      <c r="E308" s="23">
        <f t="shared" si="25"/>
        <v>18</v>
      </c>
      <c r="F308" s="27"/>
      <c r="G308" s="16">
        <f>SUMIF($B$275:$B$305,"FGS-2",$G$275:$G$305)</f>
        <v>0</v>
      </c>
      <c r="H308" s="16">
        <f>SUMIF($B$275:$B$305,"FGS-2",$H$275:$H$305)</f>
        <v>11720.799999999997</v>
      </c>
      <c r="I308" s="16">
        <f>SUMIF($B$275:$B$305,"FGS-2",$I$275:$I$305)</f>
        <v>11720.799999999997</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5"/>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5"/>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5"/>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5"/>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27</v>
      </c>
      <c r="D313" s="20">
        <f t="shared" ref="D313:E313" si="26">SUM(D307:D312)</f>
        <v>4</v>
      </c>
      <c r="E313" s="20">
        <f t="shared" si="26"/>
        <v>31</v>
      </c>
      <c r="F313" s="36"/>
      <c r="G313" s="39">
        <f t="shared" ref="G313:H313" si="27">SUM(G307:G312)</f>
        <v>0</v>
      </c>
      <c r="H313" s="39">
        <f t="shared" si="27"/>
        <v>27329.770000000004</v>
      </c>
      <c r="I313" s="39">
        <f>SUM(I307:I312)</f>
        <v>27329.770000000004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216</v>
      </c>
      <c r="D316" s="20">
        <f>SUM(D188+D200+D233+D249+D260+D271+D313)</f>
        <v>12</v>
      </c>
      <c r="E316" s="20">
        <f>SUM(E188+E200+E233+E249+E260+E271+E313)</f>
        <v>228</v>
      </c>
      <c r="F316" s="21"/>
      <c r="G316" s="39">
        <f>SUM(H188+G200+G233+G249+G260+G271+G313)</f>
        <v>150151.18999999994</v>
      </c>
      <c r="H316" s="39">
        <f>SUM(I188+H200+H233+H249+H260+H271+H313)</f>
        <v>789354.54999999993</v>
      </c>
      <c r="I316" s="39">
        <f>SUM(J188+I200+I233+I249+I260+I271+I313)</f>
        <v>977445.34000000008</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B4F07E15-8DDB-440E-AFA3-A3A6C2F86CF9}">
      <formula1>"FDA,FDA-1,FDA-2,FDA-3,FDA-4"</formula1>
    </dataValidation>
    <dataValidation type="list" allowBlank="1" sqref="B7:B174" xr:uid="{7704E335-74DE-43EC-A771-E8802E08F132}">
      <formula1>"DAS,DAS-1,DAS-2,DAS-3,DAS-4,DAS-5,CAA-1,CAA-2,CAA-3,CAA-4,CAA-5"</formula1>
    </dataValidation>
    <dataValidation type="list" allowBlank="1" sqref="D205:D209 D192:D193 D275:D305 D221:D225 D213:D217 D254:D256 D265:D267 D238:D245 D7:D174" xr:uid="{CBEF860A-2F34-427B-924A-AE36A24A85B2}">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D73B2-FFE6-478E-8AD5-9F816F475534}">
  <dimension ref="A1:AD1038"/>
  <sheetViews>
    <sheetView workbookViewId="0">
      <selection sqref="A1:XFD1048576"/>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572</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4" t="s">
        <v>578</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5.5" x14ac:dyDescent="0.3">
      <c r="A7" s="55" t="s">
        <v>180</v>
      </c>
      <c r="B7" s="57" t="s">
        <v>37</v>
      </c>
      <c r="C7" s="57" t="s">
        <v>219</v>
      </c>
      <c r="D7" s="94" t="s">
        <v>227</v>
      </c>
      <c r="E7" s="53">
        <v>1</v>
      </c>
      <c r="F7" s="60" t="s">
        <v>228</v>
      </c>
      <c r="G7" s="54">
        <v>0</v>
      </c>
      <c r="H7" s="124">
        <v>770.75</v>
      </c>
      <c r="I7" s="124">
        <v>3083.01</v>
      </c>
      <c r="J7" s="65">
        <f t="shared" ref="J7:J70" si="0">H7+I7</f>
        <v>3853.76</v>
      </c>
      <c r="K7" s="17"/>
      <c r="L7" s="17"/>
      <c r="M7" s="17"/>
      <c r="N7" s="17"/>
      <c r="O7" s="17"/>
      <c r="P7" s="17"/>
      <c r="Q7" s="17"/>
      <c r="R7" s="18"/>
      <c r="S7" s="18"/>
      <c r="T7" s="18"/>
      <c r="U7" s="18"/>
      <c r="V7" s="18"/>
      <c r="W7" s="18"/>
      <c r="X7" s="18"/>
      <c r="Y7" s="18"/>
      <c r="Z7" s="18"/>
      <c r="AA7" s="5"/>
      <c r="AB7" s="5"/>
      <c r="AC7" s="5"/>
      <c r="AD7" s="5"/>
    </row>
    <row r="8" spans="1:30" ht="15.5" x14ac:dyDescent="0.3">
      <c r="A8" s="56" t="s">
        <v>181</v>
      </c>
      <c r="B8" s="58" t="s">
        <v>33</v>
      </c>
      <c r="C8" s="56" t="s">
        <v>220</v>
      </c>
      <c r="D8" s="94" t="s">
        <v>227</v>
      </c>
      <c r="E8" s="53">
        <v>1</v>
      </c>
      <c r="F8" s="61" t="s">
        <v>229</v>
      </c>
      <c r="G8" s="54">
        <v>0</v>
      </c>
      <c r="H8" s="124">
        <v>1079.06</v>
      </c>
      <c r="I8" s="124">
        <v>4316.21</v>
      </c>
      <c r="J8" s="65">
        <f t="shared" si="0"/>
        <v>5395.27</v>
      </c>
      <c r="K8" s="17"/>
      <c r="L8" s="17"/>
      <c r="M8" s="17"/>
      <c r="N8" s="17"/>
      <c r="O8" s="17"/>
      <c r="P8" s="17"/>
      <c r="Q8" s="17"/>
      <c r="R8" s="5"/>
      <c r="S8" s="5"/>
      <c r="T8" s="5"/>
      <c r="U8" s="5"/>
      <c r="V8" s="5"/>
      <c r="W8" s="5"/>
      <c r="X8" s="5"/>
      <c r="Y8" s="5"/>
      <c r="Z8" s="5"/>
      <c r="AA8" s="5"/>
      <c r="AB8" s="5"/>
      <c r="AC8" s="5"/>
      <c r="AD8" s="5"/>
    </row>
    <row r="9" spans="1:30" ht="15.5" x14ac:dyDescent="0.3">
      <c r="A9" s="56" t="s">
        <v>180</v>
      </c>
      <c r="B9" s="58" t="s">
        <v>37</v>
      </c>
      <c r="C9" s="58" t="s">
        <v>221</v>
      </c>
      <c r="D9" s="94" t="s">
        <v>227</v>
      </c>
      <c r="E9" s="53">
        <v>1</v>
      </c>
      <c r="F9" s="60" t="s">
        <v>230</v>
      </c>
      <c r="G9" s="54">
        <v>0</v>
      </c>
      <c r="H9" s="124">
        <v>770.75</v>
      </c>
      <c r="I9" s="124">
        <v>3083.01</v>
      </c>
      <c r="J9" s="65">
        <f t="shared" si="0"/>
        <v>3853.76</v>
      </c>
      <c r="K9" s="47"/>
      <c r="L9" s="47"/>
      <c r="M9" s="47"/>
      <c r="N9" s="47"/>
      <c r="O9" s="47"/>
      <c r="P9" s="47"/>
      <c r="Q9" s="47"/>
    </row>
    <row r="10" spans="1:30" ht="15.5" x14ac:dyDescent="0.3">
      <c r="A10" s="56" t="s">
        <v>182</v>
      </c>
      <c r="B10" s="56" t="s">
        <v>39</v>
      </c>
      <c r="C10" s="56" t="s">
        <v>222</v>
      </c>
      <c r="D10" s="94" t="s">
        <v>227</v>
      </c>
      <c r="E10" s="53">
        <v>1</v>
      </c>
      <c r="F10" s="62" t="s">
        <v>231</v>
      </c>
      <c r="G10" s="54">
        <v>0</v>
      </c>
      <c r="H10" s="123">
        <v>500.99</v>
      </c>
      <c r="I10" s="123">
        <v>2003.96</v>
      </c>
      <c r="J10" s="65">
        <f t="shared" si="0"/>
        <v>2504.9499999999998</v>
      </c>
    </row>
    <row r="11" spans="1:30" ht="15.5" x14ac:dyDescent="0.3">
      <c r="A11" s="55" t="s">
        <v>183</v>
      </c>
      <c r="B11" s="57" t="s">
        <v>27</v>
      </c>
      <c r="C11" s="57" t="s">
        <v>223</v>
      </c>
      <c r="D11" s="94" t="s">
        <v>227</v>
      </c>
      <c r="E11" s="53">
        <v>1</v>
      </c>
      <c r="F11" s="61" t="s">
        <v>232</v>
      </c>
      <c r="G11" s="54">
        <v>0</v>
      </c>
      <c r="H11" s="123">
        <v>1695.65</v>
      </c>
      <c r="I11" s="123">
        <v>6782.61</v>
      </c>
      <c r="J11" s="65">
        <f t="shared" si="0"/>
        <v>8478.26</v>
      </c>
    </row>
    <row r="12" spans="1:30" ht="15.5" x14ac:dyDescent="0.3">
      <c r="A12" s="55" t="s">
        <v>184</v>
      </c>
      <c r="B12" s="55" t="s">
        <v>29</v>
      </c>
      <c r="C12" s="58" t="s">
        <v>221</v>
      </c>
      <c r="D12" s="94" t="s">
        <v>407</v>
      </c>
      <c r="E12" s="53">
        <v>1</v>
      </c>
      <c r="F12" s="60" t="s">
        <v>233</v>
      </c>
      <c r="G12" s="54">
        <v>0</v>
      </c>
      <c r="H12" s="123"/>
      <c r="I12" s="123">
        <v>5703.56</v>
      </c>
      <c r="J12" s="65">
        <f t="shared" si="0"/>
        <v>5703.56</v>
      </c>
    </row>
    <row r="13" spans="1:30" ht="15.5" x14ac:dyDescent="0.3">
      <c r="A13" s="55" t="s">
        <v>182</v>
      </c>
      <c r="B13" s="56" t="s">
        <v>39</v>
      </c>
      <c r="C13" s="56" t="s">
        <v>220</v>
      </c>
      <c r="D13" s="94" t="s">
        <v>227</v>
      </c>
      <c r="E13" s="53">
        <v>1</v>
      </c>
      <c r="F13" s="60" t="s">
        <v>234</v>
      </c>
      <c r="G13" s="54">
        <v>0</v>
      </c>
      <c r="H13" s="123">
        <v>500.99</v>
      </c>
      <c r="I13" s="123">
        <v>2003.96</v>
      </c>
      <c r="J13" s="65">
        <f t="shared" si="0"/>
        <v>2504.9499999999998</v>
      </c>
    </row>
    <row r="14" spans="1:30" ht="15.5" x14ac:dyDescent="0.3">
      <c r="A14" s="55" t="s">
        <v>182</v>
      </c>
      <c r="B14" s="56" t="s">
        <v>39</v>
      </c>
      <c r="C14" s="57" t="s">
        <v>219</v>
      </c>
      <c r="D14" s="94" t="s">
        <v>227</v>
      </c>
      <c r="E14" s="53">
        <v>1</v>
      </c>
      <c r="F14" s="60" t="s">
        <v>235</v>
      </c>
      <c r="G14" s="54">
        <v>0</v>
      </c>
      <c r="H14" s="123">
        <v>500.99</v>
      </c>
      <c r="I14" s="123">
        <v>2003.96</v>
      </c>
      <c r="J14" s="65">
        <f t="shared" si="0"/>
        <v>2504.9499999999998</v>
      </c>
    </row>
    <row r="15" spans="1:30" ht="15.5" x14ac:dyDescent="0.3">
      <c r="A15" s="55" t="s">
        <v>181</v>
      </c>
      <c r="B15" s="57" t="s">
        <v>33</v>
      </c>
      <c r="C15" s="56" t="s">
        <v>224</v>
      </c>
      <c r="D15" s="94" t="s">
        <v>227</v>
      </c>
      <c r="E15" s="53">
        <v>1</v>
      </c>
      <c r="F15" s="60" t="s">
        <v>236</v>
      </c>
      <c r="G15" s="54">
        <v>0</v>
      </c>
      <c r="H15" s="124">
        <v>1079.06</v>
      </c>
      <c r="I15" s="124">
        <v>4316.21</v>
      </c>
      <c r="J15" s="65">
        <f t="shared" si="0"/>
        <v>5395.27</v>
      </c>
    </row>
    <row r="16" spans="1:30" ht="15.5" x14ac:dyDescent="0.3">
      <c r="A16" s="55" t="s">
        <v>183</v>
      </c>
      <c r="B16" s="57" t="s">
        <v>27</v>
      </c>
      <c r="C16" s="57" t="s">
        <v>219</v>
      </c>
      <c r="D16" s="94" t="s">
        <v>227</v>
      </c>
      <c r="E16" s="53">
        <v>1</v>
      </c>
      <c r="F16" s="61" t="s">
        <v>237</v>
      </c>
      <c r="G16" s="54">
        <v>0</v>
      </c>
      <c r="H16" s="123">
        <v>1695.65</v>
      </c>
      <c r="I16" s="123">
        <v>6782.61</v>
      </c>
      <c r="J16" s="65">
        <f t="shared" si="0"/>
        <v>8478.26</v>
      </c>
    </row>
    <row r="17" spans="1:10" ht="15.5" x14ac:dyDescent="0.3">
      <c r="A17" s="55" t="s">
        <v>183</v>
      </c>
      <c r="B17" s="57" t="s">
        <v>27</v>
      </c>
      <c r="C17" s="56" t="s">
        <v>222</v>
      </c>
      <c r="D17" s="94" t="s">
        <v>227</v>
      </c>
      <c r="E17" s="53">
        <v>1</v>
      </c>
      <c r="F17" s="60" t="s">
        <v>238</v>
      </c>
      <c r="G17" s="54">
        <v>0</v>
      </c>
      <c r="H17" s="123">
        <v>1695.65</v>
      </c>
      <c r="I17" s="123">
        <v>6782.61</v>
      </c>
      <c r="J17" s="65">
        <f t="shared" si="0"/>
        <v>8478.26</v>
      </c>
    </row>
    <row r="18" spans="1:10" ht="15.5" x14ac:dyDescent="0.3">
      <c r="A18" s="55" t="s">
        <v>180</v>
      </c>
      <c r="B18" s="58" t="s">
        <v>37</v>
      </c>
      <c r="C18" s="57" t="s">
        <v>223</v>
      </c>
      <c r="D18" s="94" t="s">
        <v>227</v>
      </c>
      <c r="E18" s="53">
        <v>1</v>
      </c>
      <c r="F18" s="60" t="s">
        <v>239</v>
      </c>
      <c r="G18" s="54">
        <v>0</v>
      </c>
      <c r="H18" s="124">
        <v>770.75</v>
      </c>
      <c r="I18" s="124">
        <v>3083.01</v>
      </c>
      <c r="J18" s="65">
        <f t="shared" si="0"/>
        <v>3853.76</v>
      </c>
    </row>
    <row r="19" spans="1:10" ht="15.5" x14ac:dyDescent="0.3">
      <c r="A19" s="55" t="s">
        <v>185</v>
      </c>
      <c r="B19" s="55" t="s">
        <v>29</v>
      </c>
      <c r="C19" s="56" t="s">
        <v>225</v>
      </c>
      <c r="D19" s="94" t="s">
        <v>227</v>
      </c>
      <c r="E19" s="53">
        <v>1</v>
      </c>
      <c r="F19" s="60" t="s">
        <v>240</v>
      </c>
      <c r="G19" s="54">
        <v>0</v>
      </c>
      <c r="H19" s="123">
        <v>1425.9</v>
      </c>
      <c r="I19" s="123">
        <v>5703.56</v>
      </c>
      <c r="J19" s="65">
        <f t="shared" si="0"/>
        <v>7129.4600000000009</v>
      </c>
    </row>
    <row r="20" spans="1:10" ht="15.5" x14ac:dyDescent="0.3">
      <c r="A20" s="55" t="s">
        <v>183</v>
      </c>
      <c r="B20" s="57" t="s">
        <v>27</v>
      </c>
      <c r="C20" s="56" t="s">
        <v>222</v>
      </c>
      <c r="D20" s="94" t="s">
        <v>227</v>
      </c>
      <c r="E20" s="53">
        <v>1</v>
      </c>
      <c r="F20" s="60" t="s">
        <v>241</v>
      </c>
      <c r="G20" s="54">
        <v>0</v>
      </c>
      <c r="H20" s="123">
        <v>1695.65</v>
      </c>
      <c r="I20" s="123">
        <v>6782.61</v>
      </c>
      <c r="J20" s="65">
        <f t="shared" si="0"/>
        <v>8478.26</v>
      </c>
    </row>
    <row r="21" spans="1:10" ht="26" x14ac:dyDescent="0.3">
      <c r="A21" s="55" t="s">
        <v>186</v>
      </c>
      <c r="B21" s="55" t="s">
        <v>41</v>
      </c>
      <c r="C21" s="55" t="s">
        <v>226</v>
      </c>
      <c r="D21" s="94" t="s">
        <v>407</v>
      </c>
      <c r="E21" s="53">
        <v>1</v>
      </c>
      <c r="F21" s="60" t="s">
        <v>242</v>
      </c>
      <c r="G21" s="54">
        <v>0</v>
      </c>
      <c r="H21" s="123"/>
      <c r="I21" s="123">
        <v>1233.21</v>
      </c>
      <c r="J21" s="67">
        <f t="shared" si="0"/>
        <v>1233.21</v>
      </c>
    </row>
    <row r="22" spans="1:10" ht="15.5" x14ac:dyDescent="0.3">
      <c r="A22" s="55" t="s">
        <v>180</v>
      </c>
      <c r="B22" s="58" t="s">
        <v>37</v>
      </c>
      <c r="C22" s="57" t="s">
        <v>223</v>
      </c>
      <c r="D22" s="94" t="s">
        <v>227</v>
      </c>
      <c r="E22" s="53">
        <v>1</v>
      </c>
      <c r="F22" s="60" t="s">
        <v>243</v>
      </c>
      <c r="G22" s="54">
        <v>0</v>
      </c>
      <c r="H22" s="124">
        <v>770.75</v>
      </c>
      <c r="I22" s="124">
        <v>3083.01</v>
      </c>
      <c r="J22" s="65">
        <f t="shared" si="0"/>
        <v>3853.76</v>
      </c>
    </row>
    <row r="23" spans="1:10" ht="15.5" x14ac:dyDescent="0.3">
      <c r="A23" s="55" t="s">
        <v>187</v>
      </c>
      <c r="B23" s="55" t="s">
        <v>25</v>
      </c>
      <c r="C23" s="57" t="s">
        <v>219</v>
      </c>
      <c r="D23" s="94" t="s">
        <v>227</v>
      </c>
      <c r="E23" s="53">
        <v>1</v>
      </c>
      <c r="F23" s="63" t="s">
        <v>244</v>
      </c>
      <c r="G23" s="54">
        <v>0</v>
      </c>
      <c r="H23" s="123">
        <v>2312.25</v>
      </c>
      <c r="I23" s="123">
        <v>9249.0300000000007</v>
      </c>
      <c r="J23" s="65">
        <f t="shared" si="0"/>
        <v>11561.28</v>
      </c>
    </row>
    <row r="24" spans="1:10" ht="15.5" x14ac:dyDescent="0.3">
      <c r="A24" s="55" t="s">
        <v>187</v>
      </c>
      <c r="B24" s="55" t="s">
        <v>25</v>
      </c>
      <c r="C24" s="57" t="s">
        <v>223</v>
      </c>
      <c r="D24" s="94" t="s">
        <v>227</v>
      </c>
      <c r="E24" s="53">
        <v>1</v>
      </c>
      <c r="F24" s="60" t="s">
        <v>245</v>
      </c>
      <c r="G24" s="54">
        <v>0</v>
      </c>
      <c r="H24" s="123">
        <v>2312.25</v>
      </c>
      <c r="I24" s="123">
        <v>9249.0300000000007</v>
      </c>
      <c r="J24" s="65">
        <f t="shared" si="0"/>
        <v>11561.28</v>
      </c>
    </row>
    <row r="25" spans="1:10" ht="15.5" x14ac:dyDescent="0.3">
      <c r="A25" s="55" t="s">
        <v>183</v>
      </c>
      <c r="B25" s="57" t="s">
        <v>27</v>
      </c>
      <c r="C25" s="56" t="s">
        <v>222</v>
      </c>
      <c r="D25" s="94" t="s">
        <v>461</v>
      </c>
      <c r="E25" s="53">
        <v>1</v>
      </c>
      <c r="F25" s="60" t="s">
        <v>246</v>
      </c>
      <c r="G25" s="54">
        <v>0</v>
      </c>
      <c r="H25" s="123"/>
      <c r="I25" s="123">
        <v>6782.61</v>
      </c>
      <c r="J25" s="65">
        <f t="shared" si="0"/>
        <v>6782.61</v>
      </c>
    </row>
    <row r="26" spans="1:10" ht="15.5" x14ac:dyDescent="0.3">
      <c r="A26" s="55" t="s">
        <v>188</v>
      </c>
      <c r="B26" s="55" t="s">
        <v>35</v>
      </c>
      <c r="C26" s="55" t="s">
        <v>226</v>
      </c>
      <c r="D26" s="94" t="s">
        <v>227</v>
      </c>
      <c r="E26" s="53">
        <v>1</v>
      </c>
      <c r="F26" s="60" t="s">
        <v>247</v>
      </c>
      <c r="G26" s="54">
        <v>0</v>
      </c>
      <c r="H26" s="123">
        <v>936.46</v>
      </c>
      <c r="I26" s="123">
        <v>3745.85</v>
      </c>
      <c r="J26" s="65">
        <f t="shared" si="0"/>
        <v>4682.3099999999995</v>
      </c>
    </row>
    <row r="27" spans="1:10" ht="15.5" x14ac:dyDescent="0.3">
      <c r="A27" s="55" t="s">
        <v>187</v>
      </c>
      <c r="B27" s="55" t="s">
        <v>25</v>
      </c>
      <c r="C27" s="56" t="s">
        <v>222</v>
      </c>
      <c r="D27" s="94" t="s">
        <v>227</v>
      </c>
      <c r="E27" s="53">
        <v>1</v>
      </c>
      <c r="F27" s="61" t="s">
        <v>248</v>
      </c>
      <c r="G27" s="54">
        <v>0</v>
      </c>
      <c r="H27" s="123">
        <v>2312.25</v>
      </c>
      <c r="I27" s="123">
        <v>9249.0300000000007</v>
      </c>
      <c r="J27" s="65">
        <f t="shared" si="0"/>
        <v>11561.28</v>
      </c>
    </row>
    <row r="28" spans="1:10" ht="15.5" x14ac:dyDescent="0.3">
      <c r="A28" s="55" t="s">
        <v>180</v>
      </c>
      <c r="B28" s="58" t="s">
        <v>37</v>
      </c>
      <c r="C28" s="57" t="s">
        <v>219</v>
      </c>
      <c r="D28" s="94" t="s">
        <v>227</v>
      </c>
      <c r="E28" s="53">
        <v>1</v>
      </c>
      <c r="F28" s="60" t="s">
        <v>249</v>
      </c>
      <c r="G28" s="54">
        <v>0</v>
      </c>
      <c r="H28" s="124">
        <v>770.75</v>
      </c>
      <c r="I28" s="124">
        <v>3083.01</v>
      </c>
      <c r="J28" s="65">
        <f t="shared" si="0"/>
        <v>3853.76</v>
      </c>
    </row>
    <row r="29" spans="1:10" ht="15.5" x14ac:dyDescent="0.3">
      <c r="A29" s="56" t="s">
        <v>189</v>
      </c>
      <c r="B29" s="56" t="s">
        <v>31</v>
      </c>
      <c r="C29" s="56" t="s">
        <v>224</v>
      </c>
      <c r="D29" s="94" t="s">
        <v>227</v>
      </c>
      <c r="E29" s="53">
        <v>1</v>
      </c>
      <c r="F29" s="60" t="s">
        <v>250</v>
      </c>
      <c r="G29" s="54">
        <v>0</v>
      </c>
      <c r="H29" s="123">
        <v>1310.28</v>
      </c>
      <c r="I29" s="123">
        <v>5241.1099999999997</v>
      </c>
      <c r="J29" s="65">
        <f t="shared" si="0"/>
        <v>6551.3899999999994</v>
      </c>
    </row>
    <row r="30" spans="1:10" ht="15.5" x14ac:dyDescent="0.3">
      <c r="A30" s="55" t="s">
        <v>180</v>
      </c>
      <c r="B30" s="58" t="s">
        <v>37</v>
      </c>
      <c r="C30" s="58" t="s">
        <v>221</v>
      </c>
      <c r="D30" s="94" t="s">
        <v>227</v>
      </c>
      <c r="E30" s="53">
        <v>1</v>
      </c>
      <c r="F30" s="60" t="s">
        <v>251</v>
      </c>
      <c r="G30" s="54">
        <v>0</v>
      </c>
      <c r="H30" s="124">
        <v>770.75</v>
      </c>
      <c r="I30" s="124">
        <v>3083.01</v>
      </c>
      <c r="J30" s="65">
        <f t="shared" si="0"/>
        <v>3853.76</v>
      </c>
    </row>
    <row r="31" spans="1:10" ht="15.5" x14ac:dyDescent="0.3">
      <c r="A31" s="55" t="s">
        <v>181</v>
      </c>
      <c r="B31" s="57" t="s">
        <v>33</v>
      </c>
      <c r="C31" s="56" t="s">
        <v>222</v>
      </c>
      <c r="D31" s="94" t="s">
        <v>227</v>
      </c>
      <c r="E31" s="53">
        <v>1</v>
      </c>
      <c r="F31" s="60" t="s">
        <v>252</v>
      </c>
      <c r="G31" s="54">
        <v>0</v>
      </c>
      <c r="H31" s="124">
        <v>1079.06</v>
      </c>
      <c r="I31" s="124">
        <v>4316.21</v>
      </c>
      <c r="J31" s="65">
        <f t="shared" si="0"/>
        <v>5395.27</v>
      </c>
    </row>
    <row r="32" spans="1:10" ht="15.5" x14ac:dyDescent="0.3">
      <c r="A32" s="55" t="s">
        <v>183</v>
      </c>
      <c r="B32" s="57" t="s">
        <v>27</v>
      </c>
      <c r="C32" s="58" t="s">
        <v>221</v>
      </c>
      <c r="D32" s="94" t="s">
        <v>227</v>
      </c>
      <c r="E32" s="53">
        <v>1</v>
      </c>
      <c r="F32" s="60" t="s">
        <v>253</v>
      </c>
      <c r="G32" s="54">
        <v>0</v>
      </c>
      <c r="H32" s="123">
        <v>1695.65</v>
      </c>
      <c r="I32" s="123">
        <v>6782.61</v>
      </c>
      <c r="J32" s="65">
        <f t="shared" si="0"/>
        <v>8478.26</v>
      </c>
    </row>
    <row r="33" spans="1:10" ht="15.5" x14ac:dyDescent="0.3">
      <c r="A33" s="55" t="s">
        <v>189</v>
      </c>
      <c r="B33" s="55" t="s">
        <v>31</v>
      </c>
      <c r="C33" s="58" t="s">
        <v>225</v>
      </c>
      <c r="D33" s="94" t="s">
        <v>407</v>
      </c>
      <c r="E33" s="53">
        <v>1</v>
      </c>
      <c r="F33" s="60" t="s">
        <v>254</v>
      </c>
      <c r="G33" s="54">
        <v>0</v>
      </c>
      <c r="H33" s="123"/>
      <c r="I33" s="123">
        <v>5241.1099999999997</v>
      </c>
      <c r="J33" s="65">
        <f t="shared" si="0"/>
        <v>5241.1099999999997</v>
      </c>
    </row>
    <row r="34" spans="1:10" ht="15.5" x14ac:dyDescent="0.3">
      <c r="A34" s="55" t="s">
        <v>190</v>
      </c>
      <c r="B34" s="55" t="s">
        <v>449</v>
      </c>
      <c r="C34" s="56" t="s">
        <v>224</v>
      </c>
      <c r="D34" s="94" t="s">
        <v>227</v>
      </c>
      <c r="E34" s="53">
        <v>1</v>
      </c>
      <c r="F34" s="60" t="s">
        <v>255</v>
      </c>
      <c r="G34" s="54">
        <v>0</v>
      </c>
      <c r="H34" s="123">
        <v>3709.68</v>
      </c>
      <c r="I34" s="123">
        <v>14838.72</v>
      </c>
      <c r="J34" s="65">
        <f>H34+I34</f>
        <v>18548.399999999998</v>
      </c>
    </row>
    <row r="35" spans="1:10" ht="15.5" x14ac:dyDescent="0.3">
      <c r="A35" s="55" t="s">
        <v>187</v>
      </c>
      <c r="B35" s="55" t="s">
        <v>25</v>
      </c>
      <c r="C35" s="56" t="s">
        <v>222</v>
      </c>
      <c r="D35" s="94" t="s">
        <v>227</v>
      </c>
      <c r="E35" s="53">
        <v>1</v>
      </c>
      <c r="F35" s="61" t="s">
        <v>256</v>
      </c>
      <c r="G35" s="54">
        <v>0</v>
      </c>
      <c r="H35" s="123">
        <v>2312.25</v>
      </c>
      <c r="I35" s="123">
        <v>9249.0300000000007</v>
      </c>
      <c r="J35" s="65">
        <f t="shared" si="0"/>
        <v>11561.28</v>
      </c>
    </row>
    <row r="36" spans="1:10" ht="15.5" x14ac:dyDescent="0.3">
      <c r="A36" s="55" t="s">
        <v>180</v>
      </c>
      <c r="B36" s="58" t="s">
        <v>37</v>
      </c>
      <c r="C36" s="56" t="s">
        <v>224</v>
      </c>
      <c r="D36" s="94" t="s">
        <v>227</v>
      </c>
      <c r="E36" s="53">
        <v>1</v>
      </c>
      <c r="F36" s="60" t="s">
        <v>257</v>
      </c>
      <c r="G36" s="54">
        <v>0</v>
      </c>
      <c r="H36" s="124">
        <v>770.75</v>
      </c>
      <c r="I36" s="124">
        <v>3083.01</v>
      </c>
      <c r="J36" s="65">
        <f t="shared" si="0"/>
        <v>3853.76</v>
      </c>
    </row>
    <row r="37" spans="1:10" ht="26" x14ac:dyDescent="0.3">
      <c r="A37" s="55" t="s">
        <v>191</v>
      </c>
      <c r="B37" s="55" t="s">
        <v>31</v>
      </c>
      <c r="C37" s="57" t="s">
        <v>219</v>
      </c>
      <c r="D37" s="94" t="s">
        <v>407</v>
      </c>
      <c r="E37" s="53">
        <v>1</v>
      </c>
      <c r="F37" s="60" t="s">
        <v>258</v>
      </c>
      <c r="G37" s="54">
        <v>0</v>
      </c>
      <c r="H37" s="123"/>
      <c r="I37" s="123">
        <v>5241.1099999999997</v>
      </c>
      <c r="J37" s="65">
        <f t="shared" si="0"/>
        <v>5241.1099999999997</v>
      </c>
    </row>
    <row r="38" spans="1:10" ht="15.5" x14ac:dyDescent="0.3">
      <c r="A38" s="55" t="s">
        <v>192</v>
      </c>
      <c r="B38" s="55" t="s">
        <v>449</v>
      </c>
      <c r="C38" s="57" t="s">
        <v>223</v>
      </c>
      <c r="D38" s="94" t="s">
        <v>227</v>
      </c>
      <c r="E38" s="53">
        <v>1</v>
      </c>
      <c r="F38" s="60" t="s">
        <v>259</v>
      </c>
      <c r="G38" s="54">
        <v>0</v>
      </c>
      <c r="H38" s="123">
        <v>3709.68</v>
      </c>
      <c r="I38" s="123">
        <v>14838.72</v>
      </c>
      <c r="J38" s="65">
        <f t="shared" si="0"/>
        <v>18548.399999999998</v>
      </c>
    </row>
    <row r="39" spans="1:10" ht="15.5" x14ac:dyDescent="0.3">
      <c r="A39" s="55" t="s">
        <v>182</v>
      </c>
      <c r="B39" s="56" t="s">
        <v>39</v>
      </c>
      <c r="C39" s="56" t="s">
        <v>222</v>
      </c>
      <c r="D39" s="94" t="s">
        <v>227</v>
      </c>
      <c r="E39" s="53">
        <v>1</v>
      </c>
      <c r="F39" s="60" t="s">
        <v>260</v>
      </c>
      <c r="G39" s="54">
        <v>0</v>
      </c>
      <c r="H39" s="123">
        <v>500.99</v>
      </c>
      <c r="I39" s="123">
        <v>2003.96</v>
      </c>
      <c r="J39" s="65">
        <f t="shared" si="0"/>
        <v>2504.9499999999998</v>
      </c>
    </row>
    <row r="40" spans="1:10" ht="15.5" x14ac:dyDescent="0.3">
      <c r="A40" s="55" t="s">
        <v>181</v>
      </c>
      <c r="B40" s="57" t="s">
        <v>33</v>
      </c>
      <c r="C40" s="56" t="s">
        <v>220</v>
      </c>
      <c r="D40" s="94" t="s">
        <v>227</v>
      </c>
      <c r="E40" s="53">
        <v>1</v>
      </c>
      <c r="F40" s="60" t="s">
        <v>261</v>
      </c>
      <c r="G40" s="54">
        <v>0</v>
      </c>
      <c r="H40" s="124">
        <v>1079.06</v>
      </c>
      <c r="I40" s="124">
        <v>4316.21</v>
      </c>
      <c r="J40" s="65">
        <f t="shared" si="0"/>
        <v>5395.27</v>
      </c>
    </row>
    <row r="41" spans="1:10" ht="15.5" x14ac:dyDescent="0.3">
      <c r="A41" s="55" t="s">
        <v>193</v>
      </c>
      <c r="B41" s="57" t="s">
        <v>27</v>
      </c>
      <c r="C41" s="56" t="s">
        <v>220</v>
      </c>
      <c r="D41" s="94" t="s">
        <v>227</v>
      </c>
      <c r="E41" s="53">
        <v>1</v>
      </c>
      <c r="F41" s="60" t="s">
        <v>262</v>
      </c>
      <c r="G41" s="54">
        <v>0</v>
      </c>
      <c r="H41" s="123">
        <v>1695.65</v>
      </c>
      <c r="I41" s="123">
        <v>6782.61</v>
      </c>
      <c r="J41" s="65">
        <f t="shared" si="0"/>
        <v>8478.26</v>
      </c>
    </row>
    <row r="42" spans="1:10" ht="15.5" x14ac:dyDescent="0.3">
      <c r="A42" s="55" t="s">
        <v>183</v>
      </c>
      <c r="B42" s="57" t="s">
        <v>27</v>
      </c>
      <c r="C42" s="58" t="s">
        <v>221</v>
      </c>
      <c r="D42" s="94" t="s">
        <v>227</v>
      </c>
      <c r="E42" s="53">
        <v>1</v>
      </c>
      <c r="F42" s="61" t="s">
        <v>263</v>
      </c>
      <c r="G42" s="54">
        <v>0</v>
      </c>
      <c r="H42" s="123">
        <v>1695.65</v>
      </c>
      <c r="I42" s="123">
        <v>6782.61</v>
      </c>
      <c r="J42" s="65">
        <f t="shared" si="0"/>
        <v>8478.26</v>
      </c>
    </row>
    <row r="43" spans="1:10" ht="15.5" x14ac:dyDescent="0.3">
      <c r="A43" s="55" t="s">
        <v>185</v>
      </c>
      <c r="B43" s="55" t="s">
        <v>29</v>
      </c>
      <c r="C43" s="56" t="s">
        <v>224</v>
      </c>
      <c r="D43" s="94" t="s">
        <v>227</v>
      </c>
      <c r="E43" s="53">
        <v>1</v>
      </c>
      <c r="F43" s="60" t="s">
        <v>264</v>
      </c>
      <c r="G43" s="54">
        <v>0</v>
      </c>
      <c r="H43" s="123">
        <v>1425.9</v>
      </c>
      <c r="I43" s="123">
        <v>5703.56</v>
      </c>
      <c r="J43" s="65">
        <f t="shared" si="0"/>
        <v>7129.4600000000009</v>
      </c>
    </row>
    <row r="44" spans="1:10" ht="15.5" x14ac:dyDescent="0.3">
      <c r="A44" s="55" t="s">
        <v>180</v>
      </c>
      <c r="B44" s="58" t="s">
        <v>37</v>
      </c>
      <c r="C44" s="56" t="s">
        <v>222</v>
      </c>
      <c r="D44" s="94" t="s">
        <v>227</v>
      </c>
      <c r="E44" s="53">
        <v>1</v>
      </c>
      <c r="F44" s="60" t="s">
        <v>265</v>
      </c>
      <c r="G44" s="54">
        <v>0</v>
      </c>
      <c r="H44" s="124">
        <v>770.75</v>
      </c>
      <c r="I44" s="124">
        <v>3083.01</v>
      </c>
      <c r="J44" s="65">
        <f t="shared" si="0"/>
        <v>3853.76</v>
      </c>
    </row>
    <row r="45" spans="1:10" ht="15.5" x14ac:dyDescent="0.3">
      <c r="A45" s="55" t="s">
        <v>180</v>
      </c>
      <c r="B45" s="58" t="s">
        <v>37</v>
      </c>
      <c r="C45" s="55" t="s">
        <v>226</v>
      </c>
      <c r="D45" s="94" t="s">
        <v>407</v>
      </c>
      <c r="E45" s="53">
        <v>1</v>
      </c>
      <c r="F45" s="60" t="s">
        <v>266</v>
      </c>
      <c r="G45" s="54">
        <v>0</v>
      </c>
      <c r="H45" s="124"/>
      <c r="I45" s="124">
        <v>3083.01</v>
      </c>
      <c r="J45" s="65">
        <f t="shared" si="0"/>
        <v>3083.01</v>
      </c>
    </row>
    <row r="46" spans="1:10" ht="15.5" x14ac:dyDescent="0.3">
      <c r="A46" s="55" t="s">
        <v>180</v>
      </c>
      <c r="B46" s="58" t="s">
        <v>37</v>
      </c>
      <c r="C46" s="57" t="s">
        <v>219</v>
      </c>
      <c r="D46" s="94" t="s">
        <v>461</v>
      </c>
      <c r="E46" s="53">
        <v>1</v>
      </c>
      <c r="F46" s="60" t="s">
        <v>267</v>
      </c>
      <c r="G46" s="54">
        <v>0</v>
      </c>
      <c r="H46" s="124"/>
      <c r="I46" s="124">
        <v>3083.01</v>
      </c>
      <c r="J46" s="65">
        <f t="shared" si="0"/>
        <v>3083.01</v>
      </c>
    </row>
    <row r="47" spans="1:10" ht="15.5" x14ac:dyDescent="0.3">
      <c r="A47" s="55" t="s">
        <v>182</v>
      </c>
      <c r="B47" s="56" t="s">
        <v>39</v>
      </c>
      <c r="C47" s="56" t="s">
        <v>222</v>
      </c>
      <c r="D47" s="94" t="s">
        <v>227</v>
      </c>
      <c r="E47" s="53">
        <v>1</v>
      </c>
      <c r="F47" s="60" t="s">
        <v>268</v>
      </c>
      <c r="G47" s="54">
        <v>0</v>
      </c>
      <c r="H47" s="123">
        <v>500.99</v>
      </c>
      <c r="I47" s="123">
        <v>2003.96</v>
      </c>
      <c r="J47" s="65">
        <f t="shared" si="0"/>
        <v>2504.9499999999998</v>
      </c>
    </row>
    <row r="48" spans="1:10" ht="15.5" x14ac:dyDescent="0.3">
      <c r="A48" s="55" t="s">
        <v>189</v>
      </c>
      <c r="B48" s="55" t="s">
        <v>31</v>
      </c>
      <c r="C48" s="57" t="s">
        <v>223</v>
      </c>
      <c r="D48" s="94" t="s">
        <v>227</v>
      </c>
      <c r="E48" s="53">
        <v>1</v>
      </c>
      <c r="F48" s="60" t="s">
        <v>567</v>
      </c>
      <c r="G48" s="54">
        <v>0</v>
      </c>
      <c r="H48" s="123">
        <v>1310.28</v>
      </c>
      <c r="I48" s="123">
        <v>5241.1099999999997</v>
      </c>
      <c r="J48" s="65">
        <f t="shared" si="0"/>
        <v>6551.3899999999994</v>
      </c>
    </row>
    <row r="49" spans="1:10" ht="15.5" x14ac:dyDescent="0.3">
      <c r="A49" s="55" t="s">
        <v>181</v>
      </c>
      <c r="B49" s="57" t="s">
        <v>33</v>
      </c>
      <c r="C49" s="57" t="s">
        <v>219</v>
      </c>
      <c r="D49" s="94" t="s">
        <v>227</v>
      </c>
      <c r="E49" s="53">
        <v>1</v>
      </c>
      <c r="F49" s="61" t="s">
        <v>270</v>
      </c>
      <c r="G49" s="54">
        <v>0</v>
      </c>
      <c r="H49" s="124">
        <v>1079.06</v>
      </c>
      <c r="I49" s="124">
        <v>4316.21</v>
      </c>
      <c r="J49" s="65">
        <f t="shared" si="0"/>
        <v>5395.27</v>
      </c>
    </row>
    <row r="50" spans="1:10" ht="15.5" x14ac:dyDescent="0.3">
      <c r="A50" s="55" t="s">
        <v>194</v>
      </c>
      <c r="B50" s="57" t="s">
        <v>33</v>
      </c>
      <c r="C50" s="56" t="s">
        <v>222</v>
      </c>
      <c r="D50" s="94" t="s">
        <v>407</v>
      </c>
      <c r="E50" s="53">
        <v>1</v>
      </c>
      <c r="F50" s="60" t="s">
        <v>271</v>
      </c>
      <c r="G50" s="54">
        <v>0</v>
      </c>
      <c r="H50" s="124"/>
      <c r="I50" s="124">
        <v>4316.21</v>
      </c>
      <c r="J50" s="65">
        <f t="shared" si="0"/>
        <v>4316.21</v>
      </c>
    </row>
    <row r="51" spans="1:10" ht="15.5" x14ac:dyDescent="0.3">
      <c r="A51" s="55" t="s">
        <v>188</v>
      </c>
      <c r="B51" s="55" t="s">
        <v>35</v>
      </c>
      <c r="C51" s="56" t="s">
        <v>225</v>
      </c>
      <c r="D51" s="94" t="s">
        <v>227</v>
      </c>
      <c r="E51" s="53">
        <v>1</v>
      </c>
      <c r="F51" s="60" t="s">
        <v>272</v>
      </c>
      <c r="G51" s="54">
        <v>0</v>
      </c>
      <c r="H51" s="123">
        <v>936.46</v>
      </c>
      <c r="I51" s="123">
        <v>3745.85</v>
      </c>
      <c r="J51" s="65">
        <f t="shared" si="0"/>
        <v>4682.3099999999995</v>
      </c>
    </row>
    <row r="52" spans="1:10" ht="15.5" x14ac:dyDescent="0.3">
      <c r="A52" s="55" t="s">
        <v>180</v>
      </c>
      <c r="B52" s="58" t="s">
        <v>37</v>
      </c>
      <c r="C52" s="57" t="s">
        <v>223</v>
      </c>
      <c r="D52" s="94" t="s">
        <v>227</v>
      </c>
      <c r="E52" s="53">
        <v>1</v>
      </c>
      <c r="F52" s="60" t="s">
        <v>273</v>
      </c>
      <c r="G52" s="54">
        <v>0</v>
      </c>
      <c r="H52" s="124">
        <v>770.75</v>
      </c>
      <c r="I52" s="124">
        <v>3083.01</v>
      </c>
      <c r="J52" s="65">
        <f t="shared" si="0"/>
        <v>3853.76</v>
      </c>
    </row>
    <row r="53" spans="1:10" ht="15.5" x14ac:dyDescent="0.3">
      <c r="A53" s="55" t="s">
        <v>183</v>
      </c>
      <c r="B53" s="57" t="s">
        <v>27</v>
      </c>
      <c r="C53" s="58" t="s">
        <v>221</v>
      </c>
      <c r="D53" s="94" t="s">
        <v>227</v>
      </c>
      <c r="E53" s="53">
        <v>1</v>
      </c>
      <c r="F53" s="60" t="s">
        <v>274</v>
      </c>
      <c r="G53" s="54">
        <v>0</v>
      </c>
      <c r="H53" s="123">
        <v>1695.65</v>
      </c>
      <c r="I53" s="123">
        <v>6782.61</v>
      </c>
      <c r="J53" s="65">
        <f t="shared" si="0"/>
        <v>8478.26</v>
      </c>
    </row>
    <row r="54" spans="1:10" ht="15.5" x14ac:dyDescent="0.3">
      <c r="A54" s="55" t="s">
        <v>183</v>
      </c>
      <c r="B54" s="57" t="s">
        <v>27</v>
      </c>
      <c r="C54" s="56" t="s">
        <v>222</v>
      </c>
      <c r="D54" s="94" t="s">
        <v>227</v>
      </c>
      <c r="E54" s="53">
        <v>1</v>
      </c>
      <c r="F54" s="60" t="s">
        <v>275</v>
      </c>
      <c r="G54" s="54">
        <v>0</v>
      </c>
      <c r="H54" s="123">
        <v>1695.65</v>
      </c>
      <c r="I54" s="123">
        <v>6782.61</v>
      </c>
      <c r="J54" s="65">
        <f t="shared" si="0"/>
        <v>8478.26</v>
      </c>
    </row>
    <row r="55" spans="1:10" ht="15.5" x14ac:dyDescent="0.3">
      <c r="A55" s="55" t="s">
        <v>182</v>
      </c>
      <c r="B55" s="56" t="s">
        <v>39</v>
      </c>
      <c r="C55" s="56" t="s">
        <v>220</v>
      </c>
      <c r="D55" s="94" t="s">
        <v>227</v>
      </c>
      <c r="E55" s="53">
        <v>1</v>
      </c>
      <c r="F55" s="60" t="s">
        <v>276</v>
      </c>
      <c r="G55" s="54">
        <v>0</v>
      </c>
      <c r="H55" s="123">
        <v>500.99</v>
      </c>
      <c r="I55" s="123">
        <v>2003.96</v>
      </c>
      <c r="J55" s="65">
        <f t="shared" si="0"/>
        <v>2504.9499999999998</v>
      </c>
    </row>
    <row r="56" spans="1:10" ht="15.5" x14ac:dyDescent="0.3">
      <c r="A56" s="55" t="s">
        <v>182</v>
      </c>
      <c r="B56" s="56" t="s">
        <v>39</v>
      </c>
      <c r="C56" s="55" t="s">
        <v>226</v>
      </c>
      <c r="D56" s="94" t="s">
        <v>227</v>
      </c>
      <c r="E56" s="53">
        <v>1</v>
      </c>
      <c r="F56" s="60" t="s">
        <v>277</v>
      </c>
      <c r="G56" s="54">
        <v>0</v>
      </c>
      <c r="H56" s="123">
        <v>500.99</v>
      </c>
      <c r="I56" s="123">
        <v>2003.96</v>
      </c>
      <c r="J56" s="65">
        <f t="shared" si="0"/>
        <v>2504.9499999999998</v>
      </c>
    </row>
    <row r="57" spans="1:10" ht="15.5" x14ac:dyDescent="0.3">
      <c r="A57" s="55" t="s">
        <v>182</v>
      </c>
      <c r="B57" s="56" t="s">
        <v>39</v>
      </c>
      <c r="C57" s="56" t="s">
        <v>222</v>
      </c>
      <c r="D57" s="94" t="s">
        <v>227</v>
      </c>
      <c r="E57" s="53">
        <v>1</v>
      </c>
      <c r="F57" s="60" t="s">
        <v>278</v>
      </c>
      <c r="G57" s="54">
        <v>0</v>
      </c>
      <c r="H57" s="123">
        <v>500.99</v>
      </c>
      <c r="I57" s="123">
        <v>2003.96</v>
      </c>
      <c r="J57" s="65">
        <f t="shared" si="0"/>
        <v>2504.9499999999998</v>
      </c>
    </row>
    <row r="58" spans="1:10" ht="15.5" x14ac:dyDescent="0.3">
      <c r="A58" s="55" t="s">
        <v>180</v>
      </c>
      <c r="B58" s="58" t="s">
        <v>37</v>
      </c>
      <c r="C58" s="56" t="s">
        <v>222</v>
      </c>
      <c r="D58" s="94" t="s">
        <v>227</v>
      </c>
      <c r="E58" s="53">
        <v>1</v>
      </c>
      <c r="F58" s="60" t="s">
        <v>279</v>
      </c>
      <c r="G58" s="54">
        <v>0</v>
      </c>
      <c r="H58" s="124">
        <v>770.75</v>
      </c>
      <c r="I58" s="124">
        <v>3083.01</v>
      </c>
      <c r="J58" s="65">
        <f t="shared" si="0"/>
        <v>3853.76</v>
      </c>
    </row>
    <row r="59" spans="1:10" ht="15.5" x14ac:dyDescent="0.3">
      <c r="A59" s="55" t="s">
        <v>195</v>
      </c>
      <c r="B59" s="55" t="s">
        <v>41</v>
      </c>
      <c r="C59" s="56" t="s">
        <v>222</v>
      </c>
      <c r="D59" s="94" t="s">
        <v>227</v>
      </c>
      <c r="E59" s="53">
        <v>1</v>
      </c>
      <c r="F59" s="61" t="s">
        <v>280</v>
      </c>
      <c r="G59" s="54">
        <v>0</v>
      </c>
      <c r="H59" s="123">
        <v>308.3</v>
      </c>
      <c r="I59" s="123">
        <v>1233.21</v>
      </c>
      <c r="J59" s="67">
        <f t="shared" si="0"/>
        <v>1541.51</v>
      </c>
    </row>
    <row r="60" spans="1:10" ht="15.5" x14ac:dyDescent="0.3">
      <c r="A60" s="55" t="s">
        <v>189</v>
      </c>
      <c r="B60" s="55" t="s">
        <v>31</v>
      </c>
      <c r="C60" s="57" t="s">
        <v>219</v>
      </c>
      <c r="D60" s="94" t="s">
        <v>227</v>
      </c>
      <c r="E60" s="53">
        <v>1</v>
      </c>
      <c r="F60" s="60" t="s">
        <v>281</v>
      </c>
      <c r="G60" s="54">
        <v>0</v>
      </c>
      <c r="H60" s="123">
        <v>1310.28</v>
      </c>
      <c r="I60" s="123">
        <v>5241.1099999999997</v>
      </c>
      <c r="J60" s="65">
        <f t="shared" si="0"/>
        <v>6551.3899999999994</v>
      </c>
    </row>
    <row r="61" spans="1:10" ht="15.5" x14ac:dyDescent="0.3">
      <c r="A61" s="55" t="s">
        <v>183</v>
      </c>
      <c r="B61" s="57" t="s">
        <v>27</v>
      </c>
      <c r="C61" s="56" t="s">
        <v>222</v>
      </c>
      <c r="D61" s="94" t="s">
        <v>227</v>
      </c>
      <c r="E61" s="53">
        <v>1</v>
      </c>
      <c r="F61" s="60" t="s">
        <v>282</v>
      </c>
      <c r="G61" s="54">
        <v>0</v>
      </c>
      <c r="H61" s="123">
        <v>1695.65</v>
      </c>
      <c r="I61" s="123">
        <v>6782.61</v>
      </c>
      <c r="J61" s="65">
        <f t="shared" si="0"/>
        <v>8478.26</v>
      </c>
    </row>
    <row r="62" spans="1:10" ht="15.5" x14ac:dyDescent="0.3">
      <c r="A62" s="55" t="s">
        <v>196</v>
      </c>
      <c r="B62" s="57" t="s">
        <v>33</v>
      </c>
      <c r="C62" s="57" t="s">
        <v>219</v>
      </c>
      <c r="D62" s="94" t="s">
        <v>227</v>
      </c>
      <c r="E62" s="53">
        <v>1</v>
      </c>
      <c r="F62" s="60" t="s">
        <v>283</v>
      </c>
      <c r="G62" s="54">
        <v>0</v>
      </c>
      <c r="H62" s="124">
        <v>1079.06</v>
      </c>
      <c r="I62" s="124">
        <v>4316.21</v>
      </c>
      <c r="J62" s="65">
        <f t="shared" si="0"/>
        <v>5395.27</v>
      </c>
    </row>
    <row r="63" spans="1:10" ht="15.5" x14ac:dyDescent="0.3">
      <c r="A63" s="55" t="s">
        <v>189</v>
      </c>
      <c r="B63" s="55" t="s">
        <v>31</v>
      </c>
      <c r="C63" s="55" t="s">
        <v>226</v>
      </c>
      <c r="D63" s="94" t="s">
        <v>227</v>
      </c>
      <c r="E63" s="53">
        <v>1</v>
      </c>
      <c r="F63" s="61" t="s">
        <v>284</v>
      </c>
      <c r="G63" s="54">
        <v>0</v>
      </c>
      <c r="H63" s="123">
        <v>1310.28</v>
      </c>
      <c r="I63" s="123">
        <v>5241.1099999999997</v>
      </c>
      <c r="J63" s="65">
        <f t="shared" si="0"/>
        <v>6551.3899999999994</v>
      </c>
    </row>
    <row r="64" spans="1:10" ht="15.5" x14ac:dyDescent="0.3">
      <c r="A64" s="55" t="s">
        <v>197</v>
      </c>
      <c r="B64" s="57" t="s">
        <v>27</v>
      </c>
      <c r="C64" s="55" t="s">
        <v>226</v>
      </c>
      <c r="D64" s="94" t="s">
        <v>227</v>
      </c>
      <c r="E64" s="53">
        <v>1</v>
      </c>
      <c r="F64" s="60" t="s">
        <v>285</v>
      </c>
      <c r="G64" s="54">
        <v>0</v>
      </c>
      <c r="H64" s="123">
        <v>1695.65</v>
      </c>
      <c r="I64" s="123">
        <v>6782.61</v>
      </c>
      <c r="J64" s="65">
        <f t="shared" si="0"/>
        <v>8478.26</v>
      </c>
    </row>
    <row r="65" spans="1:10" ht="15.5" x14ac:dyDescent="0.3">
      <c r="A65" s="55" t="s">
        <v>185</v>
      </c>
      <c r="B65" s="55" t="s">
        <v>29</v>
      </c>
      <c r="C65" s="59" t="s">
        <v>224</v>
      </c>
      <c r="D65" s="94" t="s">
        <v>227</v>
      </c>
      <c r="E65" s="53">
        <v>1</v>
      </c>
      <c r="F65" s="61" t="s">
        <v>286</v>
      </c>
      <c r="G65" s="54">
        <v>0</v>
      </c>
      <c r="H65" s="123">
        <v>1425.9</v>
      </c>
      <c r="I65" s="123">
        <v>5703.56</v>
      </c>
      <c r="J65" s="65">
        <f t="shared" si="0"/>
        <v>7129.4600000000009</v>
      </c>
    </row>
    <row r="66" spans="1:10" ht="15.5" x14ac:dyDescent="0.3">
      <c r="A66" s="55" t="s">
        <v>182</v>
      </c>
      <c r="B66" s="56" t="s">
        <v>39</v>
      </c>
      <c r="C66" s="55" t="s">
        <v>226</v>
      </c>
      <c r="D66" s="94" t="s">
        <v>227</v>
      </c>
      <c r="E66" s="53">
        <v>1</v>
      </c>
      <c r="F66" s="61" t="s">
        <v>287</v>
      </c>
      <c r="G66" s="54">
        <v>0</v>
      </c>
      <c r="H66" s="123">
        <v>500.99</v>
      </c>
      <c r="I66" s="123">
        <v>2003.96</v>
      </c>
      <c r="J66" s="65">
        <f t="shared" si="0"/>
        <v>2504.9499999999998</v>
      </c>
    </row>
    <row r="67" spans="1:10" ht="15.5" x14ac:dyDescent="0.3">
      <c r="A67" s="55" t="s">
        <v>180</v>
      </c>
      <c r="B67" s="58" t="s">
        <v>37</v>
      </c>
      <c r="C67" s="55" t="s">
        <v>226</v>
      </c>
      <c r="D67" s="94" t="s">
        <v>407</v>
      </c>
      <c r="E67" s="53">
        <v>1</v>
      </c>
      <c r="F67" s="60" t="s">
        <v>288</v>
      </c>
      <c r="G67" s="54">
        <v>0</v>
      </c>
      <c r="H67" s="124"/>
      <c r="I67" s="124">
        <v>3083.01</v>
      </c>
      <c r="J67" s="65">
        <f t="shared" si="0"/>
        <v>3083.01</v>
      </c>
    </row>
    <row r="68" spans="1:10" ht="15.5" x14ac:dyDescent="0.3">
      <c r="A68" s="55" t="s">
        <v>185</v>
      </c>
      <c r="B68" s="55" t="s">
        <v>29</v>
      </c>
      <c r="C68" s="57" t="s">
        <v>223</v>
      </c>
      <c r="D68" s="94" t="s">
        <v>227</v>
      </c>
      <c r="E68" s="53">
        <v>1</v>
      </c>
      <c r="F68" s="60" t="s">
        <v>269</v>
      </c>
      <c r="G68" s="54">
        <v>0</v>
      </c>
      <c r="H68" s="123">
        <v>1425.9</v>
      </c>
      <c r="I68" s="123">
        <v>5703.56</v>
      </c>
      <c r="J68" s="65">
        <f t="shared" si="0"/>
        <v>7129.4600000000009</v>
      </c>
    </row>
    <row r="69" spans="1:10" ht="15.5" x14ac:dyDescent="0.3">
      <c r="A69" s="55" t="s">
        <v>189</v>
      </c>
      <c r="B69" s="55" t="s">
        <v>31</v>
      </c>
      <c r="C69" s="56" t="s">
        <v>222</v>
      </c>
      <c r="D69" s="122" t="s">
        <v>227</v>
      </c>
      <c r="E69" s="53">
        <v>1</v>
      </c>
      <c r="F69" s="60" t="s">
        <v>341</v>
      </c>
      <c r="G69" s="54">
        <v>0</v>
      </c>
      <c r="H69" s="123">
        <v>1310.28</v>
      </c>
      <c r="I69" s="123">
        <v>5241.1099999999997</v>
      </c>
      <c r="J69" s="65">
        <f t="shared" si="0"/>
        <v>6551.3899999999994</v>
      </c>
    </row>
    <row r="70" spans="1:10" ht="15.5" x14ac:dyDescent="0.3">
      <c r="A70" s="55" t="s">
        <v>182</v>
      </c>
      <c r="B70" s="56" t="s">
        <v>39</v>
      </c>
      <c r="C70" s="56" t="s">
        <v>220</v>
      </c>
      <c r="D70" s="94" t="s">
        <v>227</v>
      </c>
      <c r="E70" s="53">
        <v>1</v>
      </c>
      <c r="F70" s="60" t="s">
        <v>291</v>
      </c>
      <c r="G70" s="54">
        <v>0</v>
      </c>
      <c r="H70" s="123">
        <v>500.99</v>
      </c>
      <c r="I70" s="123">
        <v>2003.96</v>
      </c>
      <c r="J70" s="65">
        <f t="shared" si="0"/>
        <v>2504.9499999999998</v>
      </c>
    </row>
    <row r="71" spans="1:10" ht="15.5" x14ac:dyDescent="0.3">
      <c r="A71" s="56" t="s">
        <v>182</v>
      </c>
      <c r="B71" s="56" t="s">
        <v>39</v>
      </c>
      <c r="C71" s="56" t="s">
        <v>220</v>
      </c>
      <c r="D71" s="94" t="s">
        <v>227</v>
      </c>
      <c r="E71" s="53">
        <v>1</v>
      </c>
      <c r="F71" s="60" t="s">
        <v>508</v>
      </c>
      <c r="G71" s="54">
        <v>0</v>
      </c>
      <c r="H71" s="123">
        <v>500.99</v>
      </c>
      <c r="I71" s="123">
        <v>2003.96</v>
      </c>
      <c r="J71" s="65">
        <f t="shared" ref="J71:J134" si="1">H71+I71</f>
        <v>2504.9499999999998</v>
      </c>
    </row>
    <row r="72" spans="1:10" ht="15.5" x14ac:dyDescent="0.3">
      <c r="A72" s="55" t="s">
        <v>185</v>
      </c>
      <c r="B72" s="55" t="s">
        <v>29</v>
      </c>
      <c r="C72" s="57" t="s">
        <v>223</v>
      </c>
      <c r="D72" s="94" t="s">
        <v>227</v>
      </c>
      <c r="E72" s="53">
        <v>1</v>
      </c>
      <c r="F72" s="60" t="s">
        <v>293</v>
      </c>
      <c r="G72" s="54">
        <v>0</v>
      </c>
      <c r="H72" s="123">
        <v>1425.9</v>
      </c>
      <c r="I72" s="123">
        <v>5703.56</v>
      </c>
      <c r="J72" s="65">
        <f t="shared" si="1"/>
        <v>7129.4600000000009</v>
      </c>
    </row>
    <row r="73" spans="1:10" ht="15.5" x14ac:dyDescent="0.3">
      <c r="A73" s="55" t="s">
        <v>198</v>
      </c>
      <c r="B73" s="55" t="s">
        <v>449</v>
      </c>
      <c r="C73" s="58" t="s">
        <v>225</v>
      </c>
      <c r="D73" s="94" t="s">
        <v>227</v>
      </c>
      <c r="E73" s="53">
        <v>1</v>
      </c>
      <c r="F73" s="60" t="s">
        <v>294</v>
      </c>
      <c r="G73" s="54">
        <v>0</v>
      </c>
      <c r="H73" s="123">
        <v>3709.68</v>
      </c>
      <c r="I73" s="123">
        <v>14838.72</v>
      </c>
      <c r="J73" s="65">
        <f t="shared" si="1"/>
        <v>18548.399999999998</v>
      </c>
    </row>
    <row r="74" spans="1:10" ht="15.5" x14ac:dyDescent="0.3">
      <c r="A74" s="55" t="s">
        <v>196</v>
      </c>
      <c r="B74" s="57" t="s">
        <v>33</v>
      </c>
      <c r="C74" s="56" t="s">
        <v>222</v>
      </c>
      <c r="D74" s="94" t="s">
        <v>227</v>
      </c>
      <c r="E74" s="53">
        <v>1</v>
      </c>
      <c r="F74" s="60" t="s">
        <v>295</v>
      </c>
      <c r="G74" s="54">
        <v>0</v>
      </c>
      <c r="H74" s="124">
        <v>1079.06</v>
      </c>
      <c r="I74" s="124">
        <v>4316.21</v>
      </c>
      <c r="J74" s="65">
        <f t="shared" si="1"/>
        <v>5395.27</v>
      </c>
    </row>
    <row r="75" spans="1:10" ht="15.5" x14ac:dyDescent="0.3">
      <c r="A75" s="55" t="s">
        <v>182</v>
      </c>
      <c r="B75" s="56" t="s">
        <v>39</v>
      </c>
      <c r="C75" s="56" t="s">
        <v>224</v>
      </c>
      <c r="D75" s="94" t="s">
        <v>227</v>
      </c>
      <c r="E75" s="53">
        <v>1</v>
      </c>
      <c r="F75" s="60" t="s">
        <v>296</v>
      </c>
      <c r="G75" s="54">
        <v>0</v>
      </c>
      <c r="H75" s="123">
        <v>500.99</v>
      </c>
      <c r="I75" s="123">
        <v>2003.96</v>
      </c>
      <c r="J75" s="65">
        <f t="shared" si="1"/>
        <v>2504.9499999999998</v>
      </c>
    </row>
    <row r="76" spans="1:10" ht="15.5" x14ac:dyDescent="0.3">
      <c r="A76" s="55" t="s">
        <v>199</v>
      </c>
      <c r="B76" s="55" t="s">
        <v>31</v>
      </c>
      <c r="C76" s="56" t="s">
        <v>224</v>
      </c>
      <c r="D76" s="94" t="s">
        <v>227</v>
      </c>
      <c r="E76" s="53">
        <v>1</v>
      </c>
      <c r="F76" s="60" t="s">
        <v>297</v>
      </c>
      <c r="G76" s="54">
        <v>0</v>
      </c>
      <c r="H76" s="123">
        <v>1310.28</v>
      </c>
      <c r="I76" s="123">
        <v>5241.1099999999997</v>
      </c>
      <c r="J76" s="65">
        <f t="shared" si="1"/>
        <v>6551.3899999999994</v>
      </c>
    </row>
    <row r="77" spans="1:10" ht="15.5" x14ac:dyDescent="0.3">
      <c r="A77" s="55" t="s">
        <v>200</v>
      </c>
      <c r="B77" s="57" t="s">
        <v>33</v>
      </c>
      <c r="C77" s="56" t="s">
        <v>222</v>
      </c>
      <c r="D77" s="94" t="s">
        <v>407</v>
      </c>
      <c r="E77" s="53">
        <v>1</v>
      </c>
      <c r="F77" s="60" t="s">
        <v>298</v>
      </c>
      <c r="G77" s="54">
        <v>0</v>
      </c>
      <c r="H77" s="124"/>
      <c r="I77" s="124">
        <v>4316.21</v>
      </c>
      <c r="J77" s="65">
        <f t="shared" si="1"/>
        <v>4316.21</v>
      </c>
    </row>
    <row r="78" spans="1:10" ht="15.5" x14ac:dyDescent="0.3">
      <c r="A78" s="55" t="s">
        <v>201</v>
      </c>
      <c r="B78" s="56" t="s">
        <v>39</v>
      </c>
      <c r="C78" s="57" t="s">
        <v>219</v>
      </c>
      <c r="D78" s="94" t="s">
        <v>227</v>
      </c>
      <c r="E78" s="53">
        <v>1</v>
      </c>
      <c r="F78" s="60" t="s">
        <v>299</v>
      </c>
      <c r="G78" s="54">
        <v>0</v>
      </c>
      <c r="H78" s="123">
        <v>500.99</v>
      </c>
      <c r="I78" s="123">
        <v>2003.96</v>
      </c>
      <c r="J78" s="65">
        <f t="shared" si="1"/>
        <v>2504.9499999999998</v>
      </c>
    </row>
    <row r="79" spans="1:10" ht="15.5" x14ac:dyDescent="0.3">
      <c r="A79" s="55" t="s">
        <v>202</v>
      </c>
      <c r="B79" s="55" t="s">
        <v>31</v>
      </c>
      <c r="C79" s="56" t="s">
        <v>222</v>
      </c>
      <c r="D79" s="94" t="s">
        <v>407</v>
      </c>
      <c r="E79" s="53">
        <v>1</v>
      </c>
      <c r="F79" s="60" t="s">
        <v>300</v>
      </c>
      <c r="G79" s="54">
        <v>0</v>
      </c>
      <c r="H79" s="123"/>
      <c r="I79" s="123">
        <v>5241.1099999999997</v>
      </c>
      <c r="J79" s="65">
        <f t="shared" si="1"/>
        <v>5241.1099999999997</v>
      </c>
    </row>
    <row r="80" spans="1:10" ht="15.5" x14ac:dyDescent="0.3">
      <c r="A80" s="55" t="s">
        <v>187</v>
      </c>
      <c r="B80" s="55" t="s">
        <v>25</v>
      </c>
      <c r="C80" s="60" t="s">
        <v>226</v>
      </c>
      <c r="D80" s="94" t="s">
        <v>227</v>
      </c>
      <c r="E80" s="53">
        <v>1</v>
      </c>
      <c r="F80" s="60" t="s">
        <v>301</v>
      </c>
      <c r="G80" s="54">
        <v>0</v>
      </c>
      <c r="H80" s="123">
        <v>2312.25</v>
      </c>
      <c r="I80" s="123">
        <v>9249.0300000000007</v>
      </c>
      <c r="J80" s="65">
        <f t="shared" si="1"/>
        <v>11561.28</v>
      </c>
    </row>
    <row r="81" spans="1:10" ht="15.5" x14ac:dyDescent="0.3">
      <c r="A81" s="55" t="s">
        <v>189</v>
      </c>
      <c r="B81" s="55" t="s">
        <v>31</v>
      </c>
      <c r="C81" s="57" t="s">
        <v>219</v>
      </c>
      <c r="D81" s="94" t="s">
        <v>227</v>
      </c>
      <c r="E81" s="53">
        <v>1</v>
      </c>
      <c r="F81" s="61" t="s">
        <v>302</v>
      </c>
      <c r="G81" s="54">
        <v>0</v>
      </c>
      <c r="H81" s="123">
        <v>1310.28</v>
      </c>
      <c r="I81" s="123">
        <v>5241.1099999999997</v>
      </c>
      <c r="J81" s="65">
        <f t="shared" si="1"/>
        <v>6551.3899999999994</v>
      </c>
    </row>
    <row r="82" spans="1:10" ht="15.5" x14ac:dyDescent="0.3">
      <c r="A82" s="55" t="s">
        <v>181</v>
      </c>
      <c r="B82" s="57" t="s">
        <v>33</v>
      </c>
      <c r="C82" s="56" t="s">
        <v>222</v>
      </c>
      <c r="D82" s="94" t="s">
        <v>227</v>
      </c>
      <c r="E82" s="53">
        <v>1</v>
      </c>
      <c r="F82" s="63" t="s">
        <v>303</v>
      </c>
      <c r="G82" s="54">
        <v>0</v>
      </c>
      <c r="H82" s="124">
        <v>1079.06</v>
      </c>
      <c r="I82" s="124">
        <v>4316.21</v>
      </c>
      <c r="J82" s="65">
        <f t="shared" si="1"/>
        <v>5395.27</v>
      </c>
    </row>
    <row r="83" spans="1:10" ht="15.5" x14ac:dyDescent="0.3">
      <c r="A83" s="55" t="s">
        <v>195</v>
      </c>
      <c r="B83" s="55" t="s">
        <v>41</v>
      </c>
      <c r="C83" s="56" t="s">
        <v>222</v>
      </c>
      <c r="D83" s="94" t="s">
        <v>227</v>
      </c>
      <c r="E83" s="53">
        <v>1</v>
      </c>
      <c r="F83" s="62" t="s">
        <v>304</v>
      </c>
      <c r="G83" s="54">
        <v>0</v>
      </c>
      <c r="H83" s="123">
        <v>308.3</v>
      </c>
      <c r="I83" s="123">
        <v>1233.21</v>
      </c>
      <c r="J83" s="67">
        <f t="shared" si="1"/>
        <v>1541.51</v>
      </c>
    </row>
    <row r="84" spans="1:10" ht="15.5" x14ac:dyDescent="0.3">
      <c r="A84" s="55" t="s">
        <v>203</v>
      </c>
      <c r="B84" s="55" t="s">
        <v>31</v>
      </c>
      <c r="C84" s="55" t="s">
        <v>226</v>
      </c>
      <c r="D84" s="94" t="s">
        <v>407</v>
      </c>
      <c r="E84" s="53">
        <v>1</v>
      </c>
      <c r="F84" s="60" t="s">
        <v>305</v>
      </c>
      <c r="G84" s="54">
        <v>0</v>
      </c>
      <c r="H84" s="123"/>
      <c r="I84" s="123">
        <v>5241.1099999999997</v>
      </c>
      <c r="J84" s="65">
        <f t="shared" si="1"/>
        <v>5241.1099999999997</v>
      </c>
    </row>
    <row r="85" spans="1:10" ht="15.5" x14ac:dyDescent="0.3">
      <c r="A85" s="55" t="s">
        <v>185</v>
      </c>
      <c r="B85" s="55" t="s">
        <v>29</v>
      </c>
      <c r="C85" s="57" t="s">
        <v>223</v>
      </c>
      <c r="D85" s="94" t="s">
        <v>407</v>
      </c>
      <c r="E85" s="53">
        <v>1</v>
      </c>
      <c r="F85" s="61" t="s">
        <v>306</v>
      </c>
      <c r="G85" s="54">
        <v>0</v>
      </c>
      <c r="H85" s="123"/>
      <c r="I85" s="123">
        <v>5703.56</v>
      </c>
      <c r="J85" s="65">
        <f t="shared" si="1"/>
        <v>5703.56</v>
      </c>
    </row>
    <row r="86" spans="1:10" ht="15.5" x14ac:dyDescent="0.3">
      <c r="A86" s="55" t="s">
        <v>182</v>
      </c>
      <c r="B86" s="56" t="s">
        <v>39</v>
      </c>
      <c r="C86" s="58" t="s">
        <v>221</v>
      </c>
      <c r="D86" s="94" t="s">
        <v>227</v>
      </c>
      <c r="E86" s="53">
        <v>1</v>
      </c>
      <c r="F86" s="60" t="s">
        <v>307</v>
      </c>
      <c r="G86" s="54">
        <v>0</v>
      </c>
      <c r="H86" s="123">
        <v>500.99</v>
      </c>
      <c r="I86" s="123">
        <v>2003.96</v>
      </c>
      <c r="J86" s="65">
        <f t="shared" si="1"/>
        <v>2504.9499999999998</v>
      </c>
    </row>
    <row r="87" spans="1:10" ht="15.5" x14ac:dyDescent="0.3">
      <c r="A87" s="55" t="s">
        <v>181</v>
      </c>
      <c r="B87" s="57" t="s">
        <v>33</v>
      </c>
      <c r="C87" s="58" t="s">
        <v>225</v>
      </c>
      <c r="D87" s="94" t="s">
        <v>227</v>
      </c>
      <c r="E87" s="53">
        <v>1</v>
      </c>
      <c r="F87" s="61" t="s">
        <v>308</v>
      </c>
      <c r="G87" s="54">
        <v>0</v>
      </c>
      <c r="H87" s="124">
        <v>1079.06</v>
      </c>
      <c r="I87" s="124">
        <v>4316.21</v>
      </c>
      <c r="J87" s="65">
        <f t="shared" si="1"/>
        <v>5395.27</v>
      </c>
    </row>
    <row r="88" spans="1:10" ht="15.5" x14ac:dyDescent="0.3">
      <c r="A88" s="55" t="s">
        <v>183</v>
      </c>
      <c r="B88" s="57" t="s">
        <v>27</v>
      </c>
      <c r="C88" s="55" t="s">
        <v>226</v>
      </c>
      <c r="D88" s="94" t="s">
        <v>227</v>
      </c>
      <c r="E88" s="53">
        <v>1</v>
      </c>
      <c r="F88" s="61" t="s">
        <v>309</v>
      </c>
      <c r="G88" s="54">
        <v>0</v>
      </c>
      <c r="H88" s="123">
        <v>1695.65</v>
      </c>
      <c r="I88" s="123">
        <v>6782.61</v>
      </c>
      <c r="J88" s="65">
        <f t="shared" si="1"/>
        <v>8478.26</v>
      </c>
    </row>
    <row r="89" spans="1:10" ht="15.5" x14ac:dyDescent="0.3">
      <c r="A89" s="55" t="s">
        <v>204</v>
      </c>
      <c r="B89" s="55" t="s">
        <v>41</v>
      </c>
      <c r="C89" s="58" t="s">
        <v>221</v>
      </c>
      <c r="D89" s="94" t="s">
        <v>227</v>
      </c>
      <c r="E89" s="53">
        <v>1</v>
      </c>
      <c r="F89" s="60" t="s">
        <v>310</v>
      </c>
      <c r="G89" s="54">
        <v>0</v>
      </c>
      <c r="H89" s="123">
        <v>308.3</v>
      </c>
      <c r="I89" s="123">
        <v>1233.21</v>
      </c>
      <c r="J89" s="67">
        <f t="shared" si="1"/>
        <v>1541.51</v>
      </c>
    </row>
    <row r="90" spans="1:10" ht="15.5" x14ac:dyDescent="0.3">
      <c r="A90" s="55" t="s">
        <v>199</v>
      </c>
      <c r="B90" s="55" t="s">
        <v>31</v>
      </c>
      <c r="C90" s="56" t="s">
        <v>224</v>
      </c>
      <c r="D90" s="94" t="s">
        <v>227</v>
      </c>
      <c r="E90" s="53">
        <v>1</v>
      </c>
      <c r="F90" s="60" t="s">
        <v>311</v>
      </c>
      <c r="G90" s="54">
        <v>0</v>
      </c>
      <c r="H90" s="123">
        <v>1310.28</v>
      </c>
      <c r="I90" s="123">
        <v>5241.1099999999997</v>
      </c>
      <c r="J90" s="65">
        <f t="shared" si="1"/>
        <v>6551.3899999999994</v>
      </c>
    </row>
    <row r="91" spans="1:10" ht="15.5" x14ac:dyDescent="0.3">
      <c r="A91" s="55" t="s">
        <v>181</v>
      </c>
      <c r="B91" s="57" t="s">
        <v>33</v>
      </c>
      <c r="C91" s="55" t="s">
        <v>226</v>
      </c>
      <c r="D91" s="94" t="s">
        <v>227</v>
      </c>
      <c r="E91" s="53">
        <v>1</v>
      </c>
      <c r="F91" s="62" t="s">
        <v>312</v>
      </c>
      <c r="G91" s="54">
        <v>0</v>
      </c>
      <c r="H91" s="124">
        <v>1079.06</v>
      </c>
      <c r="I91" s="124">
        <v>4316.21</v>
      </c>
      <c r="J91" s="65">
        <f t="shared" si="1"/>
        <v>5395.27</v>
      </c>
    </row>
    <row r="92" spans="1:10" ht="15.5" x14ac:dyDescent="0.3">
      <c r="A92" s="55" t="s">
        <v>205</v>
      </c>
      <c r="B92" s="55" t="s">
        <v>449</v>
      </c>
      <c r="C92" s="56" t="s">
        <v>220</v>
      </c>
      <c r="D92" s="94" t="s">
        <v>461</v>
      </c>
      <c r="E92" s="53">
        <v>1</v>
      </c>
      <c r="F92" s="60" t="s">
        <v>313</v>
      </c>
      <c r="G92" s="54">
        <v>0</v>
      </c>
      <c r="H92" s="123"/>
      <c r="I92" s="123">
        <v>14838.72</v>
      </c>
      <c r="J92" s="65">
        <f t="shared" si="1"/>
        <v>14838.72</v>
      </c>
    </row>
    <row r="93" spans="1:10" ht="15.5" x14ac:dyDescent="0.3">
      <c r="A93" s="55" t="s">
        <v>189</v>
      </c>
      <c r="B93" s="55" t="s">
        <v>31</v>
      </c>
      <c r="C93" s="58" t="s">
        <v>225</v>
      </c>
      <c r="D93" s="94" t="s">
        <v>227</v>
      </c>
      <c r="E93" s="53">
        <v>1</v>
      </c>
      <c r="F93" s="60" t="s">
        <v>314</v>
      </c>
      <c r="G93" s="54">
        <v>0</v>
      </c>
      <c r="H93" s="123">
        <v>1310.28</v>
      </c>
      <c r="I93" s="123">
        <v>5241.1099999999997</v>
      </c>
      <c r="J93" s="65">
        <f t="shared" si="1"/>
        <v>6551.3899999999994</v>
      </c>
    </row>
    <row r="94" spans="1:10" ht="15.5" x14ac:dyDescent="0.3">
      <c r="A94" s="55" t="s">
        <v>185</v>
      </c>
      <c r="B94" s="55" t="s">
        <v>29</v>
      </c>
      <c r="C94" s="56" t="s">
        <v>222</v>
      </c>
      <c r="D94" s="94" t="s">
        <v>227</v>
      </c>
      <c r="E94" s="53">
        <v>1</v>
      </c>
      <c r="F94" s="61" t="s">
        <v>315</v>
      </c>
      <c r="G94" s="54">
        <v>0</v>
      </c>
      <c r="H94" s="123">
        <v>1425.9</v>
      </c>
      <c r="I94" s="123">
        <v>5703.56</v>
      </c>
      <c r="J94" s="65">
        <f t="shared" si="1"/>
        <v>7129.4600000000009</v>
      </c>
    </row>
    <row r="95" spans="1:10" ht="15.5" x14ac:dyDescent="0.3">
      <c r="A95" s="55" t="s">
        <v>206</v>
      </c>
      <c r="B95" s="57" t="s">
        <v>27</v>
      </c>
      <c r="C95" s="57" t="s">
        <v>219</v>
      </c>
      <c r="D95" s="94" t="s">
        <v>227</v>
      </c>
      <c r="E95" s="53">
        <v>1</v>
      </c>
      <c r="F95" s="60" t="s">
        <v>316</v>
      </c>
      <c r="G95" s="54">
        <v>0</v>
      </c>
      <c r="H95" s="123">
        <v>1695.65</v>
      </c>
      <c r="I95" s="123">
        <v>6782.61</v>
      </c>
      <c r="J95" s="65">
        <f t="shared" si="1"/>
        <v>8478.26</v>
      </c>
    </row>
    <row r="96" spans="1:10" ht="15.5" x14ac:dyDescent="0.3">
      <c r="A96" s="55" t="s">
        <v>207</v>
      </c>
      <c r="B96" s="57" t="s">
        <v>27</v>
      </c>
      <c r="C96" s="57" t="s">
        <v>223</v>
      </c>
      <c r="D96" s="94" t="s">
        <v>461</v>
      </c>
      <c r="E96" s="53">
        <v>1</v>
      </c>
      <c r="F96" s="60" t="s">
        <v>317</v>
      </c>
      <c r="G96" s="54">
        <v>0</v>
      </c>
      <c r="H96" s="123"/>
      <c r="I96" s="123">
        <v>6782.61</v>
      </c>
      <c r="J96" s="65">
        <f t="shared" si="1"/>
        <v>6782.61</v>
      </c>
    </row>
    <row r="97" spans="1:10" ht="15.5" x14ac:dyDescent="0.3">
      <c r="A97" s="55" t="s">
        <v>208</v>
      </c>
      <c r="B97" s="55" t="s">
        <v>449</v>
      </c>
      <c r="C97" s="57" t="s">
        <v>219</v>
      </c>
      <c r="D97" s="94" t="s">
        <v>461</v>
      </c>
      <c r="E97" s="53">
        <v>1</v>
      </c>
      <c r="F97" s="60" t="s">
        <v>318</v>
      </c>
      <c r="G97" s="54">
        <v>0</v>
      </c>
      <c r="H97" s="123"/>
      <c r="I97" s="123">
        <v>14838.72</v>
      </c>
      <c r="J97" s="65">
        <f t="shared" si="1"/>
        <v>14838.72</v>
      </c>
    </row>
    <row r="98" spans="1:10" ht="15.5" x14ac:dyDescent="0.3">
      <c r="A98" s="55" t="s">
        <v>182</v>
      </c>
      <c r="B98" s="56" t="s">
        <v>39</v>
      </c>
      <c r="C98" s="56" t="s">
        <v>220</v>
      </c>
      <c r="D98" s="94" t="s">
        <v>227</v>
      </c>
      <c r="E98" s="53">
        <v>1</v>
      </c>
      <c r="F98" s="60" t="s">
        <v>319</v>
      </c>
      <c r="G98" s="54">
        <v>0</v>
      </c>
      <c r="H98" s="123">
        <v>500.99</v>
      </c>
      <c r="I98" s="123">
        <v>2003.96</v>
      </c>
      <c r="J98" s="65">
        <f t="shared" si="1"/>
        <v>2504.9499999999998</v>
      </c>
    </row>
    <row r="99" spans="1:10" ht="15.5" x14ac:dyDescent="0.3">
      <c r="A99" s="55" t="s">
        <v>207</v>
      </c>
      <c r="B99" s="57" t="s">
        <v>27</v>
      </c>
      <c r="C99" s="58" t="s">
        <v>225</v>
      </c>
      <c r="D99" s="94" t="s">
        <v>227</v>
      </c>
      <c r="E99" s="53">
        <v>1</v>
      </c>
      <c r="F99" s="60" t="s">
        <v>320</v>
      </c>
      <c r="G99" s="54">
        <v>0</v>
      </c>
      <c r="H99" s="123">
        <v>1695.65</v>
      </c>
      <c r="I99" s="123">
        <v>6782.61</v>
      </c>
      <c r="J99" s="65">
        <f t="shared" si="1"/>
        <v>8478.26</v>
      </c>
    </row>
    <row r="100" spans="1:10" ht="15.5" x14ac:dyDescent="0.3">
      <c r="A100" s="55" t="s">
        <v>181</v>
      </c>
      <c r="B100" s="57" t="s">
        <v>33</v>
      </c>
      <c r="C100" s="57" t="s">
        <v>219</v>
      </c>
      <c r="D100" s="94" t="s">
        <v>227</v>
      </c>
      <c r="E100" s="53">
        <v>1</v>
      </c>
      <c r="F100" s="60" t="s">
        <v>321</v>
      </c>
      <c r="G100" s="54">
        <v>0</v>
      </c>
      <c r="H100" s="124">
        <v>1079.06</v>
      </c>
      <c r="I100" s="124">
        <v>4316.21</v>
      </c>
      <c r="J100" s="65">
        <f t="shared" si="1"/>
        <v>5395.27</v>
      </c>
    </row>
    <row r="101" spans="1:10" ht="15.5" x14ac:dyDescent="0.3">
      <c r="A101" s="55" t="s">
        <v>182</v>
      </c>
      <c r="B101" s="56" t="s">
        <v>39</v>
      </c>
      <c r="C101" s="56" t="s">
        <v>224</v>
      </c>
      <c r="D101" s="94" t="s">
        <v>227</v>
      </c>
      <c r="E101" s="53">
        <v>1</v>
      </c>
      <c r="F101" s="60" t="s">
        <v>322</v>
      </c>
      <c r="G101" s="54">
        <v>0</v>
      </c>
      <c r="H101" s="123">
        <v>500.99</v>
      </c>
      <c r="I101" s="123">
        <v>2003.96</v>
      </c>
      <c r="J101" s="65">
        <f t="shared" si="1"/>
        <v>2504.9499999999998</v>
      </c>
    </row>
    <row r="102" spans="1:10" ht="15.5" x14ac:dyDescent="0.3">
      <c r="A102" s="55" t="s">
        <v>182</v>
      </c>
      <c r="B102" s="56" t="s">
        <v>39</v>
      </c>
      <c r="C102" s="57" t="s">
        <v>219</v>
      </c>
      <c r="D102" s="94" t="s">
        <v>227</v>
      </c>
      <c r="E102" s="53">
        <v>1</v>
      </c>
      <c r="F102" s="60" t="s">
        <v>323</v>
      </c>
      <c r="G102" s="54">
        <v>0</v>
      </c>
      <c r="H102" s="123">
        <v>500.99</v>
      </c>
      <c r="I102" s="123">
        <v>2003.96</v>
      </c>
      <c r="J102" s="65">
        <f t="shared" si="1"/>
        <v>2504.9499999999998</v>
      </c>
    </row>
    <row r="103" spans="1:10" ht="15.5" x14ac:dyDescent="0.3">
      <c r="A103" s="55" t="s">
        <v>182</v>
      </c>
      <c r="B103" s="56" t="s">
        <v>39</v>
      </c>
      <c r="C103" s="57" t="s">
        <v>219</v>
      </c>
      <c r="D103" s="94" t="s">
        <v>227</v>
      </c>
      <c r="E103" s="53">
        <v>1</v>
      </c>
      <c r="F103" s="60" t="s">
        <v>324</v>
      </c>
      <c r="G103" s="54">
        <v>0</v>
      </c>
      <c r="H103" s="123">
        <v>500.99</v>
      </c>
      <c r="I103" s="123">
        <v>2003.96</v>
      </c>
      <c r="J103" s="65">
        <f t="shared" si="1"/>
        <v>2504.9499999999998</v>
      </c>
    </row>
    <row r="104" spans="1:10" ht="15.5" x14ac:dyDescent="0.3">
      <c r="A104" s="55" t="s">
        <v>183</v>
      </c>
      <c r="B104" s="57" t="s">
        <v>27</v>
      </c>
      <c r="C104" s="56" t="s">
        <v>222</v>
      </c>
      <c r="D104" s="94" t="s">
        <v>227</v>
      </c>
      <c r="E104" s="53">
        <v>1</v>
      </c>
      <c r="F104" s="60" t="s">
        <v>325</v>
      </c>
      <c r="G104" s="54">
        <v>0</v>
      </c>
      <c r="H104" s="123">
        <v>1695.65</v>
      </c>
      <c r="I104" s="123">
        <v>6782.61</v>
      </c>
      <c r="J104" s="65">
        <f t="shared" si="1"/>
        <v>8478.26</v>
      </c>
    </row>
    <row r="105" spans="1:10" ht="15.5" x14ac:dyDescent="0.3">
      <c r="A105" s="55" t="s">
        <v>209</v>
      </c>
      <c r="B105" s="57" t="s">
        <v>27</v>
      </c>
      <c r="C105" s="57" t="s">
        <v>219</v>
      </c>
      <c r="D105" s="94" t="s">
        <v>227</v>
      </c>
      <c r="E105" s="53">
        <v>1</v>
      </c>
      <c r="F105" s="60" t="s">
        <v>326</v>
      </c>
      <c r="G105" s="54">
        <v>0</v>
      </c>
      <c r="H105" s="123">
        <v>1695.65</v>
      </c>
      <c r="I105" s="123">
        <v>6782.61</v>
      </c>
      <c r="J105" s="65">
        <f t="shared" si="1"/>
        <v>8478.26</v>
      </c>
    </row>
    <row r="106" spans="1:10" ht="15.5" x14ac:dyDescent="0.3">
      <c r="A106" s="55" t="s">
        <v>183</v>
      </c>
      <c r="B106" s="57" t="s">
        <v>27</v>
      </c>
      <c r="C106" s="56" t="s">
        <v>220</v>
      </c>
      <c r="D106" s="94" t="s">
        <v>227</v>
      </c>
      <c r="E106" s="53">
        <v>1</v>
      </c>
      <c r="F106" s="61" t="s">
        <v>327</v>
      </c>
      <c r="G106" s="54">
        <v>0</v>
      </c>
      <c r="H106" s="123">
        <v>1695.65</v>
      </c>
      <c r="I106" s="123">
        <v>6782.61</v>
      </c>
      <c r="J106" s="65">
        <f t="shared" si="1"/>
        <v>8478.26</v>
      </c>
    </row>
    <row r="107" spans="1:10" ht="15.5" x14ac:dyDescent="0.3">
      <c r="A107" s="55" t="s">
        <v>201</v>
      </c>
      <c r="B107" s="56" t="s">
        <v>39</v>
      </c>
      <c r="C107" s="55" t="s">
        <v>226</v>
      </c>
      <c r="D107" s="94" t="s">
        <v>227</v>
      </c>
      <c r="E107" s="53">
        <v>1</v>
      </c>
      <c r="F107" s="60" t="s">
        <v>564</v>
      </c>
      <c r="G107" s="54">
        <v>0</v>
      </c>
      <c r="H107" s="123">
        <v>500.99</v>
      </c>
      <c r="I107" s="123">
        <v>2003.96</v>
      </c>
      <c r="J107" s="65">
        <f t="shared" si="1"/>
        <v>2504.9499999999998</v>
      </c>
    </row>
    <row r="108" spans="1:10" ht="15.5" x14ac:dyDescent="0.3">
      <c r="A108" s="55" t="s">
        <v>199</v>
      </c>
      <c r="B108" s="55" t="s">
        <v>31</v>
      </c>
      <c r="C108" s="57" t="s">
        <v>219</v>
      </c>
      <c r="D108" s="94" t="s">
        <v>227</v>
      </c>
      <c r="E108" s="53">
        <v>1</v>
      </c>
      <c r="F108" s="60" t="s">
        <v>569</v>
      </c>
      <c r="G108" s="54">
        <v>0</v>
      </c>
      <c r="H108" s="123">
        <v>1310.28</v>
      </c>
      <c r="I108" s="123">
        <v>5241.1099999999997</v>
      </c>
      <c r="J108" s="65">
        <f t="shared" si="1"/>
        <v>6551.3899999999994</v>
      </c>
    </row>
    <row r="109" spans="1:10" ht="15.5" x14ac:dyDescent="0.3">
      <c r="A109" s="55" t="s">
        <v>180</v>
      </c>
      <c r="B109" s="58" t="s">
        <v>37</v>
      </c>
      <c r="C109" s="57" t="s">
        <v>219</v>
      </c>
      <c r="D109" s="94" t="s">
        <v>227</v>
      </c>
      <c r="E109" s="53">
        <v>1</v>
      </c>
      <c r="F109" s="59" t="s">
        <v>330</v>
      </c>
      <c r="G109" s="54">
        <v>0</v>
      </c>
      <c r="H109" s="124">
        <v>770.75</v>
      </c>
      <c r="I109" s="124">
        <v>3083.01</v>
      </c>
      <c r="J109" s="65">
        <f t="shared" si="1"/>
        <v>3853.76</v>
      </c>
    </row>
    <row r="110" spans="1:10" ht="15.5" x14ac:dyDescent="0.3">
      <c r="A110" s="55" t="s">
        <v>199</v>
      </c>
      <c r="B110" s="55" t="s">
        <v>31</v>
      </c>
      <c r="C110" s="57" t="s">
        <v>219</v>
      </c>
      <c r="D110" s="94" t="s">
        <v>227</v>
      </c>
      <c r="E110" s="53">
        <v>1</v>
      </c>
      <c r="F110" s="60" t="s">
        <v>331</v>
      </c>
      <c r="G110" s="54">
        <v>0</v>
      </c>
      <c r="H110" s="123">
        <v>1310.28</v>
      </c>
      <c r="I110" s="123">
        <v>5241.1099999999997</v>
      </c>
      <c r="J110" s="65">
        <f t="shared" si="1"/>
        <v>6551.3899999999994</v>
      </c>
    </row>
    <row r="111" spans="1:10" ht="15.5" x14ac:dyDescent="0.3">
      <c r="A111" s="55" t="s">
        <v>210</v>
      </c>
      <c r="B111" s="55" t="s">
        <v>449</v>
      </c>
      <c r="C111" s="58" t="s">
        <v>221</v>
      </c>
      <c r="D111" s="94" t="s">
        <v>227</v>
      </c>
      <c r="E111" s="53">
        <v>1</v>
      </c>
      <c r="F111" s="60" t="s">
        <v>332</v>
      </c>
      <c r="G111" s="54">
        <v>0</v>
      </c>
      <c r="H111" s="123">
        <v>3709.68</v>
      </c>
      <c r="I111" s="123">
        <v>14838.72</v>
      </c>
      <c r="J111" s="65">
        <f t="shared" si="1"/>
        <v>18548.399999999998</v>
      </c>
    </row>
    <row r="112" spans="1:10" ht="15.5" x14ac:dyDescent="0.3">
      <c r="A112" s="55" t="s">
        <v>187</v>
      </c>
      <c r="B112" s="55" t="s">
        <v>25</v>
      </c>
      <c r="C112" s="56" t="s">
        <v>225</v>
      </c>
      <c r="D112" s="94" t="s">
        <v>227</v>
      </c>
      <c r="E112" s="53">
        <v>1</v>
      </c>
      <c r="F112" s="60" t="s">
        <v>333</v>
      </c>
      <c r="G112" s="54">
        <v>0</v>
      </c>
      <c r="H112" s="123">
        <v>2312.25</v>
      </c>
      <c r="I112" s="123">
        <v>9249.0300000000007</v>
      </c>
      <c r="J112" s="65">
        <f t="shared" si="1"/>
        <v>11561.28</v>
      </c>
    </row>
    <row r="113" spans="1:10" ht="15.5" x14ac:dyDescent="0.3">
      <c r="A113" s="55" t="s">
        <v>187</v>
      </c>
      <c r="B113" s="55" t="s">
        <v>25</v>
      </c>
      <c r="C113" s="56" t="s">
        <v>222</v>
      </c>
      <c r="D113" s="94" t="s">
        <v>461</v>
      </c>
      <c r="E113" s="53">
        <v>1</v>
      </c>
      <c r="F113" s="60" t="s">
        <v>334</v>
      </c>
      <c r="G113" s="54">
        <v>0</v>
      </c>
      <c r="H113" s="123"/>
      <c r="I113" s="123">
        <v>9249.0300000000007</v>
      </c>
      <c r="J113" s="65">
        <f t="shared" si="1"/>
        <v>9249.0300000000007</v>
      </c>
    </row>
    <row r="114" spans="1:10" ht="15.5" x14ac:dyDescent="0.3">
      <c r="A114" s="55" t="s">
        <v>189</v>
      </c>
      <c r="B114" s="55" t="s">
        <v>31</v>
      </c>
      <c r="C114" s="56" t="s">
        <v>225</v>
      </c>
      <c r="D114" s="94" t="s">
        <v>227</v>
      </c>
      <c r="E114" s="53">
        <v>1</v>
      </c>
      <c r="F114" s="61" t="s">
        <v>575</v>
      </c>
      <c r="G114" s="54">
        <v>0</v>
      </c>
      <c r="H114" s="123">
        <v>1310.28</v>
      </c>
      <c r="I114" s="123">
        <v>5241.1099999999997</v>
      </c>
      <c r="J114" s="65">
        <f t="shared" si="1"/>
        <v>6551.3899999999994</v>
      </c>
    </row>
    <row r="115" spans="1:10" ht="15.5" x14ac:dyDescent="0.3">
      <c r="A115" s="55" t="s">
        <v>185</v>
      </c>
      <c r="B115" s="55" t="s">
        <v>29</v>
      </c>
      <c r="C115" s="57" t="s">
        <v>223</v>
      </c>
      <c r="D115" s="94" t="s">
        <v>227</v>
      </c>
      <c r="E115" s="53">
        <v>1</v>
      </c>
      <c r="F115" s="61" t="s">
        <v>336</v>
      </c>
      <c r="G115" s="54">
        <v>0</v>
      </c>
      <c r="H115" s="123">
        <v>1425.9</v>
      </c>
      <c r="I115" s="123">
        <v>5703.56</v>
      </c>
      <c r="J115" s="65">
        <f t="shared" si="1"/>
        <v>7129.4600000000009</v>
      </c>
    </row>
    <row r="116" spans="1:10" ht="15.5" x14ac:dyDescent="0.3">
      <c r="A116" s="55" t="s">
        <v>195</v>
      </c>
      <c r="B116" s="55" t="s">
        <v>41</v>
      </c>
      <c r="C116" s="57" t="s">
        <v>219</v>
      </c>
      <c r="D116" s="94" t="s">
        <v>227</v>
      </c>
      <c r="E116" s="53">
        <v>1</v>
      </c>
      <c r="F116" s="60" t="s">
        <v>337</v>
      </c>
      <c r="G116" s="54">
        <v>0</v>
      </c>
      <c r="H116" s="123">
        <v>308.3</v>
      </c>
      <c r="I116" s="123">
        <v>1233.21</v>
      </c>
      <c r="J116" s="67">
        <f t="shared" si="1"/>
        <v>1541.51</v>
      </c>
    </row>
    <row r="117" spans="1:10" ht="15.5" x14ac:dyDescent="0.3">
      <c r="A117" s="55" t="s">
        <v>195</v>
      </c>
      <c r="B117" s="55" t="s">
        <v>41</v>
      </c>
      <c r="C117" s="56" t="s">
        <v>220</v>
      </c>
      <c r="D117" s="94" t="s">
        <v>227</v>
      </c>
      <c r="E117" s="53">
        <v>1</v>
      </c>
      <c r="F117" s="61" t="s">
        <v>338</v>
      </c>
      <c r="G117" s="54">
        <v>0</v>
      </c>
      <c r="H117" s="123">
        <v>308.3</v>
      </c>
      <c r="I117" s="123">
        <v>1233.21</v>
      </c>
      <c r="J117" s="67">
        <f t="shared" si="1"/>
        <v>1541.51</v>
      </c>
    </row>
    <row r="118" spans="1:10" ht="15.5" x14ac:dyDescent="0.3">
      <c r="A118" s="55" t="s">
        <v>211</v>
      </c>
      <c r="B118" s="55" t="s">
        <v>41</v>
      </c>
      <c r="C118" s="55" t="s">
        <v>226</v>
      </c>
      <c r="D118" s="94" t="s">
        <v>407</v>
      </c>
      <c r="E118" s="53">
        <v>1</v>
      </c>
      <c r="F118" s="60" t="s">
        <v>339</v>
      </c>
      <c r="G118" s="54">
        <v>0</v>
      </c>
      <c r="H118" s="123"/>
      <c r="I118" s="123">
        <v>1233.21</v>
      </c>
      <c r="J118" s="67">
        <f t="shared" si="1"/>
        <v>1233.21</v>
      </c>
    </row>
    <row r="119" spans="1:10" ht="15.5" x14ac:dyDescent="0.3">
      <c r="A119" s="55" t="s">
        <v>180</v>
      </c>
      <c r="B119" s="58" t="s">
        <v>37</v>
      </c>
      <c r="C119" s="56" t="s">
        <v>224</v>
      </c>
      <c r="D119" s="94" t="s">
        <v>227</v>
      </c>
      <c r="E119" s="53">
        <v>1</v>
      </c>
      <c r="F119" s="60" t="s">
        <v>576</v>
      </c>
      <c r="G119" s="54">
        <v>0</v>
      </c>
      <c r="H119" s="124">
        <v>770.75</v>
      </c>
      <c r="I119" s="124">
        <v>3083.01</v>
      </c>
      <c r="J119" s="65">
        <f t="shared" si="1"/>
        <v>3853.76</v>
      </c>
    </row>
    <row r="120" spans="1:10" ht="15.5" x14ac:dyDescent="0.3">
      <c r="A120" s="55" t="s">
        <v>180</v>
      </c>
      <c r="B120" s="58" t="s">
        <v>37</v>
      </c>
      <c r="C120" s="57"/>
      <c r="D120" s="94" t="s">
        <v>386</v>
      </c>
      <c r="E120" s="53">
        <v>1</v>
      </c>
      <c r="F120" s="60" t="s">
        <v>386</v>
      </c>
      <c r="G120" s="54">
        <v>0</v>
      </c>
      <c r="H120" s="124">
        <v>770.75</v>
      </c>
      <c r="I120" s="124">
        <v>3083.01</v>
      </c>
      <c r="J120" s="65">
        <f t="shared" si="1"/>
        <v>3853.76</v>
      </c>
    </row>
    <row r="121" spans="1:10" ht="15.5" x14ac:dyDescent="0.3">
      <c r="A121" s="55" t="s">
        <v>189</v>
      </c>
      <c r="B121" s="55" t="s">
        <v>31</v>
      </c>
      <c r="C121" s="57" t="s">
        <v>219</v>
      </c>
      <c r="D121" s="94" t="s">
        <v>227</v>
      </c>
      <c r="E121" s="53">
        <v>1</v>
      </c>
      <c r="F121" s="61" t="s">
        <v>342</v>
      </c>
      <c r="G121" s="54">
        <v>0</v>
      </c>
      <c r="H121" s="123">
        <v>1310.28</v>
      </c>
      <c r="I121" s="123">
        <v>5241.1099999999997</v>
      </c>
      <c r="J121" s="65">
        <f t="shared" si="1"/>
        <v>6551.3899999999994</v>
      </c>
    </row>
    <row r="122" spans="1:10" ht="15.5" x14ac:dyDescent="0.3">
      <c r="A122" s="55" t="s">
        <v>188</v>
      </c>
      <c r="B122" s="55" t="s">
        <v>35</v>
      </c>
      <c r="C122" s="56" t="s">
        <v>222</v>
      </c>
      <c r="D122" s="94" t="s">
        <v>227</v>
      </c>
      <c r="E122" s="53">
        <v>1</v>
      </c>
      <c r="F122" s="60" t="s">
        <v>343</v>
      </c>
      <c r="G122" s="54">
        <v>0</v>
      </c>
      <c r="H122" s="123">
        <v>936.46</v>
      </c>
      <c r="I122" s="123">
        <v>3745.85</v>
      </c>
      <c r="J122" s="65">
        <f t="shared" si="1"/>
        <v>4682.3099999999995</v>
      </c>
    </row>
    <row r="123" spans="1:10" ht="15.5" x14ac:dyDescent="0.3">
      <c r="A123" s="55" t="s">
        <v>189</v>
      </c>
      <c r="B123" s="55" t="s">
        <v>31</v>
      </c>
      <c r="C123" s="57" t="s">
        <v>219</v>
      </c>
      <c r="D123" s="94" t="s">
        <v>227</v>
      </c>
      <c r="E123" s="53">
        <v>1</v>
      </c>
      <c r="F123" s="60" t="s">
        <v>344</v>
      </c>
      <c r="G123" s="54">
        <v>0</v>
      </c>
      <c r="H123" s="123">
        <v>1310.28</v>
      </c>
      <c r="I123" s="123">
        <v>5241.1099999999997</v>
      </c>
      <c r="J123" s="65">
        <f t="shared" si="1"/>
        <v>6551.3899999999994</v>
      </c>
    </row>
    <row r="124" spans="1:10" ht="15.5" x14ac:dyDescent="0.3">
      <c r="A124" s="55" t="s">
        <v>180</v>
      </c>
      <c r="B124" s="58" t="s">
        <v>37</v>
      </c>
      <c r="C124" s="56" t="s">
        <v>222</v>
      </c>
      <c r="D124" s="94" t="s">
        <v>227</v>
      </c>
      <c r="E124" s="53">
        <v>1</v>
      </c>
      <c r="F124" s="61" t="s">
        <v>345</v>
      </c>
      <c r="G124" s="54">
        <v>0</v>
      </c>
      <c r="H124" s="124">
        <v>770.75</v>
      </c>
      <c r="I124" s="124">
        <v>3083.01</v>
      </c>
      <c r="J124" s="65">
        <f t="shared" si="1"/>
        <v>3853.76</v>
      </c>
    </row>
    <row r="125" spans="1:10" ht="15.5" x14ac:dyDescent="0.3">
      <c r="A125" s="55" t="s">
        <v>180</v>
      </c>
      <c r="B125" s="58" t="s">
        <v>37</v>
      </c>
      <c r="C125" s="57" t="s">
        <v>219</v>
      </c>
      <c r="D125" s="94" t="s">
        <v>227</v>
      </c>
      <c r="E125" s="53">
        <v>1</v>
      </c>
      <c r="F125" s="60" t="s">
        <v>568</v>
      </c>
      <c r="G125" s="54">
        <v>0</v>
      </c>
      <c r="H125" s="124">
        <v>770.75</v>
      </c>
      <c r="I125" s="124">
        <v>3083.01</v>
      </c>
      <c r="J125" s="65">
        <f t="shared" si="1"/>
        <v>3853.76</v>
      </c>
    </row>
    <row r="126" spans="1:10" ht="15.5" x14ac:dyDescent="0.3">
      <c r="A126" s="55" t="s">
        <v>180</v>
      </c>
      <c r="B126" s="58" t="s">
        <v>37</v>
      </c>
      <c r="C126" s="55" t="s">
        <v>226</v>
      </c>
      <c r="D126" s="94" t="s">
        <v>227</v>
      </c>
      <c r="E126" s="53">
        <v>1</v>
      </c>
      <c r="F126" s="61" t="s">
        <v>347</v>
      </c>
      <c r="G126" s="54">
        <v>0</v>
      </c>
      <c r="H126" s="124">
        <v>770.75</v>
      </c>
      <c r="I126" s="124">
        <v>3083.01</v>
      </c>
      <c r="J126" s="65">
        <f t="shared" si="1"/>
        <v>3853.76</v>
      </c>
    </row>
    <row r="127" spans="1:10" ht="15.5" x14ac:dyDescent="0.3">
      <c r="A127" s="55" t="s">
        <v>195</v>
      </c>
      <c r="B127" s="55" t="s">
        <v>41</v>
      </c>
      <c r="C127" s="58" t="s">
        <v>225</v>
      </c>
      <c r="D127" s="94" t="s">
        <v>227</v>
      </c>
      <c r="E127" s="53">
        <v>1</v>
      </c>
      <c r="F127" s="60" t="s">
        <v>348</v>
      </c>
      <c r="G127" s="54">
        <v>0</v>
      </c>
      <c r="H127" s="123">
        <v>308.3</v>
      </c>
      <c r="I127" s="123">
        <v>1233.21</v>
      </c>
      <c r="J127" s="67">
        <f t="shared" si="1"/>
        <v>1541.51</v>
      </c>
    </row>
    <row r="128" spans="1:10" ht="15.5" x14ac:dyDescent="0.3">
      <c r="A128" s="55" t="s">
        <v>195</v>
      </c>
      <c r="B128" s="55" t="s">
        <v>41</v>
      </c>
      <c r="C128" s="58"/>
      <c r="D128" s="122" t="s">
        <v>386</v>
      </c>
      <c r="E128" s="53">
        <v>1</v>
      </c>
      <c r="F128" s="60" t="s">
        <v>386</v>
      </c>
      <c r="G128" s="54">
        <v>0</v>
      </c>
      <c r="H128" s="123">
        <v>308.3</v>
      </c>
      <c r="I128" s="123">
        <v>1233.21</v>
      </c>
      <c r="J128" s="67">
        <f t="shared" si="1"/>
        <v>1541.51</v>
      </c>
    </row>
    <row r="129" spans="1:10" ht="15.5" x14ac:dyDescent="0.3">
      <c r="A129" s="55" t="s">
        <v>207</v>
      </c>
      <c r="B129" s="57" t="s">
        <v>27</v>
      </c>
      <c r="C129" s="58" t="s">
        <v>221</v>
      </c>
      <c r="D129" s="94" t="s">
        <v>227</v>
      </c>
      <c r="E129" s="53">
        <v>1</v>
      </c>
      <c r="F129" s="60" t="s">
        <v>350</v>
      </c>
      <c r="G129" s="54">
        <v>0</v>
      </c>
      <c r="H129" s="123">
        <v>1695.65</v>
      </c>
      <c r="I129" s="123">
        <v>6782.61</v>
      </c>
      <c r="J129" s="65">
        <f t="shared" si="1"/>
        <v>8478.26</v>
      </c>
    </row>
    <row r="130" spans="1:10" ht="15.5" x14ac:dyDescent="0.3">
      <c r="A130" s="55" t="s">
        <v>189</v>
      </c>
      <c r="B130" s="55" t="s">
        <v>31</v>
      </c>
      <c r="C130" s="57" t="s">
        <v>219</v>
      </c>
      <c r="D130" s="94" t="s">
        <v>407</v>
      </c>
      <c r="E130" s="53">
        <v>1</v>
      </c>
      <c r="F130" s="60" t="s">
        <v>351</v>
      </c>
      <c r="G130" s="54">
        <v>0</v>
      </c>
      <c r="H130" s="123"/>
      <c r="I130" s="123">
        <v>5241.1099999999997</v>
      </c>
      <c r="J130" s="65">
        <f t="shared" si="1"/>
        <v>5241.1099999999997</v>
      </c>
    </row>
    <row r="131" spans="1:10" ht="15.5" x14ac:dyDescent="0.3">
      <c r="A131" s="55" t="s">
        <v>180</v>
      </c>
      <c r="B131" s="58" t="s">
        <v>37</v>
      </c>
      <c r="C131" s="57" t="s">
        <v>219</v>
      </c>
      <c r="D131" s="94" t="s">
        <v>227</v>
      </c>
      <c r="E131" s="53">
        <v>1</v>
      </c>
      <c r="F131" s="60" t="s">
        <v>352</v>
      </c>
      <c r="G131" s="54">
        <v>0</v>
      </c>
      <c r="H131" s="124">
        <v>770.75</v>
      </c>
      <c r="I131" s="124">
        <v>3083.01</v>
      </c>
      <c r="J131" s="65">
        <f t="shared" si="1"/>
        <v>3853.76</v>
      </c>
    </row>
    <row r="132" spans="1:10" ht="15.5" x14ac:dyDescent="0.3">
      <c r="A132" s="55" t="s">
        <v>196</v>
      </c>
      <c r="B132" s="57" t="s">
        <v>33</v>
      </c>
      <c r="C132" s="55" t="s">
        <v>226</v>
      </c>
      <c r="D132" s="94" t="s">
        <v>227</v>
      </c>
      <c r="E132" s="53">
        <v>1</v>
      </c>
      <c r="F132" s="60" t="s">
        <v>577</v>
      </c>
      <c r="G132" s="54">
        <v>0</v>
      </c>
      <c r="H132" s="124">
        <v>1079.06</v>
      </c>
      <c r="I132" s="124">
        <v>4316.21</v>
      </c>
      <c r="J132" s="65">
        <f t="shared" si="1"/>
        <v>5395.27</v>
      </c>
    </row>
    <row r="133" spans="1:10" ht="15.5" x14ac:dyDescent="0.3">
      <c r="A133" s="55" t="s">
        <v>213</v>
      </c>
      <c r="B133" s="57" t="s">
        <v>27</v>
      </c>
      <c r="C133" s="56" t="s">
        <v>220</v>
      </c>
      <c r="D133" s="94" t="s">
        <v>227</v>
      </c>
      <c r="E133" s="53">
        <v>1</v>
      </c>
      <c r="F133" s="60" t="s">
        <v>340</v>
      </c>
      <c r="G133" s="54">
        <v>0</v>
      </c>
      <c r="H133" s="123">
        <v>1695.65</v>
      </c>
      <c r="I133" s="123">
        <v>6782.61</v>
      </c>
      <c r="J133" s="65">
        <f t="shared" si="1"/>
        <v>8478.26</v>
      </c>
    </row>
    <row r="134" spans="1:10" ht="15.5" x14ac:dyDescent="0.3">
      <c r="A134" s="55" t="s">
        <v>188</v>
      </c>
      <c r="B134" s="55" t="s">
        <v>35</v>
      </c>
      <c r="C134" s="56" t="s">
        <v>224</v>
      </c>
      <c r="D134" s="94" t="s">
        <v>227</v>
      </c>
      <c r="E134" s="53">
        <v>1</v>
      </c>
      <c r="F134" s="60" t="s">
        <v>355</v>
      </c>
      <c r="G134" s="54">
        <v>0</v>
      </c>
      <c r="H134" s="123">
        <v>936.46</v>
      </c>
      <c r="I134" s="123">
        <v>3745.85</v>
      </c>
      <c r="J134" s="65">
        <f t="shared" si="1"/>
        <v>4682.3099999999995</v>
      </c>
    </row>
    <row r="135" spans="1:10" ht="15.5" x14ac:dyDescent="0.3">
      <c r="A135" s="55" t="s">
        <v>189</v>
      </c>
      <c r="B135" s="55" t="s">
        <v>31</v>
      </c>
      <c r="C135" s="57" t="s">
        <v>219</v>
      </c>
      <c r="D135" s="94" t="s">
        <v>407</v>
      </c>
      <c r="E135" s="53">
        <v>1</v>
      </c>
      <c r="F135" s="60" t="s">
        <v>356</v>
      </c>
      <c r="G135" s="54">
        <v>0</v>
      </c>
      <c r="H135" s="123"/>
      <c r="I135" s="123">
        <v>5241.1099999999997</v>
      </c>
      <c r="J135" s="65">
        <f t="shared" ref="J135:J174" si="2">H135+I135</f>
        <v>5241.1099999999997</v>
      </c>
    </row>
    <row r="136" spans="1:10" ht="15.5" x14ac:dyDescent="0.3">
      <c r="A136" s="55" t="s">
        <v>185</v>
      </c>
      <c r="B136" s="55" t="s">
        <v>29</v>
      </c>
      <c r="C136" s="56" t="s">
        <v>222</v>
      </c>
      <c r="D136" s="94" t="s">
        <v>227</v>
      </c>
      <c r="E136" s="53">
        <v>1</v>
      </c>
      <c r="F136" s="60" t="s">
        <v>357</v>
      </c>
      <c r="G136" s="54">
        <v>0</v>
      </c>
      <c r="H136" s="123">
        <v>1425.9</v>
      </c>
      <c r="I136" s="123">
        <v>5703.56</v>
      </c>
      <c r="J136" s="65">
        <f t="shared" si="2"/>
        <v>7129.4600000000009</v>
      </c>
    </row>
    <row r="137" spans="1:10" ht="15.5" x14ac:dyDescent="0.3">
      <c r="A137" s="55" t="s">
        <v>183</v>
      </c>
      <c r="B137" s="57" t="s">
        <v>27</v>
      </c>
      <c r="C137" s="56" t="s">
        <v>222</v>
      </c>
      <c r="D137" s="94" t="s">
        <v>227</v>
      </c>
      <c r="E137" s="53">
        <v>1</v>
      </c>
      <c r="F137" s="61" t="s">
        <v>358</v>
      </c>
      <c r="G137" s="54">
        <v>0</v>
      </c>
      <c r="H137" s="123">
        <v>1695.65</v>
      </c>
      <c r="I137" s="123">
        <v>6782.61</v>
      </c>
      <c r="J137" s="65">
        <f t="shared" si="2"/>
        <v>8478.26</v>
      </c>
    </row>
    <row r="138" spans="1:10" ht="15.5" x14ac:dyDescent="0.3">
      <c r="A138" s="55" t="s">
        <v>214</v>
      </c>
      <c r="B138" s="55" t="s">
        <v>449</v>
      </c>
      <c r="C138" s="55" t="s">
        <v>226</v>
      </c>
      <c r="D138" s="94" t="s">
        <v>227</v>
      </c>
      <c r="E138" s="53">
        <v>1</v>
      </c>
      <c r="F138" s="60" t="s">
        <v>359</v>
      </c>
      <c r="G138" s="54">
        <v>0</v>
      </c>
      <c r="H138" s="123">
        <v>3709.68</v>
      </c>
      <c r="I138" s="123">
        <v>14838.72</v>
      </c>
      <c r="J138" s="65">
        <f t="shared" si="2"/>
        <v>18548.399999999998</v>
      </c>
    </row>
    <row r="139" spans="1:10" ht="15.5" x14ac:dyDescent="0.3">
      <c r="A139" s="55" t="s">
        <v>183</v>
      </c>
      <c r="B139" s="57" t="s">
        <v>27</v>
      </c>
      <c r="C139" s="56" t="s">
        <v>224</v>
      </c>
      <c r="D139" s="94" t="s">
        <v>227</v>
      </c>
      <c r="E139" s="53">
        <v>1</v>
      </c>
      <c r="F139" s="60" t="s">
        <v>360</v>
      </c>
      <c r="G139" s="54">
        <v>0</v>
      </c>
      <c r="H139" s="123">
        <v>1695.65</v>
      </c>
      <c r="I139" s="123">
        <v>6782.61</v>
      </c>
      <c r="J139" s="65">
        <f t="shared" si="2"/>
        <v>8478.26</v>
      </c>
    </row>
    <row r="140" spans="1:10" ht="15.5" x14ac:dyDescent="0.3">
      <c r="A140" s="55" t="s">
        <v>183</v>
      </c>
      <c r="B140" s="57" t="s">
        <v>27</v>
      </c>
      <c r="C140" s="56" t="s">
        <v>222</v>
      </c>
      <c r="D140" s="94" t="s">
        <v>227</v>
      </c>
      <c r="E140" s="53">
        <v>1</v>
      </c>
      <c r="F140" s="60" t="s">
        <v>361</v>
      </c>
      <c r="G140" s="54">
        <v>0</v>
      </c>
      <c r="H140" s="123">
        <v>1695.65</v>
      </c>
      <c r="I140" s="123">
        <v>6782.61</v>
      </c>
      <c r="J140" s="65">
        <f t="shared" si="2"/>
        <v>8478.26</v>
      </c>
    </row>
    <row r="141" spans="1:10" ht="15.5" x14ac:dyDescent="0.3">
      <c r="A141" s="55" t="s">
        <v>181</v>
      </c>
      <c r="B141" s="57" t="s">
        <v>33</v>
      </c>
      <c r="C141" s="55" t="s">
        <v>226</v>
      </c>
      <c r="D141" s="94" t="s">
        <v>227</v>
      </c>
      <c r="E141" s="53">
        <v>1</v>
      </c>
      <c r="F141" s="61" t="s">
        <v>362</v>
      </c>
      <c r="G141" s="54">
        <v>0</v>
      </c>
      <c r="H141" s="124">
        <v>1079.06</v>
      </c>
      <c r="I141" s="124">
        <v>4316.21</v>
      </c>
      <c r="J141" s="65">
        <f t="shared" si="2"/>
        <v>5395.27</v>
      </c>
    </row>
    <row r="142" spans="1:10" ht="15.5" x14ac:dyDescent="0.3">
      <c r="A142" s="55" t="s">
        <v>185</v>
      </c>
      <c r="B142" s="55" t="s">
        <v>29</v>
      </c>
      <c r="C142" s="56" t="s">
        <v>224</v>
      </c>
      <c r="D142" s="94" t="s">
        <v>227</v>
      </c>
      <c r="E142" s="53">
        <v>1</v>
      </c>
      <c r="F142" s="62" t="s">
        <v>363</v>
      </c>
      <c r="G142" s="54">
        <v>0</v>
      </c>
      <c r="H142" s="123">
        <v>1425.9</v>
      </c>
      <c r="I142" s="123">
        <v>5703.56</v>
      </c>
      <c r="J142" s="65">
        <f t="shared" si="2"/>
        <v>7129.4600000000009</v>
      </c>
    </row>
    <row r="143" spans="1:10" ht="15.5" x14ac:dyDescent="0.3">
      <c r="A143" s="55" t="s">
        <v>189</v>
      </c>
      <c r="B143" s="55" t="s">
        <v>31</v>
      </c>
      <c r="C143" s="56" t="s">
        <v>222</v>
      </c>
      <c r="D143" s="94" t="s">
        <v>227</v>
      </c>
      <c r="E143" s="53">
        <v>1</v>
      </c>
      <c r="F143" s="60" t="s">
        <v>364</v>
      </c>
      <c r="G143" s="54">
        <v>0</v>
      </c>
      <c r="H143" s="123">
        <v>1310.28</v>
      </c>
      <c r="I143" s="123">
        <v>5241.1099999999997</v>
      </c>
      <c r="J143" s="65">
        <f t="shared" si="2"/>
        <v>6551.3899999999994</v>
      </c>
    </row>
    <row r="144" spans="1:10" ht="15.5" x14ac:dyDescent="0.3">
      <c r="A144" s="55" t="s">
        <v>215</v>
      </c>
      <c r="B144" s="58" t="s">
        <v>37</v>
      </c>
      <c r="C144" s="57" t="s">
        <v>219</v>
      </c>
      <c r="D144" s="94" t="s">
        <v>407</v>
      </c>
      <c r="E144" s="53">
        <v>1</v>
      </c>
      <c r="F144" s="60" t="s">
        <v>365</v>
      </c>
      <c r="G144" s="54">
        <v>0</v>
      </c>
      <c r="H144" s="124"/>
      <c r="I144" s="124">
        <v>3083.01</v>
      </c>
      <c r="J144" s="65">
        <f t="shared" si="2"/>
        <v>3083.01</v>
      </c>
    </row>
    <row r="145" spans="1:10" ht="15.5" x14ac:dyDescent="0.3">
      <c r="A145" s="55" t="s">
        <v>180</v>
      </c>
      <c r="B145" s="58" t="s">
        <v>37</v>
      </c>
      <c r="C145" s="57" t="s">
        <v>219</v>
      </c>
      <c r="D145" s="94" t="s">
        <v>227</v>
      </c>
      <c r="E145" s="53">
        <v>1</v>
      </c>
      <c r="F145" s="60" t="s">
        <v>366</v>
      </c>
      <c r="G145" s="54">
        <v>0</v>
      </c>
      <c r="H145" s="124">
        <v>770.75</v>
      </c>
      <c r="I145" s="124">
        <v>3083.01</v>
      </c>
      <c r="J145" s="65">
        <f t="shared" si="2"/>
        <v>3853.76</v>
      </c>
    </row>
    <row r="146" spans="1:10" ht="15.5" x14ac:dyDescent="0.3">
      <c r="A146" s="55" t="s">
        <v>196</v>
      </c>
      <c r="B146" s="57" t="s">
        <v>33</v>
      </c>
      <c r="C146" s="56" t="s">
        <v>225</v>
      </c>
      <c r="D146" s="94" t="s">
        <v>227</v>
      </c>
      <c r="E146" s="53">
        <v>1</v>
      </c>
      <c r="F146" s="60" t="s">
        <v>367</v>
      </c>
      <c r="G146" s="54">
        <v>0</v>
      </c>
      <c r="H146" s="124">
        <v>1079.06</v>
      </c>
      <c r="I146" s="124">
        <v>4316.21</v>
      </c>
      <c r="J146" s="65">
        <f t="shared" si="2"/>
        <v>5395.27</v>
      </c>
    </row>
    <row r="147" spans="1:10" ht="15.5" x14ac:dyDescent="0.3">
      <c r="A147" s="55" t="s">
        <v>183</v>
      </c>
      <c r="B147" s="57" t="s">
        <v>27</v>
      </c>
      <c r="C147" s="56" t="s">
        <v>224</v>
      </c>
      <c r="D147" s="94" t="s">
        <v>227</v>
      </c>
      <c r="E147" s="53">
        <v>1</v>
      </c>
      <c r="F147" s="60" t="s">
        <v>368</v>
      </c>
      <c r="G147" s="54">
        <v>0</v>
      </c>
      <c r="H147" s="123">
        <v>1695.65</v>
      </c>
      <c r="I147" s="123">
        <v>6782.61</v>
      </c>
      <c r="J147" s="65">
        <f t="shared" si="2"/>
        <v>8478.26</v>
      </c>
    </row>
    <row r="148" spans="1:10" ht="15.5" x14ac:dyDescent="0.3">
      <c r="A148" s="55" t="s">
        <v>188</v>
      </c>
      <c r="B148" s="55" t="s">
        <v>35</v>
      </c>
      <c r="C148" s="56" t="s">
        <v>222</v>
      </c>
      <c r="D148" s="94" t="s">
        <v>227</v>
      </c>
      <c r="E148" s="53">
        <v>1</v>
      </c>
      <c r="F148" s="63" t="s">
        <v>369</v>
      </c>
      <c r="G148" s="54">
        <v>0</v>
      </c>
      <c r="H148" s="123">
        <v>936.46</v>
      </c>
      <c r="I148" s="123">
        <v>3745.85</v>
      </c>
      <c r="J148" s="65">
        <f t="shared" si="2"/>
        <v>4682.3099999999995</v>
      </c>
    </row>
    <row r="149" spans="1:10" ht="15.5" x14ac:dyDescent="0.3">
      <c r="A149" s="55" t="s">
        <v>196</v>
      </c>
      <c r="B149" s="57" t="s">
        <v>33</v>
      </c>
      <c r="C149" s="57" t="s">
        <v>219</v>
      </c>
      <c r="D149" s="94" t="s">
        <v>227</v>
      </c>
      <c r="E149" s="53">
        <v>1</v>
      </c>
      <c r="F149" s="60" t="s">
        <v>370</v>
      </c>
      <c r="G149" s="54">
        <v>0</v>
      </c>
      <c r="H149" s="124">
        <v>1079.06</v>
      </c>
      <c r="I149" s="124">
        <v>4316.21</v>
      </c>
      <c r="J149" s="65">
        <f t="shared" si="2"/>
        <v>5395.27</v>
      </c>
    </row>
    <row r="150" spans="1:10" ht="15.5" x14ac:dyDescent="0.3">
      <c r="A150" s="55" t="s">
        <v>180</v>
      </c>
      <c r="B150" s="58" t="s">
        <v>37</v>
      </c>
      <c r="C150" s="56" t="s">
        <v>220</v>
      </c>
      <c r="D150" s="94" t="s">
        <v>227</v>
      </c>
      <c r="E150" s="53">
        <v>1</v>
      </c>
      <c r="F150" s="60" t="s">
        <v>371</v>
      </c>
      <c r="G150" s="54">
        <v>0</v>
      </c>
      <c r="H150" s="124">
        <v>770.75</v>
      </c>
      <c r="I150" s="124">
        <v>3083.01</v>
      </c>
      <c r="J150" s="65">
        <f t="shared" si="2"/>
        <v>3853.76</v>
      </c>
    </row>
    <row r="151" spans="1:10" ht="15.5" x14ac:dyDescent="0.3">
      <c r="A151" s="55" t="s">
        <v>216</v>
      </c>
      <c r="B151" s="55" t="s">
        <v>437</v>
      </c>
      <c r="C151" s="59" t="s">
        <v>222</v>
      </c>
      <c r="D151" s="94" t="s">
        <v>227</v>
      </c>
      <c r="E151" s="53">
        <v>1</v>
      </c>
      <c r="F151" s="60" t="s">
        <v>372</v>
      </c>
      <c r="G151" s="54">
        <v>0</v>
      </c>
      <c r="H151" s="123">
        <v>9396</v>
      </c>
      <c r="I151" s="123">
        <v>21924</v>
      </c>
      <c r="J151" s="69">
        <f t="shared" si="2"/>
        <v>31320</v>
      </c>
    </row>
    <row r="152" spans="1:10" ht="15.5" x14ac:dyDescent="0.3">
      <c r="A152" s="55" t="s">
        <v>217</v>
      </c>
      <c r="B152" s="57" t="s">
        <v>27</v>
      </c>
      <c r="C152" s="58" t="s">
        <v>225</v>
      </c>
      <c r="D152" s="94" t="s">
        <v>461</v>
      </c>
      <c r="E152" s="53">
        <v>1</v>
      </c>
      <c r="F152" s="60" t="s">
        <v>373</v>
      </c>
      <c r="G152" s="54">
        <v>0</v>
      </c>
      <c r="H152" s="123"/>
      <c r="I152" s="123">
        <v>6782.61</v>
      </c>
      <c r="J152" s="65">
        <f t="shared" si="2"/>
        <v>6782.61</v>
      </c>
    </row>
    <row r="153" spans="1:10" ht="15.5" x14ac:dyDescent="0.3">
      <c r="A153" s="55" t="s">
        <v>218</v>
      </c>
      <c r="B153" s="55" t="s">
        <v>43</v>
      </c>
      <c r="C153" s="56" t="s">
        <v>222</v>
      </c>
      <c r="D153" s="94" t="s">
        <v>227</v>
      </c>
      <c r="E153" s="53">
        <v>1</v>
      </c>
      <c r="F153" s="60" t="s">
        <v>374</v>
      </c>
      <c r="G153" s="54">
        <v>0</v>
      </c>
      <c r="H153" s="125">
        <v>269.76</v>
      </c>
      <c r="I153" s="125">
        <v>1079.06</v>
      </c>
      <c r="J153" s="67">
        <f t="shared" si="2"/>
        <v>1348.82</v>
      </c>
    </row>
    <row r="154" spans="1:10" ht="15.5" x14ac:dyDescent="0.3">
      <c r="A154" s="55" t="s">
        <v>183</v>
      </c>
      <c r="B154" s="57" t="s">
        <v>27</v>
      </c>
      <c r="C154" s="56" t="s">
        <v>224</v>
      </c>
      <c r="D154" s="94" t="s">
        <v>227</v>
      </c>
      <c r="E154" s="53">
        <v>1</v>
      </c>
      <c r="F154" s="60" t="s">
        <v>375</v>
      </c>
      <c r="G154" s="54">
        <v>0</v>
      </c>
      <c r="H154" s="123">
        <v>1695.65</v>
      </c>
      <c r="I154" s="123">
        <v>6782.61</v>
      </c>
      <c r="J154" s="65">
        <f t="shared" si="2"/>
        <v>8478.26</v>
      </c>
    </row>
    <row r="155" spans="1:10" ht="15.5" x14ac:dyDescent="0.3">
      <c r="A155" s="55" t="s">
        <v>218</v>
      </c>
      <c r="B155" s="55" t="s">
        <v>43</v>
      </c>
      <c r="C155" s="57" t="s">
        <v>219</v>
      </c>
      <c r="D155" s="94" t="s">
        <v>227</v>
      </c>
      <c r="E155" s="53">
        <v>1</v>
      </c>
      <c r="F155" s="60" t="s">
        <v>376</v>
      </c>
      <c r="G155" s="54">
        <v>0</v>
      </c>
      <c r="H155" s="125">
        <v>269.76</v>
      </c>
      <c r="I155" s="125">
        <v>1079.06</v>
      </c>
      <c r="J155" s="67">
        <f t="shared" si="2"/>
        <v>1348.82</v>
      </c>
    </row>
    <row r="156" spans="1:10" ht="15.5" x14ac:dyDescent="0.3">
      <c r="A156" s="55" t="s">
        <v>189</v>
      </c>
      <c r="B156" s="55" t="s">
        <v>31</v>
      </c>
      <c r="C156" s="55" t="s">
        <v>226</v>
      </c>
      <c r="D156" s="94" t="s">
        <v>227</v>
      </c>
      <c r="E156" s="53">
        <v>1</v>
      </c>
      <c r="F156" s="60" t="s">
        <v>377</v>
      </c>
      <c r="G156" s="54">
        <v>0</v>
      </c>
      <c r="H156" s="123">
        <v>1310.28</v>
      </c>
      <c r="I156" s="123">
        <v>5241.1099999999997</v>
      </c>
      <c r="J156" s="65">
        <f t="shared" si="2"/>
        <v>6551.3899999999994</v>
      </c>
    </row>
    <row r="157" spans="1:10" ht="15.5" x14ac:dyDescent="0.3">
      <c r="A157" s="55" t="s">
        <v>195</v>
      </c>
      <c r="B157" s="55" t="s">
        <v>41</v>
      </c>
      <c r="C157" s="56" t="s">
        <v>224</v>
      </c>
      <c r="D157" s="94" t="s">
        <v>227</v>
      </c>
      <c r="E157" s="53">
        <v>1</v>
      </c>
      <c r="F157" s="60" t="s">
        <v>378</v>
      </c>
      <c r="G157" s="54">
        <v>0</v>
      </c>
      <c r="H157" s="123">
        <v>308.3</v>
      </c>
      <c r="I157" s="123">
        <v>1233.21</v>
      </c>
      <c r="J157" s="67">
        <f t="shared" si="2"/>
        <v>1541.51</v>
      </c>
    </row>
    <row r="158" spans="1:10" ht="15.5" x14ac:dyDescent="0.3">
      <c r="A158" s="55" t="s">
        <v>182</v>
      </c>
      <c r="B158" s="56" t="s">
        <v>39</v>
      </c>
      <c r="C158" s="56" t="s">
        <v>220</v>
      </c>
      <c r="D158" s="94" t="s">
        <v>227</v>
      </c>
      <c r="E158" s="53">
        <v>1</v>
      </c>
      <c r="F158" s="60" t="s">
        <v>379</v>
      </c>
      <c r="G158" s="54">
        <v>0</v>
      </c>
      <c r="H158" s="123">
        <v>500.99</v>
      </c>
      <c r="I158" s="123">
        <v>2003.96</v>
      </c>
      <c r="J158" s="65">
        <f t="shared" si="2"/>
        <v>2504.9499999999998</v>
      </c>
    </row>
    <row r="159" spans="1:10" ht="15.5" x14ac:dyDescent="0.3">
      <c r="A159" s="55" t="s">
        <v>181</v>
      </c>
      <c r="B159" s="57" t="s">
        <v>33</v>
      </c>
      <c r="C159" s="56" t="s">
        <v>224</v>
      </c>
      <c r="D159" s="94" t="s">
        <v>227</v>
      </c>
      <c r="E159" s="53">
        <v>1</v>
      </c>
      <c r="F159" s="61" t="s">
        <v>380</v>
      </c>
      <c r="G159" s="54">
        <v>0</v>
      </c>
      <c r="H159" s="124">
        <v>1079.06</v>
      </c>
      <c r="I159" s="124">
        <v>4316.21</v>
      </c>
      <c r="J159" s="65">
        <f t="shared" si="2"/>
        <v>5395.27</v>
      </c>
    </row>
    <row r="160" spans="1:10" ht="15.5" x14ac:dyDescent="0.3">
      <c r="A160" s="55" t="s">
        <v>187</v>
      </c>
      <c r="B160" s="55" t="s">
        <v>25</v>
      </c>
      <c r="C160" s="56" t="s">
        <v>225</v>
      </c>
      <c r="D160" s="94" t="s">
        <v>407</v>
      </c>
      <c r="E160" s="53">
        <v>1</v>
      </c>
      <c r="F160" s="60" t="s">
        <v>353</v>
      </c>
      <c r="G160" s="54">
        <v>0</v>
      </c>
      <c r="H160" s="123"/>
      <c r="I160" s="123">
        <v>9249.0300000000007</v>
      </c>
      <c r="J160" s="65">
        <f t="shared" si="2"/>
        <v>9249.0300000000007</v>
      </c>
    </row>
    <row r="161" spans="1:30" ht="15.5" x14ac:dyDescent="0.3">
      <c r="A161" s="55" t="s">
        <v>185</v>
      </c>
      <c r="B161" s="55" t="s">
        <v>29</v>
      </c>
      <c r="C161" s="58" t="s">
        <v>225</v>
      </c>
      <c r="D161" s="94" t="s">
        <v>227</v>
      </c>
      <c r="E161" s="53">
        <v>1</v>
      </c>
      <c r="F161" s="60" t="s">
        <v>382</v>
      </c>
      <c r="G161" s="54">
        <v>0</v>
      </c>
      <c r="H161" s="123">
        <v>1425.9</v>
      </c>
      <c r="I161" s="123">
        <v>5703.56</v>
      </c>
      <c r="J161" s="65">
        <f t="shared" si="2"/>
        <v>7129.4600000000009</v>
      </c>
    </row>
    <row r="162" spans="1:30" ht="15.5" x14ac:dyDescent="0.3">
      <c r="A162" s="55" t="s">
        <v>187</v>
      </c>
      <c r="B162" s="55" t="s">
        <v>25</v>
      </c>
      <c r="C162" s="56" t="s">
        <v>222</v>
      </c>
      <c r="D162" s="94" t="s">
        <v>227</v>
      </c>
      <c r="E162" s="53">
        <v>1</v>
      </c>
      <c r="F162" s="60" t="s">
        <v>383</v>
      </c>
      <c r="G162" s="54">
        <v>0</v>
      </c>
      <c r="H162" s="123">
        <v>2312.25</v>
      </c>
      <c r="I162" s="123">
        <v>9249.0300000000007</v>
      </c>
      <c r="J162" s="65">
        <f t="shared" si="2"/>
        <v>11561.28</v>
      </c>
    </row>
    <row r="163" spans="1:30" ht="15.5" x14ac:dyDescent="0.3">
      <c r="A163" s="55" t="s">
        <v>180</v>
      </c>
      <c r="B163" s="58" t="s">
        <v>37</v>
      </c>
      <c r="C163" s="56" t="s">
        <v>222</v>
      </c>
      <c r="D163" s="94" t="s">
        <v>227</v>
      </c>
      <c r="E163" s="53">
        <v>1</v>
      </c>
      <c r="F163" s="60" t="s">
        <v>384</v>
      </c>
      <c r="G163" s="54">
        <v>0</v>
      </c>
      <c r="H163" s="124">
        <v>770.75</v>
      </c>
      <c r="I163" s="124">
        <v>3083.01</v>
      </c>
      <c r="J163" s="65">
        <f t="shared" si="2"/>
        <v>3853.76</v>
      </c>
      <c r="K163" s="17"/>
      <c r="L163" s="17"/>
      <c r="M163" s="17"/>
      <c r="N163" s="17"/>
      <c r="O163" s="17"/>
      <c r="P163" s="17"/>
      <c r="Q163" s="17"/>
      <c r="R163" s="5"/>
      <c r="S163" s="5"/>
      <c r="T163" s="5"/>
      <c r="U163" s="5"/>
      <c r="V163" s="5"/>
      <c r="W163" s="5"/>
      <c r="X163" s="5"/>
      <c r="Y163" s="5"/>
      <c r="Z163" s="5"/>
      <c r="AA163" s="5"/>
      <c r="AB163" s="5"/>
      <c r="AC163" s="5"/>
      <c r="AD163" s="5"/>
    </row>
    <row r="164" spans="1:30" ht="15.5" x14ac:dyDescent="0.3">
      <c r="A164" s="55" t="s">
        <v>189</v>
      </c>
      <c r="B164" s="55" t="s">
        <v>31</v>
      </c>
      <c r="C164" s="56" t="s">
        <v>224</v>
      </c>
      <c r="D164" s="94" t="s">
        <v>227</v>
      </c>
      <c r="E164" s="53">
        <v>1</v>
      </c>
      <c r="F164" s="60" t="s">
        <v>385</v>
      </c>
      <c r="G164" s="54">
        <v>0</v>
      </c>
      <c r="H164" s="123">
        <v>1310.28</v>
      </c>
      <c r="I164" s="123">
        <v>5241.1099999999997</v>
      </c>
      <c r="J164" s="65">
        <f t="shared" si="2"/>
        <v>6551.3899999999994</v>
      </c>
      <c r="K164" s="17"/>
      <c r="L164" s="17"/>
      <c r="M164" s="17"/>
      <c r="N164" s="17"/>
      <c r="O164" s="17"/>
      <c r="P164" s="17"/>
      <c r="Q164" s="17"/>
      <c r="R164" s="5"/>
      <c r="S164" s="5"/>
      <c r="T164" s="5"/>
      <c r="U164" s="5"/>
      <c r="V164" s="5"/>
      <c r="W164" s="5"/>
      <c r="X164" s="5"/>
      <c r="Y164" s="5"/>
      <c r="Z164" s="5"/>
      <c r="AA164" s="5"/>
      <c r="AB164" s="5"/>
      <c r="AC164" s="5"/>
      <c r="AD164" s="5"/>
    </row>
    <row r="165" spans="1:30" ht="15.5" x14ac:dyDescent="0.3">
      <c r="A165" s="55" t="s">
        <v>196</v>
      </c>
      <c r="B165" s="57" t="s">
        <v>33</v>
      </c>
      <c r="C165" s="58" t="s">
        <v>225</v>
      </c>
      <c r="D165" s="94" t="s">
        <v>386</v>
      </c>
      <c r="E165" s="53">
        <v>1</v>
      </c>
      <c r="F165" s="61" t="s">
        <v>386</v>
      </c>
      <c r="G165" s="54">
        <v>0</v>
      </c>
      <c r="H165" s="124">
        <v>1079.06</v>
      </c>
      <c r="I165" s="124">
        <v>4316.21</v>
      </c>
      <c r="J165" s="65">
        <f t="shared" si="2"/>
        <v>5395.27</v>
      </c>
      <c r="K165" s="17"/>
      <c r="L165" s="17"/>
      <c r="M165" s="17"/>
      <c r="N165" s="17"/>
      <c r="O165" s="17"/>
      <c r="P165" s="17"/>
      <c r="Q165" s="17"/>
      <c r="R165" s="5"/>
      <c r="S165" s="5"/>
      <c r="T165" s="5"/>
      <c r="U165" s="5"/>
      <c r="V165" s="5"/>
      <c r="W165" s="5"/>
      <c r="X165" s="5"/>
      <c r="Y165" s="5"/>
      <c r="Z165" s="5"/>
      <c r="AA165" s="5"/>
      <c r="AB165" s="5"/>
      <c r="AC165" s="5"/>
      <c r="AD165" s="5"/>
    </row>
    <row r="166" spans="1:30" ht="15.5" x14ac:dyDescent="0.3">
      <c r="A166" s="55" t="s">
        <v>182</v>
      </c>
      <c r="B166" s="56" t="s">
        <v>39</v>
      </c>
      <c r="C166" s="58" t="s">
        <v>225</v>
      </c>
      <c r="D166" s="94" t="s">
        <v>227</v>
      </c>
      <c r="E166" s="53">
        <v>1</v>
      </c>
      <c r="F166" s="60" t="s">
        <v>349</v>
      </c>
      <c r="G166" s="54">
        <v>0</v>
      </c>
      <c r="H166" s="123">
        <v>500.99</v>
      </c>
      <c r="I166" s="123">
        <v>2003.96</v>
      </c>
      <c r="J166" s="65">
        <f t="shared" si="2"/>
        <v>2504.9499999999998</v>
      </c>
      <c r="K166" s="17"/>
      <c r="L166" s="17"/>
      <c r="M166" s="17"/>
      <c r="N166" s="17"/>
      <c r="O166" s="17"/>
      <c r="P166" s="17"/>
      <c r="Q166" s="17"/>
      <c r="R166" s="5"/>
      <c r="S166" s="5"/>
      <c r="T166" s="5"/>
      <c r="U166" s="5"/>
      <c r="V166" s="5"/>
      <c r="W166" s="5"/>
      <c r="X166" s="5"/>
      <c r="Y166" s="5"/>
      <c r="Z166" s="5"/>
      <c r="AA166" s="5"/>
      <c r="AB166" s="5"/>
      <c r="AC166" s="5"/>
      <c r="AD166" s="5"/>
    </row>
    <row r="167" spans="1:30" ht="15.5" x14ac:dyDescent="0.3">
      <c r="A167" s="55" t="s">
        <v>196</v>
      </c>
      <c r="B167" s="57" t="s">
        <v>33</v>
      </c>
      <c r="C167" s="58" t="s">
        <v>225</v>
      </c>
      <c r="D167" s="94" t="s">
        <v>407</v>
      </c>
      <c r="E167" s="53">
        <v>1</v>
      </c>
      <c r="F167" s="60" t="s">
        <v>420</v>
      </c>
      <c r="G167" s="54">
        <v>0</v>
      </c>
      <c r="H167" s="124"/>
      <c r="I167" s="124">
        <v>4316.21</v>
      </c>
      <c r="J167" s="65">
        <f t="shared" si="2"/>
        <v>4316.21</v>
      </c>
      <c r="K167" s="17"/>
      <c r="L167" s="17"/>
      <c r="M167" s="17"/>
      <c r="N167" s="17"/>
      <c r="O167" s="17"/>
      <c r="P167" s="17"/>
      <c r="Q167" s="17"/>
      <c r="R167" s="5"/>
      <c r="S167" s="5"/>
      <c r="T167" s="5"/>
      <c r="U167" s="5"/>
      <c r="V167" s="5"/>
      <c r="W167" s="5"/>
      <c r="X167" s="5"/>
      <c r="Y167" s="5"/>
      <c r="Z167" s="5"/>
      <c r="AA167" s="5"/>
      <c r="AB167" s="5"/>
      <c r="AC167" s="5"/>
      <c r="AD167" s="5"/>
    </row>
    <row r="168" spans="1:30" ht="15.5" x14ac:dyDescent="0.3">
      <c r="A168" s="55" t="s">
        <v>189</v>
      </c>
      <c r="B168" s="55" t="s">
        <v>31</v>
      </c>
      <c r="C168" s="56" t="s">
        <v>220</v>
      </c>
      <c r="D168" s="94" t="s">
        <v>227</v>
      </c>
      <c r="E168" s="53">
        <v>1</v>
      </c>
      <c r="F168" s="60" t="s">
        <v>505</v>
      </c>
      <c r="G168" s="54">
        <v>0</v>
      </c>
      <c r="H168" s="123">
        <v>1310.28</v>
      </c>
      <c r="I168" s="123">
        <v>5241.1099999999997</v>
      </c>
      <c r="J168" s="65">
        <f t="shared" si="2"/>
        <v>6551.3899999999994</v>
      </c>
      <c r="K168" s="17"/>
      <c r="L168" s="17"/>
      <c r="M168" s="17"/>
      <c r="N168" s="17"/>
      <c r="O168" s="17"/>
      <c r="P168" s="17"/>
      <c r="Q168" s="17"/>
      <c r="R168" s="5"/>
      <c r="S168" s="5"/>
      <c r="T168" s="5"/>
      <c r="U168" s="5"/>
      <c r="V168" s="5"/>
      <c r="W168" s="5"/>
      <c r="X168" s="5"/>
      <c r="Y168" s="5"/>
      <c r="Z168" s="5"/>
      <c r="AA168" s="5"/>
      <c r="AB168" s="5"/>
      <c r="AC168" s="5"/>
      <c r="AD168" s="5"/>
    </row>
    <row r="169" spans="1:30" ht="15.5" x14ac:dyDescent="0.3">
      <c r="A169" s="55" t="s">
        <v>182</v>
      </c>
      <c r="B169" s="56" t="s">
        <v>39</v>
      </c>
      <c r="C169" s="56" t="s">
        <v>220</v>
      </c>
      <c r="D169" s="94" t="s">
        <v>407</v>
      </c>
      <c r="E169" s="53">
        <v>1</v>
      </c>
      <c r="F169" s="84" t="s">
        <v>421</v>
      </c>
      <c r="G169" s="54">
        <v>0</v>
      </c>
      <c r="H169" s="123"/>
      <c r="I169" s="123">
        <v>2003.96</v>
      </c>
      <c r="J169" s="65">
        <f t="shared" si="2"/>
        <v>2003.96</v>
      </c>
      <c r="K169" s="17"/>
      <c r="L169" s="17"/>
      <c r="M169" s="17"/>
      <c r="N169" s="17"/>
      <c r="O169" s="17"/>
      <c r="P169" s="17"/>
      <c r="Q169" s="17"/>
      <c r="R169" s="5"/>
      <c r="S169" s="5"/>
      <c r="T169" s="5"/>
      <c r="U169" s="5"/>
      <c r="V169" s="5"/>
      <c r="W169" s="5"/>
      <c r="X169" s="5"/>
      <c r="Y169" s="5"/>
      <c r="Z169" s="5"/>
      <c r="AA169" s="5"/>
      <c r="AB169" s="5"/>
      <c r="AC169" s="5"/>
      <c r="AD169" s="5"/>
    </row>
    <row r="170" spans="1:30" ht="15.5" x14ac:dyDescent="0.3">
      <c r="A170" s="55" t="s">
        <v>180</v>
      </c>
      <c r="B170" s="57" t="s">
        <v>37</v>
      </c>
      <c r="C170" s="56" t="s">
        <v>222</v>
      </c>
      <c r="D170" s="94" t="s">
        <v>227</v>
      </c>
      <c r="E170" s="53">
        <v>1</v>
      </c>
      <c r="F170" s="60" t="s">
        <v>509</v>
      </c>
      <c r="G170" s="54">
        <v>0</v>
      </c>
      <c r="H170" s="124">
        <v>770.75</v>
      </c>
      <c r="I170" s="124">
        <v>3083.01</v>
      </c>
      <c r="J170" s="65">
        <f t="shared" si="2"/>
        <v>3853.76</v>
      </c>
      <c r="K170" s="17"/>
      <c r="L170" s="17"/>
      <c r="M170" s="17"/>
      <c r="N170" s="17"/>
      <c r="O170" s="17"/>
      <c r="P170" s="17"/>
      <c r="Q170" s="17"/>
      <c r="R170" s="5"/>
      <c r="S170" s="5"/>
      <c r="T170" s="5"/>
      <c r="U170" s="5"/>
      <c r="V170" s="5"/>
      <c r="W170" s="5"/>
      <c r="X170" s="5"/>
      <c r="Y170" s="5"/>
      <c r="Z170" s="5"/>
      <c r="AA170" s="5"/>
      <c r="AB170" s="5"/>
      <c r="AC170" s="5"/>
      <c r="AD170" s="5"/>
    </row>
    <row r="171" spans="1:30" ht="15.5" x14ac:dyDescent="0.3">
      <c r="A171" s="55" t="s">
        <v>180</v>
      </c>
      <c r="B171" s="58" t="s">
        <v>37</v>
      </c>
      <c r="C171" s="58" t="s">
        <v>225</v>
      </c>
      <c r="D171" s="94" t="s">
        <v>227</v>
      </c>
      <c r="E171" s="53">
        <v>1</v>
      </c>
      <c r="F171" s="60" t="s">
        <v>510</v>
      </c>
      <c r="G171" s="54">
        <v>0</v>
      </c>
      <c r="H171" s="124">
        <v>770.75</v>
      </c>
      <c r="I171" s="124">
        <v>3083.01</v>
      </c>
      <c r="J171" s="65">
        <f t="shared" si="2"/>
        <v>3853.76</v>
      </c>
      <c r="K171" s="17"/>
      <c r="L171" s="17"/>
      <c r="M171" s="17"/>
      <c r="N171" s="17"/>
      <c r="O171" s="17"/>
      <c r="P171" s="17"/>
      <c r="Q171" s="17"/>
      <c r="R171" s="5"/>
      <c r="S171" s="5"/>
      <c r="T171" s="5"/>
      <c r="U171" s="5"/>
      <c r="V171" s="5"/>
      <c r="W171" s="5"/>
      <c r="X171" s="5"/>
      <c r="Y171" s="5"/>
      <c r="Z171" s="5"/>
      <c r="AA171" s="5"/>
      <c r="AB171" s="5"/>
      <c r="AC171" s="5"/>
      <c r="AD171" s="5"/>
    </row>
    <row r="172" spans="1:30" ht="15.5" x14ac:dyDescent="0.3">
      <c r="A172" s="55" t="s">
        <v>182</v>
      </c>
      <c r="B172" s="56" t="s">
        <v>39</v>
      </c>
      <c r="C172" s="56" t="s">
        <v>224</v>
      </c>
      <c r="D172" s="94" t="s">
        <v>227</v>
      </c>
      <c r="E172" s="53">
        <v>1</v>
      </c>
      <c r="F172" s="60" t="s">
        <v>387</v>
      </c>
      <c r="G172" s="54">
        <v>0</v>
      </c>
      <c r="H172" s="123">
        <v>500.99</v>
      </c>
      <c r="I172" s="123">
        <v>2003.96</v>
      </c>
      <c r="J172" s="65">
        <f t="shared" si="2"/>
        <v>2504.9499999999998</v>
      </c>
      <c r="K172" s="17"/>
      <c r="L172" s="17"/>
      <c r="M172" s="17"/>
      <c r="N172" s="17"/>
      <c r="O172" s="17"/>
      <c r="P172" s="17"/>
      <c r="Q172" s="17"/>
      <c r="R172" s="5"/>
      <c r="S172" s="5"/>
      <c r="T172" s="5"/>
      <c r="U172" s="5"/>
      <c r="V172" s="5"/>
      <c r="W172" s="5"/>
      <c r="X172" s="5"/>
      <c r="Y172" s="5"/>
      <c r="Z172" s="5"/>
      <c r="AA172" s="5"/>
      <c r="AB172" s="5"/>
      <c r="AC172" s="5"/>
      <c r="AD172" s="5"/>
    </row>
    <row r="173" spans="1:30" ht="15.5" x14ac:dyDescent="0.3">
      <c r="A173" s="55" t="s">
        <v>185</v>
      </c>
      <c r="B173" s="55" t="s">
        <v>29</v>
      </c>
      <c r="C173" s="57" t="s">
        <v>219</v>
      </c>
      <c r="D173" s="94" t="s">
        <v>227</v>
      </c>
      <c r="E173" s="53">
        <v>1</v>
      </c>
      <c r="F173" s="60" t="s">
        <v>388</v>
      </c>
      <c r="G173" s="54">
        <v>0</v>
      </c>
      <c r="H173" s="123">
        <v>1425.9</v>
      </c>
      <c r="I173" s="123">
        <v>5703.56</v>
      </c>
      <c r="J173" s="65">
        <f t="shared" si="2"/>
        <v>7129.4600000000009</v>
      </c>
      <c r="K173" s="17"/>
      <c r="L173" s="17"/>
      <c r="M173" s="17"/>
      <c r="N173" s="17"/>
      <c r="O173" s="17"/>
      <c r="P173" s="17"/>
      <c r="Q173" s="17"/>
      <c r="R173" s="5"/>
      <c r="S173" s="5"/>
      <c r="T173" s="5"/>
      <c r="U173" s="5"/>
      <c r="V173" s="5"/>
      <c r="W173" s="5"/>
      <c r="X173" s="5"/>
      <c r="Y173" s="5"/>
      <c r="Z173" s="5"/>
      <c r="AA173" s="5"/>
      <c r="AB173" s="5"/>
      <c r="AC173" s="5"/>
      <c r="AD173" s="5"/>
    </row>
    <row r="174" spans="1:30" ht="15.5" x14ac:dyDescent="0.3">
      <c r="A174" s="55" t="s">
        <v>183</v>
      </c>
      <c r="B174" s="57" t="s">
        <v>27</v>
      </c>
      <c r="C174" s="56" t="s">
        <v>222</v>
      </c>
      <c r="D174" s="94" t="s">
        <v>227</v>
      </c>
      <c r="E174" s="53">
        <v>1</v>
      </c>
      <c r="F174" s="60" t="s">
        <v>574</v>
      </c>
      <c r="G174" s="54">
        <v>0</v>
      </c>
      <c r="H174" s="123">
        <v>1695.65</v>
      </c>
      <c r="I174" s="123">
        <v>6782.61</v>
      </c>
      <c r="J174" s="65">
        <f t="shared" si="2"/>
        <v>8478.26</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18548.399999999998</v>
      </c>
      <c r="I177" s="25">
        <f>SUMIF($B$7:$B$174,"DIRETOR",$I$7:$I$174)-SUMIFS($I$7:$I$174,$D$7:$D$174,"VAGO",$B$7:$B$174,"DIRETOR")</f>
        <v>103871.03999999999</v>
      </c>
      <c r="J177" s="25">
        <f>SUMIF($B$7:$B$174,"DIRETOR",$J$7:$J$174)</f>
        <v>122419.43999999999</v>
      </c>
      <c r="K177" s="26"/>
      <c r="L177" s="26"/>
      <c r="M177" s="26"/>
      <c r="N177" s="26"/>
      <c r="O177" s="26"/>
      <c r="P177" s="26"/>
      <c r="Q177" s="26"/>
    </row>
    <row r="178" spans="1:30" ht="14.5" x14ac:dyDescent="0.3">
      <c r="A178" s="22" t="s">
        <v>24</v>
      </c>
      <c r="B178" s="15" t="s">
        <v>25</v>
      </c>
      <c r="C178" s="23">
        <f>SUMIFS($E$7:$E$174,$B$7:$B$174,"DAS-1",$D$7:$D$174,"&lt;&gt;VAGO")</f>
        <v>9</v>
      </c>
      <c r="D178" s="23">
        <f>SUMIFS($E$7:$E$174,$B$7:$B$174,"DAS-1",$D$7:$D$174,"VAGO")</f>
        <v>0</v>
      </c>
      <c r="E178" s="23">
        <f>C178+D178</f>
        <v>9</v>
      </c>
      <c r="F178" s="27"/>
      <c r="G178" s="25">
        <f>SUMIF($B$7:$B$174,"DAS-1",$G$7:$G$174)</f>
        <v>0</v>
      </c>
      <c r="H178" s="25">
        <f>SUMIF($B$7:$B$174,"DAS-1",$H$7:$H$174)-SUMIFS($H$7:$H$174,$D$7:$D$174,"VAGO",$B$7:$B$174,"DAS-1")</f>
        <v>16185.75</v>
      </c>
      <c r="I178" s="25">
        <f>SUMIF($B$7:$B$174,"DAS-1",$I$7:$I$174)-SUMIFS($I$7:$I$174,$D$7:$D$174,"VAGO",$B$7:$B$174,"DAS-1")</f>
        <v>83241.27</v>
      </c>
      <c r="J178" s="25">
        <f>SUMIF($B$7:$B$174,"DAS-1",$J$7:$J$174)</f>
        <v>99427.02</v>
      </c>
      <c r="K178" s="97"/>
      <c r="L178" s="26"/>
      <c r="M178" s="26"/>
      <c r="N178" s="26"/>
      <c r="O178" s="26"/>
      <c r="P178" s="26"/>
      <c r="Q178" s="26"/>
    </row>
    <row r="179" spans="1:30" ht="14.5" x14ac:dyDescent="0.3">
      <c r="A179" s="22" t="s">
        <v>26</v>
      </c>
      <c r="B179" s="15" t="s">
        <v>27</v>
      </c>
      <c r="C179" s="23">
        <f>SUMIFS($E$7:$E$174,$B$7:$B$174,"DAS-2",$D$7:$D$174,"&lt;&gt;VAGO")</f>
        <v>28</v>
      </c>
      <c r="D179" s="23">
        <f>SUMIFS($E$7:$E$174,$B$7:$B$174,"DAS-2",$D$7:$D$174,"VAGO")</f>
        <v>0</v>
      </c>
      <c r="E179" s="23">
        <f t="shared" si="3"/>
        <v>28</v>
      </c>
      <c r="F179" s="27"/>
      <c r="G179" s="25">
        <f>SUMIF($B$7:$B$174,"DAS-2",$G$7:$G$174)</f>
        <v>0</v>
      </c>
      <c r="H179" s="25">
        <f>SUMIF($B$7:$B$174,"DAS-2",$H$7:$H$174)-SUMIFS($H$7:$H$174,$D$7:$D$174,"VAGO",$B$7:$B$174,"DAS-2")</f>
        <v>42391.250000000022</v>
      </c>
      <c r="I179" s="25">
        <f>SUMIF($B$7:$B$174,"DAS-2",$I$7:$I$174)-SUMIFS($I$7:$I$174,$D$7:$D$174,"VAGO",$B$7:$B$174,"DAS-2")</f>
        <v>189913.07999999987</v>
      </c>
      <c r="J179" s="25">
        <f>SUMIF($B$7:$B$174,"DAS-2",$J$7:$J$174)</f>
        <v>232304.33000000007</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3"/>
        <v>13</v>
      </c>
      <c r="F180" s="27"/>
      <c r="G180" s="25">
        <f>SUMIF($B$7:$B$174,"DAS-3",$G$7:$G$174)</f>
        <v>0</v>
      </c>
      <c r="H180" s="25">
        <f>SUMIF($B$7:$B$174,"DAS-3",$H$7:$H$174)-SUMIFS($H$7:$H$174,$D$7:$D$174,"VAGO",$B$7:$B$174,"DAS-3")</f>
        <v>15684.899999999998</v>
      </c>
      <c r="I180" s="25">
        <f>SUMIF($B$7:$B$174,"DAS-3",$I$7:$I$174)-SUMIFS($I$7:$I$174,$D$7:$D$174,"VAGO",$B$7:$B$174,"DAS-3")</f>
        <v>74146.279999999984</v>
      </c>
      <c r="J180" s="25">
        <f>SUMIF($B$7:$B$174,"DAS-3",$J$7:$J$174)</f>
        <v>89831.180000000022</v>
      </c>
      <c r="K180" s="26"/>
      <c r="L180" s="26"/>
      <c r="M180" s="26"/>
      <c r="N180" s="26"/>
      <c r="O180" s="26"/>
      <c r="P180" s="26"/>
      <c r="Q180" s="26"/>
    </row>
    <row r="181" spans="1:30" ht="14.5" x14ac:dyDescent="0.3">
      <c r="A181" s="28" t="s">
        <v>30</v>
      </c>
      <c r="B181" s="15" t="s">
        <v>31</v>
      </c>
      <c r="C181" s="23">
        <v>24</v>
      </c>
      <c r="D181" s="23">
        <v>0</v>
      </c>
      <c r="E181" s="23">
        <f t="shared" si="3"/>
        <v>24</v>
      </c>
      <c r="F181" s="29"/>
      <c r="G181" s="25">
        <f>SUMIF($B$7:$B$174,"DAS-4",$G$7:$G$174)</f>
        <v>0</v>
      </c>
      <c r="H181" s="25">
        <f>SUMIF($B$7:$B$174,"DAS-4",$H$7:$H$174)-SUMIFS($H$7:$H$174,$D$7:$D$174,"VAGO",$B$7:$B$174,"DAS-4")</f>
        <v>23585.039999999997</v>
      </c>
      <c r="I181" s="25">
        <f>SUMIF($B$7:$B$174,"DAS-4",$I$7:$I$174)-SUMIFS($I$7:$I$174,$D$7:$D$174,"VAGO",$B$7:$B$174,"DAS-4")</f>
        <v>125786.64</v>
      </c>
      <c r="J181" s="25">
        <f>SUMIF($B$7:$B$174,"DAS-4",$J$7:$J$174)</f>
        <v>149371.68</v>
      </c>
      <c r="K181" s="26"/>
      <c r="L181" s="26"/>
      <c r="M181" s="26"/>
      <c r="N181" s="26"/>
      <c r="O181" s="26"/>
      <c r="P181" s="26"/>
      <c r="Q181" s="26"/>
    </row>
    <row r="182" spans="1:30" ht="14.5" x14ac:dyDescent="0.3">
      <c r="A182" s="28" t="s">
        <v>32</v>
      </c>
      <c r="B182" s="15" t="s">
        <v>33</v>
      </c>
      <c r="C182" s="23">
        <v>19</v>
      </c>
      <c r="D182" s="23">
        <v>1</v>
      </c>
      <c r="E182" s="23">
        <f t="shared" si="3"/>
        <v>20</v>
      </c>
      <c r="F182" s="29"/>
      <c r="G182" s="25">
        <f>SUMIF($B$7:$B$174,"DAS-5",$G$7:$G$174)</f>
        <v>0</v>
      </c>
      <c r="H182" s="25">
        <f>SUMIF($B$7:$B$174,"DAS-5",$H$7:$H$174)-SUMIFS($H$7:$H$174,$D$7:$D$174,"VAGO",$B$7:$B$174,"DAS-5")</f>
        <v>17264.959999999995</v>
      </c>
      <c r="I182" s="25">
        <f>SUMIF($B$7:$B$174,"DAS-5",$I$7:$I$174)-SUMIFS($I$7:$I$174,$D$7:$D$174,"VAGO",$B$7:$B$174,"DAS-5")</f>
        <v>82007.99000000002</v>
      </c>
      <c r="J182" s="25">
        <f>SUMIF($B$7:$B$174,"DAS-5",$J$7:$J$174)</f>
        <v>104668.22000000004</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4682.3</v>
      </c>
      <c r="I183" s="25">
        <f>SUMIF($B$7:$B$174,"CAA-1",$I$7:$I$174)-SUMIFS($I$7:$I$174,$D$7:$D$174,"VAGO",$B$7:$B$174,"CAA-1")</f>
        <v>18729.25</v>
      </c>
      <c r="J183" s="25">
        <f>SUMIF($B$7:$B$174,"CAA-1",$J$7:$J$174)</f>
        <v>23411.549999999996</v>
      </c>
      <c r="K183" s="26"/>
      <c r="L183" s="26"/>
      <c r="M183" s="26"/>
      <c r="N183" s="26"/>
      <c r="O183" s="26"/>
      <c r="P183" s="26"/>
      <c r="Q183" s="26"/>
    </row>
    <row r="184" spans="1:30" ht="14.5" x14ac:dyDescent="0.3">
      <c r="A184" s="28" t="s">
        <v>36</v>
      </c>
      <c r="B184" s="15" t="s">
        <v>37</v>
      </c>
      <c r="C184" s="23">
        <v>25</v>
      </c>
      <c r="D184" s="23">
        <v>1</v>
      </c>
      <c r="E184" s="23">
        <f t="shared" si="3"/>
        <v>26</v>
      </c>
      <c r="F184" s="29"/>
      <c r="G184" s="25">
        <f>SUMIF($B$7:$B$174,"CAA-2",$G$7:$G$174)</f>
        <v>0</v>
      </c>
      <c r="H184" s="25">
        <f>SUMIF($B$7:$B$174,"CAA-2",$H$7:$H$174)-SUMIFS($H$7:$H$174,$D$7:$D$174,"VAGO",$B$7:$B$174,"CAA-2")</f>
        <v>16185.75</v>
      </c>
      <c r="I184" s="25">
        <f>SUMIF($B$7:$B$174,"CAA-2",$I$7:$I$174)-SUMIFS($I$7:$I$174,$D$7:$D$174,"VAGO",$B$7:$B$174,"CAA-2")</f>
        <v>77075.250000000015</v>
      </c>
      <c r="J184" s="25">
        <f>SUMIF($B$7:$B$174,"CAA-2",$J$7:$J$174)</f>
        <v>97114.75999999998</v>
      </c>
      <c r="K184" s="26"/>
      <c r="L184" s="26"/>
      <c r="M184" s="26"/>
      <c r="N184" s="26"/>
      <c r="O184" s="26"/>
      <c r="P184" s="26"/>
      <c r="Q184" s="26"/>
    </row>
    <row r="185" spans="1:30" ht="14.5" x14ac:dyDescent="0.3">
      <c r="A185" s="28" t="s">
        <v>38</v>
      </c>
      <c r="B185" s="15" t="s">
        <v>39</v>
      </c>
      <c r="C185" s="23">
        <v>23</v>
      </c>
      <c r="D185" s="23">
        <v>0</v>
      </c>
      <c r="E185" s="23">
        <f t="shared" si="3"/>
        <v>23</v>
      </c>
      <c r="F185" s="27"/>
      <c r="G185" s="25">
        <f>SUMIF($B$7:$B$174,"CAA-3",$G$7:$G$174)</f>
        <v>0</v>
      </c>
      <c r="H185" s="25">
        <f>SUMIF($B$7:$B$174,"CAA-3",$H$7:$H$174)-SUMIFS($H$7:$H$174,$D$7:$D$174,"VAGO",$B$7:$B$174,"CAA-3")</f>
        <v>11021.779999999997</v>
      </c>
      <c r="I185" s="25">
        <f>SUMIF($B$7:$B$174,"CAA-3",$I$7:$I$174)-SUMIFS($I$7:$I$174,$D$7:$D$174,"VAGO",$B$7:$B$174,"CAA-3")</f>
        <v>46091.079999999987</v>
      </c>
      <c r="J185" s="25">
        <f>SUMIF($B$7:$B$174,"CAA-3",$J$7:$J$174)</f>
        <v>57112.859999999979</v>
      </c>
      <c r="K185" s="26"/>
      <c r="L185" s="26"/>
      <c r="M185" s="26"/>
      <c r="N185" s="26"/>
      <c r="O185" s="26"/>
      <c r="P185" s="26"/>
      <c r="Q185" s="26"/>
    </row>
    <row r="186" spans="1:30" ht="14.5" x14ac:dyDescent="0.3">
      <c r="A186" s="28" t="s">
        <v>40</v>
      </c>
      <c r="B186" s="15" t="s">
        <v>41</v>
      </c>
      <c r="C186" s="23">
        <v>9</v>
      </c>
      <c r="D186" s="23">
        <v>1</v>
      </c>
      <c r="E186" s="23">
        <f t="shared" si="3"/>
        <v>10</v>
      </c>
      <c r="F186" s="27"/>
      <c r="G186" s="25">
        <f>SUMIF($B$7:$B$174,"CAA-4",$G$7:$G$174)</f>
        <v>0</v>
      </c>
      <c r="H186" s="25">
        <f>SUMIF($B$7:$B$174,"CAA-4",$H$7:$H$174)-SUMIFS($H$7:$H$174,$D$7:$D$174,"VAGO",$B$7:$B$174,"CAA-4")</f>
        <v>2158.1</v>
      </c>
      <c r="I186" s="25">
        <f>SUMIF($B$7:$B$174,"CAA-4",$I$7:$I$174)-SUMIFS($I$7:$I$174,$D$7:$D$174,"VAGO",$B$7:$B$174,"CAA-4")</f>
        <v>11098.89</v>
      </c>
      <c r="J186" s="25">
        <f>SUMIF($B$7:$B$174,"CAA-4",$J$7:$J$174)</f>
        <v>14798.500000000002</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3"/>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165</v>
      </c>
      <c r="D188" s="20">
        <f>SUM(D176:D187)</f>
        <v>3</v>
      </c>
      <c r="E188" s="20">
        <f>SUM(E176:E187)</f>
        <v>168</v>
      </c>
      <c r="F188" s="21"/>
      <c r="G188" s="30">
        <f t="shared" ref="G188:I188" si="4">SUM(G176:G187)</f>
        <v>0</v>
      </c>
      <c r="H188" s="30">
        <f t="shared" si="4"/>
        <v>177643.75</v>
      </c>
      <c r="I188" s="30">
        <f t="shared" si="4"/>
        <v>836042.88999999978</v>
      </c>
      <c r="J188" s="30">
        <f>SUM(J176:J187)</f>
        <v>1024477.1800000003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1250</v>
      </c>
      <c r="I206" s="16">
        <f t="shared" si="9"/>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9"/>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1250</v>
      </c>
      <c r="I208" s="16">
        <f t="shared" si="9"/>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9"/>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3000</v>
      </c>
      <c r="I213" s="16">
        <f t="shared" ref="I213:I217" si="10">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1250</v>
      </c>
      <c r="I214" s="16">
        <f t="shared" si="10"/>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0"/>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0"/>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0"/>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1">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1250</v>
      </c>
      <c r="I222" s="16">
        <f t="shared" si="11"/>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1"/>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1"/>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1250</v>
      </c>
      <c r="I225" s="16">
        <f t="shared" si="11"/>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5000</v>
      </c>
      <c r="I228" s="16">
        <f t="shared" ref="I228:I232" si="13">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3000</v>
      </c>
      <c r="I229" s="16">
        <f t="shared" si="13"/>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5000</v>
      </c>
      <c r="I230" s="16">
        <f t="shared" si="13"/>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3000</v>
      </c>
      <c r="I231" s="16">
        <f t="shared" si="13"/>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5000</v>
      </c>
      <c r="I232" s="16">
        <f t="shared" si="13"/>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126">
        <v>5036.21</v>
      </c>
      <c r="I238" s="16">
        <f t="shared" ref="I238:I245" si="14">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126">
        <v>5036.21</v>
      </c>
      <c r="I239" s="16">
        <f t="shared" si="14"/>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126">
        <v>5036.21</v>
      </c>
      <c r="I240" s="16">
        <f t="shared" si="14"/>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126">
        <v>5036.21</v>
      </c>
      <c r="I241" s="16">
        <f t="shared" si="14"/>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126">
        <v>5036.21</v>
      </c>
      <c r="I242" s="16">
        <f t="shared" si="14"/>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126">
        <v>5036.21</v>
      </c>
      <c r="I243" s="16">
        <f t="shared" si="14"/>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126">
        <v>5036.21</v>
      </c>
      <c r="I244" s="16">
        <f t="shared" si="14"/>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126">
        <v>5036.21</v>
      </c>
      <c r="I245" s="16">
        <f t="shared" si="14"/>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5"/>
        <v>7</v>
      </c>
      <c r="F248" s="24"/>
      <c r="G248" s="16">
        <f>SUMIF($A$238:$A$245,"MEMBRO",$G$238:$G$245)</f>
        <v>0</v>
      </c>
      <c r="H248" s="16">
        <f>SUMIF($A$238:$A$245,"MEMBRO",$H$238:$H$245)</f>
        <v>35253.47</v>
      </c>
      <c r="I248" s="16">
        <f t="shared" ref="I248" si="16">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126">
        <v>2014.48</v>
      </c>
      <c r="I254" s="16">
        <f t="shared" ref="I254:I256" si="17">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126">
        <v>2014.48</v>
      </c>
      <c r="I255" s="16">
        <f t="shared" si="17"/>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126">
        <v>2014.48</v>
      </c>
      <c r="I256" s="16">
        <f t="shared" si="17"/>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4028.96</v>
      </c>
      <c r="I259" s="16">
        <f t="shared" ref="I259" si="19">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0">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0"/>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0"/>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4028.96</v>
      </c>
      <c r="I270" s="16">
        <f t="shared" ref="I270" si="22">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v>1392.8</v>
      </c>
      <c r="I275" s="127">
        <f t="shared" ref="I275:I305" si="23">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3"/>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3"/>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v>1392.8</v>
      </c>
      <c r="I278" s="127">
        <f t="shared" si="23"/>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v>1392.8</v>
      </c>
      <c r="I279" s="127">
        <f t="shared" si="23"/>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3"/>
        <v>1392.8</v>
      </c>
    </row>
    <row r="281" spans="1:30" ht="14.5" x14ac:dyDescent="0.3">
      <c r="A281" s="55" t="s">
        <v>394</v>
      </c>
      <c r="B281" s="93" t="s">
        <v>93</v>
      </c>
      <c r="C281" s="77" t="s">
        <v>223</v>
      </c>
      <c r="D281" s="71" t="s">
        <v>407</v>
      </c>
      <c r="E281" s="53">
        <v>1</v>
      </c>
      <c r="F281" s="83" t="s">
        <v>414</v>
      </c>
      <c r="G281" s="54">
        <v>0</v>
      </c>
      <c r="H281" s="86">
        <v>1392.8</v>
      </c>
      <c r="I281" s="127">
        <f t="shared" si="23"/>
        <v>1392.8</v>
      </c>
    </row>
    <row r="282" spans="1:30" ht="14.5" x14ac:dyDescent="0.3">
      <c r="A282" s="55" t="s">
        <v>394</v>
      </c>
      <c r="B282" s="93" t="s">
        <v>93</v>
      </c>
      <c r="C282" s="77" t="s">
        <v>223</v>
      </c>
      <c r="D282" s="71" t="s">
        <v>407</v>
      </c>
      <c r="E282" s="53">
        <v>1</v>
      </c>
      <c r="F282" s="83" t="s">
        <v>415</v>
      </c>
      <c r="G282" s="54">
        <v>0</v>
      </c>
      <c r="H282" s="86">
        <v>1392.8</v>
      </c>
      <c r="I282" s="127">
        <f t="shared" si="23"/>
        <v>1392.8</v>
      </c>
    </row>
    <row r="283" spans="1:30" ht="14.5" x14ac:dyDescent="0.3">
      <c r="A283" s="80" t="s">
        <v>393</v>
      </c>
      <c r="B283" s="93" t="s">
        <v>93</v>
      </c>
      <c r="C283" s="77" t="s">
        <v>226</v>
      </c>
      <c r="D283" s="71" t="s">
        <v>407</v>
      </c>
      <c r="E283" s="53">
        <v>1</v>
      </c>
      <c r="F283" s="85" t="s">
        <v>416</v>
      </c>
      <c r="G283" s="54">
        <v>0</v>
      </c>
      <c r="H283" s="86">
        <v>1392.8</v>
      </c>
      <c r="I283" s="127">
        <f t="shared" si="23"/>
        <v>1392.8</v>
      </c>
    </row>
    <row r="284" spans="1:30" ht="14.5" x14ac:dyDescent="0.3">
      <c r="A284" s="60" t="s">
        <v>395</v>
      </c>
      <c r="B284" s="93" t="s">
        <v>93</v>
      </c>
      <c r="C284" s="79" t="s">
        <v>226</v>
      </c>
      <c r="D284" s="71" t="s">
        <v>407</v>
      </c>
      <c r="E284" s="53">
        <v>1</v>
      </c>
      <c r="F284" s="84" t="s">
        <v>417</v>
      </c>
      <c r="G284" s="54">
        <v>0</v>
      </c>
      <c r="H284" s="86">
        <v>1392.8</v>
      </c>
      <c r="I284" s="127">
        <f t="shared" si="23"/>
        <v>1392.8</v>
      </c>
    </row>
    <row r="285" spans="1:30" ht="14.5" x14ac:dyDescent="0.3">
      <c r="A285" s="60" t="s">
        <v>396</v>
      </c>
      <c r="B285" s="93" t="s">
        <v>93</v>
      </c>
      <c r="C285" s="79" t="s">
        <v>225</v>
      </c>
      <c r="D285" s="71" t="s">
        <v>407</v>
      </c>
      <c r="E285" s="53">
        <v>1</v>
      </c>
      <c r="F285" s="81" t="s">
        <v>418</v>
      </c>
      <c r="G285" s="54">
        <v>0</v>
      </c>
      <c r="H285" s="86">
        <v>1392.8</v>
      </c>
      <c r="I285" s="127">
        <f t="shared" si="23"/>
        <v>1392.8</v>
      </c>
    </row>
    <row r="286" spans="1:30" ht="14.5" x14ac:dyDescent="0.3">
      <c r="A286" s="60" t="s">
        <v>393</v>
      </c>
      <c r="B286" s="93" t="s">
        <v>93</v>
      </c>
      <c r="C286" s="79" t="s">
        <v>219</v>
      </c>
      <c r="D286" s="71" t="s">
        <v>407</v>
      </c>
      <c r="E286" s="53">
        <v>1</v>
      </c>
      <c r="F286" s="81" t="s">
        <v>419</v>
      </c>
      <c r="G286" s="54">
        <v>0</v>
      </c>
      <c r="H286" s="86">
        <v>1392.8</v>
      </c>
      <c r="I286" s="127">
        <f t="shared" si="23"/>
        <v>1392.8</v>
      </c>
    </row>
    <row r="287" spans="1:30" ht="14.5" x14ac:dyDescent="0.3">
      <c r="A287" s="81" t="s">
        <v>397</v>
      </c>
      <c r="B287" s="93" t="s">
        <v>93</v>
      </c>
      <c r="C287" s="79" t="s">
        <v>225</v>
      </c>
      <c r="D287" s="71" t="s">
        <v>386</v>
      </c>
      <c r="E287" s="53">
        <v>1</v>
      </c>
      <c r="F287" s="81" t="s">
        <v>386</v>
      </c>
      <c r="G287" s="54">
        <v>0</v>
      </c>
      <c r="H287" s="86">
        <v>1392.8</v>
      </c>
      <c r="I287" s="127">
        <f t="shared" si="23"/>
        <v>1392.8</v>
      </c>
    </row>
    <row r="288" spans="1:30" ht="14.5" x14ac:dyDescent="0.3">
      <c r="A288" s="60" t="s">
        <v>573</v>
      </c>
      <c r="B288" s="93" t="s">
        <v>448</v>
      </c>
      <c r="C288" s="79" t="s">
        <v>220</v>
      </c>
      <c r="D288" s="71" t="s">
        <v>407</v>
      </c>
      <c r="E288" s="53">
        <v>1</v>
      </c>
      <c r="F288" s="81" t="s">
        <v>542</v>
      </c>
      <c r="G288" s="54">
        <v>0</v>
      </c>
      <c r="H288" s="86">
        <v>849.76</v>
      </c>
      <c r="I288" s="127">
        <f t="shared" si="23"/>
        <v>849.76</v>
      </c>
    </row>
    <row r="289" spans="1:30" ht="14.5" x14ac:dyDescent="0.3">
      <c r="A289" s="60" t="s">
        <v>393</v>
      </c>
      <c r="B289" s="93" t="s">
        <v>448</v>
      </c>
      <c r="C289" s="79" t="s">
        <v>219</v>
      </c>
      <c r="D289" s="71" t="s">
        <v>407</v>
      </c>
      <c r="E289" s="53">
        <v>1</v>
      </c>
      <c r="F289" s="84" t="s">
        <v>422</v>
      </c>
      <c r="G289" s="54">
        <v>0</v>
      </c>
      <c r="H289" s="86">
        <v>849.76</v>
      </c>
      <c r="I289" s="127">
        <f t="shared" si="23"/>
        <v>849.76</v>
      </c>
    </row>
    <row r="290" spans="1:30" ht="14.5" x14ac:dyDescent="0.3">
      <c r="A290" s="60" t="s">
        <v>395</v>
      </c>
      <c r="B290" s="93" t="s">
        <v>448</v>
      </c>
      <c r="C290" s="79" t="s">
        <v>219</v>
      </c>
      <c r="D290" s="71" t="s">
        <v>407</v>
      </c>
      <c r="E290" s="53">
        <v>1</v>
      </c>
      <c r="F290" s="84" t="s">
        <v>423</v>
      </c>
      <c r="G290" s="54">
        <v>0</v>
      </c>
      <c r="H290" s="86">
        <v>849.76</v>
      </c>
      <c r="I290" s="127">
        <f t="shared" si="23"/>
        <v>849.76</v>
      </c>
    </row>
    <row r="291" spans="1:30" ht="14.5" x14ac:dyDescent="0.3">
      <c r="A291" s="60" t="s">
        <v>399</v>
      </c>
      <c r="B291" s="93" t="s">
        <v>448</v>
      </c>
      <c r="C291" s="79" t="s">
        <v>220</v>
      </c>
      <c r="D291" s="71" t="s">
        <v>407</v>
      </c>
      <c r="E291" s="53">
        <v>1</v>
      </c>
      <c r="F291" s="84" t="s">
        <v>424</v>
      </c>
      <c r="G291" s="54">
        <v>0</v>
      </c>
      <c r="H291" s="86">
        <v>849.76</v>
      </c>
      <c r="I291" s="127">
        <f t="shared" si="23"/>
        <v>849.76</v>
      </c>
    </row>
    <row r="292" spans="1:30" ht="14.5" x14ac:dyDescent="0.3">
      <c r="A292" s="60" t="s">
        <v>400</v>
      </c>
      <c r="B292" s="93" t="s">
        <v>448</v>
      </c>
      <c r="C292" s="79" t="s">
        <v>225</v>
      </c>
      <c r="D292" s="71" t="s">
        <v>407</v>
      </c>
      <c r="E292" s="53">
        <v>1</v>
      </c>
      <c r="F292" s="84" t="s">
        <v>425</v>
      </c>
      <c r="G292" s="54">
        <v>0</v>
      </c>
      <c r="H292" s="86">
        <v>849.76</v>
      </c>
      <c r="I292" s="127">
        <f t="shared" si="23"/>
        <v>849.76</v>
      </c>
    </row>
    <row r="293" spans="1:30" ht="14.5" x14ac:dyDescent="0.3">
      <c r="A293" s="60" t="s">
        <v>401</v>
      </c>
      <c r="B293" s="93" t="s">
        <v>448</v>
      </c>
      <c r="C293" s="79" t="s">
        <v>224</v>
      </c>
      <c r="D293" s="71" t="s">
        <v>407</v>
      </c>
      <c r="E293" s="53">
        <v>1</v>
      </c>
      <c r="F293" s="84" t="s">
        <v>426</v>
      </c>
      <c r="G293" s="54">
        <v>0</v>
      </c>
      <c r="H293" s="86">
        <v>849.76</v>
      </c>
      <c r="I293" s="127">
        <f t="shared" si="23"/>
        <v>849.76</v>
      </c>
    </row>
    <row r="294" spans="1:30" ht="14.5" x14ac:dyDescent="0.3">
      <c r="A294" s="60" t="s">
        <v>402</v>
      </c>
      <c r="B294" s="93" t="s">
        <v>448</v>
      </c>
      <c r="C294" s="79" t="s">
        <v>225</v>
      </c>
      <c r="D294" s="71" t="s">
        <v>407</v>
      </c>
      <c r="E294" s="53">
        <v>1</v>
      </c>
      <c r="F294" s="81" t="s">
        <v>427</v>
      </c>
      <c r="G294" s="54">
        <v>0</v>
      </c>
      <c r="H294" s="86">
        <v>849.76</v>
      </c>
      <c r="I294" s="127">
        <f t="shared" si="23"/>
        <v>849.76</v>
      </c>
    </row>
    <row r="295" spans="1:30" ht="14.5" x14ac:dyDescent="0.3">
      <c r="A295" s="60" t="s">
        <v>403</v>
      </c>
      <c r="B295" s="93" t="s">
        <v>448</v>
      </c>
      <c r="C295" s="79" t="s">
        <v>222</v>
      </c>
      <c r="D295" s="71" t="s">
        <v>407</v>
      </c>
      <c r="E295" s="53">
        <v>1</v>
      </c>
      <c r="F295" s="84" t="s">
        <v>428</v>
      </c>
      <c r="G295" s="54">
        <v>0</v>
      </c>
      <c r="H295" s="86">
        <v>849.76</v>
      </c>
      <c r="I295" s="127">
        <f t="shared" si="23"/>
        <v>849.76</v>
      </c>
    </row>
    <row r="296" spans="1:30" ht="14.5" x14ac:dyDescent="0.3">
      <c r="A296" s="60" t="s">
        <v>398</v>
      </c>
      <c r="B296" s="93" t="s">
        <v>448</v>
      </c>
      <c r="C296" s="79" t="s">
        <v>220</v>
      </c>
      <c r="D296" s="71" t="s">
        <v>407</v>
      </c>
      <c r="E296" s="53">
        <v>1</v>
      </c>
      <c r="F296" s="84" t="s">
        <v>429</v>
      </c>
      <c r="G296" s="54">
        <v>0</v>
      </c>
      <c r="H296" s="86">
        <v>849.76</v>
      </c>
      <c r="I296" s="127">
        <f t="shared" si="23"/>
        <v>849.76</v>
      </c>
    </row>
    <row r="297" spans="1:30" ht="14.5" x14ac:dyDescent="0.3">
      <c r="A297" s="60" t="s">
        <v>393</v>
      </c>
      <c r="B297" s="93" t="s">
        <v>448</v>
      </c>
      <c r="C297" s="79" t="s">
        <v>220</v>
      </c>
      <c r="D297" s="71" t="s">
        <v>407</v>
      </c>
      <c r="E297" s="53">
        <v>1</v>
      </c>
      <c r="F297" s="81" t="s">
        <v>430</v>
      </c>
      <c r="G297" s="54">
        <v>0</v>
      </c>
      <c r="H297" s="86">
        <v>849.76</v>
      </c>
      <c r="I297" s="127">
        <f t="shared" si="23"/>
        <v>849.76</v>
      </c>
    </row>
    <row r="298" spans="1:30" ht="14.5" x14ac:dyDescent="0.3">
      <c r="A298" s="60" t="s">
        <v>404</v>
      </c>
      <c r="B298" s="93" t="s">
        <v>448</v>
      </c>
      <c r="C298" s="79" t="s">
        <v>220</v>
      </c>
      <c r="D298" s="71" t="s">
        <v>407</v>
      </c>
      <c r="E298" s="53">
        <v>1</v>
      </c>
      <c r="F298" s="84" t="s">
        <v>431</v>
      </c>
      <c r="G298" s="54">
        <v>0</v>
      </c>
      <c r="H298" s="86">
        <v>849.76</v>
      </c>
      <c r="I298" s="127">
        <f t="shared" si="23"/>
        <v>849.76</v>
      </c>
    </row>
    <row r="299" spans="1:30" ht="14.5" x14ac:dyDescent="0.3">
      <c r="A299" s="60" t="s">
        <v>405</v>
      </c>
      <c r="B299" s="93" t="s">
        <v>448</v>
      </c>
      <c r="C299" s="79" t="s">
        <v>219</v>
      </c>
      <c r="D299" s="71" t="s">
        <v>407</v>
      </c>
      <c r="E299" s="53">
        <v>1</v>
      </c>
      <c r="F299" s="84" t="s">
        <v>432</v>
      </c>
      <c r="G299" s="54">
        <v>0</v>
      </c>
      <c r="H299" s="86">
        <v>849.76</v>
      </c>
      <c r="I299" s="127">
        <f t="shared" si="23"/>
        <v>849.76</v>
      </c>
    </row>
    <row r="300" spans="1:30" ht="14.5" x14ac:dyDescent="0.3">
      <c r="A300" s="60" t="s">
        <v>402</v>
      </c>
      <c r="B300" s="93" t="s">
        <v>448</v>
      </c>
      <c r="C300" s="79" t="s">
        <v>225</v>
      </c>
      <c r="D300" s="71" t="s">
        <v>407</v>
      </c>
      <c r="E300" s="53">
        <v>1</v>
      </c>
      <c r="F300" s="84" t="s">
        <v>433</v>
      </c>
      <c r="G300" s="54">
        <v>0</v>
      </c>
      <c r="H300" s="86">
        <v>849.76</v>
      </c>
      <c r="I300" s="127">
        <f t="shared" si="23"/>
        <v>849.76</v>
      </c>
    </row>
    <row r="301" spans="1:30" ht="14.5" x14ac:dyDescent="0.3">
      <c r="A301" s="60" t="s">
        <v>403</v>
      </c>
      <c r="B301" s="93" t="s">
        <v>448</v>
      </c>
      <c r="C301" s="79" t="s">
        <v>219</v>
      </c>
      <c r="D301" s="71" t="s">
        <v>407</v>
      </c>
      <c r="E301" s="53">
        <v>1</v>
      </c>
      <c r="F301" s="84" t="s">
        <v>434</v>
      </c>
      <c r="G301" s="54">
        <v>0</v>
      </c>
      <c r="H301" s="86">
        <v>849.76</v>
      </c>
      <c r="I301" s="127">
        <f t="shared" si="23"/>
        <v>849.76</v>
      </c>
    </row>
    <row r="302" spans="1:30" ht="14.5" x14ac:dyDescent="0.3">
      <c r="A302" s="60" t="s">
        <v>406</v>
      </c>
      <c r="B302" s="93" t="s">
        <v>448</v>
      </c>
      <c r="C302" s="79" t="s">
        <v>219</v>
      </c>
      <c r="D302" s="71" t="s">
        <v>407</v>
      </c>
      <c r="E302" s="53">
        <v>1</v>
      </c>
      <c r="F302" s="81" t="s">
        <v>435</v>
      </c>
      <c r="G302" s="54">
        <v>0</v>
      </c>
      <c r="H302" s="86">
        <v>849.76</v>
      </c>
      <c r="I302" s="127">
        <f t="shared" si="23"/>
        <v>849.76</v>
      </c>
    </row>
    <row r="303" spans="1:30" ht="14.5" x14ac:dyDescent="0.3">
      <c r="A303" s="60" t="s">
        <v>393</v>
      </c>
      <c r="B303" s="93" t="s">
        <v>448</v>
      </c>
      <c r="C303" s="79" t="s">
        <v>219</v>
      </c>
      <c r="D303" s="52" t="s">
        <v>407</v>
      </c>
      <c r="E303" s="53">
        <v>1</v>
      </c>
      <c r="F303" s="81" t="s">
        <v>511</v>
      </c>
      <c r="G303" s="54">
        <v>0</v>
      </c>
      <c r="H303" s="86">
        <v>849.76</v>
      </c>
      <c r="I303" s="127">
        <f t="shared" si="23"/>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3"/>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3"/>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1</v>
      </c>
      <c r="E307" s="23">
        <f t="shared" ref="E307:E312" si="24">C307+D307</f>
        <v>13</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2</v>
      </c>
      <c r="E308" s="23">
        <f t="shared" si="24"/>
        <v>18</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4"/>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4"/>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4"/>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4"/>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5">SUM(D307:D312)</f>
        <v>3</v>
      </c>
      <c r="E313" s="20">
        <f t="shared" si="25"/>
        <v>31</v>
      </c>
      <c r="F313" s="36"/>
      <c r="G313" s="39">
        <f t="shared" ref="G313:H313" si="26">SUM(G307:G312)</f>
        <v>0</v>
      </c>
      <c r="H313" s="39">
        <f t="shared" si="26"/>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222</v>
      </c>
      <c r="D316" s="20">
        <f>SUM(D188+D200+D233+D249+D260+D271+D313)</f>
        <v>6</v>
      </c>
      <c r="E316" s="20">
        <f>SUM(E188+E200+E233+E249+E260+E271+E313)</f>
        <v>228</v>
      </c>
      <c r="F316" s="21"/>
      <c r="G316" s="39">
        <f>SUM(H188+G200+G233+G249+G260+G271+G313)</f>
        <v>177643.75</v>
      </c>
      <c r="H316" s="39">
        <f>SUM(I188+H200+H233+H249+H260+H271+H313)</f>
        <v>945821.52999999968</v>
      </c>
      <c r="I316" s="39">
        <f>SUM(J188+I200+I233+I249+I260+I271+I313)</f>
        <v>1134255.8200000003</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autoFilter ref="B1:B1038" xr:uid="{690D73B2-FFE6-478E-8AD5-9F816F475534}"/>
  <mergeCells count="95">
    <mergeCell ref="A190:I190"/>
    <mergeCell ref="A1:J1"/>
    <mergeCell ref="A2:J2"/>
    <mergeCell ref="A3:J3"/>
    <mergeCell ref="B4:J4"/>
    <mergeCell ref="A5:J5"/>
    <mergeCell ref="A263:I263"/>
    <mergeCell ref="A202:I202"/>
    <mergeCell ref="A203:I203"/>
    <mergeCell ref="A210:I210"/>
    <mergeCell ref="A211:I211"/>
    <mergeCell ref="A218:I218"/>
    <mergeCell ref="A219:I219"/>
    <mergeCell ref="A235:I235"/>
    <mergeCell ref="A236:I236"/>
    <mergeCell ref="A251:I251"/>
    <mergeCell ref="A252:I252"/>
    <mergeCell ref="A262:I262"/>
    <mergeCell ref="A328:F328"/>
    <mergeCell ref="A273:I273"/>
    <mergeCell ref="A318:F318"/>
    <mergeCell ref="A319:F319"/>
    <mergeCell ref="A320:F320"/>
    <mergeCell ref="A321:F321"/>
    <mergeCell ref="A322:F322"/>
    <mergeCell ref="A323:F323"/>
    <mergeCell ref="A324:F324"/>
    <mergeCell ref="A325:F325"/>
    <mergeCell ref="A326:F326"/>
    <mergeCell ref="A327:F327"/>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89:F389"/>
    <mergeCell ref="A390:F390"/>
    <mergeCell ref="A391:F391"/>
    <mergeCell ref="A392:F392"/>
    <mergeCell ref="A393:F393"/>
  </mergeCells>
  <dataValidations count="3">
    <dataValidation type="list" allowBlank="1" sqref="D205:D209 D192:D193 D275:D305 D221:D225 D213:D217 D254:D256 D265:D267 D238:D245 D7:D174" xr:uid="{CE8B742D-17A5-4849-9B73-D4AA642AE76A}">
      <formula1>"AGP,CLH,CLT,COM,CTD,CTI,DES,DISP,ELE,ESG,EST,EXM,EXQ,EXR,FRQ,REV,VAGO"</formula1>
    </dataValidation>
    <dataValidation type="list" allowBlank="1" sqref="B7:B174" xr:uid="{48365AA1-64C8-4ED1-8689-EACB565DFEE0}">
      <formula1>"DAS,DAS-1,DAS-2,DAS-3,DAS-4,DAS-5,CAA-1,CAA-2,CAA-3,CAA-4,CAA-5"</formula1>
    </dataValidation>
    <dataValidation type="list" allowBlank="1" sqref="B192:B193 B205:B209 B213:B217 B221:B225 B238:B245 B247 B254:B256 B258 B265:B267 B269" xr:uid="{409629C6-4CAD-4792-A9F3-6D6F1C1E2378}">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8CD4-91CA-4F85-A72D-B0EBE21E1FD9}">
  <dimension ref="A1:AD1038"/>
  <sheetViews>
    <sheetView topLeftCell="B63" workbookViewId="0">
      <selection activeCell="F78" sqref="F78"/>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579</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4" t="s">
        <v>580</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5.5" x14ac:dyDescent="0.3">
      <c r="A7" s="55" t="s">
        <v>180</v>
      </c>
      <c r="B7" s="57" t="s">
        <v>37</v>
      </c>
      <c r="C7" s="57" t="s">
        <v>219</v>
      </c>
      <c r="D7" s="94" t="s">
        <v>227</v>
      </c>
      <c r="E7" s="53">
        <v>1</v>
      </c>
      <c r="F7" s="60" t="s">
        <v>228</v>
      </c>
      <c r="G7" s="54">
        <v>0</v>
      </c>
      <c r="H7" s="124">
        <v>770.75</v>
      </c>
      <c r="I7" s="124">
        <v>3083.01</v>
      </c>
      <c r="J7" s="65">
        <f t="shared" ref="J7:J70" si="0">H7+I7</f>
        <v>3853.76</v>
      </c>
      <c r="K7" s="17"/>
      <c r="L7" s="17"/>
      <c r="M7" s="17"/>
      <c r="N7" s="17"/>
      <c r="O7" s="17"/>
      <c r="P7" s="17"/>
      <c r="Q7" s="17"/>
      <c r="R7" s="18"/>
      <c r="S7" s="18"/>
      <c r="T7" s="18"/>
      <c r="U7" s="18"/>
      <c r="V7" s="18"/>
      <c r="W7" s="18"/>
      <c r="X7" s="18"/>
      <c r="Y7" s="18"/>
      <c r="Z7" s="18"/>
      <c r="AA7" s="5"/>
      <c r="AB7" s="5"/>
      <c r="AC7" s="5"/>
      <c r="AD7" s="5"/>
    </row>
    <row r="8" spans="1:30" ht="15.5" x14ac:dyDescent="0.3">
      <c r="A8" s="56" t="s">
        <v>181</v>
      </c>
      <c r="B8" s="58" t="s">
        <v>33</v>
      </c>
      <c r="C8" s="56" t="s">
        <v>220</v>
      </c>
      <c r="D8" s="94" t="s">
        <v>227</v>
      </c>
      <c r="E8" s="53">
        <v>1</v>
      </c>
      <c r="F8" s="61" t="s">
        <v>229</v>
      </c>
      <c r="G8" s="54">
        <v>0</v>
      </c>
      <c r="H8" s="124">
        <v>1079.06</v>
      </c>
      <c r="I8" s="124">
        <v>4316.21</v>
      </c>
      <c r="J8" s="65">
        <f t="shared" si="0"/>
        <v>5395.27</v>
      </c>
      <c r="K8" s="17"/>
      <c r="L8" s="17"/>
      <c r="M8" s="17"/>
      <c r="N8" s="17"/>
      <c r="O8" s="17"/>
      <c r="P8" s="17"/>
      <c r="Q8" s="17"/>
      <c r="R8" s="5"/>
      <c r="S8" s="5"/>
      <c r="T8" s="5"/>
      <c r="U8" s="5"/>
      <c r="V8" s="5"/>
      <c r="W8" s="5"/>
      <c r="X8" s="5"/>
      <c r="Y8" s="5"/>
      <c r="Z8" s="5"/>
      <c r="AA8" s="5"/>
      <c r="AB8" s="5"/>
      <c r="AC8" s="5"/>
      <c r="AD8" s="5"/>
    </row>
    <row r="9" spans="1:30" ht="15.5" x14ac:dyDescent="0.3">
      <c r="A9" s="56" t="s">
        <v>180</v>
      </c>
      <c r="B9" s="58" t="s">
        <v>37</v>
      </c>
      <c r="C9" s="58" t="s">
        <v>221</v>
      </c>
      <c r="D9" s="94" t="s">
        <v>227</v>
      </c>
      <c r="E9" s="53">
        <v>1</v>
      </c>
      <c r="F9" s="60" t="s">
        <v>230</v>
      </c>
      <c r="G9" s="54">
        <v>0</v>
      </c>
      <c r="H9" s="124">
        <v>770.75</v>
      </c>
      <c r="I9" s="124">
        <v>3083.01</v>
      </c>
      <c r="J9" s="65">
        <f t="shared" si="0"/>
        <v>3853.76</v>
      </c>
      <c r="K9" s="47"/>
      <c r="L9" s="47"/>
      <c r="M9" s="47"/>
      <c r="N9" s="47"/>
      <c r="O9" s="47"/>
      <c r="P9" s="47"/>
      <c r="Q9" s="47"/>
    </row>
    <row r="10" spans="1:30" ht="15.5" x14ac:dyDescent="0.3">
      <c r="A10" s="56" t="s">
        <v>182</v>
      </c>
      <c r="B10" s="56" t="s">
        <v>39</v>
      </c>
      <c r="C10" s="56" t="s">
        <v>222</v>
      </c>
      <c r="D10" s="94" t="s">
        <v>227</v>
      </c>
      <c r="E10" s="53">
        <v>1</v>
      </c>
      <c r="F10" s="62" t="s">
        <v>231</v>
      </c>
      <c r="G10" s="54">
        <v>0</v>
      </c>
      <c r="H10" s="123">
        <v>500.99</v>
      </c>
      <c r="I10" s="123">
        <v>2003.96</v>
      </c>
      <c r="J10" s="65">
        <f t="shared" si="0"/>
        <v>2504.9499999999998</v>
      </c>
    </row>
    <row r="11" spans="1:30" ht="15.5" x14ac:dyDescent="0.3">
      <c r="A11" s="55" t="s">
        <v>183</v>
      </c>
      <c r="B11" s="57" t="s">
        <v>27</v>
      </c>
      <c r="C11" s="57" t="s">
        <v>223</v>
      </c>
      <c r="D11" s="94" t="s">
        <v>227</v>
      </c>
      <c r="E11" s="53">
        <v>1</v>
      </c>
      <c r="F11" s="61" t="s">
        <v>232</v>
      </c>
      <c r="G11" s="54">
        <v>0</v>
      </c>
      <c r="H11" s="123">
        <v>1695.65</v>
      </c>
      <c r="I11" s="123">
        <v>6782.61</v>
      </c>
      <c r="J11" s="65">
        <f t="shared" si="0"/>
        <v>8478.26</v>
      </c>
    </row>
    <row r="12" spans="1:30" ht="15.5" x14ac:dyDescent="0.3">
      <c r="A12" s="55" t="s">
        <v>184</v>
      </c>
      <c r="B12" s="55" t="s">
        <v>29</v>
      </c>
      <c r="C12" s="58" t="s">
        <v>221</v>
      </c>
      <c r="D12" s="94" t="s">
        <v>407</v>
      </c>
      <c r="E12" s="53">
        <v>1</v>
      </c>
      <c r="F12" s="60" t="s">
        <v>233</v>
      </c>
      <c r="G12" s="54">
        <v>0</v>
      </c>
      <c r="H12" s="123"/>
      <c r="I12" s="123">
        <v>5703.56</v>
      </c>
      <c r="J12" s="65">
        <f t="shared" si="0"/>
        <v>5703.56</v>
      </c>
    </row>
    <row r="13" spans="1:30" ht="15.5" x14ac:dyDescent="0.3">
      <c r="A13" s="55" t="s">
        <v>182</v>
      </c>
      <c r="B13" s="56" t="s">
        <v>39</v>
      </c>
      <c r="C13" s="56" t="s">
        <v>220</v>
      </c>
      <c r="D13" s="94" t="s">
        <v>227</v>
      </c>
      <c r="E13" s="53">
        <v>1</v>
      </c>
      <c r="F13" s="60" t="s">
        <v>234</v>
      </c>
      <c r="G13" s="54">
        <v>0</v>
      </c>
      <c r="H13" s="123">
        <v>500.99</v>
      </c>
      <c r="I13" s="123">
        <v>2003.96</v>
      </c>
      <c r="J13" s="65">
        <f t="shared" si="0"/>
        <v>2504.9499999999998</v>
      </c>
    </row>
    <row r="14" spans="1:30" ht="15.5" x14ac:dyDescent="0.3">
      <c r="A14" s="55" t="s">
        <v>182</v>
      </c>
      <c r="B14" s="56" t="s">
        <v>39</v>
      </c>
      <c r="C14" s="57" t="s">
        <v>219</v>
      </c>
      <c r="D14" s="94" t="s">
        <v>227</v>
      </c>
      <c r="E14" s="53">
        <v>1</v>
      </c>
      <c r="F14" s="60" t="s">
        <v>235</v>
      </c>
      <c r="G14" s="54">
        <v>0</v>
      </c>
      <c r="H14" s="123">
        <v>500.99</v>
      </c>
      <c r="I14" s="123">
        <v>2003.96</v>
      </c>
      <c r="J14" s="65">
        <f t="shared" si="0"/>
        <v>2504.9499999999998</v>
      </c>
    </row>
    <row r="15" spans="1:30" ht="15.5" x14ac:dyDescent="0.3">
      <c r="A15" s="55" t="s">
        <v>181</v>
      </c>
      <c r="B15" s="57" t="s">
        <v>33</v>
      </c>
      <c r="C15" s="56" t="s">
        <v>224</v>
      </c>
      <c r="D15" s="94" t="s">
        <v>227</v>
      </c>
      <c r="E15" s="53">
        <v>1</v>
      </c>
      <c r="F15" s="60" t="s">
        <v>236</v>
      </c>
      <c r="G15" s="54">
        <v>0</v>
      </c>
      <c r="H15" s="124">
        <v>1079.06</v>
      </c>
      <c r="I15" s="124">
        <v>4316.21</v>
      </c>
      <c r="J15" s="65">
        <f t="shared" si="0"/>
        <v>5395.27</v>
      </c>
    </row>
    <row r="16" spans="1:30" ht="15.5" x14ac:dyDescent="0.3">
      <c r="A16" s="55" t="s">
        <v>183</v>
      </c>
      <c r="B16" s="57" t="s">
        <v>27</v>
      </c>
      <c r="C16" s="57" t="s">
        <v>219</v>
      </c>
      <c r="D16" s="94" t="s">
        <v>227</v>
      </c>
      <c r="E16" s="53">
        <v>1</v>
      </c>
      <c r="F16" s="61" t="s">
        <v>237</v>
      </c>
      <c r="G16" s="54">
        <v>0</v>
      </c>
      <c r="H16" s="123">
        <v>1695.65</v>
      </c>
      <c r="I16" s="123">
        <v>6782.61</v>
      </c>
      <c r="J16" s="65">
        <f t="shared" si="0"/>
        <v>8478.26</v>
      </c>
    </row>
    <row r="17" spans="1:10" ht="15.5" x14ac:dyDescent="0.3">
      <c r="A17" s="55" t="s">
        <v>183</v>
      </c>
      <c r="B17" s="57" t="s">
        <v>27</v>
      </c>
      <c r="C17" s="56" t="s">
        <v>222</v>
      </c>
      <c r="D17" s="94" t="s">
        <v>227</v>
      </c>
      <c r="E17" s="53">
        <v>1</v>
      </c>
      <c r="F17" s="60" t="s">
        <v>238</v>
      </c>
      <c r="G17" s="54">
        <v>0</v>
      </c>
      <c r="H17" s="123">
        <v>1695.65</v>
      </c>
      <c r="I17" s="123">
        <v>6782.61</v>
      </c>
      <c r="J17" s="65">
        <f t="shared" si="0"/>
        <v>8478.26</v>
      </c>
    </row>
    <row r="18" spans="1:10" ht="15.5" x14ac:dyDescent="0.3">
      <c r="A18" s="55" t="s">
        <v>180</v>
      </c>
      <c r="B18" s="58" t="s">
        <v>37</v>
      </c>
      <c r="C18" s="57" t="s">
        <v>223</v>
      </c>
      <c r="D18" s="94" t="s">
        <v>227</v>
      </c>
      <c r="E18" s="53">
        <v>1</v>
      </c>
      <c r="F18" s="60" t="s">
        <v>239</v>
      </c>
      <c r="G18" s="54">
        <v>0</v>
      </c>
      <c r="H18" s="124">
        <v>770.75</v>
      </c>
      <c r="I18" s="124">
        <v>3083.01</v>
      </c>
      <c r="J18" s="65">
        <f t="shared" si="0"/>
        <v>3853.76</v>
      </c>
    </row>
    <row r="19" spans="1:10" ht="15.5" x14ac:dyDescent="0.3">
      <c r="A19" s="55" t="s">
        <v>185</v>
      </c>
      <c r="B19" s="55" t="s">
        <v>29</v>
      </c>
      <c r="C19" s="56" t="s">
        <v>225</v>
      </c>
      <c r="D19" s="94" t="s">
        <v>227</v>
      </c>
      <c r="E19" s="53">
        <v>1</v>
      </c>
      <c r="F19" s="60" t="s">
        <v>240</v>
      </c>
      <c r="G19" s="54">
        <v>0</v>
      </c>
      <c r="H19" s="123">
        <v>1425.9</v>
      </c>
      <c r="I19" s="123">
        <v>5703.56</v>
      </c>
      <c r="J19" s="65">
        <f t="shared" si="0"/>
        <v>7129.4600000000009</v>
      </c>
    </row>
    <row r="20" spans="1:10" ht="15.5" x14ac:dyDescent="0.3">
      <c r="A20" s="55" t="s">
        <v>183</v>
      </c>
      <c r="B20" s="57" t="s">
        <v>27</v>
      </c>
      <c r="C20" s="56" t="s">
        <v>222</v>
      </c>
      <c r="D20" s="94" t="s">
        <v>227</v>
      </c>
      <c r="E20" s="53">
        <v>1</v>
      </c>
      <c r="F20" s="60" t="s">
        <v>241</v>
      </c>
      <c r="G20" s="54">
        <v>0</v>
      </c>
      <c r="H20" s="123">
        <v>1695.65</v>
      </c>
      <c r="I20" s="123">
        <v>6782.61</v>
      </c>
      <c r="J20" s="65">
        <f t="shared" si="0"/>
        <v>8478.26</v>
      </c>
    </row>
    <row r="21" spans="1:10" ht="26" x14ac:dyDescent="0.3">
      <c r="A21" s="55" t="s">
        <v>186</v>
      </c>
      <c r="B21" s="55" t="s">
        <v>41</v>
      </c>
      <c r="C21" s="55" t="s">
        <v>226</v>
      </c>
      <c r="D21" s="94" t="s">
        <v>407</v>
      </c>
      <c r="E21" s="53">
        <v>1</v>
      </c>
      <c r="F21" s="60" t="s">
        <v>242</v>
      </c>
      <c r="G21" s="54">
        <v>0</v>
      </c>
      <c r="H21" s="123"/>
      <c r="I21" s="123">
        <v>1233.21</v>
      </c>
      <c r="J21" s="67">
        <f t="shared" si="0"/>
        <v>1233.21</v>
      </c>
    </row>
    <row r="22" spans="1:10" ht="15.5" x14ac:dyDescent="0.3">
      <c r="A22" s="55" t="s">
        <v>180</v>
      </c>
      <c r="B22" s="58" t="s">
        <v>37</v>
      </c>
      <c r="C22" s="57" t="s">
        <v>223</v>
      </c>
      <c r="D22" s="94" t="s">
        <v>227</v>
      </c>
      <c r="E22" s="53">
        <v>1</v>
      </c>
      <c r="F22" s="60" t="s">
        <v>243</v>
      </c>
      <c r="G22" s="54">
        <v>0</v>
      </c>
      <c r="H22" s="124">
        <v>770.75</v>
      </c>
      <c r="I22" s="124">
        <v>3083.01</v>
      </c>
      <c r="J22" s="65">
        <f t="shared" si="0"/>
        <v>3853.76</v>
      </c>
    </row>
    <row r="23" spans="1:10" ht="15.5" x14ac:dyDescent="0.3">
      <c r="A23" s="55" t="s">
        <v>187</v>
      </c>
      <c r="B23" s="55" t="s">
        <v>25</v>
      </c>
      <c r="C23" s="57" t="s">
        <v>219</v>
      </c>
      <c r="D23" s="94" t="s">
        <v>227</v>
      </c>
      <c r="E23" s="53">
        <v>1</v>
      </c>
      <c r="F23" s="63" t="s">
        <v>244</v>
      </c>
      <c r="G23" s="54">
        <v>0</v>
      </c>
      <c r="H23" s="123">
        <v>2312.25</v>
      </c>
      <c r="I23" s="123">
        <v>9249.0300000000007</v>
      </c>
      <c r="J23" s="65">
        <f t="shared" si="0"/>
        <v>11561.28</v>
      </c>
    </row>
    <row r="24" spans="1:10" ht="15.5" x14ac:dyDescent="0.3">
      <c r="A24" s="55" t="s">
        <v>187</v>
      </c>
      <c r="B24" s="55" t="s">
        <v>25</v>
      </c>
      <c r="C24" s="57" t="s">
        <v>223</v>
      </c>
      <c r="D24" s="94" t="s">
        <v>227</v>
      </c>
      <c r="E24" s="53">
        <v>1</v>
      </c>
      <c r="F24" s="60" t="s">
        <v>245</v>
      </c>
      <c r="G24" s="54">
        <v>0</v>
      </c>
      <c r="H24" s="123">
        <v>2312.25</v>
      </c>
      <c r="I24" s="123">
        <v>9249.0300000000007</v>
      </c>
      <c r="J24" s="65">
        <f t="shared" si="0"/>
        <v>11561.28</v>
      </c>
    </row>
    <row r="25" spans="1:10" ht="15.5" x14ac:dyDescent="0.3">
      <c r="A25" s="55" t="s">
        <v>183</v>
      </c>
      <c r="B25" s="57" t="s">
        <v>27</v>
      </c>
      <c r="C25" s="56" t="s">
        <v>222</v>
      </c>
      <c r="D25" s="94" t="s">
        <v>461</v>
      </c>
      <c r="E25" s="53">
        <v>1</v>
      </c>
      <c r="F25" s="60" t="s">
        <v>246</v>
      </c>
      <c r="G25" s="54">
        <v>0</v>
      </c>
      <c r="H25" s="123"/>
      <c r="I25" s="123">
        <v>6782.61</v>
      </c>
      <c r="J25" s="65">
        <f t="shared" si="0"/>
        <v>6782.61</v>
      </c>
    </row>
    <row r="26" spans="1:10" ht="15.5" x14ac:dyDescent="0.3">
      <c r="A26" s="55" t="s">
        <v>188</v>
      </c>
      <c r="B26" s="55" t="s">
        <v>35</v>
      </c>
      <c r="C26" s="55" t="s">
        <v>226</v>
      </c>
      <c r="D26" s="94" t="s">
        <v>227</v>
      </c>
      <c r="E26" s="53">
        <v>1</v>
      </c>
      <c r="F26" s="60" t="s">
        <v>247</v>
      </c>
      <c r="G26" s="54">
        <v>0</v>
      </c>
      <c r="H26" s="123">
        <v>936.46</v>
      </c>
      <c r="I26" s="123">
        <v>3745.85</v>
      </c>
      <c r="J26" s="65">
        <f t="shared" si="0"/>
        <v>4682.3099999999995</v>
      </c>
    </row>
    <row r="27" spans="1:10" ht="15.5" x14ac:dyDescent="0.3">
      <c r="A27" s="55" t="s">
        <v>187</v>
      </c>
      <c r="B27" s="55" t="s">
        <v>25</v>
      </c>
      <c r="C27" s="56" t="s">
        <v>222</v>
      </c>
      <c r="D27" s="94" t="s">
        <v>227</v>
      </c>
      <c r="E27" s="53">
        <v>1</v>
      </c>
      <c r="F27" s="61" t="s">
        <v>248</v>
      </c>
      <c r="G27" s="54">
        <v>0</v>
      </c>
      <c r="H27" s="123">
        <v>2312.25</v>
      </c>
      <c r="I27" s="123">
        <v>9249.0300000000007</v>
      </c>
      <c r="J27" s="65">
        <f t="shared" si="0"/>
        <v>11561.28</v>
      </c>
    </row>
    <row r="28" spans="1:10" ht="15.5" x14ac:dyDescent="0.3">
      <c r="A28" s="55" t="s">
        <v>180</v>
      </c>
      <c r="B28" s="58" t="s">
        <v>37</v>
      </c>
      <c r="C28" s="57" t="s">
        <v>219</v>
      </c>
      <c r="D28" s="94" t="s">
        <v>227</v>
      </c>
      <c r="E28" s="53">
        <v>1</v>
      </c>
      <c r="F28" s="60" t="s">
        <v>249</v>
      </c>
      <c r="G28" s="54">
        <v>0</v>
      </c>
      <c r="H28" s="124">
        <v>770.75</v>
      </c>
      <c r="I28" s="124">
        <v>3083.01</v>
      </c>
      <c r="J28" s="65">
        <f t="shared" si="0"/>
        <v>3853.76</v>
      </c>
    </row>
    <row r="29" spans="1:10" ht="15.5" x14ac:dyDescent="0.3">
      <c r="A29" s="56" t="s">
        <v>189</v>
      </c>
      <c r="B29" s="56" t="s">
        <v>31</v>
      </c>
      <c r="C29" s="56" t="s">
        <v>224</v>
      </c>
      <c r="D29" s="94" t="s">
        <v>227</v>
      </c>
      <c r="E29" s="53">
        <v>1</v>
      </c>
      <c r="F29" s="60" t="s">
        <v>250</v>
      </c>
      <c r="G29" s="54">
        <v>0</v>
      </c>
      <c r="H29" s="123">
        <v>1310.28</v>
      </c>
      <c r="I29" s="123">
        <v>5241.1099999999997</v>
      </c>
      <c r="J29" s="65">
        <f t="shared" si="0"/>
        <v>6551.3899999999994</v>
      </c>
    </row>
    <row r="30" spans="1:10" ht="15.5" x14ac:dyDescent="0.3">
      <c r="A30" s="55" t="s">
        <v>180</v>
      </c>
      <c r="B30" s="58" t="s">
        <v>37</v>
      </c>
      <c r="C30" s="58" t="s">
        <v>221</v>
      </c>
      <c r="D30" s="94" t="s">
        <v>227</v>
      </c>
      <c r="E30" s="53">
        <v>1</v>
      </c>
      <c r="F30" s="60" t="s">
        <v>251</v>
      </c>
      <c r="G30" s="54">
        <v>0</v>
      </c>
      <c r="H30" s="124">
        <v>770.75</v>
      </c>
      <c r="I30" s="124">
        <v>3083.01</v>
      </c>
      <c r="J30" s="65">
        <f t="shared" si="0"/>
        <v>3853.76</v>
      </c>
    </row>
    <row r="31" spans="1:10" ht="15.5" x14ac:dyDescent="0.3">
      <c r="A31" s="55" t="s">
        <v>181</v>
      </c>
      <c r="B31" s="57" t="s">
        <v>33</v>
      </c>
      <c r="C31" s="56" t="s">
        <v>222</v>
      </c>
      <c r="D31" s="94" t="s">
        <v>227</v>
      </c>
      <c r="E31" s="53">
        <v>1</v>
      </c>
      <c r="F31" s="60" t="s">
        <v>252</v>
      </c>
      <c r="G31" s="54">
        <v>0</v>
      </c>
      <c r="H31" s="124">
        <v>1079.06</v>
      </c>
      <c r="I31" s="124">
        <v>4316.21</v>
      </c>
      <c r="J31" s="65">
        <f t="shared" si="0"/>
        <v>5395.27</v>
      </c>
    </row>
    <row r="32" spans="1:10" ht="15.5" x14ac:dyDescent="0.3">
      <c r="A32" s="55" t="s">
        <v>183</v>
      </c>
      <c r="B32" s="57" t="s">
        <v>27</v>
      </c>
      <c r="C32" s="58" t="s">
        <v>221</v>
      </c>
      <c r="D32" s="94" t="s">
        <v>227</v>
      </c>
      <c r="E32" s="53">
        <v>1</v>
      </c>
      <c r="F32" s="60" t="s">
        <v>253</v>
      </c>
      <c r="G32" s="54">
        <v>0</v>
      </c>
      <c r="H32" s="123">
        <v>1695.65</v>
      </c>
      <c r="I32" s="123">
        <v>6782.61</v>
      </c>
      <c r="J32" s="65">
        <f t="shared" si="0"/>
        <v>8478.26</v>
      </c>
    </row>
    <row r="33" spans="1:10" ht="15.5" x14ac:dyDescent="0.3">
      <c r="A33" s="55" t="s">
        <v>189</v>
      </c>
      <c r="B33" s="55" t="s">
        <v>31</v>
      </c>
      <c r="C33" s="58" t="s">
        <v>225</v>
      </c>
      <c r="D33" s="94" t="s">
        <v>407</v>
      </c>
      <c r="E33" s="53">
        <v>1</v>
      </c>
      <c r="F33" s="60" t="s">
        <v>254</v>
      </c>
      <c r="G33" s="54">
        <v>0</v>
      </c>
      <c r="H33" s="123"/>
      <c r="I33" s="123">
        <v>5241.1099999999997</v>
      </c>
      <c r="J33" s="65">
        <f t="shared" si="0"/>
        <v>5241.1099999999997</v>
      </c>
    </row>
    <row r="34" spans="1:10" ht="15.5" x14ac:dyDescent="0.3">
      <c r="A34" s="55" t="s">
        <v>190</v>
      </c>
      <c r="B34" s="55" t="s">
        <v>449</v>
      </c>
      <c r="C34" s="56" t="s">
        <v>224</v>
      </c>
      <c r="D34" s="94" t="s">
        <v>227</v>
      </c>
      <c r="E34" s="53">
        <v>1</v>
      </c>
      <c r="F34" s="60" t="s">
        <v>255</v>
      </c>
      <c r="G34" s="54">
        <v>0</v>
      </c>
      <c r="H34" s="123">
        <v>3709.68</v>
      </c>
      <c r="I34" s="123">
        <v>14838.72</v>
      </c>
      <c r="J34" s="65">
        <f>H34+I34</f>
        <v>18548.399999999998</v>
      </c>
    </row>
    <row r="35" spans="1:10" ht="15.5" x14ac:dyDescent="0.3">
      <c r="A35" s="55" t="s">
        <v>187</v>
      </c>
      <c r="B35" s="55" t="s">
        <v>25</v>
      </c>
      <c r="C35" s="56" t="s">
        <v>222</v>
      </c>
      <c r="D35" s="94" t="s">
        <v>227</v>
      </c>
      <c r="E35" s="53">
        <v>1</v>
      </c>
      <c r="F35" s="61" t="s">
        <v>256</v>
      </c>
      <c r="G35" s="54">
        <v>0</v>
      </c>
      <c r="H35" s="123">
        <v>2312.25</v>
      </c>
      <c r="I35" s="123">
        <v>9249.0300000000007</v>
      </c>
      <c r="J35" s="65">
        <f t="shared" si="0"/>
        <v>11561.28</v>
      </c>
    </row>
    <row r="36" spans="1:10" ht="15.5" x14ac:dyDescent="0.3">
      <c r="A36" s="55" t="s">
        <v>180</v>
      </c>
      <c r="B36" s="58" t="s">
        <v>37</v>
      </c>
      <c r="C36" s="56" t="s">
        <v>224</v>
      </c>
      <c r="D36" s="94" t="s">
        <v>227</v>
      </c>
      <c r="E36" s="53">
        <v>1</v>
      </c>
      <c r="F36" s="60" t="s">
        <v>257</v>
      </c>
      <c r="G36" s="54">
        <v>0</v>
      </c>
      <c r="H36" s="124">
        <v>770.75</v>
      </c>
      <c r="I36" s="124">
        <v>3083.01</v>
      </c>
      <c r="J36" s="65">
        <f t="shared" si="0"/>
        <v>3853.76</v>
      </c>
    </row>
    <row r="37" spans="1:10" ht="26" x14ac:dyDescent="0.3">
      <c r="A37" s="55" t="s">
        <v>191</v>
      </c>
      <c r="B37" s="55" t="s">
        <v>31</v>
      </c>
      <c r="C37" s="57" t="s">
        <v>219</v>
      </c>
      <c r="D37" s="94" t="s">
        <v>407</v>
      </c>
      <c r="E37" s="53">
        <v>1</v>
      </c>
      <c r="F37" s="60" t="s">
        <v>258</v>
      </c>
      <c r="G37" s="54">
        <v>0</v>
      </c>
      <c r="H37" s="123"/>
      <c r="I37" s="123">
        <v>5241.1099999999997</v>
      </c>
      <c r="J37" s="65">
        <f t="shared" si="0"/>
        <v>5241.1099999999997</v>
      </c>
    </row>
    <row r="38" spans="1:10" ht="15.5" x14ac:dyDescent="0.3">
      <c r="A38" s="55" t="s">
        <v>192</v>
      </c>
      <c r="B38" s="55" t="s">
        <v>449</v>
      </c>
      <c r="C38" s="57" t="s">
        <v>223</v>
      </c>
      <c r="D38" s="94" t="s">
        <v>227</v>
      </c>
      <c r="E38" s="53">
        <v>1</v>
      </c>
      <c r="F38" s="60" t="s">
        <v>259</v>
      </c>
      <c r="G38" s="54">
        <v>0</v>
      </c>
      <c r="H38" s="123">
        <v>3709.68</v>
      </c>
      <c r="I38" s="123">
        <v>14838.72</v>
      </c>
      <c r="J38" s="65">
        <f t="shared" si="0"/>
        <v>18548.399999999998</v>
      </c>
    </row>
    <row r="39" spans="1:10" ht="15.5" x14ac:dyDescent="0.3">
      <c r="A39" s="55" t="s">
        <v>182</v>
      </c>
      <c r="B39" s="56" t="s">
        <v>39</v>
      </c>
      <c r="C39" s="56" t="s">
        <v>222</v>
      </c>
      <c r="D39" s="94" t="s">
        <v>227</v>
      </c>
      <c r="E39" s="53">
        <v>1</v>
      </c>
      <c r="F39" s="60" t="s">
        <v>260</v>
      </c>
      <c r="G39" s="54">
        <v>0</v>
      </c>
      <c r="H39" s="123">
        <v>500.99</v>
      </c>
      <c r="I39" s="123">
        <v>2003.96</v>
      </c>
      <c r="J39" s="65">
        <f t="shared" si="0"/>
        <v>2504.9499999999998</v>
      </c>
    </row>
    <row r="40" spans="1:10" ht="15.5" x14ac:dyDescent="0.3">
      <c r="A40" s="55" t="s">
        <v>181</v>
      </c>
      <c r="B40" s="57" t="s">
        <v>33</v>
      </c>
      <c r="C40" s="56" t="s">
        <v>220</v>
      </c>
      <c r="D40" s="94" t="s">
        <v>227</v>
      </c>
      <c r="E40" s="53">
        <v>1</v>
      </c>
      <c r="F40" s="60" t="s">
        <v>568</v>
      </c>
      <c r="G40" s="54">
        <v>0</v>
      </c>
      <c r="H40" s="124">
        <v>1079.06</v>
      </c>
      <c r="I40" s="124">
        <v>4316.21</v>
      </c>
      <c r="J40" s="65">
        <f t="shared" si="0"/>
        <v>5395.27</v>
      </c>
    </row>
    <row r="41" spans="1:10" ht="15.5" x14ac:dyDescent="0.3">
      <c r="A41" s="55" t="s">
        <v>193</v>
      </c>
      <c r="B41" s="57" t="s">
        <v>27</v>
      </c>
      <c r="C41" s="56" t="s">
        <v>220</v>
      </c>
      <c r="D41" s="94" t="s">
        <v>227</v>
      </c>
      <c r="E41" s="53">
        <v>1</v>
      </c>
      <c r="F41" s="60" t="s">
        <v>262</v>
      </c>
      <c r="G41" s="54">
        <v>0</v>
      </c>
      <c r="H41" s="123">
        <v>1695.65</v>
      </c>
      <c r="I41" s="123">
        <v>6782.61</v>
      </c>
      <c r="J41" s="65">
        <f t="shared" si="0"/>
        <v>8478.26</v>
      </c>
    </row>
    <row r="42" spans="1:10" ht="15.5" x14ac:dyDescent="0.3">
      <c r="A42" s="55" t="s">
        <v>183</v>
      </c>
      <c r="B42" s="57" t="s">
        <v>27</v>
      </c>
      <c r="C42" s="58" t="s">
        <v>221</v>
      </c>
      <c r="D42" s="94" t="s">
        <v>227</v>
      </c>
      <c r="E42" s="53">
        <v>1</v>
      </c>
      <c r="F42" s="61" t="s">
        <v>263</v>
      </c>
      <c r="G42" s="54">
        <v>0</v>
      </c>
      <c r="H42" s="123">
        <v>1695.65</v>
      </c>
      <c r="I42" s="123">
        <v>6782.61</v>
      </c>
      <c r="J42" s="65">
        <f t="shared" si="0"/>
        <v>8478.26</v>
      </c>
    </row>
    <row r="43" spans="1:10" ht="15.5" x14ac:dyDescent="0.3">
      <c r="A43" s="55" t="s">
        <v>185</v>
      </c>
      <c r="B43" s="55" t="s">
        <v>29</v>
      </c>
      <c r="C43" s="56" t="s">
        <v>224</v>
      </c>
      <c r="D43" s="94" t="s">
        <v>227</v>
      </c>
      <c r="E43" s="53">
        <v>1</v>
      </c>
      <c r="F43" s="60" t="s">
        <v>264</v>
      </c>
      <c r="G43" s="54">
        <v>0</v>
      </c>
      <c r="H43" s="123">
        <v>1425.9</v>
      </c>
      <c r="I43" s="123">
        <v>5703.56</v>
      </c>
      <c r="J43" s="65">
        <f t="shared" si="0"/>
        <v>7129.4600000000009</v>
      </c>
    </row>
    <row r="44" spans="1:10" ht="15.5" x14ac:dyDescent="0.3">
      <c r="A44" s="55" t="s">
        <v>180</v>
      </c>
      <c r="B44" s="58" t="s">
        <v>37</v>
      </c>
      <c r="C44" s="56" t="s">
        <v>222</v>
      </c>
      <c r="D44" s="94" t="s">
        <v>227</v>
      </c>
      <c r="E44" s="53">
        <v>1</v>
      </c>
      <c r="F44" s="60" t="s">
        <v>265</v>
      </c>
      <c r="G44" s="54">
        <v>0</v>
      </c>
      <c r="H44" s="124">
        <v>770.75</v>
      </c>
      <c r="I44" s="124">
        <v>3083.01</v>
      </c>
      <c r="J44" s="65">
        <f t="shared" si="0"/>
        <v>3853.76</v>
      </c>
    </row>
    <row r="45" spans="1:10" ht="15.5" x14ac:dyDescent="0.3">
      <c r="A45" s="55" t="s">
        <v>180</v>
      </c>
      <c r="B45" s="58" t="s">
        <v>37</v>
      </c>
      <c r="C45" s="55" t="s">
        <v>226</v>
      </c>
      <c r="D45" s="94" t="s">
        <v>407</v>
      </c>
      <c r="E45" s="53">
        <v>1</v>
      </c>
      <c r="F45" s="60" t="s">
        <v>266</v>
      </c>
      <c r="G45" s="54">
        <v>0</v>
      </c>
      <c r="H45" s="124"/>
      <c r="I45" s="124">
        <v>3083.01</v>
      </c>
      <c r="J45" s="65">
        <f t="shared" si="0"/>
        <v>3083.01</v>
      </c>
    </row>
    <row r="46" spans="1:10" ht="15.5" x14ac:dyDescent="0.3">
      <c r="A46" s="55" t="s">
        <v>180</v>
      </c>
      <c r="B46" s="58" t="s">
        <v>37</v>
      </c>
      <c r="C46" s="57" t="s">
        <v>219</v>
      </c>
      <c r="D46" s="94" t="s">
        <v>461</v>
      </c>
      <c r="E46" s="53">
        <v>1</v>
      </c>
      <c r="F46" s="60" t="s">
        <v>267</v>
      </c>
      <c r="G46" s="54">
        <v>0</v>
      </c>
      <c r="H46" s="124"/>
      <c r="I46" s="124">
        <v>3083.01</v>
      </c>
      <c r="J46" s="65">
        <f t="shared" si="0"/>
        <v>3083.01</v>
      </c>
    </row>
    <row r="47" spans="1:10" ht="15.5" x14ac:dyDescent="0.3">
      <c r="A47" s="55" t="s">
        <v>182</v>
      </c>
      <c r="B47" s="56" t="s">
        <v>39</v>
      </c>
      <c r="C47" s="56" t="s">
        <v>222</v>
      </c>
      <c r="D47" s="94" t="s">
        <v>227</v>
      </c>
      <c r="E47" s="53">
        <v>1</v>
      </c>
      <c r="F47" s="60" t="s">
        <v>268</v>
      </c>
      <c r="G47" s="54">
        <v>0</v>
      </c>
      <c r="H47" s="123">
        <v>500.99</v>
      </c>
      <c r="I47" s="123">
        <v>2003.96</v>
      </c>
      <c r="J47" s="65">
        <f t="shared" si="0"/>
        <v>2504.9499999999998</v>
      </c>
    </row>
    <row r="48" spans="1:10" ht="15.5" x14ac:dyDescent="0.3">
      <c r="A48" s="55" t="s">
        <v>189</v>
      </c>
      <c r="B48" s="55" t="s">
        <v>31</v>
      </c>
      <c r="C48" s="57" t="s">
        <v>223</v>
      </c>
      <c r="D48" s="94" t="s">
        <v>227</v>
      </c>
      <c r="E48" s="53">
        <v>1</v>
      </c>
      <c r="F48" s="60" t="s">
        <v>567</v>
      </c>
      <c r="G48" s="54">
        <v>0</v>
      </c>
      <c r="H48" s="123">
        <v>1310.28</v>
      </c>
      <c r="I48" s="123">
        <v>5241.1099999999997</v>
      </c>
      <c r="J48" s="65">
        <f t="shared" si="0"/>
        <v>6551.3899999999994</v>
      </c>
    </row>
    <row r="49" spans="1:10" ht="15.5" x14ac:dyDescent="0.3">
      <c r="A49" s="55" t="s">
        <v>181</v>
      </c>
      <c r="B49" s="57" t="s">
        <v>33</v>
      </c>
      <c r="C49" s="57" t="s">
        <v>219</v>
      </c>
      <c r="D49" s="94" t="s">
        <v>227</v>
      </c>
      <c r="E49" s="53">
        <v>1</v>
      </c>
      <c r="F49" s="61" t="s">
        <v>270</v>
      </c>
      <c r="G49" s="54">
        <v>0</v>
      </c>
      <c r="H49" s="124">
        <v>1079.06</v>
      </c>
      <c r="I49" s="124">
        <v>4316.21</v>
      </c>
      <c r="J49" s="65">
        <f t="shared" si="0"/>
        <v>5395.27</v>
      </c>
    </row>
    <row r="50" spans="1:10" ht="15.5" x14ac:dyDescent="0.3">
      <c r="A50" s="55" t="s">
        <v>194</v>
      </c>
      <c r="B50" s="57" t="s">
        <v>33</v>
      </c>
      <c r="C50" s="56" t="s">
        <v>222</v>
      </c>
      <c r="D50" s="94" t="s">
        <v>407</v>
      </c>
      <c r="E50" s="53">
        <v>1</v>
      </c>
      <c r="F50" s="60" t="s">
        <v>271</v>
      </c>
      <c r="G50" s="54">
        <v>0</v>
      </c>
      <c r="H50" s="124"/>
      <c r="I50" s="124">
        <v>4316.21</v>
      </c>
      <c r="J50" s="65">
        <f t="shared" si="0"/>
        <v>4316.21</v>
      </c>
    </row>
    <row r="51" spans="1:10" ht="15.5" x14ac:dyDescent="0.3">
      <c r="A51" s="55" t="s">
        <v>188</v>
      </c>
      <c r="B51" s="55" t="s">
        <v>35</v>
      </c>
      <c r="C51" s="56" t="s">
        <v>225</v>
      </c>
      <c r="D51" s="94" t="s">
        <v>227</v>
      </c>
      <c r="E51" s="53">
        <v>1</v>
      </c>
      <c r="F51" s="60" t="s">
        <v>272</v>
      </c>
      <c r="G51" s="54">
        <v>0</v>
      </c>
      <c r="H51" s="123">
        <v>936.46</v>
      </c>
      <c r="I51" s="123">
        <v>3745.85</v>
      </c>
      <c r="J51" s="65">
        <f t="shared" si="0"/>
        <v>4682.3099999999995</v>
      </c>
    </row>
    <row r="52" spans="1:10" ht="15.5" x14ac:dyDescent="0.3">
      <c r="A52" s="55" t="s">
        <v>180</v>
      </c>
      <c r="B52" s="58" t="s">
        <v>37</v>
      </c>
      <c r="C52" s="57" t="s">
        <v>223</v>
      </c>
      <c r="D52" s="94" t="s">
        <v>227</v>
      </c>
      <c r="E52" s="53">
        <v>1</v>
      </c>
      <c r="F52" s="60" t="s">
        <v>273</v>
      </c>
      <c r="G52" s="54">
        <v>0</v>
      </c>
      <c r="H52" s="124">
        <v>770.75</v>
      </c>
      <c r="I52" s="124">
        <v>3083.01</v>
      </c>
      <c r="J52" s="65">
        <f t="shared" si="0"/>
        <v>3853.76</v>
      </c>
    </row>
    <row r="53" spans="1:10" ht="15.5" x14ac:dyDescent="0.3">
      <c r="A53" s="55" t="s">
        <v>183</v>
      </c>
      <c r="B53" s="57" t="s">
        <v>27</v>
      </c>
      <c r="C53" s="58" t="s">
        <v>221</v>
      </c>
      <c r="D53" s="94" t="s">
        <v>227</v>
      </c>
      <c r="E53" s="53">
        <v>1</v>
      </c>
      <c r="F53" s="60" t="s">
        <v>274</v>
      </c>
      <c r="G53" s="54">
        <v>0</v>
      </c>
      <c r="H53" s="123">
        <v>1695.65</v>
      </c>
      <c r="I53" s="123">
        <v>6782.61</v>
      </c>
      <c r="J53" s="65">
        <f t="shared" si="0"/>
        <v>8478.26</v>
      </c>
    </row>
    <row r="54" spans="1:10" ht="15.5" x14ac:dyDescent="0.3">
      <c r="A54" s="55" t="s">
        <v>183</v>
      </c>
      <c r="B54" s="57" t="s">
        <v>27</v>
      </c>
      <c r="C54" s="56" t="s">
        <v>222</v>
      </c>
      <c r="D54" s="94" t="s">
        <v>227</v>
      </c>
      <c r="E54" s="53">
        <v>1</v>
      </c>
      <c r="F54" s="60" t="s">
        <v>275</v>
      </c>
      <c r="G54" s="54">
        <v>0</v>
      </c>
      <c r="H54" s="123">
        <v>1695.65</v>
      </c>
      <c r="I54" s="123">
        <v>6782.61</v>
      </c>
      <c r="J54" s="65">
        <f t="shared" si="0"/>
        <v>8478.26</v>
      </c>
    </row>
    <row r="55" spans="1:10" ht="15.5" x14ac:dyDescent="0.3">
      <c r="A55" s="55" t="s">
        <v>182</v>
      </c>
      <c r="B55" s="56" t="s">
        <v>39</v>
      </c>
      <c r="C55" s="56" t="s">
        <v>220</v>
      </c>
      <c r="D55" s="94" t="s">
        <v>227</v>
      </c>
      <c r="E55" s="53">
        <v>1</v>
      </c>
      <c r="F55" s="60" t="s">
        <v>276</v>
      </c>
      <c r="G55" s="54">
        <v>0</v>
      </c>
      <c r="H55" s="123">
        <v>500.99</v>
      </c>
      <c r="I55" s="123">
        <v>2003.96</v>
      </c>
      <c r="J55" s="65">
        <f t="shared" si="0"/>
        <v>2504.9499999999998</v>
      </c>
    </row>
    <row r="56" spans="1:10" ht="15.5" x14ac:dyDescent="0.3">
      <c r="A56" s="55" t="s">
        <v>182</v>
      </c>
      <c r="B56" s="56" t="s">
        <v>39</v>
      </c>
      <c r="C56" s="55" t="s">
        <v>226</v>
      </c>
      <c r="D56" s="94" t="s">
        <v>227</v>
      </c>
      <c r="E56" s="53">
        <v>1</v>
      </c>
      <c r="F56" s="60" t="s">
        <v>277</v>
      </c>
      <c r="G56" s="54">
        <v>0</v>
      </c>
      <c r="H56" s="123">
        <v>500.99</v>
      </c>
      <c r="I56" s="123">
        <v>2003.96</v>
      </c>
      <c r="J56" s="65">
        <f t="shared" si="0"/>
        <v>2504.9499999999998</v>
      </c>
    </row>
    <row r="57" spans="1:10" ht="15.5" x14ac:dyDescent="0.3">
      <c r="A57" s="55" t="s">
        <v>182</v>
      </c>
      <c r="B57" s="56" t="s">
        <v>39</v>
      </c>
      <c r="C57" s="56" t="s">
        <v>222</v>
      </c>
      <c r="D57" s="94" t="s">
        <v>227</v>
      </c>
      <c r="E57" s="53">
        <v>1</v>
      </c>
      <c r="F57" s="60" t="s">
        <v>278</v>
      </c>
      <c r="G57" s="54">
        <v>0</v>
      </c>
      <c r="H57" s="123">
        <v>500.99</v>
      </c>
      <c r="I57" s="123">
        <v>2003.96</v>
      </c>
      <c r="J57" s="65">
        <f t="shared" si="0"/>
        <v>2504.9499999999998</v>
      </c>
    </row>
    <row r="58" spans="1:10" ht="15.5" x14ac:dyDescent="0.3">
      <c r="A58" s="55" t="s">
        <v>180</v>
      </c>
      <c r="B58" s="58" t="s">
        <v>37</v>
      </c>
      <c r="C58" s="56" t="s">
        <v>222</v>
      </c>
      <c r="D58" s="94" t="s">
        <v>227</v>
      </c>
      <c r="E58" s="53">
        <v>1</v>
      </c>
      <c r="F58" s="60" t="s">
        <v>279</v>
      </c>
      <c r="G58" s="54">
        <v>0</v>
      </c>
      <c r="H58" s="124">
        <v>770.75</v>
      </c>
      <c r="I58" s="124">
        <v>3083.01</v>
      </c>
      <c r="J58" s="65">
        <f t="shared" si="0"/>
        <v>3853.76</v>
      </c>
    </row>
    <row r="59" spans="1:10" ht="15.5" x14ac:dyDescent="0.3">
      <c r="A59" s="55" t="s">
        <v>195</v>
      </c>
      <c r="B59" s="55" t="s">
        <v>41</v>
      </c>
      <c r="C59" s="56" t="s">
        <v>222</v>
      </c>
      <c r="D59" s="94" t="s">
        <v>227</v>
      </c>
      <c r="E59" s="53">
        <v>1</v>
      </c>
      <c r="F59" s="61" t="s">
        <v>280</v>
      </c>
      <c r="G59" s="54">
        <v>0</v>
      </c>
      <c r="H59" s="123">
        <v>308.3</v>
      </c>
      <c r="I59" s="123">
        <v>1233.21</v>
      </c>
      <c r="J59" s="67">
        <f t="shared" si="0"/>
        <v>1541.51</v>
      </c>
    </row>
    <row r="60" spans="1:10" ht="15.5" x14ac:dyDescent="0.3">
      <c r="A60" s="55" t="s">
        <v>189</v>
      </c>
      <c r="B60" s="55" t="s">
        <v>31</v>
      </c>
      <c r="C60" s="57" t="s">
        <v>219</v>
      </c>
      <c r="D60" s="94" t="s">
        <v>227</v>
      </c>
      <c r="E60" s="53">
        <v>1</v>
      </c>
      <c r="F60" s="60" t="s">
        <v>281</v>
      </c>
      <c r="G60" s="54">
        <v>0</v>
      </c>
      <c r="H60" s="123">
        <v>1310.28</v>
      </c>
      <c r="I60" s="123">
        <v>5241.1099999999997</v>
      </c>
      <c r="J60" s="65">
        <f t="shared" si="0"/>
        <v>6551.3899999999994</v>
      </c>
    </row>
    <row r="61" spans="1:10" ht="15.5" x14ac:dyDescent="0.3">
      <c r="A61" s="55" t="s">
        <v>183</v>
      </c>
      <c r="B61" s="57" t="s">
        <v>27</v>
      </c>
      <c r="C61" s="56" t="s">
        <v>222</v>
      </c>
      <c r="D61" s="94" t="s">
        <v>227</v>
      </c>
      <c r="E61" s="53">
        <v>1</v>
      </c>
      <c r="F61" s="60" t="s">
        <v>282</v>
      </c>
      <c r="G61" s="54">
        <v>0</v>
      </c>
      <c r="H61" s="123">
        <v>1695.65</v>
      </c>
      <c r="I61" s="123">
        <v>6782.61</v>
      </c>
      <c r="J61" s="65">
        <f t="shared" si="0"/>
        <v>8478.26</v>
      </c>
    </row>
    <row r="62" spans="1:10" ht="15.5" x14ac:dyDescent="0.3">
      <c r="A62" s="55" t="s">
        <v>196</v>
      </c>
      <c r="B62" s="57" t="s">
        <v>33</v>
      </c>
      <c r="C62" s="57" t="s">
        <v>219</v>
      </c>
      <c r="D62" s="94" t="s">
        <v>227</v>
      </c>
      <c r="E62" s="53">
        <v>1</v>
      </c>
      <c r="F62" s="60" t="s">
        <v>283</v>
      </c>
      <c r="G62" s="54">
        <v>0</v>
      </c>
      <c r="H62" s="124">
        <v>1079.06</v>
      </c>
      <c r="I62" s="124">
        <v>4316.21</v>
      </c>
      <c r="J62" s="65">
        <f t="shared" si="0"/>
        <v>5395.27</v>
      </c>
    </row>
    <row r="63" spans="1:10" ht="15.5" x14ac:dyDescent="0.3">
      <c r="A63" s="55" t="s">
        <v>189</v>
      </c>
      <c r="B63" s="55" t="s">
        <v>31</v>
      </c>
      <c r="C63" s="55" t="s">
        <v>226</v>
      </c>
      <c r="D63" s="94" t="s">
        <v>227</v>
      </c>
      <c r="E63" s="53">
        <v>1</v>
      </c>
      <c r="F63" s="61" t="s">
        <v>284</v>
      </c>
      <c r="G63" s="54">
        <v>0</v>
      </c>
      <c r="H63" s="123">
        <v>1310.28</v>
      </c>
      <c r="I63" s="123">
        <v>5241.1099999999997</v>
      </c>
      <c r="J63" s="65">
        <f t="shared" si="0"/>
        <v>6551.3899999999994</v>
      </c>
    </row>
    <row r="64" spans="1:10" ht="15.5" x14ac:dyDescent="0.3">
      <c r="A64" s="55" t="s">
        <v>197</v>
      </c>
      <c r="B64" s="57" t="s">
        <v>27</v>
      </c>
      <c r="C64" s="55" t="s">
        <v>226</v>
      </c>
      <c r="D64" s="94" t="s">
        <v>227</v>
      </c>
      <c r="E64" s="53">
        <v>1</v>
      </c>
      <c r="F64" s="60" t="s">
        <v>285</v>
      </c>
      <c r="G64" s="54">
        <v>0</v>
      </c>
      <c r="H64" s="123">
        <v>1695.65</v>
      </c>
      <c r="I64" s="123">
        <v>6782.61</v>
      </c>
      <c r="J64" s="65">
        <f t="shared" si="0"/>
        <v>8478.26</v>
      </c>
    </row>
    <row r="65" spans="1:10" ht="15.5" x14ac:dyDescent="0.3">
      <c r="A65" s="55" t="s">
        <v>185</v>
      </c>
      <c r="B65" s="55" t="s">
        <v>29</v>
      </c>
      <c r="C65" s="59" t="s">
        <v>224</v>
      </c>
      <c r="D65" s="94" t="s">
        <v>227</v>
      </c>
      <c r="E65" s="53">
        <v>1</v>
      </c>
      <c r="F65" s="61" t="s">
        <v>286</v>
      </c>
      <c r="G65" s="54">
        <v>0</v>
      </c>
      <c r="H65" s="123">
        <v>1425.9</v>
      </c>
      <c r="I65" s="123">
        <v>5703.56</v>
      </c>
      <c r="J65" s="65">
        <f t="shared" si="0"/>
        <v>7129.4600000000009</v>
      </c>
    </row>
    <row r="66" spans="1:10" ht="15.5" x14ac:dyDescent="0.3">
      <c r="A66" s="55" t="s">
        <v>182</v>
      </c>
      <c r="B66" s="56" t="s">
        <v>39</v>
      </c>
      <c r="C66" s="55" t="s">
        <v>226</v>
      </c>
      <c r="D66" s="94" t="s">
        <v>227</v>
      </c>
      <c r="E66" s="53">
        <v>1</v>
      </c>
      <c r="F66" s="61" t="s">
        <v>287</v>
      </c>
      <c r="G66" s="54">
        <v>0</v>
      </c>
      <c r="H66" s="123">
        <v>500.99</v>
      </c>
      <c r="I66" s="123">
        <v>2003.96</v>
      </c>
      <c r="J66" s="65">
        <f t="shared" si="0"/>
        <v>2504.9499999999998</v>
      </c>
    </row>
    <row r="67" spans="1:10" ht="15.5" x14ac:dyDescent="0.3">
      <c r="A67" s="55" t="s">
        <v>180</v>
      </c>
      <c r="B67" s="58" t="s">
        <v>37</v>
      </c>
      <c r="C67" s="55" t="s">
        <v>226</v>
      </c>
      <c r="D67" s="94" t="s">
        <v>407</v>
      </c>
      <c r="E67" s="53">
        <v>1</v>
      </c>
      <c r="F67" s="60" t="s">
        <v>288</v>
      </c>
      <c r="G67" s="54">
        <v>0</v>
      </c>
      <c r="H67" s="124"/>
      <c r="I67" s="124">
        <v>3083.01</v>
      </c>
      <c r="J67" s="65">
        <f t="shared" si="0"/>
        <v>3083.01</v>
      </c>
    </row>
    <row r="68" spans="1:10" ht="15.5" x14ac:dyDescent="0.3">
      <c r="A68" s="55" t="s">
        <v>185</v>
      </c>
      <c r="B68" s="55" t="s">
        <v>29</v>
      </c>
      <c r="C68" s="57" t="s">
        <v>223</v>
      </c>
      <c r="D68" s="94" t="s">
        <v>227</v>
      </c>
      <c r="E68" s="53">
        <v>1</v>
      </c>
      <c r="F68" s="60" t="s">
        <v>269</v>
      </c>
      <c r="G68" s="54">
        <v>0</v>
      </c>
      <c r="H68" s="123">
        <v>1425.9</v>
      </c>
      <c r="I68" s="123">
        <v>5703.56</v>
      </c>
      <c r="J68" s="65">
        <f t="shared" si="0"/>
        <v>7129.4600000000009</v>
      </c>
    </row>
    <row r="69" spans="1:10" ht="15.5" x14ac:dyDescent="0.3">
      <c r="A69" s="55" t="s">
        <v>189</v>
      </c>
      <c r="B69" s="55" t="s">
        <v>31</v>
      </c>
      <c r="C69" s="56" t="s">
        <v>222</v>
      </c>
      <c r="D69" s="122" t="s">
        <v>227</v>
      </c>
      <c r="E69" s="53">
        <v>1</v>
      </c>
      <c r="F69" s="60" t="s">
        <v>341</v>
      </c>
      <c r="G69" s="54">
        <v>0</v>
      </c>
      <c r="H69" s="123">
        <v>1310.28</v>
      </c>
      <c r="I69" s="123">
        <v>5241.1099999999997</v>
      </c>
      <c r="J69" s="65">
        <f t="shared" si="0"/>
        <v>6551.3899999999994</v>
      </c>
    </row>
    <row r="70" spans="1:10" ht="15.5" x14ac:dyDescent="0.3">
      <c r="A70" s="55" t="s">
        <v>182</v>
      </c>
      <c r="B70" s="56" t="s">
        <v>39</v>
      </c>
      <c r="C70" s="56" t="s">
        <v>220</v>
      </c>
      <c r="D70" s="94" t="s">
        <v>227</v>
      </c>
      <c r="E70" s="53">
        <v>1</v>
      </c>
      <c r="F70" s="60" t="s">
        <v>291</v>
      </c>
      <c r="G70" s="54">
        <v>0</v>
      </c>
      <c r="H70" s="123">
        <v>500.99</v>
      </c>
      <c r="I70" s="123">
        <v>2003.96</v>
      </c>
      <c r="J70" s="65">
        <f t="shared" si="0"/>
        <v>2504.9499999999998</v>
      </c>
    </row>
    <row r="71" spans="1:10" ht="15.5" x14ac:dyDescent="0.3">
      <c r="A71" s="56" t="s">
        <v>182</v>
      </c>
      <c r="B71" s="56" t="s">
        <v>39</v>
      </c>
      <c r="C71" s="56" t="s">
        <v>220</v>
      </c>
      <c r="D71" s="94" t="s">
        <v>227</v>
      </c>
      <c r="E71" s="53">
        <v>1</v>
      </c>
      <c r="F71" s="60" t="s">
        <v>508</v>
      </c>
      <c r="G71" s="54">
        <v>0</v>
      </c>
      <c r="H71" s="123">
        <v>500.99</v>
      </c>
      <c r="I71" s="123">
        <v>2003.96</v>
      </c>
      <c r="J71" s="65">
        <f t="shared" ref="J71:J134" si="1">H71+I71</f>
        <v>2504.9499999999998</v>
      </c>
    </row>
    <row r="72" spans="1:10" ht="15.5" x14ac:dyDescent="0.3">
      <c r="A72" s="55" t="s">
        <v>185</v>
      </c>
      <c r="B72" s="55" t="s">
        <v>29</v>
      </c>
      <c r="C72" s="57" t="s">
        <v>223</v>
      </c>
      <c r="D72" s="94" t="s">
        <v>227</v>
      </c>
      <c r="E72" s="53">
        <v>1</v>
      </c>
      <c r="F72" s="60" t="s">
        <v>293</v>
      </c>
      <c r="G72" s="54">
        <v>0</v>
      </c>
      <c r="H72" s="123">
        <v>1425.9</v>
      </c>
      <c r="I72" s="123">
        <v>5703.56</v>
      </c>
      <c r="J72" s="65">
        <f t="shared" si="1"/>
        <v>7129.4600000000009</v>
      </c>
    </row>
    <row r="73" spans="1:10" ht="15.5" x14ac:dyDescent="0.3">
      <c r="A73" s="55" t="s">
        <v>198</v>
      </c>
      <c r="B73" s="55" t="s">
        <v>449</v>
      </c>
      <c r="C73" s="58" t="s">
        <v>225</v>
      </c>
      <c r="D73" s="94" t="s">
        <v>227</v>
      </c>
      <c r="E73" s="53">
        <v>1</v>
      </c>
      <c r="F73" s="60" t="s">
        <v>294</v>
      </c>
      <c r="G73" s="54">
        <v>0</v>
      </c>
      <c r="H73" s="123">
        <v>3709.68</v>
      </c>
      <c r="I73" s="123">
        <v>14838.72</v>
      </c>
      <c r="J73" s="65">
        <f t="shared" si="1"/>
        <v>18548.399999999998</v>
      </c>
    </row>
    <row r="74" spans="1:10" ht="15.5" x14ac:dyDescent="0.3">
      <c r="A74" s="55" t="s">
        <v>196</v>
      </c>
      <c r="B74" s="57" t="s">
        <v>33</v>
      </c>
      <c r="C74" s="56" t="s">
        <v>222</v>
      </c>
      <c r="D74" s="94" t="s">
        <v>227</v>
      </c>
      <c r="E74" s="53">
        <v>1</v>
      </c>
      <c r="F74" s="60" t="s">
        <v>295</v>
      </c>
      <c r="G74" s="54">
        <v>0</v>
      </c>
      <c r="H74" s="124">
        <v>1079.06</v>
      </c>
      <c r="I74" s="124">
        <v>4316.21</v>
      </c>
      <c r="J74" s="65">
        <f t="shared" si="1"/>
        <v>5395.27</v>
      </c>
    </row>
    <row r="75" spans="1:10" ht="15.5" x14ac:dyDescent="0.3">
      <c r="A75" s="55" t="s">
        <v>182</v>
      </c>
      <c r="B75" s="56" t="s">
        <v>39</v>
      </c>
      <c r="C75" s="56" t="s">
        <v>224</v>
      </c>
      <c r="D75" s="94" t="s">
        <v>227</v>
      </c>
      <c r="E75" s="53">
        <v>1</v>
      </c>
      <c r="F75" s="60" t="s">
        <v>296</v>
      </c>
      <c r="G75" s="54">
        <v>0</v>
      </c>
      <c r="H75" s="123">
        <v>500.99</v>
      </c>
      <c r="I75" s="123">
        <v>2003.96</v>
      </c>
      <c r="J75" s="65">
        <f t="shared" si="1"/>
        <v>2504.9499999999998</v>
      </c>
    </row>
    <row r="76" spans="1:10" ht="15.5" x14ac:dyDescent="0.3">
      <c r="A76" s="55" t="s">
        <v>199</v>
      </c>
      <c r="B76" s="55" t="s">
        <v>31</v>
      </c>
      <c r="C76" s="56" t="s">
        <v>224</v>
      </c>
      <c r="D76" s="94" t="s">
        <v>227</v>
      </c>
      <c r="E76" s="53">
        <v>1</v>
      </c>
      <c r="F76" s="60" t="s">
        <v>297</v>
      </c>
      <c r="G76" s="54">
        <v>0</v>
      </c>
      <c r="H76" s="123">
        <v>1310.28</v>
      </c>
      <c r="I76" s="123">
        <v>5241.1099999999997</v>
      </c>
      <c r="J76" s="65">
        <f t="shared" si="1"/>
        <v>6551.3899999999994</v>
      </c>
    </row>
    <row r="77" spans="1:10" ht="15.5" x14ac:dyDescent="0.3">
      <c r="A77" s="55" t="s">
        <v>200</v>
      </c>
      <c r="B77" s="57" t="s">
        <v>33</v>
      </c>
      <c r="C77" s="56" t="s">
        <v>222</v>
      </c>
      <c r="D77" s="94" t="s">
        <v>407</v>
      </c>
      <c r="E77" s="53">
        <v>1</v>
      </c>
      <c r="F77" s="60" t="s">
        <v>298</v>
      </c>
      <c r="G77" s="54">
        <v>0</v>
      </c>
      <c r="H77" s="124"/>
      <c r="I77" s="124">
        <v>4316.21</v>
      </c>
      <c r="J77" s="65">
        <f t="shared" si="1"/>
        <v>4316.21</v>
      </c>
    </row>
    <row r="78" spans="1:10" ht="15.5" x14ac:dyDescent="0.3">
      <c r="A78" s="55" t="s">
        <v>201</v>
      </c>
      <c r="B78" s="56" t="s">
        <v>39</v>
      </c>
      <c r="C78" s="57" t="s">
        <v>219</v>
      </c>
      <c r="D78" s="94" t="s">
        <v>227</v>
      </c>
      <c r="E78" s="53">
        <v>1</v>
      </c>
      <c r="F78" s="60" t="s">
        <v>299</v>
      </c>
      <c r="G78" s="54">
        <v>0</v>
      </c>
      <c r="H78" s="123">
        <v>500.99</v>
      </c>
      <c r="I78" s="123">
        <v>2003.96</v>
      </c>
      <c r="J78" s="65">
        <f t="shared" si="1"/>
        <v>2504.9499999999998</v>
      </c>
    </row>
    <row r="79" spans="1:10" ht="15.5" x14ac:dyDescent="0.3">
      <c r="A79" s="55" t="s">
        <v>202</v>
      </c>
      <c r="B79" s="55" t="s">
        <v>31</v>
      </c>
      <c r="C79" s="56" t="s">
        <v>222</v>
      </c>
      <c r="D79" s="94" t="s">
        <v>407</v>
      </c>
      <c r="E79" s="53">
        <v>1</v>
      </c>
      <c r="F79" s="60" t="s">
        <v>300</v>
      </c>
      <c r="G79" s="54">
        <v>0</v>
      </c>
      <c r="H79" s="123"/>
      <c r="I79" s="123">
        <v>5241.1099999999997</v>
      </c>
      <c r="J79" s="65">
        <f t="shared" si="1"/>
        <v>5241.1099999999997</v>
      </c>
    </row>
    <row r="80" spans="1:10" ht="15.5" x14ac:dyDescent="0.3">
      <c r="A80" s="55" t="s">
        <v>187</v>
      </c>
      <c r="B80" s="55" t="s">
        <v>25</v>
      </c>
      <c r="C80" s="60" t="s">
        <v>226</v>
      </c>
      <c r="D80" s="94" t="s">
        <v>227</v>
      </c>
      <c r="E80" s="53">
        <v>1</v>
      </c>
      <c r="F80" s="60" t="s">
        <v>301</v>
      </c>
      <c r="G80" s="54">
        <v>0</v>
      </c>
      <c r="H80" s="123">
        <v>2312.25</v>
      </c>
      <c r="I80" s="123">
        <v>9249.0300000000007</v>
      </c>
      <c r="J80" s="65">
        <f t="shared" si="1"/>
        <v>11561.28</v>
      </c>
    </row>
    <row r="81" spans="1:10" ht="15.5" x14ac:dyDescent="0.3">
      <c r="A81" s="55" t="s">
        <v>189</v>
      </c>
      <c r="B81" s="55" t="s">
        <v>31</v>
      </c>
      <c r="C81" s="57" t="s">
        <v>219</v>
      </c>
      <c r="D81" s="94" t="s">
        <v>227</v>
      </c>
      <c r="E81" s="53">
        <v>1</v>
      </c>
      <c r="F81" s="61" t="s">
        <v>302</v>
      </c>
      <c r="G81" s="54">
        <v>0</v>
      </c>
      <c r="H81" s="123">
        <v>1310.28</v>
      </c>
      <c r="I81" s="123">
        <v>5241.1099999999997</v>
      </c>
      <c r="J81" s="65">
        <f t="shared" si="1"/>
        <v>6551.3899999999994</v>
      </c>
    </row>
    <row r="82" spans="1:10" ht="15.5" x14ac:dyDescent="0.3">
      <c r="A82" s="55" t="s">
        <v>181</v>
      </c>
      <c r="B82" s="57" t="s">
        <v>33</v>
      </c>
      <c r="C82" s="56" t="s">
        <v>222</v>
      </c>
      <c r="D82" s="94" t="s">
        <v>227</v>
      </c>
      <c r="E82" s="53">
        <v>1</v>
      </c>
      <c r="F82" s="63" t="s">
        <v>303</v>
      </c>
      <c r="G82" s="54">
        <v>0</v>
      </c>
      <c r="H82" s="124">
        <v>1079.06</v>
      </c>
      <c r="I82" s="124">
        <v>4316.21</v>
      </c>
      <c r="J82" s="65">
        <f t="shared" si="1"/>
        <v>5395.27</v>
      </c>
    </row>
    <row r="83" spans="1:10" ht="15.5" x14ac:dyDescent="0.3">
      <c r="A83" s="55" t="s">
        <v>195</v>
      </c>
      <c r="B83" s="55" t="s">
        <v>41</v>
      </c>
      <c r="C83" s="56" t="s">
        <v>222</v>
      </c>
      <c r="D83" s="94" t="s">
        <v>227</v>
      </c>
      <c r="E83" s="53">
        <v>1</v>
      </c>
      <c r="F83" s="62" t="s">
        <v>304</v>
      </c>
      <c r="G83" s="54">
        <v>0</v>
      </c>
      <c r="H83" s="123">
        <v>308.3</v>
      </c>
      <c r="I83" s="123">
        <v>1233.21</v>
      </c>
      <c r="J83" s="67">
        <f t="shared" si="1"/>
        <v>1541.51</v>
      </c>
    </row>
    <row r="84" spans="1:10" ht="15.5" x14ac:dyDescent="0.3">
      <c r="A84" s="55" t="s">
        <v>203</v>
      </c>
      <c r="B84" s="55" t="s">
        <v>31</v>
      </c>
      <c r="C84" s="55" t="s">
        <v>226</v>
      </c>
      <c r="D84" s="94" t="s">
        <v>407</v>
      </c>
      <c r="E84" s="53">
        <v>1</v>
      </c>
      <c r="F84" s="60" t="s">
        <v>305</v>
      </c>
      <c r="G84" s="54">
        <v>0</v>
      </c>
      <c r="H84" s="123"/>
      <c r="I84" s="123">
        <v>5241.1099999999997</v>
      </c>
      <c r="J84" s="65">
        <f t="shared" si="1"/>
        <v>5241.1099999999997</v>
      </c>
    </row>
    <row r="85" spans="1:10" ht="15.5" x14ac:dyDescent="0.3">
      <c r="A85" s="55" t="s">
        <v>185</v>
      </c>
      <c r="B85" s="55" t="s">
        <v>29</v>
      </c>
      <c r="C85" s="57" t="s">
        <v>223</v>
      </c>
      <c r="D85" s="94" t="s">
        <v>407</v>
      </c>
      <c r="E85" s="53">
        <v>1</v>
      </c>
      <c r="F85" s="61" t="s">
        <v>306</v>
      </c>
      <c r="G85" s="54">
        <v>0</v>
      </c>
      <c r="H85" s="123"/>
      <c r="I85" s="123">
        <v>5703.56</v>
      </c>
      <c r="J85" s="65">
        <f t="shared" si="1"/>
        <v>5703.56</v>
      </c>
    </row>
    <row r="86" spans="1:10" ht="15.5" x14ac:dyDescent="0.3">
      <c r="A86" s="55" t="s">
        <v>182</v>
      </c>
      <c r="B86" s="56" t="s">
        <v>39</v>
      </c>
      <c r="C86" s="58" t="s">
        <v>221</v>
      </c>
      <c r="D86" s="94" t="s">
        <v>227</v>
      </c>
      <c r="E86" s="53">
        <v>1</v>
      </c>
      <c r="F86" s="60" t="s">
        <v>307</v>
      </c>
      <c r="G86" s="54">
        <v>0</v>
      </c>
      <c r="H86" s="123">
        <v>500.99</v>
      </c>
      <c r="I86" s="123">
        <v>2003.96</v>
      </c>
      <c r="J86" s="65">
        <f t="shared" si="1"/>
        <v>2504.9499999999998</v>
      </c>
    </row>
    <row r="87" spans="1:10" ht="15.5" x14ac:dyDescent="0.3">
      <c r="A87" s="55" t="s">
        <v>181</v>
      </c>
      <c r="B87" s="57" t="s">
        <v>33</v>
      </c>
      <c r="C87" s="58" t="s">
        <v>225</v>
      </c>
      <c r="D87" s="94" t="s">
        <v>227</v>
      </c>
      <c r="E87" s="53">
        <v>1</v>
      </c>
      <c r="F87" s="61" t="s">
        <v>308</v>
      </c>
      <c r="G87" s="54">
        <v>0</v>
      </c>
      <c r="H87" s="124">
        <v>1079.06</v>
      </c>
      <c r="I87" s="124">
        <v>4316.21</v>
      </c>
      <c r="J87" s="65">
        <f t="shared" si="1"/>
        <v>5395.27</v>
      </c>
    </row>
    <row r="88" spans="1:10" ht="15.5" x14ac:dyDescent="0.3">
      <c r="A88" s="55" t="s">
        <v>183</v>
      </c>
      <c r="B88" s="57" t="s">
        <v>27</v>
      </c>
      <c r="C88" s="55" t="s">
        <v>226</v>
      </c>
      <c r="D88" s="94" t="s">
        <v>227</v>
      </c>
      <c r="E88" s="53">
        <v>1</v>
      </c>
      <c r="F88" s="61" t="s">
        <v>309</v>
      </c>
      <c r="G88" s="54">
        <v>0</v>
      </c>
      <c r="H88" s="123">
        <v>1695.65</v>
      </c>
      <c r="I88" s="123">
        <v>6782.61</v>
      </c>
      <c r="J88" s="65">
        <f t="shared" si="1"/>
        <v>8478.26</v>
      </c>
    </row>
    <row r="89" spans="1:10" ht="15.5" x14ac:dyDescent="0.3">
      <c r="A89" s="55" t="s">
        <v>204</v>
      </c>
      <c r="B89" s="55" t="s">
        <v>41</v>
      </c>
      <c r="C89" s="58" t="s">
        <v>221</v>
      </c>
      <c r="D89" s="94" t="s">
        <v>227</v>
      </c>
      <c r="E89" s="53">
        <v>1</v>
      </c>
      <c r="F89" s="60" t="s">
        <v>310</v>
      </c>
      <c r="G89" s="54">
        <v>0</v>
      </c>
      <c r="H89" s="123">
        <v>308.3</v>
      </c>
      <c r="I89" s="123">
        <v>1233.21</v>
      </c>
      <c r="J89" s="67">
        <f t="shared" si="1"/>
        <v>1541.51</v>
      </c>
    </row>
    <row r="90" spans="1:10" ht="15.5" x14ac:dyDescent="0.3">
      <c r="A90" s="55" t="s">
        <v>199</v>
      </c>
      <c r="B90" s="55" t="s">
        <v>31</v>
      </c>
      <c r="C90" s="56" t="s">
        <v>224</v>
      </c>
      <c r="D90" s="94" t="s">
        <v>227</v>
      </c>
      <c r="E90" s="53">
        <v>1</v>
      </c>
      <c r="F90" s="60" t="s">
        <v>311</v>
      </c>
      <c r="G90" s="54">
        <v>0</v>
      </c>
      <c r="H90" s="123">
        <v>1310.28</v>
      </c>
      <c r="I90" s="123">
        <v>5241.1099999999997</v>
      </c>
      <c r="J90" s="65">
        <f t="shared" si="1"/>
        <v>6551.3899999999994</v>
      </c>
    </row>
    <row r="91" spans="1:10" ht="15.5" x14ac:dyDescent="0.3">
      <c r="A91" s="55" t="s">
        <v>181</v>
      </c>
      <c r="B91" s="57" t="s">
        <v>33</v>
      </c>
      <c r="C91" s="55" t="s">
        <v>226</v>
      </c>
      <c r="D91" s="94" t="s">
        <v>227</v>
      </c>
      <c r="E91" s="53">
        <v>1</v>
      </c>
      <c r="F91" s="62" t="s">
        <v>312</v>
      </c>
      <c r="G91" s="54">
        <v>0</v>
      </c>
      <c r="H91" s="124">
        <v>1079.06</v>
      </c>
      <c r="I91" s="124">
        <v>4316.21</v>
      </c>
      <c r="J91" s="65">
        <f t="shared" si="1"/>
        <v>5395.27</v>
      </c>
    </row>
    <row r="92" spans="1:10" ht="15.5" x14ac:dyDescent="0.3">
      <c r="A92" s="55" t="s">
        <v>205</v>
      </c>
      <c r="B92" s="55" t="s">
        <v>449</v>
      </c>
      <c r="C92" s="56" t="s">
        <v>220</v>
      </c>
      <c r="D92" s="94" t="s">
        <v>461</v>
      </c>
      <c r="E92" s="53">
        <v>1</v>
      </c>
      <c r="F92" s="60" t="s">
        <v>313</v>
      </c>
      <c r="G92" s="54">
        <v>0</v>
      </c>
      <c r="H92" s="123"/>
      <c r="I92" s="123">
        <v>14838.72</v>
      </c>
      <c r="J92" s="65">
        <f t="shared" si="1"/>
        <v>14838.72</v>
      </c>
    </row>
    <row r="93" spans="1:10" ht="15.5" x14ac:dyDescent="0.3">
      <c r="A93" s="55" t="s">
        <v>189</v>
      </c>
      <c r="B93" s="55" t="s">
        <v>31</v>
      </c>
      <c r="C93" s="58" t="s">
        <v>225</v>
      </c>
      <c r="D93" s="94" t="s">
        <v>227</v>
      </c>
      <c r="E93" s="53">
        <v>1</v>
      </c>
      <c r="F93" s="60" t="s">
        <v>314</v>
      </c>
      <c r="G93" s="54">
        <v>0</v>
      </c>
      <c r="H93" s="123">
        <v>1310.28</v>
      </c>
      <c r="I93" s="123">
        <v>5241.1099999999997</v>
      </c>
      <c r="J93" s="65">
        <f t="shared" si="1"/>
        <v>6551.3899999999994</v>
      </c>
    </row>
    <row r="94" spans="1:10" ht="15.5" x14ac:dyDescent="0.3">
      <c r="A94" s="55" t="s">
        <v>185</v>
      </c>
      <c r="B94" s="55" t="s">
        <v>29</v>
      </c>
      <c r="C94" s="56" t="s">
        <v>222</v>
      </c>
      <c r="D94" s="94" t="s">
        <v>227</v>
      </c>
      <c r="E94" s="53">
        <v>1</v>
      </c>
      <c r="F94" s="61" t="s">
        <v>315</v>
      </c>
      <c r="G94" s="54">
        <v>0</v>
      </c>
      <c r="H94" s="123">
        <v>1425.9</v>
      </c>
      <c r="I94" s="123">
        <v>5703.56</v>
      </c>
      <c r="J94" s="65">
        <f t="shared" si="1"/>
        <v>7129.4600000000009</v>
      </c>
    </row>
    <row r="95" spans="1:10" ht="15.5" x14ac:dyDescent="0.3">
      <c r="A95" s="55" t="s">
        <v>206</v>
      </c>
      <c r="B95" s="57" t="s">
        <v>27</v>
      </c>
      <c r="C95" s="57" t="s">
        <v>219</v>
      </c>
      <c r="D95" s="94" t="s">
        <v>227</v>
      </c>
      <c r="E95" s="53">
        <v>1</v>
      </c>
      <c r="F95" s="60" t="s">
        <v>316</v>
      </c>
      <c r="G95" s="54">
        <v>0</v>
      </c>
      <c r="H95" s="123">
        <v>1695.65</v>
      </c>
      <c r="I95" s="123">
        <v>6782.61</v>
      </c>
      <c r="J95" s="65">
        <f t="shared" si="1"/>
        <v>8478.26</v>
      </c>
    </row>
    <row r="96" spans="1:10" ht="15.5" x14ac:dyDescent="0.3">
      <c r="A96" s="55" t="s">
        <v>207</v>
      </c>
      <c r="B96" s="57" t="s">
        <v>27</v>
      </c>
      <c r="C96" s="57" t="s">
        <v>223</v>
      </c>
      <c r="D96" s="94" t="s">
        <v>461</v>
      </c>
      <c r="E96" s="53">
        <v>1</v>
      </c>
      <c r="F96" s="60" t="s">
        <v>317</v>
      </c>
      <c r="G96" s="54">
        <v>0</v>
      </c>
      <c r="H96" s="123"/>
      <c r="I96" s="123">
        <v>6782.61</v>
      </c>
      <c r="J96" s="65">
        <f t="shared" si="1"/>
        <v>6782.61</v>
      </c>
    </row>
    <row r="97" spans="1:10" ht="15.5" x14ac:dyDescent="0.3">
      <c r="A97" s="55" t="s">
        <v>208</v>
      </c>
      <c r="B97" s="55" t="s">
        <v>449</v>
      </c>
      <c r="C97" s="57" t="s">
        <v>219</v>
      </c>
      <c r="D97" s="94" t="s">
        <v>461</v>
      </c>
      <c r="E97" s="53">
        <v>1</v>
      </c>
      <c r="F97" s="60" t="s">
        <v>318</v>
      </c>
      <c r="G97" s="54">
        <v>0</v>
      </c>
      <c r="H97" s="123"/>
      <c r="I97" s="123">
        <v>14838.72</v>
      </c>
      <c r="J97" s="65">
        <f t="shared" si="1"/>
        <v>14838.72</v>
      </c>
    </row>
    <row r="98" spans="1:10" ht="15.5" x14ac:dyDescent="0.3">
      <c r="A98" s="55" t="s">
        <v>182</v>
      </c>
      <c r="B98" s="56" t="s">
        <v>39</v>
      </c>
      <c r="C98" s="56" t="s">
        <v>220</v>
      </c>
      <c r="D98" s="94" t="s">
        <v>227</v>
      </c>
      <c r="E98" s="53">
        <v>1</v>
      </c>
      <c r="F98" s="60" t="s">
        <v>319</v>
      </c>
      <c r="G98" s="54">
        <v>0</v>
      </c>
      <c r="H98" s="123">
        <v>500.99</v>
      </c>
      <c r="I98" s="123">
        <v>2003.96</v>
      </c>
      <c r="J98" s="65">
        <f t="shared" si="1"/>
        <v>2504.9499999999998</v>
      </c>
    </row>
    <row r="99" spans="1:10" ht="15.5" x14ac:dyDescent="0.3">
      <c r="A99" s="55" t="s">
        <v>207</v>
      </c>
      <c r="B99" s="57" t="s">
        <v>27</v>
      </c>
      <c r="C99" s="58" t="s">
        <v>225</v>
      </c>
      <c r="D99" s="94" t="s">
        <v>227</v>
      </c>
      <c r="E99" s="53">
        <v>1</v>
      </c>
      <c r="F99" s="60" t="s">
        <v>320</v>
      </c>
      <c r="G99" s="54">
        <v>0</v>
      </c>
      <c r="H99" s="123">
        <v>1695.65</v>
      </c>
      <c r="I99" s="123">
        <v>6782.61</v>
      </c>
      <c r="J99" s="65">
        <f t="shared" si="1"/>
        <v>8478.26</v>
      </c>
    </row>
    <row r="100" spans="1:10" ht="15.5" x14ac:dyDescent="0.3">
      <c r="A100" s="55" t="s">
        <v>181</v>
      </c>
      <c r="B100" s="57" t="s">
        <v>33</v>
      </c>
      <c r="C100" s="57" t="s">
        <v>219</v>
      </c>
      <c r="D100" s="94" t="s">
        <v>227</v>
      </c>
      <c r="E100" s="53">
        <v>1</v>
      </c>
      <c r="F100" s="60" t="s">
        <v>321</v>
      </c>
      <c r="G100" s="54">
        <v>0</v>
      </c>
      <c r="H100" s="124">
        <v>1079.06</v>
      </c>
      <c r="I100" s="124">
        <v>4316.21</v>
      </c>
      <c r="J100" s="65">
        <f t="shared" si="1"/>
        <v>5395.27</v>
      </c>
    </row>
    <row r="101" spans="1:10" ht="15.5" x14ac:dyDescent="0.3">
      <c r="A101" s="55" t="s">
        <v>182</v>
      </c>
      <c r="B101" s="56" t="s">
        <v>39</v>
      </c>
      <c r="C101" s="56" t="s">
        <v>224</v>
      </c>
      <c r="D101" s="94" t="s">
        <v>227</v>
      </c>
      <c r="E101" s="53">
        <v>1</v>
      </c>
      <c r="F101" s="60" t="s">
        <v>322</v>
      </c>
      <c r="G101" s="54">
        <v>0</v>
      </c>
      <c r="H101" s="123">
        <v>500.99</v>
      </c>
      <c r="I101" s="123">
        <v>2003.96</v>
      </c>
      <c r="J101" s="65">
        <f t="shared" si="1"/>
        <v>2504.9499999999998</v>
      </c>
    </row>
    <row r="102" spans="1:10" ht="15.5" x14ac:dyDescent="0.3">
      <c r="A102" s="55" t="s">
        <v>182</v>
      </c>
      <c r="B102" s="56" t="s">
        <v>39</v>
      </c>
      <c r="C102" s="57" t="s">
        <v>219</v>
      </c>
      <c r="D102" s="94" t="s">
        <v>227</v>
      </c>
      <c r="E102" s="53">
        <v>1</v>
      </c>
      <c r="F102" s="60" t="s">
        <v>323</v>
      </c>
      <c r="G102" s="54">
        <v>0</v>
      </c>
      <c r="H102" s="123">
        <v>500.99</v>
      </c>
      <c r="I102" s="123">
        <v>2003.96</v>
      </c>
      <c r="J102" s="65">
        <f t="shared" si="1"/>
        <v>2504.9499999999998</v>
      </c>
    </row>
    <row r="103" spans="1:10" ht="15.5" x14ac:dyDescent="0.3">
      <c r="A103" s="55" t="s">
        <v>182</v>
      </c>
      <c r="B103" s="56" t="s">
        <v>39</v>
      </c>
      <c r="C103" s="57" t="s">
        <v>219</v>
      </c>
      <c r="D103" s="94" t="s">
        <v>227</v>
      </c>
      <c r="E103" s="53">
        <v>1</v>
      </c>
      <c r="F103" s="60" t="s">
        <v>324</v>
      </c>
      <c r="G103" s="54">
        <v>0</v>
      </c>
      <c r="H103" s="123">
        <v>500.99</v>
      </c>
      <c r="I103" s="123">
        <v>2003.96</v>
      </c>
      <c r="J103" s="65">
        <f t="shared" si="1"/>
        <v>2504.9499999999998</v>
      </c>
    </row>
    <row r="104" spans="1:10" ht="15.5" x14ac:dyDescent="0.3">
      <c r="A104" s="55" t="s">
        <v>183</v>
      </c>
      <c r="B104" s="57" t="s">
        <v>27</v>
      </c>
      <c r="C104" s="56" t="s">
        <v>222</v>
      </c>
      <c r="D104" s="94" t="s">
        <v>227</v>
      </c>
      <c r="E104" s="53">
        <v>1</v>
      </c>
      <c r="F104" s="60" t="s">
        <v>325</v>
      </c>
      <c r="G104" s="54">
        <v>0</v>
      </c>
      <c r="H104" s="123">
        <v>1695.65</v>
      </c>
      <c r="I104" s="123">
        <v>6782.61</v>
      </c>
      <c r="J104" s="65">
        <f t="shared" si="1"/>
        <v>8478.26</v>
      </c>
    </row>
    <row r="105" spans="1:10" ht="15.5" x14ac:dyDescent="0.3">
      <c r="A105" s="55" t="s">
        <v>209</v>
      </c>
      <c r="B105" s="57" t="s">
        <v>27</v>
      </c>
      <c r="C105" s="57" t="s">
        <v>219</v>
      </c>
      <c r="D105" s="94" t="s">
        <v>227</v>
      </c>
      <c r="E105" s="53">
        <v>1</v>
      </c>
      <c r="F105" s="60" t="s">
        <v>326</v>
      </c>
      <c r="G105" s="54">
        <v>0</v>
      </c>
      <c r="H105" s="123">
        <v>1695.65</v>
      </c>
      <c r="I105" s="123">
        <v>6782.61</v>
      </c>
      <c r="J105" s="65">
        <f t="shared" si="1"/>
        <v>8478.26</v>
      </c>
    </row>
    <row r="106" spans="1:10" ht="15.5" x14ac:dyDescent="0.3">
      <c r="A106" s="55" t="s">
        <v>183</v>
      </c>
      <c r="B106" s="57" t="s">
        <v>27</v>
      </c>
      <c r="C106" s="56" t="s">
        <v>220</v>
      </c>
      <c r="D106" s="94" t="s">
        <v>227</v>
      </c>
      <c r="E106" s="53">
        <v>1</v>
      </c>
      <c r="F106" s="61" t="s">
        <v>327</v>
      </c>
      <c r="G106" s="54">
        <v>0</v>
      </c>
      <c r="H106" s="123">
        <v>1695.65</v>
      </c>
      <c r="I106" s="123">
        <v>6782.61</v>
      </c>
      <c r="J106" s="65">
        <f t="shared" si="1"/>
        <v>8478.26</v>
      </c>
    </row>
    <row r="107" spans="1:10" ht="15.5" x14ac:dyDescent="0.3">
      <c r="A107" s="55" t="s">
        <v>201</v>
      </c>
      <c r="B107" s="56" t="s">
        <v>39</v>
      </c>
      <c r="C107" s="55" t="s">
        <v>226</v>
      </c>
      <c r="D107" s="94" t="s">
        <v>227</v>
      </c>
      <c r="E107" s="53">
        <v>1</v>
      </c>
      <c r="F107" s="60" t="s">
        <v>564</v>
      </c>
      <c r="G107" s="54">
        <v>0</v>
      </c>
      <c r="H107" s="123">
        <v>500.99</v>
      </c>
      <c r="I107" s="123">
        <v>2003.96</v>
      </c>
      <c r="J107" s="65">
        <f t="shared" si="1"/>
        <v>2504.9499999999998</v>
      </c>
    </row>
    <row r="108" spans="1:10" ht="15.5" x14ac:dyDescent="0.3">
      <c r="A108" s="55" t="s">
        <v>199</v>
      </c>
      <c r="B108" s="55" t="s">
        <v>31</v>
      </c>
      <c r="C108" s="57" t="s">
        <v>219</v>
      </c>
      <c r="D108" s="94" t="s">
        <v>227</v>
      </c>
      <c r="E108" s="53">
        <v>1</v>
      </c>
      <c r="F108" s="60" t="s">
        <v>569</v>
      </c>
      <c r="G108" s="54">
        <v>0</v>
      </c>
      <c r="H108" s="123">
        <v>1310.28</v>
      </c>
      <c r="I108" s="123">
        <v>5241.1099999999997</v>
      </c>
      <c r="J108" s="65">
        <f t="shared" si="1"/>
        <v>6551.3899999999994</v>
      </c>
    </row>
    <row r="109" spans="1:10" ht="15.5" x14ac:dyDescent="0.3">
      <c r="A109" s="55" t="s">
        <v>180</v>
      </c>
      <c r="B109" s="58" t="s">
        <v>37</v>
      </c>
      <c r="C109" s="57" t="s">
        <v>219</v>
      </c>
      <c r="D109" s="94" t="s">
        <v>227</v>
      </c>
      <c r="E109" s="53">
        <v>1</v>
      </c>
      <c r="F109" s="59" t="s">
        <v>330</v>
      </c>
      <c r="G109" s="54">
        <v>0</v>
      </c>
      <c r="H109" s="124">
        <v>770.75</v>
      </c>
      <c r="I109" s="124">
        <v>3083.01</v>
      </c>
      <c r="J109" s="65">
        <f t="shared" si="1"/>
        <v>3853.76</v>
      </c>
    </row>
    <row r="110" spans="1:10" ht="15.5" x14ac:dyDescent="0.3">
      <c r="A110" s="55" t="s">
        <v>199</v>
      </c>
      <c r="B110" s="55" t="s">
        <v>31</v>
      </c>
      <c r="C110" s="57" t="s">
        <v>219</v>
      </c>
      <c r="D110" s="94" t="s">
        <v>227</v>
      </c>
      <c r="E110" s="53">
        <v>1</v>
      </c>
      <c r="F110" s="60" t="s">
        <v>331</v>
      </c>
      <c r="G110" s="54">
        <v>0</v>
      </c>
      <c r="H110" s="123">
        <v>1310.28</v>
      </c>
      <c r="I110" s="123">
        <v>5241.1099999999997</v>
      </c>
      <c r="J110" s="65">
        <f t="shared" si="1"/>
        <v>6551.3899999999994</v>
      </c>
    </row>
    <row r="111" spans="1:10" ht="15.5" x14ac:dyDescent="0.3">
      <c r="A111" s="55" t="s">
        <v>210</v>
      </c>
      <c r="B111" s="55" t="s">
        <v>449</v>
      </c>
      <c r="C111" s="58" t="s">
        <v>221</v>
      </c>
      <c r="D111" s="94" t="s">
        <v>227</v>
      </c>
      <c r="E111" s="53">
        <v>1</v>
      </c>
      <c r="F111" s="60" t="s">
        <v>332</v>
      </c>
      <c r="G111" s="54">
        <v>0</v>
      </c>
      <c r="H111" s="123">
        <v>3709.68</v>
      </c>
      <c r="I111" s="123">
        <v>14838.72</v>
      </c>
      <c r="J111" s="65">
        <f t="shared" si="1"/>
        <v>18548.399999999998</v>
      </c>
    </row>
    <row r="112" spans="1:10" ht="15.5" x14ac:dyDescent="0.3">
      <c r="A112" s="55" t="s">
        <v>187</v>
      </c>
      <c r="B112" s="55" t="s">
        <v>25</v>
      </c>
      <c r="C112" s="56" t="s">
        <v>225</v>
      </c>
      <c r="D112" s="94" t="s">
        <v>227</v>
      </c>
      <c r="E112" s="53">
        <v>1</v>
      </c>
      <c r="F112" s="60" t="s">
        <v>333</v>
      </c>
      <c r="G112" s="54">
        <v>0</v>
      </c>
      <c r="H112" s="123">
        <v>2312.25</v>
      </c>
      <c r="I112" s="123">
        <v>9249.0300000000007</v>
      </c>
      <c r="J112" s="65">
        <f t="shared" si="1"/>
        <v>11561.28</v>
      </c>
    </row>
    <row r="113" spans="1:10" ht="15.5" x14ac:dyDescent="0.3">
      <c r="A113" s="55" t="s">
        <v>187</v>
      </c>
      <c r="B113" s="55" t="s">
        <v>25</v>
      </c>
      <c r="C113" s="56" t="s">
        <v>222</v>
      </c>
      <c r="D113" s="94" t="s">
        <v>461</v>
      </c>
      <c r="E113" s="53">
        <v>1</v>
      </c>
      <c r="F113" s="60" t="s">
        <v>334</v>
      </c>
      <c r="G113" s="54">
        <v>0</v>
      </c>
      <c r="H113" s="123"/>
      <c r="I113" s="123">
        <v>9249.0300000000007</v>
      </c>
      <c r="J113" s="65">
        <f t="shared" si="1"/>
        <v>9249.0300000000007</v>
      </c>
    </row>
    <row r="114" spans="1:10" ht="15.5" x14ac:dyDescent="0.3">
      <c r="A114" s="55" t="s">
        <v>189</v>
      </c>
      <c r="B114" s="55" t="s">
        <v>31</v>
      </c>
      <c r="C114" s="56" t="s">
        <v>225</v>
      </c>
      <c r="D114" s="94" t="s">
        <v>227</v>
      </c>
      <c r="E114" s="53">
        <v>1</v>
      </c>
      <c r="F114" s="61" t="s">
        <v>575</v>
      </c>
      <c r="G114" s="54">
        <v>0</v>
      </c>
      <c r="H114" s="123">
        <v>1310.28</v>
      </c>
      <c r="I114" s="123">
        <v>5241.1099999999997</v>
      </c>
      <c r="J114" s="65">
        <f t="shared" si="1"/>
        <v>6551.3899999999994</v>
      </c>
    </row>
    <row r="115" spans="1:10" ht="15.5" x14ac:dyDescent="0.3">
      <c r="A115" s="55" t="s">
        <v>185</v>
      </c>
      <c r="B115" s="55" t="s">
        <v>29</v>
      </c>
      <c r="C115" s="57" t="s">
        <v>223</v>
      </c>
      <c r="D115" s="94" t="s">
        <v>227</v>
      </c>
      <c r="E115" s="53">
        <v>1</v>
      </c>
      <c r="F115" s="61" t="s">
        <v>336</v>
      </c>
      <c r="G115" s="54">
        <v>0</v>
      </c>
      <c r="H115" s="123">
        <v>1425.9</v>
      </c>
      <c r="I115" s="123">
        <v>5703.56</v>
      </c>
      <c r="J115" s="65">
        <f t="shared" si="1"/>
        <v>7129.4600000000009</v>
      </c>
    </row>
    <row r="116" spans="1:10" ht="15.5" x14ac:dyDescent="0.3">
      <c r="A116" s="55" t="s">
        <v>195</v>
      </c>
      <c r="B116" s="55" t="s">
        <v>41</v>
      </c>
      <c r="C116" s="57" t="s">
        <v>219</v>
      </c>
      <c r="D116" s="94" t="s">
        <v>227</v>
      </c>
      <c r="E116" s="53">
        <v>1</v>
      </c>
      <c r="F116" s="60" t="s">
        <v>337</v>
      </c>
      <c r="G116" s="54">
        <v>0</v>
      </c>
      <c r="H116" s="123">
        <v>308.3</v>
      </c>
      <c r="I116" s="123">
        <v>1233.21</v>
      </c>
      <c r="J116" s="67">
        <f t="shared" si="1"/>
        <v>1541.51</v>
      </c>
    </row>
    <row r="117" spans="1:10" ht="15.5" x14ac:dyDescent="0.3">
      <c r="A117" s="55" t="s">
        <v>195</v>
      </c>
      <c r="B117" s="55" t="s">
        <v>41</v>
      </c>
      <c r="C117" s="56" t="s">
        <v>220</v>
      </c>
      <c r="D117" s="94" t="s">
        <v>227</v>
      </c>
      <c r="E117" s="53">
        <v>1</v>
      </c>
      <c r="F117" s="61" t="s">
        <v>338</v>
      </c>
      <c r="G117" s="54">
        <v>0</v>
      </c>
      <c r="H117" s="123">
        <v>308.3</v>
      </c>
      <c r="I117" s="123">
        <v>1233.21</v>
      </c>
      <c r="J117" s="67">
        <f t="shared" si="1"/>
        <v>1541.51</v>
      </c>
    </row>
    <row r="118" spans="1:10" ht="15.5" x14ac:dyDescent="0.3">
      <c r="A118" s="55" t="s">
        <v>211</v>
      </c>
      <c r="B118" s="55" t="s">
        <v>41</v>
      </c>
      <c r="C118" s="55" t="s">
        <v>226</v>
      </c>
      <c r="D118" s="94" t="s">
        <v>407</v>
      </c>
      <c r="E118" s="53">
        <v>1</v>
      </c>
      <c r="F118" s="60" t="s">
        <v>339</v>
      </c>
      <c r="G118" s="54">
        <v>0</v>
      </c>
      <c r="H118" s="123"/>
      <c r="I118" s="123">
        <v>1233.21</v>
      </c>
      <c r="J118" s="67">
        <f t="shared" si="1"/>
        <v>1233.21</v>
      </c>
    </row>
    <row r="119" spans="1:10" ht="15.5" x14ac:dyDescent="0.3">
      <c r="A119" s="55" t="s">
        <v>180</v>
      </c>
      <c r="B119" s="58" t="s">
        <v>37</v>
      </c>
      <c r="C119" s="56" t="s">
        <v>224</v>
      </c>
      <c r="D119" s="94" t="s">
        <v>227</v>
      </c>
      <c r="E119" s="53">
        <v>1</v>
      </c>
      <c r="F119" s="60" t="s">
        <v>576</v>
      </c>
      <c r="G119" s="54">
        <v>0</v>
      </c>
      <c r="H119" s="124">
        <v>770.75</v>
      </c>
      <c r="I119" s="124">
        <v>3083.01</v>
      </c>
      <c r="J119" s="65">
        <f t="shared" si="1"/>
        <v>3853.76</v>
      </c>
    </row>
    <row r="120" spans="1:10" ht="15.5" x14ac:dyDescent="0.3">
      <c r="A120" s="55" t="s">
        <v>180</v>
      </c>
      <c r="B120" s="58" t="s">
        <v>37</v>
      </c>
      <c r="C120" s="57"/>
      <c r="D120" s="94" t="s">
        <v>386</v>
      </c>
      <c r="E120" s="53">
        <v>1</v>
      </c>
      <c r="F120" s="60" t="s">
        <v>386</v>
      </c>
      <c r="G120" s="54">
        <v>0</v>
      </c>
      <c r="H120" s="124">
        <v>770.75</v>
      </c>
      <c r="I120" s="124">
        <v>3083.01</v>
      </c>
      <c r="J120" s="65">
        <f t="shared" si="1"/>
        <v>3853.76</v>
      </c>
    </row>
    <row r="121" spans="1:10" ht="15.5" x14ac:dyDescent="0.3">
      <c r="A121" s="55" t="s">
        <v>189</v>
      </c>
      <c r="B121" s="55" t="s">
        <v>31</v>
      </c>
      <c r="C121" s="57" t="s">
        <v>219</v>
      </c>
      <c r="D121" s="94" t="s">
        <v>227</v>
      </c>
      <c r="E121" s="53">
        <v>1</v>
      </c>
      <c r="F121" s="61" t="s">
        <v>342</v>
      </c>
      <c r="G121" s="54">
        <v>0</v>
      </c>
      <c r="H121" s="123">
        <v>1310.28</v>
      </c>
      <c r="I121" s="123">
        <v>5241.1099999999997</v>
      </c>
      <c r="J121" s="65">
        <f t="shared" si="1"/>
        <v>6551.3899999999994</v>
      </c>
    </row>
    <row r="122" spans="1:10" ht="15.5" x14ac:dyDescent="0.3">
      <c r="A122" s="55" t="s">
        <v>188</v>
      </c>
      <c r="B122" s="55" t="s">
        <v>35</v>
      </c>
      <c r="C122" s="56" t="s">
        <v>222</v>
      </c>
      <c r="D122" s="94" t="s">
        <v>227</v>
      </c>
      <c r="E122" s="53">
        <v>1</v>
      </c>
      <c r="F122" s="60" t="s">
        <v>343</v>
      </c>
      <c r="G122" s="54">
        <v>0</v>
      </c>
      <c r="H122" s="123">
        <v>936.46</v>
      </c>
      <c r="I122" s="123">
        <v>3745.85</v>
      </c>
      <c r="J122" s="65">
        <f t="shared" si="1"/>
        <v>4682.3099999999995</v>
      </c>
    </row>
    <row r="123" spans="1:10" ht="15.5" x14ac:dyDescent="0.3">
      <c r="A123" s="55" t="s">
        <v>189</v>
      </c>
      <c r="B123" s="55" t="s">
        <v>31</v>
      </c>
      <c r="C123" s="57" t="s">
        <v>219</v>
      </c>
      <c r="D123" s="94" t="s">
        <v>227</v>
      </c>
      <c r="E123" s="53">
        <v>1</v>
      </c>
      <c r="F123" s="60" t="s">
        <v>344</v>
      </c>
      <c r="G123" s="54">
        <v>0</v>
      </c>
      <c r="H123" s="123">
        <v>1310.28</v>
      </c>
      <c r="I123" s="123">
        <v>5241.1099999999997</v>
      </c>
      <c r="J123" s="65">
        <f t="shared" si="1"/>
        <v>6551.3899999999994</v>
      </c>
    </row>
    <row r="124" spans="1:10" ht="15.5" x14ac:dyDescent="0.3">
      <c r="A124" s="55" t="s">
        <v>180</v>
      </c>
      <c r="B124" s="58" t="s">
        <v>37</v>
      </c>
      <c r="C124" s="56" t="s">
        <v>222</v>
      </c>
      <c r="D124" s="94" t="s">
        <v>227</v>
      </c>
      <c r="E124" s="53">
        <v>1</v>
      </c>
      <c r="F124" s="61" t="s">
        <v>345</v>
      </c>
      <c r="G124" s="54">
        <v>0</v>
      </c>
      <c r="H124" s="124">
        <v>770.75</v>
      </c>
      <c r="I124" s="124">
        <v>3083.01</v>
      </c>
      <c r="J124" s="65">
        <f t="shared" si="1"/>
        <v>3853.76</v>
      </c>
    </row>
    <row r="125" spans="1:10" ht="15.5" x14ac:dyDescent="0.3">
      <c r="A125" s="55" t="s">
        <v>180</v>
      </c>
      <c r="B125" s="58" t="s">
        <v>37</v>
      </c>
      <c r="C125" s="57" t="s">
        <v>219</v>
      </c>
      <c r="D125" s="94" t="s">
        <v>386</v>
      </c>
      <c r="E125" s="53">
        <v>1</v>
      </c>
      <c r="F125" s="60" t="s">
        <v>386</v>
      </c>
      <c r="G125" s="54">
        <v>0</v>
      </c>
      <c r="H125" s="124">
        <v>770.75</v>
      </c>
      <c r="I125" s="124">
        <v>3083.01</v>
      </c>
      <c r="J125" s="65">
        <f t="shared" si="1"/>
        <v>3853.76</v>
      </c>
    </row>
    <row r="126" spans="1:10" ht="15.5" x14ac:dyDescent="0.3">
      <c r="A126" s="55" t="s">
        <v>180</v>
      </c>
      <c r="B126" s="58" t="s">
        <v>37</v>
      </c>
      <c r="C126" s="55" t="s">
        <v>226</v>
      </c>
      <c r="D126" s="94" t="s">
        <v>227</v>
      </c>
      <c r="E126" s="53">
        <v>1</v>
      </c>
      <c r="F126" s="61" t="s">
        <v>347</v>
      </c>
      <c r="G126" s="54">
        <v>0</v>
      </c>
      <c r="H126" s="124">
        <v>770.75</v>
      </c>
      <c r="I126" s="124">
        <v>3083.01</v>
      </c>
      <c r="J126" s="65">
        <f t="shared" si="1"/>
        <v>3853.76</v>
      </c>
    </row>
    <row r="127" spans="1:10" ht="15.5" x14ac:dyDescent="0.3">
      <c r="A127" s="55" t="s">
        <v>195</v>
      </c>
      <c r="B127" s="55" t="s">
        <v>41</v>
      </c>
      <c r="C127" s="58" t="s">
        <v>225</v>
      </c>
      <c r="D127" s="94" t="s">
        <v>227</v>
      </c>
      <c r="E127" s="53">
        <v>1</v>
      </c>
      <c r="F127" s="60" t="s">
        <v>348</v>
      </c>
      <c r="G127" s="54">
        <v>0</v>
      </c>
      <c r="H127" s="123">
        <v>308.3</v>
      </c>
      <c r="I127" s="123">
        <v>1233.21</v>
      </c>
      <c r="J127" s="67">
        <f t="shared" si="1"/>
        <v>1541.51</v>
      </c>
    </row>
    <row r="128" spans="1:10" ht="15.5" x14ac:dyDescent="0.3">
      <c r="A128" s="55" t="s">
        <v>195</v>
      </c>
      <c r="B128" s="55" t="s">
        <v>41</v>
      </c>
      <c r="C128" s="58"/>
      <c r="D128" s="122" t="s">
        <v>386</v>
      </c>
      <c r="E128" s="53">
        <v>1</v>
      </c>
      <c r="F128" s="60" t="s">
        <v>386</v>
      </c>
      <c r="G128" s="54">
        <v>0</v>
      </c>
      <c r="H128" s="123">
        <v>308.3</v>
      </c>
      <c r="I128" s="123">
        <v>1233.21</v>
      </c>
      <c r="J128" s="67">
        <f t="shared" si="1"/>
        <v>1541.51</v>
      </c>
    </row>
    <row r="129" spans="1:10" ht="15.5" x14ac:dyDescent="0.3">
      <c r="A129" s="55" t="s">
        <v>207</v>
      </c>
      <c r="B129" s="57" t="s">
        <v>27</v>
      </c>
      <c r="C129" s="58" t="s">
        <v>221</v>
      </c>
      <c r="D129" s="94" t="s">
        <v>227</v>
      </c>
      <c r="E129" s="53">
        <v>1</v>
      </c>
      <c r="F129" s="60" t="s">
        <v>581</v>
      </c>
      <c r="G129" s="54">
        <v>0</v>
      </c>
      <c r="H129" s="123">
        <v>1695.65</v>
      </c>
      <c r="I129" s="123">
        <v>6782.61</v>
      </c>
      <c r="J129" s="65">
        <f t="shared" si="1"/>
        <v>8478.26</v>
      </c>
    </row>
    <row r="130" spans="1:10" ht="15.5" x14ac:dyDescent="0.3">
      <c r="A130" s="55" t="s">
        <v>189</v>
      </c>
      <c r="B130" s="55" t="s">
        <v>31</v>
      </c>
      <c r="C130" s="57" t="s">
        <v>219</v>
      </c>
      <c r="D130" s="94" t="s">
        <v>407</v>
      </c>
      <c r="E130" s="53">
        <v>1</v>
      </c>
      <c r="F130" s="60" t="s">
        <v>351</v>
      </c>
      <c r="G130" s="54">
        <v>0</v>
      </c>
      <c r="H130" s="123"/>
      <c r="I130" s="123">
        <v>5241.1099999999997</v>
      </c>
      <c r="J130" s="65">
        <f t="shared" si="1"/>
        <v>5241.1099999999997</v>
      </c>
    </row>
    <row r="131" spans="1:10" ht="15.5" x14ac:dyDescent="0.3">
      <c r="A131" s="55" t="s">
        <v>180</v>
      </c>
      <c r="B131" s="58" t="s">
        <v>37</v>
      </c>
      <c r="C131" s="57" t="s">
        <v>219</v>
      </c>
      <c r="D131" s="94" t="s">
        <v>227</v>
      </c>
      <c r="E131" s="53">
        <v>1</v>
      </c>
      <c r="F131" s="60" t="s">
        <v>352</v>
      </c>
      <c r="G131" s="54">
        <v>0</v>
      </c>
      <c r="H131" s="124">
        <v>770.75</v>
      </c>
      <c r="I131" s="124">
        <v>3083.01</v>
      </c>
      <c r="J131" s="65">
        <f t="shared" si="1"/>
        <v>3853.76</v>
      </c>
    </row>
    <row r="132" spans="1:10" ht="15.5" x14ac:dyDescent="0.3">
      <c r="A132" s="55" t="s">
        <v>196</v>
      </c>
      <c r="B132" s="57" t="s">
        <v>33</v>
      </c>
      <c r="C132" s="55" t="s">
        <v>226</v>
      </c>
      <c r="D132" s="94" t="s">
        <v>227</v>
      </c>
      <c r="E132" s="53">
        <v>1</v>
      </c>
      <c r="F132" s="60" t="s">
        <v>577</v>
      </c>
      <c r="G132" s="54">
        <v>0</v>
      </c>
      <c r="H132" s="124">
        <v>1079.06</v>
      </c>
      <c r="I132" s="124">
        <v>4316.21</v>
      </c>
      <c r="J132" s="65">
        <f t="shared" si="1"/>
        <v>5395.27</v>
      </c>
    </row>
    <row r="133" spans="1:10" ht="15.5" x14ac:dyDescent="0.3">
      <c r="A133" s="55" t="s">
        <v>213</v>
      </c>
      <c r="B133" s="57" t="s">
        <v>27</v>
      </c>
      <c r="C133" s="56" t="s">
        <v>220</v>
      </c>
      <c r="D133" s="94" t="s">
        <v>227</v>
      </c>
      <c r="E133" s="53">
        <v>1</v>
      </c>
      <c r="F133" s="60" t="s">
        <v>340</v>
      </c>
      <c r="G133" s="54">
        <v>0</v>
      </c>
      <c r="H133" s="123">
        <v>1695.65</v>
      </c>
      <c r="I133" s="123">
        <v>6782.61</v>
      </c>
      <c r="J133" s="65">
        <f t="shared" si="1"/>
        <v>8478.26</v>
      </c>
    </row>
    <row r="134" spans="1:10" ht="15.5" x14ac:dyDescent="0.3">
      <c r="A134" s="55" t="s">
        <v>188</v>
      </c>
      <c r="B134" s="55" t="s">
        <v>35</v>
      </c>
      <c r="C134" s="56" t="s">
        <v>224</v>
      </c>
      <c r="D134" s="94" t="s">
        <v>227</v>
      </c>
      <c r="E134" s="53">
        <v>1</v>
      </c>
      <c r="F134" s="60" t="s">
        <v>355</v>
      </c>
      <c r="G134" s="54">
        <v>0</v>
      </c>
      <c r="H134" s="123">
        <v>936.46</v>
      </c>
      <c r="I134" s="123">
        <v>3745.85</v>
      </c>
      <c r="J134" s="65">
        <f t="shared" si="1"/>
        <v>4682.3099999999995</v>
      </c>
    </row>
    <row r="135" spans="1:10" ht="15.5" x14ac:dyDescent="0.3">
      <c r="A135" s="55" t="s">
        <v>189</v>
      </c>
      <c r="B135" s="55" t="s">
        <v>31</v>
      </c>
      <c r="C135" s="57" t="s">
        <v>219</v>
      </c>
      <c r="D135" s="94" t="s">
        <v>407</v>
      </c>
      <c r="E135" s="53">
        <v>1</v>
      </c>
      <c r="F135" s="60" t="s">
        <v>356</v>
      </c>
      <c r="G135" s="54">
        <v>0</v>
      </c>
      <c r="H135" s="123"/>
      <c r="I135" s="123">
        <v>5241.1099999999997</v>
      </c>
      <c r="J135" s="65">
        <f t="shared" ref="J135:J174" si="2">H135+I135</f>
        <v>5241.1099999999997</v>
      </c>
    </row>
    <row r="136" spans="1:10" ht="15.5" x14ac:dyDescent="0.3">
      <c r="A136" s="55" t="s">
        <v>185</v>
      </c>
      <c r="B136" s="55" t="s">
        <v>29</v>
      </c>
      <c r="C136" s="56" t="s">
        <v>222</v>
      </c>
      <c r="D136" s="94" t="s">
        <v>227</v>
      </c>
      <c r="E136" s="53">
        <v>1</v>
      </c>
      <c r="F136" s="60" t="s">
        <v>357</v>
      </c>
      <c r="G136" s="54">
        <v>0</v>
      </c>
      <c r="H136" s="123">
        <v>1425.9</v>
      </c>
      <c r="I136" s="123">
        <v>5703.56</v>
      </c>
      <c r="J136" s="65">
        <f t="shared" si="2"/>
        <v>7129.4600000000009</v>
      </c>
    </row>
    <row r="137" spans="1:10" ht="15.5" x14ac:dyDescent="0.3">
      <c r="A137" s="55" t="s">
        <v>183</v>
      </c>
      <c r="B137" s="57" t="s">
        <v>27</v>
      </c>
      <c r="C137" s="56" t="s">
        <v>222</v>
      </c>
      <c r="D137" s="94" t="s">
        <v>227</v>
      </c>
      <c r="E137" s="53">
        <v>1</v>
      </c>
      <c r="F137" s="61" t="s">
        <v>358</v>
      </c>
      <c r="G137" s="54">
        <v>0</v>
      </c>
      <c r="H137" s="123">
        <v>1695.65</v>
      </c>
      <c r="I137" s="123">
        <v>6782.61</v>
      </c>
      <c r="J137" s="65">
        <f t="shared" si="2"/>
        <v>8478.26</v>
      </c>
    </row>
    <row r="138" spans="1:10" ht="15.5" x14ac:dyDescent="0.3">
      <c r="A138" s="55" t="s">
        <v>214</v>
      </c>
      <c r="B138" s="55" t="s">
        <v>449</v>
      </c>
      <c r="C138" s="55" t="s">
        <v>226</v>
      </c>
      <c r="D138" s="94" t="s">
        <v>227</v>
      </c>
      <c r="E138" s="53">
        <v>1</v>
      </c>
      <c r="F138" s="60" t="s">
        <v>359</v>
      </c>
      <c r="G138" s="54">
        <v>0</v>
      </c>
      <c r="H138" s="123">
        <v>3709.68</v>
      </c>
      <c r="I138" s="123">
        <v>14838.72</v>
      </c>
      <c r="J138" s="65">
        <f t="shared" si="2"/>
        <v>18548.399999999998</v>
      </c>
    </row>
    <row r="139" spans="1:10" ht="15.5" x14ac:dyDescent="0.3">
      <c r="A139" s="55" t="s">
        <v>183</v>
      </c>
      <c r="B139" s="57" t="s">
        <v>27</v>
      </c>
      <c r="C139" s="56" t="s">
        <v>224</v>
      </c>
      <c r="D139" s="94" t="s">
        <v>227</v>
      </c>
      <c r="E139" s="53">
        <v>1</v>
      </c>
      <c r="F139" s="60" t="s">
        <v>360</v>
      </c>
      <c r="G139" s="54">
        <v>0</v>
      </c>
      <c r="H139" s="123">
        <v>1695.65</v>
      </c>
      <c r="I139" s="123">
        <v>6782.61</v>
      </c>
      <c r="J139" s="65">
        <f t="shared" si="2"/>
        <v>8478.26</v>
      </c>
    </row>
    <row r="140" spans="1:10" ht="15.5" x14ac:dyDescent="0.3">
      <c r="A140" s="55" t="s">
        <v>183</v>
      </c>
      <c r="B140" s="57" t="s">
        <v>27</v>
      </c>
      <c r="C140" s="56" t="s">
        <v>222</v>
      </c>
      <c r="D140" s="94" t="s">
        <v>227</v>
      </c>
      <c r="E140" s="53">
        <v>1</v>
      </c>
      <c r="F140" s="60" t="s">
        <v>361</v>
      </c>
      <c r="G140" s="54">
        <v>0</v>
      </c>
      <c r="H140" s="123">
        <v>1695.65</v>
      </c>
      <c r="I140" s="123">
        <v>6782.61</v>
      </c>
      <c r="J140" s="65">
        <f t="shared" si="2"/>
        <v>8478.26</v>
      </c>
    </row>
    <row r="141" spans="1:10" ht="15.5" x14ac:dyDescent="0.3">
      <c r="A141" s="55" t="s">
        <v>181</v>
      </c>
      <c r="B141" s="57" t="s">
        <v>33</v>
      </c>
      <c r="C141" s="55" t="s">
        <v>226</v>
      </c>
      <c r="D141" s="94" t="s">
        <v>227</v>
      </c>
      <c r="E141" s="53">
        <v>1</v>
      </c>
      <c r="F141" s="61" t="s">
        <v>362</v>
      </c>
      <c r="G141" s="54">
        <v>0</v>
      </c>
      <c r="H141" s="124">
        <v>1079.06</v>
      </c>
      <c r="I141" s="124">
        <v>4316.21</v>
      </c>
      <c r="J141" s="65">
        <f t="shared" si="2"/>
        <v>5395.27</v>
      </c>
    </row>
    <row r="142" spans="1:10" ht="15.5" x14ac:dyDescent="0.3">
      <c r="A142" s="55" t="s">
        <v>185</v>
      </c>
      <c r="B142" s="55" t="s">
        <v>29</v>
      </c>
      <c r="C142" s="56" t="s">
        <v>224</v>
      </c>
      <c r="D142" s="94" t="s">
        <v>227</v>
      </c>
      <c r="E142" s="53">
        <v>1</v>
      </c>
      <c r="F142" s="62" t="s">
        <v>363</v>
      </c>
      <c r="G142" s="54">
        <v>0</v>
      </c>
      <c r="H142" s="123">
        <v>1425.9</v>
      </c>
      <c r="I142" s="123">
        <v>5703.56</v>
      </c>
      <c r="J142" s="65">
        <f t="shared" si="2"/>
        <v>7129.4600000000009</v>
      </c>
    </row>
    <row r="143" spans="1:10" ht="15.5" x14ac:dyDescent="0.3">
      <c r="A143" s="55" t="s">
        <v>189</v>
      </c>
      <c r="B143" s="55" t="s">
        <v>31</v>
      </c>
      <c r="C143" s="56" t="s">
        <v>222</v>
      </c>
      <c r="D143" s="94" t="s">
        <v>227</v>
      </c>
      <c r="E143" s="53">
        <v>1</v>
      </c>
      <c r="F143" s="60" t="s">
        <v>364</v>
      </c>
      <c r="G143" s="54">
        <v>0</v>
      </c>
      <c r="H143" s="123">
        <v>1310.28</v>
      </c>
      <c r="I143" s="123">
        <v>5241.1099999999997</v>
      </c>
      <c r="J143" s="65">
        <f t="shared" si="2"/>
        <v>6551.3899999999994</v>
      </c>
    </row>
    <row r="144" spans="1:10" ht="15.5" x14ac:dyDescent="0.3">
      <c r="A144" s="55" t="s">
        <v>215</v>
      </c>
      <c r="B144" s="58" t="s">
        <v>37</v>
      </c>
      <c r="C144" s="57" t="s">
        <v>219</v>
      </c>
      <c r="D144" s="94" t="s">
        <v>407</v>
      </c>
      <c r="E144" s="53">
        <v>1</v>
      </c>
      <c r="F144" s="60" t="s">
        <v>365</v>
      </c>
      <c r="G144" s="54">
        <v>0</v>
      </c>
      <c r="H144" s="124"/>
      <c r="I144" s="124">
        <v>3083.01</v>
      </c>
      <c r="J144" s="65">
        <f t="shared" si="2"/>
        <v>3083.01</v>
      </c>
    </row>
    <row r="145" spans="1:10" ht="15.5" x14ac:dyDescent="0.3">
      <c r="A145" s="55" t="s">
        <v>180</v>
      </c>
      <c r="B145" s="58" t="s">
        <v>37</v>
      </c>
      <c r="C145" s="57" t="s">
        <v>219</v>
      </c>
      <c r="D145" s="94" t="s">
        <v>227</v>
      </c>
      <c r="E145" s="53">
        <v>1</v>
      </c>
      <c r="F145" s="60" t="s">
        <v>366</v>
      </c>
      <c r="G145" s="54">
        <v>0</v>
      </c>
      <c r="H145" s="124">
        <v>770.75</v>
      </c>
      <c r="I145" s="124">
        <v>3083.01</v>
      </c>
      <c r="J145" s="65">
        <f t="shared" si="2"/>
        <v>3853.76</v>
      </c>
    </row>
    <row r="146" spans="1:10" ht="15.5" x14ac:dyDescent="0.3">
      <c r="A146" s="55" t="s">
        <v>196</v>
      </c>
      <c r="B146" s="57" t="s">
        <v>33</v>
      </c>
      <c r="C146" s="56" t="s">
        <v>225</v>
      </c>
      <c r="D146" s="94" t="s">
        <v>227</v>
      </c>
      <c r="E146" s="53">
        <v>1</v>
      </c>
      <c r="F146" s="60" t="s">
        <v>367</v>
      </c>
      <c r="G146" s="54">
        <v>0</v>
      </c>
      <c r="H146" s="124">
        <v>1079.06</v>
      </c>
      <c r="I146" s="124">
        <v>4316.21</v>
      </c>
      <c r="J146" s="65">
        <f t="shared" si="2"/>
        <v>5395.27</v>
      </c>
    </row>
    <row r="147" spans="1:10" ht="15.5" x14ac:dyDescent="0.3">
      <c r="A147" s="55" t="s">
        <v>183</v>
      </c>
      <c r="B147" s="57" t="s">
        <v>27</v>
      </c>
      <c r="C147" s="56" t="s">
        <v>224</v>
      </c>
      <c r="D147" s="94" t="s">
        <v>227</v>
      </c>
      <c r="E147" s="53">
        <v>1</v>
      </c>
      <c r="F147" s="60" t="s">
        <v>368</v>
      </c>
      <c r="G147" s="54">
        <v>0</v>
      </c>
      <c r="H147" s="123">
        <v>1695.65</v>
      </c>
      <c r="I147" s="123">
        <v>6782.61</v>
      </c>
      <c r="J147" s="65">
        <f t="shared" si="2"/>
        <v>8478.26</v>
      </c>
    </row>
    <row r="148" spans="1:10" ht="15.5" x14ac:dyDescent="0.3">
      <c r="A148" s="55" t="s">
        <v>188</v>
      </c>
      <c r="B148" s="55" t="s">
        <v>35</v>
      </c>
      <c r="C148" s="56" t="s">
        <v>222</v>
      </c>
      <c r="D148" s="94" t="s">
        <v>227</v>
      </c>
      <c r="E148" s="53">
        <v>1</v>
      </c>
      <c r="F148" s="63" t="s">
        <v>369</v>
      </c>
      <c r="G148" s="54">
        <v>0</v>
      </c>
      <c r="H148" s="123">
        <v>936.46</v>
      </c>
      <c r="I148" s="123">
        <v>3745.85</v>
      </c>
      <c r="J148" s="65">
        <f t="shared" si="2"/>
        <v>4682.3099999999995</v>
      </c>
    </row>
    <row r="149" spans="1:10" ht="15.5" x14ac:dyDescent="0.3">
      <c r="A149" s="55" t="s">
        <v>196</v>
      </c>
      <c r="B149" s="57" t="s">
        <v>33</v>
      </c>
      <c r="C149" s="57" t="s">
        <v>219</v>
      </c>
      <c r="D149" s="94" t="s">
        <v>227</v>
      </c>
      <c r="E149" s="53">
        <v>1</v>
      </c>
      <c r="F149" s="60" t="s">
        <v>370</v>
      </c>
      <c r="G149" s="54">
        <v>0</v>
      </c>
      <c r="H149" s="124">
        <v>1079.06</v>
      </c>
      <c r="I149" s="124">
        <v>4316.21</v>
      </c>
      <c r="J149" s="65">
        <f t="shared" si="2"/>
        <v>5395.27</v>
      </c>
    </row>
    <row r="150" spans="1:10" ht="15.5" x14ac:dyDescent="0.3">
      <c r="A150" s="55" t="s">
        <v>180</v>
      </c>
      <c r="B150" s="58" t="s">
        <v>37</v>
      </c>
      <c r="C150" s="56" t="s">
        <v>220</v>
      </c>
      <c r="D150" s="94" t="s">
        <v>227</v>
      </c>
      <c r="E150" s="53">
        <v>1</v>
      </c>
      <c r="F150" s="60" t="s">
        <v>371</v>
      </c>
      <c r="G150" s="54">
        <v>0</v>
      </c>
      <c r="H150" s="124">
        <v>770.75</v>
      </c>
      <c r="I150" s="124">
        <v>3083.01</v>
      </c>
      <c r="J150" s="65">
        <f t="shared" si="2"/>
        <v>3853.76</v>
      </c>
    </row>
    <row r="151" spans="1:10" ht="15.5" x14ac:dyDescent="0.3">
      <c r="A151" s="55" t="s">
        <v>216</v>
      </c>
      <c r="B151" s="55" t="s">
        <v>437</v>
      </c>
      <c r="C151" s="59" t="s">
        <v>222</v>
      </c>
      <c r="D151" s="94" t="s">
        <v>227</v>
      </c>
      <c r="E151" s="53">
        <v>1</v>
      </c>
      <c r="F151" s="60" t="s">
        <v>372</v>
      </c>
      <c r="G151" s="54">
        <v>0</v>
      </c>
      <c r="H151" s="123">
        <v>9396</v>
      </c>
      <c r="I151" s="123">
        <v>21924</v>
      </c>
      <c r="J151" s="69">
        <f t="shared" si="2"/>
        <v>31320</v>
      </c>
    </row>
    <row r="152" spans="1:10" ht="15.5" x14ac:dyDescent="0.3">
      <c r="A152" s="55" t="s">
        <v>217</v>
      </c>
      <c r="B152" s="57" t="s">
        <v>27</v>
      </c>
      <c r="C152" s="58" t="s">
        <v>225</v>
      </c>
      <c r="D152" s="94" t="s">
        <v>461</v>
      </c>
      <c r="E152" s="53">
        <v>1</v>
      </c>
      <c r="F152" s="60" t="s">
        <v>373</v>
      </c>
      <c r="G152" s="54">
        <v>0</v>
      </c>
      <c r="H152" s="123"/>
      <c r="I152" s="123">
        <v>6782.61</v>
      </c>
      <c r="J152" s="65">
        <f t="shared" si="2"/>
        <v>6782.61</v>
      </c>
    </row>
    <row r="153" spans="1:10" ht="15.5" x14ac:dyDescent="0.3">
      <c r="A153" s="55" t="s">
        <v>218</v>
      </c>
      <c r="B153" s="55" t="s">
        <v>43</v>
      </c>
      <c r="C153" s="56" t="s">
        <v>222</v>
      </c>
      <c r="D153" s="94" t="s">
        <v>227</v>
      </c>
      <c r="E153" s="53">
        <v>1</v>
      </c>
      <c r="F153" s="60" t="s">
        <v>374</v>
      </c>
      <c r="G153" s="54">
        <v>0</v>
      </c>
      <c r="H153" s="125">
        <v>269.76</v>
      </c>
      <c r="I153" s="125">
        <v>1079.06</v>
      </c>
      <c r="J153" s="67">
        <f t="shared" si="2"/>
        <v>1348.82</v>
      </c>
    </row>
    <row r="154" spans="1:10" ht="15.5" x14ac:dyDescent="0.3">
      <c r="A154" s="55" t="s">
        <v>183</v>
      </c>
      <c r="B154" s="57" t="s">
        <v>27</v>
      </c>
      <c r="C154" s="56" t="s">
        <v>224</v>
      </c>
      <c r="D154" s="94" t="s">
        <v>227</v>
      </c>
      <c r="E154" s="53">
        <v>1</v>
      </c>
      <c r="F154" s="60" t="s">
        <v>375</v>
      </c>
      <c r="G154" s="54">
        <v>0</v>
      </c>
      <c r="H154" s="123">
        <v>1695.65</v>
      </c>
      <c r="I154" s="123">
        <v>6782.61</v>
      </c>
      <c r="J154" s="65">
        <f t="shared" si="2"/>
        <v>8478.26</v>
      </c>
    </row>
    <row r="155" spans="1:10" ht="15.5" x14ac:dyDescent="0.3">
      <c r="A155" s="55" t="s">
        <v>218</v>
      </c>
      <c r="B155" s="55" t="s">
        <v>43</v>
      </c>
      <c r="C155" s="57" t="s">
        <v>219</v>
      </c>
      <c r="D155" s="94" t="s">
        <v>227</v>
      </c>
      <c r="E155" s="53">
        <v>1</v>
      </c>
      <c r="F155" s="60" t="s">
        <v>376</v>
      </c>
      <c r="G155" s="54">
        <v>0</v>
      </c>
      <c r="H155" s="125">
        <v>269.76</v>
      </c>
      <c r="I155" s="125">
        <v>1079.06</v>
      </c>
      <c r="J155" s="67">
        <f t="shared" si="2"/>
        <v>1348.82</v>
      </c>
    </row>
    <row r="156" spans="1:10" ht="15.5" x14ac:dyDescent="0.3">
      <c r="A156" s="55" t="s">
        <v>189</v>
      </c>
      <c r="B156" s="55" t="s">
        <v>31</v>
      </c>
      <c r="C156" s="55" t="s">
        <v>226</v>
      </c>
      <c r="D156" s="94" t="s">
        <v>227</v>
      </c>
      <c r="E156" s="53">
        <v>1</v>
      </c>
      <c r="F156" s="60" t="s">
        <v>377</v>
      </c>
      <c r="G156" s="54">
        <v>0</v>
      </c>
      <c r="H156" s="123">
        <v>1310.28</v>
      </c>
      <c r="I156" s="123">
        <v>5241.1099999999997</v>
      </c>
      <c r="J156" s="65">
        <f t="shared" si="2"/>
        <v>6551.3899999999994</v>
      </c>
    </row>
    <row r="157" spans="1:10" ht="15.5" x14ac:dyDescent="0.3">
      <c r="A157" s="55" t="s">
        <v>195</v>
      </c>
      <c r="B157" s="55" t="s">
        <v>41</v>
      </c>
      <c r="C157" s="56" t="s">
        <v>224</v>
      </c>
      <c r="D157" s="94" t="s">
        <v>227</v>
      </c>
      <c r="E157" s="53">
        <v>1</v>
      </c>
      <c r="F157" s="60" t="s">
        <v>378</v>
      </c>
      <c r="G157" s="54">
        <v>0</v>
      </c>
      <c r="H157" s="123">
        <v>308.3</v>
      </c>
      <c r="I157" s="123">
        <v>1233.21</v>
      </c>
      <c r="J157" s="67">
        <f t="shared" si="2"/>
        <v>1541.51</v>
      </c>
    </row>
    <row r="158" spans="1:10" ht="15.5" x14ac:dyDescent="0.3">
      <c r="A158" s="55" t="s">
        <v>182</v>
      </c>
      <c r="B158" s="56" t="s">
        <v>39</v>
      </c>
      <c r="C158" s="56" t="s">
        <v>220</v>
      </c>
      <c r="D158" s="94" t="s">
        <v>227</v>
      </c>
      <c r="E158" s="53">
        <v>1</v>
      </c>
      <c r="F158" s="60" t="s">
        <v>379</v>
      </c>
      <c r="G158" s="54">
        <v>0</v>
      </c>
      <c r="H158" s="123">
        <v>500.99</v>
      </c>
      <c r="I158" s="123">
        <v>2003.96</v>
      </c>
      <c r="J158" s="65">
        <f t="shared" si="2"/>
        <v>2504.9499999999998</v>
      </c>
    </row>
    <row r="159" spans="1:10" ht="15.5" x14ac:dyDescent="0.3">
      <c r="A159" s="55" t="s">
        <v>181</v>
      </c>
      <c r="B159" s="57" t="s">
        <v>33</v>
      </c>
      <c r="C159" s="56" t="s">
        <v>224</v>
      </c>
      <c r="D159" s="94" t="s">
        <v>227</v>
      </c>
      <c r="E159" s="53">
        <v>1</v>
      </c>
      <c r="F159" s="61" t="s">
        <v>582</v>
      </c>
      <c r="G159" s="54">
        <v>0</v>
      </c>
      <c r="H159" s="124">
        <v>1079.06</v>
      </c>
      <c r="I159" s="124">
        <v>4316.21</v>
      </c>
      <c r="J159" s="65">
        <f t="shared" si="2"/>
        <v>5395.27</v>
      </c>
    </row>
    <row r="160" spans="1:10" ht="15.5" x14ac:dyDescent="0.3">
      <c r="A160" s="55" t="s">
        <v>187</v>
      </c>
      <c r="B160" s="55" t="s">
        <v>25</v>
      </c>
      <c r="C160" s="56" t="s">
        <v>225</v>
      </c>
      <c r="D160" s="94" t="s">
        <v>407</v>
      </c>
      <c r="E160" s="53">
        <v>1</v>
      </c>
      <c r="F160" s="60" t="s">
        <v>353</v>
      </c>
      <c r="G160" s="54">
        <v>0</v>
      </c>
      <c r="H160" s="123"/>
      <c r="I160" s="123">
        <v>9249.0300000000007</v>
      </c>
      <c r="J160" s="65">
        <f t="shared" si="2"/>
        <v>9249.0300000000007</v>
      </c>
    </row>
    <row r="161" spans="1:30" ht="15.5" x14ac:dyDescent="0.3">
      <c r="A161" s="55" t="s">
        <v>185</v>
      </c>
      <c r="B161" s="55" t="s">
        <v>29</v>
      </c>
      <c r="C161" s="58" t="s">
        <v>225</v>
      </c>
      <c r="D161" s="94" t="s">
        <v>227</v>
      </c>
      <c r="E161" s="53">
        <v>1</v>
      </c>
      <c r="F161" s="60" t="s">
        <v>382</v>
      </c>
      <c r="G161" s="54">
        <v>0</v>
      </c>
      <c r="H161" s="123">
        <v>1425.9</v>
      </c>
      <c r="I161" s="123">
        <v>5703.56</v>
      </c>
      <c r="J161" s="65">
        <f t="shared" si="2"/>
        <v>7129.4600000000009</v>
      </c>
    </row>
    <row r="162" spans="1:30" ht="15.5" x14ac:dyDescent="0.3">
      <c r="A162" s="55" t="s">
        <v>187</v>
      </c>
      <c r="B162" s="55" t="s">
        <v>25</v>
      </c>
      <c r="C162" s="56" t="s">
        <v>222</v>
      </c>
      <c r="D162" s="94" t="s">
        <v>227</v>
      </c>
      <c r="E162" s="53">
        <v>1</v>
      </c>
      <c r="F162" s="60" t="s">
        <v>383</v>
      </c>
      <c r="G162" s="54">
        <v>0</v>
      </c>
      <c r="H162" s="123">
        <v>2312.25</v>
      </c>
      <c r="I162" s="123">
        <v>9249.0300000000007</v>
      </c>
      <c r="J162" s="65">
        <f t="shared" si="2"/>
        <v>11561.28</v>
      </c>
    </row>
    <row r="163" spans="1:30" ht="15.5" x14ac:dyDescent="0.3">
      <c r="A163" s="55" t="s">
        <v>180</v>
      </c>
      <c r="B163" s="58" t="s">
        <v>37</v>
      </c>
      <c r="C163" s="56" t="s">
        <v>222</v>
      </c>
      <c r="D163" s="94" t="s">
        <v>227</v>
      </c>
      <c r="E163" s="53">
        <v>1</v>
      </c>
      <c r="F163" s="60" t="s">
        <v>384</v>
      </c>
      <c r="G163" s="54">
        <v>0</v>
      </c>
      <c r="H163" s="124">
        <v>770.75</v>
      </c>
      <c r="I163" s="124">
        <v>3083.01</v>
      </c>
      <c r="J163" s="65">
        <f t="shared" si="2"/>
        <v>3853.76</v>
      </c>
      <c r="K163" s="17"/>
      <c r="L163" s="17"/>
      <c r="M163" s="17"/>
      <c r="N163" s="17"/>
      <c r="O163" s="17"/>
      <c r="P163" s="17"/>
      <c r="Q163" s="17"/>
      <c r="R163" s="5"/>
      <c r="S163" s="5"/>
      <c r="T163" s="5"/>
      <c r="U163" s="5"/>
      <c r="V163" s="5"/>
      <c r="W163" s="5"/>
      <c r="X163" s="5"/>
      <c r="Y163" s="5"/>
      <c r="Z163" s="5"/>
      <c r="AA163" s="5"/>
      <c r="AB163" s="5"/>
      <c r="AC163" s="5"/>
      <c r="AD163" s="5"/>
    </row>
    <row r="164" spans="1:30" ht="15.5" x14ac:dyDescent="0.3">
      <c r="A164" s="55" t="s">
        <v>189</v>
      </c>
      <c r="B164" s="55" t="s">
        <v>31</v>
      </c>
      <c r="C164" s="56" t="s">
        <v>224</v>
      </c>
      <c r="D164" s="94" t="s">
        <v>227</v>
      </c>
      <c r="E164" s="53">
        <v>1</v>
      </c>
      <c r="F164" s="60" t="s">
        <v>385</v>
      </c>
      <c r="G164" s="54">
        <v>0</v>
      </c>
      <c r="H164" s="123">
        <v>1310.28</v>
      </c>
      <c r="I164" s="123">
        <v>5241.1099999999997</v>
      </c>
      <c r="J164" s="65">
        <f t="shared" si="2"/>
        <v>6551.3899999999994</v>
      </c>
      <c r="K164" s="17"/>
      <c r="L164" s="17"/>
      <c r="M164" s="17"/>
      <c r="N164" s="17"/>
      <c r="O164" s="17"/>
      <c r="P164" s="17"/>
      <c r="Q164" s="17"/>
      <c r="R164" s="5"/>
      <c r="S164" s="5"/>
      <c r="T164" s="5"/>
      <c r="U164" s="5"/>
      <c r="V164" s="5"/>
      <c r="W164" s="5"/>
      <c r="X164" s="5"/>
      <c r="Y164" s="5"/>
      <c r="Z164" s="5"/>
      <c r="AA164" s="5"/>
      <c r="AB164" s="5"/>
      <c r="AC164" s="5"/>
      <c r="AD164" s="5"/>
    </row>
    <row r="165" spans="1:30" ht="15.5" x14ac:dyDescent="0.3">
      <c r="A165" s="55" t="s">
        <v>196</v>
      </c>
      <c r="B165" s="57" t="s">
        <v>33</v>
      </c>
      <c r="C165" s="58" t="s">
        <v>225</v>
      </c>
      <c r="D165" s="94" t="s">
        <v>386</v>
      </c>
      <c r="E165" s="53">
        <v>1</v>
      </c>
      <c r="F165" s="61" t="s">
        <v>386</v>
      </c>
      <c r="G165" s="54">
        <v>0</v>
      </c>
      <c r="H165" s="124">
        <v>1079.06</v>
      </c>
      <c r="I165" s="124">
        <v>4316.21</v>
      </c>
      <c r="J165" s="65">
        <f t="shared" si="2"/>
        <v>5395.27</v>
      </c>
      <c r="K165" s="17"/>
      <c r="L165" s="17"/>
      <c r="M165" s="17"/>
      <c r="N165" s="17"/>
      <c r="O165" s="17"/>
      <c r="P165" s="17"/>
      <c r="Q165" s="17"/>
      <c r="R165" s="5"/>
      <c r="S165" s="5"/>
      <c r="T165" s="5"/>
      <c r="U165" s="5"/>
      <c r="V165" s="5"/>
      <c r="W165" s="5"/>
      <c r="X165" s="5"/>
      <c r="Y165" s="5"/>
      <c r="Z165" s="5"/>
      <c r="AA165" s="5"/>
      <c r="AB165" s="5"/>
      <c r="AC165" s="5"/>
      <c r="AD165" s="5"/>
    </row>
    <row r="166" spans="1:30" ht="15.5" x14ac:dyDescent="0.3">
      <c r="A166" s="55" t="s">
        <v>182</v>
      </c>
      <c r="B166" s="56" t="s">
        <v>39</v>
      </c>
      <c r="C166" s="58" t="s">
        <v>225</v>
      </c>
      <c r="D166" s="94" t="s">
        <v>227</v>
      </c>
      <c r="E166" s="53">
        <v>1</v>
      </c>
      <c r="F166" s="60" t="s">
        <v>349</v>
      </c>
      <c r="G166" s="54">
        <v>0</v>
      </c>
      <c r="H166" s="123">
        <v>500.99</v>
      </c>
      <c r="I166" s="123">
        <v>2003.96</v>
      </c>
      <c r="J166" s="65">
        <f t="shared" si="2"/>
        <v>2504.9499999999998</v>
      </c>
      <c r="K166" s="17"/>
      <c r="L166" s="17"/>
      <c r="M166" s="17"/>
      <c r="N166" s="17"/>
      <c r="O166" s="17"/>
      <c r="P166" s="17"/>
      <c r="Q166" s="17"/>
      <c r="R166" s="5"/>
      <c r="S166" s="5"/>
      <c r="T166" s="5"/>
      <c r="U166" s="5"/>
      <c r="V166" s="5"/>
      <c r="W166" s="5"/>
      <c r="X166" s="5"/>
      <c r="Y166" s="5"/>
      <c r="Z166" s="5"/>
      <c r="AA166" s="5"/>
      <c r="AB166" s="5"/>
      <c r="AC166" s="5"/>
      <c r="AD166" s="5"/>
    </row>
    <row r="167" spans="1:30" ht="15.5" x14ac:dyDescent="0.3">
      <c r="A167" s="55" t="s">
        <v>196</v>
      </c>
      <c r="B167" s="57" t="s">
        <v>33</v>
      </c>
      <c r="C167" s="58" t="s">
        <v>225</v>
      </c>
      <c r="D167" s="94" t="s">
        <v>407</v>
      </c>
      <c r="E167" s="53">
        <v>1</v>
      </c>
      <c r="F167" s="60" t="s">
        <v>420</v>
      </c>
      <c r="G167" s="54">
        <v>0</v>
      </c>
      <c r="H167" s="124"/>
      <c r="I167" s="124">
        <v>4316.21</v>
      </c>
      <c r="J167" s="65">
        <f t="shared" si="2"/>
        <v>4316.21</v>
      </c>
      <c r="K167" s="17"/>
      <c r="L167" s="17"/>
      <c r="M167" s="17"/>
      <c r="N167" s="17"/>
      <c r="O167" s="17"/>
      <c r="P167" s="17"/>
      <c r="Q167" s="17"/>
      <c r="R167" s="5"/>
      <c r="S167" s="5"/>
      <c r="T167" s="5"/>
      <c r="U167" s="5"/>
      <c r="V167" s="5"/>
      <c r="W167" s="5"/>
      <c r="X167" s="5"/>
      <c r="Y167" s="5"/>
      <c r="Z167" s="5"/>
      <c r="AA167" s="5"/>
      <c r="AB167" s="5"/>
      <c r="AC167" s="5"/>
      <c r="AD167" s="5"/>
    </row>
    <row r="168" spans="1:30" ht="15.5" x14ac:dyDescent="0.3">
      <c r="A168" s="55" t="s">
        <v>189</v>
      </c>
      <c r="B168" s="55" t="s">
        <v>31</v>
      </c>
      <c r="C168" s="56" t="s">
        <v>220</v>
      </c>
      <c r="D168" s="94" t="s">
        <v>227</v>
      </c>
      <c r="E168" s="53">
        <v>1</v>
      </c>
      <c r="F168" s="60" t="s">
        <v>505</v>
      </c>
      <c r="G168" s="54">
        <v>0</v>
      </c>
      <c r="H168" s="123">
        <v>1310.28</v>
      </c>
      <c r="I168" s="123">
        <v>5241.1099999999997</v>
      </c>
      <c r="J168" s="65">
        <f t="shared" si="2"/>
        <v>6551.3899999999994</v>
      </c>
      <c r="K168" s="17"/>
      <c r="L168" s="17"/>
      <c r="M168" s="17"/>
      <c r="N168" s="17"/>
      <c r="O168" s="17"/>
      <c r="P168" s="17"/>
      <c r="Q168" s="17"/>
      <c r="R168" s="5"/>
      <c r="S168" s="5"/>
      <c r="T168" s="5"/>
      <c r="U168" s="5"/>
      <c r="V168" s="5"/>
      <c r="W168" s="5"/>
      <c r="X168" s="5"/>
      <c r="Y168" s="5"/>
      <c r="Z168" s="5"/>
      <c r="AA168" s="5"/>
      <c r="AB168" s="5"/>
      <c r="AC168" s="5"/>
      <c r="AD168" s="5"/>
    </row>
    <row r="169" spans="1:30" ht="15.5" x14ac:dyDescent="0.3">
      <c r="A169" s="55" t="s">
        <v>182</v>
      </c>
      <c r="B169" s="56" t="s">
        <v>39</v>
      </c>
      <c r="C169" s="56" t="s">
        <v>220</v>
      </c>
      <c r="D169" s="94" t="s">
        <v>407</v>
      </c>
      <c r="E169" s="53">
        <v>1</v>
      </c>
      <c r="F169" s="84" t="s">
        <v>421</v>
      </c>
      <c r="G169" s="54">
        <v>0</v>
      </c>
      <c r="H169" s="123"/>
      <c r="I169" s="123">
        <v>2003.96</v>
      </c>
      <c r="J169" s="65">
        <f t="shared" si="2"/>
        <v>2003.96</v>
      </c>
      <c r="K169" s="17"/>
      <c r="L169" s="17"/>
      <c r="M169" s="17"/>
      <c r="N169" s="17"/>
      <c r="O169" s="17"/>
      <c r="P169" s="17"/>
      <c r="Q169" s="17"/>
      <c r="R169" s="5"/>
      <c r="S169" s="5"/>
      <c r="T169" s="5"/>
      <c r="U169" s="5"/>
      <c r="V169" s="5"/>
      <c r="W169" s="5"/>
      <c r="X169" s="5"/>
      <c r="Y169" s="5"/>
      <c r="Z169" s="5"/>
      <c r="AA169" s="5"/>
      <c r="AB169" s="5"/>
      <c r="AC169" s="5"/>
      <c r="AD169" s="5"/>
    </row>
    <row r="170" spans="1:30" ht="15.5" x14ac:dyDescent="0.3">
      <c r="A170" s="55" t="s">
        <v>180</v>
      </c>
      <c r="B170" s="57" t="s">
        <v>37</v>
      </c>
      <c r="C170" s="56" t="s">
        <v>222</v>
      </c>
      <c r="D170" s="94" t="s">
        <v>227</v>
      </c>
      <c r="E170" s="53">
        <v>1</v>
      </c>
      <c r="F170" s="60" t="s">
        <v>509</v>
      </c>
      <c r="G170" s="54">
        <v>0</v>
      </c>
      <c r="H170" s="124">
        <v>770.75</v>
      </c>
      <c r="I170" s="124">
        <v>3083.01</v>
      </c>
      <c r="J170" s="65">
        <f t="shared" si="2"/>
        <v>3853.76</v>
      </c>
      <c r="K170" s="17"/>
      <c r="L170" s="17"/>
      <c r="M170" s="17"/>
      <c r="N170" s="17"/>
      <c r="O170" s="17"/>
      <c r="P170" s="17"/>
      <c r="Q170" s="17"/>
      <c r="R170" s="5"/>
      <c r="S170" s="5"/>
      <c r="T170" s="5"/>
      <c r="U170" s="5"/>
      <c r="V170" s="5"/>
      <c r="W170" s="5"/>
      <c r="X170" s="5"/>
      <c r="Y170" s="5"/>
      <c r="Z170" s="5"/>
      <c r="AA170" s="5"/>
      <c r="AB170" s="5"/>
      <c r="AC170" s="5"/>
      <c r="AD170" s="5"/>
    </row>
    <row r="171" spans="1:30" ht="15.5" x14ac:dyDescent="0.3">
      <c r="A171" s="55" t="s">
        <v>180</v>
      </c>
      <c r="B171" s="58" t="s">
        <v>37</v>
      </c>
      <c r="C171" s="58" t="s">
        <v>225</v>
      </c>
      <c r="D171" s="94" t="s">
        <v>227</v>
      </c>
      <c r="E171" s="53">
        <v>1</v>
      </c>
      <c r="F171" s="60" t="s">
        <v>510</v>
      </c>
      <c r="G171" s="54">
        <v>0</v>
      </c>
      <c r="H171" s="124">
        <v>770.75</v>
      </c>
      <c r="I171" s="124">
        <v>3083.01</v>
      </c>
      <c r="J171" s="65">
        <f t="shared" si="2"/>
        <v>3853.76</v>
      </c>
      <c r="K171" s="17"/>
      <c r="L171" s="17"/>
      <c r="M171" s="17"/>
      <c r="N171" s="17"/>
      <c r="O171" s="17"/>
      <c r="P171" s="17"/>
      <c r="Q171" s="17"/>
      <c r="R171" s="5"/>
      <c r="S171" s="5"/>
      <c r="T171" s="5"/>
      <c r="U171" s="5"/>
      <c r="V171" s="5"/>
      <c r="W171" s="5"/>
      <c r="X171" s="5"/>
      <c r="Y171" s="5"/>
      <c r="Z171" s="5"/>
      <c r="AA171" s="5"/>
      <c r="AB171" s="5"/>
      <c r="AC171" s="5"/>
      <c r="AD171" s="5"/>
    </row>
    <row r="172" spans="1:30" ht="15.5" x14ac:dyDescent="0.3">
      <c r="A172" s="55" t="s">
        <v>182</v>
      </c>
      <c r="B172" s="56" t="s">
        <v>39</v>
      </c>
      <c r="C172" s="56" t="s">
        <v>224</v>
      </c>
      <c r="D172" s="94" t="s">
        <v>227</v>
      </c>
      <c r="E172" s="53">
        <v>1</v>
      </c>
      <c r="F172" s="60" t="s">
        <v>387</v>
      </c>
      <c r="G172" s="54">
        <v>0</v>
      </c>
      <c r="H172" s="123">
        <v>500.99</v>
      </c>
      <c r="I172" s="123">
        <v>2003.96</v>
      </c>
      <c r="J172" s="65">
        <f t="shared" si="2"/>
        <v>2504.9499999999998</v>
      </c>
      <c r="K172" s="17"/>
      <c r="L172" s="17"/>
      <c r="M172" s="17"/>
      <c r="N172" s="17"/>
      <c r="O172" s="17"/>
      <c r="P172" s="17"/>
      <c r="Q172" s="17"/>
      <c r="R172" s="5"/>
      <c r="S172" s="5"/>
      <c r="T172" s="5"/>
      <c r="U172" s="5"/>
      <c r="V172" s="5"/>
      <c r="W172" s="5"/>
      <c r="X172" s="5"/>
      <c r="Y172" s="5"/>
      <c r="Z172" s="5"/>
      <c r="AA172" s="5"/>
      <c r="AB172" s="5"/>
      <c r="AC172" s="5"/>
      <c r="AD172" s="5"/>
    </row>
    <row r="173" spans="1:30" ht="15.5" x14ac:dyDescent="0.3">
      <c r="A173" s="55" t="s">
        <v>185</v>
      </c>
      <c r="B173" s="55" t="s">
        <v>29</v>
      </c>
      <c r="C173" s="57" t="s">
        <v>219</v>
      </c>
      <c r="D173" s="94" t="s">
        <v>227</v>
      </c>
      <c r="E173" s="53">
        <v>1</v>
      </c>
      <c r="F173" s="60" t="s">
        <v>388</v>
      </c>
      <c r="G173" s="54">
        <v>0</v>
      </c>
      <c r="H173" s="123">
        <v>1425.9</v>
      </c>
      <c r="I173" s="123">
        <v>5703.56</v>
      </c>
      <c r="J173" s="65">
        <f t="shared" si="2"/>
        <v>7129.4600000000009</v>
      </c>
      <c r="K173" s="17"/>
      <c r="L173" s="17"/>
      <c r="M173" s="17"/>
      <c r="N173" s="17"/>
      <c r="O173" s="17"/>
      <c r="P173" s="17"/>
      <c r="Q173" s="17"/>
      <c r="R173" s="5"/>
      <c r="S173" s="5"/>
      <c r="T173" s="5"/>
      <c r="U173" s="5"/>
      <c r="V173" s="5"/>
      <c r="W173" s="5"/>
      <c r="X173" s="5"/>
      <c r="Y173" s="5"/>
      <c r="Z173" s="5"/>
      <c r="AA173" s="5"/>
      <c r="AB173" s="5"/>
      <c r="AC173" s="5"/>
      <c r="AD173" s="5"/>
    </row>
    <row r="174" spans="1:30" ht="15.5" x14ac:dyDescent="0.3">
      <c r="A174" s="55" t="s">
        <v>183</v>
      </c>
      <c r="B174" s="57" t="s">
        <v>27</v>
      </c>
      <c r="C174" s="56" t="s">
        <v>222</v>
      </c>
      <c r="D174" s="94" t="s">
        <v>227</v>
      </c>
      <c r="E174" s="53">
        <v>1</v>
      </c>
      <c r="F174" s="60" t="s">
        <v>574</v>
      </c>
      <c r="G174" s="54">
        <v>0</v>
      </c>
      <c r="H174" s="123">
        <v>1695.65</v>
      </c>
      <c r="I174" s="123">
        <v>6782.61</v>
      </c>
      <c r="J174" s="65">
        <f t="shared" si="2"/>
        <v>8478.26</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18548.399999999998</v>
      </c>
      <c r="I177" s="25">
        <f>SUMIF($B$7:$B$174,"DIRETOR",$I$7:$I$174)-SUMIFS($I$7:$I$174,$D$7:$D$174,"VAGO",$B$7:$B$174,"DIRETOR")</f>
        <v>103871.03999999999</v>
      </c>
      <c r="J177" s="25">
        <f>SUMIF($B$7:$B$174,"DIRETOR",$J$7:$J$174)</f>
        <v>122419.43999999999</v>
      </c>
      <c r="K177" s="26"/>
      <c r="L177" s="26"/>
      <c r="M177" s="26"/>
      <c r="N177" s="26"/>
      <c r="O177" s="26"/>
      <c r="P177" s="26"/>
      <c r="Q177" s="26"/>
    </row>
    <row r="178" spans="1:30" ht="14.5" x14ac:dyDescent="0.3">
      <c r="A178" s="22" t="s">
        <v>24</v>
      </c>
      <c r="B178" s="15" t="s">
        <v>25</v>
      </c>
      <c r="C178" s="23">
        <f>SUMIFS($E$7:$E$174,$B$7:$B$174,"DAS-1",$D$7:$D$174,"&lt;&gt;VAGO")</f>
        <v>9</v>
      </c>
      <c r="D178" s="23">
        <f>SUMIFS($E$7:$E$174,$B$7:$B$174,"DAS-1",$D$7:$D$174,"VAGO")</f>
        <v>0</v>
      </c>
      <c r="E178" s="23">
        <f>C178+D178</f>
        <v>9</v>
      </c>
      <c r="F178" s="27"/>
      <c r="G178" s="25">
        <f>SUMIF($B$7:$B$174,"DAS-1",$G$7:$G$174)</f>
        <v>0</v>
      </c>
      <c r="H178" s="25">
        <f>SUMIF($B$7:$B$174,"DAS-1",$H$7:$H$174)-SUMIFS($H$7:$H$174,$D$7:$D$174,"VAGO",$B$7:$B$174,"DAS-1")</f>
        <v>16185.75</v>
      </c>
      <c r="I178" s="25">
        <f>SUMIF($B$7:$B$174,"DAS-1",$I$7:$I$174)-SUMIFS($I$7:$I$174,$D$7:$D$174,"VAGO",$B$7:$B$174,"DAS-1")</f>
        <v>83241.27</v>
      </c>
      <c r="J178" s="25">
        <f>SUMIF($B$7:$B$174,"DAS-1",$J$7:$J$174)</f>
        <v>99427.02</v>
      </c>
      <c r="K178" s="97"/>
      <c r="L178" s="26"/>
      <c r="M178" s="26"/>
      <c r="N178" s="26"/>
      <c r="O178" s="26"/>
      <c r="P178" s="26"/>
      <c r="Q178" s="26"/>
    </row>
    <row r="179" spans="1:30" ht="14.5" x14ac:dyDescent="0.3">
      <c r="A179" s="22" t="s">
        <v>26</v>
      </c>
      <c r="B179" s="15" t="s">
        <v>27</v>
      </c>
      <c r="C179" s="23">
        <f>SUMIFS($E$7:$E$174,$B$7:$B$174,"DAS-2",$D$7:$D$174,"&lt;&gt;VAGO")</f>
        <v>28</v>
      </c>
      <c r="D179" s="23">
        <f>SUMIFS($E$7:$E$174,$B$7:$B$174,"DAS-2",$D$7:$D$174,"VAGO")</f>
        <v>0</v>
      </c>
      <c r="E179" s="23">
        <f t="shared" si="3"/>
        <v>28</v>
      </c>
      <c r="F179" s="27"/>
      <c r="G179" s="25">
        <f>SUMIF($B$7:$B$174,"DAS-2",$G$7:$G$174)</f>
        <v>0</v>
      </c>
      <c r="H179" s="25">
        <f>SUMIF($B$7:$B$174,"DAS-2",$H$7:$H$174)-SUMIFS($H$7:$H$174,$D$7:$D$174,"VAGO",$B$7:$B$174,"DAS-2")</f>
        <v>42391.250000000022</v>
      </c>
      <c r="I179" s="25">
        <f>SUMIF($B$7:$B$174,"DAS-2",$I$7:$I$174)-SUMIFS($I$7:$I$174,$D$7:$D$174,"VAGO",$B$7:$B$174,"DAS-2")</f>
        <v>189913.07999999987</v>
      </c>
      <c r="J179" s="25">
        <f>SUMIF($B$7:$B$174,"DAS-2",$J$7:$J$174)</f>
        <v>232304.33000000007</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3"/>
        <v>13</v>
      </c>
      <c r="F180" s="27"/>
      <c r="G180" s="25">
        <f>SUMIF($B$7:$B$174,"DAS-3",$G$7:$G$174)</f>
        <v>0</v>
      </c>
      <c r="H180" s="25">
        <f>SUMIF($B$7:$B$174,"DAS-3",$H$7:$H$174)-SUMIFS($H$7:$H$174,$D$7:$D$174,"VAGO",$B$7:$B$174,"DAS-3")</f>
        <v>15684.899999999998</v>
      </c>
      <c r="I180" s="25">
        <f>SUMIF($B$7:$B$174,"DAS-3",$I$7:$I$174)-SUMIFS($I$7:$I$174,$D$7:$D$174,"VAGO",$B$7:$B$174,"DAS-3")</f>
        <v>74146.279999999984</v>
      </c>
      <c r="J180" s="25">
        <f>SUMIF($B$7:$B$174,"DAS-3",$J$7:$J$174)</f>
        <v>89831.180000000022</v>
      </c>
      <c r="K180" s="26"/>
      <c r="L180" s="26"/>
      <c r="M180" s="26"/>
      <c r="N180" s="26"/>
      <c r="O180" s="26"/>
      <c r="P180" s="26"/>
      <c r="Q180" s="26"/>
    </row>
    <row r="181" spans="1:30" ht="14.5" x14ac:dyDescent="0.3">
      <c r="A181" s="28" t="s">
        <v>30</v>
      </c>
      <c r="B181" s="15" t="s">
        <v>31</v>
      </c>
      <c r="C181" s="23">
        <v>24</v>
      </c>
      <c r="D181" s="23">
        <v>0</v>
      </c>
      <c r="E181" s="23">
        <f t="shared" si="3"/>
        <v>24</v>
      </c>
      <c r="F181" s="29"/>
      <c r="G181" s="25">
        <f>SUMIF($B$7:$B$174,"DAS-4",$G$7:$G$174)</f>
        <v>0</v>
      </c>
      <c r="H181" s="25">
        <f>SUMIF($B$7:$B$174,"DAS-4",$H$7:$H$174)-SUMIFS($H$7:$H$174,$D$7:$D$174,"VAGO",$B$7:$B$174,"DAS-4")</f>
        <v>23585.039999999997</v>
      </c>
      <c r="I181" s="25">
        <f>SUMIF($B$7:$B$174,"DAS-4",$I$7:$I$174)-SUMIFS($I$7:$I$174,$D$7:$D$174,"VAGO",$B$7:$B$174,"DAS-4")</f>
        <v>125786.64</v>
      </c>
      <c r="J181" s="25">
        <f>SUMIF($B$7:$B$174,"DAS-4",$J$7:$J$174)</f>
        <v>149371.68</v>
      </c>
      <c r="K181" s="26"/>
      <c r="L181" s="26"/>
      <c r="M181" s="26"/>
      <c r="N181" s="26"/>
      <c r="O181" s="26"/>
      <c r="P181" s="26"/>
      <c r="Q181" s="26"/>
    </row>
    <row r="182" spans="1:30" ht="14.5" x14ac:dyDescent="0.3">
      <c r="A182" s="28" t="s">
        <v>32</v>
      </c>
      <c r="B182" s="15" t="s">
        <v>33</v>
      </c>
      <c r="C182" s="23">
        <v>19</v>
      </c>
      <c r="D182" s="23">
        <v>1</v>
      </c>
      <c r="E182" s="23">
        <f t="shared" si="3"/>
        <v>20</v>
      </c>
      <c r="F182" s="29"/>
      <c r="G182" s="25">
        <f>SUMIF($B$7:$B$174,"DAS-5",$G$7:$G$174)</f>
        <v>0</v>
      </c>
      <c r="H182" s="25">
        <f>SUMIF($B$7:$B$174,"DAS-5",$H$7:$H$174)-SUMIFS($H$7:$H$174,$D$7:$D$174,"VAGO",$B$7:$B$174,"DAS-5")</f>
        <v>17264.959999999995</v>
      </c>
      <c r="I182" s="25">
        <f>SUMIF($B$7:$B$174,"DAS-5",$I$7:$I$174)-SUMIFS($I$7:$I$174,$D$7:$D$174,"VAGO",$B$7:$B$174,"DAS-5")</f>
        <v>82007.99000000002</v>
      </c>
      <c r="J182" s="25">
        <f>SUMIF($B$7:$B$174,"DAS-5",$J$7:$J$174)</f>
        <v>104668.22000000004</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4682.3</v>
      </c>
      <c r="I183" s="25">
        <f>SUMIF($B$7:$B$174,"CAA-1",$I$7:$I$174)-SUMIFS($I$7:$I$174,$D$7:$D$174,"VAGO",$B$7:$B$174,"CAA-1")</f>
        <v>18729.25</v>
      </c>
      <c r="J183" s="25">
        <f>SUMIF($B$7:$B$174,"CAA-1",$J$7:$J$174)</f>
        <v>23411.549999999996</v>
      </c>
      <c r="K183" s="26"/>
      <c r="L183" s="26"/>
      <c r="M183" s="26"/>
      <c r="N183" s="26"/>
      <c r="O183" s="26"/>
      <c r="P183" s="26"/>
      <c r="Q183" s="26"/>
    </row>
    <row r="184" spans="1:30" ht="14.5" x14ac:dyDescent="0.3">
      <c r="A184" s="28" t="s">
        <v>36</v>
      </c>
      <c r="B184" s="15" t="s">
        <v>37</v>
      </c>
      <c r="C184" s="23">
        <v>24</v>
      </c>
      <c r="D184" s="23">
        <v>2</v>
      </c>
      <c r="E184" s="23">
        <f t="shared" si="3"/>
        <v>26</v>
      </c>
      <c r="F184" s="29"/>
      <c r="G184" s="25">
        <f>SUMIF($B$7:$B$174,"CAA-2",$G$7:$G$174)</f>
        <v>0</v>
      </c>
      <c r="H184" s="25">
        <f>SUMIF($B$7:$B$174,"CAA-2",$H$7:$H$174)-SUMIFS($H$7:$H$174,$D$7:$D$174,"VAGO",$B$7:$B$174,"CAA-2")</f>
        <v>15415</v>
      </c>
      <c r="I184" s="25">
        <f>SUMIF($B$7:$B$174,"CAA-2",$I$7:$I$174)-SUMIFS($I$7:$I$174,$D$7:$D$174,"VAGO",$B$7:$B$174,"CAA-2")</f>
        <v>73992.240000000005</v>
      </c>
      <c r="J184" s="25">
        <f>SUMIF($B$7:$B$174,"CAA-2",$J$7:$J$174)</f>
        <v>97114.75999999998</v>
      </c>
      <c r="K184" s="26"/>
      <c r="L184" s="26"/>
      <c r="M184" s="26"/>
      <c r="N184" s="26"/>
      <c r="O184" s="26"/>
      <c r="P184" s="26"/>
      <c r="Q184" s="26"/>
    </row>
    <row r="185" spans="1:30" ht="14.5" x14ac:dyDescent="0.3">
      <c r="A185" s="28" t="s">
        <v>38</v>
      </c>
      <c r="B185" s="15" t="s">
        <v>39</v>
      </c>
      <c r="C185" s="23">
        <v>23</v>
      </c>
      <c r="D185" s="23">
        <v>0</v>
      </c>
      <c r="E185" s="23">
        <f t="shared" si="3"/>
        <v>23</v>
      </c>
      <c r="F185" s="27"/>
      <c r="G185" s="25">
        <f>SUMIF($B$7:$B$174,"CAA-3",$G$7:$G$174)</f>
        <v>0</v>
      </c>
      <c r="H185" s="25">
        <f>SUMIF($B$7:$B$174,"CAA-3",$H$7:$H$174)-SUMIFS($H$7:$H$174,$D$7:$D$174,"VAGO",$B$7:$B$174,"CAA-3")</f>
        <v>11021.779999999997</v>
      </c>
      <c r="I185" s="25">
        <f>SUMIF($B$7:$B$174,"CAA-3",$I$7:$I$174)-SUMIFS($I$7:$I$174,$D$7:$D$174,"VAGO",$B$7:$B$174,"CAA-3")</f>
        <v>46091.079999999987</v>
      </c>
      <c r="J185" s="25">
        <f>SUMIF($B$7:$B$174,"CAA-3",$J$7:$J$174)</f>
        <v>57112.859999999979</v>
      </c>
      <c r="K185" s="26"/>
      <c r="L185" s="26"/>
      <c r="M185" s="26"/>
      <c r="N185" s="26"/>
      <c r="O185" s="26"/>
      <c r="P185" s="26"/>
      <c r="Q185" s="26"/>
    </row>
    <row r="186" spans="1:30" ht="14.5" x14ac:dyDescent="0.3">
      <c r="A186" s="28" t="s">
        <v>40</v>
      </c>
      <c r="B186" s="15" t="s">
        <v>41</v>
      </c>
      <c r="C186" s="23">
        <v>9</v>
      </c>
      <c r="D186" s="23">
        <v>1</v>
      </c>
      <c r="E186" s="23">
        <f t="shared" si="3"/>
        <v>10</v>
      </c>
      <c r="F186" s="27"/>
      <c r="G186" s="25">
        <f>SUMIF($B$7:$B$174,"CAA-4",$G$7:$G$174)</f>
        <v>0</v>
      </c>
      <c r="H186" s="25">
        <f>SUMIF($B$7:$B$174,"CAA-4",$H$7:$H$174)-SUMIFS($H$7:$H$174,$D$7:$D$174,"VAGO",$B$7:$B$174,"CAA-4")</f>
        <v>2158.1</v>
      </c>
      <c r="I186" s="25">
        <f>SUMIF($B$7:$B$174,"CAA-4",$I$7:$I$174)-SUMIFS($I$7:$I$174,$D$7:$D$174,"VAGO",$B$7:$B$174,"CAA-4")</f>
        <v>11098.89</v>
      </c>
      <c r="J186" s="25">
        <f>SUMIF($B$7:$B$174,"CAA-4",$J$7:$J$174)</f>
        <v>14798.500000000002</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3"/>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164</v>
      </c>
      <c r="D188" s="20">
        <f>SUM(D176:D187)</f>
        <v>4</v>
      </c>
      <c r="E188" s="20">
        <f>SUM(E176:E187)</f>
        <v>168</v>
      </c>
      <c r="F188" s="21"/>
      <c r="G188" s="30">
        <f t="shared" ref="G188:I188" si="4">SUM(G176:G187)</f>
        <v>0</v>
      </c>
      <c r="H188" s="30">
        <f t="shared" si="4"/>
        <v>176873</v>
      </c>
      <c r="I188" s="30">
        <f t="shared" si="4"/>
        <v>832959.87999999977</v>
      </c>
      <c r="J188" s="30">
        <f>SUM(J176:J187)</f>
        <v>1024477.1800000003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1250</v>
      </c>
      <c r="I206" s="16">
        <f t="shared" si="9"/>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9"/>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1250</v>
      </c>
      <c r="I208" s="16">
        <f t="shared" si="9"/>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9"/>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3000</v>
      </c>
      <c r="I213" s="16">
        <f t="shared" ref="I213:I217" si="10">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1250</v>
      </c>
      <c r="I214" s="16">
        <f t="shared" si="10"/>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0"/>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0"/>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0"/>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1">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1250</v>
      </c>
      <c r="I222" s="16">
        <f t="shared" si="11"/>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1"/>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1"/>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1250</v>
      </c>
      <c r="I225" s="16">
        <f t="shared" si="11"/>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5000</v>
      </c>
      <c r="I228" s="16">
        <f t="shared" ref="I228:I232" si="13">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3000</v>
      </c>
      <c r="I229" s="16">
        <f t="shared" si="13"/>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5000</v>
      </c>
      <c r="I230" s="16">
        <f t="shared" si="13"/>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3000</v>
      </c>
      <c r="I231" s="16">
        <f t="shared" si="13"/>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5000</v>
      </c>
      <c r="I232" s="16">
        <f t="shared" si="13"/>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126">
        <v>5036.21</v>
      </c>
      <c r="I238" s="16">
        <f t="shared" ref="I238:I245" si="14">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126">
        <v>5036.21</v>
      </c>
      <c r="I239" s="16">
        <f t="shared" si="14"/>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126">
        <v>5036.21</v>
      </c>
      <c r="I240" s="16">
        <f t="shared" si="14"/>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126">
        <v>5036.21</v>
      </c>
      <c r="I241" s="16">
        <f t="shared" si="14"/>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126">
        <v>5036.21</v>
      </c>
      <c r="I242" s="16">
        <f t="shared" si="14"/>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126">
        <v>5036.21</v>
      </c>
      <c r="I243" s="16">
        <f t="shared" si="14"/>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126">
        <v>5036.21</v>
      </c>
      <c r="I244" s="16">
        <f t="shared" si="14"/>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126">
        <v>5036.21</v>
      </c>
      <c r="I245" s="16">
        <f t="shared" si="14"/>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5"/>
        <v>7</v>
      </c>
      <c r="F248" s="24"/>
      <c r="G248" s="16">
        <f>SUMIF($A$238:$A$245,"MEMBRO",$G$238:$G$245)</f>
        <v>0</v>
      </c>
      <c r="H248" s="16">
        <f>SUMIF($A$238:$A$245,"MEMBRO",$H$238:$H$245)</f>
        <v>35253.47</v>
      </c>
      <c r="I248" s="16">
        <f t="shared" ref="I248" si="16">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126">
        <v>2014.48</v>
      </c>
      <c r="I254" s="16">
        <f t="shared" ref="I254:I256" si="17">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126">
        <v>2014.48</v>
      </c>
      <c r="I255" s="16">
        <f t="shared" si="17"/>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126">
        <v>2014.48</v>
      </c>
      <c r="I256" s="16">
        <f t="shared" si="17"/>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4028.96</v>
      </c>
      <c r="I259" s="16">
        <f t="shared" ref="I259" si="19">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0">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0"/>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0"/>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4028.96</v>
      </c>
      <c r="I270" s="16">
        <f t="shared" ref="I270" si="22">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v>1392.8</v>
      </c>
      <c r="I275" s="127">
        <f t="shared" ref="I275:I305" si="23">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3"/>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3"/>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v>1392.8</v>
      </c>
      <c r="I278" s="127">
        <f t="shared" si="23"/>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v>1392.8</v>
      </c>
      <c r="I279" s="127">
        <f t="shared" si="23"/>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3"/>
        <v>1392.8</v>
      </c>
    </row>
    <row r="281" spans="1:30" ht="14.5" x14ac:dyDescent="0.3">
      <c r="A281" s="55" t="s">
        <v>394</v>
      </c>
      <c r="B281" s="93" t="s">
        <v>93</v>
      </c>
      <c r="C281" s="77" t="s">
        <v>223</v>
      </c>
      <c r="D281" s="71" t="s">
        <v>407</v>
      </c>
      <c r="E281" s="53">
        <v>1</v>
      </c>
      <c r="F281" s="83" t="s">
        <v>414</v>
      </c>
      <c r="G281" s="54">
        <v>0</v>
      </c>
      <c r="H281" s="86">
        <v>1392.8</v>
      </c>
      <c r="I281" s="127">
        <f t="shared" si="23"/>
        <v>1392.8</v>
      </c>
    </row>
    <row r="282" spans="1:30" ht="14.5" x14ac:dyDescent="0.3">
      <c r="A282" s="55" t="s">
        <v>394</v>
      </c>
      <c r="B282" s="93" t="s">
        <v>93</v>
      </c>
      <c r="C282" s="77" t="s">
        <v>223</v>
      </c>
      <c r="D282" s="71" t="s">
        <v>407</v>
      </c>
      <c r="E282" s="53">
        <v>1</v>
      </c>
      <c r="F282" s="83" t="s">
        <v>415</v>
      </c>
      <c r="G282" s="54">
        <v>0</v>
      </c>
      <c r="H282" s="86">
        <v>1392.8</v>
      </c>
      <c r="I282" s="127">
        <f t="shared" si="23"/>
        <v>1392.8</v>
      </c>
    </row>
    <row r="283" spans="1:30" ht="14.5" x14ac:dyDescent="0.3">
      <c r="A283" s="80" t="s">
        <v>393</v>
      </c>
      <c r="B283" s="93" t="s">
        <v>93</v>
      </c>
      <c r="C283" s="77" t="s">
        <v>226</v>
      </c>
      <c r="D283" s="71" t="s">
        <v>407</v>
      </c>
      <c r="E283" s="53">
        <v>1</v>
      </c>
      <c r="F283" s="85" t="s">
        <v>416</v>
      </c>
      <c r="G283" s="54">
        <v>0</v>
      </c>
      <c r="H283" s="86">
        <v>1392.8</v>
      </c>
      <c r="I283" s="127">
        <f t="shared" si="23"/>
        <v>1392.8</v>
      </c>
    </row>
    <row r="284" spans="1:30" ht="14.5" x14ac:dyDescent="0.3">
      <c r="A284" s="60" t="s">
        <v>395</v>
      </c>
      <c r="B284" s="93" t="s">
        <v>93</v>
      </c>
      <c r="C284" s="79" t="s">
        <v>226</v>
      </c>
      <c r="D284" s="71" t="s">
        <v>407</v>
      </c>
      <c r="E284" s="53">
        <v>1</v>
      </c>
      <c r="F284" s="84" t="s">
        <v>417</v>
      </c>
      <c r="G284" s="54">
        <v>0</v>
      </c>
      <c r="H284" s="86">
        <v>1392.8</v>
      </c>
      <c r="I284" s="127">
        <f t="shared" si="23"/>
        <v>1392.8</v>
      </c>
    </row>
    <row r="285" spans="1:30" ht="14.5" x14ac:dyDescent="0.3">
      <c r="A285" s="60" t="s">
        <v>396</v>
      </c>
      <c r="B285" s="93" t="s">
        <v>93</v>
      </c>
      <c r="C285" s="79" t="s">
        <v>225</v>
      </c>
      <c r="D285" s="71" t="s">
        <v>407</v>
      </c>
      <c r="E285" s="53">
        <v>1</v>
      </c>
      <c r="F285" s="81" t="s">
        <v>418</v>
      </c>
      <c r="G285" s="54">
        <v>0</v>
      </c>
      <c r="H285" s="86">
        <v>1392.8</v>
      </c>
      <c r="I285" s="127">
        <f t="shared" si="23"/>
        <v>1392.8</v>
      </c>
    </row>
    <row r="286" spans="1:30" ht="14.5" x14ac:dyDescent="0.3">
      <c r="A286" s="60" t="s">
        <v>393</v>
      </c>
      <c r="B286" s="93" t="s">
        <v>93</v>
      </c>
      <c r="C286" s="79" t="s">
        <v>219</v>
      </c>
      <c r="D286" s="71" t="s">
        <v>407</v>
      </c>
      <c r="E286" s="53">
        <v>1</v>
      </c>
      <c r="F286" s="81" t="s">
        <v>419</v>
      </c>
      <c r="G286" s="54">
        <v>0</v>
      </c>
      <c r="H286" s="86">
        <v>1392.8</v>
      </c>
      <c r="I286" s="127">
        <f t="shared" si="23"/>
        <v>1392.8</v>
      </c>
    </row>
    <row r="287" spans="1:30" ht="14.5" x14ac:dyDescent="0.3">
      <c r="A287" s="81" t="s">
        <v>397</v>
      </c>
      <c r="B287" s="93" t="s">
        <v>93</v>
      </c>
      <c r="C287" s="79" t="s">
        <v>225</v>
      </c>
      <c r="D287" s="71" t="s">
        <v>386</v>
      </c>
      <c r="E287" s="53">
        <v>1</v>
      </c>
      <c r="F287" s="81" t="s">
        <v>386</v>
      </c>
      <c r="G287" s="54">
        <v>0</v>
      </c>
      <c r="H287" s="86">
        <v>1392.8</v>
      </c>
      <c r="I287" s="127">
        <f t="shared" si="23"/>
        <v>1392.8</v>
      </c>
    </row>
    <row r="288" spans="1:30" ht="14.5" x14ac:dyDescent="0.3">
      <c r="A288" s="60" t="s">
        <v>573</v>
      </c>
      <c r="B288" s="93" t="s">
        <v>448</v>
      </c>
      <c r="C288" s="79" t="s">
        <v>220</v>
      </c>
      <c r="D288" s="71" t="s">
        <v>407</v>
      </c>
      <c r="E288" s="53">
        <v>1</v>
      </c>
      <c r="F288" s="81" t="s">
        <v>542</v>
      </c>
      <c r="G288" s="54">
        <v>0</v>
      </c>
      <c r="H288" s="86">
        <v>849.76</v>
      </c>
      <c r="I288" s="127">
        <f t="shared" si="23"/>
        <v>849.76</v>
      </c>
    </row>
    <row r="289" spans="1:30" ht="14.5" x14ac:dyDescent="0.3">
      <c r="A289" s="60" t="s">
        <v>393</v>
      </c>
      <c r="B289" s="93" t="s">
        <v>448</v>
      </c>
      <c r="C289" s="79" t="s">
        <v>219</v>
      </c>
      <c r="D289" s="71" t="s">
        <v>407</v>
      </c>
      <c r="E289" s="53">
        <v>1</v>
      </c>
      <c r="F289" s="84" t="s">
        <v>422</v>
      </c>
      <c r="G289" s="54">
        <v>0</v>
      </c>
      <c r="H289" s="86">
        <v>849.76</v>
      </c>
      <c r="I289" s="127">
        <f t="shared" si="23"/>
        <v>849.76</v>
      </c>
    </row>
    <row r="290" spans="1:30" ht="14.5" x14ac:dyDescent="0.3">
      <c r="A290" s="60" t="s">
        <v>395</v>
      </c>
      <c r="B290" s="93" t="s">
        <v>448</v>
      </c>
      <c r="C290" s="79" t="s">
        <v>219</v>
      </c>
      <c r="D290" s="71" t="s">
        <v>407</v>
      </c>
      <c r="E290" s="53">
        <v>1</v>
      </c>
      <c r="F290" s="84" t="s">
        <v>423</v>
      </c>
      <c r="G290" s="54">
        <v>0</v>
      </c>
      <c r="H290" s="86">
        <v>849.76</v>
      </c>
      <c r="I290" s="127">
        <f t="shared" si="23"/>
        <v>849.76</v>
      </c>
    </row>
    <row r="291" spans="1:30" ht="14.5" x14ac:dyDescent="0.3">
      <c r="A291" s="60" t="s">
        <v>399</v>
      </c>
      <c r="B291" s="93" t="s">
        <v>448</v>
      </c>
      <c r="C291" s="79" t="s">
        <v>220</v>
      </c>
      <c r="D291" s="71" t="s">
        <v>407</v>
      </c>
      <c r="E291" s="53">
        <v>1</v>
      </c>
      <c r="F291" s="84" t="s">
        <v>424</v>
      </c>
      <c r="G291" s="54">
        <v>0</v>
      </c>
      <c r="H291" s="86">
        <v>849.76</v>
      </c>
      <c r="I291" s="127">
        <f t="shared" si="23"/>
        <v>849.76</v>
      </c>
    </row>
    <row r="292" spans="1:30" ht="14.5" x14ac:dyDescent="0.3">
      <c r="A292" s="60" t="s">
        <v>400</v>
      </c>
      <c r="B292" s="93" t="s">
        <v>448</v>
      </c>
      <c r="C292" s="79" t="s">
        <v>225</v>
      </c>
      <c r="D292" s="71" t="s">
        <v>407</v>
      </c>
      <c r="E292" s="53">
        <v>1</v>
      </c>
      <c r="F292" s="84" t="s">
        <v>425</v>
      </c>
      <c r="G292" s="54">
        <v>0</v>
      </c>
      <c r="H292" s="86">
        <v>849.76</v>
      </c>
      <c r="I292" s="127">
        <f t="shared" si="23"/>
        <v>849.76</v>
      </c>
    </row>
    <row r="293" spans="1:30" ht="14.5" x14ac:dyDescent="0.3">
      <c r="A293" s="60" t="s">
        <v>401</v>
      </c>
      <c r="B293" s="93" t="s">
        <v>448</v>
      </c>
      <c r="C293" s="79" t="s">
        <v>224</v>
      </c>
      <c r="D293" s="71" t="s">
        <v>407</v>
      </c>
      <c r="E293" s="53">
        <v>1</v>
      </c>
      <c r="F293" s="84" t="s">
        <v>426</v>
      </c>
      <c r="G293" s="54">
        <v>0</v>
      </c>
      <c r="H293" s="86">
        <v>849.76</v>
      </c>
      <c r="I293" s="127">
        <f t="shared" si="23"/>
        <v>849.76</v>
      </c>
    </row>
    <row r="294" spans="1:30" ht="14.5" x14ac:dyDescent="0.3">
      <c r="A294" s="60" t="s">
        <v>402</v>
      </c>
      <c r="B294" s="93" t="s">
        <v>448</v>
      </c>
      <c r="C294" s="79" t="s">
        <v>225</v>
      </c>
      <c r="D294" s="71" t="s">
        <v>407</v>
      </c>
      <c r="E294" s="53">
        <v>1</v>
      </c>
      <c r="F294" s="81" t="s">
        <v>427</v>
      </c>
      <c r="G294" s="54">
        <v>0</v>
      </c>
      <c r="H294" s="86">
        <v>849.76</v>
      </c>
      <c r="I294" s="127">
        <f t="shared" si="23"/>
        <v>849.76</v>
      </c>
    </row>
    <row r="295" spans="1:30" ht="14.5" x14ac:dyDescent="0.3">
      <c r="A295" s="60" t="s">
        <v>403</v>
      </c>
      <c r="B295" s="93" t="s">
        <v>448</v>
      </c>
      <c r="C295" s="79" t="s">
        <v>222</v>
      </c>
      <c r="D295" s="71" t="s">
        <v>407</v>
      </c>
      <c r="E295" s="53">
        <v>1</v>
      </c>
      <c r="F295" s="84" t="s">
        <v>428</v>
      </c>
      <c r="G295" s="54">
        <v>0</v>
      </c>
      <c r="H295" s="86">
        <v>849.76</v>
      </c>
      <c r="I295" s="127">
        <f t="shared" si="23"/>
        <v>849.76</v>
      </c>
    </row>
    <row r="296" spans="1:30" ht="14.5" x14ac:dyDescent="0.3">
      <c r="A296" s="60" t="s">
        <v>398</v>
      </c>
      <c r="B296" s="93" t="s">
        <v>448</v>
      </c>
      <c r="C296" s="79" t="s">
        <v>220</v>
      </c>
      <c r="D296" s="71" t="s">
        <v>407</v>
      </c>
      <c r="E296" s="53">
        <v>1</v>
      </c>
      <c r="F296" s="84" t="s">
        <v>429</v>
      </c>
      <c r="G296" s="54">
        <v>0</v>
      </c>
      <c r="H296" s="86">
        <v>849.76</v>
      </c>
      <c r="I296" s="127">
        <f t="shared" si="23"/>
        <v>849.76</v>
      </c>
    </row>
    <row r="297" spans="1:30" ht="14.5" x14ac:dyDescent="0.3">
      <c r="A297" s="60" t="s">
        <v>393</v>
      </c>
      <c r="B297" s="93" t="s">
        <v>448</v>
      </c>
      <c r="C297" s="79" t="s">
        <v>220</v>
      </c>
      <c r="D297" s="71" t="s">
        <v>407</v>
      </c>
      <c r="E297" s="53">
        <v>1</v>
      </c>
      <c r="F297" s="81" t="s">
        <v>430</v>
      </c>
      <c r="G297" s="54">
        <v>0</v>
      </c>
      <c r="H297" s="86">
        <v>849.76</v>
      </c>
      <c r="I297" s="127">
        <f t="shared" si="23"/>
        <v>849.76</v>
      </c>
    </row>
    <row r="298" spans="1:30" ht="14.5" x14ac:dyDescent="0.3">
      <c r="A298" s="60" t="s">
        <v>404</v>
      </c>
      <c r="B298" s="93" t="s">
        <v>448</v>
      </c>
      <c r="C298" s="79" t="s">
        <v>220</v>
      </c>
      <c r="D298" s="71" t="s">
        <v>407</v>
      </c>
      <c r="E298" s="53">
        <v>1</v>
      </c>
      <c r="F298" s="84" t="s">
        <v>431</v>
      </c>
      <c r="G298" s="54">
        <v>0</v>
      </c>
      <c r="H298" s="86">
        <v>849.76</v>
      </c>
      <c r="I298" s="127">
        <f t="shared" si="23"/>
        <v>849.76</v>
      </c>
    </row>
    <row r="299" spans="1:30" ht="14.5" x14ac:dyDescent="0.3">
      <c r="A299" s="60" t="s">
        <v>405</v>
      </c>
      <c r="B299" s="93" t="s">
        <v>448</v>
      </c>
      <c r="C299" s="79" t="s">
        <v>219</v>
      </c>
      <c r="D299" s="71" t="s">
        <v>407</v>
      </c>
      <c r="E299" s="53">
        <v>1</v>
      </c>
      <c r="F299" s="84" t="s">
        <v>432</v>
      </c>
      <c r="G299" s="54">
        <v>0</v>
      </c>
      <c r="H299" s="86">
        <v>849.76</v>
      </c>
      <c r="I299" s="127">
        <f t="shared" si="23"/>
        <v>849.76</v>
      </c>
    </row>
    <row r="300" spans="1:30" ht="14.5" x14ac:dyDescent="0.3">
      <c r="A300" s="60" t="s">
        <v>402</v>
      </c>
      <c r="B300" s="93" t="s">
        <v>448</v>
      </c>
      <c r="C300" s="79" t="s">
        <v>225</v>
      </c>
      <c r="D300" s="71" t="s">
        <v>407</v>
      </c>
      <c r="E300" s="53">
        <v>1</v>
      </c>
      <c r="F300" s="84" t="s">
        <v>433</v>
      </c>
      <c r="G300" s="54">
        <v>0</v>
      </c>
      <c r="H300" s="86">
        <v>849.76</v>
      </c>
      <c r="I300" s="127">
        <f t="shared" si="23"/>
        <v>849.76</v>
      </c>
    </row>
    <row r="301" spans="1:30" ht="14.5" x14ac:dyDescent="0.3">
      <c r="A301" s="60" t="s">
        <v>403</v>
      </c>
      <c r="B301" s="93" t="s">
        <v>448</v>
      </c>
      <c r="C301" s="79" t="s">
        <v>219</v>
      </c>
      <c r="D301" s="71" t="s">
        <v>407</v>
      </c>
      <c r="E301" s="53">
        <v>1</v>
      </c>
      <c r="F301" s="84" t="s">
        <v>434</v>
      </c>
      <c r="G301" s="54">
        <v>0</v>
      </c>
      <c r="H301" s="86">
        <v>849.76</v>
      </c>
      <c r="I301" s="127">
        <f t="shared" si="23"/>
        <v>849.76</v>
      </c>
    </row>
    <row r="302" spans="1:30" ht="14.5" x14ac:dyDescent="0.3">
      <c r="A302" s="60" t="s">
        <v>406</v>
      </c>
      <c r="B302" s="93" t="s">
        <v>448</v>
      </c>
      <c r="C302" s="79" t="s">
        <v>219</v>
      </c>
      <c r="D302" s="71" t="s">
        <v>407</v>
      </c>
      <c r="E302" s="53">
        <v>1</v>
      </c>
      <c r="F302" s="81" t="s">
        <v>435</v>
      </c>
      <c r="G302" s="54">
        <v>0</v>
      </c>
      <c r="H302" s="86">
        <v>849.76</v>
      </c>
      <c r="I302" s="127">
        <f t="shared" si="23"/>
        <v>849.76</v>
      </c>
    </row>
    <row r="303" spans="1:30" ht="14.5" x14ac:dyDescent="0.3">
      <c r="A303" s="60" t="s">
        <v>393</v>
      </c>
      <c r="B303" s="93" t="s">
        <v>448</v>
      </c>
      <c r="C303" s="79" t="s">
        <v>219</v>
      </c>
      <c r="D303" s="52" t="s">
        <v>407</v>
      </c>
      <c r="E303" s="53">
        <v>1</v>
      </c>
      <c r="F303" s="81" t="s">
        <v>511</v>
      </c>
      <c r="G303" s="54">
        <v>0</v>
      </c>
      <c r="H303" s="86">
        <v>849.76</v>
      </c>
      <c r="I303" s="127">
        <f t="shared" si="23"/>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3"/>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3"/>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1</v>
      </c>
      <c r="E307" s="23">
        <f t="shared" ref="E307:E312" si="24">C307+D307</f>
        <v>13</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2</v>
      </c>
      <c r="E308" s="23">
        <f t="shared" si="24"/>
        <v>18</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4"/>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4"/>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4"/>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4"/>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5">SUM(D307:D312)</f>
        <v>3</v>
      </c>
      <c r="E313" s="20">
        <f t="shared" si="25"/>
        <v>31</v>
      </c>
      <c r="F313" s="36"/>
      <c r="G313" s="39">
        <f t="shared" ref="G313:H313" si="26">SUM(G307:G312)</f>
        <v>0</v>
      </c>
      <c r="H313" s="39">
        <f t="shared" si="26"/>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221</v>
      </c>
      <c r="D316" s="20">
        <f>SUM(D188+D200+D233+D249+D260+D271+D313)</f>
        <v>7</v>
      </c>
      <c r="E316" s="20">
        <f>SUM(E188+E200+E233+E249+E260+E271+E313)</f>
        <v>228</v>
      </c>
      <c r="F316" s="21"/>
      <c r="G316" s="39">
        <f>SUM(H188+G200+G233+G249+G260+G271+G313)</f>
        <v>176873</v>
      </c>
      <c r="H316" s="39">
        <f>SUM(I188+H200+H233+H249+H260+H271+H313)</f>
        <v>942738.51999999967</v>
      </c>
      <c r="I316" s="39">
        <f>SUM(J188+I200+I233+I249+I260+I271+I313)</f>
        <v>1134255.8200000003</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9C2DE57D-ADD8-4EBD-8864-6CF332AD0583}">
      <formula1>"FDA,FDA-1,FDA-2,FDA-3,FDA-4"</formula1>
    </dataValidation>
    <dataValidation type="list" allowBlank="1" sqref="B7:B174" xr:uid="{7AB2376C-CC6A-4CFE-94BB-5E04A25DC2DE}">
      <formula1>"DAS,DAS-1,DAS-2,DAS-3,DAS-4,DAS-5,CAA-1,CAA-2,CAA-3,CAA-4,CAA-5"</formula1>
    </dataValidation>
    <dataValidation type="list" allowBlank="1" sqref="D205:D209 D192:D193 D275:D305 D221:D225 D213:D217 D254:D256 D265:D267 D238:D245 D7:D174" xr:uid="{01734AFF-E16A-4AFE-9596-D8283CE5E028}">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9CCDB-A3CF-4977-84C3-1A2403ABA4C6}">
  <dimension ref="A1:AD1038"/>
  <sheetViews>
    <sheetView topLeftCell="A203" zoomScale="71" zoomScaleNormal="71" workbookViewId="0">
      <selection activeCell="C209" sqref="C209"/>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9.83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498</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4" t="s">
        <v>179</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182</v>
      </c>
      <c r="B7" s="100" t="s">
        <v>39</v>
      </c>
      <c r="C7" s="100" t="s">
        <v>220</v>
      </c>
      <c r="D7" s="94" t="s">
        <v>227</v>
      </c>
      <c r="E7" s="53">
        <v>1</v>
      </c>
      <c r="F7" s="60" t="s">
        <v>512</v>
      </c>
      <c r="G7" s="54">
        <v>0</v>
      </c>
      <c r="H7" s="101">
        <v>431.89</v>
      </c>
      <c r="I7" s="101">
        <v>1727.55</v>
      </c>
      <c r="J7" s="102">
        <f t="shared" ref="J7:J70" si="0">H7+I7</f>
        <v>2159.44</v>
      </c>
      <c r="K7" s="17"/>
      <c r="L7" s="17"/>
      <c r="M7" s="17"/>
      <c r="N7" s="17"/>
      <c r="O7" s="17"/>
      <c r="P7" s="17"/>
      <c r="Q7" s="17"/>
      <c r="R7" s="18"/>
      <c r="S7" s="18"/>
      <c r="T7" s="18"/>
      <c r="U7" s="18"/>
      <c r="V7" s="18"/>
      <c r="W7" s="18"/>
      <c r="X7" s="18"/>
      <c r="Y7" s="18"/>
      <c r="Z7" s="18"/>
      <c r="AA7" s="5"/>
      <c r="AB7" s="5"/>
      <c r="AC7" s="5"/>
      <c r="AD7" s="5"/>
    </row>
    <row r="8" spans="1:30" ht="14.5" x14ac:dyDescent="0.3">
      <c r="A8" s="56" t="s">
        <v>181</v>
      </c>
      <c r="B8" s="103" t="s">
        <v>33</v>
      </c>
      <c r="C8" s="100" t="s">
        <v>220</v>
      </c>
      <c r="D8" s="94" t="s">
        <v>227</v>
      </c>
      <c r="E8" s="53">
        <v>1</v>
      </c>
      <c r="F8" s="61" t="s">
        <v>229</v>
      </c>
      <c r="G8" s="54">
        <v>0</v>
      </c>
      <c r="H8" s="101">
        <v>930.22</v>
      </c>
      <c r="I8" s="101">
        <v>3720.87</v>
      </c>
      <c r="J8" s="102">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103" t="s">
        <v>37</v>
      </c>
      <c r="C9" s="103" t="s">
        <v>221</v>
      </c>
      <c r="D9" s="94" t="s">
        <v>227</v>
      </c>
      <c r="E9" s="53">
        <v>1</v>
      </c>
      <c r="F9" s="60" t="s">
        <v>230</v>
      </c>
      <c r="G9" s="54">
        <v>0</v>
      </c>
      <c r="H9" s="101">
        <v>664.44</v>
      </c>
      <c r="I9" s="101">
        <v>2657.77</v>
      </c>
      <c r="J9" s="102">
        <f t="shared" si="0"/>
        <v>3322.21</v>
      </c>
      <c r="K9" s="47"/>
      <c r="L9" s="47"/>
      <c r="M9" s="47"/>
      <c r="N9" s="47"/>
      <c r="O9" s="47"/>
      <c r="P9" s="47"/>
      <c r="Q9" s="47"/>
    </row>
    <row r="10" spans="1:30" ht="14.5" x14ac:dyDescent="0.3">
      <c r="A10" s="56" t="s">
        <v>189</v>
      </c>
      <c r="B10" s="100" t="s">
        <v>31</v>
      </c>
      <c r="C10" s="100" t="s">
        <v>224</v>
      </c>
      <c r="D10" s="94" t="s">
        <v>227</v>
      </c>
      <c r="E10" s="53">
        <v>1</v>
      </c>
      <c r="F10" s="60" t="s">
        <v>513</v>
      </c>
      <c r="G10" s="54">
        <v>0</v>
      </c>
      <c r="H10" s="101">
        <v>1129.55</v>
      </c>
      <c r="I10" s="101">
        <v>4518.2</v>
      </c>
      <c r="J10" s="102">
        <f t="shared" si="0"/>
        <v>5647.75</v>
      </c>
    </row>
    <row r="11" spans="1:30" ht="14.5" x14ac:dyDescent="0.3">
      <c r="A11" s="56" t="s">
        <v>182</v>
      </c>
      <c r="B11" s="100" t="s">
        <v>39</v>
      </c>
      <c r="C11" s="100" t="s">
        <v>222</v>
      </c>
      <c r="D11" s="94" t="s">
        <v>227</v>
      </c>
      <c r="E11" s="53">
        <v>1</v>
      </c>
      <c r="F11" s="60" t="s">
        <v>231</v>
      </c>
      <c r="G11" s="54">
        <v>0</v>
      </c>
      <c r="H11" s="101">
        <v>431.89</v>
      </c>
      <c r="I11" s="101">
        <v>1727.55</v>
      </c>
      <c r="J11" s="102">
        <f t="shared" si="0"/>
        <v>2159.44</v>
      </c>
    </row>
    <row r="12" spans="1:30" ht="14.5" x14ac:dyDescent="0.3">
      <c r="A12" s="55" t="s">
        <v>180</v>
      </c>
      <c r="B12" s="103" t="s">
        <v>37</v>
      </c>
      <c r="C12" s="100" t="s">
        <v>222</v>
      </c>
      <c r="D12" s="94" t="s">
        <v>227</v>
      </c>
      <c r="E12" s="53">
        <v>1</v>
      </c>
      <c r="F12" s="60" t="s">
        <v>514</v>
      </c>
      <c r="G12" s="54">
        <v>0</v>
      </c>
      <c r="H12" s="101">
        <v>664.44</v>
      </c>
      <c r="I12" s="101">
        <v>2657.77</v>
      </c>
      <c r="J12" s="102">
        <f t="shared" si="0"/>
        <v>3322.21</v>
      </c>
    </row>
    <row r="13" spans="1:30" ht="14.5" x14ac:dyDescent="0.3">
      <c r="A13" s="55" t="s">
        <v>183</v>
      </c>
      <c r="B13" s="104" t="s">
        <v>27</v>
      </c>
      <c r="C13" s="104" t="s">
        <v>223</v>
      </c>
      <c r="D13" s="94" t="s">
        <v>227</v>
      </c>
      <c r="E13" s="53">
        <v>1</v>
      </c>
      <c r="F13" s="61" t="s">
        <v>232</v>
      </c>
      <c r="G13" s="54">
        <v>0</v>
      </c>
      <c r="H13" s="101">
        <v>1461.77</v>
      </c>
      <c r="I13" s="101">
        <v>5847.08</v>
      </c>
      <c r="J13" s="102">
        <f t="shared" si="0"/>
        <v>7308.85</v>
      </c>
    </row>
    <row r="14" spans="1:30" ht="14.5" x14ac:dyDescent="0.3">
      <c r="A14" s="55" t="s">
        <v>184</v>
      </c>
      <c r="B14" s="105" t="s">
        <v>29</v>
      </c>
      <c r="C14" s="103" t="s">
        <v>221</v>
      </c>
      <c r="D14" s="122" t="s">
        <v>407</v>
      </c>
      <c r="E14" s="53">
        <v>1</v>
      </c>
      <c r="F14" s="60" t="s">
        <v>233</v>
      </c>
      <c r="G14" s="54">
        <v>0</v>
      </c>
      <c r="H14" s="101"/>
      <c r="I14" s="101">
        <v>4916.8599999999997</v>
      </c>
      <c r="J14" s="102">
        <f t="shared" si="0"/>
        <v>4916.8599999999997</v>
      </c>
    </row>
    <row r="15" spans="1:30" ht="14.5" x14ac:dyDescent="0.3">
      <c r="A15" s="55" t="s">
        <v>183</v>
      </c>
      <c r="B15" s="104" t="s">
        <v>27</v>
      </c>
      <c r="C15" s="104" t="s">
        <v>219</v>
      </c>
      <c r="D15" s="94" t="s">
        <v>227</v>
      </c>
      <c r="E15" s="53">
        <v>1</v>
      </c>
      <c r="F15" s="61" t="s">
        <v>515</v>
      </c>
      <c r="G15" s="54">
        <v>0</v>
      </c>
      <c r="H15" s="101">
        <v>1461.77</v>
      </c>
      <c r="I15" s="101">
        <v>5847.08</v>
      </c>
      <c r="J15" s="102">
        <f t="shared" si="0"/>
        <v>7308.85</v>
      </c>
    </row>
    <row r="16" spans="1:30" ht="14.5" x14ac:dyDescent="0.3">
      <c r="A16" s="55" t="s">
        <v>195</v>
      </c>
      <c r="B16" s="105" t="s">
        <v>41</v>
      </c>
      <c r="C16" s="100" t="s">
        <v>220</v>
      </c>
      <c r="D16" s="94" t="s">
        <v>227</v>
      </c>
      <c r="E16" s="53">
        <v>1</v>
      </c>
      <c r="F16" s="60" t="s">
        <v>234</v>
      </c>
      <c r="G16" s="54">
        <v>0</v>
      </c>
      <c r="H16" s="101">
        <v>265.77999999999997</v>
      </c>
      <c r="I16" s="106">
        <v>1063.1099999999999</v>
      </c>
      <c r="J16" s="107">
        <f t="shared" si="0"/>
        <v>1328.8899999999999</v>
      </c>
    </row>
    <row r="17" spans="1:10" ht="14.5" x14ac:dyDescent="0.3">
      <c r="A17" s="55" t="s">
        <v>182</v>
      </c>
      <c r="B17" s="100" t="s">
        <v>39</v>
      </c>
      <c r="C17" s="104" t="s">
        <v>219</v>
      </c>
      <c r="D17" s="94" t="s">
        <v>227</v>
      </c>
      <c r="E17" s="53">
        <v>1</v>
      </c>
      <c r="F17" s="60" t="s">
        <v>235</v>
      </c>
      <c r="G17" s="54">
        <v>0</v>
      </c>
      <c r="H17" s="101">
        <v>431.89</v>
      </c>
      <c r="I17" s="101">
        <v>1727.55</v>
      </c>
      <c r="J17" s="102">
        <f t="shared" si="0"/>
        <v>2159.44</v>
      </c>
    </row>
    <row r="18" spans="1:10" ht="14.5" x14ac:dyDescent="0.3">
      <c r="A18" s="55" t="s">
        <v>181</v>
      </c>
      <c r="B18" s="104" t="s">
        <v>33</v>
      </c>
      <c r="C18" s="100" t="s">
        <v>224</v>
      </c>
      <c r="D18" s="94" t="s">
        <v>227</v>
      </c>
      <c r="E18" s="53">
        <v>1</v>
      </c>
      <c r="F18" s="60" t="s">
        <v>236</v>
      </c>
      <c r="G18" s="54">
        <v>0</v>
      </c>
      <c r="H18" s="101">
        <v>930.22</v>
      </c>
      <c r="I18" s="101">
        <v>3720.87</v>
      </c>
      <c r="J18" s="102">
        <f t="shared" si="0"/>
        <v>4651.09</v>
      </c>
    </row>
    <row r="19" spans="1:10" ht="14.5" x14ac:dyDescent="0.3">
      <c r="A19" s="55" t="s">
        <v>183</v>
      </c>
      <c r="B19" s="104" t="s">
        <v>27</v>
      </c>
      <c r="C19" s="100" t="s">
        <v>222</v>
      </c>
      <c r="D19" s="94" t="s">
        <v>227</v>
      </c>
      <c r="E19" s="53">
        <v>1</v>
      </c>
      <c r="F19" s="60" t="s">
        <v>238</v>
      </c>
      <c r="G19" s="54">
        <v>0</v>
      </c>
      <c r="H19" s="101">
        <v>1461.77</v>
      </c>
      <c r="I19" s="101">
        <v>5847.08</v>
      </c>
      <c r="J19" s="102">
        <f t="shared" si="0"/>
        <v>7308.85</v>
      </c>
    </row>
    <row r="20" spans="1:10" ht="26" x14ac:dyDescent="0.3">
      <c r="A20" s="55" t="s">
        <v>186</v>
      </c>
      <c r="B20" s="105" t="s">
        <v>41</v>
      </c>
      <c r="C20" s="105" t="s">
        <v>226</v>
      </c>
      <c r="D20" s="122" t="s">
        <v>407</v>
      </c>
      <c r="E20" s="53">
        <v>1</v>
      </c>
      <c r="F20" s="60" t="s">
        <v>242</v>
      </c>
      <c r="G20" s="54">
        <v>0</v>
      </c>
      <c r="H20" s="101"/>
      <c r="I20" s="106">
        <v>1063.1099999999999</v>
      </c>
      <c r="J20" s="107">
        <f t="shared" si="0"/>
        <v>1063.1099999999999</v>
      </c>
    </row>
    <row r="21" spans="1:10" ht="14.5" x14ac:dyDescent="0.3">
      <c r="A21" s="55" t="s">
        <v>180</v>
      </c>
      <c r="B21" s="103" t="s">
        <v>37</v>
      </c>
      <c r="C21" s="104" t="s">
        <v>223</v>
      </c>
      <c r="D21" s="94" t="s">
        <v>227</v>
      </c>
      <c r="E21" s="53">
        <v>1</v>
      </c>
      <c r="F21" s="60" t="s">
        <v>243</v>
      </c>
      <c r="G21" s="54">
        <v>0</v>
      </c>
      <c r="H21" s="101">
        <v>664.44</v>
      </c>
      <c r="I21" s="101">
        <v>2657.77</v>
      </c>
      <c r="J21" s="102">
        <f t="shared" si="0"/>
        <v>3322.21</v>
      </c>
    </row>
    <row r="22" spans="1:10" ht="14.5" x14ac:dyDescent="0.3">
      <c r="A22" s="55" t="s">
        <v>181</v>
      </c>
      <c r="B22" s="104" t="s">
        <v>33</v>
      </c>
      <c r="C22" s="100" t="s">
        <v>224</v>
      </c>
      <c r="D22" s="94" t="s">
        <v>227</v>
      </c>
      <c r="E22" s="53">
        <v>1</v>
      </c>
      <c r="F22" s="61" t="s">
        <v>516</v>
      </c>
      <c r="G22" s="54">
        <v>0</v>
      </c>
      <c r="H22" s="101">
        <v>930.22</v>
      </c>
      <c r="I22" s="101">
        <v>3720.87</v>
      </c>
      <c r="J22" s="102">
        <f t="shared" si="0"/>
        <v>4651.09</v>
      </c>
    </row>
    <row r="23" spans="1:10" ht="14.5" x14ac:dyDescent="0.3">
      <c r="A23" s="55" t="s">
        <v>187</v>
      </c>
      <c r="B23" s="105" t="s">
        <v>25</v>
      </c>
      <c r="C23" s="104" t="s">
        <v>223</v>
      </c>
      <c r="D23" s="94" t="s">
        <v>227</v>
      </c>
      <c r="E23" s="53">
        <v>1</v>
      </c>
      <c r="F23" s="60" t="s">
        <v>245</v>
      </c>
      <c r="G23" s="54">
        <v>0</v>
      </c>
      <c r="H23" s="101">
        <v>1993.32</v>
      </c>
      <c r="I23" s="101">
        <v>7973.3</v>
      </c>
      <c r="J23" s="102">
        <f t="shared" si="0"/>
        <v>9966.6200000000008</v>
      </c>
    </row>
    <row r="24" spans="1:10" ht="14.5" x14ac:dyDescent="0.3">
      <c r="A24" s="55" t="s">
        <v>188</v>
      </c>
      <c r="B24" s="105" t="s">
        <v>35</v>
      </c>
      <c r="C24" s="105" t="s">
        <v>226</v>
      </c>
      <c r="D24" s="94" t="s">
        <v>227</v>
      </c>
      <c r="E24" s="53">
        <v>1</v>
      </c>
      <c r="F24" s="60" t="s">
        <v>247</v>
      </c>
      <c r="G24" s="54">
        <v>0</v>
      </c>
      <c r="H24" s="101">
        <v>807.29</v>
      </c>
      <c r="I24" s="101">
        <v>3229.18</v>
      </c>
      <c r="J24" s="102">
        <f t="shared" si="0"/>
        <v>4036.47</v>
      </c>
    </row>
    <row r="25" spans="1:10" ht="14.5" x14ac:dyDescent="0.3">
      <c r="A25" s="55" t="s">
        <v>187</v>
      </c>
      <c r="B25" s="105" t="s">
        <v>25</v>
      </c>
      <c r="C25" s="100" t="s">
        <v>222</v>
      </c>
      <c r="D25" s="94" t="s">
        <v>227</v>
      </c>
      <c r="E25" s="53">
        <v>1</v>
      </c>
      <c r="F25" s="61" t="s">
        <v>248</v>
      </c>
      <c r="G25" s="54">
        <v>0</v>
      </c>
      <c r="H25" s="101">
        <v>1993.32</v>
      </c>
      <c r="I25" s="101">
        <v>7973.3</v>
      </c>
      <c r="J25" s="102">
        <f t="shared" si="0"/>
        <v>9966.6200000000008</v>
      </c>
    </row>
    <row r="26" spans="1:10" ht="14.5" x14ac:dyDescent="0.3">
      <c r="A26" s="55" t="s">
        <v>180</v>
      </c>
      <c r="B26" s="103" t="s">
        <v>37</v>
      </c>
      <c r="C26" s="104" t="s">
        <v>219</v>
      </c>
      <c r="D26" s="94" t="s">
        <v>227</v>
      </c>
      <c r="E26" s="53">
        <v>1</v>
      </c>
      <c r="F26" s="60" t="s">
        <v>249</v>
      </c>
      <c r="G26" s="54">
        <v>0</v>
      </c>
      <c r="H26" s="101">
        <v>664.44</v>
      </c>
      <c r="I26" s="101">
        <v>2657.77</v>
      </c>
      <c r="J26" s="102">
        <f t="shared" si="0"/>
        <v>3322.21</v>
      </c>
    </row>
    <row r="27" spans="1:10" ht="14.5" x14ac:dyDescent="0.3">
      <c r="A27" s="55" t="s">
        <v>183</v>
      </c>
      <c r="B27" s="104" t="s">
        <v>27</v>
      </c>
      <c r="C27" s="100" t="s">
        <v>224</v>
      </c>
      <c r="D27" s="94" t="s">
        <v>227</v>
      </c>
      <c r="E27" s="53">
        <v>1</v>
      </c>
      <c r="F27" s="60" t="s">
        <v>517</v>
      </c>
      <c r="G27" s="54">
        <v>0</v>
      </c>
      <c r="H27" s="101">
        <v>1461.77</v>
      </c>
      <c r="I27" s="101">
        <v>5847.08</v>
      </c>
      <c r="J27" s="102">
        <f t="shared" si="0"/>
        <v>7308.85</v>
      </c>
    </row>
    <row r="28" spans="1:10" ht="14.5" x14ac:dyDescent="0.3">
      <c r="A28" s="55" t="s">
        <v>180</v>
      </c>
      <c r="B28" s="103" t="s">
        <v>37</v>
      </c>
      <c r="C28" s="103" t="s">
        <v>225</v>
      </c>
      <c r="D28" s="94" t="s">
        <v>227</v>
      </c>
      <c r="E28" s="53">
        <v>1</v>
      </c>
      <c r="F28" s="60" t="s">
        <v>251</v>
      </c>
      <c r="G28" s="54">
        <v>0</v>
      </c>
      <c r="H28" s="101">
        <v>664.44</v>
      </c>
      <c r="I28" s="101">
        <v>2657.77</v>
      </c>
      <c r="J28" s="102">
        <f t="shared" si="0"/>
        <v>3322.21</v>
      </c>
    </row>
    <row r="29" spans="1:10" ht="14.5" x14ac:dyDescent="0.3">
      <c r="A29" s="55" t="s">
        <v>196</v>
      </c>
      <c r="B29" s="104" t="s">
        <v>33</v>
      </c>
      <c r="C29" s="100" t="s">
        <v>222</v>
      </c>
      <c r="D29" s="94" t="s">
        <v>227</v>
      </c>
      <c r="E29" s="53">
        <v>1</v>
      </c>
      <c r="F29" s="61" t="s">
        <v>518</v>
      </c>
      <c r="G29" s="54">
        <v>0</v>
      </c>
      <c r="H29" s="101">
        <v>930.22</v>
      </c>
      <c r="I29" s="101">
        <v>3720.87</v>
      </c>
      <c r="J29" s="102">
        <f t="shared" si="0"/>
        <v>4651.09</v>
      </c>
    </row>
    <row r="30" spans="1:10" ht="14.5" x14ac:dyDescent="0.3">
      <c r="A30" s="55" t="s">
        <v>181</v>
      </c>
      <c r="B30" s="104" t="s">
        <v>33</v>
      </c>
      <c r="C30" s="100" t="s">
        <v>222</v>
      </c>
      <c r="D30" s="94" t="s">
        <v>227</v>
      </c>
      <c r="E30" s="53">
        <v>1</v>
      </c>
      <c r="F30" s="60" t="s">
        <v>252</v>
      </c>
      <c r="G30" s="54">
        <v>0</v>
      </c>
      <c r="H30" s="101">
        <v>930.22</v>
      </c>
      <c r="I30" s="101">
        <v>3720.87</v>
      </c>
      <c r="J30" s="102">
        <f t="shared" si="0"/>
        <v>4651.09</v>
      </c>
    </row>
    <row r="31" spans="1:10" ht="14.5" x14ac:dyDescent="0.3">
      <c r="A31" s="55" t="s">
        <v>183</v>
      </c>
      <c r="B31" s="104" t="s">
        <v>27</v>
      </c>
      <c r="C31" s="103" t="s">
        <v>221</v>
      </c>
      <c r="D31" s="94" t="s">
        <v>227</v>
      </c>
      <c r="E31" s="53">
        <v>1</v>
      </c>
      <c r="F31" s="60" t="s">
        <v>253</v>
      </c>
      <c r="G31" s="54">
        <v>0</v>
      </c>
      <c r="H31" s="101">
        <v>1461.77</v>
      </c>
      <c r="I31" s="101">
        <v>5847.08</v>
      </c>
      <c r="J31" s="102">
        <f t="shared" si="0"/>
        <v>7308.85</v>
      </c>
    </row>
    <row r="32" spans="1:10" ht="14.5" x14ac:dyDescent="0.3">
      <c r="A32" s="55" t="s">
        <v>189</v>
      </c>
      <c r="B32" s="105" t="s">
        <v>31</v>
      </c>
      <c r="C32" s="103" t="s">
        <v>225</v>
      </c>
      <c r="D32" s="122" t="s">
        <v>407</v>
      </c>
      <c r="E32" s="53">
        <v>1</v>
      </c>
      <c r="F32" s="60" t="s">
        <v>254</v>
      </c>
      <c r="G32" s="54">
        <v>0</v>
      </c>
      <c r="H32" s="101"/>
      <c r="I32" s="101">
        <v>4518.2</v>
      </c>
      <c r="J32" s="102">
        <f t="shared" si="0"/>
        <v>4518.2</v>
      </c>
    </row>
    <row r="33" spans="1:10" ht="14.5" x14ac:dyDescent="0.3">
      <c r="A33" s="55" t="s">
        <v>190</v>
      </c>
      <c r="B33" s="105"/>
      <c r="C33" s="100" t="s">
        <v>224</v>
      </c>
      <c r="D33" s="94" t="s">
        <v>227</v>
      </c>
      <c r="E33" s="53">
        <v>1</v>
      </c>
      <c r="F33" s="60" t="s">
        <v>255</v>
      </c>
      <c r="G33" s="54">
        <v>0</v>
      </c>
      <c r="H33" s="101">
        <v>3198</v>
      </c>
      <c r="I33" s="101">
        <v>12792</v>
      </c>
      <c r="J33" s="102">
        <f t="shared" si="0"/>
        <v>15990</v>
      </c>
    </row>
    <row r="34" spans="1:10" ht="14.5" x14ac:dyDescent="0.3">
      <c r="A34" s="55" t="s">
        <v>180</v>
      </c>
      <c r="B34" s="103" t="s">
        <v>37</v>
      </c>
      <c r="C34" s="100" t="s">
        <v>224</v>
      </c>
      <c r="D34" s="94" t="s">
        <v>227</v>
      </c>
      <c r="E34" s="53">
        <v>1</v>
      </c>
      <c r="F34" s="60" t="s">
        <v>257</v>
      </c>
      <c r="G34" s="54">
        <v>0</v>
      </c>
      <c r="H34" s="101">
        <v>664.44</v>
      </c>
      <c r="I34" s="101">
        <v>2657.77</v>
      </c>
      <c r="J34" s="102">
        <f t="shared" si="0"/>
        <v>3322.21</v>
      </c>
    </row>
    <row r="35" spans="1:10" ht="26" x14ac:dyDescent="0.3">
      <c r="A35" s="55" t="s">
        <v>191</v>
      </c>
      <c r="B35" s="105" t="s">
        <v>31</v>
      </c>
      <c r="C35" s="104" t="s">
        <v>219</v>
      </c>
      <c r="D35" s="122" t="s">
        <v>407</v>
      </c>
      <c r="E35" s="53">
        <v>1</v>
      </c>
      <c r="F35" s="60" t="s">
        <v>258</v>
      </c>
      <c r="G35" s="54">
        <v>0</v>
      </c>
      <c r="H35" s="101"/>
      <c r="I35" s="101">
        <v>4518.2</v>
      </c>
      <c r="J35" s="102">
        <f t="shared" si="0"/>
        <v>4518.2</v>
      </c>
    </row>
    <row r="36" spans="1:10" ht="14.5" x14ac:dyDescent="0.3">
      <c r="A36" s="55" t="s">
        <v>183</v>
      </c>
      <c r="B36" s="104" t="s">
        <v>27</v>
      </c>
      <c r="C36" s="104" t="s">
        <v>219</v>
      </c>
      <c r="D36" s="94" t="s">
        <v>227</v>
      </c>
      <c r="E36" s="53">
        <v>1</v>
      </c>
      <c r="F36" s="60" t="s">
        <v>519</v>
      </c>
      <c r="G36" s="54">
        <v>0</v>
      </c>
      <c r="H36" s="101">
        <v>1461.77</v>
      </c>
      <c r="I36" s="101">
        <v>5847.08</v>
      </c>
      <c r="J36" s="102">
        <f t="shared" si="0"/>
        <v>7308.85</v>
      </c>
    </row>
    <row r="37" spans="1:10" ht="14.5" x14ac:dyDescent="0.3">
      <c r="A37" s="55" t="s">
        <v>192</v>
      </c>
      <c r="B37" s="105"/>
      <c r="C37" s="104" t="s">
        <v>223</v>
      </c>
      <c r="D37" s="94" t="s">
        <v>227</v>
      </c>
      <c r="E37" s="53">
        <v>1</v>
      </c>
      <c r="F37" s="60" t="s">
        <v>259</v>
      </c>
      <c r="G37" s="54">
        <v>0</v>
      </c>
      <c r="H37" s="101">
        <v>3198</v>
      </c>
      <c r="I37" s="101">
        <v>12792</v>
      </c>
      <c r="J37" s="102">
        <f t="shared" si="0"/>
        <v>15990</v>
      </c>
    </row>
    <row r="38" spans="1:10" ht="14.5" x14ac:dyDescent="0.3">
      <c r="A38" s="55" t="s">
        <v>182</v>
      </c>
      <c r="B38" s="100" t="s">
        <v>39</v>
      </c>
      <c r="C38" s="100" t="s">
        <v>222</v>
      </c>
      <c r="D38" s="94" t="s">
        <v>227</v>
      </c>
      <c r="E38" s="53">
        <v>1</v>
      </c>
      <c r="F38" s="60" t="s">
        <v>260</v>
      </c>
      <c r="G38" s="54">
        <v>0</v>
      </c>
      <c r="H38" s="101">
        <v>431.89</v>
      </c>
      <c r="I38" s="101">
        <v>1727.55</v>
      </c>
      <c r="J38" s="102">
        <f t="shared" si="0"/>
        <v>2159.44</v>
      </c>
    </row>
    <row r="39" spans="1:10" ht="14.5" x14ac:dyDescent="0.3">
      <c r="A39" s="55" t="s">
        <v>181</v>
      </c>
      <c r="B39" s="104" t="s">
        <v>33</v>
      </c>
      <c r="C39" s="100" t="s">
        <v>220</v>
      </c>
      <c r="D39" s="94" t="s">
        <v>227</v>
      </c>
      <c r="E39" s="53">
        <v>1</v>
      </c>
      <c r="F39" s="60" t="s">
        <v>261</v>
      </c>
      <c r="G39" s="54">
        <v>0</v>
      </c>
      <c r="H39" s="101">
        <v>930.22</v>
      </c>
      <c r="I39" s="101">
        <v>3720.87</v>
      </c>
      <c r="J39" s="102">
        <f t="shared" si="0"/>
        <v>4651.09</v>
      </c>
    </row>
    <row r="40" spans="1:10" ht="14.5" x14ac:dyDescent="0.3">
      <c r="A40" s="55" t="s">
        <v>182</v>
      </c>
      <c r="B40" s="100" t="s">
        <v>39</v>
      </c>
      <c r="C40" s="104" t="s">
        <v>219</v>
      </c>
      <c r="D40" s="94" t="s">
        <v>227</v>
      </c>
      <c r="E40" s="53">
        <v>1</v>
      </c>
      <c r="F40" s="90" t="s">
        <v>228</v>
      </c>
      <c r="G40" s="54">
        <v>0</v>
      </c>
      <c r="H40" s="101">
        <v>431.89</v>
      </c>
      <c r="I40" s="101">
        <v>1727.55</v>
      </c>
      <c r="J40" s="102">
        <f t="shared" si="0"/>
        <v>2159.44</v>
      </c>
    </row>
    <row r="41" spans="1:10" ht="14.5" x14ac:dyDescent="0.3">
      <c r="A41" s="55" t="s">
        <v>183</v>
      </c>
      <c r="B41" s="104" t="s">
        <v>27</v>
      </c>
      <c r="C41" s="103" t="s">
        <v>221</v>
      </c>
      <c r="D41" s="94" t="s">
        <v>227</v>
      </c>
      <c r="E41" s="53">
        <v>1</v>
      </c>
      <c r="F41" s="61" t="s">
        <v>263</v>
      </c>
      <c r="G41" s="54">
        <v>0</v>
      </c>
      <c r="H41" s="101">
        <v>1461.77</v>
      </c>
      <c r="I41" s="101">
        <v>5847.08</v>
      </c>
      <c r="J41" s="102">
        <f t="shared" si="0"/>
        <v>7308.85</v>
      </c>
    </row>
    <row r="42" spans="1:10" ht="14.5" x14ac:dyDescent="0.3">
      <c r="A42" s="55" t="s">
        <v>185</v>
      </c>
      <c r="B42" s="105" t="s">
        <v>29</v>
      </c>
      <c r="C42" s="100" t="s">
        <v>224</v>
      </c>
      <c r="D42" s="94" t="s">
        <v>227</v>
      </c>
      <c r="E42" s="53">
        <v>1</v>
      </c>
      <c r="F42" s="60" t="s">
        <v>264</v>
      </c>
      <c r="G42" s="54">
        <v>0</v>
      </c>
      <c r="H42" s="101">
        <v>1229.22</v>
      </c>
      <c r="I42" s="101">
        <v>4916.8599999999997</v>
      </c>
      <c r="J42" s="102">
        <f t="shared" si="0"/>
        <v>6146.08</v>
      </c>
    </row>
    <row r="43" spans="1:10" ht="14.5" x14ac:dyDescent="0.3">
      <c r="A43" s="55" t="s">
        <v>180</v>
      </c>
      <c r="B43" s="103" t="s">
        <v>37</v>
      </c>
      <c r="C43" s="100" t="s">
        <v>222</v>
      </c>
      <c r="D43" s="94" t="s">
        <v>227</v>
      </c>
      <c r="E43" s="53">
        <v>1</v>
      </c>
      <c r="F43" s="60" t="s">
        <v>265</v>
      </c>
      <c r="G43" s="54">
        <v>0</v>
      </c>
      <c r="H43" s="101">
        <v>664.44</v>
      </c>
      <c r="I43" s="101">
        <v>2657.77</v>
      </c>
      <c r="J43" s="102">
        <f t="shared" si="0"/>
        <v>3322.21</v>
      </c>
    </row>
    <row r="44" spans="1:10" ht="14.5" x14ac:dyDescent="0.3">
      <c r="A44" s="55" t="s">
        <v>180</v>
      </c>
      <c r="B44" s="103" t="s">
        <v>37</v>
      </c>
      <c r="C44" s="105" t="s">
        <v>226</v>
      </c>
      <c r="D44" s="122" t="s">
        <v>407</v>
      </c>
      <c r="E44" s="53">
        <v>1</v>
      </c>
      <c r="F44" s="60" t="s">
        <v>266</v>
      </c>
      <c r="G44" s="54">
        <v>0</v>
      </c>
      <c r="H44" s="101"/>
      <c r="I44" s="101">
        <v>2657.77</v>
      </c>
      <c r="J44" s="102">
        <f t="shared" si="0"/>
        <v>2657.77</v>
      </c>
    </row>
    <row r="45" spans="1:10" ht="14.5" x14ac:dyDescent="0.3">
      <c r="A45" s="55" t="s">
        <v>193</v>
      </c>
      <c r="B45" s="104" t="s">
        <v>27</v>
      </c>
      <c r="C45" s="100" t="s">
        <v>220</v>
      </c>
      <c r="D45" s="94" t="s">
        <v>227</v>
      </c>
      <c r="E45" s="53">
        <v>1</v>
      </c>
      <c r="F45" s="90" t="s">
        <v>549</v>
      </c>
      <c r="G45" s="54">
        <v>0</v>
      </c>
      <c r="H45" s="101">
        <v>1461.77</v>
      </c>
      <c r="I45" s="101">
        <v>5847.08</v>
      </c>
      <c r="J45" s="102">
        <f t="shared" si="0"/>
        <v>7308.85</v>
      </c>
    </row>
    <row r="46" spans="1:10" ht="14.5" x14ac:dyDescent="0.3">
      <c r="A46" s="55" t="s">
        <v>180</v>
      </c>
      <c r="B46" s="103" t="s">
        <v>37</v>
      </c>
      <c r="C46" s="104" t="s">
        <v>219</v>
      </c>
      <c r="D46" s="122" t="s">
        <v>461</v>
      </c>
      <c r="E46" s="53">
        <v>1</v>
      </c>
      <c r="F46" s="60" t="s">
        <v>267</v>
      </c>
      <c r="G46" s="54">
        <v>0</v>
      </c>
      <c r="H46" s="101"/>
      <c r="I46" s="101">
        <v>2657.77</v>
      </c>
      <c r="J46" s="102">
        <f t="shared" si="0"/>
        <v>2657.77</v>
      </c>
    </row>
    <row r="47" spans="1:10" ht="14.5" x14ac:dyDescent="0.3">
      <c r="A47" s="55" t="s">
        <v>182</v>
      </c>
      <c r="B47" s="100" t="s">
        <v>39</v>
      </c>
      <c r="C47" s="100" t="s">
        <v>222</v>
      </c>
      <c r="D47" s="94" t="s">
        <v>227</v>
      </c>
      <c r="E47" s="53">
        <v>1</v>
      </c>
      <c r="F47" s="60" t="s">
        <v>268</v>
      </c>
      <c r="G47" s="54">
        <v>0</v>
      </c>
      <c r="H47" s="101">
        <v>431.89</v>
      </c>
      <c r="I47" s="101">
        <v>1727.55</v>
      </c>
      <c r="J47" s="102">
        <f t="shared" si="0"/>
        <v>2159.44</v>
      </c>
    </row>
    <row r="48" spans="1:10" ht="14.5" x14ac:dyDescent="0.3">
      <c r="A48" s="55" t="s">
        <v>208</v>
      </c>
      <c r="B48" s="105"/>
      <c r="C48" s="104" t="s">
        <v>219</v>
      </c>
      <c r="D48" s="122" t="s">
        <v>461</v>
      </c>
      <c r="E48" s="53">
        <v>1</v>
      </c>
      <c r="F48" s="90" t="s">
        <v>318</v>
      </c>
      <c r="G48" s="54">
        <v>0</v>
      </c>
      <c r="H48" s="101"/>
      <c r="I48" s="101">
        <v>12792</v>
      </c>
      <c r="J48" s="102">
        <f t="shared" si="0"/>
        <v>12792</v>
      </c>
    </row>
    <row r="49" spans="1:10" ht="14.5" x14ac:dyDescent="0.3">
      <c r="A49" s="55" t="s">
        <v>187</v>
      </c>
      <c r="B49" s="105" t="s">
        <v>25</v>
      </c>
      <c r="C49" s="100" t="s">
        <v>222</v>
      </c>
      <c r="D49" s="94" t="s">
        <v>227</v>
      </c>
      <c r="E49" s="53">
        <v>1</v>
      </c>
      <c r="F49" s="60" t="s">
        <v>522</v>
      </c>
      <c r="G49" s="54">
        <v>0</v>
      </c>
      <c r="H49" s="101">
        <v>1993.32</v>
      </c>
      <c r="I49" s="101">
        <v>7973.3</v>
      </c>
      <c r="J49" s="102">
        <f t="shared" si="0"/>
        <v>9966.6200000000008</v>
      </c>
    </row>
    <row r="50" spans="1:10" ht="14.5" x14ac:dyDescent="0.3">
      <c r="A50" s="55" t="s">
        <v>189</v>
      </c>
      <c r="B50" s="105" t="s">
        <v>31</v>
      </c>
      <c r="C50" s="104" t="s">
        <v>223</v>
      </c>
      <c r="D50" s="94" t="s">
        <v>227</v>
      </c>
      <c r="E50" s="53">
        <v>1</v>
      </c>
      <c r="F50" s="60" t="s">
        <v>269</v>
      </c>
      <c r="G50" s="54">
        <v>0</v>
      </c>
      <c r="H50" s="101">
        <v>1129.55</v>
      </c>
      <c r="I50" s="101">
        <v>4518.2</v>
      </c>
      <c r="J50" s="102">
        <f t="shared" si="0"/>
        <v>5647.75</v>
      </c>
    </row>
    <row r="51" spans="1:10" ht="14.5" x14ac:dyDescent="0.3">
      <c r="A51" s="55" t="s">
        <v>181</v>
      </c>
      <c r="B51" s="104" t="s">
        <v>33</v>
      </c>
      <c r="C51" s="104" t="s">
        <v>219</v>
      </c>
      <c r="D51" s="94" t="s">
        <v>227</v>
      </c>
      <c r="E51" s="53">
        <v>1</v>
      </c>
      <c r="F51" s="61" t="s">
        <v>270</v>
      </c>
      <c r="G51" s="54">
        <v>0</v>
      </c>
      <c r="H51" s="101">
        <v>930.22</v>
      </c>
      <c r="I51" s="101">
        <v>3720.87</v>
      </c>
      <c r="J51" s="102">
        <f t="shared" si="0"/>
        <v>4651.09</v>
      </c>
    </row>
    <row r="52" spans="1:10" ht="14.5" x14ac:dyDescent="0.3">
      <c r="A52" s="55" t="s">
        <v>194</v>
      </c>
      <c r="B52" s="104" t="s">
        <v>33</v>
      </c>
      <c r="C52" s="100" t="s">
        <v>222</v>
      </c>
      <c r="D52" s="122" t="s">
        <v>407</v>
      </c>
      <c r="E52" s="53">
        <v>1</v>
      </c>
      <c r="F52" s="60" t="s">
        <v>271</v>
      </c>
      <c r="G52" s="54">
        <v>0</v>
      </c>
      <c r="H52" s="101"/>
      <c r="I52" s="101">
        <v>3720.87</v>
      </c>
      <c r="J52" s="102">
        <f t="shared" si="0"/>
        <v>3720.87</v>
      </c>
    </row>
    <row r="53" spans="1:10" ht="14.5" x14ac:dyDescent="0.3">
      <c r="A53" s="55" t="s">
        <v>183</v>
      </c>
      <c r="B53" s="104" t="s">
        <v>27</v>
      </c>
      <c r="C53" s="103" t="s">
        <v>221</v>
      </c>
      <c r="D53" s="94" t="s">
        <v>227</v>
      </c>
      <c r="E53" s="53">
        <v>1</v>
      </c>
      <c r="F53" s="60" t="s">
        <v>274</v>
      </c>
      <c r="G53" s="54">
        <v>0</v>
      </c>
      <c r="H53" s="101">
        <v>1461.77</v>
      </c>
      <c r="I53" s="101">
        <v>5847.08</v>
      </c>
      <c r="J53" s="102">
        <f t="shared" si="0"/>
        <v>7308.85</v>
      </c>
    </row>
    <row r="54" spans="1:10" ht="14.5" x14ac:dyDescent="0.3">
      <c r="A54" s="55" t="s">
        <v>183</v>
      </c>
      <c r="B54" s="104" t="s">
        <v>27</v>
      </c>
      <c r="C54" s="100" t="s">
        <v>222</v>
      </c>
      <c r="D54" s="94" t="s">
        <v>227</v>
      </c>
      <c r="E54" s="53">
        <v>1</v>
      </c>
      <c r="F54" s="60" t="s">
        <v>275</v>
      </c>
      <c r="G54" s="54">
        <v>0</v>
      </c>
      <c r="H54" s="101">
        <v>1461.77</v>
      </c>
      <c r="I54" s="101">
        <v>5847.08</v>
      </c>
      <c r="J54" s="102">
        <f t="shared" si="0"/>
        <v>7308.85</v>
      </c>
    </row>
    <row r="55" spans="1:10" ht="14.5" x14ac:dyDescent="0.3">
      <c r="A55" s="55" t="s">
        <v>182</v>
      </c>
      <c r="B55" s="100" t="s">
        <v>39</v>
      </c>
      <c r="C55" s="105" t="s">
        <v>226</v>
      </c>
      <c r="D55" s="94" t="s">
        <v>227</v>
      </c>
      <c r="E55" s="53">
        <v>1</v>
      </c>
      <c r="F55" s="60" t="s">
        <v>277</v>
      </c>
      <c r="G55" s="54">
        <v>0</v>
      </c>
      <c r="H55" s="101">
        <v>431.89</v>
      </c>
      <c r="I55" s="101">
        <v>1727.55</v>
      </c>
      <c r="J55" s="102">
        <f t="shared" si="0"/>
        <v>2159.44</v>
      </c>
    </row>
    <row r="56" spans="1:10" ht="14.5" x14ac:dyDescent="0.3">
      <c r="A56" s="55" t="s">
        <v>182</v>
      </c>
      <c r="B56" s="100" t="s">
        <v>39</v>
      </c>
      <c r="C56" s="100" t="s">
        <v>222</v>
      </c>
      <c r="D56" s="94" t="s">
        <v>227</v>
      </c>
      <c r="E56" s="53">
        <v>1</v>
      </c>
      <c r="F56" s="60" t="s">
        <v>278</v>
      </c>
      <c r="G56" s="54">
        <v>0</v>
      </c>
      <c r="H56" s="101">
        <v>431.89</v>
      </c>
      <c r="I56" s="101">
        <v>1727.55</v>
      </c>
      <c r="J56" s="102">
        <f t="shared" si="0"/>
        <v>2159.44</v>
      </c>
    </row>
    <row r="57" spans="1:10" ht="14.5" x14ac:dyDescent="0.3">
      <c r="A57" s="55" t="s">
        <v>180</v>
      </c>
      <c r="B57" s="103" t="s">
        <v>37</v>
      </c>
      <c r="C57" s="100" t="s">
        <v>222</v>
      </c>
      <c r="D57" s="94" t="s">
        <v>227</v>
      </c>
      <c r="E57" s="53">
        <v>1</v>
      </c>
      <c r="F57" s="60" t="s">
        <v>279</v>
      </c>
      <c r="G57" s="54">
        <v>0</v>
      </c>
      <c r="H57" s="101">
        <v>664.44</v>
      </c>
      <c r="I57" s="101">
        <v>2657.77</v>
      </c>
      <c r="J57" s="102">
        <f t="shared" si="0"/>
        <v>3322.21</v>
      </c>
    </row>
    <row r="58" spans="1:10" ht="14.5" x14ac:dyDescent="0.3">
      <c r="A58" s="55" t="s">
        <v>195</v>
      </c>
      <c r="B58" s="105" t="s">
        <v>41</v>
      </c>
      <c r="C58" s="100" t="s">
        <v>222</v>
      </c>
      <c r="D58" s="94" t="s">
        <v>227</v>
      </c>
      <c r="E58" s="53">
        <v>1</v>
      </c>
      <c r="F58" s="61" t="s">
        <v>280</v>
      </c>
      <c r="G58" s="54">
        <v>0</v>
      </c>
      <c r="H58" s="101">
        <v>265.77999999999997</v>
      </c>
      <c r="I58" s="106">
        <v>1063.1099999999999</v>
      </c>
      <c r="J58" s="107">
        <f t="shared" si="0"/>
        <v>1328.8899999999999</v>
      </c>
    </row>
    <row r="59" spans="1:10" ht="14.5" x14ac:dyDescent="0.3">
      <c r="A59" s="55" t="s">
        <v>189</v>
      </c>
      <c r="B59" s="105" t="s">
        <v>31</v>
      </c>
      <c r="C59" s="104" t="s">
        <v>219</v>
      </c>
      <c r="D59" s="94" t="s">
        <v>227</v>
      </c>
      <c r="E59" s="53">
        <v>1</v>
      </c>
      <c r="F59" s="60" t="s">
        <v>281</v>
      </c>
      <c r="G59" s="54">
        <v>0</v>
      </c>
      <c r="H59" s="101">
        <v>1129.55</v>
      </c>
      <c r="I59" s="101">
        <v>4518.2</v>
      </c>
      <c r="J59" s="102">
        <f t="shared" si="0"/>
        <v>5647.75</v>
      </c>
    </row>
    <row r="60" spans="1:10" ht="14.5" x14ac:dyDescent="0.3">
      <c r="A60" s="55" t="s">
        <v>183</v>
      </c>
      <c r="B60" s="104" t="s">
        <v>27</v>
      </c>
      <c r="C60" s="100" t="s">
        <v>222</v>
      </c>
      <c r="D60" s="94" t="s">
        <v>227</v>
      </c>
      <c r="E60" s="53">
        <v>1</v>
      </c>
      <c r="F60" s="60" t="s">
        <v>282</v>
      </c>
      <c r="G60" s="54">
        <v>0</v>
      </c>
      <c r="H60" s="101">
        <v>1461.77</v>
      </c>
      <c r="I60" s="101">
        <v>5847.08</v>
      </c>
      <c r="J60" s="102">
        <f t="shared" si="0"/>
        <v>7308.85</v>
      </c>
    </row>
    <row r="61" spans="1:10" ht="14.5" x14ac:dyDescent="0.3">
      <c r="A61" s="55" t="s">
        <v>196</v>
      </c>
      <c r="B61" s="104" t="s">
        <v>33</v>
      </c>
      <c r="C61" s="104" t="s">
        <v>219</v>
      </c>
      <c r="D61" s="94" t="s">
        <v>227</v>
      </c>
      <c r="E61" s="53">
        <v>1</v>
      </c>
      <c r="F61" s="60" t="s">
        <v>283</v>
      </c>
      <c r="G61" s="54">
        <v>0</v>
      </c>
      <c r="H61" s="101">
        <v>930.22</v>
      </c>
      <c r="I61" s="101">
        <v>3720.87</v>
      </c>
      <c r="J61" s="102">
        <f t="shared" si="0"/>
        <v>4651.09</v>
      </c>
    </row>
    <row r="62" spans="1:10" ht="14.5" x14ac:dyDescent="0.3">
      <c r="A62" s="55" t="s">
        <v>189</v>
      </c>
      <c r="B62" s="105" t="s">
        <v>31</v>
      </c>
      <c r="C62" s="105" t="s">
        <v>226</v>
      </c>
      <c r="D62" s="94" t="s">
        <v>227</v>
      </c>
      <c r="E62" s="53">
        <v>1</v>
      </c>
      <c r="F62" s="61" t="s">
        <v>284</v>
      </c>
      <c r="G62" s="54">
        <v>0</v>
      </c>
      <c r="H62" s="101">
        <v>1129.55</v>
      </c>
      <c r="I62" s="101">
        <v>4518.2</v>
      </c>
      <c r="J62" s="102">
        <f t="shared" si="0"/>
        <v>5647.75</v>
      </c>
    </row>
    <row r="63" spans="1:10" ht="14.5" x14ac:dyDescent="0.3">
      <c r="A63" s="55" t="s">
        <v>197</v>
      </c>
      <c r="B63" s="104" t="s">
        <v>27</v>
      </c>
      <c r="C63" s="105" t="s">
        <v>226</v>
      </c>
      <c r="D63" s="94" t="s">
        <v>227</v>
      </c>
      <c r="E63" s="53">
        <v>1</v>
      </c>
      <c r="F63" s="60" t="s">
        <v>285</v>
      </c>
      <c r="G63" s="54">
        <v>0</v>
      </c>
      <c r="H63" s="101">
        <v>1461.77</v>
      </c>
      <c r="I63" s="101">
        <v>5847.08</v>
      </c>
      <c r="J63" s="102">
        <f t="shared" si="0"/>
        <v>7308.85</v>
      </c>
    </row>
    <row r="64" spans="1:10" ht="14.5" x14ac:dyDescent="0.3">
      <c r="A64" s="55" t="s">
        <v>185</v>
      </c>
      <c r="B64" s="105" t="s">
        <v>29</v>
      </c>
      <c r="C64" s="108" t="s">
        <v>224</v>
      </c>
      <c r="D64" s="94" t="s">
        <v>227</v>
      </c>
      <c r="E64" s="53">
        <v>1</v>
      </c>
      <c r="F64" s="61" t="s">
        <v>286</v>
      </c>
      <c r="G64" s="54">
        <v>0</v>
      </c>
      <c r="H64" s="101">
        <v>1229.22</v>
      </c>
      <c r="I64" s="101">
        <v>4916.8599999999997</v>
      </c>
      <c r="J64" s="102">
        <f t="shared" si="0"/>
        <v>6146.08</v>
      </c>
    </row>
    <row r="65" spans="1:10" ht="14.5" x14ac:dyDescent="0.3">
      <c r="A65" s="55" t="s">
        <v>182</v>
      </c>
      <c r="B65" s="100" t="s">
        <v>39</v>
      </c>
      <c r="C65" s="105" t="s">
        <v>226</v>
      </c>
      <c r="D65" s="94" t="s">
        <v>227</v>
      </c>
      <c r="E65" s="53">
        <v>1</v>
      </c>
      <c r="F65" s="61" t="s">
        <v>287</v>
      </c>
      <c r="G65" s="54">
        <v>0</v>
      </c>
      <c r="H65" s="101">
        <v>431.89</v>
      </c>
      <c r="I65" s="101">
        <v>1727.55</v>
      </c>
      <c r="J65" s="102">
        <f t="shared" si="0"/>
        <v>2159.44</v>
      </c>
    </row>
    <row r="66" spans="1:10" ht="14.5" x14ac:dyDescent="0.3">
      <c r="A66" s="55" t="s">
        <v>180</v>
      </c>
      <c r="B66" s="103" t="s">
        <v>37</v>
      </c>
      <c r="C66" s="105" t="s">
        <v>226</v>
      </c>
      <c r="D66" s="122" t="s">
        <v>407</v>
      </c>
      <c r="E66" s="53">
        <v>1</v>
      </c>
      <c r="F66" s="60" t="s">
        <v>288</v>
      </c>
      <c r="G66" s="54">
        <v>0</v>
      </c>
      <c r="H66" s="101"/>
      <c r="I66" s="101">
        <v>2657.77</v>
      </c>
      <c r="J66" s="102">
        <f t="shared" si="0"/>
        <v>2657.77</v>
      </c>
    </row>
    <row r="67" spans="1:10" ht="14.5" x14ac:dyDescent="0.3">
      <c r="A67" s="55" t="s">
        <v>185</v>
      </c>
      <c r="B67" s="105" t="s">
        <v>29</v>
      </c>
      <c r="C67" s="104" t="s">
        <v>223</v>
      </c>
      <c r="D67" s="94" t="s">
        <v>227</v>
      </c>
      <c r="E67" s="53">
        <v>1</v>
      </c>
      <c r="F67" s="61" t="s">
        <v>289</v>
      </c>
      <c r="G67" s="54">
        <v>0</v>
      </c>
      <c r="H67" s="101">
        <v>1229.22</v>
      </c>
      <c r="I67" s="101">
        <v>4916.8599999999997</v>
      </c>
      <c r="J67" s="102">
        <f t="shared" si="0"/>
        <v>6146.08</v>
      </c>
    </row>
    <row r="68" spans="1:10" ht="14.5" x14ac:dyDescent="0.3">
      <c r="A68" s="55" t="s">
        <v>189</v>
      </c>
      <c r="B68" s="105" t="s">
        <v>31</v>
      </c>
      <c r="C68" s="100" t="s">
        <v>222</v>
      </c>
      <c r="D68" s="94" t="s">
        <v>227</v>
      </c>
      <c r="E68" s="53">
        <v>1</v>
      </c>
      <c r="F68" s="60" t="s">
        <v>290</v>
      </c>
      <c r="G68" s="54">
        <v>0</v>
      </c>
      <c r="H68" s="101">
        <v>1129.55</v>
      </c>
      <c r="I68" s="101">
        <v>4518.2</v>
      </c>
      <c r="J68" s="102">
        <f t="shared" si="0"/>
        <v>5647.75</v>
      </c>
    </row>
    <row r="69" spans="1:10" ht="14.5" x14ac:dyDescent="0.3">
      <c r="A69" s="55" t="s">
        <v>182</v>
      </c>
      <c r="B69" s="100" t="s">
        <v>39</v>
      </c>
      <c r="C69" s="100" t="s">
        <v>220</v>
      </c>
      <c r="D69" s="94" t="s">
        <v>227</v>
      </c>
      <c r="E69" s="53">
        <v>1</v>
      </c>
      <c r="F69" s="60" t="s">
        <v>291</v>
      </c>
      <c r="G69" s="54">
        <v>0</v>
      </c>
      <c r="H69" s="101">
        <v>431.89</v>
      </c>
      <c r="I69" s="101">
        <v>1727.55</v>
      </c>
      <c r="J69" s="102">
        <f t="shared" si="0"/>
        <v>2159.44</v>
      </c>
    </row>
    <row r="70" spans="1:10" ht="14.5" x14ac:dyDescent="0.3">
      <c r="A70" s="55" t="s">
        <v>185</v>
      </c>
      <c r="B70" s="105" t="s">
        <v>29</v>
      </c>
      <c r="C70" s="104" t="s">
        <v>223</v>
      </c>
      <c r="D70" s="94" t="s">
        <v>227</v>
      </c>
      <c r="E70" s="53">
        <v>1</v>
      </c>
      <c r="F70" s="60" t="s">
        <v>293</v>
      </c>
      <c r="G70" s="54">
        <v>0</v>
      </c>
      <c r="H70" s="101">
        <v>1229.22</v>
      </c>
      <c r="I70" s="101">
        <v>4916.8599999999997</v>
      </c>
      <c r="J70" s="102">
        <f t="shared" si="0"/>
        <v>6146.08</v>
      </c>
    </row>
    <row r="71" spans="1:10" ht="14.5" x14ac:dyDescent="0.3">
      <c r="A71" s="55" t="s">
        <v>198</v>
      </c>
      <c r="B71" s="105"/>
      <c r="C71" s="103" t="s">
        <v>225</v>
      </c>
      <c r="D71" s="94" t="s">
        <v>227</v>
      </c>
      <c r="E71" s="53">
        <v>1</v>
      </c>
      <c r="F71" s="60" t="s">
        <v>294</v>
      </c>
      <c r="G71" s="54">
        <v>0</v>
      </c>
      <c r="H71" s="101">
        <v>3198</v>
      </c>
      <c r="I71" s="101">
        <v>12792</v>
      </c>
      <c r="J71" s="102">
        <f t="shared" ref="J71:J134" si="1">H71+I71</f>
        <v>15990</v>
      </c>
    </row>
    <row r="72" spans="1:10" ht="14.5" x14ac:dyDescent="0.3">
      <c r="A72" s="55" t="s">
        <v>196</v>
      </c>
      <c r="B72" s="104" t="s">
        <v>33</v>
      </c>
      <c r="C72" s="100" t="s">
        <v>222</v>
      </c>
      <c r="D72" s="94" t="s">
        <v>227</v>
      </c>
      <c r="E72" s="53">
        <v>1</v>
      </c>
      <c r="F72" s="60" t="s">
        <v>295</v>
      </c>
      <c r="G72" s="54">
        <v>0</v>
      </c>
      <c r="H72" s="101">
        <v>930.22</v>
      </c>
      <c r="I72" s="101">
        <v>3720.87</v>
      </c>
      <c r="J72" s="102">
        <f t="shared" si="1"/>
        <v>4651.09</v>
      </c>
    </row>
    <row r="73" spans="1:10" ht="14.5" x14ac:dyDescent="0.3">
      <c r="A73" s="55" t="s">
        <v>182</v>
      </c>
      <c r="B73" s="100" t="s">
        <v>39</v>
      </c>
      <c r="C73" s="100" t="s">
        <v>224</v>
      </c>
      <c r="D73" s="94" t="s">
        <v>227</v>
      </c>
      <c r="E73" s="53">
        <v>1</v>
      </c>
      <c r="F73" s="60" t="s">
        <v>296</v>
      </c>
      <c r="G73" s="54">
        <v>0</v>
      </c>
      <c r="H73" s="101">
        <v>431.89</v>
      </c>
      <c r="I73" s="101">
        <v>1727.55</v>
      </c>
      <c r="J73" s="102">
        <f t="shared" si="1"/>
        <v>2159.44</v>
      </c>
    </row>
    <row r="74" spans="1:10" ht="14.5" x14ac:dyDescent="0.3">
      <c r="A74" s="55" t="s">
        <v>199</v>
      </c>
      <c r="B74" s="105" t="s">
        <v>31</v>
      </c>
      <c r="C74" s="100" t="s">
        <v>224</v>
      </c>
      <c r="D74" s="94" t="s">
        <v>227</v>
      </c>
      <c r="E74" s="53">
        <v>1</v>
      </c>
      <c r="F74" s="60" t="s">
        <v>297</v>
      </c>
      <c r="G74" s="54">
        <v>0</v>
      </c>
      <c r="H74" s="101">
        <v>1129.55</v>
      </c>
      <c r="I74" s="101">
        <v>4518.2</v>
      </c>
      <c r="J74" s="102">
        <f t="shared" si="1"/>
        <v>5647.75</v>
      </c>
    </row>
    <row r="75" spans="1:10" ht="14.5" x14ac:dyDescent="0.3">
      <c r="A75" s="55" t="s">
        <v>200</v>
      </c>
      <c r="B75" s="104" t="s">
        <v>33</v>
      </c>
      <c r="C75" s="100" t="s">
        <v>222</v>
      </c>
      <c r="D75" s="122" t="s">
        <v>407</v>
      </c>
      <c r="E75" s="53">
        <v>1</v>
      </c>
      <c r="F75" s="60" t="s">
        <v>298</v>
      </c>
      <c r="G75" s="54">
        <v>0</v>
      </c>
      <c r="H75" s="101"/>
      <c r="I75" s="101">
        <v>3720.87</v>
      </c>
      <c r="J75" s="102">
        <f t="shared" si="1"/>
        <v>3720.87</v>
      </c>
    </row>
    <row r="76" spans="1:10" ht="14.5" x14ac:dyDescent="0.3">
      <c r="A76" s="55" t="s">
        <v>201</v>
      </c>
      <c r="B76" s="100" t="s">
        <v>39</v>
      </c>
      <c r="C76" s="104" t="s">
        <v>219</v>
      </c>
      <c r="D76" s="94" t="s">
        <v>227</v>
      </c>
      <c r="E76" s="53">
        <v>1</v>
      </c>
      <c r="F76" s="60" t="s">
        <v>299</v>
      </c>
      <c r="G76" s="54">
        <v>0</v>
      </c>
      <c r="H76" s="101">
        <v>431.89</v>
      </c>
      <c r="I76" s="101">
        <v>1727.55</v>
      </c>
      <c r="J76" s="102">
        <f t="shared" si="1"/>
        <v>2159.44</v>
      </c>
    </row>
    <row r="77" spans="1:10" ht="14.5" x14ac:dyDescent="0.3">
      <c r="A77" s="55" t="s">
        <v>180</v>
      </c>
      <c r="B77" s="103" t="s">
        <v>37</v>
      </c>
      <c r="C77" s="104" t="s">
        <v>223</v>
      </c>
      <c r="D77" s="94" t="s">
        <v>227</v>
      </c>
      <c r="E77" s="53">
        <v>1</v>
      </c>
      <c r="F77" s="60" t="s">
        <v>523</v>
      </c>
      <c r="G77" s="54">
        <v>0</v>
      </c>
      <c r="H77" s="101">
        <v>664.44</v>
      </c>
      <c r="I77" s="101">
        <v>2657.77</v>
      </c>
      <c r="J77" s="102">
        <f t="shared" si="1"/>
        <v>3322.21</v>
      </c>
    </row>
    <row r="78" spans="1:10" ht="14.5" x14ac:dyDescent="0.3">
      <c r="A78" s="55" t="s">
        <v>202</v>
      </c>
      <c r="B78" s="105" t="s">
        <v>31</v>
      </c>
      <c r="C78" s="100" t="s">
        <v>222</v>
      </c>
      <c r="D78" s="122" t="s">
        <v>407</v>
      </c>
      <c r="E78" s="53">
        <v>1</v>
      </c>
      <c r="F78" s="60" t="s">
        <v>300</v>
      </c>
      <c r="G78" s="54">
        <v>0</v>
      </c>
      <c r="H78" s="101"/>
      <c r="I78" s="101">
        <v>4518.2</v>
      </c>
      <c r="J78" s="102">
        <f t="shared" si="1"/>
        <v>4518.2</v>
      </c>
    </row>
    <row r="79" spans="1:10" ht="14.5" x14ac:dyDescent="0.3">
      <c r="A79" s="55" t="s">
        <v>187</v>
      </c>
      <c r="B79" s="105" t="s">
        <v>25</v>
      </c>
      <c r="C79" s="109" t="s">
        <v>226</v>
      </c>
      <c r="D79" s="94" t="s">
        <v>227</v>
      </c>
      <c r="E79" s="53">
        <v>1</v>
      </c>
      <c r="F79" s="60" t="s">
        <v>301</v>
      </c>
      <c r="G79" s="54">
        <v>0</v>
      </c>
      <c r="H79" s="101">
        <v>1993.32</v>
      </c>
      <c r="I79" s="101">
        <v>7973.3</v>
      </c>
      <c r="J79" s="102">
        <f t="shared" si="1"/>
        <v>9966.6200000000008</v>
      </c>
    </row>
    <row r="80" spans="1:10" ht="14.5" x14ac:dyDescent="0.3">
      <c r="A80" s="55" t="s">
        <v>189</v>
      </c>
      <c r="B80" s="105" t="s">
        <v>31</v>
      </c>
      <c r="C80" s="104" t="s">
        <v>219</v>
      </c>
      <c r="D80" s="94" t="s">
        <v>227</v>
      </c>
      <c r="E80" s="53">
        <v>1</v>
      </c>
      <c r="F80" s="61" t="s">
        <v>302</v>
      </c>
      <c r="G80" s="54">
        <v>0</v>
      </c>
      <c r="H80" s="101">
        <v>1129.55</v>
      </c>
      <c r="I80" s="101">
        <v>4518.2</v>
      </c>
      <c r="J80" s="102">
        <f t="shared" si="1"/>
        <v>5647.75</v>
      </c>
    </row>
    <row r="81" spans="1:10" ht="14.5" x14ac:dyDescent="0.3">
      <c r="A81" s="55" t="s">
        <v>203</v>
      </c>
      <c r="B81" s="105" t="s">
        <v>31</v>
      </c>
      <c r="C81" s="105" t="s">
        <v>226</v>
      </c>
      <c r="D81" s="122" t="s">
        <v>407</v>
      </c>
      <c r="E81" s="53">
        <v>1</v>
      </c>
      <c r="F81" s="60" t="s">
        <v>305</v>
      </c>
      <c r="G81" s="54">
        <v>0</v>
      </c>
      <c r="H81" s="101"/>
      <c r="I81" s="101">
        <v>4518.2</v>
      </c>
      <c r="J81" s="102">
        <f t="shared" si="1"/>
        <v>4518.2</v>
      </c>
    </row>
    <row r="82" spans="1:10" ht="14.5" x14ac:dyDescent="0.3">
      <c r="A82" s="55" t="s">
        <v>185</v>
      </c>
      <c r="B82" s="105" t="s">
        <v>29</v>
      </c>
      <c r="C82" s="104" t="s">
        <v>223</v>
      </c>
      <c r="D82" s="122" t="s">
        <v>407</v>
      </c>
      <c r="E82" s="53">
        <v>1</v>
      </c>
      <c r="F82" s="61" t="s">
        <v>306</v>
      </c>
      <c r="G82" s="54">
        <v>0</v>
      </c>
      <c r="H82" s="101"/>
      <c r="I82" s="101">
        <v>4916.8599999999997</v>
      </c>
      <c r="J82" s="102">
        <f t="shared" si="1"/>
        <v>4916.8599999999997</v>
      </c>
    </row>
    <row r="83" spans="1:10" ht="14.5" x14ac:dyDescent="0.3">
      <c r="A83" s="55" t="s">
        <v>182</v>
      </c>
      <c r="B83" s="100" t="s">
        <v>39</v>
      </c>
      <c r="C83" s="100" t="s">
        <v>220</v>
      </c>
      <c r="D83" s="94" t="s">
        <v>227</v>
      </c>
      <c r="E83" s="53">
        <v>1</v>
      </c>
      <c r="F83" s="90" t="s">
        <v>550</v>
      </c>
      <c r="G83" s="54">
        <v>0</v>
      </c>
      <c r="H83" s="101">
        <v>431.89</v>
      </c>
      <c r="I83" s="101">
        <v>1727.55</v>
      </c>
      <c r="J83" s="102">
        <f t="shared" si="1"/>
        <v>2159.44</v>
      </c>
    </row>
    <row r="84" spans="1:10" ht="14.5" x14ac:dyDescent="0.3">
      <c r="A84" s="55" t="s">
        <v>182</v>
      </c>
      <c r="B84" s="100" t="s">
        <v>39</v>
      </c>
      <c r="C84" s="103" t="s">
        <v>221</v>
      </c>
      <c r="D84" s="94" t="s">
        <v>227</v>
      </c>
      <c r="E84" s="53">
        <v>1</v>
      </c>
      <c r="F84" s="60" t="s">
        <v>307</v>
      </c>
      <c r="G84" s="54">
        <v>0</v>
      </c>
      <c r="H84" s="101">
        <v>431.89</v>
      </c>
      <c r="I84" s="101">
        <v>1727.55</v>
      </c>
      <c r="J84" s="102">
        <f t="shared" si="1"/>
        <v>2159.44</v>
      </c>
    </row>
    <row r="85" spans="1:10" ht="14.5" x14ac:dyDescent="0.3">
      <c r="A85" s="55" t="s">
        <v>183</v>
      </c>
      <c r="B85" s="104" t="s">
        <v>27</v>
      </c>
      <c r="C85" s="105" t="s">
        <v>226</v>
      </c>
      <c r="D85" s="94" t="s">
        <v>227</v>
      </c>
      <c r="E85" s="53">
        <v>1</v>
      </c>
      <c r="F85" s="61" t="s">
        <v>309</v>
      </c>
      <c r="G85" s="54">
        <v>0</v>
      </c>
      <c r="H85" s="101">
        <v>1461.77</v>
      </c>
      <c r="I85" s="101">
        <v>5847.08</v>
      </c>
      <c r="J85" s="102">
        <f t="shared" si="1"/>
        <v>7308.85</v>
      </c>
    </row>
    <row r="86" spans="1:10" ht="14.5" x14ac:dyDescent="0.3">
      <c r="A86" s="55" t="s">
        <v>204</v>
      </c>
      <c r="B86" s="105" t="s">
        <v>41</v>
      </c>
      <c r="C86" s="103" t="s">
        <v>221</v>
      </c>
      <c r="D86" s="94" t="s">
        <v>227</v>
      </c>
      <c r="E86" s="53">
        <v>1</v>
      </c>
      <c r="F86" s="60" t="s">
        <v>310</v>
      </c>
      <c r="G86" s="54">
        <v>0</v>
      </c>
      <c r="H86" s="101">
        <v>265.77999999999997</v>
      </c>
      <c r="I86" s="106">
        <v>1063.1099999999999</v>
      </c>
      <c r="J86" s="107">
        <f t="shared" si="1"/>
        <v>1328.8899999999999</v>
      </c>
    </row>
    <row r="87" spans="1:10" ht="14.5" x14ac:dyDescent="0.3">
      <c r="A87" s="55" t="s">
        <v>199</v>
      </c>
      <c r="B87" s="105" t="s">
        <v>31</v>
      </c>
      <c r="C87" s="100" t="s">
        <v>224</v>
      </c>
      <c r="D87" s="94" t="s">
        <v>227</v>
      </c>
      <c r="E87" s="53">
        <v>1</v>
      </c>
      <c r="F87" s="60" t="s">
        <v>311</v>
      </c>
      <c r="G87" s="54">
        <v>0</v>
      </c>
      <c r="H87" s="101">
        <v>1129.55</v>
      </c>
      <c r="I87" s="101">
        <v>4518.2</v>
      </c>
      <c r="J87" s="102">
        <f t="shared" si="1"/>
        <v>5647.75</v>
      </c>
    </row>
    <row r="88" spans="1:10" ht="14.5" x14ac:dyDescent="0.3">
      <c r="A88" s="55" t="s">
        <v>181</v>
      </c>
      <c r="B88" s="104" t="s">
        <v>33</v>
      </c>
      <c r="C88" s="105" t="s">
        <v>226</v>
      </c>
      <c r="D88" s="94" t="s">
        <v>227</v>
      </c>
      <c r="E88" s="53">
        <v>1</v>
      </c>
      <c r="F88" s="60" t="s">
        <v>312</v>
      </c>
      <c r="G88" s="54">
        <v>0</v>
      </c>
      <c r="H88" s="101">
        <v>930.22</v>
      </c>
      <c r="I88" s="101">
        <v>3720.87</v>
      </c>
      <c r="J88" s="102">
        <f t="shared" si="1"/>
        <v>4651.09</v>
      </c>
    </row>
    <row r="89" spans="1:10" ht="14.5" x14ac:dyDescent="0.3">
      <c r="A89" s="55" t="s">
        <v>185</v>
      </c>
      <c r="B89" s="105" t="s">
        <v>29</v>
      </c>
      <c r="C89" s="100" t="s">
        <v>222</v>
      </c>
      <c r="D89" s="94" t="s">
        <v>227</v>
      </c>
      <c r="E89" s="53">
        <v>1</v>
      </c>
      <c r="F89" s="60" t="s">
        <v>524</v>
      </c>
      <c r="G89" s="54">
        <v>0</v>
      </c>
      <c r="H89" s="101">
        <v>1229.22</v>
      </c>
      <c r="I89" s="101">
        <v>4916.8599999999997</v>
      </c>
      <c r="J89" s="102">
        <f t="shared" si="1"/>
        <v>6146.08</v>
      </c>
    </row>
    <row r="90" spans="1:10" ht="14.5" x14ac:dyDescent="0.3">
      <c r="A90" s="55" t="s">
        <v>189</v>
      </c>
      <c r="B90" s="105" t="s">
        <v>31</v>
      </c>
      <c r="C90" s="103" t="s">
        <v>225</v>
      </c>
      <c r="D90" s="94" t="s">
        <v>227</v>
      </c>
      <c r="E90" s="53">
        <v>1</v>
      </c>
      <c r="F90" s="60" t="s">
        <v>314</v>
      </c>
      <c r="G90" s="54">
        <v>0</v>
      </c>
      <c r="H90" s="101">
        <v>1129.55</v>
      </c>
      <c r="I90" s="101">
        <v>4518.2</v>
      </c>
      <c r="J90" s="102">
        <f t="shared" si="1"/>
        <v>5647.75</v>
      </c>
    </row>
    <row r="91" spans="1:10" ht="14.5" x14ac:dyDescent="0.3">
      <c r="A91" s="55" t="s">
        <v>185</v>
      </c>
      <c r="B91" s="105" t="s">
        <v>29</v>
      </c>
      <c r="C91" s="104" t="s">
        <v>219</v>
      </c>
      <c r="D91" s="94" t="s">
        <v>227</v>
      </c>
      <c r="E91" s="53">
        <v>1</v>
      </c>
      <c r="F91" s="92" t="s">
        <v>388</v>
      </c>
      <c r="G91" s="54">
        <v>0</v>
      </c>
      <c r="H91" s="101">
        <v>1229.22</v>
      </c>
      <c r="I91" s="101">
        <v>4916.8599999999997</v>
      </c>
      <c r="J91" s="102">
        <f t="shared" si="1"/>
        <v>6146.08</v>
      </c>
    </row>
    <row r="92" spans="1:10" ht="14.5" x14ac:dyDescent="0.3">
      <c r="A92" s="55" t="s">
        <v>180</v>
      </c>
      <c r="B92" s="103" t="s">
        <v>37</v>
      </c>
      <c r="C92" s="100" t="s">
        <v>220</v>
      </c>
      <c r="D92" s="94" t="s">
        <v>227</v>
      </c>
      <c r="E92" s="53">
        <v>1</v>
      </c>
      <c r="F92" s="60" t="s">
        <v>371</v>
      </c>
      <c r="G92" s="54">
        <v>0</v>
      </c>
      <c r="H92" s="101">
        <v>664.44</v>
      </c>
      <c r="I92" s="101">
        <v>2657.77</v>
      </c>
      <c r="J92" s="102">
        <f t="shared" si="1"/>
        <v>3322.21</v>
      </c>
    </row>
    <row r="93" spans="1:10" ht="14.5" x14ac:dyDescent="0.3">
      <c r="A93" s="55" t="s">
        <v>207</v>
      </c>
      <c r="B93" s="104" t="s">
        <v>27</v>
      </c>
      <c r="C93" s="103" t="s">
        <v>225</v>
      </c>
      <c r="D93" s="94" t="s">
        <v>227</v>
      </c>
      <c r="E93" s="53">
        <v>1</v>
      </c>
      <c r="F93" s="60" t="s">
        <v>320</v>
      </c>
      <c r="G93" s="54">
        <v>0</v>
      </c>
      <c r="H93" s="101">
        <v>1461.77</v>
      </c>
      <c r="I93" s="101">
        <v>5847.08</v>
      </c>
      <c r="J93" s="102">
        <f t="shared" si="1"/>
        <v>7308.85</v>
      </c>
    </row>
    <row r="94" spans="1:10" ht="14.5" x14ac:dyDescent="0.3">
      <c r="A94" s="55" t="s">
        <v>181</v>
      </c>
      <c r="B94" s="104" t="s">
        <v>33</v>
      </c>
      <c r="C94" s="104" t="s">
        <v>219</v>
      </c>
      <c r="D94" s="94" t="s">
        <v>227</v>
      </c>
      <c r="E94" s="53">
        <v>1</v>
      </c>
      <c r="F94" s="60" t="s">
        <v>321</v>
      </c>
      <c r="G94" s="54">
        <v>0</v>
      </c>
      <c r="H94" s="101">
        <v>930.22</v>
      </c>
      <c r="I94" s="101">
        <v>3720.87</v>
      </c>
      <c r="J94" s="102">
        <f t="shared" si="1"/>
        <v>4651.09</v>
      </c>
    </row>
    <row r="95" spans="1:10" ht="14.5" x14ac:dyDescent="0.3">
      <c r="A95" s="55" t="s">
        <v>182</v>
      </c>
      <c r="B95" s="100" t="s">
        <v>39</v>
      </c>
      <c r="C95" s="100" t="s">
        <v>224</v>
      </c>
      <c r="D95" s="94" t="s">
        <v>227</v>
      </c>
      <c r="E95" s="53">
        <v>1</v>
      </c>
      <c r="F95" s="60" t="s">
        <v>322</v>
      </c>
      <c r="G95" s="54">
        <v>0</v>
      </c>
      <c r="H95" s="101">
        <v>431.89</v>
      </c>
      <c r="I95" s="101">
        <v>1727.55</v>
      </c>
      <c r="J95" s="102">
        <f t="shared" si="1"/>
        <v>2159.44</v>
      </c>
    </row>
    <row r="96" spans="1:10" ht="14.5" x14ac:dyDescent="0.3">
      <c r="A96" s="55" t="s">
        <v>182</v>
      </c>
      <c r="B96" s="100" t="s">
        <v>39</v>
      </c>
      <c r="C96" s="104" t="s">
        <v>219</v>
      </c>
      <c r="D96" s="94" t="s">
        <v>227</v>
      </c>
      <c r="E96" s="53">
        <v>1</v>
      </c>
      <c r="F96" s="60" t="s">
        <v>323</v>
      </c>
      <c r="G96" s="54">
        <v>0</v>
      </c>
      <c r="H96" s="101">
        <v>431.89</v>
      </c>
      <c r="I96" s="101">
        <v>1727.55</v>
      </c>
      <c r="J96" s="102">
        <f t="shared" si="1"/>
        <v>2159.44</v>
      </c>
    </row>
    <row r="97" spans="1:10" ht="14.5" x14ac:dyDescent="0.3">
      <c r="A97" s="55" t="s">
        <v>182</v>
      </c>
      <c r="B97" s="100" t="s">
        <v>39</v>
      </c>
      <c r="C97" s="104" t="s">
        <v>219</v>
      </c>
      <c r="D97" s="94" t="s">
        <v>227</v>
      </c>
      <c r="E97" s="53">
        <v>1</v>
      </c>
      <c r="F97" s="60" t="s">
        <v>324</v>
      </c>
      <c r="G97" s="54">
        <v>0</v>
      </c>
      <c r="H97" s="101">
        <v>431.89</v>
      </c>
      <c r="I97" s="101">
        <v>1727.55</v>
      </c>
      <c r="J97" s="102">
        <f t="shared" si="1"/>
        <v>2159.44</v>
      </c>
    </row>
    <row r="98" spans="1:10" ht="14.5" x14ac:dyDescent="0.3">
      <c r="A98" s="55" t="s">
        <v>216</v>
      </c>
      <c r="B98" s="105"/>
      <c r="C98" s="108" t="s">
        <v>222</v>
      </c>
      <c r="D98" s="94" t="s">
        <v>227</v>
      </c>
      <c r="E98" s="53">
        <v>1</v>
      </c>
      <c r="F98" s="90" t="s">
        <v>372</v>
      </c>
      <c r="G98" s="54">
        <v>0</v>
      </c>
      <c r="H98" s="110">
        <v>8100</v>
      </c>
      <c r="I98" s="110">
        <v>18900</v>
      </c>
      <c r="J98" s="111">
        <f t="shared" si="1"/>
        <v>27000</v>
      </c>
    </row>
    <row r="99" spans="1:10" ht="14.5" x14ac:dyDescent="0.3">
      <c r="A99" s="55" t="s">
        <v>183</v>
      </c>
      <c r="B99" s="104" t="s">
        <v>27</v>
      </c>
      <c r="C99" s="100" t="s">
        <v>220</v>
      </c>
      <c r="D99" s="94" t="s">
        <v>227</v>
      </c>
      <c r="E99" s="53">
        <v>1</v>
      </c>
      <c r="F99" s="61" t="s">
        <v>327</v>
      </c>
      <c r="G99" s="54">
        <v>0</v>
      </c>
      <c r="H99" s="101">
        <v>1461.77</v>
      </c>
      <c r="I99" s="101">
        <v>5847.08</v>
      </c>
      <c r="J99" s="102">
        <f t="shared" si="1"/>
        <v>7308.85</v>
      </c>
    </row>
    <row r="100" spans="1:10" ht="14.5" x14ac:dyDescent="0.3">
      <c r="A100" s="55" t="s">
        <v>201</v>
      </c>
      <c r="B100" s="100" t="s">
        <v>39</v>
      </c>
      <c r="C100" s="105" t="s">
        <v>226</v>
      </c>
      <c r="D100" s="94" t="s">
        <v>227</v>
      </c>
      <c r="E100" s="53">
        <v>1</v>
      </c>
      <c r="F100" s="60" t="s">
        <v>328</v>
      </c>
      <c r="G100" s="54">
        <v>0</v>
      </c>
      <c r="H100" s="101">
        <v>431.89</v>
      </c>
      <c r="I100" s="101">
        <v>1727.55</v>
      </c>
      <c r="J100" s="102">
        <f t="shared" si="1"/>
        <v>2159.44</v>
      </c>
    </row>
    <row r="101" spans="1:10" ht="14.5" x14ac:dyDescent="0.3">
      <c r="A101" s="55" t="s">
        <v>199</v>
      </c>
      <c r="B101" s="105" t="s">
        <v>31</v>
      </c>
      <c r="C101" s="104" t="s">
        <v>219</v>
      </c>
      <c r="D101" s="94" t="s">
        <v>227</v>
      </c>
      <c r="E101" s="53">
        <v>1</v>
      </c>
      <c r="F101" s="60" t="s">
        <v>329</v>
      </c>
      <c r="G101" s="54">
        <v>0</v>
      </c>
      <c r="H101" s="101">
        <v>1129.55</v>
      </c>
      <c r="I101" s="101">
        <v>4518.2</v>
      </c>
      <c r="J101" s="102">
        <f t="shared" si="1"/>
        <v>5647.75</v>
      </c>
    </row>
    <row r="102" spans="1:10" ht="14.5" x14ac:dyDescent="0.3">
      <c r="A102" s="55" t="s">
        <v>199</v>
      </c>
      <c r="B102" s="105" t="s">
        <v>31</v>
      </c>
      <c r="C102" s="104" t="s">
        <v>219</v>
      </c>
      <c r="D102" s="94" t="s">
        <v>227</v>
      </c>
      <c r="E102" s="53">
        <v>1</v>
      </c>
      <c r="F102" s="60" t="s">
        <v>331</v>
      </c>
      <c r="G102" s="54">
        <v>0</v>
      </c>
      <c r="H102" s="101">
        <v>1129.55</v>
      </c>
      <c r="I102" s="101">
        <v>4518.2</v>
      </c>
      <c r="J102" s="102">
        <f t="shared" si="1"/>
        <v>5647.75</v>
      </c>
    </row>
    <row r="103" spans="1:10" ht="14.5" x14ac:dyDescent="0.3">
      <c r="A103" s="55" t="s">
        <v>185</v>
      </c>
      <c r="B103" s="105" t="s">
        <v>29</v>
      </c>
      <c r="C103" s="100" t="s">
        <v>222</v>
      </c>
      <c r="D103" s="94" t="s">
        <v>227</v>
      </c>
      <c r="E103" s="53">
        <v>1</v>
      </c>
      <c r="F103" s="61" t="s">
        <v>526</v>
      </c>
      <c r="G103" s="54">
        <v>0</v>
      </c>
      <c r="H103" s="101">
        <v>1229.22</v>
      </c>
      <c r="I103" s="101">
        <v>4916.8599999999997</v>
      </c>
      <c r="J103" s="102">
        <f t="shared" si="1"/>
        <v>6146.08</v>
      </c>
    </row>
    <row r="104" spans="1:10" ht="14.5" x14ac:dyDescent="0.3">
      <c r="A104" s="55" t="s">
        <v>210</v>
      </c>
      <c r="B104" s="105"/>
      <c r="C104" s="103" t="s">
        <v>221</v>
      </c>
      <c r="D104" s="94" t="s">
        <v>227</v>
      </c>
      <c r="E104" s="53">
        <v>1</v>
      </c>
      <c r="F104" s="60" t="s">
        <v>332</v>
      </c>
      <c r="G104" s="54">
        <v>0</v>
      </c>
      <c r="H104" s="101">
        <v>3198</v>
      </c>
      <c r="I104" s="101">
        <v>12792</v>
      </c>
      <c r="J104" s="102">
        <f t="shared" si="1"/>
        <v>15990</v>
      </c>
    </row>
    <row r="105" spans="1:10" ht="14.5" x14ac:dyDescent="0.3">
      <c r="A105" s="55" t="s">
        <v>187</v>
      </c>
      <c r="B105" s="105" t="s">
        <v>25</v>
      </c>
      <c r="C105" s="100" t="s">
        <v>222</v>
      </c>
      <c r="D105" s="122" t="s">
        <v>461</v>
      </c>
      <c r="E105" s="53">
        <v>1</v>
      </c>
      <c r="F105" s="60" t="s">
        <v>334</v>
      </c>
      <c r="G105" s="54">
        <v>0</v>
      </c>
      <c r="H105" s="101"/>
      <c r="I105" s="101">
        <v>7973.3</v>
      </c>
      <c r="J105" s="102">
        <f t="shared" si="1"/>
        <v>7973.3</v>
      </c>
    </row>
    <row r="106" spans="1:10" ht="14.5" x14ac:dyDescent="0.3">
      <c r="A106" s="55" t="s">
        <v>189</v>
      </c>
      <c r="B106" s="105" t="s">
        <v>31</v>
      </c>
      <c r="C106" s="103" t="s">
        <v>221</v>
      </c>
      <c r="D106" s="94" t="s">
        <v>227</v>
      </c>
      <c r="E106" s="53">
        <v>1</v>
      </c>
      <c r="F106" s="61" t="s">
        <v>335</v>
      </c>
      <c r="G106" s="54">
        <v>0</v>
      </c>
      <c r="H106" s="101">
        <v>1129.55</v>
      </c>
      <c r="I106" s="101">
        <v>4518.2</v>
      </c>
      <c r="J106" s="102">
        <f t="shared" si="1"/>
        <v>5647.75</v>
      </c>
    </row>
    <row r="107" spans="1:10" ht="14.5" x14ac:dyDescent="0.3">
      <c r="A107" s="55" t="s">
        <v>185</v>
      </c>
      <c r="B107" s="105" t="s">
        <v>29</v>
      </c>
      <c r="C107" s="104" t="s">
        <v>223</v>
      </c>
      <c r="D107" s="94" t="s">
        <v>227</v>
      </c>
      <c r="E107" s="53">
        <v>1</v>
      </c>
      <c r="F107" s="61" t="s">
        <v>336</v>
      </c>
      <c r="G107" s="54">
        <v>0</v>
      </c>
      <c r="H107" s="101">
        <v>1229.22</v>
      </c>
      <c r="I107" s="101">
        <v>4916.8599999999997</v>
      </c>
      <c r="J107" s="102">
        <f t="shared" si="1"/>
        <v>6146.08</v>
      </c>
    </row>
    <row r="108" spans="1:10" ht="14.5" x14ac:dyDescent="0.3">
      <c r="A108" s="55" t="s">
        <v>182</v>
      </c>
      <c r="B108" s="100" t="s">
        <v>39</v>
      </c>
      <c r="C108" s="100" t="s">
        <v>220</v>
      </c>
      <c r="D108" s="94" t="s">
        <v>227</v>
      </c>
      <c r="E108" s="53">
        <v>1</v>
      </c>
      <c r="F108" s="61" t="s">
        <v>338</v>
      </c>
      <c r="G108" s="54">
        <v>0</v>
      </c>
      <c r="H108" s="101">
        <v>431.89</v>
      </c>
      <c r="I108" s="101">
        <v>1727.55</v>
      </c>
      <c r="J108" s="102">
        <f t="shared" si="1"/>
        <v>2159.44</v>
      </c>
    </row>
    <row r="109" spans="1:10" ht="14.5" x14ac:dyDescent="0.3">
      <c r="A109" s="55" t="s">
        <v>211</v>
      </c>
      <c r="B109" s="105" t="s">
        <v>41</v>
      </c>
      <c r="C109" s="105" t="s">
        <v>226</v>
      </c>
      <c r="D109" s="122" t="s">
        <v>407</v>
      </c>
      <c r="E109" s="53">
        <v>1</v>
      </c>
      <c r="F109" s="60" t="s">
        <v>339</v>
      </c>
      <c r="G109" s="54">
        <v>0</v>
      </c>
      <c r="H109" s="101"/>
      <c r="I109" s="106">
        <v>1063.1099999999999</v>
      </c>
      <c r="J109" s="107">
        <f t="shared" si="1"/>
        <v>1063.1099999999999</v>
      </c>
    </row>
    <row r="110" spans="1:10" ht="14.5" x14ac:dyDescent="0.3">
      <c r="A110" s="55" t="s">
        <v>183</v>
      </c>
      <c r="B110" s="104" t="s">
        <v>27</v>
      </c>
      <c r="C110" s="100" t="s">
        <v>222</v>
      </c>
      <c r="D110" s="94" t="s">
        <v>227</v>
      </c>
      <c r="E110" s="53">
        <v>1</v>
      </c>
      <c r="F110" s="60" t="s">
        <v>527</v>
      </c>
      <c r="G110" s="54">
        <v>0</v>
      </c>
      <c r="H110" s="101">
        <v>1461.77</v>
      </c>
      <c r="I110" s="101">
        <v>5847.08</v>
      </c>
      <c r="J110" s="102">
        <f t="shared" si="1"/>
        <v>7308.85</v>
      </c>
    </row>
    <row r="111" spans="1:10" ht="14.5" x14ac:dyDescent="0.3">
      <c r="A111" s="55" t="s">
        <v>180</v>
      </c>
      <c r="B111" s="103" t="s">
        <v>37</v>
      </c>
      <c r="C111" s="100" t="s">
        <v>224</v>
      </c>
      <c r="D111" s="94" t="s">
        <v>227</v>
      </c>
      <c r="E111" s="53">
        <v>1</v>
      </c>
      <c r="F111" s="60" t="s">
        <v>340</v>
      </c>
      <c r="G111" s="54">
        <v>0</v>
      </c>
      <c r="H111" s="101">
        <v>664.44</v>
      </c>
      <c r="I111" s="101">
        <v>2657.77</v>
      </c>
      <c r="J111" s="102">
        <f t="shared" si="1"/>
        <v>3322.21</v>
      </c>
    </row>
    <row r="112" spans="1:10" ht="14.5" x14ac:dyDescent="0.3">
      <c r="A112" s="55" t="s">
        <v>180</v>
      </c>
      <c r="B112" s="103" t="s">
        <v>37</v>
      </c>
      <c r="C112" s="104" t="s">
        <v>223</v>
      </c>
      <c r="D112" s="94" t="s">
        <v>227</v>
      </c>
      <c r="E112" s="53">
        <v>1</v>
      </c>
      <c r="F112" s="60" t="s">
        <v>341</v>
      </c>
      <c r="G112" s="54">
        <v>0</v>
      </c>
      <c r="H112" s="101">
        <v>664.44</v>
      </c>
      <c r="I112" s="101">
        <v>2657.77</v>
      </c>
      <c r="J112" s="102">
        <f t="shared" si="1"/>
        <v>3322.21</v>
      </c>
    </row>
    <row r="113" spans="1:10" ht="14.5" x14ac:dyDescent="0.3">
      <c r="A113" s="55" t="s">
        <v>189</v>
      </c>
      <c r="B113" s="105" t="s">
        <v>31</v>
      </c>
      <c r="C113" s="104" t="s">
        <v>219</v>
      </c>
      <c r="D113" s="94" t="s">
        <v>227</v>
      </c>
      <c r="E113" s="53">
        <v>1</v>
      </c>
      <c r="F113" s="61" t="s">
        <v>342</v>
      </c>
      <c r="G113" s="54">
        <v>0</v>
      </c>
      <c r="H113" s="101">
        <v>1129.55</v>
      </c>
      <c r="I113" s="101">
        <v>4518.2</v>
      </c>
      <c r="J113" s="102">
        <f t="shared" si="1"/>
        <v>5647.75</v>
      </c>
    </row>
    <row r="114" spans="1:10" ht="14.5" x14ac:dyDescent="0.3">
      <c r="A114" s="55" t="s">
        <v>188</v>
      </c>
      <c r="B114" s="105" t="s">
        <v>35</v>
      </c>
      <c r="C114" s="100" t="s">
        <v>222</v>
      </c>
      <c r="D114" s="94" t="s">
        <v>227</v>
      </c>
      <c r="E114" s="53">
        <v>1</v>
      </c>
      <c r="F114" s="60" t="s">
        <v>343</v>
      </c>
      <c r="G114" s="54">
        <v>0</v>
      </c>
      <c r="H114" s="101">
        <v>807.29</v>
      </c>
      <c r="I114" s="101">
        <v>3229.18</v>
      </c>
      <c r="J114" s="102">
        <f t="shared" si="1"/>
        <v>4036.47</v>
      </c>
    </row>
    <row r="115" spans="1:10" ht="14.5" x14ac:dyDescent="0.3">
      <c r="A115" s="55" t="s">
        <v>189</v>
      </c>
      <c r="B115" s="105" t="s">
        <v>31</v>
      </c>
      <c r="C115" s="104" t="s">
        <v>219</v>
      </c>
      <c r="D115" s="94" t="s">
        <v>227</v>
      </c>
      <c r="E115" s="53">
        <v>1</v>
      </c>
      <c r="F115" s="60" t="s">
        <v>344</v>
      </c>
      <c r="G115" s="54">
        <v>0</v>
      </c>
      <c r="H115" s="101">
        <v>1129.55</v>
      </c>
      <c r="I115" s="101">
        <v>4518.2</v>
      </c>
      <c r="J115" s="102">
        <f t="shared" si="1"/>
        <v>5647.75</v>
      </c>
    </row>
    <row r="116" spans="1:10" ht="14.5" x14ac:dyDescent="0.3">
      <c r="A116" s="55" t="s">
        <v>180</v>
      </c>
      <c r="B116" s="103" t="s">
        <v>37</v>
      </c>
      <c r="C116" s="100" t="s">
        <v>222</v>
      </c>
      <c r="D116" s="94" t="s">
        <v>227</v>
      </c>
      <c r="E116" s="53">
        <v>1</v>
      </c>
      <c r="F116" s="61" t="s">
        <v>345</v>
      </c>
      <c r="G116" s="54">
        <v>0</v>
      </c>
      <c r="H116" s="101">
        <v>664.44</v>
      </c>
      <c r="I116" s="101">
        <v>2657.77</v>
      </c>
      <c r="J116" s="102">
        <f t="shared" si="1"/>
        <v>3322.21</v>
      </c>
    </row>
    <row r="117" spans="1:10" ht="14.5" x14ac:dyDescent="0.3">
      <c r="A117" s="55" t="s">
        <v>180</v>
      </c>
      <c r="B117" s="103" t="s">
        <v>37</v>
      </c>
      <c r="C117" s="104" t="s">
        <v>219</v>
      </c>
      <c r="D117" s="94" t="s">
        <v>227</v>
      </c>
      <c r="E117" s="53">
        <v>1</v>
      </c>
      <c r="F117" s="60" t="s">
        <v>346</v>
      </c>
      <c r="G117" s="54">
        <v>0</v>
      </c>
      <c r="H117" s="101">
        <v>664.44</v>
      </c>
      <c r="I117" s="101">
        <v>2657.77</v>
      </c>
      <c r="J117" s="102">
        <f t="shared" si="1"/>
        <v>3322.21</v>
      </c>
    </row>
    <row r="118" spans="1:10" ht="14.5" x14ac:dyDescent="0.3">
      <c r="A118" s="55" t="s">
        <v>180</v>
      </c>
      <c r="B118" s="103" t="s">
        <v>37</v>
      </c>
      <c r="C118" s="105" t="s">
        <v>226</v>
      </c>
      <c r="D118" s="94" t="s">
        <v>227</v>
      </c>
      <c r="E118" s="53">
        <v>1</v>
      </c>
      <c r="F118" s="61" t="s">
        <v>347</v>
      </c>
      <c r="G118" s="54">
        <v>0</v>
      </c>
      <c r="H118" s="101">
        <v>664.44</v>
      </c>
      <c r="I118" s="101">
        <v>2657.77</v>
      </c>
      <c r="J118" s="102">
        <f t="shared" si="1"/>
        <v>3322.21</v>
      </c>
    </row>
    <row r="119" spans="1:10" ht="14.5" x14ac:dyDescent="0.3">
      <c r="A119" s="55" t="s">
        <v>213</v>
      </c>
      <c r="B119" s="104" t="s">
        <v>27</v>
      </c>
      <c r="C119" s="100" t="s">
        <v>220</v>
      </c>
      <c r="D119" s="94" t="s">
        <v>227</v>
      </c>
      <c r="E119" s="53">
        <v>1</v>
      </c>
      <c r="F119" s="60" t="s">
        <v>528</v>
      </c>
      <c r="G119" s="54">
        <v>0</v>
      </c>
      <c r="H119" s="101">
        <v>1461.77</v>
      </c>
      <c r="I119" s="101">
        <v>5847.08</v>
      </c>
      <c r="J119" s="102">
        <f t="shared" si="1"/>
        <v>7308.85</v>
      </c>
    </row>
    <row r="120" spans="1:10" ht="14.5" x14ac:dyDescent="0.3">
      <c r="A120" s="55" t="s">
        <v>195</v>
      </c>
      <c r="B120" s="105" t="s">
        <v>41</v>
      </c>
      <c r="C120" s="104" t="s">
        <v>219</v>
      </c>
      <c r="D120" s="94" t="s">
        <v>227</v>
      </c>
      <c r="E120" s="53">
        <v>1</v>
      </c>
      <c r="F120" s="60" t="s">
        <v>529</v>
      </c>
      <c r="G120" s="54">
        <v>0</v>
      </c>
      <c r="H120" s="101">
        <v>265.77999999999997</v>
      </c>
      <c r="I120" s="106">
        <v>1063.1099999999999</v>
      </c>
      <c r="J120" s="107">
        <f t="shared" si="1"/>
        <v>1328.8899999999999</v>
      </c>
    </row>
    <row r="121" spans="1:10" ht="14.5" x14ac:dyDescent="0.3">
      <c r="A121" s="55" t="s">
        <v>196</v>
      </c>
      <c r="B121" s="104" t="s">
        <v>33</v>
      </c>
      <c r="C121" s="100" t="s">
        <v>222</v>
      </c>
      <c r="D121" s="94" t="s">
        <v>227</v>
      </c>
      <c r="E121" s="53">
        <v>1</v>
      </c>
      <c r="F121" s="60" t="s">
        <v>530</v>
      </c>
      <c r="G121" s="54">
        <v>0</v>
      </c>
      <c r="H121" s="101">
        <v>930.22</v>
      </c>
      <c r="I121" s="101">
        <v>3720.87</v>
      </c>
      <c r="J121" s="102">
        <f t="shared" si="1"/>
        <v>4651.09</v>
      </c>
    </row>
    <row r="122" spans="1:10" ht="14.5" x14ac:dyDescent="0.3">
      <c r="A122" s="55" t="s">
        <v>195</v>
      </c>
      <c r="B122" s="105" t="s">
        <v>41</v>
      </c>
      <c r="C122" s="103" t="s">
        <v>225</v>
      </c>
      <c r="D122" s="94" t="s">
        <v>227</v>
      </c>
      <c r="E122" s="53">
        <v>1</v>
      </c>
      <c r="F122" s="60" t="s">
        <v>348</v>
      </c>
      <c r="G122" s="54">
        <v>0</v>
      </c>
      <c r="H122" s="101">
        <v>265.77999999999997</v>
      </c>
      <c r="I122" s="106">
        <v>1063.1099999999999</v>
      </c>
      <c r="J122" s="107">
        <f t="shared" si="1"/>
        <v>1328.8899999999999</v>
      </c>
    </row>
    <row r="123" spans="1:10" ht="14.5" x14ac:dyDescent="0.3">
      <c r="A123" s="55" t="s">
        <v>207</v>
      </c>
      <c r="B123" s="104" t="s">
        <v>27</v>
      </c>
      <c r="C123" s="103" t="s">
        <v>225</v>
      </c>
      <c r="D123" s="94" t="s">
        <v>227</v>
      </c>
      <c r="E123" s="53">
        <v>1</v>
      </c>
      <c r="F123" s="60" t="s">
        <v>350</v>
      </c>
      <c r="G123" s="54">
        <v>0</v>
      </c>
      <c r="H123" s="101">
        <v>1461.77</v>
      </c>
      <c r="I123" s="101">
        <v>5847.08</v>
      </c>
      <c r="J123" s="102">
        <f t="shared" si="1"/>
        <v>7308.85</v>
      </c>
    </row>
    <row r="124" spans="1:10" ht="14.5" x14ac:dyDescent="0.3">
      <c r="A124" s="55" t="s">
        <v>189</v>
      </c>
      <c r="B124" s="105" t="s">
        <v>31</v>
      </c>
      <c r="C124" s="104" t="s">
        <v>219</v>
      </c>
      <c r="D124" s="122" t="s">
        <v>407</v>
      </c>
      <c r="E124" s="53">
        <v>1</v>
      </c>
      <c r="F124" s="60" t="s">
        <v>351</v>
      </c>
      <c r="G124" s="54">
        <v>0</v>
      </c>
      <c r="H124" s="101"/>
      <c r="I124" s="101">
        <v>4518.2</v>
      </c>
      <c r="J124" s="102">
        <f t="shared" si="1"/>
        <v>4518.2</v>
      </c>
    </row>
    <row r="125" spans="1:10" ht="14.5" x14ac:dyDescent="0.3">
      <c r="A125" s="55" t="s">
        <v>180</v>
      </c>
      <c r="B125" s="103" t="s">
        <v>37</v>
      </c>
      <c r="C125" s="104" t="s">
        <v>219</v>
      </c>
      <c r="D125" s="94" t="s">
        <v>227</v>
      </c>
      <c r="E125" s="53">
        <v>1</v>
      </c>
      <c r="F125" s="60" t="s">
        <v>352</v>
      </c>
      <c r="G125" s="54">
        <v>0</v>
      </c>
      <c r="H125" s="101">
        <v>664.44</v>
      </c>
      <c r="I125" s="101">
        <v>2657.77</v>
      </c>
      <c r="J125" s="102">
        <f t="shared" si="1"/>
        <v>3322.21</v>
      </c>
    </row>
    <row r="126" spans="1:10" ht="14.5" x14ac:dyDescent="0.3">
      <c r="A126" s="55" t="s">
        <v>212</v>
      </c>
      <c r="B126" s="104" t="s">
        <v>33</v>
      </c>
      <c r="C126" s="105" t="s">
        <v>226</v>
      </c>
      <c r="D126" s="122" t="s">
        <v>407</v>
      </c>
      <c r="E126" s="53">
        <v>1</v>
      </c>
      <c r="F126" s="60" t="s">
        <v>353</v>
      </c>
      <c r="G126" s="54">
        <v>0</v>
      </c>
      <c r="H126" s="101"/>
      <c r="I126" s="101">
        <v>3720.87</v>
      </c>
      <c r="J126" s="102">
        <f t="shared" si="1"/>
        <v>3720.87</v>
      </c>
    </row>
    <row r="127" spans="1:10" ht="14.5" x14ac:dyDescent="0.3">
      <c r="A127" s="55" t="s">
        <v>188</v>
      </c>
      <c r="B127" s="105" t="s">
        <v>35</v>
      </c>
      <c r="C127" s="100" t="s">
        <v>224</v>
      </c>
      <c r="D127" s="94" t="s">
        <v>227</v>
      </c>
      <c r="E127" s="53">
        <v>1</v>
      </c>
      <c r="F127" s="60" t="s">
        <v>355</v>
      </c>
      <c r="G127" s="54">
        <v>0</v>
      </c>
      <c r="H127" s="101">
        <v>807.29</v>
      </c>
      <c r="I127" s="101">
        <v>3229.18</v>
      </c>
      <c r="J127" s="102">
        <f t="shared" si="1"/>
        <v>4036.47</v>
      </c>
    </row>
    <row r="128" spans="1:10" ht="14.5" x14ac:dyDescent="0.3">
      <c r="A128" s="55" t="s">
        <v>189</v>
      </c>
      <c r="B128" s="105" t="s">
        <v>31</v>
      </c>
      <c r="C128" s="104" t="s">
        <v>219</v>
      </c>
      <c r="D128" s="122" t="s">
        <v>407</v>
      </c>
      <c r="E128" s="53">
        <v>1</v>
      </c>
      <c r="F128" s="60" t="s">
        <v>356</v>
      </c>
      <c r="G128" s="54">
        <v>0</v>
      </c>
      <c r="H128" s="101"/>
      <c r="I128" s="101">
        <v>4518.2</v>
      </c>
      <c r="J128" s="102">
        <f t="shared" si="1"/>
        <v>4518.2</v>
      </c>
    </row>
    <row r="129" spans="1:10" ht="14.5" x14ac:dyDescent="0.3">
      <c r="A129" s="55" t="s">
        <v>185</v>
      </c>
      <c r="B129" s="105" t="s">
        <v>29</v>
      </c>
      <c r="C129" s="100" t="s">
        <v>222</v>
      </c>
      <c r="D129" s="94" t="s">
        <v>227</v>
      </c>
      <c r="E129" s="53">
        <v>1</v>
      </c>
      <c r="F129" s="60" t="s">
        <v>357</v>
      </c>
      <c r="G129" s="54">
        <v>0</v>
      </c>
      <c r="H129" s="101">
        <v>1229.22</v>
      </c>
      <c r="I129" s="101">
        <v>4916.8599999999997</v>
      </c>
      <c r="J129" s="102">
        <f t="shared" si="1"/>
        <v>6146.08</v>
      </c>
    </row>
    <row r="130" spans="1:10" ht="14.5" x14ac:dyDescent="0.3">
      <c r="A130" s="55" t="s">
        <v>183</v>
      </c>
      <c r="B130" s="104" t="s">
        <v>27</v>
      </c>
      <c r="C130" s="100" t="s">
        <v>222</v>
      </c>
      <c r="D130" s="94" t="s">
        <v>227</v>
      </c>
      <c r="E130" s="53">
        <v>1</v>
      </c>
      <c r="F130" s="61" t="s">
        <v>358</v>
      </c>
      <c r="G130" s="54">
        <v>0</v>
      </c>
      <c r="H130" s="101">
        <v>1461.77</v>
      </c>
      <c r="I130" s="101">
        <v>5847.08</v>
      </c>
      <c r="J130" s="102">
        <f t="shared" si="1"/>
        <v>7308.85</v>
      </c>
    </row>
    <row r="131" spans="1:10" ht="14.5" x14ac:dyDescent="0.3">
      <c r="A131" s="55" t="s">
        <v>214</v>
      </c>
      <c r="B131" s="105"/>
      <c r="C131" s="105" t="s">
        <v>226</v>
      </c>
      <c r="D131" s="94" t="s">
        <v>227</v>
      </c>
      <c r="E131" s="53">
        <v>1</v>
      </c>
      <c r="F131" s="60" t="s">
        <v>359</v>
      </c>
      <c r="G131" s="54">
        <v>0</v>
      </c>
      <c r="H131" s="101">
        <v>3198</v>
      </c>
      <c r="I131" s="101">
        <v>12792</v>
      </c>
      <c r="J131" s="102">
        <f t="shared" si="1"/>
        <v>15990</v>
      </c>
    </row>
    <row r="132" spans="1:10" ht="14.5" x14ac:dyDescent="0.3">
      <c r="A132" s="55" t="s">
        <v>183</v>
      </c>
      <c r="B132" s="104" t="s">
        <v>27</v>
      </c>
      <c r="C132" s="100" t="s">
        <v>224</v>
      </c>
      <c r="D132" s="94" t="s">
        <v>227</v>
      </c>
      <c r="E132" s="53">
        <v>1</v>
      </c>
      <c r="F132" s="60" t="s">
        <v>360</v>
      </c>
      <c r="G132" s="54">
        <v>0</v>
      </c>
      <c r="H132" s="101">
        <v>1461.77</v>
      </c>
      <c r="I132" s="101">
        <v>5847.08</v>
      </c>
      <c r="J132" s="102">
        <f t="shared" si="1"/>
        <v>7308.85</v>
      </c>
    </row>
    <row r="133" spans="1:10" ht="14.5" x14ac:dyDescent="0.3">
      <c r="A133" s="55" t="s">
        <v>183</v>
      </c>
      <c r="B133" s="104" t="s">
        <v>27</v>
      </c>
      <c r="C133" s="100" t="s">
        <v>222</v>
      </c>
      <c r="D133" s="94" t="s">
        <v>227</v>
      </c>
      <c r="E133" s="53">
        <v>1</v>
      </c>
      <c r="F133" s="60" t="s">
        <v>361</v>
      </c>
      <c r="G133" s="54">
        <v>0</v>
      </c>
      <c r="H133" s="101">
        <v>1461.77</v>
      </c>
      <c r="I133" s="101">
        <v>5847.08</v>
      </c>
      <c r="J133" s="102">
        <f t="shared" si="1"/>
        <v>7308.85</v>
      </c>
    </row>
    <row r="134" spans="1:10" ht="14.5" x14ac:dyDescent="0.3">
      <c r="A134" s="55" t="s">
        <v>181</v>
      </c>
      <c r="B134" s="104" t="s">
        <v>33</v>
      </c>
      <c r="C134" s="105" t="s">
        <v>226</v>
      </c>
      <c r="D134" s="94" t="s">
        <v>227</v>
      </c>
      <c r="E134" s="53">
        <v>1</v>
      </c>
      <c r="F134" s="61" t="s">
        <v>362</v>
      </c>
      <c r="G134" s="54">
        <v>0</v>
      </c>
      <c r="H134" s="101">
        <v>930.22</v>
      </c>
      <c r="I134" s="101">
        <v>3720.87</v>
      </c>
      <c r="J134" s="102">
        <f t="shared" si="1"/>
        <v>4651.09</v>
      </c>
    </row>
    <row r="135" spans="1:10" ht="14.5" x14ac:dyDescent="0.3">
      <c r="A135" s="55" t="s">
        <v>185</v>
      </c>
      <c r="B135" s="105" t="s">
        <v>29</v>
      </c>
      <c r="C135" s="100" t="s">
        <v>224</v>
      </c>
      <c r="D135" s="94" t="s">
        <v>227</v>
      </c>
      <c r="E135" s="53">
        <v>1</v>
      </c>
      <c r="F135" s="60" t="s">
        <v>363</v>
      </c>
      <c r="G135" s="54">
        <v>0</v>
      </c>
      <c r="H135" s="101">
        <v>1229.22</v>
      </c>
      <c r="I135" s="101">
        <v>4916.8599999999997</v>
      </c>
      <c r="J135" s="102">
        <f t="shared" ref="J135:J174" si="2">H135+I135</f>
        <v>6146.08</v>
      </c>
    </row>
    <row r="136" spans="1:10" ht="14.5" x14ac:dyDescent="0.3">
      <c r="A136" s="55" t="s">
        <v>180</v>
      </c>
      <c r="B136" s="103" t="s">
        <v>37</v>
      </c>
      <c r="C136" s="100" t="s">
        <v>222</v>
      </c>
      <c r="D136" s="94" t="s">
        <v>227</v>
      </c>
      <c r="E136" s="53">
        <v>1</v>
      </c>
      <c r="F136" s="60" t="s">
        <v>531</v>
      </c>
      <c r="G136" s="54">
        <v>0</v>
      </c>
      <c r="H136" s="101">
        <v>664.44</v>
      </c>
      <c r="I136" s="101">
        <v>2657.77</v>
      </c>
      <c r="J136" s="102">
        <f t="shared" si="2"/>
        <v>3322.21</v>
      </c>
    </row>
    <row r="137" spans="1:10" ht="14.5" x14ac:dyDescent="0.3">
      <c r="A137" s="55" t="s">
        <v>189</v>
      </c>
      <c r="B137" s="105" t="s">
        <v>31</v>
      </c>
      <c r="C137" s="100" t="s">
        <v>222</v>
      </c>
      <c r="D137" s="94" t="s">
        <v>227</v>
      </c>
      <c r="E137" s="53">
        <v>1</v>
      </c>
      <c r="F137" s="60" t="s">
        <v>364</v>
      </c>
      <c r="G137" s="54">
        <v>0</v>
      </c>
      <c r="H137" s="101">
        <v>1129.55</v>
      </c>
      <c r="I137" s="101">
        <v>4518.2</v>
      </c>
      <c r="J137" s="102">
        <f t="shared" si="2"/>
        <v>5647.75</v>
      </c>
    </row>
    <row r="138" spans="1:10" ht="14.5" x14ac:dyDescent="0.3">
      <c r="A138" s="55" t="s">
        <v>215</v>
      </c>
      <c r="B138" s="103" t="s">
        <v>37</v>
      </c>
      <c r="C138" s="104" t="s">
        <v>219</v>
      </c>
      <c r="D138" s="122" t="s">
        <v>407</v>
      </c>
      <c r="E138" s="53">
        <v>1</v>
      </c>
      <c r="F138" s="60" t="s">
        <v>365</v>
      </c>
      <c r="G138" s="54">
        <v>0</v>
      </c>
      <c r="H138" s="101"/>
      <c r="I138" s="101">
        <v>2657.77</v>
      </c>
      <c r="J138" s="102">
        <f t="shared" si="2"/>
        <v>2657.77</v>
      </c>
    </row>
    <row r="139" spans="1:10" ht="14.5" x14ac:dyDescent="0.3">
      <c r="A139" s="55" t="s">
        <v>180</v>
      </c>
      <c r="B139" s="103" t="s">
        <v>37</v>
      </c>
      <c r="C139" s="104" t="s">
        <v>219</v>
      </c>
      <c r="D139" s="94" t="s">
        <v>227</v>
      </c>
      <c r="E139" s="53">
        <v>1</v>
      </c>
      <c r="F139" s="60" t="s">
        <v>366</v>
      </c>
      <c r="G139" s="54">
        <v>0</v>
      </c>
      <c r="H139" s="101">
        <v>664.44</v>
      </c>
      <c r="I139" s="101">
        <v>2657.77</v>
      </c>
      <c r="J139" s="102">
        <f t="shared" si="2"/>
        <v>3322.21</v>
      </c>
    </row>
    <row r="140" spans="1:10" ht="14.5" x14ac:dyDescent="0.3">
      <c r="A140" s="55" t="s">
        <v>196</v>
      </c>
      <c r="B140" s="104" t="s">
        <v>33</v>
      </c>
      <c r="C140" s="100" t="s">
        <v>222</v>
      </c>
      <c r="D140" s="94" t="s">
        <v>227</v>
      </c>
      <c r="E140" s="53">
        <v>1</v>
      </c>
      <c r="F140" s="60" t="s">
        <v>367</v>
      </c>
      <c r="G140" s="54">
        <v>0</v>
      </c>
      <c r="H140" s="101">
        <v>930.22</v>
      </c>
      <c r="I140" s="101">
        <v>3720.87</v>
      </c>
      <c r="J140" s="102">
        <f t="shared" si="2"/>
        <v>4651.09</v>
      </c>
    </row>
    <row r="141" spans="1:10" ht="14.5" x14ac:dyDescent="0.3">
      <c r="A141" s="55" t="s">
        <v>183</v>
      </c>
      <c r="B141" s="104" t="s">
        <v>27</v>
      </c>
      <c r="C141" s="100" t="s">
        <v>224</v>
      </c>
      <c r="D141" s="94" t="s">
        <v>227</v>
      </c>
      <c r="E141" s="53">
        <v>1</v>
      </c>
      <c r="F141" s="60" t="s">
        <v>368</v>
      </c>
      <c r="G141" s="54">
        <v>0</v>
      </c>
      <c r="H141" s="101">
        <v>1461.77</v>
      </c>
      <c r="I141" s="101">
        <v>5847.08</v>
      </c>
      <c r="J141" s="102">
        <f t="shared" si="2"/>
        <v>7308.85</v>
      </c>
    </row>
    <row r="142" spans="1:10" ht="14.5" x14ac:dyDescent="0.3">
      <c r="A142" s="55" t="s">
        <v>188</v>
      </c>
      <c r="B142" s="105" t="s">
        <v>35</v>
      </c>
      <c r="C142" s="100" t="s">
        <v>222</v>
      </c>
      <c r="D142" s="94" t="s">
        <v>227</v>
      </c>
      <c r="E142" s="53">
        <v>1</v>
      </c>
      <c r="F142" s="60" t="s">
        <v>532</v>
      </c>
      <c r="G142" s="54">
        <v>0</v>
      </c>
      <c r="H142" s="101">
        <v>807.29</v>
      </c>
      <c r="I142" s="101">
        <v>3229.18</v>
      </c>
      <c r="J142" s="102">
        <f t="shared" si="2"/>
        <v>4036.47</v>
      </c>
    </row>
    <row r="143" spans="1:10" ht="14.5" x14ac:dyDescent="0.3">
      <c r="A143" s="55" t="s">
        <v>196</v>
      </c>
      <c r="B143" s="104" t="s">
        <v>33</v>
      </c>
      <c r="C143" s="104" t="s">
        <v>219</v>
      </c>
      <c r="D143" s="94" t="s">
        <v>227</v>
      </c>
      <c r="E143" s="53">
        <v>1</v>
      </c>
      <c r="F143" s="60" t="s">
        <v>370</v>
      </c>
      <c r="G143" s="54">
        <v>0</v>
      </c>
      <c r="H143" s="101">
        <v>930.22</v>
      </c>
      <c r="I143" s="101">
        <v>3720.87</v>
      </c>
      <c r="J143" s="102">
        <f t="shared" si="2"/>
        <v>4651.09</v>
      </c>
    </row>
    <row r="144" spans="1:10" ht="14.5" x14ac:dyDescent="0.3">
      <c r="A144" s="55" t="s">
        <v>182</v>
      </c>
      <c r="B144" s="100" t="s">
        <v>39</v>
      </c>
      <c r="C144" s="100" t="s">
        <v>220</v>
      </c>
      <c r="D144" s="94" t="s">
        <v>227</v>
      </c>
      <c r="E144" s="53">
        <v>1</v>
      </c>
      <c r="F144" s="60" t="s">
        <v>319</v>
      </c>
      <c r="G144" s="54">
        <v>0</v>
      </c>
      <c r="H144" s="101">
        <v>431.89</v>
      </c>
      <c r="I144" s="101">
        <v>1727.55</v>
      </c>
      <c r="J144" s="102">
        <f t="shared" si="2"/>
        <v>2159.44</v>
      </c>
    </row>
    <row r="145" spans="1:10" ht="14.5" x14ac:dyDescent="0.3">
      <c r="A145" s="55" t="s">
        <v>217</v>
      </c>
      <c r="B145" s="104" t="s">
        <v>27</v>
      </c>
      <c r="C145" s="103" t="s">
        <v>225</v>
      </c>
      <c r="D145" s="122" t="s">
        <v>461</v>
      </c>
      <c r="E145" s="53">
        <v>1</v>
      </c>
      <c r="F145" s="60" t="s">
        <v>373</v>
      </c>
      <c r="G145" s="54">
        <v>0</v>
      </c>
      <c r="H145" s="101"/>
      <c r="I145" s="101">
        <v>5847.08</v>
      </c>
      <c r="J145" s="102">
        <f t="shared" si="2"/>
        <v>5847.08</v>
      </c>
    </row>
    <row r="146" spans="1:10" ht="14.5" x14ac:dyDescent="0.3">
      <c r="A146" s="55" t="s">
        <v>189</v>
      </c>
      <c r="B146" s="105" t="s">
        <v>31</v>
      </c>
      <c r="C146" s="100" t="s">
        <v>224</v>
      </c>
      <c r="D146" s="94" t="s">
        <v>227</v>
      </c>
      <c r="E146" s="53">
        <v>1</v>
      </c>
      <c r="F146" s="60" t="s">
        <v>375</v>
      </c>
      <c r="G146" s="54">
        <v>0</v>
      </c>
      <c r="H146" s="101">
        <v>1129.55</v>
      </c>
      <c r="I146" s="101">
        <v>4518.2</v>
      </c>
      <c r="J146" s="102">
        <f t="shared" si="2"/>
        <v>5647.75</v>
      </c>
    </row>
    <row r="147" spans="1:10" ht="14.5" x14ac:dyDescent="0.3">
      <c r="A147" s="55" t="s">
        <v>209</v>
      </c>
      <c r="B147" s="104" t="s">
        <v>27</v>
      </c>
      <c r="C147" s="104" t="s">
        <v>219</v>
      </c>
      <c r="D147" s="94" t="s">
        <v>227</v>
      </c>
      <c r="E147" s="53">
        <v>1</v>
      </c>
      <c r="F147" s="90" t="s">
        <v>326</v>
      </c>
      <c r="G147" s="54">
        <v>0</v>
      </c>
      <c r="H147" s="101">
        <v>1461.77</v>
      </c>
      <c r="I147" s="101">
        <v>5847.08</v>
      </c>
      <c r="J147" s="102">
        <f t="shared" si="2"/>
        <v>7308.85</v>
      </c>
    </row>
    <row r="148" spans="1:10" ht="14.5" x14ac:dyDescent="0.3">
      <c r="A148" s="55" t="s">
        <v>189</v>
      </c>
      <c r="B148" s="105" t="s">
        <v>31</v>
      </c>
      <c r="C148" s="100" t="s">
        <v>220</v>
      </c>
      <c r="D148" s="122" t="s">
        <v>386</v>
      </c>
      <c r="E148" s="53">
        <v>1</v>
      </c>
      <c r="F148" s="60" t="s">
        <v>386</v>
      </c>
      <c r="G148" s="54">
        <v>0</v>
      </c>
      <c r="H148" s="101">
        <v>1129.55</v>
      </c>
      <c r="I148" s="101">
        <v>4518.2</v>
      </c>
      <c r="J148" s="102">
        <f t="shared" si="2"/>
        <v>5647.75</v>
      </c>
    </row>
    <row r="149" spans="1:10" ht="14.5" x14ac:dyDescent="0.3">
      <c r="A149" s="55" t="s">
        <v>207</v>
      </c>
      <c r="B149" s="104" t="s">
        <v>27</v>
      </c>
      <c r="C149" s="104" t="s">
        <v>223</v>
      </c>
      <c r="D149" s="122" t="s">
        <v>461</v>
      </c>
      <c r="E149" s="53">
        <v>1</v>
      </c>
      <c r="F149" s="90" t="s">
        <v>317</v>
      </c>
      <c r="G149" s="54">
        <v>0</v>
      </c>
      <c r="H149" s="101"/>
      <c r="I149" s="101">
        <v>5847.08</v>
      </c>
      <c r="J149" s="102">
        <f t="shared" si="2"/>
        <v>5847.08</v>
      </c>
    </row>
    <row r="150" spans="1:10" ht="14.5" x14ac:dyDescent="0.3">
      <c r="A150" s="55" t="s">
        <v>206</v>
      </c>
      <c r="B150" s="104" t="s">
        <v>27</v>
      </c>
      <c r="C150" s="104" t="s">
        <v>219</v>
      </c>
      <c r="D150" s="94" t="s">
        <v>227</v>
      </c>
      <c r="E150" s="53">
        <v>1</v>
      </c>
      <c r="F150" s="60" t="s">
        <v>316</v>
      </c>
      <c r="G150" s="54">
        <v>0</v>
      </c>
      <c r="H150" s="101">
        <v>1461.77</v>
      </c>
      <c r="I150" s="101">
        <v>5847.08</v>
      </c>
      <c r="J150" s="102">
        <f t="shared" si="2"/>
        <v>7308.85</v>
      </c>
    </row>
    <row r="151" spans="1:10" ht="14.5" x14ac:dyDescent="0.3">
      <c r="A151" s="55" t="s">
        <v>189</v>
      </c>
      <c r="B151" s="105" t="s">
        <v>31</v>
      </c>
      <c r="C151" s="105" t="s">
        <v>226</v>
      </c>
      <c r="D151" s="94" t="s">
        <v>227</v>
      </c>
      <c r="E151" s="53">
        <v>1</v>
      </c>
      <c r="F151" s="60" t="s">
        <v>377</v>
      </c>
      <c r="G151" s="54">
        <v>0</v>
      </c>
      <c r="H151" s="101">
        <v>1129.55</v>
      </c>
      <c r="I151" s="101">
        <v>4518.2</v>
      </c>
      <c r="J151" s="102">
        <f t="shared" si="2"/>
        <v>5647.75</v>
      </c>
    </row>
    <row r="152" spans="1:10" ht="14.5" x14ac:dyDescent="0.3">
      <c r="A152" s="55" t="s">
        <v>535</v>
      </c>
      <c r="B152" s="105"/>
      <c r="C152" s="100" t="s">
        <v>220</v>
      </c>
      <c r="D152" s="122" t="s">
        <v>461</v>
      </c>
      <c r="E152" s="53">
        <v>1</v>
      </c>
      <c r="F152" s="90" t="s">
        <v>313</v>
      </c>
      <c r="G152" s="54">
        <v>0</v>
      </c>
      <c r="H152" s="101"/>
      <c r="I152" s="101">
        <v>12792</v>
      </c>
      <c r="J152" s="102">
        <f t="shared" si="2"/>
        <v>12792</v>
      </c>
    </row>
    <row r="153" spans="1:10" ht="14.5" x14ac:dyDescent="0.3">
      <c r="A153" s="55" t="s">
        <v>182</v>
      </c>
      <c r="B153" s="100" t="s">
        <v>39</v>
      </c>
      <c r="C153" s="100" t="s">
        <v>220</v>
      </c>
      <c r="D153" s="94" t="s">
        <v>227</v>
      </c>
      <c r="E153" s="53">
        <v>1</v>
      </c>
      <c r="F153" s="60" t="s">
        <v>379</v>
      </c>
      <c r="G153" s="54">
        <v>0</v>
      </c>
      <c r="H153" s="101">
        <v>431.89</v>
      </c>
      <c r="I153" s="101">
        <v>1727.55</v>
      </c>
      <c r="J153" s="102">
        <f t="shared" si="2"/>
        <v>2159.44</v>
      </c>
    </row>
    <row r="154" spans="1:10" ht="14.5" x14ac:dyDescent="0.3">
      <c r="A154" s="55" t="s">
        <v>181</v>
      </c>
      <c r="B154" s="104" t="s">
        <v>33</v>
      </c>
      <c r="C154" s="103" t="s">
        <v>225</v>
      </c>
      <c r="D154" s="94" t="s">
        <v>227</v>
      </c>
      <c r="E154" s="53">
        <v>1</v>
      </c>
      <c r="F154" s="61" t="s">
        <v>537</v>
      </c>
      <c r="G154" s="54">
        <v>0</v>
      </c>
      <c r="H154" s="101">
        <v>930.22</v>
      </c>
      <c r="I154" s="101">
        <v>3720.87</v>
      </c>
      <c r="J154" s="102">
        <f t="shared" si="2"/>
        <v>4651.09</v>
      </c>
    </row>
    <row r="155" spans="1:10" ht="14.5" x14ac:dyDescent="0.3">
      <c r="A155" s="55" t="s">
        <v>187</v>
      </c>
      <c r="B155" s="105" t="s">
        <v>25</v>
      </c>
      <c r="C155" s="100" t="s">
        <v>222</v>
      </c>
      <c r="D155" s="94" t="s">
        <v>227</v>
      </c>
      <c r="E155" s="53">
        <v>1</v>
      </c>
      <c r="F155" s="60" t="s">
        <v>381</v>
      </c>
      <c r="G155" s="54">
        <v>0</v>
      </c>
      <c r="H155" s="101">
        <v>1993.32</v>
      </c>
      <c r="I155" s="101">
        <v>7973.3</v>
      </c>
      <c r="J155" s="102">
        <f t="shared" si="2"/>
        <v>9966.6200000000008</v>
      </c>
    </row>
    <row r="156" spans="1:10" ht="14.5" x14ac:dyDescent="0.3">
      <c r="A156" s="55" t="s">
        <v>185</v>
      </c>
      <c r="B156" s="105" t="s">
        <v>29</v>
      </c>
      <c r="C156" s="103" t="s">
        <v>225</v>
      </c>
      <c r="D156" s="94" t="s">
        <v>227</v>
      </c>
      <c r="E156" s="53">
        <v>1</v>
      </c>
      <c r="F156" s="60" t="s">
        <v>382</v>
      </c>
      <c r="G156" s="54">
        <v>0</v>
      </c>
      <c r="H156" s="101">
        <v>1229.22</v>
      </c>
      <c r="I156" s="101">
        <v>4916.8599999999997</v>
      </c>
      <c r="J156" s="102">
        <f t="shared" si="2"/>
        <v>6146.08</v>
      </c>
    </row>
    <row r="157" spans="1:10" ht="14.5" x14ac:dyDescent="0.3">
      <c r="A157" s="55" t="s">
        <v>187</v>
      </c>
      <c r="B157" s="105" t="s">
        <v>25</v>
      </c>
      <c r="C157" s="100" t="s">
        <v>222</v>
      </c>
      <c r="D157" s="94" t="s">
        <v>227</v>
      </c>
      <c r="E157" s="53">
        <v>1</v>
      </c>
      <c r="F157" s="60" t="s">
        <v>383</v>
      </c>
      <c r="G157" s="54">
        <v>0</v>
      </c>
      <c r="H157" s="101">
        <v>1993.32</v>
      </c>
      <c r="I157" s="101">
        <v>7973.3</v>
      </c>
      <c r="J157" s="102">
        <f t="shared" si="2"/>
        <v>9966.6200000000008</v>
      </c>
    </row>
    <row r="158" spans="1:10" ht="14.5" x14ac:dyDescent="0.3">
      <c r="A158" s="55" t="s">
        <v>180</v>
      </c>
      <c r="B158" s="103" t="s">
        <v>37</v>
      </c>
      <c r="C158" s="104" t="s">
        <v>223</v>
      </c>
      <c r="D158" s="94" t="s">
        <v>227</v>
      </c>
      <c r="E158" s="53">
        <v>1</v>
      </c>
      <c r="F158" s="60" t="s">
        <v>239</v>
      </c>
      <c r="G158" s="54">
        <v>0</v>
      </c>
      <c r="H158" s="101">
        <v>664.44</v>
      </c>
      <c r="I158" s="101">
        <v>2657.77</v>
      </c>
      <c r="J158" s="102">
        <f t="shared" si="2"/>
        <v>3322.21</v>
      </c>
    </row>
    <row r="159" spans="1:10" ht="14.5" x14ac:dyDescent="0.3">
      <c r="A159" s="55" t="s">
        <v>195</v>
      </c>
      <c r="B159" s="105" t="s">
        <v>41</v>
      </c>
      <c r="C159" s="100" t="s">
        <v>224</v>
      </c>
      <c r="D159" s="94" t="s">
        <v>227</v>
      </c>
      <c r="E159" s="53">
        <v>1</v>
      </c>
      <c r="F159" s="60" t="s">
        <v>385</v>
      </c>
      <c r="G159" s="54">
        <v>0</v>
      </c>
      <c r="H159" s="106">
        <v>265.77999999999997</v>
      </c>
      <c r="I159" s="106">
        <v>1063.1099999999999</v>
      </c>
      <c r="J159" s="107">
        <f t="shared" si="2"/>
        <v>1328.8899999999999</v>
      </c>
    </row>
    <row r="160" spans="1:10" ht="14.5" x14ac:dyDescent="0.3">
      <c r="A160" s="55" t="s">
        <v>182</v>
      </c>
      <c r="B160" s="100" t="s">
        <v>39</v>
      </c>
      <c r="C160" s="100"/>
      <c r="D160" s="122" t="s">
        <v>386</v>
      </c>
      <c r="E160" s="53">
        <v>1</v>
      </c>
      <c r="F160" s="60" t="s">
        <v>386</v>
      </c>
      <c r="G160" s="54">
        <v>0</v>
      </c>
      <c r="H160" s="101">
        <v>431.89</v>
      </c>
      <c r="I160" s="101">
        <v>1727.55</v>
      </c>
      <c r="J160" s="102">
        <f t="shared" si="2"/>
        <v>2159.44</v>
      </c>
    </row>
    <row r="161" spans="1:30" ht="14.5" x14ac:dyDescent="0.3">
      <c r="A161" s="55" t="s">
        <v>195</v>
      </c>
      <c r="B161" s="105" t="s">
        <v>41</v>
      </c>
      <c r="C161" s="100" t="s">
        <v>222</v>
      </c>
      <c r="D161" s="94" t="s">
        <v>227</v>
      </c>
      <c r="E161" s="53">
        <v>1</v>
      </c>
      <c r="F161" s="60" t="s">
        <v>304</v>
      </c>
      <c r="G161" s="54">
        <v>0</v>
      </c>
      <c r="H161" s="106">
        <v>265.77999999999997</v>
      </c>
      <c r="I161" s="106">
        <v>1063.1099999999999</v>
      </c>
      <c r="J161" s="107">
        <f t="shared" si="2"/>
        <v>1328.8899999999999</v>
      </c>
    </row>
    <row r="162" spans="1:30" ht="14.5" x14ac:dyDescent="0.3">
      <c r="A162" s="55" t="s">
        <v>195</v>
      </c>
      <c r="B162" s="105" t="s">
        <v>41</v>
      </c>
      <c r="C162" s="103" t="s">
        <v>225</v>
      </c>
      <c r="D162" s="94" t="s">
        <v>227</v>
      </c>
      <c r="E162" s="53">
        <v>1</v>
      </c>
      <c r="F162" s="90" t="s">
        <v>349</v>
      </c>
      <c r="G162" s="54">
        <v>0</v>
      </c>
      <c r="H162" s="106">
        <v>265.77999999999997</v>
      </c>
      <c r="I162" s="106">
        <v>1063.1099999999999</v>
      </c>
      <c r="J162" s="107">
        <f t="shared" si="2"/>
        <v>1328.8899999999999</v>
      </c>
    </row>
    <row r="163" spans="1:30" ht="14.5" x14ac:dyDescent="0.3">
      <c r="A163" s="55" t="s">
        <v>180</v>
      </c>
      <c r="B163" s="104" t="s">
        <v>37</v>
      </c>
      <c r="C163" s="104"/>
      <c r="D163" s="122" t="s">
        <v>386</v>
      </c>
      <c r="E163" s="53">
        <v>1</v>
      </c>
      <c r="F163" s="61" t="s">
        <v>386</v>
      </c>
      <c r="G163" s="54">
        <v>0</v>
      </c>
      <c r="H163" s="101">
        <v>664.44</v>
      </c>
      <c r="I163" s="101">
        <v>2657.77</v>
      </c>
      <c r="J163" s="102">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180</v>
      </c>
      <c r="B164" s="104" t="s">
        <v>37</v>
      </c>
      <c r="C164" s="104"/>
      <c r="D164" s="122" t="s">
        <v>386</v>
      </c>
      <c r="E164" s="53">
        <v>1</v>
      </c>
      <c r="F164" s="60" t="s">
        <v>386</v>
      </c>
      <c r="G164" s="54">
        <v>0</v>
      </c>
      <c r="H164" s="101">
        <v>664.44</v>
      </c>
      <c r="I164" s="101">
        <v>2657.77</v>
      </c>
      <c r="J164" s="102">
        <f t="shared" si="2"/>
        <v>3322.21</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182</v>
      </c>
      <c r="B165" s="100" t="s">
        <v>39</v>
      </c>
      <c r="C165" s="100" t="s">
        <v>224</v>
      </c>
      <c r="D165" s="94" t="s">
        <v>227</v>
      </c>
      <c r="E165" s="53">
        <v>1</v>
      </c>
      <c r="F165" s="60" t="s">
        <v>387</v>
      </c>
      <c r="G165" s="54">
        <v>0</v>
      </c>
      <c r="H165" s="101">
        <v>431.89</v>
      </c>
      <c r="I165" s="101">
        <v>1727.55</v>
      </c>
      <c r="J165" s="102">
        <f t="shared" si="2"/>
        <v>2159.44</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218</v>
      </c>
      <c r="B166" s="105" t="s">
        <v>43</v>
      </c>
      <c r="C166" s="100" t="s">
        <v>222</v>
      </c>
      <c r="D166" s="94" t="s">
        <v>227</v>
      </c>
      <c r="E166" s="53">
        <v>1</v>
      </c>
      <c r="F166" s="60" t="s">
        <v>538</v>
      </c>
      <c r="G166" s="54">
        <v>0</v>
      </c>
      <c r="H166" s="106">
        <v>232.56</v>
      </c>
      <c r="I166" s="106">
        <v>930.22</v>
      </c>
      <c r="J166" s="107">
        <f t="shared" si="2"/>
        <v>1162.78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183</v>
      </c>
      <c r="B167" s="104" t="s">
        <v>27</v>
      </c>
      <c r="C167" s="100" t="s">
        <v>222</v>
      </c>
      <c r="D167" s="94" t="s">
        <v>227</v>
      </c>
      <c r="E167" s="53">
        <v>1</v>
      </c>
      <c r="F167" s="60" t="s">
        <v>389</v>
      </c>
      <c r="G167" s="54">
        <v>0</v>
      </c>
      <c r="H167" s="101">
        <v>1461.77</v>
      </c>
      <c r="I167" s="101">
        <v>5847.08</v>
      </c>
      <c r="J167" s="102">
        <f t="shared" si="2"/>
        <v>7308.85</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187</v>
      </c>
      <c r="B168" s="105" t="s">
        <v>25</v>
      </c>
      <c r="C168" s="104" t="s">
        <v>219</v>
      </c>
      <c r="D168" s="94" t="s">
        <v>227</v>
      </c>
      <c r="E168" s="53">
        <v>1</v>
      </c>
      <c r="F168" s="63" t="s">
        <v>244</v>
      </c>
      <c r="G168" s="54">
        <v>0</v>
      </c>
      <c r="H168" s="101">
        <v>1993.32</v>
      </c>
      <c r="I168" s="101">
        <v>7973.3</v>
      </c>
      <c r="J168" s="102">
        <f t="shared" si="2"/>
        <v>9966.6200000000008</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187</v>
      </c>
      <c r="B169" s="105" t="s">
        <v>25</v>
      </c>
      <c r="C169" s="100" t="s">
        <v>222</v>
      </c>
      <c r="D169" s="94" t="s">
        <v>227</v>
      </c>
      <c r="E169" s="53">
        <v>1</v>
      </c>
      <c r="F169" s="61" t="s">
        <v>256</v>
      </c>
      <c r="G169" s="54">
        <v>0</v>
      </c>
      <c r="H169" s="101">
        <v>1993.32</v>
      </c>
      <c r="I169" s="101">
        <v>7973.3</v>
      </c>
      <c r="J169" s="102">
        <f t="shared" si="2"/>
        <v>9966.6200000000008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183</v>
      </c>
      <c r="B170" s="104" t="s">
        <v>27</v>
      </c>
      <c r="C170" s="100"/>
      <c r="D170" s="122" t="s">
        <v>386</v>
      </c>
      <c r="E170" s="53">
        <v>1</v>
      </c>
      <c r="F170" s="60" t="s">
        <v>386</v>
      </c>
      <c r="G170" s="54">
        <v>0</v>
      </c>
      <c r="H170" s="101">
        <v>1461.77</v>
      </c>
      <c r="I170" s="101">
        <v>5847.08</v>
      </c>
      <c r="J170" s="102">
        <f t="shared" si="2"/>
        <v>7308.85</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181</v>
      </c>
      <c r="B171" s="104" t="s">
        <v>33</v>
      </c>
      <c r="C171" s="103"/>
      <c r="D171" s="122" t="s">
        <v>386</v>
      </c>
      <c r="E171" s="53">
        <v>1</v>
      </c>
      <c r="F171" s="61" t="s">
        <v>386</v>
      </c>
      <c r="G171" s="54">
        <v>0</v>
      </c>
      <c r="H171" s="101">
        <v>930.22</v>
      </c>
      <c r="I171" s="101">
        <v>3720.87</v>
      </c>
      <c r="J171" s="102">
        <f t="shared" si="2"/>
        <v>4651.09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188</v>
      </c>
      <c r="B172" s="105" t="s">
        <v>35</v>
      </c>
      <c r="C172" s="100" t="s">
        <v>222</v>
      </c>
      <c r="D172" s="94" t="s">
        <v>227</v>
      </c>
      <c r="E172" s="53">
        <v>1</v>
      </c>
      <c r="F172" s="63" t="s">
        <v>369</v>
      </c>
      <c r="G172" s="54">
        <v>0</v>
      </c>
      <c r="H172" s="101">
        <v>807.29</v>
      </c>
      <c r="I172" s="101">
        <v>3229.18</v>
      </c>
      <c r="J172" s="102">
        <f t="shared" si="2"/>
        <v>4036.47</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180</v>
      </c>
      <c r="B173" s="103" t="s">
        <v>37</v>
      </c>
      <c r="C173" s="104"/>
      <c r="D173" s="122" t="s">
        <v>386</v>
      </c>
      <c r="E173" s="53">
        <v>1</v>
      </c>
      <c r="F173" s="60" t="s">
        <v>386</v>
      </c>
      <c r="G173" s="54">
        <v>0</v>
      </c>
      <c r="H173" s="101">
        <v>664.44</v>
      </c>
      <c r="I173" s="101">
        <v>2657.77</v>
      </c>
      <c r="J173" s="102">
        <f t="shared" si="2"/>
        <v>3322.21</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218</v>
      </c>
      <c r="B174" s="105" t="s">
        <v>43</v>
      </c>
      <c r="C174" s="100"/>
      <c r="D174" s="122" t="s">
        <v>386</v>
      </c>
      <c r="E174" s="53">
        <v>1</v>
      </c>
      <c r="F174" s="60" t="s">
        <v>386</v>
      </c>
      <c r="G174" s="54">
        <v>0</v>
      </c>
      <c r="H174" s="106">
        <v>232.56</v>
      </c>
      <c r="I174" s="106">
        <v>930.22</v>
      </c>
      <c r="J174" s="107">
        <f t="shared" si="2"/>
        <v>1162.78</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0</v>
      </c>
      <c r="I176" s="25">
        <f>SUMIF($B$7:$B$174,"PRESIDENTE",$I$7:$I$174)-SUMIFS($I$7:$I$174,$D$7:$D$174,"VAGO",$B$7:$B$174,"PRESIDENTE")</f>
        <v>0</v>
      </c>
      <c r="J176" s="25">
        <f>SUMIF($B$7:$B$174,"PRESIDENTE",$J$7:$J$174)</f>
        <v>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0</v>
      </c>
      <c r="I177" s="25">
        <f>SUMIF($B$7:$B$174,"DIRETOR",$I$7:$I$174)-SUMIFS($I$7:$I$174,$D$7:$D$174,"VAGO",$B$7:$B$174,"DIRETOR")</f>
        <v>0</v>
      </c>
      <c r="J177" s="25">
        <f>SUMIF($B$7:$B$174,"DIRETOR",$J$7:$J$174)</f>
        <v>0</v>
      </c>
      <c r="K177" s="26"/>
      <c r="L177" s="26"/>
      <c r="M177" s="26"/>
      <c r="N177" s="26"/>
      <c r="O177" s="26"/>
      <c r="P177" s="26"/>
      <c r="Q177" s="26"/>
    </row>
    <row r="178" spans="1:30" ht="14.5" x14ac:dyDescent="0.3">
      <c r="A178" s="22" t="s">
        <v>24</v>
      </c>
      <c r="B178" s="15" t="s">
        <v>25</v>
      </c>
      <c r="C178" s="23">
        <v>9</v>
      </c>
      <c r="D178" s="23">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v>27</v>
      </c>
      <c r="D179" s="23">
        <v>1</v>
      </c>
      <c r="E179" s="23">
        <f t="shared" si="3"/>
        <v>28</v>
      </c>
      <c r="F179" s="27"/>
      <c r="G179" s="25">
        <f>SUMIF($B$7:$B$174,"DAS-2",$G$7:$G$174)</f>
        <v>0</v>
      </c>
      <c r="H179" s="25">
        <f>SUMIF($B$7:$B$174,"DAS-2",$H$7:$H$174)-SUMIFS($H$7:$H$174,$D$7:$D$174,"VAGO",$B$7:$B$174,"DAS-2")</f>
        <v>36544.25</v>
      </c>
      <c r="I179" s="25">
        <f>SUMIF($B$7:$B$174,"DAS-2",$I$7:$I$174)-SUMIFS($I$7:$I$174,$D$7:$D$174,"VAGO",$B$7:$B$174,"DAS-2")</f>
        <v>157871.15999999997</v>
      </c>
      <c r="J179" s="25">
        <f>SUMIF($B$7:$B$174,"DAS-2",$J$7:$J$174)</f>
        <v>201724.26000000007</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3"/>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23</v>
      </c>
      <c r="D181" s="23">
        <v>1</v>
      </c>
      <c r="E181" s="23">
        <f t="shared" si="3"/>
        <v>24</v>
      </c>
      <c r="F181" s="29"/>
      <c r="G181" s="25">
        <f>SUMIF($B$7:$B$174,"DAS-4",$G$7:$G$174)</f>
        <v>0</v>
      </c>
      <c r="H181" s="25">
        <f>SUMIF($B$7:$B$174,"DAS-4",$H$7:$H$174)-SUMIFS($H$7:$H$174,$D$7:$D$174,"VAGO",$B$7:$B$174,"DAS-4")</f>
        <v>19202.349999999995</v>
      </c>
      <c r="I181" s="25">
        <f>SUMIF($B$7:$B$174,"DAS-4",$I$7:$I$174)-SUMIFS($I$7:$I$174,$D$7:$D$174,"VAGO",$B$7:$B$174,"DAS-4")</f>
        <v>103918.59999999996</v>
      </c>
      <c r="J181" s="25">
        <f>SUMIF($B$7:$B$174,"DAS-4",$J$7:$J$174)</f>
        <v>128768.69999999998</v>
      </c>
      <c r="K181" s="26"/>
      <c r="L181" s="26"/>
      <c r="M181" s="26"/>
      <c r="N181" s="26"/>
      <c r="O181" s="26"/>
      <c r="P181" s="26"/>
      <c r="Q181" s="26"/>
    </row>
    <row r="182" spans="1:30" ht="14.5" x14ac:dyDescent="0.3">
      <c r="A182" s="28" t="s">
        <v>32</v>
      </c>
      <c r="B182" s="15" t="s">
        <v>33</v>
      </c>
      <c r="C182" s="23">
        <v>19</v>
      </c>
      <c r="D182" s="23">
        <v>1</v>
      </c>
      <c r="E182" s="23">
        <f t="shared" si="3"/>
        <v>20</v>
      </c>
      <c r="F182" s="29"/>
      <c r="G182" s="25">
        <f>SUMIF($B$7:$B$174,"DAS-5",$G$7:$G$174)</f>
        <v>0</v>
      </c>
      <c r="H182" s="25">
        <f>SUMIF($B$7:$B$174,"DAS-5",$H$7:$H$174)-SUMIFS($H$7:$H$174,$D$7:$D$174,"VAGO",$B$7:$B$174,"DAS-5")</f>
        <v>14883.519999999997</v>
      </c>
      <c r="I182" s="25">
        <f>SUMIF($B$7:$B$174,"DAS-5",$I$7:$I$174)-SUMIFS($I$7:$I$174,$D$7:$D$174,"VAGO",$B$7:$B$174,"DAS-5")</f>
        <v>70696.530000000013</v>
      </c>
      <c r="J182" s="25">
        <f>SUMIF($B$7:$B$174,"DAS-5",$J$7:$J$174)</f>
        <v>90231.13999999997</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23</v>
      </c>
      <c r="D184" s="23">
        <v>3</v>
      </c>
      <c r="E184" s="23">
        <f t="shared" si="3"/>
        <v>26</v>
      </c>
      <c r="F184" s="29"/>
      <c r="G184" s="25">
        <f>SUMIF($B$7:$B$174,"CAA-2",$G$7:$G$174)</f>
        <v>0</v>
      </c>
      <c r="H184" s="25">
        <f>SUMIF($B$7:$B$174,"CAA-2",$H$7:$H$174)-SUMIFS($H$7:$H$174,$D$7:$D$174,"VAGO",$B$7:$B$174,"CAA-2")</f>
        <v>12624.360000000008</v>
      </c>
      <c r="I184" s="25">
        <f>SUMIF($B$7:$B$174,"CAA-2",$I$7:$I$174)-SUMIFS($I$7:$I$174,$D$7:$D$174,"VAGO",$B$7:$B$174,"CAA-2")</f>
        <v>61128.709999999977</v>
      </c>
      <c r="J184" s="25">
        <f>SUMIF($B$7:$B$174,"CAA-2",$J$7:$J$174)</f>
        <v>83719.700000000026</v>
      </c>
      <c r="K184" s="26"/>
      <c r="L184" s="26"/>
      <c r="M184" s="26"/>
      <c r="N184" s="26"/>
      <c r="O184" s="26"/>
      <c r="P184" s="26"/>
      <c r="Q184" s="26"/>
    </row>
    <row r="185" spans="1:30" ht="14.5" x14ac:dyDescent="0.3">
      <c r="A185" s="28" t="s">
        <v>38</v>
      </c>
      <c r="B185" s="15" t="s">
        <v>39</v>
      </c>
      <c r="C185" s="23">
        <v>22</v>
      </c>
      <c r="D185" s="23">
        <v>1</v>
      </c>
      <c r="E185" s="23">
        <f t="shared" si="3"/>
        <v>23</v>
      </c>
      <c r="F185" s="27"/>
      <c r="G185" s="25">
        <f>SUMIF($B$7:$B$174,"CAA-3",$G$7:$G$174)</f>
        <v>0</v>
      </c>
      <c r="H185" s="25">
        <f>SUMIF($B$7:$B$174,"CAA-3",$H$7:$H$174)-SUMIFS($H$7:$H$174,$D$7:$D$174,"VAGO",$B$7:$B$174,"CAA-3")</f>
        <v>9501.58</v>
      </c>
      <c r="I185" s="25">
        <f>SUMIF($B$7:$B$174,"CAA-3",$I$7:$I$174)-SUMIFS($I$7:$I$174,$D$7:$D$174,"VAGO",$B$7:$B$174,"CAA-3")</f>
        <v>38006.1</v>
      </c>
      <c r="J185" s="25">
        <f>SUMIF($B$7:$B$174,"CAA-3",$J$7:$J$174)</f>
        <v>49667.12000000001</v>
      </c>
      <c r="K185" s="26"/>
      <c r="L185" s="26"/>
      <c r="M185" s="26"/>
      <c r="N185" s="26"/>
      <c r="O185" s="26"/>
      <c r="P185" s="26"/>
      <c r="Q185" s="26"/>
    </row>
    <row r="186" spans="1:30" ht="14.5" x14ac:dyDescent="0.3">
      <c r="A186" s="28" t="s">
        <v>40</v>
      </c>
      <c r="B186" s="15" t="s">
        <v>41</v>
      </c>
      <c r="C186" s="23">
        <f>SUMIFS($E$7:$E$174,$B$7:$B$174,"CAA-4",$D$7:$D$174,"&lt;&gt;VAGO")</f>
        <v>10</v>
      </c>
      <c r="D186" s="23">
        <f>SUMIFS($E$7:$E$174,$B$7:$B$174,"CAA-4",$D$7:$D$174,"VAGO")</f>
        <v>0</v>
      </c>
      <c r="E186" s="23">
        <f t="shared" si="3"/>
        <v>10</v>
      </c>
      <c r="F186" s="27"/>
      <c r="G186" s="25">
        <f>SUMIF($B$7:$B$174,"CAA-4",$G$7:$G$174)</f>
        <v>0</v>
      </c>
      <c r="H186" s="25">
        <f>SUMIF($B$7:$B$174,"CAA-4",$H$7:$H$174)-SUMIFS($H$7:$H$174,$D$7:$D$174,"VAGO",$B$7:$B$174,"CAA-4")</f>
        <v>2126.2399999999998</v>
      </c>
      <c r="I186" s="25">
        <f>SUMIF($B$7:$B$174,"CAA-4",$I$7:$I$174)-SUMIFS($I$7:$I$174,$D$7:$D$174,"VAGO",$B$7:$B$174,"CAA-4")</f>
        <v>10631.1</v>
      </c>
      <c r="J186" s="25">
        <f>SUMIF($B$7:$B$174,"CAA-4",$J$7:$J$174)</f>
        <v>12757.339999999997</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3"/>
        <v>2</v>
      </c>
      <c r="F187" s="27"/>
      <c r="G187" s="25">
        <f>SUMIF($B$7:$B$174,"CAA-5",$G$7:$G$174)</f>
        <v>0</v>
      </c>
      <c r="H187" s="25">
        <f>SUMIF($B$7:$B$174,"CAA-5",$H$7:$H$174)-SUMIFS($H$7:$H$174,$D$7:$D$174,"VAGO",$B$7:$B$174,"CAA-5")</f>
        <v>232.56</v>
      </c>
      <c r="I187" s="25">
        <f>SUMIF($B$7:$B$174,"CAA-5",$I$7:$I$174)-SUMIFS($I$7:$I$174,$D$7:$D$174,"VAGO",$B$7:$B$174,"CAA-5")</f>
        <v>930.22</v>
      </c>
      <c r="J187" s="25">
        <f>SUMIF($B$7:$B$174,"CAA-5",$J$7:$J$174)</f>
        <v>2325.56</v>
      </c>
      <c r="K187" s="26"/>
      <c r="L187" s="26"/>
      <c r="M187" s="26"/>
      <c r="N187" s="26"/>
      <c r="O187" s="26"/>
      <c r="P187" s="26"/>
      <c r="Q187" s="26"/>
    </row>
    <row r="188" spans="1:30" ht="32.25" customHeight="1" x14ac:dyDescent="0.3">
      <c r="A188" s="19" t="s">
        <v>44</v>
      </c>
      <c r="B188" s="21"/>
      <c r="C188" s="20">
        <f>SUM(C176:C187)</f>
        <v>160</v>
      </c>
      <c r="D188" s="20">
        <f>SUM(D176:D187)</f>
        <v>8</v>
      </c>
      <c r="E188" s="20">
        <f>SUM(E176:E187)</f>
        <v>168</v>
      </c>
      <c r="F188" s="21"/>
      <c r="G188" s="30">
        <f t="shared" ref="G188:I188" si="4">SUM(G176:G187)</f>
        <v>0</v>
      </c>
      <c r="H188" s="30">
        <f t="shared" si="4"/>
        <v>128619.28999999998</v>
      </c>
      <c r="I188" s="30">
        <f t="shared" si="4"/>
        <v>595007.19999999995</v>
      </c>
      <c r="J188" s="30">
        <f>SUM(J176:J187)</f>
        <v>754523.03000000014</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9"/>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407</v>
      </c>
      <c r="E207" s="15">
        <v>1</v>
      </c>
      <c r="F207" s="88" t="s">
        <v>539</v>
      </c>
      <c r="G207" s="35"/>
      <c r="H207" s="87">
        <v>1000</v>
      </c>
      <c r="I207" s="16">
        <f t="shared" si="9"/>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407</v>
      </c>
      <c r="E208" s="15">
        <v>1</v>
      </c>
      <c r="F208" s="88" t="s">
        <v>540</v>
      </c>
      <c r="G208" s="35"/>
      <c r="H208" s="87">
        <v>1000</v>
      </c>
      <c r="I208" s="16">
        <f t="shared" si="9"/>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9"/>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0">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0"/>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0"/>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0"/>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0"/>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122" t="s">
        <v>227</v>
      </c>
      <c r="E221" s="15">
        <v>1</v>
      </c>
      <c r="F221" s="88" t="s">
        <v>364</v>
      </c>
      <c r="G221" s="35">
        <v>0</v>
      </c>
      <c r="H221" s="87">
        <v>2400</v>
      </c>
      <c r="I221" s="16">
        <f t="shared" ref="I221:I225" si="11">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88" t="s">
        <v>295</v>
      </c>
      <c r="G222" s="35"/>
      <c r="H222" s="87">
        <v>1000</v>
      </c>
      <c r="I222" s="16">
        <f t="shared" si="11"/>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88" t="s">
        <v>298</v>
      </c>
      <c r="G223" s="35"/>
      <c r="H223" s="87">
        <v>1000</v>
      </c>
      <c r="I223" s="16">
        <f t="shared" si="11"/>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88" t="s">
        <v>538</v>
      </c>
      <c r="G224" s="35"/>
      <c r="H224" s="87">
        <v>1000</v>
      </c>
      <c r="I224" s="16">
        <f t="shared" si="11"/>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226</v>
      </c>
      <c r="D225" s="94" t="s">
        <v>407</v>
      </c>
      <c r="E225" s="15">
        <v>1</v>
      </c>
      <c r="F225" s="88" t="s">
        <v>266</v>
      </c>
      <c r="G225" s="35"/>
      <c r="H225" s="87">
        <v>1000</v>
      </c>
      <c r="I225" s="16">
        <f t="shared" si="11"/>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4000</v>
      </c>
      <c r="I228" s="16">
        <f t="shared" ref="I228:I232" si="13">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2400</v>
      </c>
      <c r="I229" s="16">
        <f t="shared" si="13"/>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4000</v>
      </c>
      <c r="I230" s="16">
        <f t="shared" si="13"/>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2400</v>
      </c>
      <c r="I231" s="16">
        <f t="shared" si="13"/>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4000</v>
      </c>
      <c r="I232" s="16">
        <f t="shared" si="13"/>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4">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4"/>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4"/>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112" t="s">
        <v>547</v>
      </c>
      <c r="G241" s="35">
        <v>0</v>
      </c>
      <c r="H241" s="87">
        <v>4341.5600000000004</v>
      </c>
      <c r="I241" s="16">
        <f t="shared" si="14"/>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4"/>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4"/>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4"/>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4"/>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5"/>
        <v>7</v>
      </c>
      <c r="F248" s="24"/>
      <c r="G248" s="16">
        <f>SUMIF($A$238:$A$245,"MEMBRO",$G$238:$G$245)</f>
        <v>0</v>
      </c>
      <c r="H248" s="16">
        <f>SUMIF($A$238:$A$245,"MEMBRO",$H$238:$H$245)</f>
        <v>30390.920000000006</v>
      </c>
      <c r="I248" s="16">
        <f t="shared" ref="I248" si="16">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7">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7"/>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7"/>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3473.24</v>
      </c>
      <c r="I259" s="16">
        <f t="shared" ref="I259" si="19">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0">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0"/>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0"/>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3473.24</v>
      </c>
      <c r="I270" s="16">
        <f t="shared" ref="I270" si="22">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3">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2" si="24">IF(ISBLANK(A276),0,IF(B276="FGS-1",1200.69,732.55))</f>
        <v>1200.69</v>
      </c>
      <c r="I276" s="87">
        <f t="shared" si="23"/>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4"/>
        <v>1200.69</v>
      </c>
      <c r="I277" s="87">
        <f t="shared" si="23"/>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80" t="s">
        <v>392</v>
      </c>
      <c r="B278" s="93" t="s">
        <v>93</v>
      </c>
      <c r="C278" s="79" t="s">
        <v>226</v>
      </c>
      <c r="D278" s="71" t="s">
        <v>407</v>
      </c>
      <c r="E278" s="53">
        <v>1</v>
      </c>
      <c r="F278" s="85" t="s">
        <v>541</v>
      </c>
      <c r="G278" s="54">
        <v>0</v>
      </c>
      <c r="H278" s="86">
        <f t="shared" si="24"/>
        <v>1200.69</v>
      </c>
      <c r="I278" s="87">
        <f t="shared" si="23"/>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55" t="s">
        <v>394</v>
      </c>
      <c r="B279" s="93" t="s">
        <v>93</v>
      </c>
      <c r="C279" s="79" t="s">
        <v>223</v>
      </c>
      <c r="D279" s="71" t="s">
        <v>407</v>
      </c>
      <c r="E279" s="53">
        <v>1</v>
      </c>
      <c r="F279" s="83" t="s">
        <v>412</v>
      </c>
      <c r="G279" s="54">
        <v>0</v>
      </c>
      <c r="H279" s="86">
        <f t="shared" si="24"/>
        <v>1200.69</v>
      </c>
      <c r="I279" s="87">
        <f t="shared" si="23"/>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4"/>
        <v>1200.69</v>
      </c>
      <c r="I280" s="87">
        <f t="shared" si="23"/>
        <v>1200.69</v>
      </c>
    </row>
    <row r="281" spans="1:30" ht="14.5" x14ac:dyDescent="0.3">
      <c r="A281" s="55" t="s">
        <v>394</v>
      </c>
      <c r="B281" s="93" t="s">
        <v>93</v>
      </c>
      <c r="C281" s="77" t="s">
        <v>223</v>
      </c>
      <c r="D281" s="71" t="s">
        <v>407</v>
      </c>
      <c r="E281" s="53">
        <v>1</v>
      </c>
      <c r="F281" s="83" t="s">
        <v>414</v>
      </c>
      <c r="G281" s="54">
        <v>0</v>
      </c>
      <c r="H281" s="86">
        <f t="shared" si="24"/>
        <v>1200.69</v>
      </c>
      <c r="I281" s="87">
        <f t="shared" si="23"/>
        <v>1200.69</v>
      </c>
    </row>
    <row r="282" spans="1:30" ht="14.5" x14ac:dyDescent="0.3">
      <c r="A282" s="55" t="s">
        <v>394</v>
      </c>
      <c r="B282" s="93" t="s">
        <v>93</v>
      </c>
      <c r="C282" s="77" t="s">
        <v>223</v>
      </c>
      <c r="D282" s="71" t="s">
        <v>407</v>
      </c>
      <c r="E282" s="53">
        <v>1</v>
      </c>
      <c r="F282" s="83" t="s">
        <v>415</v>
      </c>
      <c r="G282" s="54">
        <v>0</v>
      </c>
      <c r="H282" s="86">
        <f t="shared" si="24"/>
        <v>1200.69</v>
      </c>
      <c r="I282" s="87">
        <f t="shared" si="23"/>
        <v>1200.69</v>
      </c>
    </row>
    <row r="283" spans="1:30" ht="14.5" x14ac:dyDescent="0.3">
      <c r="A283" s="80" t="s">
        <v>393</v>
      </c>
      <c r="B283" s="93" t="s">
        <v>93</v>
      </c>
      <c r="C283" s="77" t="s">
        <v>226</v>
      </c>
      <c r="D283" s="71" t="s">
        <v>407</v>
      </c>
      <c r="E283" s="53">
        <v>1</v>
      </c>
      <c r="F283" s="85" t="s">
        <v>416</v>
      </c>
      <c r="G283" s="54">
        <v>0</v>
      </c>
      <c r="H283" s="86">
        <f t="shared" si="24"/>
        <v>1200.69</v>
      </c>
      <c r="I283" s="87">
        <f t="shared" si="23"/>
        <v>1200.69</v>
      </c>
    </row>
    <row r="284" spans="1:30" ht="14.5" x14ac:dyDescent="0.3">
      <c r="A284" s="55" t="s">
        <v>395</v>
      </c>
      <c r="B284" s="93" t="s">
        <v>93</v>
      </c>
      <c r="C284" s="79" t="s">
        <v>226</v>
      </c>
      <c r="D284" s="71" t="s">
        <v>407</v>
      </c>
      <c r="E284" s="53">
        <v>1</v>
      </c>
      <c r="F284" s="83" t="s">
        <v>417</v>
      </c>
      <c r="G284" s="54">
        <v>0</v>
      </c>
      <c r="H284" s="86">
        <f t="shared" si="24"/>
        <v>1200.69</v>
      </c>
      <c r="I284" s="87">
        <f t="shared" si="23"/>
        <v>1200.69</v>
      </c>
    </row>
    <row r="285" spans="1:30" ht="14.5" x14ac:dyDescent="0.3">
      <c r="A285" s="55" t="s">
        <v>551</v>
      </c>
      <c r="B285" s="93" t="s">
        <v>93</v>
      </c>
      <c r="C285" s="79" t="s">
        <v>224</v>
      </c>
      <c r="D285" s="71" t="s">
        <v>407</v>
      </c>
      <c r="E285" s="53">
        <v>1</v>
      </c>
      <c r="F285" s="83" t="s">
        <v>542</v>
      </c>
      <c r="G285" s="54">
        <v>0</v>
      </c>
      <c r="H285" s="86">
        <f t="shared" si="24"/>
        <v>1200.69</v>
      </c>
      <c r="I285" s="87">
        <f t="shared" si="23"/>
        <v>1200.69</v>
      </c>
    </row>
    <row r="286" spans="1:30" ht="14.5" x14ac:dyDescent="0.3">
      <c r="A286" s="55" t="s">
        <v>393</v>
      </c>
      <c r="B286" s="93" t="s">
        <v>93</v>
      </c>
      <c r="C286" s="79" t="s">
        <v>219</v>
      </c>
      <c r="D286" s="71" t="s">
        <v>407</v>
      </c>
      <c r="E286" s="53">
        <v>1</v>
      </c>
      <c r="F286" s="83" t="s">
        <v>419</v>
      </c>
      <c r="G286" s="54">
        <v>0</v>
      </c>
      <c r="H286" s="86">
        <f t="shared" si="24"/>
        <v>1200.69</v>
      </c>
      <c r="I286" s="87">
        <f t="shared" si="23"/>
        <v>1200.69</v>
      </c>
    </row>
    <row r="287" spans="1:30" ht="14.5" x14ac:dyDescent="0.3">
      <c r="A287" s="55" t="s">
        <v>552</v>
      </c>
      <c r="B287" s="93" t="s">
        <v>93</v>
      </c>
      <c r="C287" s="79" t="s">
        <v>222</v>
      </c>
      <c r="D287" s="71" t="s">
        <v>407</v>
      </c>
      <c r="E287" s="53">
        <v>1</v>
      </c>
      <c r="F287" s="83" t="s">
        <v>539</v>
      </c>
      <c r="G287" s="54">
        <v>0</v>
      </c>
      <c r="H287" s="86">
        <f t="shared" si="24"/>
        <v>1200.69</v>
      </c>
      <c r="I287" s="87">
        <f t="shared" si="23"/>
        <v>1200.69</v>
      </c>
    </row>
    <row r="288" spans="1:30" ht="14.5" x14ac:dyDescent="0.3">
      <c r="A288" s="55" t="s">
        <v>398</v>
      </c>
      <c r="B288" s="93" t="s">
        <v>448</v>
      </c>
      <c r="C288" s="79" t="s">
        <v>220</v>
      </c>
      <c r="D288" s="71" t="s">
        <v>407</v>
      </c>
      <c r="E288" s="53">
        <v>1</v>
      </c>
      <c r="F288" s="83" t="s">
        <v>421</v>
      </c>
      <c r="G288" s="54">
        <v>0</v>
      </c>
      <c r="H288" s="86">
        <f t="shared" si="24"/>
        <v>732.55</v>
      </c>
      <c r="I288" s="87">
        <f t="shared" si="23"/>
        <v>732.55</v>
      </c>
    </row>
    <row r="289" spans="1:30" ht="14.5" x14ac:dyDescent="0.3">
      <c r="A289" s="55" t="s">
        <v>393</v>
      </c>
      <c r="B289" s="93" t="s">
        <v>448</v>
      </c>
      <c r="C289" s="79" t="s">
        <v>219</v>
      </c>
      <c r="D289" s="71" t="s">
        <v>407</v>
      </c>
      <c r="E289" s="53">
        <v>1</v>
      </c>
      <c r="F289" s="83" t="s">
        <v>422</v>
      </c>
      <c r="G289" s="54">
        <v>0</v>
      </c>
      <c r="H289" s="86">
        <f t="shared" si="24"/>
        <v>732.55</v>
      </c>
      <c r="I289" s="87">
        <f t="shared" si="23"/>
        <v>732.55</v>
      </c>
    </row>
    <row r="290" spans="1:30" ht="14.5" x14ac:dyDescent="0.3">
      <c r="A290" s="55" t="s">
        <v>395</v>
      </c>
      <c r="B290" s="93" t="s">
        <v>448</v>
      </c>
      <c r="C290" s="79" t="s">
        <v>219</v>
      </c>
      <c r="D290" s="71" t="s">
        <v>407</v>
      </c>
      <c r="E290" s="53">
        <v>1</v>
      </c>
      <c r="F290" s="83" t="s">
        <v>423</v>
      </c>
      <c r="G290" s="54">
        <v>0</v>
      </c>
      <c r="H290" s="86">
        <f t="shared" si="24"/>
        <v>732.55</v>
      </c>
      <c r="I290" s="87">
        <f t="shared" si="23"/>
        <v>732.55</v>
      </c>
    </row>
    <row r="291" spans="1:30" ht="14.5" x14ac:dyDescent="0.3">
      <c r="A291" s="55" t="s">
        <v>399</v>
      </c>
      <c r="B291" s="93" t="s">
        <v>448</v>
      </c>
      <c r="C291" s="79" t="s">
        <v>220</v>
      </c>
      <c r="D291" s="71" t="s">
        <v>407</v>
      </c>
      <c r="E291" s="53">
        <v>1</v>
      </c>
      <c r="F291" s="83" t="s">
        <v>424</v>
      </c>
      <c r="G291" s="54">
        <v>0</v>
      </c>
      <c r="H291" s="86">
        <f t="shared" si="24"/>
        <v>732.55</v>
      </c>
      <c r="I291" s="87">
        <f t="shared" si="23"/>
        <v>732.55</v>
      </c>
    </row>
    <row r="292" spans="1:30" ht="14.5" x14ac:dyDescent="0.3">
      <c r="A292" s="55" t="s">
        <v>400</v>
      </c>
      <c r="B292" s="93" t="s">
        <v>448</v>
      </c>
      <c r="C292" s="79" t="s">
        <v>225</v>
      </c>
      <c r="D292" s="71" t="s">
        <v>407</v>
      </c>
      <c r="E292" s="53">
        <v>1</v>
      </c>
      <c r="F292" s="83" t="s">
        <v>425</v>
      </c>
      <c r="G292" s="54">
        <v>0</v>
      </c>
      <c r="H292" s="86">
        <f t="shared" si="24"/>
        <v>732.55</v>
      </c>
      <c r="I292" s="87">
        <f t="shared" si="23"/>
        <v>732.55</v>
      </c>
    </row>
    <row r="293" spans="1:30" ht="14.5" x14ac:dyDescent="0.3">
      <c r="A293" s="55" t="s">
        <v>401</v>
      </c>
      <c r="B293" s="93" t="s">
        <v>448</v>
      </c>
      <c r="C293" s="79" t="s">
        <v>224</v>
      </c>
      <c r="D293" s="71" t="s">
        <v>407</v>
      </c>
      <c r="E293" s="53">
        <v>1</v>
      </c>
      <c r="F293" s="83" t="s">
        <v>426</v>
      </c>
      <c r="G293" s="54">
        <v>0</v>
      </c>
      <c r="H293" s="86">
        <f t="shared" si="24"/>
        <v>732.55</v>
      </c>
      <c r="I293" s="87">
        <f t="shared" si="23"/>
        <v>732.55</v>
      </c>
    </row>
    <row r="294" spans="1:30" ht="14.5" x14ac:dyDescent="0.3">
      <c r="A294" s="55" t="s">
        <v>553</v>
      </c>
      <c r="B294" s="93" t="s">
        <v>448</v>
      </c>
      <c r="C294" s="79" t="s">
        <v>224</v>
      </c>
      <c r="D294" s="71" t="s">
        <v>407</v>
      </c>
      <c r="E294" s="53">
        <v>1</v>
      </c>
      <c r="F294" s="83" t="s">
        <v>543</v>
      </c>
      <c r="G294" s="54">
        <v>0</v>
      </c>
      <c r="H294" s="86">
        <f t="shared" si="24"/>
        <v>732.55</v>
      </c>
      <c r="I294" s="87">
        <f t="shared" si="23"/>
        <v>732.55</v>
      </c>
    </row>
    <row r="295" spans="1:30" ht="14.5" x14ac:dyDescent="0.3">
      <c r="A295" s="55" t="s">
        <v>403</v>
      </c>
      <c r="B295" s="93" t="s">
        <v>448</v>
      </c>
      <c r="C295" s="79" t="s">
        <v>222</v>
      </c>
      <c r="D295" s="71" t="s">
        <v>407</v>
      </c>
      <c r="E295" s="53">
        <v>1</v>
      </c>
      <c r="F295" s="83" t="s">
        <v>428</v>
      </c>
      <c r="G295" s="54">
        <v>0</v>
      </c>
      <c r="H295" s="86">
        <f t="shared" si="24"/>
        <v>732.55</v>
      </c>
      <c r="I295" s="87">
        <f t="shared" si="23"/>
        <v>732.55</v>
      </c>
    </row>
    <row r="296" spans="1:30" ht="14.5" x14ac:dyDescent="0.3">
      <c r="A296" s="55" t="s">
        <v>398</v>
      </c>
      <c r="B296" s="93" t="s">
        <v>448</v>
      </c>
      <c r="C296" s="79" t="s">
        <v>220</v>
      </c>
      <c r="D296" s="71" t="s">
        <v>407</v>
      </c>
      <c r="E296" s="53">
        <v>1</v>
      </c>
      <c r="F296" s="83" t="s">
        <v>429</v>
      </c>
      <c r="G296" s="54">
        <v>0</v>
      </c>
      <c r="H296" s="86">
        <f t="shared" si="24"/>
        <v>732.55</v>
      </c>
      <c r="I296" s="87">
        <f t="shared" si="23"/>
        <v>732.55</v>
      </c>
    </row>
    <row r="297" spans="1:30" ht="14.5" x14ac:dyDescent="0.3">
      <c r="A297" s="55" t="s">
        <v>403</v>
      </c>
      <c r="B297" s="93" t="s">
        <v>448</v>
      </c>
      <c r="C297" s="79" t="s">
        <v>220</v>
      </c>
      <c r="D297" s="71" t="s">
        <v>407</v>
      </c>
      <c r="E297" s="53">
        <v>1</v>
      </c>
      <c r="F297" s="83" t="s">
        <v>544</v>
      </c>
      <c r="G297" s="54">
        <v>0</v>
      </c>
      <c r="H297" s="86">
        <f t="shared" si="24"/>
        <v>732.55</v>
      </c>
      <c r="I297" s="87">
        <f t="shared" si="23"/>
        <v>732.55</v>
      </c>
    </row>
    <row r="298" spans="1:30" ht="14.5" x14ac:dyDescent="0.3">
      <c r="A298" s="55" t="s">
        <v>404</v>
      </c>
      <c r="B298" s="93" t="s">
        <v>448</v>
      </c>
      <c r="C298" s="79" t="s">
        <v>220</v>
      </c>
      <c r="D298" s="71" t="s">
        <v>407</v>
      </c>
      <c r="E298" s="53">
        <v>1</v>
      </c>
      <c r="F298" s="83" t="s">
        <v>431</v>
      </c>
      <c r="G298" s="54">
        <v>0</v>
      </c>
      <c r="H298" s="86">
        <f t="shared" si="24"/>
        <v>732.55</v>
      </c>
      <c r="I298" s="87">
        <f t="shared" si="23"/>
        <v>732.55</v>
      </c>
    </row>
    <row r="299" spans="1:30" ht="14.5" x14ac:dyDescent="0.3">
      <c r="A299" s="55" t="s">
        <v>405</v>
      </c>
      <c r="B299" s="93" t="s">
        <v>448</v>
      </c>
      <c r="C299" s="79" t="s">
        <v>219</v>
      </c>
      <c r="D299" s="71" t="s">
        <v>407</v>
      </c>
      <c r="E299" s="53">
        <v>1</v>
      </c>
      <c r="F299" s="83" t="s">
        <v>432</v>
      </c>
      <c r="G299" s="54">
        <v>0</v>
      </c>
      <c r="H299" s="86">
        <f t="shared" si="24"/>
        <v>732.55</v>
      </c>
      <c r="I299" s="87">
        <f t="shared" si="23"/>
        <v>732.55</v>
      </c>
    </row>
    <row r="300" spans="1:30" ht="14.5" x14ac:dyDescent="0.3">
      <c r="A300" s="55" t="s">
        <v>554</v>
      </c>
      <c r="B300" s="93" t="s">
        <v>448</v>
      </c>
      <c r="C300" s="79" t="s">
        <v>222</v>
      </c>
      <c r="D300" s="71" t="s">
        <v>407</v>
      </c>
      <c r="E300" s="53">
        <v>1</v>
      </c>
      <c r="F300" s="83" t="s">
        <v>545</v>
      </c>
      <c r="G300" s="54">
        <v>0</v>
      </c>
      <c r="H300" s="86">
        <f t="shared" si="24"/>
        <v>732.55</v>
      </c>
      <c r="I300" s="87">
        <f t="shared" si="23"/>
        <v>732.55</v>
      </c>
    </row>
    <row r="301" spans="1:30" ht="14.5" x14ac:dyDescent="0.3">
      <c r="A301" s="55" t="s">
        <v>403</v>
      </c>
      <c r="B301" s="93" t="s">
        <v>448</v>
      </c>
      <c r="C301" s="79" t="s">
        <v>219</v>
      </c>
      <c r="D301" s="71" t="s">
        <v>407</v>
      </c>
      <c r="E301" s="53">
        <v>1</v>
      </c>
      <c r="F301" s="83" t="s">
        <v>434</v>
      </c>
      <c r="G301" s="54">
        <v>0</v>
      </c>
      <c r="H301" s="86">
        <f t="shared" si="24"/>
        <v>732.55</v>
      </c>
      <c r="I301" s="87">
        <f t="shared" si="23"/>
        <v>732.55</v>
      </c>
    </row>
    <row r="302" spans="1:30" ht="14.5" x14ac:dyDescent="0.3">
      <c r="A302" s="55" t="s">
        <v>396</v>
      </c>
      <c r="B302" s="93" t="s">
        <v>448</v>
      </c>
      <c r="C302" s="79" t="s">
        <v>225</v>
      </c>
      <c r="D302" s="71" t="s">
        <v>407</v>
      </c>
      <c r="E302" s="53">
        <v>1</v>
      </c>
      <c r="F302" s="83" t="s">
        <v>418</v>
      </c>
      <c r="G302" s="54">
        <v>0</v>
      </c>
      <c r="H302" s="86">
        <f t="shared" si="24"/>
        <v>732.55</v>
      </c>
      <c r="I302" s="87">
        <f t="shared" si="23"/>
        <v>732.55</v>
      </c>
    </row>
    <row r="303" spans="1:30" ht="14.5" x14ac:dyDescent="0.3">
      <c r="A303" s="113" t="s">
        <v>397</v>
      </c>
      <c r="B303" s="93" t="s">
        <v>448</v>
      </c>
      <c r="C303" s="79" t="s">
        <v>225</v>
      </c>
      <c r="D303" s="71" t="s">
        <v>407</v>
      </c>
      <c r="E303" s="53">
        <v>1</v>
      </c>
      <c r="F303" s="83" t="s">
        <v>420</v>
      </c>
      <c r="G303" s="54">
        <v>0</v>
      </c>
      <c r="H303" s="86">
        <v>732.55</v>
      </c>
      <c r="I303" s="87">
        <f t="shared" si="23"/>
        <v>732.55</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55" t="s">
        <v>555</v>
      </c>
      <c r="B304" s="93" t="s">
        <v>448</v>
      </c>
      <c r="C304" s="79" t="s">
        <v>219</v>
      </c>
      <c r="D304" s="71" t="s">
        <v>407</v>
      </c>
      <c r="E304" s="53">
        <v>1</v>
      </c>
      <c r="F304" s="83" t="s">
        <v>546</v>
      </c>
      <c r="G304" s="74">
        <v>0</v>
      </c>
      <c r="H304" s="86">
        <v>732.55</v>
      </c>
      <c r="I304" s="87">
        <f t="shared" si="23"/>
        <v>732.55</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55" t="s">
        <v>402</v>
      </c>
      <c r="B305" s="93" t="s">
        <v>448</v>
      </c>
      <c r="C305" s="79" t="s">
        <v>225</v>
      </c>
      <c r="D305" s="71" t="s">
        <v>407</v>
      </c>
      <c r="E305" s="53">
        <v>1</v>
      </c>
      <c r="F305" s="83" t="s">
        <v>433</v>
      </c>
      <c r="G305" s="35">
        <v>0</v>
      </c>
      <c r="H305" s="86">
        <v>732.55</v>
      </c>
      <c r="I305" s="87">
        <f t="shared" si="23"/>
        <v>732.55</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5">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18</v>
      </c>
      <c r="D308" s="23">
        <v>0</v>
      </c>
      <c r="E308" s="23">
        <f t="shared" si="25"/>
        <v>18</v>
      </c>
      <c r="F308" s="27"/>
      <c r="G308" s="16">
        <f>SUMIF($B$275:$B$305,"FGS-2",$G$275:$G$305)</f>
        <v>0</v>
      </c>
      <c r="H308" s="16">
        <f>SUMIF($B$275:$B$305,"FGS-2",$H$275:$H$305)</f>
        <v>13185.899999999996</v>
      </c>
      <c r="I308" s="16">
        <f>SUMIF($B$275:$B$305,"FGS-2",$I$275:$I$305)</f>
        <v>13185.899999999996</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5"/>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5"/>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5"/>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5"/>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 t="shared" ref="C313:E313" si="26">SUM(C307:C312)</f>
        <v>31</v>
      </c>
      <c r="D313" s="20">
        <f t="shared" si="26"/>
        <v>0</v>
      </c>
      <c r="E313" s="20">
        <f t="shared" si="26"/>
        <v>31</v>
      </c>
      <c r="F313" s="36"/>
      <c r="G313" s="39">
        <f t="shared" ref="G313:H313" si="27">SUM(G307:G312)</f>
        <v>0</v>
      </c>
      <c r="H313" s="39">
        <f t="shared" si="27"/>
        <v>28794.870000000003</v>
      </c>
      <c r="I313" s="39">
        <f>SUM(I307:I312)</f>
        <v>28794.870000000003</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220</v>
      </c>
      <c r="D316" s="20">
        <f>SUM(D188+D200+D233+D249+D260+D271+D313)</f>
        <v>8</v>
      </c>
      <c r="E316" s="20">
        <f>SUM(E188+E200+E233+E249+E260+E271+E313)</f>
        <v>228</v>
      </c>
      <c r="F316" s="21"/>
      <c r="G316" s="39">
        <f>SUM(H188+G200+G233+G249+G260+G271+G313)</f>
        <v>128619.28999999998</v>
      </c>
      <c r="H316" s="39">
        <f>SUM(I188+H200+H233+H249+H260+H271+H313)</f>
        <v>688754.2699999999</v>
      </c>
      <c r="I316" s="39">
        <f>SUM(J188+I200+I233+I249+I260+I271+I313)</f>
        <v>848270.10000000009</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A04CC794-B07E-4869-B4AE-58DA22BE210A}">
      <formula1>"FDA,FDA-1,FDA-2,FDA-3,FDA-4"</formula1>
    </dataValidation>
    <dataValidation type="list" allowBlank="1" sqref="B7:B174" xr:uid="{48D1B653-83B3-417D-B365-A014E9CED5FB}">
      <formula1>"DAS,DAS-1,DAS-2,DAS-3,DAS-4,DAS-5,CAA-1,CAA-2,CAA-3,CAA-4,CAA-5"</formula1>
    </dataValidation>
    <dataValidation type="list" allowBlank="1" sqref="D205:D209 D192:D193 D254:D256 D221:D225 D213:D217 D275:D305 D265:D267 D238:D245 D7:D174" xr:uid="{9586CFDC-26FA-40DB-BB7C-62760FF61ABF}">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F9A46-A29E-4FCD-AE3E-902CCFA8957B}">
  <dimension ref="A1:AD1038"/>
  <sheetViews>
    <sheetView topLeftCell="D19" workbookViewId="0">
      <selection activeCell="K34" sqref="K34"/>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584</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4" t="s">
        <v>583</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5.5" x14ac:dyDescent="0.3">
      <c r="A7" s="55" t="s">
        <v>180</v>
      </c>
      <c r="B7" s="57" t="s">
        <v>37</v>
      </c>
      <c r="C7" s="57" t="s">
        <v>219</v>
      </c>
      <c r="D7" s="94" t="s">
        <v>227</v>
      </c>
      <c r="E7" s="53">
        <v>1</v>
      </c>
      <c r="F7" s="60" t="s">
        <v>228</v>
      </c>
      <c r="G7" s="54">
        <v>0</v>
      </c>
      <c r="H7" s="124">
        <v>770.75</v>
      </c>
      <c r="I7" s="124">
        <v>3083.01</v>
      </c>
      <c r="J7" s="65">
        <f t="shared" ref="J7:J70" si="0">H7+I7</f>
        <v>3853.76</v>
      </c>
      <c r="K7" s="17"/>
      <c r="L7" s="17"/>
      <c r="M7" s="17"/>
      <c r="N7" s="17"/>
      <c r="O7" s="17"/>
      <c r="P7" s="17"/>
      <c r="Q7" s="17"/>
      <c r="R7" s="18"/>
      <c r="S7" s="18"/>
      <c r="T7" s="18"/>
      <c r="U7" s="18"/>
      <c r="V7" s="18"/>
      <c r="W7" s="18"/>
      <c r="X7" s="18"/>
      <c r="Y7" s="18"/>
      <c r="Z7" s="18"/>
      <c r="AA7" s="5"/>
      <c r="AB7" s="5"/>
      <c r="AC7" s="5"/>
      <c r="AD7" s="5"/>
    </row>
    <row r="8" spans="1:30" ht="15.5" x14ac:dyDescent="0.3">
      <c r="A8" s="56" t="s">
        <v>181</v>
      </c>
      <c r="B8" s="58" t="s">
        <v>33</v>
      </c>
      <c r="C8" s="56" t="s">
        <v>220</v>
      </c>
      <c r="D8" s="94" t="s">
        <v>227</v>
      </c>
      <c r="E8" s="53">
        <v>1</v>
      </c>
      <c r="F8" s="61" t="s">
        <v>229</v>
      </c>
      <c r="G8" s="54">
        <v>0</v>
      </c>
      <c r="H8" s="124">
        <v>1079.06</v>
      </c>
      <c r="I8" s="124">
        <v>4316.21</v>
      </c>
      <c r="J8" s="65">
        <f t="shared" si="0"/>
        <v>5395.27</v>
      </c>
      <c r="K8" s="17"/>
      <c r="L8" s="17"/>
      <c r="M8" s="17"/>
      <c r="N8" s="17"/>
      <c r="O8" s="17"/>
      <c r="P8" s="17"/>
      <c r="Q8" s="17"/>
      <c r="R8" s="5"/>
      <c r="S8" s="5"/>
      <c r="T8" s="5"/>
      <c r="U8" s="5"/>
      <c r="V8" s="5"/>
      <c r="W8" s="5"/>
      <c r="X8" s="5"/>
      <c r="Y8" s="5"/>
      <c r="Z8" s="5"/>
      <c r="AA8" s="5"/>
      <c r="AB8" s="5"/>
      <c r="AC8" s="5"/>
      <c r="AD8" s="5"/>
    </row>
    <row r="9" spans="1:30" ht="15.5" x14ac:dyDescent="0.3">
      <c r="A9" s="56" t="s">
        <v>180</v>
      </c>
      <c r="B9" s="58" t="s">
        <v>37</v>
      </c>
      <c r="C9" s="58" t="s">
        <v>221</v>
      </c>
      <c r="D9" s="94" t="s">
        <v>227</v>
      </c>
      <c r="E9" s="53">
        <v>1</v>
      </c>
      <c r="F9" s="60" t="s">
        <v>230</v>
      </c>
      <c r="G9" s="54">
        <v>0</v>
      </c>
      <c r="H9" s="124">
        <v>770.75</v>
      </c>
      <c r="I9" s="124">
        <v>3083.01</v>
      </c>
      <c r="J9" s="65">
        <f t="shared" si="0"/>
        <v>3853.76</v>
      </c>
      <c r="K9" s="47"/>
      <c r="L9" s="47"/>
      <c r="M9" s="47"/>
      <c r="N9" s="47"/>
      <c r="O9" s="47"/>
      <c r="P9" s="47"/>
      <c r="Q9" s="47"/>
    </row>
    <row r="10" spans="1:30" ht="15.5" x14ac:dyDescent="0.3">
      <c r="A10" s="56" t="s">
        <v>182</v>
      </c>
      <c r="B10" s="56" t="s">
        <v>39</v>
      </c>
      <c r="C10" s="56" t="s">
        <v>222</v>
      </c>
      <c r="D10" s="94" t="s">
        <v>227</v>
      </c>
      <c r="E10" s="53">
        <v>1</v>
      </c>
      <c r="F10" s="62" t="s">
        <v>231</v>
      </c>
      <c r="G10" s="54">
        <v>0</v>
      </c>
      <c r="H10" s="123">
        <v>500.99</v>
      </c>
      <c r="I10" s="123">
        <v>2003.96</v>
      </c>
      <c r="J10" s="65">
        <f t="shared" si="0"/>
        <v>2504.9499999999998</v>
      </c>
    </row>
    <row r="11" spans="1:30" ht="15.5" x14ac:dyDescent="0.3">
      <c r="A11" s="55" t="s">
        <v>183</v>
      </c>
      <c r="B11" s="57" t="s">
        <v>27</v>
      </c>
      <c r="C11" s="57" t="s">
        <v>223</v>
      </c>
      <c r="D11" s="94" t="s">
        <v>227</v>
      </c>
      <c r="E11" s="53">
        <v>1</v>
      </c>
      <c r="F11" s="61" t="s">
        <v>232</v>
      </c>
      <c r="G11" s="54">
        <v>0</v>
      </c>
      <c r="H11" s="123">
        <v>1695.65</v>
      </c>
      <c r="I11" s="123">
        <v>6782.61</v>
      </c>
      <c r="J11" s="65">
        <f t="shared" si="0"/>
        <v>8478.26</v>
      </c>
    </row>
    <row r="12" spans="1:30" ht="15.5" x14ac:dyDescent="0.3">
      <c r="A12" s="55" t="s">
        <v>184</v>
      </c>
      <c r="B12" s="55" t="s">
        <v>29</v>
      </c>
      <c r="C12" s="58" t="s">
        <v>221</v>
      </c>
      <c r="D12" s="94" t="s">
        <v>407</v>
      </c>
      <c r="E12" s="53">
        <v>1</v>
      </c>
      <c r="F12" s="60" t="s">
        <v>233</v>
      </c>
      <c r="G12" s="54">
        <v>0</v>
      </c>
      <c r="H12" s="123"/>
      <c r="I12" s="123">
        <v>5703.56</v>
      </c>
      <c r="J12" s="65">
        <f t="shared" si="0"/>
        <v>5703.56</v>
      </c>
    </row>
    <row r="13" spans="1:30" ht="15.5" x14ac:dyDescent="0.3">
      <c r="A13" s="55" t="s">
        <v>182</v>
      </c>
      <c r="B13" s="56" t="s">
        <v>39</v>
      </c>
      <c r="C13" s="56" t="s">
        <v>220</v>
      </c>
      <c r="D13" s="94" t="s">
        <v>227</v>
      </c>
      <c r="E13" s="53">
        <v>1</v>
      </c>
      <c r="F13" s="60" t="s">
        <v>234</v>
      </c>
      <c r="G13" s="54">
        <v>0</v>
      </c>
      <c r="H13" s="123">
        <v>500.99</v>
      </c>
      <c r="I13" s="123">
        <v>2003.96</v>
      </c>
      <c r="J13" s="65">
        <f t="shared" si="0"/>
        <v>2504.9499999999998</v>
      </c>
    </row>
    <row r="14" spans="1:30" ht="15.5" x14ac:dyDescent="0.3">
      <c r="A14" s="55" t="s">
        <v>182</v>
      </c>
      <c r="B14" s="56" t="s">
        <v>39</v>
      </c>
      <c r="C14" s="57" t="s">
        <v>219</v>
      </c>
      <c r="D14" s="94" t="s">
        <v>227</v>
      </c>
      <c r="E14" s="53">
        <v>1</v>
      </c>
      <c r="F14" s="60" t="s">
        <v>235</v>
      </c>
      <c r="G14" s="54">
        <v>0</v>
      </c>
      <c r="H14" s="123">
        <v>500.99</v>
      </c>
      <c r="I14" s="123">
        <v>2003.96</v>
      </c>
      <c r="J14" s="65">
        <f t="shared" si="0"/>
        <v>2504.9499999999998</v>
      </c>
    </row>
    <row r="15" spans="1:30" ht="15.5" x14ac:dyDescent="0.3">
      <c r="A15" s="55" t="s">
        <v>181</v>
      </c>
      <c r="B15" s="57" t="s">
        <v>33</v>
      </c>
      <c r="C15" s="56" t="s">
        <v>224</v>
      </c>
      <c r="D15" s="94" t="s">
        <v>227</v>
      </c>
      <c r="E15" s="53">
        <v>1</v>
      </c>
      <c r="F15" s="60" t="s">
        <v>236</v>
      </c>
      <c r="G15" s="54">
        <v>0</v>
      </c>
      <c r="H15" s="124">
        <v>1079.06</v>
      </c>
      <c r="I15" s="124">
        <v>4316.21</v>
      </c>
      <c r="J15" s="65">
        <f t="shared" si="0"/>
        <v>5395.27</v>
      </c>
    </row>
    <row r="16" spans="1:30" ht="15.5" x14ac:dyDescent="0.3">
      <c r="A16" s="55" t="s">
        <v>183</v>
      </c>
      <c r="B16" s="57" t="s">
        <v>27</v>
      </c>
      <c r="C16" s="57" t="s">
        <v>219</v>
      </c>
      <c r="D16" s="94" t="s">
        <v>227</v>
      </c>
      <c r="E16" s="53">
        <v>1</v>
      </c>
      <c r="F16" s="61" t="s">
        <v>237</v>
      </c>
      <c r="G16" s="54">
        <v>0</v>
      </c>
      <c r="H16" s="123">
        <v>1695.65</v>
      </c>
      <c r="I16" s="123">
        <v>6782.61</v>
      </c>
      <c r="J16" s="65">
        <f t="shared" si="0"/>
        <v>8478.26</v>
      </c>
    </row>
    <row r="17" spans="1:10" ht="15.5" x14ac:dyDescent="0.3">
      <c r="A17" s="55" t="s">
        <v>183</v>
      </c>
      <c r="B17" s="57" t="s">
        <v>27</v>
      </c>
      <c r="C17" s="56" t="s">
        <v>222</v>
      </c>
      <c r="D17" s="94" t="s">
        <v>227</v>
      </c>
      <c r="E17" s="53">
        <v>1</v>
      </c>
      <c r="F17" s="60" t="s">
        <v>238</v>
      </c>
      <c r="G17" s="54">
        <v>0</v>
      </c>
      <c r="H17" s="123">
        <v>1695.65</v>
      </c>
      <c r="I17" s="123">
        <v>6782.61</v>
      </c>
      <c r="J17" s="65">
        <f t="shared" si="0"/>
        <v>8478.26</v>
      </c>
    </row>
    <row r="18" spans="1:10" ht="15.5" x14ac:dyDescent="0.3">
      <c r="A18" s="55" t="s">
        <v>180</v>
      </c>
      <c r="B18" s="58" t="s">
        <v>37</v>
      </c>
      <c r="C18" s="57" t="s">
        <v>223</v>
      </c>
      <c r="D18" s="94" t="s">
        <v>227</v>
      </c>
      <c r="E18" s="53">
        <v>1</v>
      </c>
      <c r="F18" s="60" t="s">
        <v>239</v>
      </c>
      <c r="G18" s="54">
        <v>0</v>
      </c>
      <c r="H18" s="124">
        <v>770.75</v>
      </c>
      <c r="I18" s="124">
        <v>3083.01</v>
      </c>
      <c r="J18" s="65">
        <f t="shared" si="0"/>
        <v>3853.76</v>
      </c>
    </row>
    <row r="19" spans="1:10" ht="15.5" x14ac:dyDescent="0.3">
      <c r="A19" s="55" t="s">
        <v>185</v>
      </c>
      <c r="B19" s="55" t="s">
        <v>29</v>
      </c>
      <c r="C19" s="56" t="s">
        <v>225</v>
      </c>
      <c r="D19" s="94" t="s">
        <v>386</v>
      </c>
      <c r="E19" s="53">
        <v>1</v>
      </c>
      <c r="F19" s="60" t="s">
        <v>386</v>
      </c>
      <c r="G19" s="54">
        <v>0</v>
      </c>
      <c r="H19" s="123">
        <v>1425.9</v>
      </c>
      <c r="I19" s="123">
        <v>5703.56</v>
      </c>
      <c r="J19" s="65">
        <f t="shared" si="0"/>
        <v>7129.4600000000009</v>
      </c>
    </row>
    <row r="20" spans="1:10" ht="15.5" x14ac:dyDescent="0.3">
      <c r="A20" s="55" t="s">
        <v>183</v>
      </c>
      <c r="B20" s="57" t="s">
        <v>27</v>
      </c>
      <c r="C20" s="56" t="s">
        <v>222</v>
      </c>
      <c r="D20" s="94" t="s">
        <v>227</v>
      </c>
      <c r="E20" s="53">
        <v>1</v>
      </c>
      <c r="F20" s="60" t="s">
        <v>241</v>
      </c>
      <c r="G20" s="54">
        <v>0</v>
      </c>
      <c r="H20" s="123">
        <v>1695.65</v>
      </c>
      <c r="I20" s="123">
        <v>6782.61</v>
      </c>
      <c r="J20" s="65">
        <f t="shared" si="0"/>
        <v>8478.26</v>
      </c>
    </row>
    <row r="21" spans="1:10" ht="26" x14ac:dyDescent="0.3">
      <c r="A21" s="55" t="s">
        <v>186</v>
      </c>
      <c r="B21" s="55" t="s">
        <v>41</v>
      </c>
      <c r="C21" s="55" t="s">
        <v>226</v>
      </c>
      <c r="D21" s="94" t="s">
        <v>407</v>
      </c>
      <c r="E21" s="53">
        <v>1</v>
      </c>
      <c r="F21" s="60" t="s">
        <v>242</v>
      </c>
      <c r="G21" s="54">
        <v>0</v>
      </c>
      <c r="H21" s="123"/>
      <c r="I21" s="123">
        <v>1233.21</v>
      </c>
      <c r="J21" s="67">
        <f t="shared" si="0"/>
        <v>1233.21</v>
      </c>
    </row>
    <row r="22" spans="1:10" ht="15.5" x14ac:dyDescent="0.3">
      <c r="A22" s="55" t="s">
        <v>180</v>
      </c>
      <c r="B22" s="58" t="s">
        <v>37</v>
      </c>
      <c r="C22" s="57" t="s">
        <v>223</v>
      </c>
      <c r="D22" s="94" t="s">
        <v>227</v>
      </c>
      <c r="E22" s="53">
        <v>1</v>
      </c>
      <c r="F22" s="60" t="s">
        <v>243</v>
      </c>
      <c r="G22" s="54">
        <v>0</v>
      </c>
      <c r="H22" s="124">
        <v>770.75</v>
      </c>
      <c r="I22" s="124">
        <v>3083.01</v>
      </c>
      <c r="J22" s="65">
        <f t="shared" si="0"/>
        <v>3853.76</v>
      </c>
    </row>
    <row r="23" spans="1:10" ht="15.5" x14ac:dyDescent="0.3">
      <c r="A23" s="55" t="s">
        <v>187</v>
      </c>
      <c r="B23" s="55" t="s">
        <v>25</v>
      </c>
      <c r="C23" s="57" t="s">
        <v>219</v>
      </c>
      <c r="D23" s="94" t="s">
        <v>227</v>
      </c>
      <c r="E23" s="53">
        <v>1</v>
      </c>
      <c r="F23" s="63" t="s">
        <v>244</v>
      </c>
      <c r="G23" s="54">
        <v>0</v>
      </c>
      <c r="H23" s="123">
        <v>2312.25</v>
      </c>
      <c r="I23" s="123">
        <v>9249.0300000000007</v>
      </c>
      <c r="J23" s="65">
        <f t="shared" si="0"/>
        <v>11561.28</v>
      </c>
    </row>
    <row r="24" spans="1:10" ht="15.5" x14ac:dyDescent="0.3">
      <c r="A24" s="55" t="s">
        <v>187</v>
      </c>
      <c r="B24" s="55" t="s">
        <v>25</v>
      </c>
      <c r="C24" s="57" t="s">
        <v>223</v>
      </c>
      <c r="D24" s="94" t="s">
        <v>227</v>
      </c>
      <c r="E24" s="53">
        <v>1</v>
      </c>
      <c r="F24" s="60" t="s">
        <v>245</v>
      </c>
      <c r="G24" s="54">
        <v>0</v>
      </c>
      <c r="H24" s="123">
        <v>2312.25</v>
      </c>
      <c r="I24" s="123">
        <v>9249.0300000000007</v>
      </c>
      <c r="J24" s="65">
        <f t="shared" si="0"/>
        <v>11561.28</v>
      </c>
    </row>
    <row r="25" spans="1:10" ht="15.5" x14ac:dyDescent="0.3">
      <c r="A25" s="55" t="s">
        <v>183</v>
      </c>
      <c r="B25" s="57" t="s">
        <v>27</v>
      </c>
      <c r="C25" s="56" t="s">
        <v>222</v>
      </c>
      <c r="D25" s="94" t="s">
        <v>461</v>
      </c>
      <c r="E25" s="53">
        <v>1</v>
      </c>
      <c r="F25" s="60" t="s">
        <v>246</v>
      </c>
      <c r="G25" s="54">
        <v>0</v>
      </c>
      <c r="H25" s="123"/>
      <c r="I25" s="123">
        <v>6782.61</v>
      </c>
      <c r="J25" s="65">
        <f t="shared" si="0"/>
        <v>6782.61</v>
      </c>
    </row>
    <row r="26" spans="1:10" ht="15.5" x14ac:dyDescent="0.3">
      <c r="A26" s="55" t="s">
        <v>188</v>
      </c>
      <c r="B26" s="55" t="s">
        <v>35</v>
      </c>
      <c r="C26" s="55" t="s">
        <v>226</v>
      </c>
      <c r="D26" s="94" t="s">
        <v>407</v>
      </c>
      <c r="E26" s="53">
        <v>1</v>
      </c>
      <c r="F26" s="60" t="s">
        <v>339</v>
      </c>
      <c r="G26" s="54">
        <v>0</v>
      </c>
      <c r="H26" s="123"/>
      <c r="I26" s="123">
        <v>3745.85</v>
      </c>
      <c r="J26" s="65">
        <f t="shared" si="0"/>
        <v>3745.85</v>
      </c>
    </row>
    <row r="27" spans="1:10" ht="15.5" x14ac:dyDescent="0.3">
      <c r="A27" s="55" t="s">
        <v>187</v>
      </c>
      <c r="B27" s="55" t="s">
        <v>25</v>
      </c>
      <c r="C27" s="56" t="s">
        <v>222</v>
      </c>
      <c r="D27" s="94" t="s">
        <v>227</v>
      </c>
      <c r="E27" s="53">
        <v>1</v>
      </c>
      <c r="F27" s="61" t="s">
        <v>248</v>
      </c>
      <c r="G27" s="54">
        <v>0</v>
      </c>
      <c r="H27" s="123">
        <v>2312.25</v>
      </c>
      <c r="I27" s="123">
        <v>9249.0300000000007</v>
      </c>
      <c r="J27" s="65">
        <f t="shared" si="0"/>
        <v>11561.28</v>
      </c>
    </row>
    <row r="28" spans="1:10" ht="15.5" x14ac:dyDescent="0.3">
      <c r="A28" s="55" t="s">
        <v>180</v>
      </c>
      <c r="B28" s="58" t="s">
        <v>37</v>
      </c>
      <c r="C28" s="57" t="s">
        <v>219</v>
      </c>
      <c r="D28" s="94" t="s">
        <v>227</v>
      </c>
      <c r="E28" s="53">
        <v>1</v>
      </c>
      <c r="F28" s="60" t="s">
        <v>249</v>
      </c>
      <c r="G28" s="54">
        <v>0</v>
      </c>
      <c r="H28" s="124">
        <v>770.75</v>
      </c>
      <c r="I28" s="124">
        <v>3083.01</v>
      </c>
      <c r="J28" s="65">
        <f t="shared" si="0"/>
        <v>3853.76</v>
      </c>
    </row>
    <row r="29" spans="1:10" ht="15.5" x14ac:dyDescent="0.3">
      <c r="A29" s="56" t="s">
        <v>189</v>
      </c>
      <c r="B29" s="56" t="s">
        <v>31</v>
      </c>
      <c r="C29" s="56" t="s">
        <v>224</v>
      </c>
      <c r="D29" s="94" t="s">
        <v>227</v>
      </c>
      <c r="E29" s="53">
        <v>1</v>
      </c>
      <c r="F29" s="60" t="s">
        <v>250</v>
      </c>
      <c r="G29" s="54">
        <v>0</v>
      </c>
      <c r="H29" s="123">
        <v>1310.28</v>
      </c>
      <c r="I29" s="123">
        <v>5241.1099999999997</v>
      </c>
      <c r="J29" s="65">
        <f t="shared" si="0"/>
        <v>6551.3899999999994</v>
      </c>
    </row>
    <row r="30" spans="1:10" ht="15.5" x14ac:dyDescent="0.3">
      <c r="A30" s="55" t="s">
        <v>180</v>
      </c>
      <c r="B30" s="58" t="s">
        <v>37</v>
      </c>
      <c r="C30" s="58" t="s">
        <v>221</v>
      </c>
      <c r="D30" s="94" t="s">
        <v>227</v>
      </c>
      <c r="E30" s="53">
        <v>1</v>
      </c>
      <c r="F30" s="60" t="s">
        <v>251</v>
      </c>
      <c r="G30" s="54">
        <v>0</v>
      </c>
      <c r="H30" s="124">
        <v>770.75</v>
      </c>
      <c r="I30" s="124">
        <v>3083.01</v>
      </c>
      <c r="J30" s="65">
        <f t="shared" si="0"/>
        <v>3853.76</v>
      </c>
    </row>
    <row r="31" spans="1:10" ht="15.5" x14ac:dyDescent="0.3">
      <c r="A31" s="55" t="s">
        <v>181</v>
      </c>
      <c r="B31" s="57" t="s">
        <v>33</v>
      </c>
      <c r="C31" s="56" t="s">
        <v>222</v>
      </c>
      <c r="D31" s="94" t="s">
        <v>227</v>
      </c>
      <c r="E31" s="53">
        <v>1</v>
      </c>
      <c r="F31" s="60" t="s">
        <v>252</v>
      </c>
      <c r="G31" s="54">
        <v>0</v>
      </c>
      <c r="H31" s="124">
        <v>1079.06</v>
      </c>
      <c r="I31" s="124">
        <v>4316.21</v>
      </c>
      <c r="J31" s="65">
        <f t="shared" si="0"/>
        <v>5395.27</v>
      </c>
    </row>
    <row r="32" spans="1:10" ht="15.5" x14ac:dyDescent="0.3">
      <c r="A32" s="55" t="s">
        <v>183</v>
      </c>
      <c r="B32" s="57" t="s">
        <v>27</v>
      </c>
      <c r="C32" s="58" t="s">
        <v>221</v>
      </c>
      <c r="D32" s="94" t="s">
        <v>227</v>
      </c>
      <c r="E32" s="53">
        <v>1</v>
      </c>
      <c r="F32" s="60" t="s">
        <v>253</v>
      </c>
      <c r="G32" s="54">
        <v>0</v>
      </c>
      <c r="H32" s="123">
        <v>1695.65</v>
      </c>
      <c r="I32" s="123">
        <v>6782.61</v>
      </c>
      <c r="J32" s="65">
        <f t="shared" si="0"/>
        <v>8478.26</v>
      </c>
    </row>
    <row r="33" spans="1:10" ht="15.5" x14ac:dyDescent="0.3">
      <c r="A33" s="55" t="s">
        <v>189</v>
      </c>
      <c r="B33" s="55" t="s">
        <v>31</v>
      </c>
      <c r="C33" s="58" t="s">
        <v>225</v>
      </c>
      <c r="D33" s="94" t="s">
        <v>407</v>
      </c>
      <c r="E33" s="53">
        <v>1</v>
      </c>
      <c r="F33" s="60" t="s">
        <v>254</v>
      </c>
      <c r="G33" s="54">
        <v>0</v>
      </c>
      <c r="H33" s="123"/>
      <c r="I33" s="123">
        <v>5241.1099999999997</v>
      </c>
      <c r="J33" s="65">
        <f t="shared" si="0"/>
        <v>5241.1099999999997</v>
      </c>
    </row>
    <row r="34" spans="1:10" ht="15.5" x14ac:dyDescent="0.3">
      <c r="A34" s="55" t="s">
        <v>190</v>
      </c>
      <c r="B34" s="55" t="s">
        <v>449</v>
      </c>
      <c r="C34" s="56" t="s">
        <v>224</v>
      </c>
      <c r="D34" s="94" t="s">
        <v>227</v>
      </c>
      <c r="E34" s="53">
        <v>1</v>
      </c>
      <c r="F34" s="60" t="s">
        <v>255</v>
      </c>
      <c r="G34" s="54">
        <v>0</v>
      </c>
      <c r="H34" s="123">
        <v>3709.68</v>
      </c>
      <c r="I34" s="123">
        <v>14838.72</v>
      </c>
      <c r="J34" s="65">
        <f>H34+I34</f>
        <v>18548.399999999998</v>
      </c>
    </row>
    <row r="35" spans="1:10" ht="15.5" x14ac:dyDescent="0.3">
      <c r="A35" s="55" t="s">
        <v>187</v>
      </c>
      <c r="B35" s="55" t="s">
        <v>25</v>
      </c>
      <c r="C35" s="56" t="s">
        <v>222</v>
      </c>
      <c r="D35" s="94" t="s">
        <v>227</v>
      </c>
      <c r="E35" s="53">
        <v>1</v>
      </c>
      <c r="F35" s="61" t="s">
        <v>256</v>
      </c>
      <c r="G35" s="54">
        <v>0</v>
      </c>
      <c r="H35" s="123">
        <v>2312.25</v>
      </c>
      <c r="I35" s="123">
        <v>9249.0300000000007</v>
      </c>
      <c r="J35" s="65">
        <f t="shared" si="0"/>
        <v>11561.28</v>
      </c>
    </row>
    <row r="36" spans="1:10" ht="15.5" x14ac:dyDescent="0.3">
      <c r="A36" s="55" t="s">
        <v>180</v>
      </c>
      <c r="B36" s="58" t="s">
        <v>37</v>
      </c>
      <c r="C36" s="56" t="s">
        <v>224</v>
      </c>
      <c r="D36" s="94" t="s">
        <v>227</v>
      </c>
      <c r="E36" s="53">
        <v>1</v>
      </c>
      <c r="F36" s="60" t="s">
        <v>257</v>
      </c>
      <c r="G36" s="54">
        <v>0</v>
      </c>
      <c r="H36" s="124">
        <v>770.75</v>
      </c>
      <c r="I36" s="124">
        <v>3083.01</v>
      </c>
      <c r="J36" s="65">
        <f t="shared" si="0"/>
        <v>3853.76</v>
      </c>
    </row>
    <row r="37" spans="1:10" ht="26" x14ac:dyDescent="0.3">
      <c r="A37" s="55" t="s">
        <v>191</v>
      </c>
      <c r="B37" s="55" t="s">
        <v>31</v>
      </c>
      <c r="C37" s="57" t="s">
        <v>219</v>
      </c>
      <c r="D37" s="94" t="s">
        <v>407</v>
      </c>
      <c r="E37" s="53">
        <v>1</v>
      </c>
      <c r="F37" s="60" t="s">
        <v>258</v>
      </c>
      <c r="G37" s="54">
        <v>0</v>
      </c>
      <c r="H37" s="123"/>
      <c r="I37" s="123">
        <v>5241.1099999999997</v>
      </c>
      <c r="J37" s="65">
        <f t="shared" si="0"/>
        <v>5241.1099999999997</v>
      </c>
    </row>
    <row r="38" spans="1:10" ht="15.5" x14ac:dyDescent="0.3">
      <c r="A38" s="55" t="s">
        <v>192</v>
      </c>
      <c r="B38" s="55" t="s">
        <v>449</v>
      </c>
      <c r="C38" s="57" t="s">
        <v>223</v>
      </c>
      <c r="D38" s="94" t="s">
        <v>227</v>
      </c>
      <c r="E38" s="53">
        <v>1</v>
      </c>
      <c r="F38" s="60" t="s">
        <v>259</v>
      </c>
      <c r="G38" s="54">
        <v>0</v>
      </c>
      <c r="H38" s="123">
        <v>3709.68</v>
      </c>
      <c r="I38" s="123">
        <v>14838.72</v>
      </c>
      <c r="J38" s="65">
        <f t="shared" si="0"/>
        <v>18548.399999999998</v>
      </c>
    </row>
    <row r="39" spans="1:10" ht="15.5" x14ac:dyDescent="0.3">
      <c r="A39" s="55" t="s">
        <v>182</v>
      </c>
      <c r="B39" s="56" t="s">
        <v>39</v>
      </c>
      <c r="C39" s="56" t="s">
        <v>222</v>
      </c>
      <c r="D39" s="94" t="s">
        <v>227</v>
      </c>
      <c r="E39" s="53">
        <v>1</v>
      </c>
      <c r="F39" s="60" t="s">
        <v>260</v>
      </c>
      <c r="G39" s="54">
        <v>0</v>
      </c>
      <c r="H39" s="123">
        <v>500.99</v>
      </c>
      <c r="I39" s="123">
        <v>2003.96</v>
      </c>
      <c r="J39" s="65">
        <f t="shared" si="0"/>
        <v>2504.9499999999998</v>
      </c>
    </row>
    <row r="40" spans="1:10" ht="15.5" x14ac:dyDescent="0.3">
      <c r="A40" s="55" t="s">
        <v>181</v>
      </c>
      <c r="B40" s="57" t="s">
        <v>33</v>
      </c>
      <c r="C40" s="56" t="s">
        <v>220</v>
      </c>
      <c r="D40" s="94" t="s">
        <v>227</v>
      </c>
      <c r="E40" s="53">
        <v>1</v>
      </c>
      <c r="F40" s="60" t="s">
        <v>568</v>
      </c>
      <c r="G40" s="54">
        <v>0</v>
      </c>
      <c r="H40" s="124">
        <v>1079.06</v>
      </c>
      <c r="I40" s="124">
        <v>4316.21</v>
      </c>
      <c r="J40" s="65">
        <f t="shared" si="0"/>
        <v>5395.27</v>
      </c>
    </row>
    <row r="41" spans="1:10" ht="15.5" x14ac:dyDescent="0.3">
      <c r="A41" s="55" t="s">
        <v>193</v>
      </c>
      <c r="B41" s="57" t="s">
        <v>27</v>
      </c>
      <c r="C41" s="56" t="s">
        <v>220</v>
      </c>
      <c r="D41" s="94" t="s">
        <v>227</v>
      </c>
      <c r="E41" s="53">
        <v>1</v>
      </c>
      <c r="F41" s="60" t="s">
        <v>262</v>
      </c>
      <c r="G41" s="54">
        <v>0</v>
      </c>
      <c r="H41" s="123">
        <v>1695.65</v>
      </c>
      <c r="I41" s="123">
        <v>6782.61</v>
      </c>
      <c r="J41" s="65">
        <f t="shared" si="0"/>
        <v>8478.26</v>
      </c>
    </row>
    <row r="42" spans="1:10" ht="15.5" x14ac:dyDescent="0.3">
      <c r="A42" s="55" t="s">
        <v>183</v>
      </c>
      <c r="B42" s="57" t="s">
        <v>27</v>
      </c>
      <c r="C42" s="58" t="s">
        <v>221</v>
      </c>
      <c r="D42" s="94" t="s">
        <v>227</v>
      </c>
      <c r="E42" s="53">
        <v>1</v>
      </c>
      <c r="F42" s="61" t="s">
        <v>263</v>
      </c>
      <c r="G42" s="54">
        <v>0</v>
      </c>
      <c r="H42" s="123">
        <v>1695.65</v>
      </c>
      <c r="I42" s="123">
        <v>6782.61</v>
      </c>
      <c r="J42" s="65">
        <f t="shared" si="0"/>
        <v>8478.26</v>
      </c>
    </row>
    <row r="43" spans="1:10" ht="15.5" x14ac:dyDescent="0.3">
      <c r="A43" s="55" t="s">
        <v>185</v>
      </c>
      <c r="B43" s="55" t="s">
        <v>29</v>
      </c>
      <c r="C43" s="56" t="s">
        <v>224</v>
      </c>
      <c r="D43" s="94" t="s">
        <v>227</v>
      </c>
      <c r="E43" s="53">
        <v>1</v>
      </c>
      <c r="F43" s="60" t="s">
        <v>264</v>
      </c>
      <c r="G43" s="54">
        <v>0</v>
      </c>
      <c r="H43" s="123">
        <v>1425.9</v>
      </c>
      <c r="I43" s="123">
        <v>5703.56</v>
      </c>
      <c r="J43" s="65">
        <f t="shared" si="0"/>
        <v>7129.4600000000009</v>
      </c>
    </row>
    <row r="44" spans="1:10" ht="15.5" x14ac:dyDescent="0.3">
      <c r="A44" s="55" t="s">
        <v>180</v>
      </c>
      <c r="B44" s="58" t="s">
        <v>37</v>
      </c>
      <c r="C44" s="56" t="s">
        <v>222</v>
      </c>
      <c r="D44" s="94" t="s">
        <v>227</v>
      </c>
      <c r="E44" s="53">
        <v>1</v>
      </c>
      <c r="F44" s="60" t="s">
        <v>265</v>
      </c>
      <c r="G44" s="54">
        <v>0</v>
      </c>
      <c r="H44" s="124">
        <v>770.75</v>
      </c>
      <c r="I44" s="124">
        <v>3083.01</v>
      </c>
      <c r="J44" s="65">
        <f t="shared" si="0"/>
        <v>3853.76</v>
      </c>
    </row>
    <row r="45" spans="1:10" ht="15.5" x14ac:dyDescent="0.3">
      <c r="A45" s="55" t="s">
        <v>180</v>
      </c>
      <c r="B45" s="58" t="s">
        <v>37</v>
      </c>
      <c r="C45" s="55" t="s">
        <v>226</v>
      </c>
      <c r="D45" s="94" t="s">
        <v>407</v>
      </c>
      <c r="E45" s="53">
        <v>1</v>
      </c>
      <c r="F45" s="60" t="s">
        <v>266</v>
      </c>
      <c r="G45" s="54">
        <v>0</v>
      </c>
      <c r="H45" s="124"/>
      <c r="I45" s="124">
        <v>3083.01</v>
      </c>
      <c r="J45" s="65">
        <f t="shared" si="0"/>
        <v>3083.01</v>
      </c>
    </row>
    <row r="46" spans="1:10" ht="15.5" x14ac:dyDescent="0.3">
      <c r="A46" s="55" t="s">
        <v>180</v>
      </c>
      <c r="B46" s="58" t="s">
        <v>37</v>
      </c>
      <c r="C46" s="57" t="s">
        <v>219</v>
      </c>
      <c r="D46" s="94" t="s">
        <v>461</v>
      </c>
      <c r="E46" s="53">
        <v>1</v>
      </c>
      <c r="F46" s="60" t="s">
        <v>267</v>
      </c>
      <c r="G46" s="54">
        <v>0</v>
      </c>
      <c r="H46" s="124"/>
      <c r="I46" s="124">
        <v>3083.01</v>
      </c>
      <c r="J46" s="65">
        <f t="shared" si="0"/>
        <v>3083.01</v>
      </c>
    </row>
    <row r="47" spans="1:10" ht="15.5" x14ac:dyDescent="0.3">
      <c r="A47" s="55" t="s">
        <v>182</v>
      </c>
      <c r="B47" s="56" t="s">
        <v>39</v>
      </c>
      <c r="C47" s="56" t="s">
        <v>222</v>
      </c>
      <c r="D47" s="94" t="s">
        <v>227</v>
      </c>
      <c r="E47" s="53">
        <v>1</v>
      </c>
      <c r="F47" s="60" t="s">
        <v>268</v>
      </c>
      <c r="G47" s="54">
        <v>0</v>
      </c>
      <c r="H47" s="123">
        <v>500.99</v>
      </c>
      <c r="I47" s="123">
        <v>2003.96</v>
      </c>
      <c r="J47" s="65">
        <f t="shared" si="0"/>
        <v>2504.9499999999998</v>
      </c>
    </row>
    <row r="48" spans="1:10" ht="15.5" x14ac:dyDescent="0.3">
      <c r="A48" s="55" t="s">
        <v>189</v>
      </c>
      <c r="B48" s="55" t="s">
        <v>31</v>
      </c>
      <c r="C48" s="57" t="s">
        <v>223</v>
      </c>
      <c r="D48" s="94" t="s">
        <v>227</v>
      </c>
      <c r="E48" s="53">
        <v>1</v>
      </c>
      <c r="F48" s="60" t="s">
        <v>567</v>
      </c>
      <c r="G48" s="54">
        <v>0</v>
      </c>
      <c r="H48" s="123">
        <v>1310.28</v>
      </c>
      <c r="I48" s="123">
        <v>5241.1099999999997</v>
      </c>
      <c r="J48" s="65">
        <f t="shared" si="0"/>
        <v>6551.3899999999994</v>
      </c>
    </row>
    <row r="49" spans="1:10" ht="15.5" x14ac:dyDescent="0.3">
      <c r="A49" s="55" t="s">
        <v>181</v>
      </c>
      <c r="B49" s="57" t="s">
        <v>33</v>
      </c>
      <c r="C49" s="57" t="s">
        <v>219</v>
      </c>
      <c r="D49" s="94" t="s">
        <v>227</v>
      </c>
      <c r="E49" s="53">
        <v>1</v>
      </c>
      <c r="F49" s="61" t="s">
        <v>270</v>
      </c>
      <c r="G49" s="54">
        <v>0</v>
      </c>
      <c r="H49" s="124">
        <v>1079.06</v>
      </c>
      <c r="I49" s="124">
        <v>4316.21</v>
      </c>
      <c r="J49" s="65">
        <f t="shared" si="0"/>
        <v>5395.27</v>
      </c>
    </row>
    <row r="50" spans="1:10" ht="15.5" x14ac:dyDescent="0.3">
      <c r="A50" s="55" t="s">
        <v>194</v>
      </c>
      <c r="B50" s="57" t="s">
        <v>33</v>
      </c>
      <c r="C50" s="56" t="s">
        <v>222</v>
      </c>
      <c r="D50" s="94" t="s">
        <v>407</v>
      </c>
      <c r="E50" s="53">
        <v>1</v>
      </c>
      <c r="F50" s="60" t="s">
        <v>271</v>
      </c>
      <c r="G50" s="54">
        <v>0</v>
      </c>
      <c r="H50" s="124"/>
      <c r="I50" s="124">
        <v>4316.21</v>
      </c>
      <c r="J50" s="65">
        <f t="shared" si="0"/>
        <v>4316.21</v>
      </c>
    </row>
    <row r="51" spans="1:10" ht="15.5" x14ac:dyDescent="0.3">
      <c r="A51" s="55" t="s">
        <v>188</v>
      </c>
      <c r="B51" s="55" t="s">
        <v>35</v>
      </c>
      <c r="C51" s="56" t="s">
        <v>225</v>
      </c>
      <c r="D51" s="94" t="s">
        <v>227</v>
      </c>
      <c r="E51" s="53">
        <v>1</v>
      </c>
      <c r="F51" s="60" t="s">
        <v>272</v>
      </c>
      <c r="G51" s="54">
        <v>0</v>
      </c>
      <c r="H51" s="123">
        <v>936.46</v>
      </c>
      <c r="I51" s="123">
        <v>3745.85</v>
      </c>
      <c r="J51" s="65">
        <f t="shared" si="0"/>
        <v>4682.3099999999995</v>
      </c>
    </row>
    <row r="52" spans="1:10" ht="15.5" x14ac:dyDescent="0.3">
      <c r="A52" s="55" t="s">
        <v>180</v>
      </c>
      <c r="B52" s="58" t="s">
        <v>37</v>
      </c>
      <c r="C52" s="57" t="s">
        <v>223</v>
      </c>
      <c r="D52" s="94" t="s">
        <v>227</v>
      </c>
      <c r="E52" s="53">
        <v>1</v>
      </c>
      <c r="F52" s="60" t="s">
        <v>273</v>
      </c>
      <c r="G52" s="54">
        <v>0</v>
      </c>
      <c r="H52" s="124">
        <v>770.75</v>
      </c>
      <c r="I52" s="124">
        <v>3083.01</v>
      </c>
      <c r="J52" s="65">
        <f t="shared" si="0"/>
        <v>3853.76</v>
      </c>
    </row>
    <row r="53" spans="1:10" ht="15.5" x14ac:dyDescent="0.3">
      <c r="A53" s="55" t="s">
        <v>183</v>
      </c>
      <c r="B53" s="57" t="s">
        <v>27</v>
      </c>
      <c r="C53" s="58" t="s">
        <v>221</v>
      </c>
      <c r="D53" s="94" t="s">
        <v>227</v>
      </c>
      <c r="E53" s="53">
        <v>1</v>
      </c>
      <c r="F53" s="60" t="s">
        <v>274</v>
      </c>
      <c r="G53" s="54">
        <v>0</v>
      </c>
      <c r="H53" s="123">
        <v>1695.65</v>
      </c>
      <c r="I53" s="123">
        <v>6782.61</v>
      </c>
      <c r="J53" s="65">
        <f t="shared" si="0"/>
        <v>8478.26</v>
      </c>
    </row>
    <row r="54" spans="1:10" ht="15.5" x14ac:dyDescent="0.3">
      <c r="A54" s="55" t="s">
        <v>183</v>
      </c>
      <c r="B54" s="57" t="s">
        <v>27</v>
      </c>
      <c r="C54" s="56" t="s">
        <v>222</v>
      </c>
      <c r="D54" s="94" t="s">
        <v>227</v>
      </c>
      <c r="E54" s="53">
        <v>1</v>
      </c>
      <c r="F54" s="60" t="s">
        <v>275</v>
      </c>
      <c r="G54" s="54">
        <v>0</v>
      </c>
      <c r="H54" s="123">
        <v>1695.65</v>
      </c>
      <c r="I54" s="123">
        <v>6782.61</v>
      </c>
      <c r="J54" s="65">
        <f t="shared" si="0"/>
        <v>8478.26</v>
      </c>
    </row>
    <row r="55" spans="1:10" ht="15.5" x14ac:dyDescent="0.3">
      <c r="A55" s="55" t="s">
        <v>182</v>
      </c>
      <c r="B55" s="56" t="s">
        <v>39</v>
      </c>
      <c r="C55" s="56" t="s">
        <v>220</v>
      </c>
      <c r="D55" s="94" t="s">
        <v>227</v>
      </c>
      <c r="E55" s="53">
        <v>1</v>
      </c>
      <c r="F55" s="60" t="s">
        <v>587</v>
      </c>
      <c r="G55" s="54">
        <v>0</v>
      </c>
      <c r="H55" s="123">
        <v>500.99</v>
      </c>
      <c r="I55" s="123">
        <v>2003.96</v>
      </c>
      <c r="J55" s="65">
        <f t="shared" si="0"/>
        <v>2504.9499999999998</v>
      </c>
    </row>
    <row r="56" spans="1:10" ht="15.5" x14ac:dyDescent="0.3">
      <c r="A56" s="55" t="s">
        <v>182</v>
      </c>
      <c r="B56" s="56" t="s">
        <v>39</v>
      </c>
      <c r="C56" s="55" t="s">
        <v>226</v>
      </c>
      <c r="D56" s="94" t="s">
        <v>227</v>
      </c>
      <c r="E56" s="53">
        <v>1</v>
      </c>
      <c r="F56" s="60" t="s">
        <v>277</v>
      </c>
      <c r="G56" s="54">
        <v>0</v>
      </c>
      <c r="H56" s="123">
        <v>500.99</v>
      </c>
      <c r="I56" s="123">
        <v>2003.96</v>
      </c>
      <c r="J56" s="65">
        <f t="shared" si="0"/>
        <v>2504.9499999999998</v>
      </c>
    </row>
    <row r="57" spans="1:10" ht="15.5" x14ac:dyDescent="0.3">
      <c r="A57" s="55" t="s">
        <v>182</v>
      </c>
      <c r="B57" s="56" t="s">
        <v>39</v>
      </c>
      <c r="C57" s="56" t="s">
        <v>222</v>
      </c>
      <c r="D57" s="94" t="s">
        <v>227</v>
      </c>
      <c r="E57" s="53">
        <v>1</v>
      </c>
      <c r="F57" s="60" t="s">
        <v>278</v>
      </c>
      <c r="G57" s="54">
        <v>0</v>
      </c>
      <c r="H57" s="123">
        <v>500.99</v>
      </c>
      <c r="I57" s="123">
        <v>2003.96</v>
      </c>
      <c r="J57" s="65">
        <f t="shared" si="0"/>
        <v>2504.9499999999998</v>
      </c>
    </row>
    <row r="58" spans="1:10" ht="15.5" x14ac:dyDescent="0.3">
      <c r="A58" s="55" t="s">
        <v>180</v>
      </c>
      <c r="B58" s="58" t="s">
        <v>37</v>
      </c>
      <c r="C58" s="56" t="s">
        <v>222</v>
      </c>
      <c r="D58" s="94" t="s">
        <v>227</v>
      </c>
      <c r="E58" s="53">
        <v>1</v>
      </c>
      <c r="F58" s="60" t="s">
        <v>279</v>
      </c>
      <c r="G58" s="54">
        <v>0</v>
      </c>
      <c r="H58" s="124">
        <v>770.75</v>
      </c>
      <c r="I58" s="124">
        <v>3083.01</v>
      </c>
      <c r="J58" s="65">
        <f t="shared" si="0"/>
        <v>3853.76</v>
      </c>
    </row>
    <row r="59" spans="1:10" ht="15.5" x14ac:dyDescent="0.3">
      <c r="A59" s="55" t="s">
        <v>195</v>
      </c>
      <c r="B59" s="55" t="s">
        <v>41</v>
      </c>
      <c r="C59" s="56" t="s">
        <v>222</v>
      </c>
      <c r="D59" s="94" t="s">
        <v>227</v>
      </c>
      <c r="E59" s="53">
        <v>1</v>
      </c>
      <c r="F59" s="61" t="s">
        <v>280</v>
      </c>
      <c r="G59" s="54">
        <v>0</v>
      </c>
      <c r="H59" s="123">
        <v>308.3</v>
      </c>
      <c r="I59" s="123">
        <v>1233.21</v>
      </c>
      <c r="J59" s="67">
        <f t="shared" si="0"/>
        <v>1541.51</v>
      </c>
    </row>
    <row r="60" spans="1:10" ht="15.5" x14ac:dyDescent="0.3">
      <c r="A60" s="55" t="s">
        <v>189</v>
      </c>
      <c r="B60" s="55" t="s">
        <v>31</v>
      </c>
      <c r="C60" s="57" t="s">
        <v>219</v>
      </c>
      <c r="D60" s="94" t="s">
        <v>227</v>
      </c>
      <c r="E60" s="53">
        <v>1</v>
      </c>
      <c r="F60" s="60" t="s">
        <v>281</v>
      </c>
      <c r="G60" s="54">
        <v>0</v>
      </c>
      <c r="H60" s="123">
        <v>1310.28</v>
      </c>
      <c r="I60" s="123">
        <v>5241.1099999999997</v>
      </c>
      <c r="J60" s="65">
        <f t="shared" si="0"/>
        <v>6551.3899999999994</v>
      </c>
    </row>
    <row r="61" spans="1:10" ht="15.5" x14ac:dyDescent="0.3">
      <c r="A61" s="55" t="s">
        <v>183</v>
      </c>
      <c r="B61" s="57" t="s">
        <v>27</v>
      </c>
      <c r="C61" s="56" t="s">
        <v>222</v>
      </c>
      <c r="D61" s="94" t="s">
        <v>227</v>
      </c>
      <c r="E61" s="53">
        <v>1</v>
      </c>
      <c r="F61" s="60" t="s">
        <v>282</v>
      </c>
      <c r="G61" s="54">
        <v>0</v>
      </c>
      <c r="H61" s="123">
        <v>1695.65</v>
      </c>
      <c r="I61" s="123">
        <v>6782.61</v>
      </c>
      <c r="J61" s="65">
        <f t="shared" si="0"/>
        <v>8478.26</v>
      </c>
    </row>
    <row r="62" spans="1:10" ht="15.5" x14ac:dyDescent="0.3">
      <c r="A62" s="55" t="s">
        <v>196</v>
      </c>
      <c r="B62" s="57" t="s">
        <v>33</v>
      </c>
      <c r="C62" s="57" t="s">
        <v>219</v>
      </c>
      <c r="D62" s="94" t="s">
        <v>227</v>
      </c>
      <c r="E62" s="53">
        <v>1</v>
      </c>
      <c r="F62" s="60" t="s">
        <v>283</v>
      </c>
      <c r="G62" s="54">
        <v>0</v>
      </c>
      <c r="H62" s="124">
        <v>1079.06</v>
      </c>
      <c r="I62" s="124">
        <v>4316.21</v>
      </c>
      <c r="J62" s="65">
        <f t="shared" si="0"/>
        <v>5395.27</v>
      </c>
    </row>
    <row r="63" spans="1:10" ht="15.5" x14ac:dyDescent="0.3">
      <c r="A63" s="55" t="s">
        <v>189</v>
      </c>
      <c r="B63" s="55" t="s">
        <v>31</v>
      </c>
      <c r="C63" s="55" t="s">
        <v>226</v>
      </c>
      <c r="D63" s="94" t="s">
        <v>227</v>
      </c>
      <c r="E63" s="53">
        <v>1</v>
      </c>
      <c r="F63" s="61" t="s">
        <v>284</v>
      </c>
      <c r="G63" s="54">
        <v>0</v>
      </c>
      <c r="H63" s="123">
        <v>1310.28</v>
      </c>
      <c r="I63" s="123">
        <v>5241.1099999999997</v>
      </c>
      <c r="J63" s="65">
        <f t="shared" si="0"/>
        <v>6551.3899999999994</v>
      </c>
    </row>
    <row r="64" spans="1:10" ht="15.5" x14ac:dyDescent="0.3">
      <c r="A64" s="55" t="s">
        <v>197</v>
      </c>
      <c r="B64" s="57" t="s">
        <v>27</v>
      </c>
      <c r="C64" s="55" t="s">
        <v>226</v>
      </c>
      <c r="D64" s="94" t="s">
        <v>227</v>
      </c>
      <c r="E64" s="53">
        <v>1</v>
      </c>
      <c r="F64" s="60" t="s">
        <v>285</v>
      </c>
      <c r="G64" s="54">
        <v>0</v>
      </c>
      <c r="H64" s="123">
        <v>1695.65</v>
      </c>
      <c r="I64" s="123">
        <v>6782.61</v>
      </c>
      <c r="J64" s="65">
        <f t="shared" si="0"/>
        <v>8478.26</v>
      </c>
    </row>
    <row r="65" spans="1:10" ht="15.5" x14ac:dyDescent="0.3">
      <c r="A65" s="55" t="s">
        <v>185</v>
      </c>
      <c r="B65" s="55" t="s">
        <v>29</v>
      </c>
      <c r="C65" s="59" t="s">
        <v>224</v>
      </c>
      <c r="D65" s="94" t="s">
        <v>227</v>
      </c>
      <c r="E65" s="53">
        <v>1</v>
      </c>
      <c r="F65" s="61" t="s">
        <v>286</v>
      </c>
      <c r="G65" s="54">
        <v>0</v>
      </c>
      <c r="H65" s="123">
        <v>1425.9</v>
      </c>
      <c r="I65" s="123">
        <v>5703.56</v>
      </c>
      <c r="J65" s="65">
        <f t="shared" si="0"/>
        <v>7129.4600000000009</v>
      </c>
    </row>
    <row r="66" spans="1:10" ht="15.5" x14ac:dyDescent="0.3">
      <c r="A66" s="55" t="s">
        <v>182</v>
      </c>
      <c r="B66" s="56" t="s">
        <v>39</v>
      </c>
      <c r="C66" s="55" t="s">
        <v>226</v>
      </c>
      <c r="D66" s="94" t="s">
        <v>227</v>
      </c>
      <c r="E66" s="53">
        <v>1</v>
      </c>
      <c r="F66" s="61" t="s">
        <v>287</v>
      </c>
      <c r="G66" s="54">
        <v>0</v>
      </c>
      <c r="H66" s="123">
        <v>500.99</v>
      </c>
      <c r="I66" s="123">
        <v>2003.96</v>
      </c>
      <c r="J66" s="65">
        <f t="shared" si="0"/>
        <v>2504.9499999999998</v>
      </c>
    </row>
    <row r="67" spans="1:10" ht="15.5" x14ac:dyDescent="0.3">
      <c r="A67" s="55" t="s">
        <v>180</v>
      </c>
      <c r="B67" s="58" t="s">
        <v>37</v>
      </c>
      <c r="C67" s="55" t="s">
        <v>226</v>
      </c>
      <c r="D67" s="94" t="s">
        <v>407</v>
      </c>
      <c r="E67" s="53">
        <v>1</v>
      </c>
      <c r="F67" s="60" t="s">
        <v>288</v>
      </c>
      <c r="G67" s="54">
        <v>0</v>
      </c>
      <c r="H67" s="124"/>
      <c r="I67" s="124">
        <v>3083.01</v>
      </c>
      <c r="J67" s="65">
        <f t="shared" si="0"/>
        <v>3083.01</v>
      </c>
    </row>
    <row r="68" spans="1:10" ht="15.5" x14ac:dyDescent="0.3">
      <c r="A68" s="55" t="s">
        <v>185</v>
      </c>
      <c r="B68" s="55" t="s">
        <v>29</v>
      </c>
      <c r="C68" s="57" t="s">
        <v>223</v>
      </c>
      <c r="D68" s="94" t="s">
        <v>227</v>
      </c>
      <c r="E68" s="53">
        <v>1</v>
      </c>
      <c r="F68" s="60" t="s">
        <v>269</v>
      </c>
      <c r="G68" s="54">
        <v>0</v>
      </c>
      <c r="H68" s="123">
        <v>1425.9</v>
      </c>
      <c r="I68" s="123">
        <v>5703.56</v>
      </c>
      <c r="J68" s="65">
        <f t="shared" si="0"/>
        <v>7129.4600000000009</v>
      </c>
    </row>
    <row r="69" spans="1:10" ht="15.5" x14ac:dyDescent="0.3">
      <c r="A69" s="55" t="s">
        <v>189</v>
      </c>
      <c r="B69" s="55" t="s">
        <v>31</v>
      </c>
      <c r="C69" s="56" t="s">
        <v>222</v>
      </c>
      <c r="D69" s="122" t="s">
        <v>227</v>
      </c>
      <c r="E69" s="53">
        <v>1</v>
      </c>
      <c r="F69" s="60" t="s">
        <v>341</v>
      </c>
      <c r="G69" s="54">
        <v>0</v>
      </c>
      <c r="H69" s="123">
        <v>1310.28</v>
      </c>
      <c r="I69" s="123">
        <v>5241.1099999999997</v>
      </c>
      <c r="J69" s="65">
        <f t="shared" si="0"/>
        <v>6551.3899999999994</v>
      </c>
    </row>
    <row r="70" spans="1:10" ht="15.5" x14ac:dyDescent="0.3">
      <c r="A70" s="55" t="s">
        <v>182</v>
      </c>
      <c r="B70" s="56" t="s">
        <v>39</v>
      </c>
      <c r="C70" s="56" t="s">
        <v>220</v>
      </c>
      <c r="D70" s="94" t="s">
        <v>227</v>
      </c>
      <c r="E70" s="53">
        <v>1</v>
      </c>
      <c r="F70" s="60" t="s">
        <v>291</v>
      </c>
      <c r="G70" s="54">
        <v>0</v>
      </c>
      <c r="H70" s="123">
        <v>500.99</v>
      </c>
      <c r="I70" s="123">
        <v>2003.96</v>
      </c>
      <c r="J70" s="65">
        <f t="shared" si="0"/>
        <v>2504.9499999999998</v>
      </c>
    </row>
    <row r="71" spans="1:10" ht="15.5" x14ac:dyDescent="0.3">
      <c r="A71" s="56" t="s">
        <v>182</v>
      </c>
      <c r="B71" s="56" t="s">
        <v>39</v>
      </c>
      <c r="C71" s="56" t="s">
        <v>220</v>
      </c>
      <c r="D71" s="94" t="s">
        <v>227</v>
      </c>
      <c r="E71" s="53">
        <v>1</v>
      </c>
      <c r="F71" s="60" t="s">
        <v>508</v>
      </c>
      <c r="G71" s="54">
        <v>0</v>
      </c>
      <c r="H71" s="123">
        <v>500.99</v>
      </c>
      <c r="I71" s="123">
        <v>2003.96</v>
      </c>
      <c r="J71" s="65">
        <f t="shared" ref="J71:J134" si="1">H71+I71</f>
        <v>2504.9499999999998</v>
      </c>
    </row>
    <row r="72" spans="1:10" ht="15.5" x14ac:dyDescent="0.3">
      <c r="A72" s="55" t="s">
        <v>185</v>
      </c>
      <c r="B72" s="55" t="s">
        <v>29</v>
      </c>
      <c r="C72" s="57" t="s">
        <v>223</v>
      </c>
      <c r="D72" s="94" t="s">
        <v>227</v>
      </c>
      <c r="E72" s="53">
        <v>1</v>
      </c>
      <c r="F72" s="60" t="s">
        <v>293</v>
      </c>
      <c r="G72" s="54">
        <v>0</v>
      </c>
      <c r="H72" s="123">
        <v>1425.9</v>
      </c>
      <c r="I72" s="123">
        <v>5703.56</v>
      </c>
      <c r="J72" s="65">
        <f t="shared" si="1"/>
        <v>7129.4600000000009</v>
      </c>
    </row>
    <row r="73" spans="1:10" ht="15.5" x14ac:dyDescent="0.3">
      <c r="A73" s="55" t="s">
        <v>198</v>
      </c>
      <c r="B73" s="55" t="s">
        <v>449</v>
      </c>
      <c r="C73" s="58" t="s">
        <v>225</v>
      </c>
      <c r="D73" s="94" t="s">
        <v>227</v>
      </c>
      <c r="E73" s="53">
        <v>1</v>
      </c>
      <c r="F73" s="60" t="s">
        <v>294</v>
      </c>
      <c r="G73" s="54">
        <v>0</v>
      </c>
      <c r="H73" s="123">
        <v>3709.68</v>
      </c>
      <c r="I73" s="123">
        <v>14838.72</v>
      </c>
      <c r="J73" s="65">
        <f t="shared" si="1"/>
        <v>18548.399999999998</v>
      </c>
    </row>
    <row r="74" spans="1:10" ht="15.5" x14ac:dyDescent="0.3">
      <c r="A74" s="55" t="s">
        <v>196</v>
      </c>
      <c r="B74" s="57" t="s">
        <v>33</v>
      </c>
      <c r="C74" s="56" t="s">
        <v>222</v>
      </c>
      <c r="D74" s="94" t="s">
        <v>227</v>
      </c>
      <c r="E74" s="53">
        <v>1</v>
      </c>
      <c r="F74" s="60" t="s">
        <v>295</v>
      </c>
      <c r="G74" s="54">
        <v>0</v>
      </c>
      <c r="H74" s="124">
        <v>1079.06</v>
      </c>
      <c r="I74" s="124">
        <v>4316.21</v>
      </c>
      <c r="J74" s="65">
        <f t="shared" si="1"/>
        <v>5395.27</v>
      </c>
    </row>
    <row r="75" spans="1:10" ht="15.5" x14ac:dyDescent="0.3">
      <c r="A75" s="55" t="s">
        <v>182</v>
      </c>
      <c r="B75" s="56" t="s">
        <v>39</v>
      </c>
      <c r="C75" s="56" t="s">
        <v>224</v>
      </c>
      <c r="D75" s="94" t="s">
        <v>227</v>
      </c>
      <c r="E75" s="53">
        <v>1</v>
      </c>
      <c r="F75" s="60" t="s">
        <v>296</v>
      </c>
      <c r="G75" s="54">
        <v>0</v>
      </c>
      <c r="H75" s="123">
        <v>500.99</v>
      </c>
      <c r="I75" s="123">
        <v>2003.96</v>
      </c>
      <c r="J75" s="65">
        <f t="shared" si="1"/>
        <v>2504.9499999999998</v>
      </c>
    </row>
    <row r="76" spans="1:10" ht="15.5" x14ac:dyDescent="0.3">
      <c r="A76" s="55" t="s">
        <v>199</v>
      </c>
      <c r="B76" s="55" t="s">
        <v>31</v>
      </c>
      <c r="C76" s="56" t="s">
        <v>224</v>
      </c>
      <c r="D76" s="94" t="s">
        <v>227</v>
      </c>
      <c r="E76" s="53">
        <v>1</v>
      </c>
      <c r="F76" s="60" t="s">
        <v>297</v>
      </c>
      <c r="G76" s="54">
        <v>0</v>
      </c>
      <c r="H76" s="123">
        <v>1310.28</v>
      </c>
      <c r="I76" s="123">
        <v>5241.1099999999997</v>
      </c>
      <c r="J76" s="65">
        <f t="shared" si="1"/>
        <v>6551.3899999999994</v>
      </c>
    </row>
    <row r="77" spans="1:10" ht="15.5" x14ac:dyDescent="0.3">
      <c r="A77" s="55" t="s">
        <v>200</v>
      </c>
      <c r="B77" s="57" t="s">
        <v>33</v>
      </c>
      <c r="C77" s="56" t="s">
        <v>222</v>
      </c>
      <c r="D77" s="94" t="s">
        <v>407</v>
      </c>
      <c r="E77" s="53">
        <v>1</v>
      </c>
      <c r="F77" s="60" t="s">
        <v>298</v>
      </c>
      <c r="G77" s="54">
        <v>0</v>
      </c>
      <c r="H77" s="124"/>
      <c r="I77" s="124">
        <v>4316.21</v>
      </c>
      <c r="J77" s="65">
        <f t="shared" si="1"/>
        <v>4316.21</v>
      </c>
    </row>
    <row r="78" spans="1:10" ht="15.5" x14ac:dyDescent="0.3">
      <c r="A78" s="55" t="s">
        <v>201</v>
      </c>
      <c r="B78" s="56" t="s">
        <v>39</v>
      </c>
      <c r="C78" s="57" t="s">
        <v>219</v>
      </c>
      <c r="D78" s="94" t="s">
        <v>227</v>
      </c>
      <c r="E78" s="53">
        <v>1</v>
      </c>
      <c r="F78" s="60" t="s">
        <v>299</v>
      </c>
      <c r="G78" s="54">
        <v>0</v>
      </c>
      <c r="H78" s="123">
        <v>500.99</v>
      </c>
      <c r="I78" s="123">
        <v>2003.96</v>
      </c>
      <c r="J78" s="65">
        <f t="shared" si="1"/>
        <v>2504.9499999999998</v>
      </c>
    </row>
    <row r="79" spans="1:10" ht="15.5" x14ac:dyDescent="0.3">
      <c r="A79" s="55" t="s">
        <v>202</v>
      </c>
      <c r="B79" s="55" t="s">
        <v>31</v>
      </c>
      <c r="C79" s="56" t="s">
        <v>222</v>
      </c>
      <c r="D79" s="94" t="s">
        <v>407</v>
      </c>
      <c r="E79" s="53">
        <v>1</v>
      </c>
      <c r="F79" s="60" t="s">
        <v>300</v>
      </c>
      <c r="G79" s="54">
        <v>0</v>
      </c>
      <c r="H79" s="123"/>
      <c r="I79" s="123">
        <v>5241.1099999999997</v>
      </c>
      <c r="J79" s="65">
        <f t="shared" si="1"/>
        <v>5241.1099999999997</v>
      </c>
    </row>
    <row r="80" spans="1:10" ht="15.5" x14ac:dyDescent="0.3">
      <c r="A80" s="55" t="s">
        <v>187</v>
      </c>
      <c r="B80" s="55" t="s">
        <v>25</v>
      </c>
      <c r="C80" s="60" t="s">
        <v>226</v>
      </c>
      <c r="D80" s="94" t="s">
        <v>227</v>
      </c>
      <c r="E80" s="53">
        <v>1</v>
      </c>
      <c r="F80" s="60" t="s">
        <v>301</v>
      </c>
      <c r="G80" s="54">
        <v>0</v>
      </c>
      <c r="H80" s="123">
        <v>2312.25</v>
      </c>
      <c r="I80" s="123">
        <v>9249.0300000000007</v>
      </c>
      <c r="J80" s="65">
        <f t="shared" si="1"/>
        <v>11561.28</v>
      </c>
    </row>
    <row r="81" spans="1:10" ht="15.5" x14ac:dyDescent="0.3">
      <c r="A81" s="55" t="s">
        <v>189</v>
      </c>
      <c r="B81" s="55" t="s">
        <v>31</v>
      </c>
      <c r="C81" s="57" t="s">
        <v>219</v>
      </c>
      <c r="D81" s="94" t="s">
        <v>227</v>
      </c>
      <c r="E81" s="53">
        <v>1</v>
      </c>
      <c r="F81" s="61" t="s">
        <v>302</v>
      </c>
      <c r="G81" s="54">
        <v>0</v>
      </c>
      <c r="H81" s="123">
        <v>1310.28</v>
      </c>
      <c r="I81" s="123">
        <v>5241.1099999999997</v>
      </c>
      <c r="J81" s="65">
        <f t="shared" si="1"/>
        <v>6551.3899999999994</v>
      </c>
    </row>
    <row r="82" spans="1:10" ht="15.5" x14ac:dyDescent="0.3">
      <c r="A82" s="55" t="s">
        <v>181</v>
      </c>
      <c r="B82" s="57" t="s">
        <v>33</v>
      </c>
      <c r="C82" s="56" t="s">
        <v>222</v>
      </c>
      <c r="D82" s="94" t="s">
        <v>227</v>
      </c>
      <c r="E82" s="53">
        <v>1</v>
      </c>
      <c r="F82" s="63" t="s">
        <v>303</v>
      </c>
      <c r="G82" s="54">
        <v>0</v>
      </c>
      <c r="H82" s="124">
        <v>1079.06</v>
      </c>
      <c r="I82" s="124">
        <v>4316.21</v>
      </c>
      <c r="J82" s="65">
        <f t="shared" si="1"/>
        <v>5395.27</v>
      </c>
    </row>
    <row r="83" spans="1:10" ht="15.5" x14ac:dyDescent="0.3">
      <c r="A83" s="55" t="s">
        <v>195</v>
      </c>
      <c r="B83" s="55" t="s">
        <v>41</v>
      </c>
      <c r="C83" s="56" t="s">
        <v>222</v>
      </c>
      <c r="D83" s="94" t="s">
        <v>227</v>
      </c>
      <c r="E83" s="53">
        <v>1</v>
      </c>
      <c r="F83" s="62" t="s">
        <v>304</v>
      </c>
      <c r="G83" s="54">
        <v>0</v>
      </c>
      <c r="H83" s="123">
        <v>308.3</v>
      </c>
      <c r="I83" s="123">
        <v>1233.21</v>
      </c>
      <c r="J83" s="67">
        <f t="shared" si="1"/>
        <v>1541.51</v>
      </c>
    </row>
    <row r="84" spans="1:10" ht="15.5" x14ac:dyDescent="0.3">
      <c r="A84" s="55" t="s">
        <v>203</v>
      </c>
      <c r="B84" s="55" t="s">
        <v>31</v>
      </c>
      <c r="C84" s="55" t="s">
        <v>226</v>
      </c>
      <c r="D84" s="94" t="s">
        <v>407</v>
      </c>
      <c r="E84" s="53">
        <v>1</v>
      </c>
      <c r="F84" s="60" t="s">
        <v>305</v>
      </c>
      <c r="G84" s="54">
        <v>0</v>
      </c>
      <c r="H84" s="123"/>
      <c r="I84" s="123">
        <v>5241.1099999999997</v>
      </c>
      <c r="J84" s="65">
        <f t="shared" si="1"/>
        <v>5241.1099999999997</v>
      </c>
    </row>
    <row r="85" spans="1:10" ht="15.5" x14ac:dyDescent="0.3">
      <c r="A85" s="55" t="s">
        <v>185</v>
      </c>
      <c r="B85" s="55" t="s">
        <v>29</v>
      </c>
      <c r="C85" s="57" t="s">
        <v>223</v>
      </c>
      <c r="D85" s="94" t="s">
        <v>407</v>
      </c>
      <c r="E85" s="53">
        <v>1</v>
      </c>
      <c r="F85" s="61" t="s">
        <v>306</v>
      </c>
      <c r="G85" s="54">
        <v>0</v>
      </c>
      <c r="H85" s="123"/>
      <c r="I85" s="123">
        <v>5703.56</v>
      </c>
      <c r="J85" s="65">
        <f t="shared" si="1"/>
        <v>5703.56</v>
      </c>
    </row>
    <row r="86" spans="1:10" ht="15.5" x14ac:dyDescent="0.3">
      <c r="A86" s="55" t="s">
        <v>182</v>
      </c>
      <c r="B86" s="56" t="s">
        <v>39</v>
      </c>
      <c r="C86" s="58" t="s">
        <v>221</v>
      </c>
      <c r="D86" s="94" t="s">
        <v>227</v>
      </c>
      <c r="E86" s="53">
        <v>1</v>
      </c>
      <c r="F86" s="60" t="s">
        <v>307</v>
      </c>
      <c r="G86" s="54">
        <v>0</v>
      </c>
      <c r="H86" s="123">
        <v>500.99</v>
      </c>
      <c r="I86" s="123">
        <v>2003.96</v>
      </c>
      <c r="J86" s="65">
        <f t="shared" si="1"/>
        <v>2504.9499999999998</v>
      </c>
    </row>
    <row r="87" spans="1:10" ht="15.5" x14ac:dyDescent="0.3">
      <c r="A87" s="55" t="s">
        <v>181</v>
      </c>
      <c r="B87" s="57" t="s">
        <v>33</v>
      </c>
      <c r="C87" s="58" t="s">
        <v>225</v>
      </c>
      <c r="D87" s="94" t="s">
        <v>227</v>
      </c>
      <c r="E87" s="53">
        <v>1</v>
      </c>
      <c r="F87" s="61" t="s">
        <v>308</v>
      </c>
      <c r="G87" s="54">
        <v>0</v>
      </c>
      <c r="H87" s="124">
        <v>1079.06</v>
      </c>
      <c r="I87" s="124">
        <v>4316.21</v>
      </c>
      <c r="J87" s="65">
        <f t="shared" si="1"/>
        <v>5395.27</v>
      </c>
    </row>
    <row r="88" spans="1:10" ht="15.5" x14ac:dyDescent="0.3">
      <c r="A88" s="55" t="s">
        <v>183</v>
      </c>
      <c r="B88" s="57" t="s">
        <v>27</v>
      </c>
      <c r="C88" s="55" t="s">
        <v>226</v>
      </c>
      <c r="D88" s="94" t="s">
        <v>227</v>
      </c>
      <c r="E88" s="53">
        <v>1</v>
      </c>
      <c r="F88" s="61" t="s">
        <v>309</v>
      </c>
      <c r="G88" s="54">
        <v>0</v>
      </c>
      <c r="H88" s="123">
        <v>1695.65</v>
      </c>
      <c r="I88" s="123">
        <v>6782.61</v>
      </c>
      <c r="J88" s="65">
        <f t="shared" si="1"/>
        <v>8478.26</v>
      </c>
    </row>
    <row r="89" spans="1:10" ht="15.5" x14ac:dyDescent="0.3">
      <c r="A89" s="55" t="s">
        <v>204</v>
      </c>
      <c r="B89" s="55" t="s">
        <v>41</v>
      </c>
      <c r="C89" s="58" t="s">
        <v>221</v>
      </c>
      <c r="D89" s="94" t="s">
        <v>227</v>
      </c>
      <c r="E89" s="53">
        <v>1</v>
      </c>
      <c r="F89" s="60" t="s">
        <v>310</v>
      </c>
      <c r="G89" s="54">
        <v>0</v>
      </c>
      <c r="H89" s="123">
        <v>308.3</v>
      </c>
      <c r="I89" s="123">
        <v>1233.21</v>
      </c>
      <c r="J89" s="67">
        <f t="shared" si="1"/>
        <v>1541.51</v>
      </c>
    </row>
    <row r="90" spans="1:10" ht="15.5" x14ac:dyDescent="0.3">
      <c r="A90" s="55" t="s">
        <v>199</v>
      </c>
      <c r="B90" s="55" t="s">
        <v>31</v>
      </c>
      <c r="C90" s="56" t="s">
        <v>224</v>
      </c>
      <c r="D90" s="94" t="s">
        <v>227</v>
      </c>
      <c r="E90" s="53">
        <v>1</v>
      </c>
      <c r="F90" s="60" t="s">
        <v>311</v>
      </c>
      <c r="G90" s="54">
        <v>0</v>
      </c>
      <c r="H90" s="123">
        <v>1310.28</v>
      </c>
      <c r="I90" s="123">
        <v>5241.1099999999997</v>
      </c>
      <c r="J90" s="65">
        <f t="shared" si="1"/>
        <v>6551.3899999999994</v>
      </c>
    </row>
    <row r="91" spans="1:10" ht="15.5" x14ac:dyDescent="0.3">
      <c r="A91" s="55" t="s">
        <v>181</v>
      </c>
      <c r="B91" s="57" t="s">
        <v>33</v>
      </c>
      <c r="C91" s="55" t="s">
        <v>226</v>
      </c>
      <c r="D91" s="94" t="s">
        <v>227</v>
      </c>
      <c r="E91" s="53">
        <v>1</v>
      </c>
      <c r="F91" s="62" t="s">
        <v>312</v>
      </c>
      <c r="G91" s="54">
        <v>0</v>
      </c>
      <c r="H91" s="124">
        <v>1079.06</v>
      </c>
      <c r="I91" s="124">
        <v>4316.21</v>
      </c>
      <c r="J91" s="65">
        <f t="shared" si="1"/>
        <v>5395.27</v>
      </c>
    </row>
    <row r="92" spans="1:10" ht="15.5" x14ac:dyDescent="0.3">
      <c r="A92" s="55" t="s">
        <v>205</v>
      </c>
      <c r="B92" s="55" t="s">
        <v>449</v>
      </c>
      <c r="C92" s="56" t="s">
        <v>220</v>
      </c>
      <c r="D92" s="94" t="s">
        <v>461</v>
      </c>
      <c r="E92" s="53">
        <v>1</v>
      </c>
      <c r="F92" s="60" t="s">
        <v>313</v>
      </c>
      <c r="G92" s="54">
        <v>0</v>
      </c>
      <c r="H92" s="123"/>
      <c r="I92" s="123">
        <v>14838.72</v>
      </c>
      <c r="J92" s="65">
        <f t="shared" si="1"/>
        <v>14838.72</v>
      </c>
    </row>
    <row r="93" spans="1:10" ht="15.5" x14ac:dyDescent="0.3">
      <c r="A93" s="55" t="s">
        <v>189</v>
      </c>
      <c r="B93" s="55" t="s">
        <v>31</v>
      </c>
      <c r="C93" s="58" t="s">
        <v>225</v>
      </c>
      <c r="D93" s="94" t="s">
        <v>227</v>
      </c>
      <c r="E93" s="53">
        <v>1</v>
      </c>
      <c r="F93" s="60" t="s">
        <v>314</v>
      </c>
      <c r="G93" s="54">
        <v>0</v>
      </c>
      <c r="H93" s="123">
        <v>1310.28</v>
      </c>
      <c r="I93" s="123">
        <v>5241.1099999999997</v>
      </c>
      <c r="J93" s="65">
        <f t="shared" si="1"/>
        <v>6551.3899999999994</v>
      </c>
    </row>
    <row r="94" spans="1:10" ht="15.5" x14ac:dyDescent="0.3">
      <c r="A94" s="55" t="s">
        <v>185</v>
      </c>
      <c r="B94" s="55" t="s">
        <v>29</v>
      </c>
      <c r="C94" s="56" t="s">
        <v>222</v>
      </c>
      <c r="D94" s="94" t="s">
        <v>227</v>
      </c>
      <c r="E94" s="53">
        <v>1</v>
      </c>
      <c r="F94" s="61" t="s">
        <v>315</v>
      </c>
      <c r="G94" s="54">
        <v>0</v>
      </c>
      <c r="H94" s="123">
        <v>1425.9</v>
      </c>
      <c r="I94" s="123">
        <v>5703.56</v>
      </c>
      <c r="J94" s="65">
        <f t="shared" si="1"/>
        <v>7129.4600000000009</v>
      </c>
    </row>
    <row r="95" spans="1:10" ht="15.5" x14ac:dyDescent="0.3">
      <c r="A95" s="55" t="s">
        <v>206</v>
      </c>
      <c r="B95" s="57" t="s">
        <v>27</v>
      </c>
      <c r="C95" s="57" t="s">
        <v>219</v>
      </c>
      <c r="D95" s="94" t="s">
        <v>227</v>
      </c>
      <c r="E95" s="53">
        <v>1</v>
      </c>
      <c r="F95" s="60" t="s">
        <v>316</v>
      </c>
      <c r="G95" s="54">
        <v>0</v>
      </c>
      <c r="H95" s="123">
        <v>1695.65</v>
      </c>
      <c r="I95" s="123">
        <v>6782.61</v>
      </c>
      <c r="J95" s="65">
        <f t="shared" si="1"/>
        <v>8478.26</v>
      </c>
    </row>
    <row r="96" spans="1:10" ht="15.5" x14ac:dyDescent="0.3">
      <c r="A96" s="55" t="s">
        <v>207</v>
      </c>
      <c r="B96" s="57" t="s">
        <v>27</v>
      </c>
      <c r="C96" s="57" t="s">
        <v>223</v>
      </c>
      <c r="D96" s="94" t="s">
        <v>461</v>
      </c>
      <c r="E96" s="53">
        <v>1</v>
      </c>
      <c r="F96" s="60" t="s">
        <v>317</v>
      </c>
      <c r="G96" s="54">
        <v>0</v>
      </c>
      <c r="H96" s="123"/>
      <c r="I96" s="123">
        <v>6782.61</v>
      </c>
      <c r="J96" s="65">
        <f t="shared" si="1"/>
        <v>6782.61</v>
      </c>
    </row>
    <row r="97" spans="1:10" ht="15.5" x14ac:dyDescent="0.3">
      <c r="A97" s="55" t="s">
        <v>208</v>
      </c>
      <c r="B97" s="55" t="s">
        <v>449</v>
      </c>
      <c r="C97" s="57" t="s">
        <v>219</v>
      </c>
      <c r="D97" s="94" t="s">
        <v>461</v>
      </c>
      <c r="E97" s="53">
        <v>1</v>
      </c>
      <c r="F97" s="60" t="s">
        <v>318</v>
      </c>
      <c r="G97" s="54">
        <v>0</v>
      </c>
      <c r="H97" s="123"/>
      <c r="I97" s="123">
        <v>14838.72</v>
      </c>
      <c r="J97" s="65">
        <f t="shared" si="1"/>
        <v>14838.72</v>
      </c>
    </row>
    <row r="98" spans="1:10" ht="15.5" x14ac:dyDescent="0.3">
      <c r="A98" s="55" t="s">
        <v>182</v>
      </c>
      <c r="B98" s="56" t="s">
        <v>39</v>
      </c>
      <c r="C98" s="56" t="s">
        <v>220</v>
      </c>
      <c r="D98" s="94" t="s">
        <v>227</v>
      </c>
      <c r="E98" s="53">
        <v>1</v>
      </c>
      <c r="F98" s="60" t="s">
        <v>319</v>
      </c>
      <c r="G98" s="54">
        <v>0</v>
      </c>
      <c r="H98" s="123">
        <v>500.99</v>
      </c>
      <c r="I98" s="123">
        <v>2003.96</v>
      </c>
      <c r="J98" s="65">
        <f t="shared" si="1"/>
        <v>2504.9499999999998</v>
      </c>
    </row>
    <row r="99" spans="1:10" ht="15.5" x14ac:dyDescent="0.3">
      <c r="A99" s="55" t="s">
        <v>207</v>
      </c>
      <c r="B99" s="57" t="s">
        <v>27</v>
      </c>
      <c r="C99" s="58" t="s">
        <v>225</v>
      </c>
      <c r="D99" s="94" t="s">
        <v>227</v>
      </c>
      <c r="E99" s="53">
        <v>1</v>
      </c>
      <c r="F99" s="60" t="s">
        <v>320</v>
      </c>
      <c r="G99" s="54">
        <v>0</v>
      </c>
      <c r="H99" s="123">
        <v>1695.65</v>
      </c>
      <c r="I99" s="123">
        <v>6782.61</v>
      </c>
      <c r="J99" s="65">
        <f t="shared" si="1"/>
        <v>8478.26</v>
      </c>
    </row>
    <row r="100" spans="1:10" ht="15.5" x14ac:dyDescent="0.3">
      <c r="A100" s="55" t="s">
        <v>181</v>
      </c>
      <c r="B100" s="57" t="s">
        <v>33</v>
      </c>
      <c r="C100" s="57" t="s">
        <v>219</v>
      </c>
      <c r="D100" s="94" t="s">
        <v>227</v>
      </c>
      <c r="E100" s="53">
        <v>1</v>
      </c>
      <c r="F100" s="60" t="s">
        <v>321</v>
      </c>
      <c r="G100" s="54">
        <v>0</v>
      </c>
      <c r="H100" s="124">
        <v>1079.06</v>
      </c>
      <c r="I100" s="124">
        <v>4316.21</v>
      </c>
      <c r="J100" s="65">
        <f t="shared" si="1"/>
        <v>5395.27</v>
      </c>
    </row>
    <row r="101" spans="1:10" ht="15.5" x14ac:dyDescent="0.3">
      <c r="A101" s="55" t="s">
        <v>182</v>
      </c>
      <c r="B101" s="56" t="s">
        <v>39</v>
      </c>
      <c r="C101" s="56" t="s">
        <v>224</v>
      </c>
      <c r="D101" s="94" t="s">
        <v>227</v>
      </c>
      <c r="E101" s="53">
        <v>1</v>
      </c>
      <c r="F101" s="60" t="s">
        <v>322</v>
      </c>
      <c r="G101" s="54">
        <v>0</v>
      </c>
      <c r="H101" s="123">
        <v>500.99</v>
      </c>
      <c r="I101" s="123">
        <v>2003.96</v>
      </c>
      <c r="J101" s="65">
        <f t="shared" si="1"/>
        <v>2504.9499999999998</v>
      </c>
    </row>
    <row r="102" spans="1:10" ht="15.5" x14ac:dyDescent="0.3">
      <c r="A102" s="55" t="s">
        <v>182</v>
      </c>
      <c r="B102" s="56" t="s">
        <v>39</v>
      </c>
      <c r="C102" s="57" t="s">
        <v>219</v>
      </c>
      <c r="D102" s="94" t="s">
        <v>227</v>
      </c>
      <c r="E102" s="53">
        <v>1</v>
      </c>
      <c r="F102" s="60" t="s">
        <v>323</v>
      </c>
      <c r="G102" s="54">
        <v>0</v>
      </c>
      <c r="H102" s="123">
        <v>500.99</v>
      </c>
      <c r="I102" s="123">
        <v>2003.96</v>
      </c>
      <c r="J102" s="65">
        <f t="shared" si="1"/>
        <v>2504.9499999999998</v>
      </c>
    </row>
    <row r="103" spans="1:10" ht="15.5" x14ac:dyDescent="0.3">
      <c r="A103" s="55" t="s">
        <v>182</v>
      </c>
      <c r="B103" s="56" t="s">
        <v>39</v>
      </c>
      <c r="C103" s="57" t="s">
        <v>219</v>
      </c>
      <c r="D103" s="94" t="s">
        <v>227</v>
      </c>
      <c r="E103" s="53">
        <v>1</v>
      </c>
      <c r="F103" s="60" t="s">
        <v>324</v>
      </c>
      <c r="G103" s="54">
        <v>0</v>
      </c>
      <c r="H103" s="123">
        <v>500.99</v>
      </c>
      <c r="I103" s="123">
        <v>2003.96</v>
      </c>
      <c r="J103" s="65">
        <f t="shared" si="1"/>
        <v>2504.9499999999998</v>
      </c>
    </row>
    <row r="104" spans="1:10" ht="15.5" x14ac:dyDescent="0.3">
      <c r="A104" s="55" t="s">
        <v>183</v>
      </c>
      <c r="B104" s="57" t="s">
        <v>27</v>
      </c>
      <c r="C104" s="56" t="s">
        <v>222</v>
      </c>
      <c r="D104" s="94" t="s">
        <v>227</v>
      </c>
      <c r="E104" s="53">
        <v>1</v>
      </c>
      <c r="F104" s="60" t="s">
        <v>325</v>
      </c>
      <c r="G104" s="54">
        <v>0</v>
      </c>
      <c r="H104" s="123">
        <v>1695.65</v>
      </c>
      <c r="I104" s="123">
        <v>6782.61</v>
      </c>
      <c r="J104" s="65">
        <f t="shared" si="1"/>
        <v>8478.26</v>
      </c>
    </row>
    <row r="105" spans="1:10" ht="15.5" x14ac:dyDescent="0.3">
      <c r="A105" s="55" t="s">
        <v>209</v>
      </c>
      <c r="B105" s="57" t="s">
        <v>27</v>
      </c>
      <c r="C105" s="57" t="s">
        <v>219</v>
      </c>
      <c r="D105" s="94" t="s">
        <v>227</v>
      </c>
      <c r="E105" s="53">
        <v>1</v>
      </c>
      <c r="F105" s="60" t="s">
        <v>326</v>
      </c>
      <c r="G105" s="54">
        <v>0</v>
      </c>
      <c r="H105" s="123">
        <v>1695.65</v>
      </c>
      <c r="I105" s="123">
        <v>6782.61</v>
      </c>
      <c r="J105" s="65">
        <f t="shared" si="1"/>
        <v>8478.26</v>
      </c>
    </row>
    <row r="106" spans="1:10" ht="15.5" x14ac:dyDescent="0.3">
      <c r="A106" s="55" t="s">
        <v>183</v>
      </c>
      <c r="B106" s="57" t="s">
        <v>27</v>
      </c>
      <c r="C106" s="56" t="s">
        <v>220</v>
      </c>
      <c r="D106" s="94" t="s">
        <v>227</v>
      </c>
      <c r="E106" s="53">
        <v>1</v>
      </c>
      <c r="F106" s="61" t="s">
        <v>327</v>
      </c>
      <c r="G106" s="54">
        <v>0</v>
      </c>
      <c r="H106" s="123">
        <v>1695.65</v>
      </c>
      <c r="I106" s="123">
        <v>6782.61</v>
      </c>
      <c r="J106" s="65">
        <f t="shared" si="1"/>
        <v>8478.26</v>
      </c>
    </row>
    <row r="107" spans="1:10" ht="15.5" x14ac:dyDescent="0.3">
      <c r="A107" s="55" t="s">
        <v>201</v>
      </c>
      <c r="B107" s="56" t="s">
        <v>39</v>
      </c>
      <c r="C107" s="55" t="s">
        <v>226</v>
      </c>
      <c r="D107" s="94" t="s">
        <v>227</v>
      </c>
      <c r="E107" s="53">
        <v>1</v>
      </c>
      <c r="F107" s="60" t="s">
        <v>564</v>
      </c>
      <c r="G107" s="54">
        <v>0</v>
      </c>
      <c r="H107" s="123">
        <v>500.99</v>
      </c>
      <c r="I107" s="123">
        <v>2003.96</v>
      </c>
      <c r="J107" s="65">
        <f t="shared" si="1"/>
        <v>2504.9499999999998</v>
      </c>
    </row>
    <row r="108" spans="1:10" ht="15.5" x14ac:dyDescent="0.3">
      <c r="A108" s="55" t="s">
        <v>199</v>
      </c>
      <c r="B108" s="55" t="s">
        <v>31</v>
      </c>
      <c r="C108" s="57" t="s">
        <v>219</v>
      </c>
      <c r="D108" s="94" t="s">
        <v>227</v>
      </c>
      <c r="E108" s="53">
        <v>1</v>
      </c>
      <c r="F108" s="60" t="s">
        <v>569</v>
      </c>
      <c r="G108" s="54">
        <v>0</v>
      </c>
      <c r="H108" s="123">
        <v>1310.28</v>
      </c>
      <c r="I108" s="123">
        <v>5241.1099999999997</v>
      </c>
      <c r="J108" s="65">
        <f t="shared" si="1"/>
        <v>6551.3899999999994</v>
      </c>
    </row>
    <row r="109" spans="1:10" ht="15.5" x14ac:dyDescent="0.3">
      <c r="A109" s="55" t="s">
        <v>180</v>
      </c>
      <c r="B109" s="58" t="s">
        <v>37</v>
      </c>
      <c r="C109" s="57" t="s">
        <v>219</v>
      </c>
      <c r="D109" s="94" t="s">
        <v>227</v>
      </c>
      <c r="E109" s="53">
        <v>1</v>
      </c>
      <c r="F109" s="59" t="s">
        <v>330</v>
      </c>
      <c r="G109" s="54">
        <v>0</v>
      </c>
      <c r="H109" s="124">
        <v>770.75</v>
      </c>
      <c r="I109" s="124">
        <v>3083.01</v>
      </c>
      <c r="J109" s="65">
        <f t="shared" si="1"/>
        <v>3853.76</v>
      </c>
    </row>
    <row r="110" spans="1:10" ht="15.5" x14ac:dyDescent="0.3">
      <c r="A110" s="55" t="s">
        <v>199</v>
      </c>
      <c r="B110" s="55" t="s">
        <v>31</v>
      </c>
      <c r="C110" s="57" t="s">
        <v>219</v>
      </c>
      <c r="D110" s="94" t="s">
        <v>227</v>
      </c>
      <c r="E110" s="53">
        <v>1</v>
      </c>
      <c r="F110" s="60" t="s">
        <v>331</v>
      </c>
      <c r="G110" s="54">
        <v>0</v>
      </c>
      <c r="H110" s="123">
        <v>1310.28</v>
      </c>
      <c r="I110" s="123">
        <v>5241.1099999999997</v>
      </c>
      <c r="J110" s="65">
        <f t="shared" si="1"/>
        <v>6551.3899999999994</v>
      </c>
    </row>
    <row r="111" spans="1:10" ht="15.5" x14ac:dyDescent="0.3">
      <c r="A111" s="55" t="s">
        <v>210</v>
      </c>
      <c r="B111" s="55" t="s">
        <v>449</v>
      </c>
      <c r="C111" s="58" t="s">
        <v>221</v>
      </c>
      <c r="D111" s="94" t="s">
        <v>227</v>
      </c>
      <c r="E111" s="53">
        <v>1</v>
      </c>
      <c r="F111" s="60" t="s">
        <v>332</v>
      </c>
      <c r="G111" s="54">
        <v>0</v>
      </c>
      <c r="H111" s="123">
        <v>3709.68</v>
      </c>
      <c r="I111" s="123">
        <v>14838.72</v>
      </c>
      <c r="J111" s="65">
        <f t="shared" si="1"/>
        <v>18548.399999999998</v>
      </c>
    </row>
    <row r="112" spans="1:10" ht="15.5" x14ac:dyDescent="0.3">
      <c r="A112" s="55" t="s">
        <v>187</v>
      </c>
      <c r="B112" s="55" t="s">
        <v>25</v>
      </c>
      <c r="C112" s="56" t="s">
        <v>225</v>
      </c>
      <c r="D112" s="94" t="s">
        <v>227</v>
      </c>
      <c r="E112" s="53">
        <v>1</v>
      </c>
      <c r="F112" s="60" t="s">
        <v>333</v>
      </c>
      <c r="G112" s="54">
        <v>0</v>
      </c>
      <c r="H112" s="123">
        <v>2312.25</v>
      </c>
      <c r="I112" s="123">
        <v>9249.0300000000007</v>
      </c>
      <c r="J112" s="65">
        <f t="shared" si="1"/>
        <v>11561.28</v>
      </c>
    </row>
    <row r="113" spans="1:10" ht="15.5" x14ac:dyDescent="0.3">
      <c r="A113" s="55" t="s">
        <v>187</v>
      </c>
      <c r="B113" s="55" t="s">
        <v>25</v>
      </c>
      <c r="C113" s="56" t="s">
        <v>222</v>
      </c>
      <c r="D113" s="94" t="s">
        <v>461</v>
      </c>
      <c r="E113" s="53">
        <v>1</v>
      </c>
      <c r="F113" s="60" t="s">
        <v>334</v>
      </c>
      <c r="G113" s="54">
        <v>0</v>
      </c>
      <c r="H113" s="123"/>
      <c r="I113" s="123">
        <v>9249.0300000000007</v>
      </c>
      <c r="J113" s="65">
        <f t="shared" si="1"/>
        <v>9249.0300000000007</v>
      </c>
    </row>
    <row r="114" spans="1:10" ht="15.5" x14ac:dyDescent="0.3">
      <c r="A114" s="55" t="s">
        <v>189</v>
      </c>
      <c r="B114" s="55" t="s">
        <v>31</v>
      </c>
      <c r="C114" s="56" t="s">
        <v>225</v>
      </c>
      <c r="D114" s="94" t="s">
        <v>227</v>
      </c>
      <c r="E114" s="53">
        <v>1</v>
      </c>
      <c r="F114" s="61" t="s">
        <v>575</v>
      </c>
      <c r="G114" s="54">
        <v>0</v>
      </c>
      <c r="H114" s="123">
        <v>1310.28</v>
      </c>
      <c r="I114" s="123">
        <v>5241.1099999999997</v>
      </c>
      <c r="J114" s="65">
        <f t="shared" si="1"/>
        <v>6551.3899999999994</v>
      </c>
    </row>
    <row r="115" spans="1:10" ht="15.5" x14ac:dyDescent="0.3">
      <c r="A115" s="55" t="s">
        <v>185</v>
      </c>
      <c r="B115" s="55" t="s">
        <v>29</v>
      </c>
      <c r="C115" s="57" t="s">
        <v>223</v>
      </c>
      <c r="D115" s="94" t="s">
        <v>227</v>
      </c>
      <c r="E115" s="53">
        <v>1</v>
      </c>
      <c r="F115" s="61" t="s">
        <v>336</v>
      </c>
      <c r="G115" s="54">
        <v>0</v>
      </c>
      <c r="H115" s="123">
        <v>1425.9</v>
      </c>
      <c r="I115" s="123">
        <v>5703.56</v>
      </c>
      <c r="J115" s="65">
        <f t="shared" si="1"/>
        <v>7129.4600000000009</v>
      </c>
    </row>
    <row r="116" spans="1:10" ht="15.5" x14ac:dyDescent="0.3">
      <c r="A116" s="55" t="s">
        <v>195</v>
      </c>
      <c r="B116" s="55" t="s">
        <v>41</v>
      </c>
      <c r="C116" s="57" t="s">
        <v>219</v>
      </c>
      <c r="D116" s="94" t="s">
        <v>227</v>
      </c>
      <c r="E116" s="53">
        <v>1</v>
      </c>
      <c r="F116" s="60" t="s">
        <v>337</v>
      </c>
      <c r="G116" s="54">
        <v>0</v>
      </c>
      <c r="H116" s="123">
        <v>308.3</v>
      </c>
      <c r="I116" s="123">
        <v>1233.21</v>
      </c>
      <c r="J116" s="67">
        <f t="shared" si="1"/>
        <v>1541.51</v>
      </c>
    </row>
    <row r="117" spans="1:10" ht="15.5" x14ac:dyDescent="0.3">
      <c r="A117" s="55" t="s">
        <v>195</v>
      </c>
      <c r="B117" s="55" t="s">
        <v>41</v>
      </c>
      <c r="C117" s="56" t="s">
        <v>220</v>
      </c>
      <c r="D117" s="94" t="s">
        <v>227</v>
      </c>
      <c r="E117" s="53">
        <v>1</v>
      </c>
      <c r="F117" s="61" t="s">
        <v>338</v>
      </c>
      <c r="G117" s="54">
        <v>0</v>
      </c>
      <c r="H117" s="123">
        <v>308.3</v>
      </c>
      <c r="I117" s="123">
        <v>1233.21</v>
      </c>
      <c r="J117" s="67">
        <f t="shared" si="1"/>
        <v>1541.51</v>
      </c>
    </row>
    <row r="118" spans="1:10" ht="15.5" x14ac:dyDescent="0.3">
      <c r="A118" s="55" t="s">
        <v>211</v>
      </c>
      <c r="B118" s="55" t="s">
        <v>41</v>
      </c>
      <c r="C118" s="55" t="s">
        <v>226</v>
      </c>
      <c r="D118" s="94" t="s">
        <v>386</v>
      </c>
      <c r="E118" s="53">
        <v>1</v>
      </c>
      <c r="F118" s="60" t="s">
        <v>386</v>
      </c>
      <c r="G118" s="54">
        <v>0</v>
      </c>
      <c r="H118" s="123">
        <v>308.3</v>
      </c>
      <c r="I118" s="123">
        <v>1233.21</v>
      </c>
      <c r="J118" s="67">
        <f t="shared" si="1"/>
        <v>1541.51</v>
      </c>
    </row>
    <row r="119" spans="1:10" ht="15.5" x14ac:dyDescent="0.3">
      <c r="A119" s="55" t="s">
        <v>180</v>
      </c>
      <c r="B119" s="58" t="s">
        <v>37</v>
      </c>
      <c r="C119" s="56" t="s">
        <v>224</v>
      </c>
      <c r="D119" s="94" t="s">
        <v>227</v>
      </c>
      <c r="E119" s="53">
        <v>1</v>
      </c>
      <c r="F119" s="60" t="s">
        <v>576</v>
      </c>
      <c r="G119" s="54">
        <v>0</v>
      </c>
      <c r="H119" s="124">
        <v>770.75</v>
      </c>
      <c r="I119" s="124">
        <v>3083.01</v>
      </c>
      <c r="J119" s="65">
        <f t="shared" si="1"/>
        <v>3853.76</v>
      </c>
    </row>
    <row r="120" spans="1:10" ht="15.5" x14ac:dyDescent="0.3">
      <c r="A120" s="55" t="s">
        <v>180</v>
      </c>
      <c r="B120" s="58" t="s">
        <v>37</v>
      </c>
      <c r="C120" s="57"/>
      <c r="D120" s="94" t="s">
        <v>386</v>
      </c>
      <c r="E120" s="53">
        <v>1</v>
      </c>
      <c r="F120" s="60" t="s">
        <v>386</v>
      </c>
      <c r="G120" s="54">
        <v>0</v>
      </c>
      <c r="H120" s="124">
        <v>770.75</v>
      </c>
      <c r="I120" s="124">
        <v>3083.01</v>
      </c>
      <c r="J120" s="65">
        <f t="shared" si="1"/>
        <v>3853.76</v>
      </c>
    </row>
    <row r="121" spans="1:10" ht="15.5" x14ac:dyDescent="0.3">
      <c r="A121" s="55" t="s">
        <v>189</v>
      </c>
      <c r="B121" s="55" t="s">
        <v>31</v>
      </c>
      <c r="C121" s="57" t="s">
        <v>219</v>
      </c>
      <c r="D121" s="94" t="s">
        <v>227</v>
      </c>
      <c r="E121" s="53">
        <v>1</v>
      </c>
      <c r="F121" s="61" t="s">
        <v>342</v>
      </c>
      <c r="G121" s="54">
        <v>0</v>
      </c>
      <c r="H121" s="123">
        <v>1310.28</v>
      </c>
      <c r="I121" s="123">
        <v>5241.1099999999997</v>
      </c>
      <c r="J121" s="65">
        <f t="shared" si="1"/>
        <v>6551.3899999999994</v>
      </c>
    </row>
    <row r="122" spans="1:10" ht="15.5" x14ac:dyDescent="0.3">
      <c r="A122" s="55" t="s">
        <v>188</v>
      </c>
      <c r="B122" s="55" t="s">
        <v>35</v>
      </c>
      <c r="C122" s="56" t="s">
        <v>222</v>
      </c>
      <c r="D122" s="94" t="s">
        <v>227</v>
      </c>
      <c r="E122" s="53">
        <v>1</v>
      </c>
      <c r="F122" s="60" t="s">
        <v>343</v>
      </c>
      <c r="G122" s="54">
        <v>0</v>
      </c>
      <c r="H122" s="123">
        <v>936.46</v>
      </c>
      <c r="I122" s="123">
        <v>3745.85</v>
      </c>
      <c r="J122" s="65">
        <f t="shared" si="1"/>
        <v>4682.3099999999995</v>
      </c>
    </row>
    <row r="123" spans="1:10" ht="15.5" x14ac:dyDescent="0.3">
      <c r="A123" s="55" t="s">
        <v>189</v>
      </c>
      <c r="B123" s="55" t="s">
        <v>31</v>
      </c>
      <c r="C123" s="57" t="s">
        <v>219</v>
      </c>
      <c r="D123" s="94" t="s">
        <v>227</v>
      </c>
      <c r="E123" s="53">
        <v>1</v>
      </c>
      <c r="F123" s="60" t="s">
        <v>344</v>
      </c>
      <c r="G123" s="54">
        <v>0</v>
      </c>
      <c r="H123" s="123">
        <v>1310.28</v>
      </c>
      <c r="I123" s="123">
        <v>5241.1099999999997</v>
      </c>
      <c r="J123" s="65">
        <f t="shared" si="1"/>
        <v>6551.3899999999994</v>
      </c>
    </row>
    <row r="124" spans="1:10" ht="15.5" x14ac:dyDescent="0.3">
      <c r="A124" s="55" t="s">
        <v>180</v>
      </c>
      <c r="B124" s="58" t="s">
        <v>37</v>
      </c>
      <c r="C124" s="56" t="s">
        <v>222</v>
      </c>
      <c r="D124" s="94" t="s">
        <v>227</v>
      </c>
      <c r="E124" s="53">
        <v>1</v>
      </c>
      <c r="F124" s="61" t="s">
        <v>345</v>
      </c>
      <c r="G124" s="54">
        <v>0</v>
      </c>
      <c r="H124" s="124">
        <v>770.75</v>
      </c>
      <c r="I124" s="124">
        <v>3083.01</v>
      </c>
      <c r="J124" s="65">
        <f t="shared" si="1"/>
        <v>3853.76</v>
      </c>
    </row>
    <row r="125" spans="1:10" ht="15.5" x14ac:dyDescent="0.3">
      <c r="A125" s="55" t="s">
        <v>180</v>
      </c>
      <c r="B125" s="58" t="s">
        <v>37</v>
      </c>
      <c r="C125" s="57" t="s">
        <v>219</v>
      </c>
      <c r="D125" s="94" t="s">
        <v>227</v>
      </c>
      <c r="E125" s="53">
        <v>1</v>
      </c>
      <c r="F125" s="60" t="s">
        <v>585</v>
      </c>
      <c r="G125" s="54">
        <v>0</v>
      </c>
      <c r="H125" s="124">
        <v>770.75</v>
      </c>
      <c r="I125" s="124">
        <v>3083.01</v>
      </c>
      <c r="J125" s="65">
        <f t="shared" si="1"/>
        <v>3853.76</v>
      </c>
    </row>
    <row r="126" spans="1:10" ht="15.5" x14ac:dyDescent="0.3">
      <c r="A126" s="55" t="s">
        <v>180</v>
      </c>
      <c r="B126" s="58" t="s">
        <v>37</v>
      </c>
      <c r="C126" s="55" t="s">
        <v>226</v>
      </c>
      <c r="D126" s="94" t="s">
        <v>227</v>
      </c>
      <c r="E126" s="53">
        <v>1</v>
      </c>
      <c r="F126" s="61" t="s">
        <v>347</v>
      </c>
      <c r="G126" s="54">
        <v>0</v>
      </c>
      <c r="H126" s="124">
        <v>770.75</v>
      </c>
      <c r="I126" s="124">
        <v>3083.01</v>
      </c>
      <c r="J126" s="65">
        <f t="shared" si="1"/>
        <v>3853.76</v>
      </c>
    </row>
    <row r="127" spans="1:10" ht="15.5" x14ac:dyDescent="0.3">
      <c r="A127" s="55" t="s">
        <v>195</v>
      </c>
      <c r="B127" s="55" t="s">
        <v>41</v>
      </c>
      <c r="C127" s="58" t="s">
        <v>225</v>
      </c>
      <c r="D127" s="94" t="s">
        <v>227</v>
      </c>
      <c r="E127" s="53">
        <v>1</v>
      </c>
      <c r="F127" s="60" t="s">
        <v>348</v>
      </c>
      <c r="G127" s="54">
        <v>0</v>
      </c>
      <c r="H127" s="123">
        <v>308.3</v>
      </c>
      <c r="I127" s="123">
        <v>1233.21</v>
      </c>
      <c r="J127" s="67">
        <f t="shared" si="1"/>
        <v>1541.51</v>
      </c>
    </row>
    <row r="128" spans="1:10" ht="15.5" x14ac:dyDescent="0.3">
      <c r="A128" s="55" t="s">
        <v>195</v>
      </c>
      <c r="B128" s="55" t="s">
        <v>41</v>
      </c>
      <c r="C128" s="58"/>
      <c r="D128" s="122" t="s">
        <v>386</v>
      </c>
      <c r="E128" s="53">
        <v>1</v>
      </c>
      <c r="F128" s="60" t="s">
        <v>386</v>
      </c>
      <c r="G128" s="54">
        <v>0</v>
      </c>
      <c r="H128" s="123">
        <v>308.3</v>
      </c>
      <c r="I128" s="123">
        <v>1233.21</v>
      </c>
      <c r="J128" s="67">
        <f t="shared" si="1"/>
        <v>1541.51</v>
      </c>
    </row>
    <row r="129" spans="1:10" ht="15.5" x14ac:dyDescent="0.3">
      <c r="A129" s="55" t="s">
        <v>207</v>
      </c>
      <c r="B129" s="57" t="s">
        <v>27</v>
      </c>
      <c r="C129" s="58" t="s">
        <v>221</v>
      </c>
      <c r="D129" s="94" t="s">
        <v>227</v>
      </c>
      <c r="E129" s="53">
        <v>1</v>
      </c>
      <c r="F129" s="60" t="s">
        <v>581</v>
      </c>
      <c r="G129" s="54">
        <v>0</v>
      </c>
      <c r="H129" s="123">
        <v>1695.65</v>
      </c>
      <c r="I129" s="123">
        <v>6782.61</v>
      </c>
      <c r="J129" s="65">
        <f t="shared" si="1"/>
        <v>8478.26</v>
      </c>
    </row>
    <row r="130" spans="1:10" ht="15.5" x14ac:dyDescent="0.3">
      <c r="A130" s="55" t="s">
        <v>189</v>
      </c>
      <c r="B130" s="55" t="s">
        <v>31</v>
      </c>
      <c r="C130" s="57" t="s">
        <v>219</v>
      </c>
      <c r="D130" s="94" t="s">
        <v>407</v>
      </c>
      <c r="E130" s="53">
        <v>1</v>
      </c>
      <c r="F130" s="60" t="s">
        <v>351</v>
      </c>
      <c r="G130" s="54">
        <v>0</v>
      </c>
      <c r="H130" s="123"/>
      <c r="I130" s="123">
        <v>5241.1099999999997</v>
      </c>
      <c r="J130" s="65">
        <f t="shared" si="1"/>
        <v>5241.1099999999997</v>
      </c>
    </row>
    <row r="131" spans="1:10" ht="15.5" x14ac:dyDescent="0.3">
      <c r="A131" s="55" t="s">
        <v>180</v>
      </c>
      <c r="B131" s="58" t="s">
        <v>37</v>
      </c>
      <c r="C131" s="57" t="s">
        <v>219</v>
      </c>
      <c r="D131" s="94" t="s">
        <v>227</v>
      </c>
      <c r="E131" s="53">
        <v>1</v>
      </c>
      <c r="F131" s="60" t="s">
        <v>352</v>
      </c>
      <c r="G131" s="54">
        <v>0</v>
      </c>
      <c r="H131" s="124">
        <v>770.75</v>
      </c>
      <c r="I131" s="124">
        <v>3083.01</v>
      </c>
      <c r="J131" s="65">
        <f t="shared" si="1"/>
        <v>3853.76</v>
      </c>
    </row>
    <row r="132" spans="1:10" ht="15.5" x14ac:dyDescent="0.3">
      <c r="A132" s="55" t="s">
        <v>196</v>
      </c>
      <c r="B132" s="57" t="s">
        <v>33</v>
      </c>
      <c r="C132" s="55" t="s">
        <v>226</v>
      </c>
      <c r="D132" s="94" t="s">
        <v>227</v>
      </c>
      <c r="E132" s="53">
        <v>1</v>
      </c>
      <c r="F132" s="60" t="s">
        <v>577</v>
      </c>
      <c r="G132" s="54">
        <v>0</v>
      </c>
      <c r="H132" s="124">
        <v>1079.06</v>
      </c>
      <c r="I132" s="124">
        <v>4316.21</v>
      </c>
      <c r="J132" s="65">
        <f t="shared" si="1"/>
        <v>5395.27</v>
      </c>
    </row>
    <row r="133" spans="1:10" ht="15.5" x14ac:dyDescent="0.3">
      <c r="A133" s="55" t="s">
        <v>213</v>
      </c>
      <c r="B133" s="57" t="s">
        <v>27</v>
      </c>
      <c r="C133" s="56" t="s">
        <v>220</v>
      </c>
      <c r="D133" s="94" t="s">
        <v>227</v>
      </c>
      <c r="E133" s="53">
        <v>1</v>
      </c>
      <c r="F133" s="60" t="s">
        <v>340</v>
      </c>
      <c r="G133" s="54">
        <v>0</v>
      </c>
      <c r="H133" s="123">
        <v>1695.65</v>
      </c>
      <c r="I133" s="123">
        <v>6782.61</v>
      </c>
      <c r="J133" s="65">
        <f t="shared" si="1"/>
        <v>8478.26</v>
      </c>
    </row>
    <row r="134" spans="1:10" ht="15.5" x14ac:dyDescent="0.3">
      <c r="A134" s="55" t="s">
        <v>188</v>
      </c>
      <c r="B134" s="55" t="s">
        <v>35</v>
      </c>
      <c r="C134" s="56" t="s">
        <v>224</v>
      </c>
      <c r="D134" s="94" t="s">
        <v>227</v>
      </c>
      <c r="E134" s="53">
        <v>1</v>
      </c>
      <c r="F134" s="60" t="s">
        <v>355</v>
      </c>
      <c r="G134" s="54">
        <v>0</v>
      </c>
      <c r="H134" s="123">
        <v>936.46</v>
      </c>
      <c r="I134" s="123">
        <v>3745.85</v>
      </c>
      <c r="J134" s="65">
        <f t="shared" si="1"/>
        <v>4682.3099999999995</v>
      </c>
    </row>
    <row r="135" spans="1:10" ht="15.5" x14ac:dyDescent="0.3">
      <c r="A135" s="55" t="s">
        <v>189</v>
      </c>
      <c r="B135" s="55" t="s">
        <v>31</v>
      </c>
      <c r="C135" s="57" t="s">
        <v>219</v>
      </c>
      <c r="D135" s="94" t="s">
        <v>407</v>
      </c>
      <c r="E135" s="53">
        <v>1</v>
      </c>
      <c r="F135" s="60" t="s">
        <v>356</v>
      </c>
      <c r="G135" s="54">
        <v>0</v>
      </c>
      <c r="H135" s="123"/>
      <c r="I135" s="123">
        <v>5241.1099999999997</v>
      </c>
      <c r="J135" s="65">
        <f t="shared" ref="J135:J174" si="2">H135+I135</f>
        <v>5241.1099999999997</v>
      </c>
    </row>
    <row r="136" spans="1:10" ht="15.5" x14ac:dyDescent="0.3">
      <c r="A136" s="55" t="s">
        <v>185</v>
      </c>
      <c r="B136" s="55" t="s">
        <v>29</v>
      </c>
      <c r="C136" s="56" t="s">
        <v>222</v>
      </c>
      <c r="D136" s="94" t="s">
        <v>227</v>
      </c>
      <c r="E136" s="53">
        <v>1</v>
      </c>
      <c r="F136" s="60" t="s">
        <v>357</v>
      </c>
      <c r="G136" s="54">
        <v>0</v>
      </c>
      <c r="H136" s="123">
        <v>1425.9</v>
      </c>
      <c r="I136" s="123">
        <v>5703.56</v>
      </c>
      <c r="J136" s="65">
        <f t="shared" si="2"/>
        <v>7129.4600000000009</v>
      </c>
    </row>
    <row r="137" spans="1:10" ht="15.5" x14ac:dyDescent="0.3">
      <c r="A137" s="55" t="s">
        <v>183</v>
      </c>
      <c r="B137" s="57" t="s">
        <v>27</v>
      </c>
      <c r="C137" s="56" t="s">
        <v>222</v>
      </c>
      <c r="D137" s="94" t="s">
        <v>227</v>
      </c>
      <c r="E137" s="53">
        <v>1</v>
      </c>
      <c r="F137" s="61" t="s">
        <v>358</v>
      </c>
      <c r="G137" s="54">
        <v>0</v>
      </c>
      <c r="H137" s="123">
        <v>1695.65</v>
      </c>
      <c r="I137" s="123">
        <v>6782.61</v>
      </c>
      <c r="J137" s="65">
        <f t="shared" si="2"/>
        <v>8478.26</v>
      </c>
    </row>
    <row r="138" spans="1:10" ht="15.5" x14ac:dyDescent="0.3">
      <c r="A138" s="55" t="s">
        <v>214</v>
      </c>
      <c r="B138" s="55" t="s">
        <v>449</v>
      </c>
      <c r="C138" s="55" t="s">
        <v>226</v>
      </c>
      <c r="D138" s="94" t="s">
        <v>227</v>
      </c>
      <c r="E138" s="53">
        <v>1</v>
      </c>
      <c r="F138" s="60" t="s">
        <v>359</v>
      </c>
      <c r="G138" s="54">
        <v>0</v>
      </c>
      <c r="H138" s="123">
        <v>3709.68</v>
      </c>
      <c r="I138" s="123">
        <v>14838.72</v>
      </c>
      <c r="J138" s="65">
        <f t="shared" si="2"/>
        <v>18548.399999999998</v>
      </c>
    </row>
    <row r="139" spans="1:10" ht="15.5" x14ac:dyDescent="0.3">
      <c r="A139" s="55" t="s">
        <v>183</v>
      </c>
      <c r="B139" s="57" t="s">
        <v>27</v>
      </c>
      <c r="C139" s="56" t="s">
        <v>224</v>
      </c>
      <c r="D139" s="94" t="s">
        <v>227</v>
      </c>
      <c r="E139" s="53">
        <v>1</v>
      </c>
      <c r="F139" s="60" t="s">
        <v>360</v>
      </c>
      <c r="G139" s="54">
        <v>0</v>
      </c>
      <c r="H139" s="123">
        <v>1695.65</v>
      </c>
      <c r="I139" s="123">
        <v>6782.61</v>
      </c>
      <c r="J139" s="65">
        <f t="shared" si="2"/>
        <v>8478.26</v>
      </c>
    </row>
    <row r="140" spans="1:10" ht="15.5" x14ac:dyDescent="0.3">
      <c r="A140" s="55" t="s">
        <v>183</v>
      </c>
      <c r="B140" s="57" t="s">
        <v>27</v>
      </c>
      <c r="C140" s="56" t="s">
        <v>222</v>
      </c>
      <c r="D140" s="94" t="s">
        <v>227</v>
      </c>
      <c r="E140" s="53">
        <v>1</v>
      </c>
      <c r="F140" s="60" t="s">
        <v>361</v>
      </c>
      <c r="G140" s="54">
        <v>0</v>
      </c>
      <c r="H140" s="123">
        <v>1695.65</v>
      </c>
      <c r="I140" s="123">
        <v>6782.61</v>
      </c>
      <c r="J140" s="65">
        <f t="shared" si="2"/>
        <v>8478.26</v>
      </c>
    </row>
    <row r="141" spans="1:10" ht="15.5" x14ac:dyDescent="0.3">
      <c r="A141" s="55" t="s">
        <v>181</v>
      </c>
      <c r="B141" s="57" t="s">
        <v>33</v>
      </c>
      <c r="C141" s="55" t="s">
        <v>226</v>
      </c>
      <c r="D141" s="94" t="s">
        <v>227</v>
      </c>
      <c r="E141" s="53">
        <v>1</v>
      </c>
      <c r="F141" s="61" t="s">
        <v>362</v>
      </c>
      <c r="G141" s="54">
        <v>0</v>
      </c>
      <c r="H141" s="124">
        <v>1079.06</v>
      </c>
      <c r="I141" s="124">
        <v>4316.21</v>
      </c>
      <c r="J141" s="65">
        <f t="shared" si="2"/>
        <v>5395.27</v>
      </c>
    </row>
    <row r="142" spans="1:10" ht="15.5" x14ac:dyDescent="0.3">
      <c r="A142" s="55" t="s">
        <v>185</v>
      </c>
      <c r="B142" s="55" t="s">
        <v>29</v>
      </c>
      <c r="C142" s="56" t="s">
        <v>224</v>
      </c>
      <c r="D142" s="94" t="s">
        <v>227</v>
      </c>
      <c r="E142" s="53">
        <v>1</v>
      </c>
      <c r="F142" s="62" t="s">
        <v>363</v>
      </c>
      <c r="G142" s="54">
        <v>0</v>
      </c>
      <c r="H142" s="123">
        <v>1425.9</v>
      </c>
      <c r="I142" s="123">
        <v>5703.56</v>
      </c>
      <c r="J142" s="65">
        <f t="shared" si="2"/>
        <v>7129.4600000000009</v>
      </c>
    </row>
    <row r="143" spans="1:10" ht="15.5" x14ac:dyDescent="0.3">
      <c r="A143" s="55" t="s">
        <v>189</v>
      </c>
      <c r="B143" s="55" t="s">
        <v>31</v>
      </c>
      <c r="C143" s="56" t="s">
        <v>222</v>
      </c>
      <c r="D143" s="94" t="s">
        <v>227</v>
      </c>
      <c r="E143" s="53">
        <v>1</v>
      </c>
      <c r="F143" s="60" t="s">
        <v>364</v>
      </c>
      <c r="G143" s="54">
        <v>0</v>
      </c>
      <c r="H143" s="123">
        <v>1310.28</v>
      </c>
      <c r="I143" s="123">
        <v>5241.1099999999997</v>
      </c>
      <c r="J143" s="65">
        <f t="shared" si="2"/>
        <v>6551.3899999999994</v>
      </c>
    </row>
    <row r="144" spans="1:10" ht="15.5" x14ac:dyDescent="0.3">
      <c r="A144" s="55" t="s">
        <v>215</v>
      </c>
      <c r="B144" s="58" t="s">
        <v>37</v>
      </c>
      <c r="C144" s="57" t="s">
        <v>219</v>
      </c>
      <c r="D144" s="94" t="s">
        <v>407</v>
      </c>
      <c r="E144" s="53">
        <v>1</v>
      </c>
      <c r="F144" s="60" t="s">
        <v>365</v>
      </c>
      <c r="G144" s="54">
        <v>0</v>
      </c>
      <c r="H144" s="124"/>
      <c r="I144" s="124">
        <v>3083.01</v>
      </c>
      <c r="J144" s="65">
        <f t="shared" si="2"/>
        <v>3083.01</v>
      </c>
    </row>
    <row r="145" spans="1:10" ht="15.5" x14ac:dyDescent="0.3">
      <c r="A145" s="55" t="s">
        <v>180</v>
      </c>
      <c r="B145" s="58" t="s">
        <v>37</v>
      </c>
      <c r="C145" s="57" t="s">
        <v>219</v>
      </c>
      <c r="D145" s="94" t="s">
        <v>227</v>
      </c>
      <c r="E145" s="53">
        <v>1</v>
      </c>
      <c r="F145" s="60" t="s">
        <v>366</v>
      </c>
      <c r="G145" s="54">
        <v>0</v>
      </c>
      <c r="H145" s="124">
        <v>770.75</v>
      </c>
      <c r="I145" s="124">
        <v>3083.01</v>
      </c>
      <c r="J145" s="65">
        <f t="shared" si="2"/>
        <v>3853.76</v>
      </c>
    </row>
    <row r="146" spans="1:10" ht="15.5" x14ac:dyDescent="0.3">
      <c r="A146" s="55" t="s">
        <v>196</v>
      </c>
      <c r="B146" s="57" t="s">
        <v>33</v>
      </c>
      <c r="C146" s="56" t="s">
        <v>225</v>
      </c>
      <c r="D146" s="94" t="s">
        <v>227</v>
      </c>
      <c r="E146" s="53">
        <v>1</v>
      </c>
      <c r="F146" s="60" t="s">
        <v>367</v>
      </c>
      <c r="G146" s="54">
        <v>0</v>
      </c>
      <c r="H146" s="124">
        <v>1079.06</v>
      </c>
      <c r="I146" s="124">
        <v>4316.21</v>
      </c>
      <c r="J146" s="65">
        <f t="shared" si="2"/>
        <v>5395.27</v>
      </c>
    </row>
    <row r="147" spans="1:10" ht="15.5" x14ac:dyDescent="0.3">
      <c r="A147" s="55" t="s">
        <v>183</v>
      </c>
      <c r="B147" s="57" t="s">
        <v>27</v>
      </c>
      <c r="C147" s="56" t="s">
        <v>224</v>
      </c>
      <c r="D147" s="94" t="s">
        <v>227</v>
      </c>
      <c r="E147" s="53">
        <v>1</v>
      </c>
      <c r="F147" s="60" t="s">
        <v>368</v>
      </c>
      <c r="G147" s="54">
        <v>0</v>
      </c>
      <c r="H147" s="123">
        <v>1695.65</v>
      </c>
      <c r="I147" s="123">
        <v>6782.61</v>
      </c>
      <c r="J147" s="65">
        <f t="shared" si="2"/>
        <v>8478.26</v>
      </c>
    </row>
    <row r="148" spans="1:10" ht="15.5" x14ac:dyDescent="0.3">
      <c r="A148" s="55" t="s">
        <v>188</v>
      </c>
      <c r="B148" s="55" t="s">
        <v>35</v>
      </c>
      <c r="C148" s="56" t="s">
        <v>222</v>
      </c>
      <c r="D148" s="94" t="s">
        <v>227</v>
      </c>
      <c r="E148" s="53">
        <v>1</v>
      </c>
      <c r="F148" s="63" t="s">
        <v>369</v>
      </c>
      <c r="G148" s="54">
        <v>0</v>
      </c>
      <c r="H148" s="123">
        <v>936.46</v>
      </c>
      <c r="I148" s="123">
        <v>3745.85</v>
      </c>
      <c r="J148" s="65">
        <f t="shared" si="2"/>
        <v>4682.3099999999995</v>
      </c>
    </row>
    <row r="149" spans="1:10" ht="15.5" x14ac:dyDescent="0.3">
      <c r="A149" s="55" t="s">
        <v>196</v>
      </c>
      <c r="B149" s="57" t="s">
        <v>33</v>
      </c>
      <c r="C149" s="57" t="s">
        <v>219</v>
      </c>
      <c r="D149" s="94" t="s">
        <v>227</v>
      </c>
      <c r="E149" s="53">
        <v>1</v>
      </c>
      <c r="F149" s="60" t="s">
        <v>370</v>
      </c>
      <c r="G149" s="54">
        <v>0</v>
      </c>
      <c r="H149" s="124">
        <v>1079.06</v>
      </c>
      <c r="I149" s="124">
        <v>4316.21</v>
      </c>
      <c r="J149" s="65">
        <f t="shared" si="2"/>
        <v>5395.27</v>
      </c>
    </row>
    <row r="150" spans="1:10" ht="15.5" x14ac:dyDescent="0.3">
      <c r="A150" s="55" t="s">
        <v>180</v>
      </c>
      <c r="B150" s="58" t="s">
        <v>37</v>
      </c>
      <c r="C150" s="56" t="s">
        <v>220</v>
      </c>
      <c r="D150" s="94" t="s">
        <v>227</v>
      </c>
      <c r="E150" s="53">
        <v>1</v>
      </c>
      <c r="F150" s="60" t="s">
        <v>371</v>
      </c>
      <c r="G150" s="54">
        <v>0</v>
      </c>
      <c r="H150" s="124">
        <v>770.75</v>
      </c>
      <c r="I150" s="124">
        <v>3083.01</v>
      </c>
      <c r="J150" s="65">
        <f t="shared" si="2"/>
        <v>3853.76</v>
      </c>
    </row>
    <row r="151" spans="1:10" ht="15.5" x14ac:dyDescent="0.3">
      <c r="A151" s="55" t="s">
        <v>216</v>
      </c>
      <c r="B151" s="55" t="s">
        <v>437</v>
      </c>
      <c r="C151" s="59" t="s">
        <v>222</v>
      </c>
      <c r="D151" s="94" t="s">
        <v>227</v>
      </c>
      <c r="E151" s="53">
        <v>1</v>
      </c>
      <c r="F151" s="60" t="s">
        <v>372</v>
      </c>
      <c r="G151" s="54">
        <v>0</v>
      </c>
      <c r="H151" s="123">
        <v>9396</v>
      </c>
      <c r="I151" s="123">
        <v>21924</v>
      </c>
      <c r="J151" s="69">
        <f t="shared" si="2"/>
        <v>31320</v>
      </c>
    </row>
    <row r="152" spans="1:10" ht="15.5" x14ac:dyDescent="0.3">
      <c r="A152" s="55" t="s">
        <v>217</v>
      </c>
      <c r="B152" s="57" t="s">
        <v>27</v>
      </c>
      <c r="C152" s="58" t="s">
        <v>225</v>
      </c>
      <c r="D152" s="94" t="s">
        <v>461</v>
      </c>
      <c r="E152" s="53">
        <v>1</v>
      </c>
      <c r="F152" s="60" t="s">
        <v>373</v>
      </c>
      <c r="G152" s="54">
        <v>0</v>
      </c>
      <c r="H152" s="123"/>
      <c r="I152" s="123">
        <v>6782.61</v>
      </c>
      <c r="J152" s="65">
        <f t="shared" si="2"/>
        <v>6782.61</v>
      </c>
    </row>
    <row r="153" spans="1:10" ht="15.5" x14ac:dyDescent="0.3">
      <c r="A153" s="55" t="s">
        <v>218</v>
      </c>
      <c r="B153" s="55" t="s">
        <v>43</v>
      </c>
      <c r="C153" s="56" t="s">
        <v>222</v>
      </c>
      <c r="D153" s="94" t="s">
        <v>227</v>
      </c>
      <c r="E153" s="53">
        <v>1</v>
      </c>
      <c r="F153" s="60" t="s">
        <v>374</v>
      </c>
      <c r="G153" s="54">
        <v>0</v>
      </c>
      <c r="H153" s="125">
        <v>269.76</v>
      </c>
      <c r="I153" s="125">
        <v>1079.06</v>
      </c>
      <c r="J153" s="67">
        <f t="shared" si="2"/>
        <v>1348.82</v>
      </c>
    </row>
    <row r="154" spans="1:10" ht="15.5" x14ac:dyDescent="0.3">
      <c r="A154" s="55" t="s">
        <v>183</v>
      </c>
      <c r="B154" s="57" t="s">
        <v>27</v>
      </c>
      <c r="C154" s="56" t="s">
        <v>224</v>
      </c>
      <c r="D154" s="94" t="s">
        <v>227</v>
      </c>
      <c r="E154" s="53">
        <v>1</v>
      </c>
      <c r="F154" s="60" t="s">
        <v>375</v>
      </c>
      <c r="G154" s="54">
        <v>0</v>
      </c>
      <c r="H154" s="123">
        <v>1695.65</v>
      </c>
      <c r="I154" s="123">
        <v>6782.61</v>
      </c>
      <c r="J154" s="65">
        <f t="shared" si="2"/>
        <v>8478.26</v>
      </c>
    </row>
    <row r="155" spans="1:10" ht="15.5" x14ac:dyDescent="0.3">
      <c r="A155" s="55" t="s">
        <v>218</v>
      </c>
      <c r="B155" s="55" t="s">
        <v>43</v>
      </c>
      <c r="C155" s="57" t="s">
        <v>219</v>
      </c>
      <c r="D155" s="94" t="s">
        <v>227</v>
      </c>
      <c r="E155" s="53">
        <v>1</v>
      </c>
      <c r="F155" s="60" t="s">
        <v>376</v>
      </c>
      <c r="G155" s="54">
        <v>0</v>
      </c>
      <c r="H155" s="125">
        <v>269.76</v>
      </c>
      <c r="I155" s="125">
        <v>1079.06</v>
      </c>
      <c r="J155" s="67">
        <f t="shared" si="2"/>
        <v>1348.82</v>
      </c>
    </row>
    <row r="156" spans="1:10" ht="15.5" x14ac:dyDescent="0.3">
      <c r="A156" s="55" t="s">
        <v>189</v>
      </c>
      <c r="B156" s="55" t="s">
        <v>31</v>
      </c>
      <c r="C156" s="55" t="s">
        <v>226</v>
      </c>
      <c r="D156" s="94" t="s">
        <v>227</v>
      </c>
      <c r="E156" s="53">
        <v>1</v>
      </c>
      <c r="F156" s="60" t="s">
        <v>377</v>
      </c>
      <c r="G156" s="54">
        <v>0</v>
      </c>
      <c r="H156" s="123">
        <v>1310.28</v>
      </c>
      <c r="I156" s="123">
        <v>5241.1099999999997</v>
      </c>
      <c r="J156" s="65">
        <f t="shared" si="2"/>
        <v>6551.3899999999994</v>
      </c>
    </row>
    <row r="157" spans="1:10" ht="15.5" x14ac:dyDescent="0.3">
      <c r="A157" s="55" t="s">
        <v>195</v>
      </c>
      <c r="B157" s="55" t="s">
        <v>41</v>
      </c>
      <c r="C157" s="56" t="s">
        <v>224</v>
      </c>
      <c r="D157" s="94" t="s">
        <v>227</v>
      </c>
      <c r="E157" s="53">
        <v>1</v>
      </c>
      <c r="F157" s="60" t="s">
        <v>378</v>
      </c>
      <c r="G157" s="54">
        <v>0</v>
      </c>
      <c r="H157" s="123">
        <v>308.3</v>
      </c>
      <c r="I157" s="123">
        <v>1233.21</v>
      </c>
      <c r="J157" s="67">
        <f t="shared" si="2"/>
        <v>1541.51</v>
      </c>
    </row>
    <row r="158" spans="1:10" ht="15.5" x14ac:dyDescent="0.3">
      <c r="A158" s="55" t="s">
        <v>182</v>
      </c>
      <c r="B158" s="56" t="s">
        <v>39</v>
      </c>
      <c r="C158" s="56" t="s">
        <v>220</v>
      </c>
      <c r="D158" s="94" t="s">
        <v>227</v>
      </c>
      <c r="E158" s="53">
        <v>1</v>
      </c>
      <c r="F158" s="60" t="s">
        <v>379</v>
      </c>
      <c r="G158" s="54">
        <v>0</v>
      </c>
      <c r="H158" s="123">
        <v>500.99</v>
      </c>
      <c r="I158" s="123">
        <v>2003.96</v>
      </c>
      <c r="J158" s="65">
        <f t="shared" si="2"/>
        <v>2504.9499999999998</v>
      </c>
    </row>
    <row r="159" spans="1:10" ht="15.5" x14ac:dyDescent="0.3">
      <c r="A159" s="55" t="s">
        <v>181</v>
      </c>
      <c r="B159" s="57" t="s">
        <v>33</v>
      </c>
      <c r="C159" s="56" t="s">
        <v>224</v>
      </c>
      <c r="D159" s="94" t="s">
        <v>227</v>
      </c>
      <c r="E159" s="53">
        <v>1</v>
      </c>
      <c r="F159" s="61" t="s">
        <v>582</v>
      </c>
      <c r="G159" s="54">
        <v>0</v>
      </c>
      <c r="H159" s="124">
        <v>1079.06</v>
      </c>
      <c r="I159" s="124">
        <v>4316.21</v>
      </c>
      <c r="J159" s="65">
        <f t="shared" si="2"/>
        <v>5395.27</v>
      </c>
    </row>
    <row r="160" spans="1:10" ht="15.5" x14ac:dyDescent="0.3">
      <c r="A160" s="55" t="s">
        <v>187</v>
      </c>
      <c r="B160" s="55" t="s">
        <v>25</v>
      </c>
      <c r="C160" s="56" t="s">
        <v>225</v>
      </c>
      <c r="D160" s="94" t="s">
        <v>407</v>
      </c>
      <c r="E160" s="53">
        <v>1</v>
      </c>
      <c r="F160" s="60" t="s">
        <v>353</v>
      </c>
      <c r="G160" s="54">
        <v>0</v>
      </c>
      <c r="H160" s="123"/>
      <c r="I160" s="123">
        <v>9249.0300000000007</v>
      </c>
      <c r="J160" s="65">
        <f t="shared" si="2"/>
        <v>9249.0300000000007</v>
      </c>
    </row>
    <row r="161" spans="1:30" ht="15.5" x14ac:dyDescent="0.3">
      <c r="A161" s="55" t="s">
        <v>185</v>
      </c>
      <c r="B161" s="55" t="s">
        <v>29</v>
      </c>
      <c r="C161" s="58" t="s">
        <v>225</v>
      </c>
      <c r="D161" s="94" t="s">
        <v>227</v>
      </c>
      <c r="E161" s="53">
        <v>1</v>
      </c>
      <c r="F161" s="60" t="s">
        <v>382</v>
      </c>
      <c r="G161" s="54">
        <v>0</v>
      </c>
      <c r="H161" s="123">
        <v>1425.9</v>
      </c>
      <c r="I161" s="123">
        <v>5703.56</v>
      </c>
      <c r="J161" s="65">
        <f t="shared" si="2"/>
        <v>7129.4600000000009</v>
      </c>
    </row>
    <row r="162" spans="1:30" ht="15.5" x14ac:dyDescent="0.3">
      <c r="A162" s="55" t="s">
        <v>187</v>
      </c>
      <c r="B162" s="55" t="s">
        <v>25</v>
      </c>
      <c r="C162" s="56" t="s">
        <v>222</v>
      </c>
      <c r="D162" s="94" t="s">
        <v>227</v>
      </c>
      <c r="E162" s="53">
        <v>1</v>
      </c>
      <c r="F162" s="60" t="s">
        <v>383</v>
      </c>
      <c r="G162" s="54">
        <v>0</v>
      </c>
      <c r="H162" s="123">
        <v>2312.25</v>
      </c>
      <c r="I162" s="123">
        <v>9249.0300000000007</v>
      </c>
      <c r="J162" s="65">
        <f t="shared" si="2"/>
        <v>11561.28</v>
      </c>
    </row>
    <row r="163" spans="1:30" ht="15.5" x14ac:dyDescent="0.3">
      <c r="A163" s="55" t="s">
        <v>180</v>
      </c>
      <c r="B163" s="58" t="s">
        <v>37</v>
      </c>
      <c r="C163" s="56" t="s">
        <v>222</v>
      </c>
      <c r="D163" s="94" t="s">
        <v>227</v>
      </c>
      <c r="E163" s="53">
        <v>1</v>
      </c>
      <c r="F163" s="60" t="s">
        <v>586</v>
      </c>
      <c r="G163" s="54">
        <v>0</v>
      </c>
      <c r="H163" s="124">
        <v>770.75</v>
      </c>
      <c r="I163" s="124">
        <v>3083.01</v>
      </c>
      <c r="J163" s="65">
        <f t="shared" si="2"/>
        <v>3853.76</v>
      </c>
      <c r="K163" s="17"/>
      <c r="L163" s="17"/>
      <c r="M163" s="17"/>
      <c r="N163" s="17"/>
      <c r="O163" s="17"/>
      <c r="P163" s="17"/>
      <c r="Q163" s="17"/>
      <c r="R163" s="5"/>
      <c r="S163" s="5"/>
      <c r="T163" s="5"/>
      <c r="U163" s="5"/>
      <c r="V163" s="5"/>
      <c r="W163" s="5"/>
      <c r="X163" s="5"/>
      <c r="Y163" s="5"/>
      <c r="Z163" s="5"/>
      <c r="AA163" s="5"/>
      <c r="AB163" s="5"/>
      <c r="AC163" s="5"/>
      <c r="AD163" s="5"/>
    </row>
    <row r="164" spans="1:30" ht="15.5" x14ac:dyDescent="0.3">
      <c r="A164" s="55" t="s">
        <v>189</v>
      </c>
      <c r="B164" s="55" t="s">
        <v>31</v>
      </c>
      <c r="C164" s="56" t="s">
        <v>224</v>
      </c>
      <c r="D164" s="94" t="s">
        <v>227</v>
      </c>
      <c r="E164" s="53">
        <v>1</v>
      </c>
      <c r="F164" s="60" t="s">
        <v>385</v>
      </c>
      <c r="G164" s="54">
        <v>0</v>
      </c>
      <c r="H164" s="123">
        <v>1310.28</v>
      </c>
      <c r="I164" s="123">
        <v>5241.1099999999997</v>
      </c>
      <c r="J164" s="65">
        <f t="shared" si="2"/>
        <v>6551.3899999999994</v>
      </c>
      <c r="K164" s="17"/>
      <c r="L164" s="17"/>
      <c r="M164" s="17"/>
      <c r="N164" s="17"/>
      <c r="O164" s="17"/>
      <c r="P164" s="17"/>
      <c r="Q164" s="17"/>
      <c r="R164" s="5"/>
      <c r="S164" s="5"/>
      <c r="T164" s="5"/>
      <c r="U164" s="5"/>
      <c r="V164" s="5"/>
      <c r="W164" s="5"/>
      <c r="X164" s="5"/>
      <c r="Y164" s="5"/>
      <c r="Z164" s="5"/>
      <c r="AA164" s="5"/>
      <c r="AB164" s="5"/>
      <c r="AC164" s="5"/>
      <c r="AD164" s="5"/>
    </row>
    <row r="165" spans="1:30" ht="15.5" x14ac:dyDescent="0.3">
      <c r="A165" s="55" t="s">
        <v>196</v>
      </c>
      <c r="B165" s="57" t="s">
        <v>33</v>
      </c>
      <c r="C165" s="58" t="s">
        <v>225</v>
      </c>
      <c r="D165" s="94" t="s">
        <v>386</v>
      </c>
      <c r="E165" s="53">
        <v>1</v>
      </c>
      <c r="F165" s="61" t="s">
        <v>386</v>
      </c>
      <c r="G165" s="54">
        <v>0</v>
      </c>
      <c r="H165" s="124">
        <v>1079.06</v>
      </c>
      <c r="I165" s="124">
        <v>4316.21</v>
      </c>
      <c r="J165" s="65">
        <f t="shared" si="2"/>
        <v>5395.27</v>
      </c>
      <c r="K165" s="17"/>
      <c r="L165" s="17"/>
      <c r="M165" s="17"/>
      <c r="N165" s="17"/>
      <c r="O165" s="17"/>
      <c r="P165" s="17"/>
      <c r="Q165" s="17"/>
      <c r="R165" s="5"/>
      <c r="S165" s="5"/>
      <c r="T165" s="5"/>
      <c r="U165" s="5"/>
      <c r="V165" s="5"/>
      <c r="W165" s="5"/>
      <c r="X165" s="5"/>
      <c r="Y165" s="5"/>
      <c r="Z165" s="5"/>
      <c r="AA165" s="5"/>
      <c r="AB165" s="5"/>
      <c r="AC165" s="5"/>
      <c r="AD165" s="5"/>
    </row>
    <row r="166" spans="1:30" ht="15.5" x14ac:dyDescent="0.3">
      <c r="A166" s="55" t="s">
        <v>182</v>
      </c>
      <c r="B166" s="56" t="s">
        <v>39</v>
      </c>
      <c r="C166" s="58" t="s">
        <v>225</v>
      </c>
      <c r="D166" s="94" t="s">
        <v>227</v>
      </c>
      <c r="E166" s="53">
        <v>1</v>
      </c>
      <c r="F166" s="60" t="s">
        <v>349</v>
      </c>
      <c r="G166" s="54">
        <v>0</v>
      </c>
      <c r="H166" s="123">
        <v>500.99</v>
      </c>
      <c r="I166" s="123">
        <v>2003.96</v>
      </c>
      <c r="J166" s="65">
        <f t="shared" si="2"/>
        <v>2504.9499999999998</v>
      </c>
      <c r="K166" s="17"/>
      <c r="L166" s="17"/>
      <c r="M166" s="17"/>
      <c r="N166" s="17"/>
      <c r="O166" s="17"/>
      <c r="P166" s="17"/>
      <c r="Q166" s="17"/>
      <c r="R166" s="5"/>
      <c r="S166" s="5"/>
      <c r="T166" s="5"/>
      <c r="U166" s="5"/>
      <c r="V166" s="5"/>
      <c r="W166" s="5"/>
      <c r="X166" s="5"/>
      <c r="Y166" s="5"/>
      <c r="Z166" s="5"/>
      <c r="AA166" s="5"/>
      <c r="AB166" s="5"/>
      <c r="AC166" s="5"/>
      <c r="AD166" s="5"/>
    </row>
    <row r="167" spans="1:30" ht="15.5" x14ac:dyDescent="0.3">
      <c r="A167" s="55" t="s">
        <v>196</v>
      </c>
      <c r="B167" s="57" t="s">
        <v>33</v>
      </c>
      <c r="C167" s="58" t="s">
        <v>225</v>
      </c>
      <c r="D167" s="94" t="s">
        <v>407</v>
      </c>
      <c r="E167" s="53">
        <v>1</v>
      </c>
      <c r="F167" s="60" t="s">
        <v>420</v>
      </c>
      <c r="G167" s="54">
        <v>0</v>
      </c>
      <c r="H167" s="124"/>
      <c r="I167" s="124">
        <v>4316.21</v>
      </c>
      <c r="J167" s="65">
        <f t="shared" si="2"/>
        <v>4316.21</v>
      </c>
      <c r="K167" s="17"/>
      <c r="L167" s="17"/>
      <c r="M167" s="17"/>
      <c r="N167" s="17"/>
      <c r="O167" s="17"/>
      <c r="P167" s="17"/>
      <c r="Q167" s="17"/>
      <c r="R167" s="5"/>
      <c r="S167" s="5"/>
      <c r="T167" s="5"/>
      <c r="U167" s="5"/>
      <c r="V167" s="5"/>
      <c r="W167" s="5"/>
      <c r="X167" s="5"/>
      <c r="Y167" s="5"/>
      <c r="Z167" s="5"/>
      <c r="AA167" s="5"/>
      <c r="AB167" s="5"/>
      <c r="AC167" s="5"/>
      <c r="AD167" s="5"/>
    </row>
    <row r="168" spans="1:30" ht="15.5" x14ac:dyDescent="0.3">
      <c r="A168" s="55" t="s">
        <v>189</v>
      </c>
      <c r="B168" s="55" t="s">
        <v>31</v>
      </c>
      <c r="C168" s="56" t="s">
        <v>220</v>
      </c>
      <c r="D168" s="94" t="s">
        <v>227</v>
      </c>
      <c r="E168" s="53">
        <v>1</v>
      </c>
      <c r="F168" s="60" t="s">
        <v>505</v>
      </c>
      <c r="G168" s="54">
        <v>0</v>
      </c>
      <c r="H168" s="123">
        <v>1310.28</v>
      </c>
      <c r="I168" s="123">
        <v>5241.1099999999997</v>
      </c>
      <c r="J168" s="65">
        <f t="shared" si="2"/>
        <v>6551.3899999999994</v>
      </c>
      <c r="K168" s="17"/>
      <c r="L168" s="17"/>
      <c r="M168" s="17"/>
      <c r="N168" s="17"/>
      <c r="O168" s="17"/>
      <c r="P168" s="17"/>
      <c r="Q168" s="17"/>
      <c r="R168" s="5"/>
      <c r="S168" s="5"/>
      <c r="T168" s="5"/>
      <c r="U168" s="5"/>
      <c r="V168" s="5"/>
      <c r="W168" s="5"/>
      <c r="X168" s="5"/>
      <c r="Y168" s="5"/>
      <c r="Z168" s="5"/>
      <c r="AA168" s="5"/>
      <c r="AB168" s="5"/>
      <c r="AC168" s="5"/>
      <c r="AD168" s="5"/>
    </row>
    <row r="169" spans="1:30" ht="15.5" x14ac:dyDescent="0.3">
      <c r="A169" s="55" t="s">
        <v>182</v>
      </c>
      <c r="B169" s="56" t="s">
        <v>39</v>
      </c>
      <c r="C169" s="56" t="s">
        <v>220</v>
      </c>
      <c r="D169" s="94" t="s">
        <v>407</v>
      </c>
      <c r="E169" s="53">
        <v>1</v>
      </c>
      <c r="F169" s="84" t="s">
        <v>421</v>
      </c>
      <c r="G169" s="54">
        <v>0</v>
      </c>
      <c r="H169" s="123"/>
      <c r="I169" s="123">
        <v>2003.96</v>
      </c>
      <c r="J169" s="65">
        <f t="shared" si="2"/>
        <v>2003.96</v>
      </c>
      <c r="K169" s="17"/>
      <c r="L169" s="17"/>
      <c r="M169" s="17"/>
      <c r="N169" s="17"/>
      <c r="O169" s="17"/>
      <c r="P169" s="17"/>
      <c r="Q169" s="17"/>
      <c r="R169" s="5"/>
      <c r="S169" s="5"/>
      <c r="T169" s="5"/>
      <c r="U169" s="5"/>
      <c r="V169" s="5"/>
      <c r="W169" s="5"/>
      <c r="X169" s="5"/>
      <c r="Y169" s="5"/>
      <c r="Z169" s="5"/>
      <c r="AA169" s="5"/>
      <c r="AB169" s="5"/>
      <c r="AC169" s="5"/>
      <c r="AD169" s="5"/>
    </row>
    <row r="170" spans="1:30" ht="15.5" x14ac:dyDescent="0.3">
      <c r="A170" s="55" t="s">
        <v>180</v>
      </c>
      <c r="B170" s="57" t="s">
        <v>37</v>
      </c>
      <c r="C170" s="56" t="s">
        <v>222</v>
      </c>
      <c r="D170" s="94" t="s">
        <v>227</v>
      </c>
      <c r="E170" s="53">
        <v>1</v>
      </c>
      <c r="F170" s="60" t="s">
        <v>509</v>
      </c>
      <c r="G170" s="54">
        <v>0</v>
      </c>
      <c r="H170" s="124">
        <v>770.75</v>
      </c>
      <c r="I170" s="124">
        <v>3083.01</v>
      </c>
      <c r="J170" s="65">
        <f t="shared" si="2"/>
        <v>3853.76</v>
      </c>
      <c r="K170" s="17"/>
      <c r="L170" s="17"/>
      <c r="M170" s="17"/>
      <c r="N170" s="17"/>
      <c r="O170" s="17"/>
      <c r="P170" s="17"/>
      <c r="Q170" s="17"/>
      <c r="R170" s="5"/>
      <c r="S170" s="5"/>
      <c r="T170" s="5"/>
      <c r="U170" s="5"/>
      <c r="V170" s="5"/>
      <c r="W170" s="5"/>
      <c r="X170" s="5"/>
      <c r="Y170" s="5"/>
      <c r="Z170" s="5"/>
      <c r="AA170" s="5"/>
      <c r="AB170" s="5"/>
      <c r="AC170" s="5"/>
      <c r="AD170" s="5"/>
    </row>
    <row r="171" spans="1:30" ht="15.5" x14ac:dyDescent="0.3">
      <c r="A171" s="55" t="s">
        <v>180</v>
      </c>
      <c r="B171" s="58" t="s">
        <v>37</v>
      </c>
      <c r="C171" s="58" t="s">
        <v>225</v>
      </c>
      <c r="D171" s="94" t="s">
        <v>227</v>
      </c>
      <c r="E171" s="53">
        <v>1</v>
      </c>
      <c r="F171" s="60" t="s">
        <v>510</v>
      </c>
      <c r="G171" s="54">
        <v>0</v>
      </c>
      <c r="H171" s="124">
        <v>770.75</v>
      </c>
      <c r="I171" s="124">
        <v>3083.01</v>
      </c>
      <c r="J171" s="65">
        <f t="shared" si="2"/>
        <v>3853.76</v>
      </c>
      <c r="K171" s="17"/>
      <c r="L171" s="17"/>
      <c r="M171" s="17"/>
      <c r="N171" s="17"/>
      <c r="O171" s="17"/>
      <c r="P171" s="17"/>
      <c r="Q171" s="17"/>
      <c r="R171" s="5"/>
      <c r="S171" s="5"/>
      <c r="T171" s="5"/>
      <c r="U171" s="5"/>
      <c r="V171" s="5"/>
      <c r="W171" s="5"/>
      <c r="X171" s="5"/>
      <c r="Y171" s="5"/>
      <c r="Z171" s="5"/>
      <c r="AA171" s="5"/>
      <c r="AB171" s="5"/>
      <c r="AC171" s="5"/>
      <c r="AD171" s="5"/>
    </row>
    <row r="172" spans="1:30" ht="15.5" x14ac:dyDescent="0.3">
      <c r="A172" s="55" t="s">
        <v>182</v>
      </c>
      <c r="B172" s="56" t="s">
        <v>39</v>
      </c>
      <c r="C172" s="56" t="s">
        <v>224</v>
      </c>
      <c r="D172" s="94" t="s">
        <v>227</v>
      </c>
      <c r="E172" s="53">
        <v>1</v>
      </c>
      <c r="F172" s="60" t="s">
        <v>387</v>
      </c>
      <c r="G172" s="54">
        <v>0</v>
      </c>
      <c r="H172" s="123">
        <v>500.99</v>
      </c>
      <c r="I172" s="123">
        <v>2003.96</v>
      </c>
      <c r="J172" s="65">
        <f t="shared" si="2"/>
        <v>2504.9499999999998</v>
      </c>
      <c r="K172" s="17"/>
      <c r="L172" s="17"/>
      <c r="M172" s="17"/>
      <c r="N172" s="17"/>
      <c r="O172" s="17"/>
      <c r="P172" s="17"/>
      <c r="Q172" s="17"/>
      <c r="R172" s="5"/>
      <c r="S172" s="5"/>
      <c r="T172" s="5"/>
      <c r="U172" s="5"/>
      <c r="V172" s="5"/>
      <c r="W172" s="5"/>
      <c r="X172" s="5"/>
      <c r="Y172" s="5"/>
      <c r="Z172" s="5"/>
      <c r="AA172" s="5"/>
      <c r="AB172" s="5"/>
      <c r="AC172" s="5"/>
      <c r="AD172" s="5"/>
    </row>
    <row r="173" spans="1:30" ht="15.5" x14ac:dyDescent="0.3">
      <c r="A173" s="55" t="s">
        <v>185</v>
      </c>
      <c r="B173" s="55" t="s">
        <v>29</v>
      </c>
      <c r="C173" s="57" t="s">
        <v>219</v>
      </c>
      <c r="D173" s="94" t="s">
        <v>227</v>
      </c>
      <c r="E173" s="53">
        <v>1</v>
      </c>
      <c r="F173" s="60" t="s">
        <v>388</v>
      </c>
      <c r="G173" s="54">
        <v>0</v>
      </c>
      <c r="H173" s="123">
        <v>1425.9</v>
      </c>
      <c r="I173" s="123">
        <v>5703.56</v>
      </c>
      <c r="J173" s="65">
        <f t="shared" si="2"/>
        <v>7129.4600000000009</v>
      </c>
      <c r="K173" s="17"/>
      <c r="L173" s="17"/>
      <c r="M173" s="17"/>
      <c r="N173" s="17"/>
      <c r="O173" s="17"/>
      <c r="P173" s="17"/>
      <c r="Q173" s="17"/>
      <c r="R173" s="5"/>
      <c r="S173" s="5"/>
      <c r="T173" s="5"/>
      <c r="U173" s="5"/>
      <c r="V173" s="5"/>
      <c r="W173" s="5"/>
      <c r="X173" s="5"/>
      <c r="Y173" s="5"/>
      <c r="Z173" s="5"/>
      <c r="AA173" s="5"/>
      <c r="AB173" s="5"/>
      <c r="AC173" s="5"/>
      <c r="AD173" s="5"/>
    </row>
    <row r="174" spans="1:30" ht="15.5" x14ac:dyDescent="0.3">
      <c r="A174" s="55" t="s">
        <v>183</v>
      </c>
      <c r="B174" s="57" t="s">
        <v>27</v>
      </c>
      <c r="C174" s="56" t="s">
        <v>222</v>
      </c>
      <c r="D174" s="94" t="s">
        <v>227</v>
      </c>
      <c r="E174" s="53">
        <v>1</v>
      </c>
      <c r="F174" s="60" t="s">
        <v>574</v>
      </c>
      <c r="G174" s="54">
        <v>0</v>
      </c>
      <c r="H174" s="123">
        <v>1695.65</v>
      </c>
      <c r="I174" s="123">
        <v>6782.61</v>
      </c>
      <c r="J174" s="65">
        <f t="shared" si="2"/>
        <v>8478.26</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18548.399999999998</v>
      </c>
      <c r="I177" s="25">
        <f>SUMIF($B$7:$B$174,"DIRETOR",$I$7:$I$174)-SUMIFS($I$7:$I$174,$D$7:$D$174,"VAGO",$B$7:$B$174,"DIRETOR")</f>
        <v>103871.03999999999</v>
      </c>
      <c r="J177" s="25">
        <f>SUMIF($B$7:$B$174,"DIRETOR",$J$7:$J$174)</f>
        <v>122419.43999999999</v>
      </c>
      <c r="K177" s="26"/>
      <c r="L177" s="26"/>
      <c r="M177" s="26"/>
      <c r="N177" s="26"/>
      <c r="O177" s="26"/>
      <c r="P177" s="26"/>
      <c r="Q177" s="26"/>
    </row>
    <row r="178" spans="1:30" ht="14.5" x14ac:dyDescent="0.3">
      <c r="A178" s="22" t="s">
        <v>24</v>
      </c>
      <c r="B178" s="15" t="s">
        <v>25</v>
      </c>
      <c r="C178" s="23">
        <f>SUMIFS($E$7:$E$174,$B$7:$B$174,"DAS-1",$D$7:$D$174,"&lt;&gt;VAGO")</f>
        <v>9</v>
      </c>
      <c r="D178" s="23">
        <f>SUMIFS($E$7:$E$174,$B$7:$B$174,"DAS-1",$D$7:$D$174,"VAGO")</f>
        <v>0</v>
      </c>
      <c r="E178" s="23">
        <f>C178+D178</f>
        <v>9</v>
      </c>
      <c r="F178" s="27"/>
      <c r="G178" s="25">
        <f>SUMIF($B$7:$B$174,"DAS-1",$G$7:$G$174)</f>
        <v>0</v>
      </c>
      <c r="H178" s="25">
        <f>SUMIF($B$7:$B$174,"DAS-1",$H$7:$H$174)-SUMIFS($H$7:$H$174,$D$7:$D$174,"VAGO",$B$7:$B$174,"DAS-1")</f>
        <v>16185.75</v>
      </c>
      <c r="I178" s="25">
        <f>SUMIF($B$7:$B$174,"DAS-1",$I$7:$I$174)-SUMIFS($I$7:$I$174,$D$7:$D$174,"VAGO",$B$7:$B$174,"DAS-1")</f>
        <v>83241.27</v>
      </c>
      <c r="J178" s="25">
        <f>SUMIF($B$7:$B$174,"DAS-1",$J$7:$J$174)</f>
        <v>99427.02</v>
      </c>
      <c r="K178" s="97"/>
      <c r="L178" s="26"/>
      <c r="M178" s="26"/>
      <c r="N178" s="26"/>
      <c r="O178" s="26"/>
      <c r="P178" s="26"/>
      <c r="Q178" s="26"/>
    </row>
    <row r="179" spans="1:30" ht="14.5" x14ac:dyDescent="0.3">
      <c r="A179" s="22" t="s">
        <v>26</v>
      </c>
      <c r="B179" s="15" t="s">
        <v>27</v>
      </c>
      <c r="C179" s="23">
        <f>SUMIFS($E$7:$E$174,$B$7:$B$174,"DAS-2",$D$7:$D$174,"&lt;&gt;VAGO")</f>
        <v>28</v>
      </c>
      <c r="D179" s="23">
        <f>SUMIFS($E$7:$E$174,$B$7:$B$174,"DAS-2",$D$7:$D$174,"VAGO")</f>
        <v>0</v>
      </c>
      <c r="E179" s="23">
        <f t="shared" si="3"/>
        <v>28</v>
      </c>
      <c r="F179" s="27"/>
      <c r="G179" s="25">
        <f>SUMIF($B$7:$B$174,"DAS-2",$G$7:$G$174)</f>
        <v>0</v>
      </c>
      <c r="H179" s="25">
        <f>SUMIF($B$7:$B$174,"DAS-2",$H$7:$H$174)-SUMIFS($H$7:$H$174,$D$7:$D$174,"VAGO",$B$7:$B$174,"DAS-2")</f>
        <v>42391.250000000022</v>
      </c>
      <c r="I179" s="25">
        <f>SUMIF($B$7:$B$174,"DAS-2",$I$7:$I$174)-SUMIFS($I$7:$I$174,$D$7:$D$174,"VAGO",$B$7:$B$174,"DAS-2")</f>
        <v>189913.07999999987</v>
      </c>
      <c r="J179" s="25">
        <f>SUMIF($B$7:$B$174,"DAS-2",$J$7:$J$174)</f>
        <v>232304.33000000007</v>
      </c>
      <c r="K179" s="26"/>
      <c r="L179" s="26"/>
      <c r="M179" s="26"/>
      <c r="N179" s="26"/>
      <c r="O179" s="26"/>
      <c r="P179" s="26"/>
      <c r="Q179" s="26"/>
    </row>
    <row r="180" spans="1:30" ht="14.5" x14ac:dyDescent="0.3">
      <c r="A180" s="22" t="s">
        <v>28</v>
      </c>
      <c r="B180" s="15" t="s">
        <v>29</v>
      </c>
      <c r="C180" s="23">
        <f>SUMIFS($E$7:$E$174,$B$7:$B$174,"DAS-3",$D$7:$D$174,"&lt;&gt;VAGO")</f>
        <v>12</v>
      </c>
      <c r="D180" s="23">
        <f>SUMIFS($E$7:$E$174,$B$7:$B$174,"DAS-3",$D$7:$D$174,"VAGO")</f>
        <v>1</v>
      </c>
      <c r="E180" s="23">
        <f t="shared" si="3"/>
        <v>13</v>
      </c>
      <c r="F180" s="27"/>
      <c r="G180" s="25">
        <f>SUMIF($B$7:$B$174,"DAS-3",$G$7:$G$174)</f>
        <v>0</v>
      </c>
      <c r="H180" s="25">
        <f>SUMIF($B$7:$B$174,"DAS-3",$H$7:$H$174)-SUMIFS($H$7:$H$174,$D$7:$D$174,"VAGO",$B$7:$B$174,"DAS-3")</f>
        <v>14258.999999999998</v>
      </c>
      <c r="I180" s="25">
        <f>SUMIF($B$7:$B$174,"DAS-3",$I$7:$I$174)-SUMIFS($I$7:$I$174,$D$7:$D$174,"VAGO",$B$7:$B$174,"DAS-3")</f>
        <v>68442.719999999987</v>
      </c>
      <c r="J180" s="25">
        <f>SUMIF($B$7:$B$174,"DAS-3",$J$7:$J$174)</f>
        <v>89831.180000000022</v>
      </c>
      <c r="K180" s="26"/>
      <c r="L180" s="26"/>
      <c r="M180" s="26"/>
      <c r="N180" s="26"/>
      <c r="O180" s="26"/>
      <c r="P180" s="26"/>
      <c r="Q180" s="26"/>
    </row>
    <row r="181" spans="1:30" ht="14.5" x14ac:dyDescent="0.3">
      <c r="A181" s="28" t="s">
        <v>30</v>
      </c>
      <c r="B181" s="15" t="s">
        <v>31</v>
      </c>
      <c r="C181" s="23">
        <v>24</v>
      </c>
      <c r="D181" s="23">
        <v>0</v>
      </c>
      <c r="E181" s="23">
        <f t="shared" si="3"/>
        <v>24</v>
      </c>
      <c r="F181" s="29"/>
      <c r="G181" s="25">
        <f>SUMIF($B$7:$B$174,"DAS-4",$G$7:$G$174)</f>
        <v>0</v>
      </c>
      <c r="H181" s="25">
        <f>SUMIF($B$7:$B$174,"DAS-4",$H$7:$H$174)-SUMIFS($H$7:$H$174,$D$7:$D$174,"VAGO",$B$7:$B$174,"DAS-4")</f>
        <v>23585.039999999997</v>
      </c>
      <c r="I181" s="25">
        <f>SUMIF($B$7:$B$174,"DAS-4",$I$7:$I$174)-SUMIFS($I$7:$I$174,$D$7:$D$174,"VAGO",$B$7:$B$174,"DAS-4")</f>
        <v>125786.64</v>
      </c>
      <c r="J181" s="25">
        <f>SUMIF($B$7:$B$174,"DAS-4",$J$7:$J$174)</f>
        <v>149371.68</v>
      </c>
      <c r="K181" s="26"/>
      <c r="L181" s="26"/>
      <c r="M181" s="26"/>
      <c r="N181" s="26"/>
      <c r="O181" s="26"/>
      <c r="P181" s="26"/>
      <c r="Q181" s="26"/>
    </row>
    <row r="182" spans="1:30" ht="14.5" x14ac:dyDescent="0.3">
      <c r="A182" s="28" t="s">
        <v>32</v>
      </c>
      <c r="B182" s="15" t="s">
        <v>33</v>
      </c>
      <c r="C182" s="23">
        <v>19</v>
      </c>
      <c r="D182" s="23">
        <v>1</v>
      </c>
      <c r="E182" s="23">
        <f t="shared" si="3"/>
        <v>20</v>
      </c>
      <c r="F182" s="29"/>
      <c r="G182" s="25">
        <f>SUMIF($B$7:$B$174,"DAS-5",$G$7:$G$174)</f>
        <v>0</v>
      </c>
      <c r="H182" s="25">
        <f>SUMIF($B$7:$B$174,"DAS-5",$H$7:$H$174)-SUMIFS($H$7:$H$174,$D$7:$D$174,"VAGO",$B$7:$B$174,"DAS-5")</f>
        <v>17264.959999999995</v>
      </c>
      <c r="I182" s="25">
        <f>SUMIF($B$7:$B$174,"DAS-5",$I$7:$I$174)-SUMIFS($I$7:$I$174,$D$7:$D$174,"VAGO",$B$7:$B$174,"DAS-5")</f>
        <v>82007.99000000002</v>
      </c>
      <c r="J182" s="25">
        <f>SUMIF($B$7:$B$174,"DAS-5",$J$7:$J$174)</f>
        <v>104668.22000000004</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3745.84</v>
      </c>
      <c r="I183" s="25">
        <f>SUMIF($B$7:$B$174,"CAA-1",$I$7:$I$174)-SUMIFS($I$7:$I$174,$D$7:$D$174,"VAGO",$B$7:$B$174,"CAA-1")</f>
        <v>18729.25</v>
      </c>
      <c r="J183" s="25">
        <f>SUMIF($B$7:$B$174,"CAA-1",$J$7:$J$174)</f>
        <v>22475.089999999997</v>
      </c>
      <c r="K183" s="26"/>
      <c r="L183" s="26"/>
      <c r="M183" s="26"/>
      <c r="N183" s="26"/>
      <c r="O183" s="26"/>
      <c r="P183" s="26"/>
      <c r="Q183" s="26"/>
    </row>
    <row r="184" spans="1:30" ht="14.5" x14ac:dyDescent="0.3">
      <c r="A184" s="28" t="s">
        <v>36</v>
      </c>
      <c r="B184" s="15" t="s">
        <v>37</v>
      </c>
      <c r="C184" s="23">
        <v>25</v>
      </c>
      <c r="D184" s="23">
        <v>1</v>
      </c>
      <c r="E184" s="23">
        <f t="shared" si="3"/>
        <v>26</v>
      </c>
      <c r="F184" s="29"/>
      <c r="G184" s="25">
        <f>SUMIF($B$7:$B$174,"CAA-2",$G$7:$G$174)</f>
        <v>0</v>
      </c>
      <c r="H184" s="25">
        <f>SUMIF($B$7:$B$174,"CAA-2",$H$7:$H$174)-SUMIFS($H$7:$H$174,$D$7:$D$174,"VAGO",$B$7:$B$174,"CAA-2")</f>
        <v>16185.75</v>
      </c>
      <c r="I184" s="25">
        <f>SUMIF($B$7:$B$174,"CAA-2",$I$7:$I$174)-SUMIFS($I$7:$I$174,$D$7:$D$174,"VAGO",$B$7:$B$174,"CAA-2")</f>
        <v>77075.250000000015</v>
      </c>
      <c r="J184" s="25">
        <f>SUMIF($B$7:$B$174,"CAA-2",$J$7:$J$174)</f>
        <v>97114.75999999998</v>
      </c>
      <c r="K184" s="26"/>
      <c r="L184" s="26"/>
      <c r="M184" s="26"/>
      <c r="N184" s="26"/>
      <c r="O184" s="26"/>
      <c r="P184" s="26"/>
      <c r="Q184" s="26"/>
    </row>
    <row r="185" spans="1:30" ht="14.5" x14ac:dyDescent="0.3">
      <c r="A185" s="28" t="s">
        <v>38</v>
      </c>
      <c r="B185" s="15" t="s">
        <v>39</v>
      </c>
      <c r="C185" s="23">
        <v>23</v>
      </c>
      <c r="D185" s="23">
        <v>0</v>
      </c>
      <c r="E185" s="23">
        <f t="shared" si="3"/>
        <v>23</v>
      </c>
      <c r="F185" s="27"/>
      <c r="G185" s="25">
        <f>SUMIF($B$7:$B$174,"CAA-3",$G$7:$G$174)</f>
        <v>0</v>
      </c>
      <c r="H185" s="25">
        <f>SUMIF($B$7:$B$174,"CAA-3",$H$7:$H$174)-SUMIFS($H$7:$H$174,$D$7:$D$174,"VAGO",$B$7:$B$174,"CAA-3")</f>
        <v>11021.779999999997</v>
      </c>
      <c r="I185" s="25">
        <f>SUMIF($B$7:$B$174,"CAA-3",$I$7:$I$174)-SUMIFS($I$7:$I$174,$D$7:$D$174,"VAGO",$B$7:$B$174,"CAA-3")</f>
        <v>46091.079999999987</v>
      </c>
      <c r="J185" s="25">
        <f>SUMIF($B$7:$B$174,"CAA-3",$J$7:$J$174)</f>
        <v>57112.859999999979</v>
      </c>
      <c r="K185" s="26"/>
      <c r="L185" s="26"/>
      <c r="M185" s="26"/>
      <c r="N185" s="26"/>
      <c r="O185" s="26"/>
      <c r="P185" s="26"/>
      <c r="Q185" s="26"/>
    </row>
    <row r="186" spans="1:30" ht="14.5" x14ac:dyDescent="0.3">
      <c r="A186" s="28" t="s">
        <v>40</v>
      </c>
      <c r="B186" s="15" t="s">
        <v>41</v>
      </c>
      <c r="C186" s="23">
        <v>8</v>
      </c>
      <c r="D186" s="23">
        <v>2</v>
      </c>
      <c r="E186" s="23">
        <f t="shared" si="3"/>
        <v>10</v>
      </c>
      <c r="F186" s="27"/>
      <c r="G186" s="25">
        <f>SUMIF($B$7:$B$174,"CAA-4",$G$7:$G$174)</f>
        <v>0</v>
      </c>
      <c r="H186" s="25">
        <f>SUMIF($B$7:$B$174,"CAA-4",$H$7:$H$174)-SUMIFS($H$7:$H$174,$D$7:$D$174,"VAGO",$B$7:$B$174,"CAA-4")</f>
        <v>2158.1000000000004</v>
      </c>
      <c r="I186" s="25">
        <f>SUMIF($B$7:$B$174,"CAA-4",$I$7:$I$174)-SUMIFS($I$7:$I$174,$D$7:$D$174,"VAGO",$B$7:$B$174,"CAA-4")</f>
        <v>9865.6799999999985</v>
      </c>
      <c r="J186" s="25">
        <f>SUMIF($B$7:$B$174,"CAA-4",$J$7:$J$174)</f>
        <v>15106.800000000001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3"/>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163</v>
      </c>
      <c r="D188" s="20">
        <f>SUM(D176:D187)</f>
        <v>5</v>
      </c>
      <c r="E188" s="20">
        <f>SUM(E176:E187)</f>
        <v>168</v>
      </c>
      <c r="F188" s="21"/>
      <c r="G188" s="30">
        <f t="shared" ref="G188:I188" si="4">SUM(G176:G187)</f>
        <v>0</v>
      </c>
      <c r="H188" s="30">
        <f t="shared" si="4"/>
        <v>175281.39</v>
      </c>
      <c r="I188" s="30">
        <f t="shared" si="4"/>
        <v>829106.11999999988</v>
      </c>
      <c r="J188" s="30">
        <f>SUM(J176:J187)</f>
        <v>1023849.0200000003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1250</v>
      </c>
      <c r="I206" s="16">
        <f t="shared" si="9"/>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9"/>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1250</v>
      </c>
      <c r="I208" s="16">
        <f t="shared" si="9"/>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9"/>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3000</v>
      </c>
      <c r="I213" s="16">
        <f t="shared" ref="I213:I217" si="10">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1250</v>
      </c>
      <c r="I214" s="16">
        <f t="shared" si="10"/>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0"/>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0"/>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0"/>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1">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1250</v>
      </c>
      <c r="I222" s="16">
        <f t="shared" si="11"/>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1"/>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1"/>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1250</v>
      </c>
      <c r="I225" s="16">
        <f t="shared" si="11"/>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5000</v>
      </c>
      <c r="I228" s="16">
        <f t="shared" ref="I228:I232" si="13">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3000</v>
      </c>
      <c r="I229" s="16">
        <f t="shared" si="13"/>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5000</v>
      </c>
      <c r="I230" s="16">
        <f t="shared" si="13"/>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3000</v>
      </c>
      <c r="I231" s="16">
        <f t="shared" si="13"/>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5000</v>
      </c>
      <c r="I232" s="16">
        <f t="shared" si="13"/>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126">
        <v>5036.21</v>
      </c>
      <c r="I238" s="16">
        <f t="shared" ref="I238:I245" si="14">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126">
        <v>5036.21</v>
      </c>
      <c r="I239" s="16">
        <f t="shared" si="14"/>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126">
        <v>5036.21</v>
      </c>
      <c r="I240" s="16">
        <f t="shared" si="14"/>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126">
        <v>5036.21</v>
      </c>
      <c r="I241" s="16">
        <f t="shared" si="14"/>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126">
        <v>5036.21</v>
      </c>
      <c r="I242" s="16">
        <f t="shared" si="14"/>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126">
        <v>5036.21</v>
      </c>
      <c r="I243" s="16">
        <f t="shared" si="14"/>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126">
        <v>5036.21</v>
      </c>
      <c r="I244" s="16">
        <f t="shared" si="14"/>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126">
        <v>5036.21</v>
      </c>
      <c r="I245" s="16">
        <f t="shared" si="14"/>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5"/>
        <v>7</v>
      </c>
      <c r="F248" s="24"/>
      <c r="G248" s="16">
        <f>SUMIF($A$238:$A$245,"MEMBRO",$G$238:$G$245)</f>
        <v>0</v>
      </c>
      <c r="H248" s="16">
        <f>SUMIF($A$238:$A$245,"MEMBRO",$H$238:$H$245)</f>
        <v>35253.47</v>
      </c>
      <c r="I248" s="16">
        <f t="shared" ref="I248" si="16">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126">
        <v>2014.48</v>
      </c>
      <c r="I254" s="16">
        <f t="shared" ref="I254:I256" si="17">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126">
        <v>2014.48</v>
      </c>
      <c r="I255" s="16">
        <f t="shared" si="17"/>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126">
        <v>2014.48</v>
      </c>
      <c r="I256" s="16">
        <f t="shared" si="17"/>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4028.96</v>
      </c>
      <c r="I259" s="16">
        <f t="shared" ref="I259" si="19">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0">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0"/>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0"/>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4028.96</v>
      </c>
      <c r="I270" s="16">
        <f t="shared" ref="I270" si="22">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v>1392.8</v>
      </c>
      <c r="I275" s="127">
        <f t="shared" ref="I275:I305" si="23">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3"/>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3"/>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v>1392.8</v>
      </c>
      <c r="I278" s="127">
        <f t="shared" si="23"/>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v>1392.8</v>
      </c>
      <c r="I279" s="127">
        <f t="shared" si="23"/>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3"/>
        <v>1392.8</v>
      </c>
    </row>
    <row r="281" spans="1:30" ht="14.5" x14ac:dyDescent="0.3">
      <c r="A281" s="55" t="s">
        <v>394</v>
      </c>
      <c r="B281" s="93" t="s">
        <v>93</v>
      </c>
      <c r="C281" s="77" t="s">
        <v>223</v>
      </c>
      <c r="D281" s="71" t="s">
        <v>407</v>
      </c>
      <c r="E281" s="53">
        <v>1</v>
      </c>
      <c r="F281" s="83" t="s">
        <v>414</v>
      </c>
      <c r="G281" s="54">
        <v>0</v>
      </c>
      <c r="H281" s="86">
        <v>1392.8</v>
      </c>
      <c r="I281" s="127">
        <f t="shared" si="23"/>
        <v>1392.8</v>
      </c>
    </row>
    <row r="282" spans="1:30" ht="14.5" x14ac:dyDescent="0.3">
      <c r="A282" s="55" t="s">
        <v>394</v>
      </c>
      <c r="B282" s="93" t="s">
        <v>93</v>
      </c>
      <c r="C282" s="77" t="s">
        <v>223</v>
      </c>
      <c r="D282" s="71" t="s">
        <v>407</v>
      </c>
      <c r="E282" s="53">
        <v>1</v>
      </c>
      <c r="F282" s="83" t="s">
        <v>415</v>
      </c>
      <c r="G282" s="54">
        <v>0</v>
      </c>
      <c r="H282" s="86">
        <v>1392.8</v>
      </c>
      <c r="I282" s="127">
        <f t="shared" si="23"/>
        <v>1392.8</v>
      </c>
    </row>
    <row r="283" spans="1:30" ht="14.5" x14ac:dyDescent="0.3">
      <c r="A283" s="80" t="s">
        <v>393</v>
      </c>
      <c r="B283" s="93" t="s">
        <v>93</v>
      </c>
      <c r="C283" s="77" t="s">
        <v>226</v>
      </c>
      <c r="D283" s="71" t="s">
        <v>407</v>
      </c>
      <c r="E283" s="53">
        <v>1</v>
      </c>
      <c r="F283" s="85" t="s">
        <v>416</v>
      </c>
      <c r="G283" s="54">
        <v>0</v>
      </c>
      <c r="H283" s="86">
        <v>1392.8</v>
      </c>
      <c r="I283" s="127">
        <f t="shared" si="23"/>
        <v>1392.8</v>
      </c>
    </row>
    <row r="284" spans="1:30" ht="14.5" x14ac:dyDescent="0.3">
      <c r="A284" s="60" t="s">
        <v>395</v>
      </c>
      <c r="B284" s="93" t="s">
        <v>93</v>
      </c>
      <c r="C284" s="79" t="s">
        <v>226</v>
      </c>
      <c r="D284" s="71" t="s">
        <v>407</v>
      </c>
      <c r="E284" s="53">
        <v>1</v>
      </c>
      <c r="F284" s="84" t="s">
        <v>417</v>
      </c>
      <c r="G284" s="54">
        <v>0</v>
      </c>
      <c r="H284" s="86">
        <v>1392.8</v>
      </c>
      <c r="I284" s="127">
        <f t="shared" si="23"/>
        <v>1392.8</v>
      </c>
    </row>
    <row r="285" spans="1:30" ht="14.5" x14ac:dyDescent="0.3">
      <c r="A285" s="60" t="s">
        <v>396</v>
      </c>
      <c r="B285" s="93" t="s">
        <v>93</v>
      </c>
      <c r="C285" s="79" t="s">
        <v>225</v>
      </c>
      <c r="D285" s="71" t="s">
        <v>407</v>
      </c>
      <c r="E285" s="53">
        <v>1</v>
      </c>
      <c r="F285" s="81" t="s">
        <v>418</v>
      </c>
      <c r="G285" s="54">
        <v>0</v>
      </c>
      <c r="H285" s="86">
        <v>1392.8</v>
      </c>
      <c r="I285" s="127">
        <f t="shared" si="23"/>
        <v>1392.8</v>
      </c>
    </row>
    <row r="286" spans="1:30" ht="14.5" x14ac:dyDescent="0.3">
      <c r="A286" s="60" t="s">
        <v>393</v>
      </c>
      <c r="B286" s="93" t="s">
        <v>93</v>
      </c>
      <c r="C286" s="79" t="s">
        <v>219</v>
      </c>
      <c r="D286" s="71" t="s">
        <v>407</v>
      </c>
      <c r="E286" s="53">
        <v>1</v>
      </c>
      <c r="F286" s="81" t="s">
        <v>419</v>
      </c>
      <c r="G286" s="54">
        <v>0</v>
      </c>
      <c r="H286" s="86">
        <v>1392.8</v>
      </c>
      <c r="I286" s="127">
        <f t="shared" si="23"/>
        <v>1392.8</v>
      </c>
    </row>
    <row r="287" spans="1:30" ht="14.5" x14ac:dyDescent="0.3">
      <c r="A287" s="81"/>
      <c r="B287" s="93" t="s">
        <v>93</v>
      </c>
      <c r="C287" s="79" t="s">
        <v>225</v>
      </c>
      <c r="D287" s="71" t="s">
        <v>386</v>
      </c>
      <c r="E287" s="53">
        <v>1</v>
      </c>
      <c r="F287" s="81" t="s">
        <v>386</v>
      </c>
      <c r="G287" s="54">
        <v>0</v>
      </c>
      <c r="H287" s="86">
        <v>1392.8</v>
      </c>
      <c r="I287" s="127">
        <f t="shared" si="23"/>
        <v>1392.8</v>
      </c>
    </row>
    <row r="288" spans="1:30" ht="14.5" x14ac:dyDescent="0.3">
      <c r="A288" s="60" t="s">
        <v>573</v>
      </c>
      <c r="B288" s="93" t="s">
        <v>448</v>
      </c>
      <c r="C288" s="79" t="s">
        <v>220</v>
      </c>
      <c r="D288" s="71" t="s">
        <v>407</v>
      </c>
      <c r="E288" s="53">
        <v>1</v>
      </c>
      <c r="F288" s="81" t="s">
        <v>542</v>
      </c>
      <c r="G288" s="54">
        <v>0</v>
      </c>
      <c r="H288" s="86">
        <v>849.76</v>
      </c>
      <c r="I288" s="127">
        <f t="shared" si="23"/>
        <v>849.76</v>
      </c>
    </row>
    <row r="289" spans="1:30" ht="14.5" x14ac:dyDescent="0.3">
      <c r="A289" s="60" t="s">
        <v>393</v>
      </c>
      <c r="B289" s="93" t="s">
        <v>448</v>
      </c>
      <c r="C289" s="79" t="s">
        <v>219</v>
      </c>
      <c r="D289" s="71" t="s">
        <v>407</v>
      </c>
      <c r="E289" s="53">
        <v>1</v>
      </c>
      <c r="F289" s="84" t="s">
        <v>422</v>
      </c>
      <c r="G289" s="54">
        <v>0</v>
      </c>
      <c r="H289" s="86">
        <v>849.76</v>
      </c>
      <c r="I289" s="127">
        <f t="shared" si="23"/>
        <v>849.76</v>
      </c>
    </row>
    <row r="290" spans="1:30" ht="14.5" x14ac:dyDescent="0.3">
      <c r="A290" s="60" t="s">
        <v>395</v>
      </c>
      <c r="B290" s="93" t="s">
        <v>448</v>
      </c>
      <c r="C290" s="79" t="s">
        <v>219</v>
      </c>
      <c r="D290" s="71" t="s">
        <v>407</v>
      </c>
      <c r="E290" s="53">
        <v>1</v>
      </c>
      <c r="F290" s="84" t="s">
        <v>423</v>
      </c>
      <c r="G290" s="54">
        <v>0</v>
      </c>
      <c r="H290" s="86">
        <v>849.76</v>
      </c>
      <c r="I290" s="127">
        <f t="shared" si="23"/>
        <v>849.76</v>
      </c>
    </row>
    <row r="291" spans="1:30" ht="14.5" x14ac:dyDescent="0.3">
      <c r="A291" s="60" t="s">
        <v>399</v>
      </c>
      <c r="B291" s="93" t="s">
        <v>448</v>
      </c>
      <c r="C291" s="79" t="s">
        <v>220</v>
      </c>
      <c r="D291" s="71" t="s">
        <v>407</v>
      </c>
      <c r="E291" s="53">
        <v>1</v>
      </c>
      <c r="F291" s="84" t="s">
        <v>424</v>
      </c>
      <c r="G291" s="54">
        <v>0</v>
      </c>
      <c r="H291" s="86">
        <v>849.76</v>
      </c>
      <c r="I291" s="127">
        <f t="shared" si="23"/>
        <v>849.76</v>
      </c>
    </row>
    <row r="292" spans="1:30" ht="14.5" x14ac:dyDescent="0.3">
      <c r="A292" s="60" t="s">
        <v>400</v>
      </c>
      <c r="B292" s="93" t="s">
        <v>448</v>
      </c>
      <c r="C292" s="79" t="s">
        <v>225</v>
      </c>
      <c r="D292" s="71" t="s">
        <v>407</v>
      </c>
      <c r="E292" s="53">
        <v>1</v>
      </c>
      <c r="F292" s="84" t="s">
        <v>425</v>
      </c>
      <c r="G292" s="54">
        <v>0</v>
      </c>
      <c r="H292" s="86">
        <v>849.76</v>
      </c>
      <c r="I292" s="127">
        <f t="shared" si="23"/>
        <v>849.76</v>
      </c>
    </row>
    <row r="293" spans="1:30" ht="14.5" x14ac:dyDescent="0.3">
      <c r="A293" s="60" t="s">
        <v>401</v>
      </c>
      <c r="B293" s="93" t="s">
        <v>448</v>
      </c>
      <c r="C293" s="79" t="s">
        <v>224</v>
      </c>
      <c r="D293" s="71" t="s">
        <v>407</v>
      </c>
      <c r="E293" s="53">
        <v>1</v>
      </c>
      <c r="F293" s="84" t="s">
        <v>426</v>
      </c>
      <c r="G293" s="54">
        <v>0</v>
      </c>
      <c r="H293" s="86">
        <v>849.76</v>
      </c>
      <c r="I293" s="127">
        <f t="shared" si="23"/>
        <v>849.76</v>
      </c>
    </row>
    <row r="294" spans="1:30" ht="14.5" x14ac:dyDescent="0.3">
      <c r="A294" s="60" t="s">
        <v>402</v>
      </c>
      <c r="B294" s="93" t="s">
        <v>448</v>
      </c>
      <c r="C294" s="79" t="s">
        <v>225</v>
      </c>
      <c r="D294" s="71" t="s">
        <v>407</v>
      </c>
      <c r="E294" s="53">
        <v>1</v>
      </c>
      <c r="F294" s="81" t="s">
        <v>427</v>
      </c>
      <c r="G294" s="54">
        <v>0</v>
      </c>
      <c r="H294" s="86">
        <v>849.76</v>
      </c>
      <c r="I294" s="127">
        <f t="shared" si="23"/>
        <v>849.76</v>
      </c>
    </row>
    <row r="295" spans="1:30" ht="14.5" x14ac:dyDescent="0.3">
      <c r="A295" s="60" t="s">
        <v>403</v>
      </c>
      <c r="B295" s="93" t="s">
        <v>448</v>
      </c>
      <c r="C295" s="79" t="s">
        <v>222</v>
      </c>
      <c r="D295" s="71" t="s">
        <v>407</v>
      </c>
      <c r="E295" s="53">
        <v>1</v>
      </c>
      <c r="F295" s="84" t="s">
        <v>428</v>
      </c>
      <c r="G295" s="54">
        <v>0</v>
      </c>
      <c r="H295" s="86">
        <v>849.76</v>
      </c>
      <c r="I295" s="127">
        <f t="shared" si="23"/>
        <v>849.76</v>
      </c>
    </row>
    <row r="296" spans="1:30" ht="14.5" x14ac:dyDescent="0.3">
      <c r="A296" s="60" t="s">
        <v>398</v>
      </c>
      <c r="B296" s="93" t="s">
        <v>448</v>
      </c>
      <c r="C296" s="79" t="s">
        <v>220</v>
      </c>
      <c r="D296" s="71" t="s">
        <v>407</v>
      </c>
      <c r="E296" s="53">
        <v>1</v>
      </c>
      <c r="F296" s="84" t="s">
        <v>429</v>
      </c>
      <c r="G296" s="54">
        <v>0</v>
      </c>
      <c r="H296" s="86">
        <v>849.76</v>
      </c>
      <c r="I296" s="127">
        <f t="shared" si="23"/>
        <v>849.76</v>
      </c>
    </row>
    <row r="297" spans="1:30" ht="14.5" x14ac:dyDescent="0.3">
      <c r="A297" s="60" t="s">
        <v>393</v>
      </c>
      <c r="B297" s="93" t="s">
        <v>448</v>
      </c>
      <c r="C297" s="79" t="s">
        <v>220</v>
      </c>
      <c r="D297" s="71" t="s">
        <v>407</v>
      </c>
      <c r="E297" s="53">
        <v>1</v>
      </c>
      <c r="F297" s="81" t="s">
        <v>430</v>
      </c>
      <c r="G297" s="54">
        <v>0</v>
      </c>
      <c r="H297" s="86">
        <v>849.76</v>
      </c>
      <c r="I297" s="127">
        <f t="shared" si="23"/>
        <v>849.76</v>
      </c>
    </row>
    <row r="298" spans="1:30" ht="14.5" x14ac:dyDescent="0.3">
      <c r="A298" s="60" t="s">
        <v>404</v>
      </c>
      <c r="B298" s="93" t="s">
        <v>448</v>
      </c>
      <c r="C298" s="79" t="s">
        <v>220</v>
      </c>
      <c r="D298" s="71" t="s">
        <v>407</v>
      </c>
      <c r="E298" s="53">
        <v>1</v>
      </c>
      <c r="F298" s="84" t="s">
        <v>431</v>
      </c>
      <c r="G298" s="54">
        <v>0</v>
      </c>
      <c r="H298" s="86">
        <v>849.76</v>
      </c>
      <c r="I298" s="127">
        <f t="shared" si="23"/>
        <v>849.76</v>
      </c>
    </row>
    <row r="299" spans="1:30" ht="14.5" x14ac:dyDescent="0.3">
      <c r="A299" s="60" t="s">
        <v>405</v>
      </c>
      <c r="B299" s="93" t="s">
        <v>448</v>
      </c>
      <c r="C299" s="79" t="s">
        <v>219</v>
      </c>
      <c r="D299" s="71" t="s">
        <v>407</v>
      </c>
      <c r="E299" s="53">
        <v>1</v>
      </c>
      <c r="F299" s="84" t="s">
        <v>432</v>
      </c>
      <c r="G299" s="54">
        <v>0</v>
      </c>
      <c r="H299" s="86">
        <v>849.76</v>
      </c>
      <c r="I299" s="127">
        <f t="shared" si="23"/>
        <v>849.76</v>
      </c>
    </row>
    <row r="300" spans="1:30" ht="14.5" x14ac:dyDescent="0.3">
      <c r="A300" s="60" t="s">
        <v>402</v>
      </c>
      <c r="B300" s="93" t="s">
        <v>448</v>
      </c>
      <c r="C300" s="79" t="s">
        <v>225</v>
      </c>
      <c r="D300" s="71" t="s">
        <v>407</v>
      </c>
      <c r="E300" s="53">
        <v>1</v>
      </c>
      <c r="F300" s="84" t="s">
        <v>433</v>
      </c>
      <c r="G300" s="54">
        <v>0</v>
      </c>
      <c r="H300" s="86">
        <v>849.76</v>
      </c>
      <c r="I300" s="127">
        <f t="shared" si="23"/>
        <v>849.76</v>
      </c>
    </row>
    <row r="301" spans="1:30" ht="14.5" x14ac:dyDescent="0.3">
      <c r="A301" s="60" t="s">
        <v>403</v>
      </c>
      <c r="B301" s="93" t="s">
        <v>448</v>
      </c>
      <c r="C301" s="79" t="s">
        <v>219</v>
      </c>
      <c r="D301" s="71" t="s">
        <v>407</v>
      </c>
      <c r="E301" s="53">
        <v>1</v>
      </c>
      <c r="F301" s="84" t="s">
        <v>434</v>
      </c>
      <c r="G301" s="54">
        <v>0</v>
      </c>
      <c r="H301" s="86">
        <v>849.76</v>
      </c>
      <c r="I301" s="127">
        <f t="shared" si="23"/>
        <v>849.76</v>
      </c>
    </row>
    <row r="302" spans="1:30" ht="14.5" x14ac:dyDescent="0.3">
      <c r="A302" s="60" t="s">
        <v>406</v>
      </c>
      <c r="B302" s="93" t="s">
        <v>448</v>
      </c>
      <c r="C302" s="79" t="s">
        <v>219</v>
      </c>
      <c r="D302" s="71" t="s">
        <v>407</v>
      </c>
      <c r="E302" s="53">
        <v>1</v>
      </c>
      <c r="F302" s="81" t="s">
        <v>435</v>
      </c>
      <c r="G302" s="54">
        <v>0</v>
      </c>
      <c r="H302" s="86">
        <v>849.76</v>
      </c>
      <c r="I302" s="127">
        <f t="shared" si="23"/>
        <v>849.76</v>
      </c>
    </row>
    <row r="303" spans="1:30" ht="14.5" x14ac:dyDescent="0.3">
      <c r="A303" s="60" t="s">
        <v>393</v>
      </c>
      <c r="B303" s="93" t="s">
        <v>448</v>
      </c>
      <c r="C303" s="79" t="s">
        <v>219</v>
      </c>
      <c r="D303" s="52" t="s">
        <v>407</v>
      </c>
      <c r="E303" s="53">
        <v>1</v>
      </c>
      <c r="F303" s="81" t="s">
        <v>511</v>
      </c>
      <c r="G303" s="54">
        <v>0</v>
      </c>
      <c r="H303" s="86">
        <v>849.76</v>
      </c>
      <c r="I303" s="127">
        <f t="shared" si="23"/>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3"/>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3"/>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1</v>
      </c>
      <c r="E307" s="23">
        <f t="shared" ref="E307:E312" si="24">C307+D307</f>
        <v>13</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2</v>
      </c>
      <c r="E308" s="23">
        <f t="shared" si="24"/>
        <v>18</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4"/>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4"/>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4"/>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4"/>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5">SUM(D307:D312)</f>
        <v>3</v>
      </c>
      <c r="E313" s="20">
        <f t="shared" si="25"/>
        <v>31</v>
      </c>
      <c r="F313" s="36"/>
      <c r="G313" s="39">
        <f t="shared" ref="G313:H313" si="26">SUM(G307:G312)</f>
        <v>0</v>
      </c>
      <c r="H313" s="39">
        <f t="shared" si="26"/>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220</v>
      </c>
      <c r="D316" s="20">
        <f>SUM(D188+D200+D233+D249+D260+D271+D313)</f>
        <v>8</v>
      </c>
      <c r="E316" s="20">
        <f>SUM(E188+E200+E233+E249+E260+E271+E313)</f>
        <v>228</v>
      </c>
      <c r="F316" s="21"/>
      <c r="G316" s="39">
        <f>SUM(H188+G200+G233+G249+G260+G271+G313)</f>
        <v>175281.39</v>
      </c>
      <c r="H316" s="39">
        <f>SUM(I188+H200+H233+H249+H260+H271+H313)</f>
        <v>938884.75999999978</v>
      </c>
      <c r="I316" s="39">
        <f>SUM(J188+I200+I233+I249+I260+I271+I313)</f>
        <v>1133627.6600000001</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190:I190"/>
    <mergeCell ref="A1:J1"/>
    <mergeCell ref="A2:J2"/>
    <mergeCell ref="A3:J3"/>
    <mergeCell ref="B4:J4"/>
    <mergeCell ref="A5:J5"/>
    <mergeCell ref="A263:I263"/>
    <mergeCell ref="A202:I202"/>
    <mergeCell ref="A203:I203"/>
    <mergeCell ref="A210:I210"/>
    <mergeCell ref="A211:I211"/>
    <mergeCell ref="A218:I218"/>
    <mergeCell ref="A219:I219"/>
    <mergeCell ref="A235:I235"/>
    <mergeCell ref="A236:I236"/>
    <mergeCell ref="A251:I251"/>
    <mergeCell ref="A252:I252"/>
    <mergeCell ref="A262:I262"/>
    <mergeCell ref="A328:F328"/>
    <mergeCell ref="A273:I273"/>
    <mergeCell ref="A318:F318"/>
    <mergeCell ref="A319:F319"/>
    <mergeCell ref="A320:F320"/>
    <mergeCell ref="A321:F321"/>
    <mergeCell ref="A322:F322"/>
    <mergeCell ref="A323:F323"/>
    <mergeCell ref="A324:F324"/>
    <mergeCell ref="A325:F325"/>
    <mergeCell ref="A326:F326"/>
    <mergeCell ref="A327:F327"/>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89:F389"/>
    <mergeCell ref="A390:F390"/>
    <mergeCell ref="A391:F391"/>
    <mergeCell ref="A392:F392"/>
    <mergeCell ref="A393:F393"/>
  </mergeCells>
  <dataValidations count="3">
    <dataValidation type="list" allowBlank="1" sqref="D205:D209 D192:D193 D275:D305 D221:D225 D213:D217 D254:D256 D265:D267 D238:D245 D7:D174" xr:uid="{AF11C357-0AA1-477F-BAB2-E146A77A728B}">
      <formula1>"AGP,CLH,CLT,COM,CTD,CTI,DES,DISP,ELE,ESG,EST,EXM,EXQ,EXR,FRQ,REV,VAGO"</formula1>
    </dataValidation>
    <dataValidation type="list" allowBlank="1" sqref="B7:B174" xr:uid="{9CA4F957-ECB9-4896-A1F0-342889F1626F}">
      <formula1>"DAS,DAS-1,DAS-2,DAS-3,DAS-4,DAS-5,CAA-1,CAA-2,CAA-3,CAA-4,CAA-5"</formula1>
    </dataValidation>
    <dataValidation type="list" allowBlank="1" sqref="B192:B193 B205:B209 B213:B217 B221:B225 B238:B245 B247 B254:B256 B258 B265:B267 B269" xr:uid="{788B0080-034F-4295-BAC7-EA21A1659E62}">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FCAEC-2E44-45B7-9F98-29A10E3B1E64}">
  <dimension ref="A1:AD1038"/>
  <sheetViews>
    <sheetView topLeftCell="A63" workbookViewId="0">
      <selection activeCell="F10" sqref="F10"/>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589</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4" t="s">
        <v>588</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5.5" x14ac:dyDescent="0.3">
      <c r="A7" s="55" t="s">
        <v>180</v>
      </c>
      <c r="B7" s="57" t="s">
        <v>37</v>
      </c>
      <c r="C7" s="57" t="s">
        <v>219</v>
      </c>
      <c r="D7" s="94" t="s">
        <v>227</v>
      </c>
      <c r="E7" s="53">
        <v>1</v>
      </c>
      <c r="F7" s="60" t="s">
        <v>228</v>
      </c>
      <c r="G7" s="54">
        <v>0</v>
      </c>
      <c r="H7" s="124">
        <v>770.75</v>
      </c>
      <c r="I7" s="124">
        <v>3083.01</v>
      </c>
      <c r="J7" s="65">
        <f t="shared" ref="J7:J70" si="0">H7+I7</f>
        <v>3853.76</v>
      </c>
      <c r="K7" s="17"/>
      <c r="L7" s="17"/>
      <c r="M7" s="17"/>
      <c r="N7" s="17"/>
      <c r="O7" s="17"/>
      <c r="P7" s="17"/>
      <c r="Q7" s="17"/>
      <c r="R7" s="18"/>
      <c r="S7" s="18"/>
      <c r="T7" s="18"/>
      <c r="U7" s="18"/>
      <c r="V7" s="18"/>
      <c r="W7" s="18"/>
      <c r="X7" s="18"/>
      <c r="Y7" s="18"/>
      <c r="Z7" s="18"/>
      <c r="AA7" s="5"/>
      <c r="AB7" s="5"/>
      <c r="AC7" s="5"/>
      <c r="AD7" s="5"/>
    </row>
    <row r="8" spans="1:30" ht="15.5" x14ac:dyDescent="0.3">
      <c r="A8" s="56" t="s">
        <v>181</v>
      </c>
      <c r="B8" s="58" t="s">
        <v>33</v>
      </c>
      <c r="C8" s="56" t="s">
        <v>220</v>
      </c>
      <c r="D8" s="94" t="s">
        <v>227</v>
      </c>
      <c r="E8" s="53">
        <v>1</v>
      </c>
      <c r="F8" s="61" t="s">
        <v>229</v>
      </c>
      <c r="G8" s="54">
        <v>0</v>
      </c>
      <c r="H8" s="124">
        <v>1079.06</v>
      </c>
      <c r="I8" s="124">
        <v>4316.21</v>
      </c>
      <c r="J8" s="65">
        <f t="shared" si="0"/>
        <v>5395.27</v>
      </c>
      <c r="K8" s="17"/>
      <c r="L8" s="17"/>
      <c r="M8" s="17"/>
      <c r="N8" s="17"/>
      <c r="O8" s="17"/>
      <c r="P8" s="17"/>
      <c r="Q8" s="17"/>
      <c r="R8" s="5"/>
      <c r="S8" s="5"/>
      <c r="T8" s="5"/>
      <c r="U8" s="5"/>
      <c r="V8" s="5"/>
      <c r="W8" s="5"/>
      <c r="X8" s="5"/>
      <c r="Y8" s="5"/>
      <c r="Z8" s="5"/>
      <c r="AA8" s="5"/>
      <c r="AB8" s="5"/>
      <c r="AC8" s="5"/>
      <c r="AD8" s="5"/>
    </row>
    <row r="9" spans="1:30" ht="15.5" x14ac:dyDescent="0.3">
      <c r="A9" s="56" t="s">
        <v>180</v>
      </c>
      <c r="B9" s="58" t="s">
        <v>37</v>
      </c>
      <c r="C9" s="58" t="s">
        <v>221</v>
      </c>
      <c r="D9" s="94" t="s">
        <v>227</v>
      </c>
      <c r="E9" s="53">
        <v>1</v>
      </c>
      <c r="F9" s="60" t="s">
        <v>230</v>
      </c>
      <c r="G9" s="54">
        <v>0</v>
      </c>
      <c r="H9" s="124">
        <v>770.75</v>
      </c>
      <c r="I9" s="124">
        <v>3083.01</v>
      </c>
      <c r="J9" s="65">
        <f t="shared" si="0"/>
        <v>3853.76</v>
      </c>
      <c r="K9" s="47"/>
      <c r="L9" s="47"/>
      <c r="M9" s="47"/>
      <c r="N9" s="47"/>
      <c r="O9" s="47"/>
      <c r="P9" s="47"/>
      <c r="Q9" s="47"/>
    </row>
    <row r="10" spans="1:30" ht="15.5" x14ac:dyDescent="0.3">
      <c r="A10" s="56" t="s">
        <v>182</v>
      </c>
      <c r="B10" s="56" t="s">
        <v>39</v>
      </c>
      <c r="C10" s="56" t="s">
        <v>222</v>
      </c>
      <c r="D10" s="94" t="s">
        <v>227</v>
      </c>
      <c r="E10" s="53">
        <v>1</v>
      </c>
      <c r="F10" s="62" t="s">
        <v>231</v>
      </c>
      <c r="G10" s="54">
        <v>0</v>
      </c>
      <c r="H10" s="123">
        <v>500.99</v>
      </c>
      <c r="I10" s="123">
        <v>2003.96</v>
      </c>
      <c r="J10" s="65">
        <f t="shared" si="0"/>
        <v>2504.9499999999998</v>
      </c>
    </row>
    <row r="11" spans="1:30" ht="15.5" x14ac:dyDescent="0.3">
      <c r="A11" s="55" t="s">
        <v>183</v>
      </c>
      <c r="B11" s="57" t="s">
        <v>27</v>
      </c>
      <c r="C11" s="57" t="s">
        <v>223</v>
      </c>
      <c r="D11" s="94" t="s">
        <v>227</v>
      </c>
      <c r="E11" s="53">
        <v>1</v>
      </c>
      <c r="F11" s="61" t="s">
        <v>232</v>
      </c>
      <c r="G11" s="54">
        <v>0</v>
      </c>
      <c r="H11" s="123">
        <v>1695.65</v>
      </c>
      <c r="I11" s="123">
        <v>6782.61</v>
      </c>
      <c r="J11" s="65">
        <f t="shared" si="0"/>
        <v>8478.26</v>
      </c>
    </row>
    <row r="12" spans="1:30" ht="15.5" x14ac:dyDescent="0.3">
      <c r="A12" s="55" t="s">
        <v>184</v>
      </c>
      <c r="B12" s="55" t="s">
        <v>29</v>
      </c>
      <c r="C12" s="58" t="s">
        <v>221</v>
      </c>
      <c r="D12" s="94" t="s">
        <v>407</v>
      </c>
      <c r="E12" s="53">
        <v>1</v>
      </c>
      <c r="F12" s="60" t="s">
        <v>233</v>
      </c>
      <c r="G12" s="54">
        <v>0</v>
      </c>
      <c r="H12" s="123"/>
      <c r="I12" s="123">
        <v>5703.56</v>
      </c>
      <c r="J12" s="65">
        <f t="shared" si="0"/>
        <v>5703.56</v>
      </c>
    </row>
    <row r="13" spans="1:30" ht="15.5" x14ac:dyDescent="0.3">
      <c r="A13" s="55" t="s">
        <v>182</v>
      </c>
      <c r="B13" s="56" t="s">
        <v>39</v>
      </c>
      <c r="C13" s="56" t="s">
        <v>220</v>
      </c>
      <c r="D13" s="94" t="s">
        <v>227</v>
      </c>
      <c r="E13" s="53">
        <v>1</v>
      </c>
      <c r="F13" s="60" t="s">
        <v>234</v>
      </c>
      <c r="G13" s="54">
        <v>0</v>
      </c>
      <c r="H13" s="123">
        <v>500.99</v>
      </c>
      <c r="I13" s="123">
        <v>2003.96</v>
      </c>
      <c r="J13" s="65">
        <f t="shared" si="0"/>
        <v>2504.9499999999998</v>
      </c>
    </row>
    <row r="14" spans="1:30" ht="15.5" x14ac:dyDescent="0.3">
      <c r="A14" s="55" t="s">
        <v>182</v>
      </c>
      <c r="B14" s="56" t="s">
        <v>39</v>
      </c>
      <c r="C14" s="57" t="s">
        <v>219</v>
      </c>
      <c r="D14" s="94" t="s">
        <v>227</v>
      </c>
      <c r="E14" s="53">
        <v>1</v>
      </c>
      <c r="F14" s="60" t="s">
        <v>235</v>
      </c>
      <c r="G14" s="54">
        <v>0</v>
      </c>
      <c r="H14" s="123">
        <v>500.99</v>
      </c>
      <c r="I14" s="123">
        <v>2003.96</v>
      </c>
      <c r="J14" s="65">
        <f t="shared" si="0"/>
        <v>2504.9499999999998</v>
      </c>
    </row>
    <row r="15" spans="1:30" ht="15.5" x14ac:dyDescent="0.3">
      <c r="A15" s="55" t="s">
        <v>181</v>
      </c>
      <c r="B15" s="57" t="s">
        <v>33</v>
      </c>
      <c r="C15" s="56" t="s">
        <v>224</v>
      </c>
      <c r="D15" s="94" t="s">
        <v>227</v>
      </c>
      <c r="E15" s="53">
        <v>1</v>
      </c>
      <c r="F15" s="60" t="s">
        <v>236</v>
      </c>
      <c r="G15" s="54">
        <v>0</v>
      </c>
      <c r="H15" s="124">
        <v>1079.06</v>
      </c>
      <c r="I15" s="124">
        <v>4316.21</v>
      </c>
      <c r="J15" s="65">
        <f t="shared" si="0"/>
        <v>5395.27</v>
      </c>
    </row>
    <row r="16" spans="1:30" ht="15.5" x14ac:dyDescent="0.3">
      <c r="A16" s="55" t="s">
        <v>183</v>
      </c>
      <c r="B16" s="57" t="s">
        <v>27</v>
      </c>
      <c r="C16" s="57" t="s">
        <v>219</v>
      </c>
      <c r="D16" s="94" t="s">
        <v>227</v>
      </c>
      <c r="E16" s="53">
        <v>1</v>
      </c>
      <c r="F16" s="61" t="s">
        <v>237</v>
      </c>
      <c r="G16" s="54">
        <v>0</v>
      </c>
      <c r="H16" s="123">
        <v>1695.65</v>
      </c>
      <c r="I16" s="123">
        <v>6782.61</v>
      </c>
      <c r="J16" s="65">
        <f t="shared" si="0"/>
        <v>8478.26</v>
      </c>
    </row>
    <row r="17" spans="1:10" ht="15.5" x14ac:dyDescent="0.3">
      <c r="A17" s="55" t="s">
        <v>183</v>
      </c>
      <c r="B17" s="57" t="s">
        <v>27</v>
      </c>
      <c r="C17" s="56" t="s">
        <v>222</v>
      </c>
      <c r="D17" s="94" t="s">
        <v>227</v>
      </c>
      <c r="E17" s="53">
        <v>1</v>
      </c>
      <c r="F17" s="60" t="s">
        <v>238</v>
      </c>
      <c r="G17" s="54">
        <v>0</v>
      </c>
      <c r="H17" s="123">
        <v>1695.65</v>
      </c>
      <c r="I17" s="123">
        <v>6782.61</v>
      </c>
      <c r="J17" s="65">
        <f t="shared" si="0"/>
        <v>8478.26</v>
      </c>
    </row>
    <row r="18" spans="1:10" ht="15.5" x14ac:dyDescent="0.3">
      <c r="A18" s="55" t="s">
        <v>180</v>
      </c>
      <c r="B18" s="58" t="s">
        <v>37</v>
      </c>
      <c r="C18" s="57" t="s">
        <v>223</v>
      </c>
      <c r="D18" s="94" t="s">
        <v>227</v>
      </c>
      <c r="E18" s="53">
        <v>1</v>
      </c>
      <c r="F18" s="60" t="s">
        <v>239</v>
      </c>
      <c r="G18" s="54">
        <v>0</v>
      </c>
      <c r="H18" s="124">
        <v>770.75</v>
      </c>
      <c r="I18" s="124">
        <v>3083.01</v>
      </c>
      <c r="J18" s="65">
        <f t="shared" si="0"/>
        <v>3853.76</v>
      </c>
    </row>
    <row r="19" spans="1:10" ht="15.5" x14ac:dyDescent="0.3">
      <c r="A19" s="55" t="s">
        <v>185</v>
      </c>
      <c r="B19" s="55" t="s">
        <v>29</v>
      </c>
      <c r="C19" s="56" t="s">
        <v>225</v>
      </c>
      <c r="D19" s="94" t="s">
        <v>386</v>
      </c>
      <c r="E19" s="53">
        <v>1</v>
      </c>
      <c r="F19" s="60" t="s">
        <v>386</v>
      </c>
      <c r="G19" s="54">
        <v>0</v>
      </c>
      <c r="H19" s="123">
        <v>1425.9</v>
      </c>
      <c r="I19" s="123">
        <v>5703.56</v>
      </c>
      <c r="J19" s="65">
        <f t="shared" si="0"/>
        <v>7129.4600000000009</v>
      </c>
    </row>
    <row r="20" spans="1:10" ht="15.5" x14ac:dyDescent="0.3">
      <c r="A20" s="55" t="s">
        <v>183</v>
      </c>
      <c r="B20" s="57" t="s">
        <v>27</v>
      </c>
      <c r="C20" s="56" t="s">
        <v>222</v>
      </c>
      <c r="D20" s="94" t="s">
        <v>227</v>
      </c>
      <c r="E20" s="53">
        <v>1</v>
      </c>
      <c r="F20" s="60" t="s">
        <v>241</v>
      </c>
      <c r="G20" s="54">
        <v>0</v>
      </c>
      <c r="H20" s="123">
        <v>1695.65</v>
      </c>
      <c r="I20" s="123">
        <v>6782.61</v>
      </c>
      <c r="J20" s="65">
        <f t="shared" si="0"/>
        <v>8478.26</v>
      </c>
    </row>
    <row r="21" spans="1:10" ht="26" x14ac:dyDescent="0.3">
      <c r="A21" s="55" t="s">
        <v>186</v>
      </c>
      <c r="B21" s="55" t="s">
        <v>41</v>
      </c>
      <c r="C21" s="55" t="s">
        <v>226</v>
      </c>
      <c r="D21" s="94" t="s">
        <v>407</v>
      </c>
      <c r="E21" s="53">
        <v>1</v>
      </c>
      <c r="F21" s="60" t="s">
        <v>242</v>
      </c>
      <c r="G21" s="54">
        <v>0</v>
      </c>
      <c r="H21" s="123"/>
      <c r="I21" s="123">
        <v>1233.21</v>
      </c>
      <c r="J21" s="67">
        <f t="shared" si="0"/>
        <v>1233.21</v>
      </c>
    </row>
    <row r="22" spans="1:10" ht="15.5" x14ac:dyDescent="0.3">
      <c r="A22" s="55" t="s">
        <v>180</v>
      </c>
      <c r="B22" s="58" t="s">
        <v>37</v>
      </c>
      <c r="C22" s="57" t="s">
        <v>223</v>
      </c>
      <c r="D22" s="94" t="s">
        <v>227</v>
      </c>
      <c r="E22" s="53">
        <v>1</v>
      </c>
      <c r="F22" s="60" t="s">
        <v>243</v>
      </c>
      <c r="G22" s="54">
        <v>0</v>
      </c>
      <c r="H22" s="124">
        <v>770.75</v>
      </c>
      <c r="I22" s="124">
        <v>3083.01</v>
      </c>
      <c r="J22" s="65">
        <f t="shared" si="0"/>
        <v>3853.76</v>
      </c>
    </row>
    <row r="23" spans="1:10" ht="15.5" x14ac:dyDescent="0.3">
      <c r="A23" s="55" t="s">
        <v>187</v>
      </c>
      <c r="B23" s="55" t="s">
        <v>25</v>
      </c>
      <c r="C23" s="57" t="s">
        <v>219</v>
      </c>
      <c r="D23" s="94" t="s">
        <v>227</v>
      </c>
      <c r="E23" s="53">
        <v>1</v>
      </c>
      <c r="F23" s="63" t="s">
        <v>244</v>
      </c>
      <c r="G23" s="54">
        <v>0</v>
      </c>
      <c r="H23" s="123">
        <v>2312.25</v>
      </c>
      <c r="I23" s="123">
        <v>9249.0300000000007</v>
      </c>
      <c r="J23" s="65">
        <f t="shared" si="0"/>
        <v>11561.28</v>
      </c>
    </row>
    <row r="24" spans="1:10" ht="15.5" x14ac:dyDescent="0.3">
      <c r="A24" s="55" t="s">
        <v>187</v>
      </c>
      <c r="B24" s="55" t="s">
        <v>25</v>
      </c>
      <c r="C24" s="57" t="s">
        <v>223</v>
      </c>
      <c r="D24" s="94" t="s">
        <v>227</v>
      </c>
      <c r="E24" s="53">
        <v>1</v>
      </c>
      <c r="F24" s="60" t="s">
        <v>245</v>
      </c>
      <c r="G24" s="54">
        <v>0</v>
      </c>
      <c r="H24" s="123">
        <v>2312.25</v>
      </c>
      <c r="I24" s="123">
        <v>9249.0300000000007</v>
      </c>
      <c r="J24" s="65">
        <f t="shared" si="0"/>
        <v>11561.28</v>
      </c>
    </row>
    <row r="25" spans="1:10" ht="15.5" x14ac:dyDescent="0.3">
      <c r="A25" s="55" t="s">
        <v>183</v>
      </c>
      <c r="B25" s="57" t="s">
        <v>27</v>
      </c>
      <c r="C25" s="56" t="s">
        <v>222</v>
      </c>
      <c r="D25" s="94" t="s">
        <v>461</v>
      </c>
      <c r="E25" s="53">
        <v>1</v>
      </c>
      <c r="F25" s="60" t="s">
        <v>246</v>
      </c>
      <c r="G25" s="54">
        <v>0</v>
      </c>
      <c r="H25" s="123"/>
      <c r="I25" s="123">
        <v>6782.61</v>
      </c>
      <c r="J25" s="65">
        <f t="shared" si="0"/>
        <v>6782.61</v>
      </c>
    </row>
    <row r="26" spans="1:10" ht="15.5" x14ac:dyDescent="0.3">
      <c r="A26" s="55" t="s">
        <v>188</v>
      </c>
      <c r="B26" s="55" t="s">
        <v>35</v>
      </c>
      <c r="C26" s="55" t="s">
        <v>226</v>
      </c>
      <c r="D26" s="94" t="s">
        <v>407</v>
      </c>
      <c r="E26" s="53">
        <v>1</v>
      </c>
      <c r="F26" s="60" t="s">
        <v>339</v>
      </c>
      <c r="G26" s="54">
        <v>0</v>
      </c>
      <c r="H26" s="123"/>
      <c r="I26" s="123">
        <v>3745.85</v>
      </c>
      <c r="J26" s="65">
        <f t="shared" si="0"/>
        <v>3745.85</v>
      </c>
    </row>
    <row r="27" spans="1:10" ht="15.5" x14ac:dyDescent="0.3">
      <c r="A27" s="55" t="s">
        <v>187</v>
      </c>
      <c r="B27" s="55" t="s">
        <v>25</v>
      </c>
      <c r="C27" s="56" t="s">
        <v>222</v>
      </c>
      <c r="D27" s="94" t="s">
        <v>227</v>
      </c>
      <c r="E27" s="53">
        <v>1</v>
      </c>
      <c r="F27" s="61" t="s">
        <v>248</v>
      </c>
      <c r="G27" s="54">
        <v>0</v>
      </c>
      <c r="H27" s="123">
        <v>2312.25</v>
      </c>
      <c r="I27" s="123">
        <v>9249.0300000000007</v>
      </c>
      <c r="J27" s="65">
        <f t="shared" si="0"/>
        <v>11561.28</v>
      </c>
    </row>
    <row r="28" spans="1:10" ht="15.5" x14ac:dyDescent="0.3">
      <c r="A28" s="55" t="s">
        <v>180</v>
      </c>
      <c r="B28" s="58" t="s">
        <v>37</v>
      </c>
      <c r="C28" s="57" t="s">
        <v>219</v>
      </c>
      <c r="D28" s="94" t="s">
        <v>227</v>
      </c>
      <c r="E28" s="53">
        <v>1</v>
      </c>
      <c r="F28" s="60" t="s">
        <v>249</v>
      </c>
      <c r="G28" s="54">
        <v>0</v>
      </c>
      <c r="H28" s="124">
        <v>770.75</v>
      </c>
      <c r="I28" s="124">
        <v>3083.01</v>
      </c>
      <c r="J28" s="65">
        <f t="shared" si="0"/>
        <v>3853.76</v>
      </c>
    </row>
    <row r="29" spans="1:10" ht="15.5" x14ac:dyDescent="0.3">
      <c r="A29" s="56" t="s">
        <v>189</v>
      </c>
      <c r="B29" s="56" t="s">
        <v>31</v>
      </c>
      <c r="C29" s="56" t="s">
        <v>224</v>
      </c>
      <c r="D29" s="94" t="s">
        <v>227</v>
      </c>
      <c r="E29" s="53">
        <v>1</v>
      </c>
      <c r="F29" s="60" t="s">
        <v>250</v>
      </c>
      <c r="G29" s="54">
        <v>0</v>
      </c>
      <c r="H29" s="123">
        <v>1310.28</v>
      </c>
      <c r="I29" s="123">
        <v>5241.1099999999997</v>
      </c>
      <c r="J29" s="65">
        <f t="shared" si="0"/>
        <v>6551.3899999999994</v>
      </c>
    </row>
    <row r="30" spans="1:10" ht="15.5" x14ac:dyDescent="0.3">
      <c r="A30" s="55" t="s">
        <v>180</v>
      </c>
      <c r="B30" s="58" t="s">
        <v>37</v>
      </c>
      <c r="C30" s="58" t="s">
        <v>221</v>
      </c>
      <c r="D30" s="94" t="s">
        <v>227</v>
      </c>
      <c r="E30" s="53">
        <v>1</v>
      </c>
      <c r="F30" s="60" t="s">
        <v>251</v>
      </c>
      <c r="G30" s="54">
        <v>0</v>
      </c>
      <c r="H30" s="124">
        <v>770.75</v>
      </c>
      <c r="I30" s="124">
        <v>3083.01</v>
      </c>
      <c r="J30" s="65">
        <f t="shared" si="0"/>
        <v>3853.76</v>
      </c>
    </row>
    <row r="31" spans="1:10" ht="15.5" x14ac:dyDescent="0.3">
      <c r="A31" s="55" t="s">
        <v>181</v>
      </c>
      <c r="B31" s="57" t="s">
        <v>33</v>
      </c>
      <c r="C31" s="56" t="s">
        <v>222</v>
      </c>
      <c r="D31" s="94" t="s">
        <v>227</v>
      </c>
      <c r="E31" s="53">
        <v>1</v>
      </c>
      <c r="F31" s="60" t="s">
        <v>252</v>
      </c>
      <c r="G31" s="54">
        <v>0</v>
      </c>
      <c r="H31" s="124">
        <v>1079.06</v>
      </c>
      <c r="I31" s="124">
        <v>4316.21</v>
      </c>
      <c r="J31" s="65">
        <f t="shared" si="0"/>
        <v>5395.27</v>
      </c>
    </row>
    <row r="32" spans="1:10" ht="15.5" x14ac:dyDescent="0.3">
      <c r="A32" s="55" t="s">
        <v>183</v>
      </c>
      <c r="B32" s="57" t="s">
        <v>27</v>
      </c>
      <c r="C32" s="58" t="s">
        <v>221</v>
      </c>
      <c r="D32" s="94" t="s">
        <v>227</v>
      </c>
      <c r="E32" s="53">
        <v>1</v>
      </c>
      <c r="F32" s="60" t="s">
        <v>253</v>
      </c>
      <c r="G32" s="54">
        <v>0</v>
      </c>
      <c r="H32" s="123">
        <v>1695.65</v>
      </c>
      <c r="I32" s="123">
        <v>6782.61</v>
      </c>
      <c r="J32" s="65">
        <f t="shared" si="0"/>
        <v>8478.26</v>
      </c>
    </row>
    <row r="33" spans="1:10" ht="15.5" x14ac:dyDescent="0.3">
      <c r="A33" s="55" t="s">
        <v>189</v>
      </c>
      <c r="B33" s="55" t="s">
        <v>31</v>
      </c>
      <c r="C33" s="58" t="s">
        <v>225</v>
      </c>
      <c r="D33" s="94" t="s">
        <v>407</v>
      </c>
      <c r="E33" s="53">
        <v>1</v>
      </c>
      <c r="F33" s="60" t="s">
        <v>254</v>
      </c>
      <c r="G33" s="54">
        <v>0</v>
      </c>
      <c r="H33" s="123"/>
      <c r="I33" s="123">
        <v>5241.1099999999997</v>
      </c>
      <c r="J33" s="65">
        <f t="shared" si="0"/>
        <v>5241.1099999999997</v>
      </c>
    </row>
    <row r="34" spans="1:10" ht="15.5" x14ac:dyDescent="0.3">
      <c r="A34" s="55" t="s">
        <v>190</v>
      </c>
      <c r="B34" s="55" t="s">
        <v>449</v>
      </c>
      <c r="C34" s="56" t="s">
        <v>224</v>
      </c>
      <c r="D34" s="94" t="s">
        <v>227</v>
      </c>
      <c r="E34" s="53">
        <v>1</v>
      </c>
      <c r="F34" s="60" t="s">
        <v>255</v>
      </c>
      <c r="G34" s="54">
        <v>0</v>
      </c>
      <c r="H34" s="123">
        <v>3709.68</v>
      </c>
      <c r="I34" s="123">
        <v>14838.72</v>
      </c>
      <c r="J34" s="65">
        <f>H34+I34</f>
        <v>18548.399999999998</v>
      </c>
    </row>
    <row r="35" spans="1:10" ht="15.5" x14ac:dyDescent="0.3">
      <c r="A35" s="55" t="s">
        <v>187</v>
      </c>
      <c r="B35" s="55" t="s">
        <v>25</v>
      </c>
      <c r="C35" s="56" t="s">
        <v>222</v>
      </c>
      <c r="D35" s="94" t="s">
        <v>227</v>
      </c>
      <c r="E35" s="53">
        <v>1</v>
      </c>
      <c r="F35" s="61" t="s">
        <v>256</v>
      </c>
      <c r="G35" s="54">
        <v>0</v>
      </c>
      <c r="H35" s="123">
        <v>2312.25</v>
      </c>
      <c r="I35" s="123">
        <v>9249.0300000000007</v>
      </c>
      <c r="J35" s="65">
        <f t="shared" si="0"/>
        <v>11561.28</v>
      </c>
    </row>
    <row r="36" spans="1:10" ht="15.5" x14ac:dyDescent="0.3">
      <c r="A36" s="55" t="s">
        <v>180</v>
      </c>
      <c r="B36" s="58" t="s">
        <v>37</v>
      </c>
      <c r="C36" s="56" t="s">
        <v>224</v>
      </c>
      <c r="D36" s="94" t="s">
        <v>227</v>
      </c>
      <c r="E36" s="53">
        <v>1</v>
      </c>
      <c r="F36" s="60" t="s">
        <v>257</v>
      </c>
      <c r="G36" s="54">
        <v>0</v>
      </c>
      <c r="H36" s="124">
        <v>770.75</v>
      </c>
      <c r="I36" s="124">
        <v>3083.01</v>
      </c>
      <c r="J36" s="65">
        <f t="shared" si="0"/>
        <v>3853.76</v>
      </c>
    </row>
    <row r="37" spans="1:10" ht="26" x14ac:dyDescent="0.3">
      <c r="A37" s="55" t="s">
        <v>191</v>
      </c>
      <c r="B37" s="55" t="s">
        <v>31</v>
      </c>
      <c r="C37" s="57" t="s">
        <v>219</v>
      </c>
      <c r="D37" s="94" t="s">
        <v>407</v>
      </c>
      <c r="E37" s="53">
        <v>1</v>
      </c>
      <c r="F37" s="60" t="s">
        <v>258</v>
      </c>
      <c r="G37" s="54">
        <v>0</v>
      </c>
      <c r="H37" s="123"/>
      <c r="I37" s="123">
        <v>5241.1099999999997</v>
      </c>
      <c r="J37" s="65">
        <f t="shared" si="0"/>
        <v>5241.1099999999997</v>
      </c>
    </row>
    <row r="38" spans="1:10" ht="15.5" x14ac:dyDescent="0.3">
      <c r="A38" s="55" t="s">
        <v>192</v>
      </c>
      <c r="B38" s="55" t="s">
        <v>449</v>
      </c>
      <c r="C38" s="57" t="s">
        <v>223</v>
      </c>
      <c r="D38" s="94" t="s">
        <v>227</v>
      </c>
      <c r="E38" s="53">
        <v>1</v>
      </c>
      <c r="F38" s="60" t="s">
        <v>259</v>
      </c>
      <c r="G38" s="54">
        <v>0</v>
      </c>
      <c r="H38" s="123">
        <v>3709.68</v>
      </c>
      <c r="I38" s="123">
        <v>14838.72</v>
      </c>
      <c r="J38" s="65">
        <f t="shared" si="0"/>
        <v>18548.399999999998</v>
      </c>
    </row>
    <row r="39" spans="1:10" ht="15.5" x14ac:dyDescent="0.3">
      <c r="A39" s="55" t="s">
        <v>182</v>
      </c>
      <c r="B39" s="56" t="s">
        <v>39</v>
      </c>
      <c r="C39" s="56" t="s">
        <v>222</v>
      </c>
      <c r="D39" s="94" t="s">
        <v>227</v>
      </c>
      <c r="E39" s="53">
        <v>1</v>
      </c>
      <c r="F39" s="60" t="s">
        <v>260</v>
      </c>
      <c r="G39" s="54">
        <v>0</v>
      </c>
      <c r="H39" s="123">
        <v>500.99</v>
      </c>
      <c r="I39" s="123">
        <v>2003.96</v>
      </c>
      <c r="J39" s="65">
        <f t="shared" si="0"/>
        <v>2504.9499999999998</v>
      </c>
    </row>
    <row r="40" spans="1:10" ht="15.5" x14ac:dyDescent="0.3">
      <c r="A40" s="55" t="s">
        <v>181</v>
      </c>
      <c r="B40" s="57" t="s">
        <v>33</v>
      </c>
      <c r="C40" s="56" t="s">
        <v>220</v>
      </c>
      <c r="D40" s="94" t="s">
        <v>227</v>
      </c>
      <c r="E40" s="53">
        <v>1</v>
      </c>
      <c r="F40" s="60" t="s">
        <v>568</v>
      </c>
      <c r="G40" s="54">
        <v>0</v>
      </c>
      <c r="H40" s="124">
        <v>1079.06</v>
      </c>
      <c r="I40" s="124">
        <v>4316.21</v>
      </c>
      <c r="J40" s="65">
        <f t="shared" si="0"/>
        <v>5395.27</v>
      </c>
    </row>
    <row r="41" spans="1:10" ht="15.5" x14ac:dyDescent="0.3">
      <c r="A41" s="55" t="s">
        <v>193</v>
      </c>
      <c r="B41" s="57" t="s">
        <v>27</v>
      </c>
      <c r="C41" s="56" t="s">
        <v>220</v>
      </c>
      <c r="D41" s="94" t="s">
        <v>227</v>
      </c>
      <c r="E41" s="53">
        <v>1</v>
      </c>
      <c r="F41" s="60" t="s">
        <v>262</v>
      </c>
      <c r="G41" s="54">
        <v>0</v>
      </c>
      <c r="H41" s="123">
        <v>1695.65</v>
      </c>
      <c r="I41" s="123">
        <v>6782.61</v>
      </c>
      <c r="J41" s="65">
        <f t="shared" si="0"/>
        <v>8478.26</v>
      </c>
    </row>
    <row r="42" spans="1:10" ht="15.5" x14ac:dyDescent="0.3">
      <c r="A42" s="55" t="s">
        <v>183</v>
      </c>
      <c r="B42" s="57" t="s">
        <v>27</v>
      </c>
      <c r="C42" s="58" t="s">
        <v>221</v>
      </c>
      <c r="D42" s="94" t="s">
        <v>227</v>
      </c>
      <c r="E42" s="53">
        <v>1</v>
      </c>
      <c r="F42" s="61" t="s">
        <v>263</v>
      </c>
      <c r="G42" s="54">
        <v>0</v>
      </c>
      <c r="H42" s="123">
        <v>1695.65</v>
      </c>
      <c r="I42" s="123">
        <v>6782.61</v>
      </c>
      <c r="J42" s="65">
        <f t="shared" si="0"/>
        <v>8478.26</v>
      </c>
    </row>
    <row r="43" spans="1:10" ht="15.5" x14ac:dyDescent="0.3">
      <c r="A43" s="55" t="s">
        <v>185</v>
      </c>
      <c r="B43" s="55" t="s">
        <v>29</v>
      </c>
      <c r="C43" s="56" t="s">
        <v>224</v>
      </c>
      <c r="D43" s="94" t="s">
        <v>227</v>
      </c>
      <c r="E43" s="53">
        <v>1</v>
      </c>
      <c r="F43" s="60" t="s">
        <v>264</v>
      </c>
      <c r="G43" s="54">
        <v>0</v>
      </c>
      <c r="H43" s="123">
        <v>1425.9</v>
      </c>
      <c r="I43" s="123">
        <v>5703.56</v>
      </c>
      <c r="J43" s="65">
        <f t="shared" si="0"/>
        <v>7129.4600000000009</v>
      </c>
    </row>
    <row r="44" spans="1:10" ht="15.5" x14ac:dyDescent="0.3">
      <c r="A44" s="55" t="s">
        <v>180</v>
      </c>
      <c r="B44" s="58" t="s">
        <v>37</v>
      </c>
      <c r="C44" s="56" t="s">
        <v>222</v>
      </c>
      <c r="D44" s="94" t="s">
        <v>227</v>
      </c>
      <c r="E44" s="53">
        <v>1</v>
      </c>
      <c r="F44" s="60" t="s">
        <v>265</v>
      </c>
      <c r="G44" s="54">
        <v>0</v>
      </c>
      <c r="H44" s="124">
        <v>770.75</v>
      </c>
      <c r="I44" s="124">
        <v>3083.01</v>
      </c>
      <c r="J44" s="65">
        <f t="shared" si="0"/>
        <v>3853.76</v>
      </c>
    </row>
    <row r="45" spans="1:10" ht="15.5" x14ac:dyDescent="0.3">
      <c r="A45" s="55" t="s">
        <v>180</v>
      </c>
      <c r="B45" s="58" t="s">
        <v>37</v>
      </c>
      <c r="C45" s="55" t="s">
        <v>226</v>
      </c>
      <c r="D45" s="94" t="s">
        <v>407</v>
      </c>
      <c r="E45" s="53">
        <v>1</v>
      </c>
      <c r="F45" s="60" t="s">
        <v>266</v>
      </c>
      <c r="G45" s="54">
        <v>0</v>
      </c>
      <c r="H45" s="124"/>
      <c r="I45" s="124">
        <v>3083.01</v>
      </c>
      <c r="J45" s="65">
        <f t="shared" si="0"/>
        <v>3083.01</v>
      </c>
    </row>
    <row r="46" spans="1:10" ht="15.5" x14ac:dyDescent="0.3">
      <c r="A46" s="55" t="s">
        <v>180</v>
      </c>
      <c r="B46" s="58" t="s">
        <v>37</v>
      </c>
      <c r="C46" s="57" t="s">
        <v>219</v>
      </c>
      <c r="D46" s="94" t="s">
        <v>461</v>
      </c>
      <c r="E46" s="53">
        <v>1</v>
      </c>
      <c r="F46" s="60" t="s">
        <v>267</v>
      </c>
      <c r="G46" s="54">
        <v>0</v>
      </c>
      <c r="H46" s="124"/>
      <c r="I46" s="124">
        <v>3083.01</v>
      </c>
      <c r="J46" s="65">
        <f t="shared" si="0"/>
        <v>3083.01</v>
      </c>
    </row>
    <row r="47" spans="1:10" ht="15.5" x14ac:dyDescent="0.3">
      <c r="A47" s="55" t="s">
        <v>182</v>
      </c>
      <c r="B47" s="56" t="s">
        <v>39</v>
      </c>
      <c r="C47" s="56" t="s">
        <v>222</v>
      </c>
      <c r="D47" s="94" t="s">
        <v>227</v>
      </c>
      <c r="E47" s="53">
        <v>1</v>
      </c>
      <c r="F47" s="60" t="s">
        <v>268</v>
      </c>
      <c r="G47" s="54">
        <v>0</v>
      </c>
      <c r="H47" s="123">
        <v>500.99</v>
      </c>
      <c r="I47" s="123">
        <v>2003.96</v>
      </c>
      <c r="J47" s="65">
        <f t="shared" si="0"/>
        <v>2504.9499999999998</v>
      </c>
    </row>
    <row r="48" spans="1:10" ht="15.5" x14ac:dyDescent="0.3">
      <c r="A48" s="55" t="s">
        <v>189</v>
      </c>
      <c r="B48" s="55" t="s">
        <v>31</v>
      </c>
      <c r="C48" s="57" t="s">
        <v>223</v>
      </c>
      <c r="D48" s="94" t="s">
        <v>227</v>
      </c>
      <c r="E48" s="53">
        <v>1</v>
      </c>
      <c r="F48" s="60" t="s">
        <v>567</v>
      </c>
      <c r="G48" s="54">
        <v>0</v>
      </c>
      <c r="H48" s="123">
        <v>1310.28</v>
      </c>
      <c r="I48" s="123">
        <v>5241.1099999999997</v>
      </c>
      <c r="J48" s="65">
        <f t="shared" si="0"/>
        <v>6551.3899999999994</v>
      </c>
    </row>
    <row r="49" spans="1:10" ht="15.5" x14ac:dyDescent="0.3">
      <c r="A49" s="55" t="s">
        <v>181</v>
      </c>
      <c r="B49" s="57" t="s">
        <v>33</v>
      </c>
      <c r="C49" s="57" t="s">
        <v>219</v>
      </c>
      <c r="D49" s="94" t="s">
        <v>227</v>
      </c>
      <c r="E49" s="53">
        <v>1</v>
      </c>
      <c r="F49" s="61" t="s">
        <v>270</v>
      </c>
      <c r="G49" s="54">
        <v>0</v>
      </c>
      <c r="H49" s="124">
        <v>1079.06</v>
      </c>
      <c r="I49" s="124">
        <v>4316.21</v>
      </c>
      <c r="J49" s="65">
        <f t="shared" si="0"/>
        <v>5395.27</v>
      </c>
    </row>
    <row r="50" spans="1:10" ht="15.5" x14ac:dyDescent="0.3">
      <c r="A50" s="55" t="s">
        <v>194</v>
      </c>
      <c r="B50" s="57" t="s">
        <v>33</v>
      </c>
      <c r="C50" s="56" t="s">
        <v>222</v>
      </c>
      <c r="D50" s="94" t="s">
        <v>407</v>
      </c>
      <c r="E50" s="53">
        <v>1</v>
      </c>
      <c r="F50" s="60" t="s">
        <v>271</v>
      </c>
      <c r="G50" s="54">
        <v>0</v>
      </c>
      <c r="H50" s="124"/>
      <c r="I50" s="124">
        <v>4316.21</v>
      </c>
      <c r="J50" s="65">
        <f t="shared" si="0"/>
        <v>4316.21</v>
      </c>
    </row>
    <row r="51" spans="1:10" ht="15.5" x14ac:dyDescent="0.3">
      <c r="A51" s="55" t="s">
        <v>188</v>
      </c>
      <c r="B51" s="55" t="s">
        <v>35</v>
      </c>
      <c r="C51" s="56" t="s">
        <v>225</v>
      </c>
      <c r="D51" s="94" t="s">
        <v>227</v>
      </c>
      <c r="E51" s="53">
        <v>1</v>
      </c>
      <c r="F51" s="60" t="s">
        <v>272</v>
      </c>
      <c r="G51" s="54">
        <v>0</v>
      </c>
      <c r="H51" s="123">
        <v>936.46</v>
      </c>
      <c r="I51" s="123">
        <v>3745.85</v>
      </c>
      <c r="J51" s="65">
        <f t="shared" si="0"/>
        <v>4682.3099999999995</v>
      </c>
    </row>
    <row r="52" spans="1:10" ht="15.5" x14ac:dyDescent="0.3">
      <c r="A52" s="55" t="s">
        <v>180</v>
      </c>
      <c r="B52" s="58" t="s">
        <v>37</v>
      </c>
      <c r="C52" s="57" t="s">
        <v>223</v>
      </c>
      <c r="D52" s="94" t="s">
        <v>227</v>
      </c>
      <c r="E52" s="53">
        <v>1</v>
      </c>
      <c r="F52" s="60" t="s">
        <v>273</v>
      </c>
      <c r="G52" s="54">
        <v>0</v>
      </c>
      <c r="H52" s="124">
        <v>770.75</v>
      </c>
      <c r="I52" s="124">
        <v>3083.01</v>
      </c>
      <c r="J52" s="65">
        <f t="shared" si="0"/>
        <v>3853.76</v>
      </c>
    </row>
    <row r="53" spans="1:10" ht="15.5" x14ac:dyDescent="0.3">
      <c r="A53" s="55" t="s">
        <v>183</v>
      </c>
      <c r="B53" s="57" t="s">
        <v>27</v>
      </c>
      <c r="C53" s="58" t="s">
        <v>221</v>
      </c>
      <c r="D53" s="94" t="s">
        <v>227</v>
      </c>
      <c r="E53" s="53">
        <v>1</v>
      </c>
      <c r="F53" s="60" t="s">
        <v>274</v>
      </c>
      <c r="G53" s="54">
        <v>0</v>
      </c>
      <c r="H53" s="123">
        <v>1695.65</v>
      </c>
      <c r="I53" s="123">
        <v>6782.61</v>
      </c>
      <c r="J53" s="65">
        <f t="shared" si="0"/>
        <v>8478.26</v>
      </c>
    </row>
    <row r="54" spans="1:10" ht="15.5" x14ac:dyDescent="0.3">
      <c r="A54" s="55" t="s">
        <v>183</v>
      </c>
      <c r="B54" s="57" t="s">
        <v>27</v>
      </c>
      <c r="C54" s="56" t="s">
        <v>222</v>
      </c>
      <c r="D54" s="94" t="s">
        <v>227</v>
      </c>
      <c r="E54" s="53">
        <v>1</v>
      </c>
      <c r="F54" s="60" t="s">
        <v>275</v>
      </c>
      <c r="G54" s="54">
        <v>0</v>
      </c>
      <c r="H54" s="123">
        <v>1695.65</v>
      </c>
      <c r="I54" s="123">
        <v>6782.61</v>
      </c>
      <c r="J54" s="65">
        <f t="shared" si="0"/>
        <v>8478.26</v>
      </c>
    </row>
    <row r="55" spans="1:10" ht="15.5" x14ac:dyDescent="0.3">
      <c r="A55" s="55" t="s">
        <v>182</v>
      </c>
      <c r="B55" s="56" t="s">
        <v>39</v>
      </c>
      <c r="C55" s="56" t="s">
        <v>220</v>
      </c>
      <c r="D55" s="94" t="s">
        <v>227</v>
      </c>
      <c r="E55" s="53">
        <v>1</v>
      </c>
      <c r="F55" s="60" t="s">
        <v>587</v>
      </c>
      <c r="G55" s="54">
        <v>0</v>
      </c>
      <c r="H55" s="123">
        <v>500.99</v>
      </c>
      <c r="I55" s="123">
        <v>2003.96</v>
      </c>
      <c r="J55" s="65">
        <f t="shared" si="0"/>
        <v>2504.9499999999998</v>
      </c>
    </row>
    <row r="56" spans="1:10" ht="15.5" x14ac:dyDescent="0.3">
      <c r="A56" s="55" t="s">
        <v>182</v>
      </c>
      <c r="B56" s="56" t="s">
        <v>39</v>
      </c>
      <c r="C56" s="55" t="s">
        <v>226</v>
      </c>
      <c r="D56" s="94" t="s">
        <v>227</v>
      </c>
      <c r="E56" s="53">
        <v>1</v>
      </c>
      <c r="F56" s="60" t="s">
        <v>277</v>
      </c>
      <c r="G56" s="54">
        <v>0</v>
      </c>
      <c r="H56" s="123">
        <v>500.99</v>
      </c>
      <c r="I56" s="123">
        <v>2003.96</v>
      </c>
      <c r="J56" s="65">
        <f t="shared" si="0"/>
        <v>2504.9499999999998</v>
      </c>
    </row>
    <row r="57" spans="1:10" ht="15.5" x14ac:dyDescent="0.3">
      <c r="A57" s="55" t="s">
        <v>182</v>
      </c>
      <c r="B57" s="56" t="s">
        <v>39</v>
      </c>
      <c r="C57" s="56" t="s">
        <v>222</v>
      </c>
      <c r="D57" s="94" t="s">
        <v>227</v>
      </c>
      <c r="E57" s="53">
        <v>1</v>
      </c>
      <c r="F57" s="60" t="s">
        <v>278</v>
      </c>
      <c r="G57" s="54">
        <v>0</v>
      </c>
      <c r="H57" s="123">
        <v>500.99</v>
      </c>
      <c r="I57" s="123">
        <v>2003.96</v>
      </c>
      <c r="J57" s="65">
        <f t="shared" si="0"/>
        <v>2504.9499999999998</v>
      </c>
    </row>
    <row r="58" spans="1:10" ht="15.5" x14ac:dyDescent="0.3">
      <c r="A58" s="55" t="s">
        <v>180</v>
      </c>
      <c r="B58" s="58" t="s">
        <v>37</v>
      </c>
      <c r="C58" s="56" t="s">
        <v>222</v>
      </c>
      <c r="D58" s="94" t="s">
        <v>227</v>
      </c>
      <c r="E58" s="53">
        <v>1</v>
      </c>
      <c r="F58" s="60" t="s">
        <v>279</v>
      </c>
      <c r="G58" s="54">
        <v>0</v>
      </c>
      <c r="H58" s="124">
        <v>770.75</v>
      </c>
      <c r="I58" s="124">
        <v>3083.01</v>
      </c>
      <c r="J58" s="65">
        <f t="shared" si="0"/>
        <v>3853.76</v>
      </c>
    </row>
    <row r="59" spans="1:10" ht="15.5" x14ac:dyDescent="0.3">
      <c r="A59" s="55" t="s">
        <v>195</v>
      </c>
      <c r="B59" s="55" t="s">
        <v>41</v>
      </c>
      <c r="C59" s="56" t="s">
        <v>222</v>
      </c>
      <c r="D59" s="94" t="s">
        <v>227</v>
      </c>
      <c r="E59" s="53">
        <v>1</v>
      </c>
      <c r="F59" s="61" t="s">
        <v>280</v>
      </c>
      <c r="G59" s="54">
        <v>0</v>
      </c>
      <c r="H59" s="123">
        <v>308.3</v>
      </c>
      <c r="I59" s="123">
        <v>1233.21</v>
      </c>
      <c r="J59" s="67">
        <f t="shared" si="0"/>
        <v>1541.51</v>
      </c>
    </row>
    <row r="60" spans="1:10" ht="15.5" x14ac:dyDescent="0.3">
      <c r="A60" s="55" t="s">
        <v>189</v>
      </c>
      <c r="B60" s="55" t="s">
        <v>31</v>
      </c>
      <c r="C60" s="57" t="s">
        <v>219</v>
      </c>
      <c r="D60" s="94" t="s">
        <v>227</v>
      </c>
      <c r="E60" s="53">
        <v>1</v>
      </c>
      <c r="F60" s="60" t="s">
        <v>281</v>
      </c>
      <c r="G60" s="54">
        <v>0</v>
      </c>
      <c r="H60" s="123">
        <v>1310.28</v>
      </c>
      <c r="I60" s="123">
        <v>5241.1099999999997</v>
      </c>
      <c r="J60" s="65">
        <f t="shared" si="0"/>
        <v>6551.3899999999994</v>
      </c>
    </row>
    <row r="61" spans="1:10" ht="15.5" x14ac:dyDescent="0.3">
      <c r="A61" s="55" t="s">
        <v>183</v>
      </c>
      <c r="B61" s="57" t="s">
        <v>27</v>
      </c>
      <c r="C61" s="56" t="s">
        <v>222</v>
      </c>
      <c r="D61" s="94" t="s">
        <v>227</v>
      </c>
      <c r="E61" s="53">
        <v>1</v>
      </c>
      <c r="F61" s="60" t="s">
        <v>282</v>
      </c>
      <c r="G61" s="54">
        <v>0</v>
      </c>
      <c r="H61" s="123">
        <v>1695.65</v>
      </c>
      <c r="I61" s="123">
        <v>6782.61</v>
      </c>
      <c r="J61" s="65">
        <f t="shared" si="0"/>
        <v>8478.26</v>
      </c>
    </row>
    <row r="62" spans="1:10" ht="15.5" x14ac:dyDescent="0.3">
      <c r="A62" s="55" t="s">
        <v>196</v>
      </c>
      <c r="B62" s="57" t="s">
        <v>33</v>
      </c>
      <c r="C62" s="57" t="s">
        <v>219</v>
      </c>
      <c r="D62" s="94" t="s">
        <v>227</v>
      </c>
      <c r="E62" s="53">
        <v>1</v>
      </c>
      <c r="F62" s="60" t="s">
        <v>283</v>
      </c>
      <c r="G62" s="54">
        <v>0</v>
      </c>
      <c r="H62" s="124">
        <v>1079.06</v>
      </c>
      <c r="I62" s="124">
        <v>4316.21</v>
      </c>
      <c r="J62" s="65">
        <f t="shared" si="0"/>
        <v>5395.27</v>
      </c>
    </row>
    <row r="63" spans="1:10" ht="15.5" x14ac:dyDescent="0.3">
      <c r="A63" s="55" t="s">
        <v>189</v>
      </c>
      <c r="B63" s="55" t="s">
        <v>31</v>
      </c>
      <c r="C63" s="55" t="s">
        <v>226</v>
      </c>
      <c r="D63" s="94" t="s">
        <v>227</v>
      </c>
      <c r="E63" s="53">
        <v>1</v>
      </c>
      <c r="F63" s="61" t="s">
        <v>284</v>
      </c>
      <c r="G63" s="54">
        <v>0</v>
      </c>
      <c r="H63" s="123">
        <v>1310.28</v>
      </c>
      <c r="I63" s="123">
        <v>5241.1099999999997</v>
      </c>
      <c r="J63" s="65">
        <f t="shared" si="0"/>
        <v>6551.3899999999994</v>
      </c>
    </row>
    <row r="64" spans="1:10" ht="15.5" x14ac:dyDescent="0.3">
      <c r="A64" s="55" t="s">
        <v>197</v>
      </c>
      <c r="B64" s="57" t="s">
        <v>27</v>
      </c>
      <c r="C64" s="55" t="s">
        <v>226</v>
      </c>
      <c r="D64" s="94" t="s">
        <v>227</v>
      </c>
      <c r="E64" s="53">
        <v>1</v>
      </c>
      <c r="F64" s="60" t="s">
        <v>285</v>
      </c>
      <c r="G64" s="54">
        <v>0</v>
      </c>
      <c r="H64" s="123">
        <v>1695.65</v>
      </c>
      <c r="I64" s="123">
        <v>6782.61</v>
      </c>
      <c r="J64" s="65">
        <f t="shared" si="0"/>
        <v>8478.26</v>
      </c>
    </row>
    <row r="65" spans="1:10" ht="15.5" x14ac:dyDescent="0.3">
      <c r="A65" s="55" t="s">
        <v>185</v>
      </c>
      <c r="B65" s="55" t="s">
        <v>29</v>
      </c>
      <c r="C65" s="59" t="s">
        <v>224</v>
      </c>
      <c r="D65" s="94" t="s">
        <v>227</v>
      </c>
      <c r="E65" s="53">
        <v>1</v>
      </c>
      <c r="F65" s="61" t="s">
        <v>286</v>
      </c>
      <c r="G65" s="54">
        <v>0</v>
      </c>
      <c r="H65" s="123">
        <v>1425.9</v>
      </c>
      <c r="I65" s="123">
        <v>5703.56</v>
      </c>
      <c r="J65" s="65">
        <f t="shared" si="0"/>
        <v>7129.4600000000009</v>
      </c>
    </row>
    <row r="66" spans="1:10" ht="15.5" x14ac:dyDescent="0.3">
      <c r="A66" s="55" t="s">
        <v>182</v>
      </c>
      <c r="B66" s="56" t="s">
        <v>39</v>
      </c>
      <c r="C66" s="55" t="s">
        <v>226</v>
      </c>
      <c r="D66" s="94" t="s">
        <v>227</v>
      </c>
      <c r="E66" s="53">
        <v>1</v>
      </c>
      <c r="F66" s="61" t="s">
        <v>287</v>
      </c>
      <c r="G66" s="54">
        <v>0</v>
      </c>
      <c r="H66" s="123">
        <v>500.99</v>
      </c>
      <c r="I66" s="123">
        <v>2003.96</v>
      </c>
      <c r="J66" s="65">
        <f t="shared" si="0"/>
        <v>2504.9499999999998</v>
      </c>
    </row>
    <row r="67" spans="1:10" ht="15.5" x14ac:dyDescent="0.3">
      <c r="A67" s="55" t="s">
        <v>180</v>
      </c>
      <c r="B67" s="58" t="s">
        <v>37</v>
      </c>
      <c r="C67" s="55" t="s">
        <v>226</v>
      </c>
      <c r="D67" s="94" t="s">
        <v>407</v>
      </c>
      <c r="E67" s="53">
        <v>1</v>
      </c>
      <c r="F67" s="60" t="s">
        <v>288</v>
      </c>
      <c r="G67" s="54">
        <v>0</v>
      </c>
      <c r="H67" s="124"/>
      <c r="I67" s="124">
        <v>3083.01</v>
      </c>
      <c r="J67" s="65">
        <f t="shared" si="0"/>
        <v>3083.01</v>
      </c>
    </row>
    <row r="68" spans="1:10" ht="15.5" x14ac:dyDescent="0.3">
      <c r="A68" s="55" t="s">
        <v>185</v>
      </c>
      <c r="B68" s="55" t="s">
        <v>29</v>
      </c>
      <c r="C68" s="57" t="s">
        <v>223</v>
      </c>
      <c r="D68" s="94" t="s">
        <v>227</v>
      </c>
      <c r="E68" s="53">
        <v>1</v>
      </c>
      <c r="F68" s="60" t="s">
        <v>269</v>
      </c>
      <c r="G68" s="54">
        <v>0</v>
      </c>
      <c r="H68" s="123">
        <v>1425.9</v>
      </c>
      <c r="I68" s="123">
        <v>5703.56</v>
      </c>
      <c r="J68" s="65">
        <f t="shared" si="0"/>
        <v>7129.4600000000009</v>
      </c>
    </row>
    <row r="69" spans="1:10" ht="15.5" x14ac:dyDescent="0.3">
      <c r="A69" s="55" t="s">
        <v>189</v>
      </c>
      <c r="B69" s="55" t="s">
        <v>31</v>
      </c>
      <c r="C69" s="56" t="s">
        <v>222</v>
      </c>
      <c r="D69" s="122" t="s">
        <v>227</v>
      </c>
      <c r="E69" s="53">
        <v>1</v>
      </c>
      <c r="F69" s="60" t="s">
        <v>341</v>
      </c>
      <c r="G69" s="54">
        <v>0</v>
      </c>
      <c r="H69" s="123">
        <v>1310.28</v>
      </c>
      <c r="I69" s="123">
        <v>5241.1099999999997</v>
      </c>
      <c r="J69" s="65">
        <f t="shared" si="0"/>
        <v>6551.3899999999994</v>
      </c>
    </row>
    <row r="70" spans="1:10" ht="15.5" x14ac:dyDescent="0.3">
      <c r="A70" s="55" t="s">
        <v>182</v>
      </c>
      <c r="B70" s="56" t="s">
        <v>39</v>
      </c>
      <c r="C70" s="56" t="s">
        <v>220</v>
      </c>
      <c r="D70" s="94" t="s">
        <v>227</v>
      </c>
      <c r="E70" s="53">
        <v>1</v>
      </c>
      <c r="F70" s="60" t="s">
        <v>291</v>
      </c>
      <c r="G70" s="54">
        <v>0</v>
      </c>
      <c r="H70" s="123">
        <v>500.99</v>
      </c>
      <c r="I70" s="123">
        <v>2003.96</v>
      </c>
      <c r="J70" s="65">
        <f t="shared" si="0"/>
        <v>2504.9499999999998</v>
      </c>
    </row>
    <row r="71" spans="1:10" ht="15.5" x14ac:dyDescent="0.3">
      <c r="A71" s="56" t="s">
        <v>182</v>
      </c>
      <c r="B71" s="56" t="s">
        <v>39</v>
      </c>
      <c r="C71" s="56" t="s">
        <v>220</v>
      </c>
      <c r="D71" s="94" t="s">
        <v>227</v>
      </c>
      <c r="E71" s="53">
        <v>1</v>
      </c>
      <c r="F71" s="60" t="s">
        <v>508</v>
      </c>
      <c r="G71" s="54">
        <v>0</v>
      </c>
      <c r="H71" s="123">
        <v>500.99</v>
      </c>
      <c r="I71" s="123">
        <v>2003.96</v>
      </c>
      <c r="J71" s="65">
        <f t="shared" ref="J71:J134" si="1">H71+I71</f>
        <v>2504.9499999999998</v>
      </c>
    </row>
    <row r="72" spans="1:10" ht="15.5" x14ac:dyDescent="0.3">
      <c r="A72" s="55" t="s">
        <v>185</v>
      </c>
      <c r="B72" s="55" t="s">
        <v>29</v>
      </c>
      <c r="C72" s="57" t="s">
        <v>223</v>
      </c>
      <c r="D72" s="94" t="s">
        <v>227</v>
      </c>
      <c r="E72" s="53">
        <v>1</v>
      </c>
      <c r="F72" s="60" t="s">
        <v>293</v>
      </c>
      <c r="G72" s="54">
        <v>0</v>
      </c>
      <c r="H72" s="123">
        <v>1425.9</v>
      </c>
      <c r="I72" s="123">
        <v>5703.56</v>
      </c>
      <c r="J72" s="65">
        <f t="shared" si="1"/>
        <v>7129.4600000000009</v>
      </c>
    </row>
    <row r="73" spans="1:10" ht="15.5" x14ac:dyDescent="0.3">
      <c r="A73" s="55" t="s">
        <v>198</v>
      </c>
      <c r="B73" s="55" t="s">
        <v>449</v>
      </c>
      <c r="C73" s="58" t="s">
        <v>225</v>
      </c>
      <c r="D73" s="94" t="s">
        <v>227</v>
      </c>
      <c r="E73" s="53">
        <v>1</v>
      </c>
      <c r="F73" s="60" t="s">
        <v>382</v>
      </c>
      <c r="G73" s="54">
        <v>0</v>
      </c>
      <c r="H73" s="123">
        <v>3709.68</v>
      </c>
      <c r="I73" s="123">
        <v>14838.72</v>
      </c>
      <c r="J73" s="65">
        <f t="shared" si="1"/>
        <v>18548.399999999998</v>
      </c>
    </row>
    <row r="74" spans="1:10" ht="15.5" x14ac:dyDescent="0.3">
      <c r="A74" s="55" t="s">
        <v>196</v>
      </c>
      <c r="B74" s="57" t="s">
        <v>33</v>
      </c>
      <c r="C74" s="56" t="s">
        <v>222</v>
      </c>
      <c r="D74" s="94" t="s">
        <v>227</v>
      </c>
      <c r="E74" s="53">
        <v>1</v>
      </c>
      <c r="F74" s="60" t="s">
        <v>295</v>
      </c>
      <c r="G74" s="54">
        <v>0</v>
      </c>
      <c r="H74" s="124">
        <v>1079.06</v>
      </c>
      <c r="I74" s="124">
        <v>4316.21</v>
      </c>
      <c r="J74" s="65">
        <f t="shared" si="1"/>
        <v>5395.27</v>
      </c>
    </row>
    <row r="75" spans="1:10" ht="15.5" x14ac:dyDescent="0.3">
      <c r="A75" s="55" t="s">
        <v>182</v>
      </c>
      <c r="B75" s="56" t="s">
        <v>39</v>
      </c>
      <c r="C75" s="56" t="s">
        <v>224</v>
      </c>
      <c r="D75" s="94" t="s">
        <v>227</v>
      </c>
      <c r="E75" s="53">
        <v>1</v>
      </c>
      <c r="F75" s="60" t="s">
        <v>296</v>
      </c>
      <c r="G75" s="54">
        <v>0</v>
      </c>
      <c r="H75" s="123">
        <v>500.99</v>
      </c>
      <c r="I75" s="123">
        <v>2003.96</v>
      </c>
      <c r="J75" s="65">
        <f t="shared" si="1"/>
        <v>2504.9499999999998</v>
      </c>
    </row>
    <row r="76" spans="1:10" ht="15.5" x14ac:dyDescent="0.3">
      <c r="A76" s="55" t="s">
        <v>199</v>
      </c>
      <c r="B76" s="55" t="s">
        <v>31</v>
      </c>
      <c r="C76" s="56" t="s">
        <v>224</v>
      </c>
      <c r="D76" s="94" t="s">
        <v>227</v>
      </c>
      <c r="E76" s="53">
        <v>1</v>
      </c>
      <c r="F76" s="60" t="s">
        <v>297</v>
      </c>
      <c r="G76" s="54">
        <v>0</v>
      </c>
      <c r="H76" s="123">
        <v>1310.28</v>
      </c>
      <c r="I76" s="123">
        <v>5241.1099999999997</v>
      </c>
      <c r="J76" s="65">
        <f t="shared" si="1"/>
        <v>6551.3899999999994</v>
      </c>
    </row>
    <row r="77" spans="1:10" ht="15.5" x14ac:dyDescent="0.3">
      <c r="A77" s="55" t="s">
        <v>200</v>
      </c>
      <c r="B77" s="57" t="s">
        <v>33</v>
      </c>
      <c r="C77" s="56" t="s">
        <v>222</v>
      </c>
      <c r="D77" s="94" t="s">
        <v>407</v>
      </c>
      <c r="E77" s="53">
        <v>1</v>
      </c>
      <c r="F77" s="60" t="s">
        <v>298</v>
      </c>
      <c r="G77" s="54">
        <v>0</v>
      </c>
      <c r="H77" s="124"/>
      <c r="I77" s="124">
        <v>4316.21</v>
      </c>
      <c r="J77" s="65">
        <f t="shared" si="1"/>
        <v>4316.21</v>
      </c>
    </row>
    <row r="78" spans="1:10" ht="15.5" x14ac:dyDescent="0.3">
      <c r="A78" s="55" t="s">
        <v>201</v>
      </c>
      <c r="B78" s="56" t="s">
        <v>39</v>
      </c>
      <c r="C78" s="57" t="s">
        <v>219</v>
      </c>
      <c r="D78" s="94" t="s">
        <v>227</v>
      </c>
      <c r="E78" s="53">
        <v>1</v>
      </c>
      <c r="F78" s="60" t="s">
        <v>299</v>
      </c>
      <c r="G78" s="54">
        <v>0</v>
      </c>
      <c r="H78" s="123">
        <v>500.99</v>
      </c>
      <c r="I78" s="123">
        <v>2003.96</v>
      </c>
      <c r="J78" s="65">
        <f t="shared" si="1"/>
        <v>2504.9499999999998</v>
      </c>
    </row>
    <row r="79" spans="1:10" ht="15.5" x14ac:dyDescent="0.3">
      <c r="A79" s="55" t="s">
        <v>202</v>
      </c>
      <c r="B79" s="55" t="s">
        <v>31</v>
      </c>
      <c r="C79" s="56" t="s">
        <v>222</v>
      </c>
      <c r="D79" s="94" t="s">
        <v>407</v>
      </c>
      <c r="E79" s="53">
        <v>1</v>
      </c>
      <c r="F79" s="60" t="s">
        <v>300</v>
      </c>
      <c r="G79" s="54">
        <v>0</v>
      </c>
      <c r="H79" s="123"/>
      <c r="I79" s="123">
        <v>5241.1099999999997</v>
      </c>
      <c r="J79" s="65">
        <f t="shared" si="1"/>
        <v>5241.1099999999997</v>
      </c>
    </row>
    <row r="80" spans="1:10" ht="15.5" x14ac:dyDescent="0.3">
      <c r="A80" s="55" t="s">
        <v>187</v>
      </c>
      <c r="B80" s="55" t="s">
        <v>25</v>
      </c>
      <c r="C80" s="60" t="s">
        <v>226</v>
      </c>
      <c r="D80" s="94" t="s">
        <v>227</v>
      </c>
      <c r="E80" s="53">
        <v>1</v>
      </c>
      <c r="F80" s="60" t="s">
        <v>301</v>
      </c>
      <c r="G80" s="54">
        <v>0</v>
      </c>
      <c r="H80" s="123">
        <v>2312.25</v>
      </c>
      <c r="I80" s="123">
        <v>9249.0300000000007</v>
      </c>
      <c r="J80" s="65">
        <f t="shared" si="1"/>
        <v>11561.28</v>
      </c>
    </row>
    <row r="81" spans="1:10" ht="15.5" x14ac:dyDescent="0.3">
      <c r="A81" s="55" t="s">
        <v>189</v>
      </c>
      <c r="B81" s="55" t="s">
        <v>31</v>
      </c>
      <c r="C81" s="57" t="s">
        <v>219</v>
      </c>
      <c r="D81" s="94" t="s">
        <v>227</v>
      </c>
      <c r="E81" s="53">
        <v>1</v>
      </c>
      <c r="F81" s="61" t="s">
        <v>302</v>
      </c>
      <c r="G81" s="54">
        <v>0</v>
      </c>
      <c r="H81" s="123">
        <v>1310.28</v>
      </c>
      <c r="I81" s="123">
        <v>5241.1099999999997</v>
      </c>
      <c r="J81" s="65">
        <f t="shared" si="1"/>
        <v>6551.3899999999994</v>
      </c>
    </row>
    <row r="82" spans="1:10" ht="15.5" x14ac:dyDescent="0.3">
      <c r="A82" s="55" t="s">
        <v>181</v>
      </c>
      <c r="B82" s="57" t="s">
        <v>33</v>
      </c>
      <c r="C82" s="56" t="s">
        <v>222</v>
      </c>
      <c r="D82" s="94" t="s">
        <v>227</v>
      </c>
      <c r="E82" s="53">
        <v>1</v>
      </c>
      <c r="F82" s="63" t="s">
        <v>303</v>
      </c>
      <c r="G82" s="54">
        <v>0</v>
      </c>
      <c r="H82" s="124">
        <v>1079.06</v>
      </c>
      <c r="I82" s="124">
        <v>4316.21</v>
      </c>
      <c r="J82" s="65">
        <f t="shared" si="1"/>
        <v>5395.27</v>
      </c>
    </row>
    <row r="83" spans="1:10" ht="15.5" x14ac:dyDescent="0.3">
      <c r="A83" s="55" t="s">
        <v>195</v>
      </c>
      <c r="B83" s="55" t="s">
        <v>41</v>
      </c>
      <c r="C83" s="56" t="s">
        <v>222</v>
      </c>
      <c r="D83" s="94" t="s">
        <v>227</v>
      </c>
      <c r="E83" s="53">
        <v>1</v>
      </c>
      <c r="F83" s="62" t="s">
        <v>304</v>
      </c>
      <c r="G83" s="54">
        <v>0</v>
      </c>
      <c r="H83" s="123">
        <v>308.3</v>
      </c>
      <c r="I83" s="123">
        <v>1233.21</v>
      </c>
      <c r="J83" s="67">
        <f t="shared" si="1"/>
        <v>1541.51</v>
      </c>
    </row>
    <row r="84" spans="1:10" ht="15.5" x14ac:dyDescent="0.3">
      <c r="A84" s="55" t="s">
        <v>203</v>
      </c>
      <c r="B84" s="55" t="s">
        <v>31</v>
      </c>
      <c r="C84" s="55" t="s">
        <v>226</v>
      </c>
      <c r="D84" s="94" t="s">
        <v>407</v>
      </c>
      <c r="E84" s="53">
        <v>1</v>
      </c>
      <c r="F84" s="60" t="s">
        <v>305</v>
      </c>
      <c r="G84" s="54">
        <v>0</v>
      </c>
      <c r="H84" s="123"/>
      <c r="I84" s="123">
        <v>5241.1099999999997</v>
      </c>
      <c r="J84" s="65">
        <f t="shared" si="1"/>
        <v>5241.1099999999997</v>
      </c>
    </row>
    <row r="85" spans="1:10" ht="15.5" x14ac:dyDescent="0.3">
      <c r="A85" s="55" t="s">
        <v>185</v>
      </c>
      <c r="B85" s="55" t="s">
        <v>29</v>
      </c>
      <c r="C85" s="57" t="s">
        <v>223</v>
      </c>
      <c r="D85" s="94" t="s">
        <v>407</v>
      </c>
      <c r="E85" s="53">
        <v>1</v>
      </c>
      <c r="F85" s="61" t="s">
        <v>306</v>
      </c>
      <c r="G85" s="54">
        <v>0</v>
      </c>
      <c r="H85" s="123"/>
      <c r="I85" s="123">
        <v>5703.56</v>
      </c>
      <c r="J85" s="65">
        <f t="shared" si="1"/>
        <v>5703.56</v>
      </c>
    </row>
    <row r="86" spans="1:10" ht="15.5" x14ac:dyDescent="0.3">
      <c r="A86" s="55" t="s">
        <v>182</v>
      </c>
      <c r="B86" s="56" t="s">
        <v>39</v>
      </c>
      <c r="C86" s="58" t="s">
        <v>221</v>
      </c>
      <c r="D86" s="94" t="s">
        <v>227</v>
      </c>
      <c r="E86" s="53">
        <v>1</v>
      </c>
      <c r="F86" s="60" t="s">
        <v>307</v>
      </c>
      <c r="G86" s="54">
        <v>0</v>
      </c>
      <c r="H86" s="123">
        <v>500.99</v>
      </c>
      <c r="I86" s="123">
        <v>2003.96</v>
      </c>
      <c r="J86" s="65">
        <f t="shared" si="1"/>
        <v>2504.9499999999998</v>
      </c>
    </row>
    <row r="87" spans="1:10" ht="15.5" x14ac:dyDescent="0.3">
      <c r="A87" s="55" t="s">
        <v>181</v>
      </c>
      <c r="B87" s="57" t="s">
        <v>33</v>
      </c>
      <c r="C87" s="58" t="s">
        <v>225</v>
      </c>
      <c r="D87" s="94" t="s">
        <v>386</v>
      </c>
      <c r="E87" s="53">
        <v>1</v>
      </c>
      <c r="F87" s="61" t="s">
        <v>386</v>
      </c>
      <c r="G87" s="54">
        <v>0</v>
      </c>
      <c r="H87" s="124">
        <v>1079.06</v>
      </c>
      <c r="I87" s="124">
        <v>4316.21</v>
      </c>
      <c r="J87" s="65">
        <f t="shared" si="1"/>
        <v>5395.27</v>
      </c>
    </row>
    <row r="88" spans="1:10" ht="15.5" x14ac:dyDescent="0.3">
      <c r="A88" s="55" t="s">
        <v>183</v>
      </c>
      <c r="B88" s="57" t="s">
        <v>27</v>
      </c>
      <c r="C88" s="55" t="s">
        <v>226</v>
      </c>
      <c r="D88" s="94" t="s">
        <v>227</v>
      </c>
      <c r="E88" s="53">
        <v>1</v>
      </c>
      <c r="F88" s="61" t="s">
        <v>309</v>
      </c>
      <c r="G88" s="54">
        <v>0</v>
      </c>
      <c r="H88" s="123">
        <v>1695.65</v>
      </c>
      <c r="I88" s="123">
        <v>6782.61</v>
      </c>
      <c r="J88" s="65">
        <f t="shared" si="1"/>
        <v>8478.26</v>
      </c>
    </row>
    <row r="89" spans="1:10" ht="15.5" x14ac:dyDescent="0.3">
      <c r="A89" s="55" t="s">
        <v>204</v>
      </c>
      <c r="B89" s="55" t="s">
        <v>41</v>
      </c>
      <c r="C89" s="58" t="s">
        <v>221</v>
      </c>
      <c r="D89" s="94" t="s">
        <v>227</v>
      </c>
      <c r="E89" s="53">
        <v>1</v>
      </c>
      <c r="F89" s="60" t="s">
        <v>310</v>
      </c>
      <c r="G89" s="54">
        <v>0</v>
      </c>
      <c r="H89" s="123">
        <v>308.3</v>
      </c>
      <c r="I89" s="123">
        <v>1233.21</v>
      </c>
      <c r="J89" s="67">
        <f t="shared" si="1"/>
        <v>1541.51</v>
      </c>
    </row>
    <row r="90" spans="1:10" ht="15.5" x14ac:dyDescent="0.3">
      <c r="A90" s="55" t="s">
        <v>199</v>
      </c>
      <c r="B90" s="55" t="s">
        <v>31</v>
      </c>
      <c r="C90" s="56" t="s">
        <v>224</v>
      </c>
      <c r="D90" s="94" t="s">
        <v>227</v>
      </c>
      <c r="E90" s="53">
        <v>1</v>
      </c>
      <c r="F90" s="60" t="s">
        <v>311</v>
      </c>
      <c r="G90" s="54">
        <v>0</v>
      </c>
      <c r="H90" s="123">
        <v>1310.28</v>
      </c>
      <c r="I90" s="123">
        <v>5241.1099999999997</v>
      </c>
      <c r="J90" s="65">
        <f t="shared" si="1"/>
        <v>6551.3899999999994</v>
      </c>
    </row>
    <row r="91" spans="1:10" ht="15.5" x14ac:dyDescent="0.3">
      <c r="A91" s="55" t="s">
        <v>181</v>
      </c>
      <c r="B91" s="57" t="s">
        <v>33</v>
      </c>
      <c r="C91" s="55" t="s">
        <v>226</v>
      </c>
      <c r="D91" s="94" t="s">
        <v>227</v>
      </c>
      <c r="E91" s="53">
        <v>1</v>
      </c>
      <c r="F91" s="62" t="s">
        <v>312</v>
      </c>
      <c r="G91" s="54">
        <v>0</v>
      </c>
      <c r="H91" s="124">
        <v>1079.06</v>
      </c>
      <c r="I91" s="124">
        <v>4316.21</v>
      </c>
      <c r="J91" s="65">
        <f t="shared" si="1"/>
        <v>5395.27</v>
      </c>
    </row>
    <row r="92" spans="1:10" ht="15.5" x14ac:dyDescent="0.3">
      <c r="A92" s="55" t="s">
        <v>205</v>
      </c>
      <c r="B92" s="55" t="s">
        <v>449</v>
      </c>
      <c r="C92" s="56" t="s">
        <v>220</v>
      </c>
      <c r="D92" s="94" t="s">
        <v>461</v>
      </c>
      <c r="E92" s="53">
        <v>1</v>
      </c>
      <c r="F92" s="60" t="s">
        <v>313</v>
      </c>
      <c r="G92" s="54">
        <v>0</v>
      </c>
      <c r="H92" s="123"/>
      <c r="I92" s="123">
        <v>14838.72</v>
      </c>
      <c r="J92" s="65">
        <f t="shared" si="1"/>
        <v>14838.72</v>
      </c>
    </row>
    <row r="93" spans="1:10" ht="15.5" x14ac:dyDescent="0.3">
      <c r="A93" s="55" t="s">
        <v>189</v>
      </c>
      <c r="B93" s="55" t="s">
        <v>31</v>
      </c>
      <c r="C93" s="58" t="s">
        <v>225</v>
      </c>
      <c r="D93" s="94" t="s">
        <v>227</v>
      </c>
      <c r="E93" s="53">
        <v>1</v>
      </c>
      <c r="F93" s="60" t="s">
        <v>314</v>
      </c>
      <c r="G93" s="54">
        <v>0</v>
      </c>
      <c r="H93" s="123">
        <v>1310.28</v>
      </c>
      <c r="I93" s="123">
        <v>5241.1099999999997</v>
      </c>
      <c r="J93" s="65">
        <f t="shared" si="1"/>
        <v>6551.3899999999994</v>
      </c>
    </row>
    <row r="94" spans="1:10" ht="15.5" x14ac:dyDescent="0.3">
      <c r="A94" s="55" t="s">
        <v>185</v>
      </c>
      <c r="B94" s="55" t="s">
        <v>29</v>
      </c>
      <c r="C94" s="56" t="s">
        <v>222</v>
      </c>
      <c r="D94" s="94" t="s">
        <v>227</v>
      </c>
      <c r="E94" s="53">
        <v>1</v>
      </c>
      <c r="F94" s="61" t="s">
        <v>315</v>
      </c>
      <c r="G94" s="54">
        <v>0</v>
      </c>
      <c r="H94" s="123">
        <v>1425.9</v>
      </c>
      <c r="I94" s="123">
        <v>5703.56</v>
      </c>
      <c r="J94" s="65">
        <f t="shared" si="1"/>
        <v>7129.4600000000009</v>
      </c>
    </row>
    <row r="95" spans="1:10" ht="15.5" x14ac:dyDescent="0.3">
      <c r="A95" s="55" t="s">
        <v>206</v>
      </c>
      <c r="B95" s="57" t="s">
        <v>27</v>
      </c>
      <c r="C95" s="57" t="s">
        <v>219</v>
      </c>
      <c r="D95" s="94" t="s">
        <v>227</v>
      </c>
      <c r="E95" s="53">
        <v>1</v>
      </c>
      <c r="F95" s="60" t="s">
        <v>316</v>
      </c>
      <c r="G95" s="54">
        <v>0</v>
      </c>
      <c r="H95" s="123">
        <v>1695.65</v>
      </c>
      <c r="I95" s="123">
        <v>6782.61</v>
      </c>
      <c r="J95" s="65">
        <f t="shared" si="1"/>
        <v>8478.26</v>
      </c>
    </row>
    <row r="96" spans="1:10" ht="15.5" x14ac:dyDescent="0.3">
      <c r="A96" s="55" t="s">
        <v>207</v>
      </c>
      <c r="B96" s="57" t="s">
        <v>27</v>
      </c>
      <c r="C96" s="57" t="s">
        <v>223</v>
      </c>
      <c r="D96" s="94" t="s">
        <v>461</v>
      </c>
      <c r="E96" s="53">
        <v>1</v>
      </c>
      <c r="F96" s="60" t="s">
        <v>317</v>
      </c>
      <c r="G96" s="54">
        <v>0</v>
      </c>
      <c r="H96" s="123"/>
      <c r="I96" s="123">
        <v>6782.61</v>
      </c>
      <c r="J96" s="65">
        <f t="shared" si="1"/>
        <v>6782.61</v>
      </c>
    </row>
    <row r="97" spans="1:10" ht="15.5" x14ac:dyDescent="0.3">
      <c r="A97" s="55" t="s">
        <v>208</v>
      </c>
      <c r="B97" s="55" t="s">
        <v>449</v>
      </c>
      <c r="C97" s="57" t="s">
        <v>219</v>
      </c>
      <c r="D97" s="94" t="s">
        <v>461</v>
      </c>
      <c r="E97" s="53">
        <v>1</v>
      </c>
      <c r="F97" s="60" t="s">
        <v>318</v>
      </c>
      <c r="G97" s="54">
        <v>0</v>
      </c>
      <c r="H97" s="123"/>
      <c r="I97" s="123">
        <v>14838.72</v>
      </c>
      <c r="J97" s="65">
        <f t="shared" si="1"/>
        <v>14838.72</v>
      </c>
    </row>
    <row r="98" spans="1:10" ht="15.5" x14ac:dyDescent="0.3">
      <c r="A98" s="55" t="s">
        <v>182</v>
      </c>
      <c r="B98" s="56" t="s">
        <v>39</v>
      </c>
      <c r="C98" s="56" t="s">
        <v>220</v>
      </c>
      <c r="D98" s="94" t="s">
        <v>227</v>
      </c>
      <c r="E98" s="53">
        <v>1</v>
      </c>
      <c r="F98" s="60" t="s">
        <v>319</v>
      </c>
      <c r="G98" s="54">
        <v>0</v>
      </c>
      <c r="H98" s="123">
        <v>500.99</v>
      </c>
      <c r="I98" s="123">
        <v>2003.96</v>
      </c>
      <c r="J98" s="65">
        <f t="shared" si="1"/>
        <v>2504.9499999999998</v>
      </c>
    </row>
    <row r="99" spans="1:10" ht="15.5" x14ac:dyDescent="0.3">
      <c r="A99" s="55" t="s">
        <v>207</v>
      </c>
      <c r="B99" s="57" t="s">
        <v>27</v>
      </c>
      <c r="C99" s="58" t="s">
        <v>225</v>
      </c>
      <c r="D99" s="94" t="s">
        <v>227</v>
      </c>
      <c r="E99" s="53">
        <v>1</v>
      </c>
      <c r="F99" s="60" t="s">
        <v>320</v>
      </c>
      <c r="G99" s="54">
        <v>0</v>
      </c>
      <c r="H99" s="123">
        <v>1695.65</v>
      </c>
      <c r="I99" s="123">
        <v>6782.61</v>
      </c>
      <c r="J99" s="65">
        <f t="shared" si="1"/>
        <v>8478.26</v>
      </c>
    </row>
    <row r="100" spans="1:10" ht="15.5" x14ac:dyDescent="0.3">
      <c r="A100" s="55" t="s">
        <v>181</v>
      </c>
      <c r="B100" s="57" t="s">
        <v>33</v>
      </c>
      <c r="C100" s="57" t="s">
        <v>219</v>
      </c>
      <c r="D100" s="94" t="s">
        <v>227</v>
      </c>
      <c r="E100" s="53">
        <v>1</v>
      </c>
      <c r="F100" s="60" t="s">
        <v>321</v>
      </c>
      <c r="G100" s="54">
        <v>0</v>
      </c>
      <c r="H100" s="124">
        <v>1079.06</v>
      </c>
      <c r="I100" s="124">
        <v>4316.21</v>
      </c>
      <c r="J100" s="65">
        <f t="shared" si="1"/>
        <v>5395.27</v>
      </c>
    </row>
    <row r="101" spans="1:10" ht="15.5" x14ac:dyDescent="0.3">
      <c r="A101" s="55" t="s">
        <v>182</v>
      </c>
      <c r="B101" s="56" t="s">
        <v>39</v>
      </c>
      <c r="C101" s="56" t="s">
        <v>224</v>
      </c>
      <c r="D101" s="94" t="s">
        <v>227</v>
      </c>
      <c r="E101" s="53">
        <v>1</v>
      </c>
      <c r="F101" s="60" t="s">
        <v>322</v>
      </c>
      <c r="G101" s="54">
        <v>0</v>
      </c>
      <c r="H101" s="123">
        <v>500.99</v>
      </c>
      <c r="I101" s="123">
        <v>2003.96</v>
      </c>
      <c r="J101" s="65">
        <f t="shared" si="1"/>
        <v>2504.9499999999998</v>
      </c>
    </row>
    <row r="102" spans="1:10" ht="15.5" x14ac:dyDescent="0.3">
      <c r="A102" s="55" t="s">
        <v>182</v>
      </c>
      <c r="B102" s="56" t="s">
        <v>39</v>
      </c>
      <c r="C102" s="57" t="s">
        <v>219</v>
      </c>
      <c r="D102" s="94" t="s">
        <v>227</v>
      </c>
      <c r="E102" s="53">
        <v>1</v>
      </c>
      <c r="F102" s="60" t="s">
        <v>323</v>
      </c>
      <c r="G102" s="54">
        <v>0</v>
      </c>
      <c r="H102" s="123">
        <v>500.99</v>
      </c>
      <c r="I102" s="123">
        <v>2003.96</v>
      </c>
      <c r="J102" s="65">
        <f t="shared" si="1"/>
        <v>2504.9499999999998</v>
      </c>
    </row>
    <row r="103" spans="1:10" ht="15.5" x14ac:dyDescent="0.3">
      <c r="A103" s="55" t="s">
        <v>182</v>
      </c>
      <c r="B103" s="56" t="s">
        <v>39</v>
      </c>
      <c r="C103" s="57" t="s">
        <v>219</v>
      </c>
      <c r="D103" s="94" t="s">
        <v>227</v>
      </c>
      <c r="E103" s="53">
        <v>1</v>
      </c>
      <c r="F103" s="60" t="s">
        <v>324</v>
      </c>
      <c r="G103" s="54">
        <v>0</v>
      </c>
      <c r="H103" s="123">
        <v>500.99</v>
      </c>
      <c r="I103" s="123">
        <v>2003.96</v>
      </c>
      <c r="J103" s="65">
        <f t="shared" si="1"/>
        <v>2504.9499999999998</v>
      </c>
    </row>
    <row r="104" spans="1:10" ht="15.5" x14ac:dyDescent="0.3">
      <c r="A104" s="55" t="s">
        <v>183</v>
      </c>
      <c r="B104" s="57" t="s">
        <v>27</v>
      </c>
      <c r="C104" s="56" t="s">
        <v>222</v>
      </c>
      <c r="D104" s="94" t="s">
        <v>227</v>
      </c>
      <c r="E104" s="53">
        <v>1</v>
      </c>
      <c r="F104" s="60" t="s">
        <v>325</v>
      </c>
      <c r="G104" s="54">
        <v>0</v>
      </c>
      <c r="H104" s="123">
        <v>1695.65</v>
      </c>
      <c r="I104" s="123">
        <v>6782.61</v>
      </c>
      <c r="J104" s="65">
        <f t="shared" si="1"/>
        <v>8478.26</v>
      </c>
    </row>
    <row r="105" spans="1:10" ht="15.5" x14ac:dyDescent="0.3">
      <c r="A105" s="55" t="s">
        <v>209</v>
      </c>
      <c r="B105" s="57" t="s">
        <v>27</v>
      </c>
      <c r="C105" s="57" t="s">
        <v>219</v>
      </c>
      <c r="D105" s="94" t="s">
        <v>227</v>
      </c>
      <c r="E105" s="53">
        <v>1</v>
      </c>
      <c r="F105" s="60" t="s">
        <v>326</v>
      </c>
      <c r="G105" s="54">
        <v>0</v>
      </c>
      <c r="H105" s="123">
        <v>1695.65</v>
      </c>
      <c r="I105" s="123">
        <v>6782.61</v>
      </c>
      <c r="J105" s="65">
        <f t="shared" si="1"/>
        <v>8478.26</v>
      </c>
    </row>
    <row r="106" spans="1:10" ht="15.5" x14ac:dyDescent="0.3">
      <c r="A106" s="55" t="s">
        <v>183</v>
      </c>
      <c r="B106" s="57" t="s">
        <v>27</v>
      </c>
      <c r="C106" s="56" t="s">
        <v>220</v>
      </c>
      <c r="D106" s="94" t="s">
        <v>227</v>
      </c>
      <c r="E106" s="53">
        <v>1</v>
      </c>
      <c r="F106" s="61" t="s">
        <v>327</v>
      </c>
      <c r="G106" s="54">
        <v>0</v>
      </c>
      <c r="H106" s="123">
        <v>1695.65</v>
      </c>
      <c r="I106" s="123">
        <v>6782.61</v>
      </c>
      <c r="J106" s="65">
        <f t="shared" si="1"/>
        <v>8478.26</v>
      </c>
    </row>
    <row r="107" spans="1:10" ht="15.5" x14ac:dyDescent="0.3">
      <c r="A107" s="55" t="s">
        <v>201</v>
      </c>
      <c r="B107" s="56" t="s">
        <v>39</v>
      </c>
      <c r="C107" s="55" t="s">
        <v>226</v>
      </c>
      <c r="D107" s="94" t="s">
        <v>227</v>
      </c>
      <c r="E107" s="53">
        <v>1</v>
      </c>
      <c r="F107" s="60" t="s">
        <v>564</v>
      </c>
      <c r="G107" s="54">
        <v>0</v>
      </c>
      <c r="H107" s="123">
        <v>500.99</v>
      </c>
      <c r="I107" s="123">
        <v>2003.96</v>
      </c>
      <c r="J107" s="65">
        <f t="shared" si="1"/>
        <v>2504.9499999999998</v>
      </c>
    </row>
    <row r="108" spans="1:10" ht="15.5" x14ac:dyDescent="0.3">
      <c r="A108" s="55" t="s">
        <v>199</v>
      </c>
      <c r="B108" s="55" t="s">
        <v>31</v>
      </c>
      <c r="C108" s="57" t="s">
        <v>219</v>
      </c>
      <c r="D108" s="94" t="s">
        <v>227</v>
      </c>
      <c r="E108" s="53">
        <v>1</v>
      </c>
      <c r="F108" s="60" t="s">
        <v>569</v>
      </c>
      <c r="G108" s="54">
        <v>0</v>
      </c>
      <c r="H108" s="123">
        <v>1310.28</v>
      </c>
      <c r="I108" s="123">
        <v>5241.1099999999997</v>
      </c>
      <c r="J108" s="65">
        <f t="shared" si="1"/>
        <v>6551.3899999999994</v>
      </c>
    </row>
    <row r="109" spans="1:10" ht="15.5" x14ac:dyDescent="0.3">
      <c r="A109" s="55" t="s">
        <v>180</v>
      </c>
      <c r="B109" s="58" t="s">
        <v>37</v>
      </c>
      <c r="C109" s="57" t="s">
        <v>219</v>
      </c>
      <c r="D109" s="94" t="s">
        <v>227</v>
      </c>
      <c r="E109" s="53">
        <v>1</v>
      </c>
      <c r="F109" s="59" t="s">
        <v>330</v>
      </c>
      <c r="G109" s="54">
        <v>0</v>
      </c>
      <c r="H109" s="124">
        <v>770.75</v>
      </c>
      <c r="I109" s="124">
        <v>3083.01</v>
      </c>
      <c r="J109" s="65">
        <f t="shared" si="1"/>
        <v>3853.76</v>
      </c>
    </row>
    <row r="110" spans="1:10" ht="15.5" x14ac:dyDescent="0.3">
      <c r="A110" s="55" t="s">
        <v>199</v>
      </c>
      <c r="B110" s="55" t="s">
        <v>31</v>
      </c>
      <c r="C110" s="57" t="s">
        <v>219</v>
      </c>
      <c r="D110" s="94" t="s">
        <v>227</v>
      </c>
      <c r="E110" s="53">
        <v>1</v>
      </c>
      <c r="F110" s="60" t="s">
        <v>331</v>
      </c>
      <c r="G110" s="54">
        <v>0</v>
      </c>
      <c r="H110" s="123">
        <v>1310.28</v>
      </c>
      <c r="I110" s="123">
        <v>5241.1099999999997</v>
      </c>
      <c r="J110" s="65">
        <f t="shared" si="1"/>
        <v>6551.3899999999994</v>
      </c>
    </row>
    <row r="111" spans="1:10" ht="15.5" x14ac:dyDescent="0.3">
      <c r="A111" s="55" t="s">
        <v>210</v>
      </c>
      <c r="B111" s="55" t="s">
        <v>449</v>
      </c>
      <c r="C111" s="58" t="s">
        <v>221</v>
      </c>
      <c r="D111" s="94" t="s">
        <v>227</v>
      </c>
      <c r="E111" s="53">
        <v>1</v>
      </c>
      <c r="F111" s="60" t="s">
        <v>332</v>
      </c>
      <c r="G111" s="54">
        <v>0</v>
      </c>
      <c r="H111" s="123">
        <v>3709.68</v>
      </c>
      <c r="I111" s="123">
        <v>14838.72</v>
      </c>
      <c r="J111" s="65">
        <f t="shared" si="1"/>
        <v>18548.399999999998</v>
      </c>
    </row>
    <row r="112" spans="1:10" ht="15.5" x14ac:dyDescent="0.3">
      <c r="A112" s="55" t="s">
        <v>187</v>
      </c>
      <c r="B112" s="55" t="s">
        <v>25</v>
      </c>
      <c r="C112" s="56" t="s">
        <v>225</v>
      </c>
      <c r="D112" s="94" t="s">
        <v>227</v>
      </c>
      <c r="E112" s="53">
        <v>1</v>
      </c>
      <c r="F112" s="60" t="s">
        <v>333</v>
      </c>
      <c r="G112" s="54">
        <v>0</v>
      </c>
      <c r="H112" s="123">
        <v>2312.25</v>
      </c>
      <c r="I112" s="123">
        <v>9249.0300000000007</v>
      </c>
      <c r="J112" s="65">
        <f t="shared" si="1"/>
        <v>11561.28</v>
      </c>
    </row>
    <row r="113" spans="1:10" ht="15.5" x14ac:dyDescent="0.3">
      <c r="A113" s="55" t="s">
        <v>187</v>
      </c>
      <c r="B113" s="55" t="s">
        <v>25</v>
      </c>
      <c r="C113" s="56" t="s">
        <v>222</v>
      </c>
      <c r="D113" s="94" t="s">
        <v>461</v>
      </c>
      <c r="E113" s="53">
        <v>1</v>
      </c>
      <c r="F113" s="60" t="s">
        <v>334</v>
      </c>
      <c r="G113" s="54">
        <v>0</v>
      </c>
      <c r="H113" s="123"/>
      <c r="I113" s="123">
        <v>9249.0300000000007</v>
      </c>
      <c r="J113" s="65">
        <f t="shared" si="1"/>
        <v>9249.0300000000007</v>
      </c>
    </row>
    <row r="114" spans="1:10" ht="15.5" x14ac:dyDescent="0.3">
      <c r="A114" s="55" t="s">
        <v>189</v>
      </c>
      <c r="B114" s="55" t="s">
        <v>31</v>
      </c>
      <c r="C114" s="56" t="s">
        <v>225</v>
      </c>
      <c r="D114" s="94" t="s">
        <v>227</v>
      </c>
      <c r="E114" s="53">
        <v>1</v>
      </c>
      <c r="F114" s="61" t="s">
        <v>575</v>
      </c>
      <c r="G114" s="54">
        <v>0</v>
      </c>
      <c r="H114" s="123">
        <v>1310.28</v>
      </c>
      <c r="I114" s="123">
        <v>5241.1099999999997</v>
      </c>
      <c r="J114" s="65">
        <f t="shared" si="1"/>
        <v>6551.3899999999994</v>
      </c>
    </row>
    <row r="115" spans="1:10" ht="15.5" x14ac:dyDescent="0.3">
      <c r="A115" s="55" t="s">
        <v>185</v>
      </c>
      <c r="B115" s="55" t="s">
        <v>29</v>
      </c>
      <c r="C115" s="57" t="s">
        <v>223</v>
      </c>
      <c r="D115" s="94" t="s">
        <v>227</v>
      </c>
      <c r="E115" s="53">
        <v>1</v>
      </c>
      <c r="F115" s="61" t="s">
        <v>336</v>
      </c>
      <c r="G115" s="54">
        <v>0</v>
      </c>
      <c r="H115" s="123">
        <v>1425.9</v>
      </c>
      <c r="I115" s="123">
        <v>5703.56</v>
      </c>
      <c r="J115" s="65">
        <f t="shared" si="1"/>
        <v>7129.4600000000009</v>
      </c>
    </row>
    <row r="116" spans="1:10" ht="15.5" x14ac:dyDescent="0.3">
      <c r="A116" s="55" t="s">
        <v>195</v>
      </c>
      <c r="B116" s="55" t="s">
        <v>41</v>
      </c>
      <c r="C116" s="57" t="s">
        <v>219</v>
      </c>
      <c r="D116" s="94" t="s">
        <v>227</v>
      </c>
      <c r="E116" s="53">
        <v>1</v>
      </c>
      <c r="F116" s="60" t="s">
        <v>337</v>
      </c>
      <c r="G116" s="54">
        <v>0</v>
      </c>
      <c r="H116" s="123">
        <v>308.3</v>
      </c>
      <c r="I116" s="123">
        <v>1233.21</v>
      </c>
      <c r="J116" s="67">
        <f t="shared" si="1"/>
        <v>1541.51</v>
      </c>
    </row>
    <row r="117" spans="1:10" ht="15.5" x14ac:dyDescent="0.3">
      <c r="A117" s="55" t="s">
        <v>195</v>
      </c>
      <c r="B117" s="55" t="s">
        <v>41</v>
      </c>
      <c r="C117" s="56" t="s">
        <v>220</v>
      </c>
      <c r="D117" s="94" t="s">
        <v>227</v>
      </c>
      <c r="E117" s="53">
        <v>1</v>
      </c>
      <c r="F117" s="61" t="s">
        <v>338</v>
      </c>
      <c r="G117" s="54">
        <v>0</v>
      </c>
      <c r="H117" s="123">
        <v>308.3</v>
      </c>
      <c r="I117" s="123">
        <v>1233.21</v>
      </c>
      <c r="J117" s="67">
        <f t="shared" si="1"/>
        <v>1541.51</v>
      </c>
    </row>
    <row r="118" spans="1:10" ht="15.5" x14ac:dyDescent="0.3">
      <c r="A118" s="55" t="s">
        <v>195</v>
      </c>
      <c r="B118" s="55" t="s">
        <v>41</v>
      </c>
      <c r="C118" s="55" t="s">
        <v>226</v>
      </c>
      <c r="D118" s="94" t="s">
        <v>227</v>
      </c>
      <c r="E118" s="53">
        <v>1</v>
      </c>
      <c r="F118" s="60" t="s">
        <v>590</v>
      </c>
      <c r="G118" s="54">
        <v>0</v>
      </c>
      <c r="H118" s="123">
        <v>308.3</v>
      </c>
      <c r="I118" s="123">
        <v>1233.21</v>
      </c>
      <c r="J118" s="67">
        <f t="shared" si="1"/>
        <v>1541.51</v>
      </c>
    </row>
    <row r="119" spans="1:10" ht="15.5" x14ac:dyDescent="0.3">
      <c r="A119" s="55" t="s">
        <v>180</v>
      </c>
      <c r="B119" s="58" t="s">
        <v>37</v>
      </c>
      <c r="C119" s="56" t="s">
        <v>224</v>
      </c>
      <c r="D119" s="94" t="s">
        <v>227</v>
      </c>
      <c r="E119" s="53">
        <v>1</v>
      </c>
      <c r="F119" s="60" t="s">
        <v>576</v>
      </c>
      <c r="G119" s="54">
        <v>0</v>
      </c>
      <c r="H119" s="124">
        <v>770.75</v>
      </c>
      <c r="I119" s="124">
        <v>3083.01</v>
      </c>
      <c r="J119" s="65">
        <f t="shared" si="1"/>
        <v>3853.76</v>
      </c>
    </row>
    <row r="120" spans="1:10" ht="15.5" x14ac:dyDescent="0.3">
      <c r="A120" s="55" t="s">
        <v>180</v>
      </c>
      <c r="B120" s="58" t="s">
        <v>37</v>
      </c>
      <c r="C120" s="57"/>
      <c r="D120" s="94" t="s">
        <v>386</v>
      </c>
      <c r="E120" s="53">
        <v>1</v>
      </c>
      <c r="F120" s="60" t="s">
        <v>386</v>
      </c>
      <c r="G120" s="54">
        <v>0</v>
      </c>
      <c r="H120" s="124">
        <v>770.75</v>
      </c>
      <c r="I120" s="124">
        <v>3083.01</v>
      </c>
      <c r="J120" s="65">
        <f t="shared" si="1"/>
        <v>3853.76</v>
      </c>
    </row>
    <row r="121" spans="1:10" ht="15.5" x14ac:dyDescent="0.3">
      <c r="A121" s="55" t="s">
        <v>189</v>
      </c>
      <c r="B121" s="55" t="s">
        <v>31</v>
      </c>
      <c r="C121" s="57" t="s">
        <v>219</v>
      </c>
      <c r="D121" s="94" t="s">
        <v>227</v>
      </c>
      <c r="E121" s="53">
        <v>1</v>
      </c>
      <c r="F121" s="61" t="s">
        <v>342</v>
      </c>
      <c r="G121" s="54">
        <v>0</v>
      </c>
      <c r="H121" s="123">
        <v>1310.28</v>
      </c>
      <c r="I121" s="123">
        <v>5241.1099999999997</v>
      </c>
      <c r="J121" s="65">
        <f t="shared" si="1"/>
        <v>6551.3899999999994</v>
      </c>
    </row>
    <row r="122" spans="1:10" ht="15.5" x14ac:dyDescent="0.3">
      <c r="A122" s="55" t="s">
        <v>188</v>
      </c>
      <c r="B122" s="55" t="s">
        <v>35</v>
      </c>
      <c r="C122" s="56" t="s">
        <v>222</v>
      </c>
      <c r="D122" s="94" t="s">
        <v>227</v>
      </c>
      <c r="E122" s="53">
        <v>1</v>
      </c>
      <c r="F122" s="60" t="s">
        <v>343</v>
      </c>
      <c r="G122" s="54">
        <v>0</v>
      </c>
      <c r="H122" s="123">
        <v>936.46</v>
      </c>
      <c r="I122" s="123">
        <v>3745.85</v>
      </c>
      <c r="J122" s="65">
        <f t="shared" si="1"/>
        <v>4682.3099999999995</v>
      </c>
    </row>
    <row r="123" spans="1:10" ht="15.5" x14ac:dyDescent="0.3">
      <c r="A123" s="55" t="s">
        <v>189</v>
      </c>
      <c r="B123" s="55" t="s">
        <v>31</v>
      </c>
      <c r="C123" s="57" t="s">
        <v>219</v>
      </c>
      <c r="D123" s="94" t="s">
        <v>227</v>
      </c>
      <c r="E123" s="53">
        <v>1</v>
      </c>
      <c r="F123" s="60" t="s">
        <v>344</v>
      </c>
      <c r="G123" s="54">
        <v>0</v>
      </c>
      <c r="H123" s="123">
        <v>1310.28</v>
      </c>
      <c r="I123" s="123">
        <v>5241.1099999999997</v>
      </c>
      <c r="J123" s="65">
        <f t="shared" si="1"/>
        <v>6551.3899999999994</v>
      </c>
    </row>
    <row r="124" spans="1:10" ht="15.5" x14ac:dyDescent="0.3">
      <c r="A124" s="55" t="s">
        <v>180</v>
      </c>
      <c r="B124" s="58" t="s">
        <v>37</v>
      </c>
      <c r="C124" s="56" t="s">
        <v>222</v>
      </c>
      <c r="D124" s="94" t="s">
        <v>227</v>
      </c>
      <c r="E124" s="53">
        <v>1</v>
      </c>
      <c r="F124" s="61" t="s">
        <v>345</v>
      </c>
      <c r="G124" s="54">
        <v>0</v>
      </c>
      <c r="H124" s="124">
        <v>770.75</v>
      </c>
      <c r="I124" s="124">
        <v>3083.01</v>
      </c>
      <c r="J124" s="65">
        <f t="shared" si="1"/>
        <v>3853.76</v>
      </c>
    </row>
    <row r="125" spans="1:10" ht="15.5" x14ac:dyDescent="0.3">
      <c r="A125" s="55" t="s">
        <v>180</v>
      </c>
      <c r="B125" s="58" t="s">
        <v>37</v>
      </c>
      <c r="C125" s="57" t="s">
        <v>219</v>
      </c>
      <c r="D125" s="94" t="s">
        <v>227</v>
      </c>
      <c r="E125" s="53">
        <v>1</v>
      </c>
      <c r="F125" s="60" t="s">
        <v>585</v>
      </c>
      <c r="G125" s="54">
        <v>0</v>
      </c>
      <c r="H125" s="124">
        <v>770.75</v>
      </c>
      <c r="I125" s="124">
        <v>3083.01</v>
      </c>
      <c r="J125" s="65">
        <f t="shared" si="1"/>
        <v>3853.76</v>
      </c>
    </row>
    <row r="126" spans="1:10" ht="15.5" x14ac:dyDescent="0.3">
      <c r="A126" s="55" t="s">
        <v>180</v>
      </c>
      <c r="B126" s="58" t="s">
        <v>37</v>
      </c>
      <c r="C126" s="55" t="s">
        <v>226</v>
      </c>
      <c r="D126" s="94" t="s">
        <v>227</v>
      </c>
      <c r="E126" s="53">
        <v>1</v>
      </c>
      <c r="F126" s="61" t="s">
        <v>347</v>
      </c>
      <c r="G126" s="54">
        <v>0</v>
      </c>
      <c r="H126" s="124">
        <v>770.75</v>
      </c>
      <c r="I126" s="124">
        <v>3083.01</v>
      </c>
      <c r="J126" s="65">
        <f t="shared" si="1"/>
        <v>3853.76</v>
      </c>
    </row>
    <row r="127" spans="1:10" ht="15.5" x14ac:dyDescent="0.3">
      <c r="A127" s="55" t="s">
        <v>195</v>
      </c>
      <c r="B127" s="55" t="s">
        <v>41</v>
      </c>
      <c r="C127" s="58" t="s">
        <v>225</v>
      </c>
      <c r="D127" s="94" t="s">
        <v>227</v>
      </c>
      <c r="E127" s="53">
        <v>1</v>
      </c>
      <c r="F127" s="60" t="s">
        <v>348</v>
      </c>
      <c r="G127" s="54">
        <v>0</v>
      </c>
      <c r="H127" s="123">
        <v>308.3</v>
      </c>
      <c r="I127" s="123">
        <v>1233.21</v>
      </c>
      <c r="J127" s="67">
        <f t="shared" si="1"/>
        <v>1541.51</v>
      </c>
    </row>
    <row r="128" spans="1:10" ht="15.5" x14ac:dyDescent="0.3">
      <c r="A128" s="55" t="s">
        <v>195</v>
      </c>
      <c r="B128" s="55" t="s">
        <v>41</v>
      </c>
      <c r="C128" s="56" t="s">
        <v>225</v>
      </c>
      <c r="D128" s="122" t="s">
        <v>227</v>
      </c>
      <c r="E128" s="53">
        <v>1</v>
      </c>
      <c r="F128" s="60" t="s">
        <v>591</v>
      </c>
      <c r="G128" s="54">
        <v>0</v>
      </c>
      <c r="H128" s="123">
        <v>308.3</v>
      </c>
      <c r="I128" s="123">
        <v>1233.21</v>
      </c>
      <c r="J128" s="67">
        <f t="shared" si="1"/>
        <v>1541.51</v>
      </c>
    </row>
    <row r="129" spans="1:10" ht="15.5" x14ac:dyDescent="0.3">
      <c r="A129" s="55" t="s">
        <v>207</v>
      </c>
      <c r="B129" s="57" t="s">
        <v>27</v>
      </c>
      <c r="C129" s="58" t="s">
        <v>221</v>
      </c>
      <c r="D129" s="94" t="s">
        <v>227</v>
      </c>
      <c r="E129" s="53">
        <v>1</v>
      </c>
      <c r="F129" s="60" t="s">
        <v>581</v>
      </c>
      <c r="G129" s="54">
        <v>0</v>
      </c>
      <c r="H129" s="123">
        <v>1695.65</v>
      </c>
      <c r="I129" s="123">
        <v>6782.61</v>
      </c>
      <c r="J129" s="65">
        <f t="shared" si="1"/>
        <v>8478.26</v>
      </c>
    </row>
    <row r="130" spans="1:10" ht="15.5" x14ac:dyDescent="0.3">
      <c r="A130" s="55" t="s">
        <v>189</v>
      </c>
      <c r="B130" s="55" t="s">
        <v>31</v>
      </c>
      <c r="C130" s="57" t="s">
        <v>219</v>
      </c>
      <c r="D130" s="94" t="s">
        <v>407</v>
      </c>
      <c r="E130" s="53">
        <v>1</v>
      </c>
      <c r="F130" s="60" t="s">
        <v>351</v>
      </c>
      <c r="G130" s="54">
        <v>0</v>
      </c>
      <c r="H130" s="123"/>
      <c r="I130" s="123">
        <v>5241.1099999999997</v>
      </c>
      <c r="J130" s="65">
        <f t="shared" si="1"/>
        <v>5241.1099999999997</v>
      </c>
    </row>
    <row r="131" spans="1:10" ht="15.5" x14ac:dyDescent="0.3">
      <c r="A131" s="55" t="s">
        <v>180</v>
      </c>
      <c r="B131" s="58" t="s">
        <v>37</v>
      </c>
      <c r="C131" s="57" t="s">
        <v>219</v>
      </c>
      <c r="D131" s="94" t="s">
        <v>227</v>
      </c>
      <c r="E131" s="53">
        <v>1</v>
      </c>
      <c r="F131" s="60" t="s">
        <v>352</v>
      </c>
      <c r="G131" s="54">
        <v>0</v>
      </c>
      <c r="H131" s="124">
        <v>770.75</v>
      </c>
      <c r="I131" s="124">
        <v>3083.01</v>
      </c>
      <c r="J131" s="65">
        <f t="shared" si="1"/>
        <v>3853.76</v>
      </c>
    </row>
    <row r="132" spans="1:10" ht="15.5" x14ac:dyDescent="0.3">
      <c r="A132" s="55" t="s">
        <v>196</v>
      </c>
      <c r="B132" s="57" t="s">
        <v>33</v>
      </c>
      <c r="C132" s="55" t="s">
        <v>226</v>
      </c>
      <c r="D132" s="94" t="s">
        <v>227</v>
      </c>
      <c r="E132" s="53">
        <v>1</v>
      </c>
      <c r="F132" s="60" t="s">
        <v>577</v>
      </c>
      <c r="G132" s="54">
        <v>0</v>
      </c>
      <c r="H132" s="124">
        <v>1079.06</v>
      </c>
      <c r="I132" s="124">
        <v>4316.21</v>
      </c>
      <c r="J132" s="65">
        <f t="shared" si="1"/>
        <v>5395.27</v>
      </c>
    </row>
    <row r="133" spans="1:10" ht="15.5" x14ac:dyDescent="0.3">
      <c r="A133" s="55" t="s">
        <v>213</v>
      </c>
      <c r="B133" s="57" t="s">
        <v>27</v>
      </c>
      <c r="C133" s="56" t="s">
        <v>220</v>
      </c>
      <c r="D133" s="94" t="s">
        <v>227</v>
      </c>
      <c r="E133" s="53">
        <v>1</v>
      </c>
      <c r="F133" s="60" t="s">
        <v>340</v>
      </c>
      <c r="G133" s="54">
        <v>0</v>
      </c>
      <c r="H133" s="123">
        <v>1695.65</v>
      </c>
      <c r="I133" s="123">
        <v>6782.61</v>
      </c>
      <c r="J133" s="65">
        <f t="shared" si="1"/>
        <v>8478.26</v>
      </c>
    </row>
    <row r="134" spans="1:10" ht="15.5" x14ac:dyDescent="0.3">
      <c r="A134" s="55" t="s">
        <v>188</v>
      </c>
      <c r="B134" s="55" t="s">
        <v>35</v>
      </c>
      <c r="C134" s="56" t="s">
        <v>224</v>
      </c>
      <c r="D134" s="94" t="s">
        <v>227</v>
      </c>
      <c r="E134" s="53">
        <v>1</v>
      </c>
      <c r="F134" s="60" t="s">
        <v>355</v>
      </c>
      <c r="G134" s="54">
        <v>0</v>
      </c>
      <c r="H134" s="123">
        <v>936.46</v>
      </c>
      <c r="I134" s="123">
        <v>3745.85</v>
      </c>
      <c r="J134" s="65">
        <f t="shared" si="1"/>
        <v>4682.3099999999995</v>
      </c>
    </row>
    <row r="135" spans="1:10" ht="15.5" x14ac:dyDescent="0.3">
      <c r="A135" s="55" t="s">
        <v>189</v>
      </c>
      <c r="B135" s="55" t="s">
        <v>31</v>
      </c>
      <c r="C135" s="57" t="s">
        <v>219</v>
      </c>
      <c r="D135" s="94" t="s">
        <v>407</v>
      </c>
      <c r="E135" s="53">
        <v>1</v>
      </c>
      <c r="F135" s="60" t="s">
        <v>356</v>
      </c>
      <c r="G135" s="54">
        <v>0</v>
      </c>
      <c r="H135" s="123"/>
      <c r="I135" s="123">
        <v>5241.1099999999997</v>
      </c>
      <c r="J135" s="65">
        <f t="shared" ref="J135:J174" si="2">H135+I135</f>
        <v>5241.1099999999997</v>
      </c>
    </row>
    <row r="136" spans="1:10" ht="15.5" x14ac:dyDescent="0.3">
      <c r="A136" s="55" t="s">
        <v>185</v>
      </c>
      <c r="B136" s="55" t="s">
        <v>29</v>
      </c>
      <c r="C136" s="56" t="s">
        <v>222</v>
      </c>
      <c r="D136" s="94" t="s">
        <v>227</v>
      </c>
      <c r="E136" s="53">
        <v>1</v>
      </c>
      <c r="F136" s="60" t="s">
        <v>357</v>
      </c>
      <c r="G136" s="54">
        <v>0</v>
      </c>
      <c r="H136" s="123">
        <v>1425.9</v>
      </c>
      <c r="I136" s="123">
        <v>5703.56</v>
      </c>
      <c r="J136" s="65">
        <f t="shared" si="2"/>
        <v>7129.4600000000009</v>
      </c>
    </row>
    <row r="137" spans="1:10" ht="15.5" x14ac:dyDescent="0.3">
      <c r="A137" s="55" t="s">
        <v>183</v>
      </c>
      <c r="B137" s="57" t="s">
        <v>27</v>
      </c>
      <c r="C137" s="56" t="s">
        <v>222</v>
      </c>
      <c r="D137" s="94" t="s">
        <v>227</v>
      </c>
      <c r="E137" s="53">
        <v>1</v>
      </c>
      <c r="F137" s="61" t="s">
        <v>358</v>
      </c>
      <c r="G137" s="54">
        <v>0</v>
      </c>
      <c r="H137" s="123">
        <v>1695.65</v>
      </c>
      <c r="I137" s="123">
        <v>6782.61</v>
      </c>
      <c r="J137" s="65">
        <f t="shared" si="2"/>
        <v>8478.26</v>
      </c>
    </row>
    <row r="138" spans="1:10" ht="15.5" x14ac:dyDescent="0.3">
      <c r="A138" s="55" t="s">
        <v>214</v>
      </c>
      <c r="B138" s="55" t="s">
        <v>449</v>
      </c>
      <c r="C138" s="55" t="s">
        <v>226</v>
      </c>
      <c r="D138" s="94" t="s">
        <v>227</v>
      </c>
      <c r="E138" s="53">
        <v>1</v>
      </c>
      <c r="F138" s="60" t="s">
        <v>294</v>
      </c>
      <c r="G138" s="54">
        <v>0</v>
      </c>
      <c r="H138" s="123">
        <v>3709.68</v>
      </c>
      <c r="I138" s="123">
        <v>14838.72</v>
      </c>
      <c r="J138" s="65">
        <f t="shared" si="2"/>
        <v>18548.399999999998</v>
      </c>
    </row>
    <row r="139" spans="1:10" ht="15.5" x14ac:dyDescent="0.3">
      <c r="A139" s="55" t="s">
        <v>183</v>
      </c>
      <c r="B139" s="57" t="s">
        <v>27</v>
      </c>
      <c r="C139" s="56" t="s">
        <v>224</v>
      </c>
      <c r="D139" s="94" t="s">
        <v>227</v>
      </c>
      <c r="E139" s="53">
        <v>1</v>
      </c>
      <c r="F139" s="60" t="s">
        <v>360</v>
      </c>
      <c r="G139" s="54">
        <v>0</v>
      </c>
      <c r="H139" s="123">
        <v>1695.65</v>
      </c>
      <c r="I139" s="123">
        <v>6782.61</v>
      </c>
      <c r="J139" s="65">
        <f t="shared" si="2"/>
        <v>8478.26</v>
      </c>
    </row>
    <row r="140" spans="1:10" ht="15.5" x14ac:dyDescent="0.3">
      <c r="A140" s="55" t="s">
        <v>183</v>
      </c>
      <c r="B140" s="57" t="s">
        <v>27</v>
      </c>
      <c r="C140" s="56" t="s">
        <v>222</v>
      </c>
      <c r="D140" s="94" t="s">
        <v>227</v>
      </c>
      <c r="E140" s="53">
        <v>1</v>
      </c>
      <c r="F140" s="60" t="s">
        <v>361</v>
      </c>
      <c r="G140" s="54">
        <v>0</v>
      </c>
      <c r="H140" s="123">
        <v>1695.65</v>
      </c>
      <c r="I140" s="123">
        <v>6782.61</v>
      </c>
      <c r="J140" s="65">
        <f t="shared" si="2"/>
        <v>8478.26</v>
      </c>
    </row>
    <row r="141" spans="1:10" ht="15.5" x14ac:dyDescent="0.3">
      <c r="A141" s="55" t="s">
        <v>181</v>
      </c>
      <c r="B141" s="57" t="s">
        <v>33</v>
      </c>
      <c r="C141" s="55" t="s">
        <v>226</v>
      </c>
      <c r="D141" s="94" t="s">
        <v>227</v>
      </c>
      <c r="E141" s="53">
        <v>1</v>
      </c>
      <c r="F141" s="61" t="s">
        <v>362</v>
      </c>
      <c r="G141" s="54">
        <v>0</v>
      </c>
      <c r="H141" s="124">
        <v>1079.06</v>
      </c>
      <c r="I141" s="124">
        <v>4316.21</v>
      </c>
      <c r="J141" s="65">
        <f t="shared" si="2"/>
        <v>5395.27</v>
      </c>
    </row>
    <row r="142" spans="1:10" ht="15.5" x14ac:dyDescent="0.3">
      <c r="A142" s="55" t="s">
        <v>185</v>
      </c>
      <c r="B142" s="55" t="s">
        <v>29</v>
      </c>
      <c r="C142" s="56" t="s">
        <v>224</v>
      </c>
      <c r="D142" s="94" t="s">
        <v>227</v>
      </c>
      <c r="E142" s="53">
        <v>1</v>
      </c>
      <c r="F142" s="62" t="s">
        <v>363</v>
      </c>
      <c r="G142" s="54">
        <v>0</v>
      </c>
      <c r="H142" s="123">
        <v>1425.9</v>
      </c>
      <c r="I142" s="123">
        <v>5703.56</v>
      </c>
      <c r="J142" s="65">
        <f t="shared" si="2"/>
        <v>7129.4600000000009</v>
      </c>
    </row>
    <row r="143" spans="1:10" ht="15.5" x14ac:dyDescent="0.3">
      <c r="A143" s="55" t="s">
        <v>189</v>
      </c>
      <c r="B143" s="55" t="s">
        <v>31</v>
      </c>
      <c r="C143" s="56" t="s">
        <v>222</v>
      </c>
      <c r="D143" s="94" t="s">
        <v>227</v>
      </c>
      <c r="E143" s="53">
        <v>1</v>
      </c>
      <c r="F143" s="60" t="s">
        <v>364</v>
      </c>
      <c r="G143" s="54">
        <v>0</v>
      </c>
      <c r="H143" s="123">
        <v>1310.28</v>
      </c>
      <c r="I143" s="123">
        <v>5241.1099999999997</v>
      </c>
      <c r="J143" s="65">
        <f t="shared" si="2"/>
        <v>6551.3899999999994</v>
      </c>
    </row>
    <row r="144" spans="1:10" ht="15.5" x14ac:dyDescent="0.3">
      <c r="A144" s="55" t="s">
        <v>215</v>
      </c>
      <c r="B144" s="58" t="s">
        <v>37</v>
      </c>
      <c r="C144" s="57" t="s">
        <v>219</v>
      </c>
      <c r="D144" s="94" t="s">
        <v>407</v>
      </c>
      <c r="E144" s="53">
        <v>1</v>
      </c>
      <c r="F144" s="60" t="s">
        <v>365</v>
      </c>
      <c r="G144" s="54">
        <v>0</v>
      </c>
      <c r="H144" s="124"/>
      <c r="I144" s="124">
        <v>3083.01</v>
      </c>
      <c r="J144" s="65">
        <f t="shared" si="2"/>
        <v>3083.01</v>
      </c>
    </row>
    <row r="145" spans="1:10" ht="15.5" x14ac:dyDescent="0.3">
      <c r="A145" s="55" t="s">
        <v>180</v>
      </c>
      <c r="B145" s="58" t="s">
        <v>37</v>
      </c>
      <c r="C145" s="57" t="s">
        <v>219</v>
      </c>
      <c r="D145" s="94" t="s">
        <v>227</v>
      </c>
      <c r="E145" s="53">
        <v>1</v>
      </c>
      <c r="F145" s="60" t="s">
        <v>366</v>
      </c>
      <c r="G145" s="54">
        <v>0</v>
      </c>
      <c r="H145" s="124">
        <v>770.75</v>
      </c>
      <c r="I145" s="124">
        <v>3083.01</v>
      </c>
      <c r="J145" s="65">
        <f t="shared" si="2"/>
        <v>3853.76</v>
      </c>
    </row>
    <row r="146" spans="1:10" ht="15.5" x14ac:dyDescent="0.3">
      <c r="A146" s="55" t="s">
        <v>196</v>
      </c>
      <c r="B146" s="57" t="s">
        <v>33</v>
      </c>
      <c r="C146" s="56" t="s">
        <v>225</v>
      </c>
      <c r="D146" s="94" t="s">
        <v>227</v>
      </c>
      <c r="E146" s="53">
        <v>1</v>
      </c>
      <c r="F146" s="60" t="s">
        <v>367</v>
      </c>
      <c r="G146" s="54">
        <v>0</v>
      </c>
      <c r="H146" s="124">
        <v>1079.06</v>
      </c>
      <c r="I146" s="124">
        <v>4316.21</v>
      </c>
      <c r="J146" s="65">
        <f t="shared" si="2"/>
        <v>5395.27</v>
      </c>
    </row>
    <row r="147" spans="1:10" ht="15.5" x14ac:dyDescent="0.3">
      <c r="A147" s="55" t="s">
        <v>183</v>
      </c>
      <c r="B147" s="57" t="s">
        <v>27</v>
      </c>
      <c r="C147" s="56" t="s">
        <v>224</v>
      </c>
      <c r="D147" s="94" t="s">
        <v>227</v>
      </c>
      <c r="E147" s="53">
        <v>1</v>
      </c>
      <c r="F147" s="60" t="s">
        <v>368</v>
      </c>
      <c r="G147" s="54">
        <v>0</v>
      </c>
      <c r="H147" s="123">
        <v>1695.65</v>
      </c>
      <c r="I147" s="123">
        <v>6782.61</v>
      </c>
      <c r="J147" s="65">
        <f t="shared" si="2"/>
        <v>8478.26</v>
      </c>
    </row>
    <row r="148" spans="1:10" ht="15.5" x14ac:dyDescent="0.3">
      <c r="A148" s="55" t="s">
        <v>188</v>
      </c>
      <c r="B148" s="55" t="s">
        <v>35</v>
      </c>
      <c r="C148" s="56" t="s">
        <v>222</v>
      </c>
      <c r="D148" s="94" t="s">
        <v>227</v>
      </c>
      <c r="E148" s="53">
        <v>1</v>
      </c>
      <c r="F148" s="63" t="s">
        <v>369</v>
      </c>
      <c r="G148" s="54">
        <v>0</v>
      </c>
      <c r="H148" s="123">
        <v>936.46</v>
      </c>
      <c r="I148" s="123">
        <v>3745.85</v>
      </c>
      <c r="J148" s="65">
        <f t="shared" si="2"/>
        <v>4682.3099999999995</v>
      </c>
    </row>
    <row r="149" spans="1:10" ht="15.5" x14ac:dyDescent="0.3">
      <c r="A149" s="55" t="s">
        <v>196</v>
      </c>
      <c r="B149" s="57" t="s">
        <v>33</v>
      </c>
      <c r="C149" s="57" t="s">
        <v>219</v>
      </c>
      <c r="D149" s="94" t="s">
        <v>227</v>
      </c>
      <c r="E149" s="53">
        <v>1</v>
      </c>
      <c r="F149" s="60" t="s">
        <v>370</v>
      </c>
      <c r="G149" s="54">
        <v>0</v>
      </c>
      <c r="H149" s="124">
        <v>1079.06</v>
      </c>
      <c r="I149" s="124">
        <v>4316.21</v>
      </c>
      <c r="J149" s="65">
        <f t="shared" si="2"/>
        <v>5395.27</v>
      </c>
    </row>
    <row r="150" spans="1:10" ht="15.5" x14ac:dyDescent="0.3">
      <c r="A150" s="55" t="s">
        <v>180</v>
      </c>
      <c r="B150" s="58" t="s">
        <v>37</v>
      </c>
      <c r="C150" s="56" t="s">
        <v>220</v>
      </c>
      <c r="D150" s="94" t="s">
        <v>227</v>
      </c>
      <c r="E150" s="53">
        <v>1</v>
      </c>
      <c r="F150" s="60" t="s">
        <v>371</v>
      </c>
      <c r="G150" s="54">
        <v>0</v>
      </c>
      <c r="H150" s="124">
        <v>770.75</v>
      </c>
      <c r="I150" s="124">
        <v>3083.01</v>
      </c>
      <c r="J150" s="65">
        <f t="shared" si="2"/>
        <v>3853.76</v>
      </c>
    </row>
    <row r="151" spans="1:10" ht="15.5" x14ac:dyDescent="0.3">
      <c r="A151" s="55" t="s">
        <v>216</v>
      </c>
      <c r="B151" s="55" t="s">
        <v>437</v>
      </c>
      <c r="C151" s="59" t="s">
        <v>222</v>
      </c>
      <c r="D151" s="94" t="s">
        <v>227</v>
      </c>
      <c r="E151" s="53">
        <v>1</v>
      </c>
      <c r="F151" s="60" t="s">
        <v>372</v>
      </c>
      <c r="G151" s="54">
        <v>0</v>
      </c>
      <c r="H151" s="123">
        <v>9396</v>
      </c>
      <c r="I151" s="123">
        <v>21924</v>
      </c>
      <c r="J151" s="69">
        <f t="shared" si="2"/>
        <v>31320</v>
      </c>
    </row>
    <row r="152" spans="1:10" ht="15.5" x14ac:dyDescent="0.3">
      <c r="A152" s="55" t="s">
        <v>217</v>
      </c>
      <c r="B152" s="57" t="s">
        <v>27</v>
      </c>
      <c r="C152" s="58" t="s">
        <v>225</v>
      </c>
      <c r="D152" s="94" t="s">
        <v>461</v>
      </c>
      <c r="E152" s="53">
        <v>1</v>
      </c>
      <c r="F152" s="60" t="s">
        <v>373</v>
      </c>
      <c r="G152" s="54">
        <v>0</v>
      </c>
      <c r="H152" s="123"/>
      <c r="I152" s="123">
        <v>6782.61</v>
      </c>
      <c r="J152" s="65">
        <f t="shared" si="2"/>
        <v>6782.61</v>
      </c>
    </row>
    <row r="153" spans="1:10" ht="15.5" x14ac:dyDescent="0.3">
      <c r="A153" s="55" t="s">
        <v>218</v>
      </c>
      <c r="B153" s="55" t="s">
        <v>43</v>
      </c>
      <c r="C153" s="56" t="s">
        <v>222</v>
      </c>
      <c r="D153" s="94" t="s">
        <v>227</v>
      </c>
      <c r="E153" s="53">
        <v>1</v>
      </c>
      <c r="F153" s="60" t="s">
        <v>374</v>
      </c>
      <c r="G153" s="54">
        <v>0</v>
      </c>
      <c r="H153" s="125">
        <v>269.76</v>
      </c>
      <c r="I153" s="125">
        <v>1079.06</v>
      </c>
      <c r="J153" s="67">
        <f t="shared" si="2"/>
        <v>1348.82</v>
      </c>
    </row>
    <row r="154" spans="1:10" ht="15.5" x14ac:dyDescent="0.3">
      <c r="A154" s="55" t="s">
        <v>183</v>
      </c>
      <c r="B154" s="57" t="s">
        <v>27</v>
      </c>
      <c r="C154" s="56" t="s">
        <v>224</v>
      </c>
      <c r="D154" s="94" t="s">
        <v>227</v>
      </c>
      <c r="E154" s="53">
        <v>1</v>
      </c>
      <c r="F154" s="60" t="s">
        <v>375</v>
      </c>
      <c r="G154" s="54">
        <v>0</v>
      </c>
      <c r="H154" s="123">
        <v>1695.65</v>
      </c>
      <c r="I154" s="123">
        <v>6782.61</v>
      </c>
      <c r="J154" s="65">
        <f t="shared" si="2"/>
        <v>8478.26</v>
      </c>
    </row>
    <row r="155" spans="1:10" ht="15.5" x14ac:dyDescent="0.3">
      <c r="A155" s="55" t="s">
        <v>218</v>
      </c>
      <c r="B155" s="55" t="s">
        <v>43</v>
      </c>
      <c r="C155" s="57" t="s">
        <v>219</v>
      </c>
      <c r="D155" s="94" t="s">
        <v>227</v>
      </c>
      <c r="E155" s="53">
        <v>1</v>
      </c>
      <c r="F155" s="60" t="s">
        <v>376</v>
      </c>
      <c r="G155" s="54">
        <v>0</v>
      </c>
      <c r="H155" s="125">
        <v>269.76</v>
      </c>
      <c r="I155" s="125">
        <v>1079.06</v>
      </c>
      <c r="J155" s="67">
        <f t="shared" si="2"/>
        <v>1348.82</v>
      </c>
    </row>
    <row r="156" spans="1:10" ht="15.5" x14ac:dyDescent="0.3">
      <c r="A156" s="55" t="s">
        <v>189</v>
      </c>
      <c r="B156" s="55" t="s">
        <v>31</v>
      </c>
      <c r="C156" s="55" t="s">
        <v>226</v>
      </c>
      <c r="D156" s="94" t="s">
        <v>227</v>
      </c>
      <c r="E156" s="53">
        <v>1</v>
      </c>
      <c r="F156" s="60" t="s">
        <v>377</v>
      </c>
      <c r="G156" s="54">
        <v>0</v>
      </c>
      <c r="H156" s="123">
        <v>1310.28</v>
      </c>
      <c r="I156" s="123">
        <v>5241.1099999999997</v>
      </c>
      <c r="J156" s="65">
        <f t="shared" si="2"/>
        <v>6551.3899999999994</v>
      </c>
    </row>
    <row r="157" spans="1:10" ht="15.5" x14ac:dyDescent="0.3">
      <c r="A157" s="55" t="s">
        <v>195</v>
      </c>
      <c r="B157" s="55" t="s">
        <v>41</v>
      </c>
      <c r="C157" s="56" t="s">
        <v>224</v>
      </c>
      <c r="D157" s="94" t="s">
        <v>227</v>
      </c>
      <c r="E157" s="53">
        <v>1</v>
      </c>
      <c r="F157" s="60" t="s">
        <v>378</v>
      </c>
      <c r="G157" s="54">
        <v>0</v>
      </c>
      <c r="H157" s="123">
        <v>308.3</v>
      </c>
      <c r="I157" s="123">
        <v>1233.21</v>
      </c>
      <c r="J157" s="67">
        <f t="shared" si="2"/>
        <v>1541.51</v>
      </c>
    </row>
    <row r="158" spans="1:10" ht="15.5" x14ac:dyDescent="0.3">
      <c r="A158" s="55" t="s">
        <v>182</v>
      </c>
      <c r="B158" s="56" t="s">
        <v>39</v>
      </c>
      <c r="C158" s="56" t="s">
        <v>220</v>
      </c>
      <c r="D158" s="94" t="s">
        <v>227</v>
      </c>
      <c r="E158" s="53">
        <v>1</v>
      </c>
      <c r="F158" s="60" t="s">
        <v>379</v>
      </c>
      <c r="G158" s="54">
        <v>0</v>
      </c>
      <c r="H158" s="123">
        <v>500.99</v>
      </c>
      <c r="I158" s="123">
        <v>2003.96</v>
      </c>
      <c r="J158" s="65">
        <f t="shared" si="2"/>
        <v>2504.9499999999998</v>
      </c>
    </row>
    <row r="159" spans="1:10" ht="15.5" x14ac:dyDescent="0.3">
      <c r="A159" s="55" t="s">
        <v>181</v>
      </c>
      <c r="B159" s="57" t="s">
        <v>33</v>
      </c>
      <c r="C159" s="56" t="s">
        <v>224</v>
      </c>
      <c r="D159" s="94" t="s">
        <v>227</v>
      </c>
      <c r="E159" s="53">
        <v>1</v>
      </c>
      <c r="F159" s="61" t="s">
        <v>582</v>
      </c>
      <c r="G159" s="54">
        <v>0</v>
      </c>
      <c r="H159" s="124">
        <v>1079.06</v>
      </c>
      <c r="I159" s="124">
        <v>4316.21</v>
      </c>
      <c r="J159" s="65">
        <f t="shared" si="2"/>
        <v>5395.27</v>
      </c>
    </row>
    <row r="160" spans="1:10" ht="15.5" x14ac:dyDescent="0.3">
      <c r="A160" s="55" t="s">
        <v>187</v>
      </c>
      <c r="B160" s="55" t="s">
        <v>25</v>
      </c>
      <c r="C160" s="56" t="s">
        <v>225</v>
      </c>
      <c r="D160" s="94" t="s">
        <v>407</v>
      </c>
      <c r="E160" s="53">
        <v>1</v>
      </c>
      <c r="F160" s="60" t="s">
        <v>353</v>
      </c>
      <c r="G160" s="54">
        <v>0</v>
      </c>
      <c r="H160" s="123"/>
      <c r="I160" s="123">
        <v>9249.0300000000007</v>
      </c>
      <c r="J160" s="65">
        <f t="shared" si="2"/>
        <v>9249.0300000000007</v>
      </c>
    </row>
    <row r="161" spans="1:30" ht="15.5" x14ac:dyDescent="0.3">
      <c r="A161" s="55" t="s">
        <v>185</v>
      </c>
      <c r="B161" s="55" t="s">
        <v>29</v>
      </c>
      <c r="C161" s="58" t="s">
        <v>225</v>
      </c>
      <c r="D161" s="94" t="s">
        <v>227</v>
      </c>
      <c r="E161" s="53">
        <v>1</v>
      </c>
      <c r="F161" s="61" t="s">
        <v>308</v>
      </c>
      <c r="G161" s="54">
        <v>0</v>
      </c>
      <c r="H161" s="123">
        <v>1425.9</v>
      </c>
      <c r="I161" s="123">
        <v>5703.56</v>
      </c>
      <c r="J161" s="65">
        <f t="shared" si="2"/>
        <v>7129.4600000000009</v>
      </c>
    </row>
    <row r="162" spans="1:30" ht="15.5" x14ac:dyDescent="0.3">
      <c r="A162" s="55" t="s">
        <v>187</v>
      </c>
      <c r="B162" s="55" t="s">
        <v>25</v>
      </c>
      <c r="C162" s="56" t="s">
        <v>222</v>
      </c>
      <c r="D162" s="94" t="s">
        <v>227</v>
      </c>
      <c r="E162" s="53">
        <v>1</v>
      </c>
      <c r="F162" s="60" t="s">
        <v>383</v>
      </c>
      <c r="G162" s="54">
        <v>0</v>
      </c>
      <c r="H162" s="123">
        <v>2312.25</v>
      </c>
      <c r="I162" s="123">
        <v>9249.0300000000007</v>
      </c>
      <c r="J162" s="65">
        <f t="shared" si="2"/>
        <v>11561.28</v>
      </c>
    </row>
    <row r="163" spans="1:30" ht="15.5" x14ac:dyDescent="0.3">
      <c r="A163" s="55" t="s">
        <v>180</v>
      </c>
      <c r="B163" s="58" t="s">
        <v>37</v>
      </c>
      <c r="C163" s="56" t="s">
        <v>222</v>
      </c>
      <c r="D163" s="94" t="s">
        <v>227</v>
      </c>
      <c r="E163" s="53">
        <v>1</v>
      </c>
      <c r="F163" s="60" t="s">
        <v>586</v>
      </c>
      <c r="G163" s="54">
        <v>0</v>
      </c>
      <c r="H163" s="124">
        <v>770.75</v>
      </c>
      <c r="I163" s="124">
        <v>3083.01</v>
      </c>
      <c r="J163" s="65">
        <f t="shared" si="2"/>
        <v>3853.76</v>
      </c>
      <c r="K163" s="17"/>
      <c r="L163" s="17"/>
      <c r="M163" s="17"/>
      <c r="N163" s="17"/>
      <c r="O163" s="17"/>
      <c r="P163" s="17"/>
      <c r="Q163" s="17"/>
      <c r="R163" s="5"/>
      <c r="S163" s="5"/>
      <c r="T163" s="5"/>
      <c r="U163" s="5"/>
      <c r="V163" s="5"/>
      <c r="W163" s="5"/>
      <c r="X163" s="5"/>
      <c r="Y163" s="5"/>
      <c r="Z163" s="5"/>
      <c r="AA163" s="5"/>
      <c r="AB163" s="5"/>
      <c r="AC163" s="5"/>
      <c r="AD163" s="5"/>
    </row>
    <row r="164" spans="1:30" ht="15.5" x14ac:dyDescent="0.3">
      <c r="A164" s="55" t="s">
        <v>189</v>
      </c>
      <c r="B164" s="55" t="s">
        <v>31</v>
      </c>
      <c r="C164" s="56" t="s">
        <v>224</v>
      </c>
      <c r="D164" s="94" t="s">
        <v>227</v>
      </c>
      <c r="E164" s="53">
        <v>1</v>
      </c>
      <c r="F164" s="60" t="s">
        <v>385</v>
      </c>
      <c r="G164" s="54">
        <v>0</v>
      </c>
      <c r="H164" s="123">
        <v>1310.28</v>
      </c>
      <c r="I164" s="123">
        <v>5241.1099999999997</v>
      </c>
      <c r="J164" s="65">
        <f t="shared" si="2"/>
        <v>6551.3899999999994</v>
      </c>
      <c r="K164" s="17"/>
      <c r="L164" s="17"/>
      <c r="M164" s="17"/>
      <c r="N164" s="17"/>
      <c r="O164" s="17"/>
      <c r="P164" s="17"/>
      <c r="Q164" s="17"/>
      <c r="R164" s="5"/>
      <c r="S164" s="5"/>
      <c r="T164" s="5"/>
      <c r="U164" s="5"/>
      <c r="V164" s="5"/>
      <c r="W164" s="5"/>
      <c r="X164" s="5"/>
      <c r="Y164" s="5"/>
      <c r="Z164" s="5"/>
      <c r="AA164" s="5"/>
      <c r="AB164" s="5"/>
      <c r="AC164" s="5"/>
      <c r="AD164" s="5"/>
    </row>
    <row r="165" spans="1:30" ht="15.5" x14ac:dyDescent="0.3">
      <c r="A165" s="55" t="s">
        <v>196</v>
      </c>
      <c r="B165" s="57" t="s">
        <v>33</v>
      </c>
      <c r="C165" s="58" t="s">
        <v>225</v>
      </c>
      <c r="D165" s="94" t="s">
        <v>386</v>
      </c>
      <c r="E165" s="53">
        <v>1</v>
      </c>
      <c r="F165" s="61" t="s">
        <v>386</v>
      </c>
      <c r="G165" s="54">
        <v>0</v>
      </c>
      <c r="H165" s="124">
        <v>1079.06</v>
      </c>
      <c r="I165" s="124">
        <v>4316.21</v>
      </c>
      <c r="J165" s="65">
        <f t="shared" si="2"/>
        <v>5395.27</v>
      </c>
      <c r="K165" s="17"/>
      <c r="L165" s="17"/>
      <c r="M165" s="17"/>
      <c r="N165" s="17"/>
      <c r="O165" s="17"/>
      <c r="P165" s="17"/>
      <c r="Q165" s="17"/>
      <c r="R165" s="5"/>
      <c r="S165" s="5"/>
      <c r="T165" s="5"/>
      <c r="U165" s="5"/>
      <c r="V165" s="5"/>
      <c r="W165" s="5"/>
      <c r="X165" s="5"/>
      <c r="Y165" s="5"/>
      <c r="Z165" s="5"/>
      <c r="AA165" s="5"/>
      <c r="AB165" s="5"/>
      <c r="AC165" s="5"/>
      <c r="AD165" s="5"/>
    </row>
    <row r="166" spans="1:30" ht="15.5" x14ac:dyDescent="0.3">
      <c r="A166" s="55" t="s">
        <v>182</v>
      </c>
      <c r="B166" s="56" t="s">
        <v>39</v>
      </c>
      <c r="C166" s="58" t="s">
        <v>225</v>
      </c>
      <c r="D166" s="94" t="s">
        <v>227</v>
      </c>
      <c r="E166" s="53">
        <v>1</v>
      </c>
      <c r="F166" s="60" t="s">
        <v>349</v>
      </c>
      <c r="G166" s="54">
        <v>0</v>
      </c>
      <c r="H166" s="123">
        <v>500.99</v>
      </c>
      <c r="I166" s="123">
        <v>2003.96</v>
      </c>
      <c r="J166" s="65">
        <f t="shared" si="2"/>
        <v>2504.9499999999998</v>
      </c>
      <c r="K166" s="17"/>
      <c r="L166" s="17"/>
      <c r="M166" s="17"/>
      <c r="N166" s="17"/>
      <c r="O166" s="17"/>
      <c r="P166" s="17"/>
      <c r="Q166" s="17"/>
      <c r="R166" s="5"/>
      <c r="S166" s="5"/>
      <c r="T166" s="5"/>
      <c r="U166" s="5"/>
      <c r="V166" s="5"/>
      <c r="W166" s="5"/>
      <c r="X166" s="5"/>
      <c r="Y166" s="5"/>
      <c r="Z166" s="5"/>
      <c r="AA166" s="5"/>
      <c r="AB166" s="5"/>
      <c r="AC166" s="5"/>
      <c r="AD166" s="5"/>
    </row>
    <row r="167" spans="1:30" ht="15.5" x14ac:dyDescent="0.3">
      <c r="A167" s="55" t="s">
        <v>196</v>
      </c>
      <c r="B167" s="57" t="s">
        <v>33</v>
      </c>
      <c r="C167" s="58" t="s">
        <v>225</v>
      </c>
      <c r="D167" s="94" t="s">
        <v>407</v>
      </c>
      <c r="E167" s="53">
        <v>1</v>
      </c>
      <c r="F167" s="60" t="s">
        <v>420</v>
      </c>
      <c r="G167" s="54">
        <v>0</v>
      </c>
      <c r="H167" s="124"/>
      <c r="I167" s="124">
        <v>4316.21</v>
      </c>
      <c r="J167" s="65">
        <f t="shared" si="2"/>
        <v>4316.21</v>
      </c>
      <c r="K167" s="17"/>
      <c r="L167" s="17"/>
      <c r="M167" s="17"/>
      <c r="N167" s="17"/>
      <c r="O167" s="17"/>
      <c r="P167" s="17"/>
      <c r="Q167" s="17"/>
      <c r="R167" s="5"/>
      <c r="S167" s="5"/>
      <c r="T167" s="5"/>
      <c r="U167" s="5"/>
      <c r="V167" s="5"/>
      <c r="W167" s="5"/>
      <c r="X167" s="5"/>
      <c r="Y167" s="5"/>
      <c r="Z167" s="5"/>
      <c r="AA167" s="5"/>
      <c r="AB167" s="5"/>
      <c r="AC167" s="5"/>
      <c r="AD167" s="5"/>
    </row>
    <row r="168" spans="1:30" ht="15.5" x14ac:dyDescent="0.3">
      <c r="A168" s="55" t="s">
        <v>189</v>
      </c>
      <c r="B168" s="55" t="s">
        <v>31</v>
      </c>
      <c r="C168" s="56" t="s">
        <v>220</v>
      </c>
      <c r="D168" s="94" t="s">
        <v>227</v>
      </c>
      <c r="E168" s="53">
        <v>1</v>
      </c>
      <c r="F168" s="60" t="s">
        <v>505</v>
      </c>
      <c r="G168" s="54">
        <v>0</v>
      </c>
      <c r="H168" s="123">
        <v>1310.28</v>
      </c>
      <c r="I168" s="123">
        <v>5241.1099999999997</v>
      </c>
      <c r="J168" s="65">
        <f t="shared" si="2"/>
        <v>6551.3899999999994</v>
      </c>
      <c r="K168" s="17"/>
      <c r="L168" s="17"/>
      <c r="M168" s="17"/>
      <c r="N168" s="17"/>
      <c r="O168" s="17"/>
      <c r="P168" s="17"/>
      <c r="Q168" s="17"/>
      <c r="R168" s="5"/>
      <c r="S168" s="5"/>
      <c r="T168" s="5"/>
      <c r="U168" s="5"/>
      <c r="V168" s="5"/>
      <c r="W168" s="5"/>
      <c r="X168" s="5"/>
      <c r="Y168" s="5"/>
      <c r="Z168" s="5"/>
      <c r="AA168" s="5"/>
      <c r="AB168" s="5"/>
      <c r="AC168" s="5"/>
      <c r="AD168" s="5"/>
    </row>
    <row r="169" spans="1:30" ht="15.5" x14ac:dyDescent="0.3">
      <c r="A169" s="55" t="s">
        <v>182</v>
      </c>
      <c r="B169" s="56" t="s">
        <v>39</v>
      </c>
      <c r="C169" s="56" t="s">
        <v>220</v>
      </c>
      <c r="D169" s="94" t="s">
        <v>407</v>
      </c>
      <c r="E169" s="53">
        <v>1</v>
      </c>
      <c r="F169" s="84" t="s">
        <v>421</v>
      </c>
      <c r="G169" s="54">
        <v>0</v>
      </c>
      <c r="H169" s="123"/>
      <c r="I169" s="123">
        <v>2003.96</v>
      </c>
      <c r="J169" s="65">
        <f t="shared" si="2"/>
        <v>2003.96</v>
      </c>
      <c r="K169" s="17"/>
      <c r="L169" s="17"/>
      <c r="M169" s="17"/>
      <c r="N169" s="17"/>
      <c r="O169" s="17"/>
      <c r="P169" s="17"/>
      <c r="Q169" s="17"/>
      <c r="R169" s="5"/>
      <c r="S169" s="5"/>
      <c r="T169" s="5"/>
      <c r="U169" s="5"/>
      <c r="V169" s="5"/>
      <c r="W169" s="5"/>
      <c r="X169" s="5"/>
      <c r="Y169" s="5"/>
      <c r="Z169" s="5"/>
      <c r="AA169" s="5"/>
      <c r="AB169" s="5"/>
      <c r="AC169" s="5"/>
      <c r="AD169" s="5"/>
    </row>
    <row r="170" spans="1:30" ht="15.5" x14ac:dyDescent="0.3">
      <c r="A170" s="55" t="s">
        <v>180</v>
      </c>
      <c r="B170" s="57" t="s">
        <v>37</v>
      </c>
      <c r="C170" s="56" t="s">
        <v>222</v>
      </c>
      <c r="D170" s="94" t="s">
        <v>227</v>
      </c>
      <c r="E170" s="53">
        <v>1</v>
      </c>
      <c r="F170" s="60" t="s">
        <v>509</v>
      </c>
      <c r="G170" s="54">
        <v>0</v>
      </c>
      <c r="H170" s="124">
        <v>770.75</v>
      </c>
      <c r="I170" s="124">
        <v>3083.01</v>
      </c>
      <c r="J170" s="65">
        <f t="shared" si="2"/>
        <v>3853.76</v>
      </c>
      <c r="K170" s="17"/>
      <c r="L170" s="17"/>
      <c r="M170" s="17"/>
      <c r="N170" s="17"/>
      <c r="O170" s="17"/>
      <c r="P170" s="17"/>
      <c r="Q170" s="17"/>
      <c r="R170" s="5"/>
      <c r="S170" s="5"/>
      <c r="T170" s="5"/>
      <c r="U170" s="5"/>
      <c r="V170" s="5"/>
      <c r="W170" s="5"/>
      <c r="X170" s="5"/>
      <c r="Y170" s="5"/>
      <c r="Z170" s="5"/>
      <c r="AA170" s="5"/>
      <c r="AB170" s="5"/>
      <c r="AC170" s="5"/>
      <c r="AD170" s="5"/>
    </row>
    <row r="171" spans="1:30" ht="15.5" x14ac:dyDescent="0.3">
      <c r="A171" s="55" t="s">
        <v>180</v>
      </c>
      <c r="B171" s="58" t="s">
        <v>37</v>
      </c>
      <c r="C171" s="58" t="s">
        <v>225</v>
      </c>
      <c r="D171" s="94" t="s">
        <v>227</v>
      </c>
      <c r="E171" s="53">
        <v>1</v>
      </c>
      <c r="F171" s="60" t="s">
        <v>510</v>
      </c>
      <c r="G171" s="54">
        <v>0</v>
      </c>
      <c r="H171" s="124">
        <v>770.75</v>
      </c>
      <c r="I171" s="124">
        <v>3083.01</v>
      </c>
      <c r="J171" s="65">
        <f t="shared" si="2"/>
        <v>3853.76</v>
      </c>
      <c r="K171" s="17"/>
      <c r="L171" s="17"/>
      <c r="M171" s="17"/>
      <c r="N171" s="17"/>
      <c r="O171" s="17"/>
      <c r="P171" s="17"/>
      <c r="Q171" s="17"/>
      <c r="R171" s="5"/>
      <c r="S171" s="5"/>
      <c r="T171" s="5"/>
      <c r="U171" s="5"/>
      <c r="V171" s="5"/>
      <c r="W171" s="5"/>
      <c r="X171" s="5"/>
      <c r="Y171" s="5"/>
      <c r="Z171" s="5"/>
      <c r="AA171" s="5"/>
      <c r="AB171" s="5"/>
      <c r="AC171" s="5"/>
      <c r="AD171" s="5"/>
    </row>
    <row r="172" spans="1:30" ht="15.5" x14ac:dyDescent="0.3">
      <c r="A172" s="55" t="s">
        <v>182</v>
      </c>
      <c r="B172" s="56" t="s">
        <v>39</v>
      </c>
      <c r="C172" s="56" t="s">
        <v>224</v>
      </c>
      <c r="D172" s="94" t="s">
        <v>227</v>
      </c>
      <c r="E172" s="53">
        <v>1</v>
      </c>
      <c r="F172" s="60" t="s">
        <v>387</v>
      </c>
      <c r="G172" s="54">
        <v>0</v>
      </c>
      <c r="H172" s="123">
        <v>500.99</v>
      </c>
      <c r="I172" s="123">
        <v>2003.96</v>
      </c>
      <c r="J172" s="65">
        <f t="shared" si="2"/>
        <v>2504.9499999999998</v>
      </c>
      <c r="K172" s="17"/>
      <c r="L172" s="17"/>
      <c r="M172" s="17"/>
      <c r="N172" s="17"/>
      <c r="O172" s="17"/>
      <c r="P172" s="17"/>
      <c r="Q172" s="17"/>
      <c r="R172" s="5"/>
      <c r="S172" s="5"/>
      <c r="T172" s="5"/>
      <c r="U172" s="5"/>
      <c r="V172" s="5"/>
      <c r="W172" s="5"/>
      <c r="X172" s="5"/>
      <c r="Y172" s="5"/>
      <c r="Z172" s="5"/>
      <c r="AA172" s="5"/>
      <c r="AB172" s="5"/>
      <c r="AC172" s="5"/>
      <c r="AD172" s="5"/>
    </row>
    <row r="173" spans="1:30" ht="15.5" x14ac:dyDescent="0.3">
      <c r="A173" s="55" t="s">
        <v>185</v>
      </c>
      <c r="B173" s="55" t="s">
        <v>29</v>
      </c>
      <c r="C173" s="57" t="s">
        <v>219</v>
      </c>
      <c r="D173" s="94" t="s">
        <v>227</v>
      </c>
      <c r="E173" s="53">
        <v>1</v>
      </c>
      <c r="F173" s="60" t="s">
        <v>388</v>
      </c>
      <c r="G173" s="54">
        <v>0</v>
      </c>
      <c r="H173" s="123">
        <v>1425.9</v>
      </c>
      <c r="I173" s="123">
        <v>5703.56</v>
      </c>
      <c r="J173" s="65">
        <f t="shared" si="2"/>
        <v>7129.4600000000009</v>
      </c>
      <c r="K173" s="17"/>
      <c r="L173" s="17"/>
      <c r="M173" s="17"/>
      <c r="N173" s="17"/>
      <c r="O173" s="17"/>
      <c r="P173" s="17"/>
      <c r="Q173" s="17"/>
      <c r="R173" s="5"/>
      <c r="S173" s="5"/>
      <c r="T173" s="5"/>
      <c r="U173" s="5"/>
      <c r="V173" s="5"/>
      <c r="W173" s="5"/>
      <c r="X173" s="5"/>
      <c r="Y173" s="5"/>
      <c r="Z173" s="5"/>
      <c r="AA173" s="5"/>
      <c r="AB173" s="5"/>
      <c r="AC173" s="5"/>
      <c r="AD173" s="5"/>
    </row>
    <row r="174" spans="1:30" ht="15.5" x14ac:dyDescent="0.3">
      <c r="A174" s="55" t="s">
        <v>183</v>
      </c>
      <c r="B174" s="57" t="s">
        <v>27</v>
      </c>
      <c r="C174" s="56" t="s">
        <v>222</v>
      </c>
      <c r="D174" s="94" t="s">
        <v>227</v>
      </c>
      <c r="E174" s="53">
        <v>1</v>
      </c>
      <c r="F174" s="60" t="s">
        <v>574</v>
      </c>
      <c r="G174" s="54">
        <v>0</v>
      </c>
      <c r="H174" s="123">
        <v>1695.65</v>
      </c>
      <c r="I174" s="123">
        <v>6782.61</v>
      </c>
      <c r="J174" s="65">
        <f t="shared" si="2"/>
        <v>8478.26</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18548.399999999998</v>
      </c>
      <c r="I177" s="25">
        <f>SUMIF($B$7:$B$174,"DIRETOR",$I$7:$I$174)-SUMIFS($I$7:$I$174,$D$7:$D$174,"VAGO",$B$7:$B$174,"DIRETOR")</f>
        <v>103871.03999999999</v>
      </c>
      <c r="J177" s="25">
        <f>SUMIF($B$7:$B$174,"DIRETOR",$J$7:$J$174)</f>
        <v>122419.43999999999</v>
      </c>
      <c r="K177" s="26"/>
      <c r="L177" s="26"/>
      <c r="M177" s="26"/>
      <c r="N177" s="26"/>
      <c r="O177" s="26"/>
      <c r="P177" s="26"/>
      <c r="Q177" s="26"/>
    </row>
    <row r="178" spans="1:30" ht="14.5" x14ac:dyDescent="0.3">
      <c r="A178" s="22" t="s">
        <v>24</v>
      </c>
      <c r="B178" s="15" t="s">
        <v>25</v>
      </c>
      <c r="C178" s="23">
        <f>SUMIFS($E$7:$E$174,$B$7:$B$174,"DAS-1",$D$7:$D$174,"&lt;&gt;VAGO")</f>
        <v>9</v>
      </c>
      <c r="D178" s="23">
        <f>SUMIFS($E$7:$E$174,$B$7:$B$174,"DAS-1",$D$7:$D$174,"VAGO")</f>
        <v>0</v>
      </c>
      <c r="E178" s="23">
        <f>C178+D178</f>
        <v>9</v>
      </c>
      <c r="F178" s="27"/>
      <c r="G178" s="25">
        <f>SUMIF($B$7:$B$174,"DAS-1",$G$7:$G$174)</f>
        <v>0</v>
      </c>
      <c r="H178" s="25">
        <f>SUMIF($B$7:$B$174,"DAS-1",$H$7:$H$174)-SUMIFS($H$7:$H$174,$D$7:$D$174,"VAGO",$B$7:$B$174,"DAS-1")</f>
        <v>16185.75</v>
      </c>
      <c r="I178" s="25">
        <f>SUMIF($B$7:$B$174,"DAS-1",$I$7:$I$174)-SUMIFS($I$7:$I$174,$D$7:$D$174,"VAGO",$B$7:$B$174,"DAS-1")</f>
        <v>83241.27</v>
      </c>
      <c r="J178" s="25">
        <f>SUMIF($B$7:$B$174,"DAS-1",$J$7:$J$174)</f>
        <v>99427.02</v>
      </c>
      <c r="K178" s="97"/>
      <c r="L178" s="26"/>
      <c r="M178" s="26"/>
      <c r="N178" s="26"/>
      <c r="O178" s="26"/>
      <c r="P178" s="26"/>
      <c r="Q178" s="26"/>
    </row>
    <row r="179" spans="1:30" ht="14.5" x14ac:dyDescent="0.3">
      <c r="A179" s="22" t="s">
        <v>26</v>
      </c>
      <c r="B179" s="15" t="s">
        <v>27</v>
      </c>
      <c r="C179" s="23">
        <f>SUMIFS($E$7:$E$174,$B$7:$B$174,"DAS-2",$D$7:$D$174,"&lt;&gt;VAGO")</f>
        <v>28</v>
      </c>
      <c r="D179" s="23">
        <f>SUMIFS($E$7:$E$174,$B$7:$B$174,"DAS-2",$D$7:$D$174,"VAGO")</f>
        <v>0</v>
      </c>
      <c r="E179" s="23">
        <f t="shared" si="3"/>
        <v>28</v>
      </c>
      <c r="F179" s="27"/>
      <c r="G179" s="25">
        <f>SUMIF($B$7:$B$174,"DAS-2",$G$7:$G$174)</f>
        <v>0</v>
      </c>
      <c r="H179" s="25">
        <f>SUMIF($B$7:$B$174,"DAS-2",$H$7:$H$174)-SUMIFS($H$7:$H$174,$D$7:$D$174,"VAGO",$B$7:$B$174,"DAS-2")</f>
        <v>42391.250000000022</v>
      </c>
      <c r="I179" s="25">
        <f>SUMIF($B$7:$B$174,"DAS-2",$I$7:$I$174)-SUMIFS($I$7:$I$174,$D$7:$D$174,"VAGO",$B$7:$B$174,"DAS-2")</f>
        <v>189913.07999999987</v>
      </c>
      <c r="J179" s="25">
        <f>SUMIF($B$7:$B$174,"DAS-2",$J$7:$J$174)</f>
        <v>232304.33000000007</v>
      </c>
      <c r="K179" s="26"/>
      <c r="L179" s="26"/>
      <c r="M179" s="26"/>
      <c r="N179" s="26"/>
      <c r="O179" s="26"/>
      <c r="P179" s="26"/>
      <c r="Q179" s="26"/>
    </row>
    <row r="180" spans="1:30" ht="14.5" x14ac:dyDescent="0.3">
      <c r="A180" s="22" t="s">
        <v>28</v>
      </c>
      <c r="B180" s="15" t="s">
        <v>29</v>
      </c>
      <c r="C180" s="23">
        <f>SUMIFS($E$7:$E$174,$B$7:$B$174,"DAS-3",$D$7:$D$174,"&lt;&gt;VAGO")</f>
        <v>12</v>
      </c>
      <c r="D180" s="23">
        <f>SUMIFS($E$7:$E$174,$B$7:$B$174,"DAS-3",$D$7:$D$174,"VAGO")</f>
        <v>1</v>
      </c>
      <c r="E180" s="23">
        <f t="shared" si="3"/>
        <v>13</v>
      </c>
      <c r="F180" s="27"/>
      <c r="G180" s="25">
        <f>SUMIF($B$7:$B$174,"DAS-3",$G$7:$G$174)</f>
        <v>0</v>
      </c>
      <c r="H180" s="25">
        <f>SUMIF($B$7:$B$174,"DAS-3",$H$7:$H$174)-SUMIFS($H$7:$H$174,$D$7:$D$174,"VAGO",$B$7:$B$174,"DAS-3")</f>
        <v>14258.999999999998</v>
      </c>
      <c r="I180" s="25">
        <f>SUMIF($B$7:$B$174,"DAS-3",$I$7:$I$174)-SUMIFS($I$7:$I$174,$D$7:$D$174,"VAGO",$B$7:$B$174,"DAS-3")</f>
        <v>68442.719999999987</v>
      </c>
      <c r="J180" s="25">
        <f>SUMIF($B$7:$B$174,"DAS-3",$J$7:$J$174)</f>
        <v>89831.180000000022</v>
      </c>
      <c r="K180" s="26"/>
      <c r="L180" s="26"/>
      <c r="M180" s="26"/>
      <c r="N180" s="26"/>
      <c r="O180" s="26"/>
      <c r="P180" s="26"/>
      <c r="Q180" s="26"/>
    </row>
    <row r="181" spans="1:30" ht="14.5" x14ac:dyDescent="0.3">
      <c r="A181" s="28" t="s">
        <v>30</v>
      </c>
      <c r="B181" s="15" t="s">
        <v>31</v>
      </c>
      <c r="C181" s="23">
        <v>24</v>
      </c>
      <c r="D181" s="23">
        <v>0</v>
      </c>
      <c r="E181" s="23">
        <f t="shared" si="3"/>
        <v>24</v>
      </c>
      <c r="F181" s="29"/>
      <c r="G181" s="25">
        <f>SUMIF($B$7:$B$174,"DAS-4",$G$7:$G$174)</f>
        <v>0</v>
      </c>
      <c r="H181" s="25">
        <f>SUMIF($B$7:$B$174,"DAS-4",$H$7:$H$174)-SUMIFS($H$7:$H$174,$D$7:$D$174,"VAGO",$B$7:$B$174,"DAS-4")</f>
        <v>23585.039999999997</v>
      </c>
      <c r="I181" s="25">
        <f>SUMIF($B$7:$B$174,"DAS-4",$I$7:$I$174)-SUMIFS($I$7:$I$174,$D$7:$D$174,"VAGO",$B$7:$B$174,"DAS-4")</f>
        <v>125786.64</v>
      </c>
      <c r="J181" s="25">
        <f>SUMIF($B$7:$B$174,"DAS-4",$J$7:$J$174)</f>
        <v>149371.68</v>
      </c>
      <c r="K181" s="26"/>
      <c r="L181" s="26"/>
      <c r="M181" s="26"/>
      <c r="N181" s="26"/>
      <c r="O181" s="26"/>
      <c r="P181" s="26"/>
      <c r="Q181" s="26"/>
    </row>
    <row r="182" spans="1:30" ht="14.5" x14ac:dyDescent="0.3">
      <c r="A182" s="28" t="s">
        <v>32</v>
      </c>
      <c r="B182" s="15" t="s">
        <v>33</v>
      </c>
      <c r="C182" s="23">
        <v>18</v>
      </c>
      <c r="D182" s="23">
        <v>2</v>
      </c>
      <c r="E182" s="23">
        <f t="shared" si="3"/>
        <v>20</v>
      </c>
      <c r="F182" s="29"/>
      <c r="G182" s="25">
        <f>SUMIF($B$7:$B$174,"DAS-5",$G$7:$G$174)</f>
        <v>0</v>
      </c>
      <c r="H182" s="25">
        <f>SUMIF($B$7:$B$174,"DAS-5",$H$7:$H$174)-SUMIFS($H$7:$H$174,$D$7:$D$174,"VAGO",$B$7:$B$174,"DAS-5")</f>
        <v>16185.899999999998</v>
      </c>
      <c r="I182" s="25">
        <f>SUMIF($B$7:$B$174,"DAS-5",$I$7:$I$174)-SUMIFS($I$7:$I$174,$D$7:$D$174,"VAGO",$B$7:$B$174,"DAS-5")</f>
        <v>77691.780000000028</v>
      </c>
      <c r="J182" s="25">
        <f>SUMIF($B$7:$B$174,"DAS-5",$J$7:$J$174)</f>
        <v>104668.22000000004</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3745.84</v>
      </c>
      <c r="I183" s="25">
        <f>SUMIF($B$7:$B$174,"CAA-1",$I$7:$I$174)-SUMIFS($I$7:$I$174,$D$7:$D$174,"VAGO",$B$7:$B$174,"CAA-1")</f>
        <v>18729.25</v>
      </c>
      <c r="J183" s="25">
        <f>SUMIF($B$7:$B$174,"CAA-1",$J$7:$J$174)</f>
        <v>22475.089999999997</v>
      </c>
      <c r="K183" s="26"/>
      <c r="L183" s="26"/>
      <c r="M183" s="26"/>
      <c r="N183" s="26"/>
      <c r="O183" s="26"/>
      <c r="P183" s="26"/>
      <c r="Q183" s="26"/>
    </row>
    <row r="184" spans="1:30" ht="14.5" x14ac:dyDescent="0.3">
      <c r="A184" s="28" t="s">
        <v>36</v>
      </c>
      <c r="B184" s="15" t="s">
        <v>37</v>
      </c>
      <c r="C184" s="23">
        <v>25</v>
      </c>
      <c r="D184" s="23">
        <v>1</v>
      </c>
      <c r="E184" s="23">
        <f t="shared" si="3"/>
        <v>26</v>
      </c>
      <c r="F184" s="29"/>
      <c r="G184" s="25">
        <f>SUMIF($B$7:$B$174,"CAA-2",$G$7:$G$174)</f>
        <v>0</v>
      </c>
      <c r="H184" s="25">
        <f>SUMIF($B$7:$B$174,"CAA-2",$H$7:$H$174)-SUMIFS($H$7:$H$174,$D$7:$D$174,"VAGO",$B$7:$B$174,"CAA-2")</f>
        <v>16185.75</v>
      </c>
      <c r="I184" s="25">
        <f>SUMIF($B$7:$B$174,"CAA-2",$I$7:$I$174)-SUMIFS($I$7:$I$174,$D$7:$D$174,"VAGO",$B$7:$B$174,"CAA-2")</f>
        <v>77075.250000000015</v>
      </c>
      <c r="J184" s="25">
        <f>SUMIF($B$7:$B$174,"CAA-2",$J$7:$J$174)</f>
        <v>97114.75999999998</v>
      </c>
      <c r="K184" s="26"/>
      <c r="L184" s="26"/>
      <c r="M184" s="26"/>
      <c r="N184" s="26"/>
      <c r="O184" s="26"/>
      <c r="P184" s="26"/>
      <c r="Q184" s="26"/>
    </row>
    <row r="185" spans="1:30" ht="14.5" x14ac:dyDescent="0.3">
      <c r="A185" s="28" t="s">
        <v>38</v>
      </c>
      <c r="B185" s="15" t="s">
        <v>39</v>
      </c>
      <c r="C185" s="23">
        <v>23</v>
      </c>
      <c r="D185" s="23">
        <v>0</v>
      </c>
      <c r="E185" s="23">
        <f t="shared" si="3"/>
        <v>23</v>
      </c>
      <c r="F185" s="27"/>
      <c r="G185" s="25">
        <f>SUMIF($B$7:$B$174,"CAA-3",$G$7:$G$174)</f>
        <v>0</v>
      </c>
      <c r="H185" s="25">
        <f>SUMIF($B$7:$B$174,"CAA-3",$H$7:$H$174)-SUMIFS($H$7:$H$174,$D$7:$D$174,"VAGO",$B$7:$B$174,"CAA-3")</f>
        <v>11021.779999999997</v>
      </c>
      <c r="I185" s="25">
        <f>SUMIF($B$7:$B$174,"CAA-3",$I$7:$I$174)-SUMIFS($I$7:$I$174,$D$7:$D$174,"VAGO",$B$7:$B$174,"CAA-3")</f>
        <v>46091.079999999987</v>
      </c>
      <c r="J185" s="25">
        <f>SUMIF($B$7:$B$174,"CAA-3",$J$7:$J$174)</f>
        <v>57112.859999999979</v>
      </c>
      <c r="K185" s="26"/>
      <c r="L185" s="26"/>
      <c r="M185" s="26"/>
      <c r="N185" s="26"/>
      <c r="O185" s="26"/>
      <c r="P185" s="26"/>
      <c r="Q185" s="26"/>
    </row>
    <row r="186" spans="1:30" ht="14.5" x14ac:dyDescent="0.3">
      <c r="A186" s="28" t="s">
        <v>40</v>
      </c>
      <c r="B186" s="15" t="s">
        <v>41</v>
      </c>
      <c r="C186" s="23">
        <v>10</v>
      </c>
      <c r="D186" s="23">
        <v>0</v>
      </c>
      <c r="E186" s="23">
        <f t="shared" si="3"/>
        <v>10</v>
      </c>
      <c r="F186" s="27"/>
      <c r="G186" s="25">
        <f>SUMIF($B$7:$B$174,"CAA-4",$G$7:$G$174)</f>
        <v>0</v>
      </c>
      <c r="H186" s="25">
        <f>SUMIF($B$7:$B$174,"CAA-4",$H$7:$H$174)-SUMIFS($H$7:$H$174,$D$7:$D$174,"VAGO",$B$7:$B$174,"CAA-4")</f>
        <v>2774.7000000000003</v>
      </c>
      <c r="I186" s="25">
        <f>SUMIF($B$7:$B$174,"CAA-4",$I$7:$I$174)-SUMIFS($I$7:$I$174,$D$7:$D$174,"VAGO",$B$7:$B$174,"CAA-4")</f>
        <v>12332.099999999999</v>
      </c>
      <c r="J186" s="25">
        <f>SUMIF($B$7:$B$174,"CAA-4",$J$7:$J$174)</f>
        <v>15106.800000000001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3"/>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164</v>
      </c>
      <c r="D188" s="20">
        <f>SUM(D176:D187)</f>
        <v>4</v>
      </c>
      <c r="E188" s="20">
        <f>SUM(E176:E187)</f>
        <v>168</v>
      </c>
      <c r="F188" s="21"/>
      <c r="G188" s="30">
        <f t="shared" ref="G188:I188" si="4">SUM(G176:G187)</f>
        <v>0</v>
      </c>
      <c r="H188" s="30">
        <f t="shared" si="4"/>
        <v>174818.93000000002</v>
      </c>
      <c r="I188" s="30">
        <f t="shared" si="4"/>
        <v>827256.32999999984</v>
      </c>
      <c r="J188" s="30">
        <f>SUM(J176:J187)</f>
        <v>1023849.0200000003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1250</v>
      </c>
      <c r="I206" s="16">
        <f t="shared" si="9"/>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9"/>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1250</v>
      </c>
      <c r="I208" s="16">
        <f t="shared" si="9"/>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9"/>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3000</v>
      </c>
      <c r="I213" s="16">
        <f t="shared" ref="I213:I217" si="10">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1250</v>
      </c>
      <c r="I214" s="16">
        <f t="shared" si="10"/>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0"/>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0"/>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0"/>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1">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1250</v>
      </c>
      <c r="I222" s="16">
        <f t="shared" si="11"/>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1"/>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1"/>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1250</v>
      </c>
      <c r="I225" s="16">
        <f t="shared" si="11"/>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5000</v>
      </c>
      <c r="I228" s="16">
        <f t="shared" ref="I228:I232" si="13">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3000</v>
      </c>
      <c r="I229" s="16">
        <f t="shared" si="13"/>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5000</v>
      </c>
      <c r="I230" s="16">
        <f t="shared" si="13"/>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3000</v>
      </c>
      <c r="I231" s="16">
        <f t="shared" si="13"/>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5000</v>
      </c>
      <c r="I232" s="16">
        <f t="shared" si="13"/>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126">
        <v>5036.21</v>
      </c>
      <c r="I238" s="16">
        <f t="shared" ref="I238:I245" si="14">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126">
        <v>5036.21</v>
      </c>
      <c r="I239" s="16">
        <f t="shared" si="14"/>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126">
        <v>5036.21</v>
      </c>
      <c r="I240" s="16">
        <f t="shared" si="14"/>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126">
        <v>5036.21</v>
      </c>
      <c r="I241" s="16">
        <f t="shared" si="14"/>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126">
        <v>5036.21</v>
      </c>
      <c r="I242" s="16">
        <f t="shared" si="14"/>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126">
        <v>5036.21</v>
      </c>
      <c r="I243" s="16">
        <f t="shared" si="14"/>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126">
        <v>5036.21</v>
      </c>
      <c r="I244" s="16">
        <f t="shared" si="14"/>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126">
        <v>5036.21</v>
      </c>
      <c r="I245" s="16">
        <f t="shared" si="14"/>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5"/>
        <v>7</v>
      </c>
      <c r="F248" s="24"/>
      <c r="G248" s="16">
        <f>SUMIF($A$238:$A$245,"MEMBRO",$G$238:$G$245)</f>
        <v>0</v>
      </c>
      <c r="H248" s="16">
        <f>SUMIF($A$238:$A$245,"MEMBRO",$H$238:$H$245)</f>
        <v>35253.47</v>
      </c>
      <c r="I248" s="16">
        <f t="shared" ref="I248" si="16">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126">
        <v>2014.48</v>
      </c>
      <c r="I254" s="16">
        <f t="shared" ref="I254:I256" si="17">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126">
        <v>2014.48</v>
      </c>
      <c r="I255" s="16">
        <f t="shared" si="17"/>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126">
        <v>2014.48</v>
      </c>
      <c r="I256" s="16">
        <f t="shared" si="17"/>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4028.96</v>
      </c>
      <c r="I259" s="16">
        <f t="shared" ref="I259" si="19">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0">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0"/>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0"/>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4028.96</v>
      </c>
      <c r="I270" s="16">
        <f t="shared" ref="I270" si="22">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v>1392.8</v>
      </c>
      <c r="I275" s="127">
        <f t="shared" ref="I275:I305" si="23">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3"/>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3"/>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v>1392.8</v>
      </c>
      <c r="I278" s="127">
        <f t="shared" si="23"/>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v>1392.8</v>
      </c>
      <c r="I279" s="127">
        <f t="shared" si="23"/>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3"/>
        <v>1392.8</v>
      </c>
    </row>
    <row r="281" spans="1:30" ht="14.5" x14ac:dyDescent="0.3">
      <c r="A281" s="55" t="s">
        <v>394</v>
      </c>
      <c r="B281" s="93" t="s">
        <v>93</v>
      </c>
      <c r="C281" s="77" t="s">
        <v>223</v>
      </c>
      <c r="D281" s="71" t="s">
        <v>407</v>
      </c>
      <c r="E281" s="53">
        <v>1</v>
      </c>
      <c r="F281" s="83" t="s">
        <v>414</v>
      </c>
      <c r="G281" s="54">
        <v>0</v>
      </c>
      <c r="H281" s="86">
        <v>1392.8</v>
      </c>
      <c r="I281" s="127">
        <f t="shared" si="23"/>
        <v>1392.8</v>
      </c>
    </row>
    <row r="282" spans="1:30" ht="14.5" x14ac:dyDescent="0.3">
      <c r="A282" s="55" t="s">
        <v>394</v>
      </c>
      <c r="B282" s="93" t="s">
        <v>93</v>
      </c>
      <c r="C282" s="77" t="s">
        <v>223</v>
      </c>
      <c r="D282" s="71" t="s">
        <v>407</v>
      </c>
      <c r="E282" s="53">
        <v>1</v>
      </c>
      <c r="F282" s="83" t="s">
        <v>415</v>
      </c>
      <c r="G282" s="54">
        <v>0</v>
      </c>
      <c r="H282" s="86">
        <v>1392.8</v>
      </c>
      <c r="I282" s="127">
        <f t="shared" si="23"/>
        <v>1392.8</v>
      </c>
    </row>
    <row r="283" spans="1:30" ht="14.5" x14ac:dyDescent="0.3">
      <c r="A283" s="80" t="s">
        <v>393</v>
      </c>
      <c r="B283" s="93" t="s">
        <v>93</v>
      </c>
      <c r="C283" s="77" t="s">
        <v>226</v>
      </c>
      <c r="D283" s="71" t="s">
        <v>407</v>
      </c>
      <c r="E283" s="53">
        <v>1</v>
      </c>
      <c r="F283" s="85" t="s">
        <v>416</v>
      </c>
      <c r="G283" s="54">
        <v>0</v>
      </c>
      <c r="H283" s="86">
        <v>1392.8</v>
      </c>
      <c r="I283" s="127">
        <f t="shared" si="23"/>
        <v>1392.8</v>
      </c>
    </row>
    <row r="284" spans="1:30" ht="14.5" x14ac:dyDescent="0.3">
      <c r="A284" s="60" t="s">
        <v>395</v>
      </c>
      <c r="B284" s="93" t="s">
        <v>93</v>
      </c>
      <c r="C284" s="79" t="s">
        <v>226</v>
      </c>
      <c r="D284" s="71" t="s">
        <v>407</v>
      </c>
      <c r="E284" s="53">
        <v>1</v>
      </c>
      <c r="F284" s="84" t="s">
        <v>417</v>
      </c>
      <c r="G284" s="54">
        <v>0</v>
      </c>
      <c r="H284" s="86">
        <v>1392.8</v>
      </c>
      <c r="I284" s="127">
        <f t="shared" si="23"/>
        <v>1392.8</v>
      </c>
    </row>
    <row r="285" spans="1:30" ht="14.5" x14ac:dyDescent="0.3">
      <c r="A285" s="60" t="s">
        <v>396</v>
      </c>
      <c r="B285" s="93" t="s">
        <v>93</v>
      </c>
      <c r="C285" s="79" t="s">
        <v>225</v>
      </c>
      <c r="D285" s="71" t="s">
        <v>407</v>
      </c>
      <c r="E285" s="53">
        <v>1</v>
      </c>
      <c r="F285" s="81" t="s">
        <v>418</v>
      </c>
      <c r="G285" s="54">
        <v>0</v>
      </c>
      <c r="H285" s="86">
        <v>1392.8</v>
      </c>
      <c r="I285" s="127">
        <f t="shared" si="23"/>
        <v>1392.8</v>
      </c>
    </row>
    <row r="286" spans="1:30" ht="14.5" x14ac:dyDescent="0.3">
      <c r="A286" s="60" t="s">
        <v>393</v>
      </c>
      <c r="B286" s="93" t="s">
        <v>93</v>
      </c>
      <c r="C286" s="79" t="s">
        <v>219</v>
      </c>
      <c r="D286" s="71" t="s">
        <v>407</v>
      </c>
      <c r="E286" s="53">
        <v>1</v>
      </c>
      <c r="F286" s="81" t="s">
        <v>419</v>
      </c>
      <c r="G286" s="54">
        <v>0</v>
      </c>
      <c r="H286" s="86">
        <v>1392.8</v>
      </c>
      <c r="I286" s="127">
        <f t="shared" si="23"/>
        <v>1392.8</v>
      </c>
    </row>
    <row r="287" spans="1:30" ht="14.5" x14ac:dyDescent="0.3">
      <c r="A287" s="81"/>
      <c r="B287" s="93" t="s">
        <v>93</v>
      </c>
      <c r="C287" s="79" t="s">
        <v>225</v>
      </c>
      <c r="D287" s="71" t="s">
        <v>386</v>
      </c>
      <c r="E287" s="53">
        <v>1</v>
      </c>
      <c r="F287" s="81" t="s">
        <v>386</v>
      </c>
      <c r="G287" s="54">
        <v>0</v>
      </c>
      <c r="H287" s="86">
        <v>1392.8</v>
      </c>
      <c r="I287" s="127">
        <f t="shared" si="23"/>
        <v>1392.8</v>
      </c>
    </row>
    <row r="288" spans="1:30" ht="14.5" x14ac:dyDescent="0.3">
      <c r="A288" s="60" t="s">
        <v>573</v>
      </c>
      <c r="B288" s="93" t="s">
        <v>448</v>
      </c>
      <c r="C288" s="79" t="s">
        <v>220</v>
      </c>
      <c r="D288" s="71" t="s">
        <v>407</v>
      </c>
      <c r="E288" s="53">
        <v>1</v>
      </c>
      <c r="F288" s="81" t="s">
        <v>542</v>
      </c>
      <c r="G288" s="54">
        <v>0</v>
      </c>
      <c r="H288" s="86">
        <v>849.76</v>
      </c>
      <c r="I288" s="127">
        <f t="shared" si="23"/>
        <v>849.76</v>
      </c>
    </row>
    <row r="289" spans="1:30" ht="14.5" x14ac:dyDescent="0.3">
      <c r="A289" s="60" t="s">
        <v>393</v>
      </c>
      <c r="B289" s="93" t="s">
        <v>448</v>
      </c>
      <c r="C289" s="79" t="s">
        <v>219</v>
      </c>
      <c r="D289" s="71" t="s">
        <v>407</v>
      </c>
      <c r="E289" s="53">
        <v>1</v>
      </c>
      <c r="F289" s="84" t="s">
        <v>422</v>
      </c>
      <c r="G289" s="54">
        <v>0</v>
      </c>
      <c r="H289" s="86">
        <v>849.76</v>
      </c>
      <c r="I289" s="127">
        <f t="shared" si="23"/>
        <v>849.76</v>
      </c>
    </row>
    <row r="290" spans="1:30" ht="14.5" x14ac:dyDescent="0.3">
      <c r="A290" s="60" t="s">
        <v>395</v>
      </c>
      <c r="B290" s="93" t="s">
        <v>448</v>
      </c>
      <c r="C290" s="79" t="s">
        <v>219</v>
      </c>
      <c r="D290" s="71" t="s">
        <v>407</v>
      </c>
      <c r="E290" s="53">
        <v>1</v>
      </c>
      <c r="F290" s="84" t="s">
        <v>423</v>
      </c>
      <c r="G290" s="54">
        <v>0</v>
      </c>
      <c r="H290" s="86">
        <v>849.76</v>
      </c>
      <c r="I290" s="127">
        <f t="shared" si="23"/>
        <v>849.76</v>
      </c>
    </row>
    <row r="291" spans="1:30" ht="14.5" x14ac:dyDescent="0.3">
      <c r="A291" s="60" t="s">
        <v>399</v>
      </c>
      <c r="B291" s="93" t="s">
        <v>448</v>
      </c>
      <c r="C291" s="79" t="s">
        <v>220</v>
      </c>
      <c r="D291" s="71" t="s">
        <v>407</v>
      </c>
      <c r="E291" s="53">
        <v>1</v>
      </c>
      <c r="F291" s="84" t="s">
        <v>424</v>
      </c>
      <c r="G291" s="54">
        <v>0</v>
      </c>
      <c r="H291" s="86">
        <v>849.76</v>
      </c>
      <c r="I291" s="127">
        <f t="shared" si="23"/>
        <v>849.76</v>
      </c>
    </row>
    <row r="292" spans="1:30" ht="14.5" x14ac:dyDescent="0.3">
      <c r="A292" s="60" t="s">
        <v>400</v>
      </c>
      <c r="B292" s="93" t="s">
        <v>448</v>
      </c>
      <c r="C292" s="79" t="s">
        <v>225</v>
      </c>
      <c r="D292" s="71" t="s">
        <v>407</v>
      </c>
      <c r="E292" s="53">
        <v>1</v>
      </c>
      <c r="F292" s="84" t="s">
        <v>425</v>
      </c>
      <c r="G292" s="54">
        <v>0</v>
      </c>
      <c r="H292" s="86">
        <v>849.76</v>
      </c>
      <c r="I292" s="127">
        <f t="shared" si="23"/>
        <v>849.76</v>
      </c>
    </row>
    <row r="293" spans="1:30" ht="14.5" x14ac:dyDescent="0.3">
      <c r="A293" s="60" t="s">
        <v>401</v>
      </c>
      <c r="B293" s="93" t="s">
        <v>448</v>
      </c>
      <c r="C293" s="79" t="s">
        <v>224</v>
      </c>
      <c r="D293" s="71" t="s">
        <v>407</v>
      </c>
      <c r="E293" s="53">
        <v>1</v>
      </c>
      <c r="F293" s="84" t="s">
        <v>426</v>
      </c>
      <c r="G293" s="54">
        <v>0</v>
      </c>
      <c r="H293" s="86">
        <v>849.76</v>
      </c>
      <c r="I293" s="127">
        <f t="shared" si="23"/>
        <v>849.76</v>
      </c>
    </row>
    <row r="294" spans="1:30" ht="14.5" x14ac:dyDescent="0.3">
      <c r="A294" s="60" t="s">
        <v>402</v>
      </c>
      <c r="B294" s="93" t="s">
        <v>448</v>
      </c>
      <c r="C294" s="79" t="s">
        <v>225</v>
      </c>
      <c r="D294" s="71" t="s">
        <v>407</v>
      </c>
      <c r="E294" s="53">
        <v>1</v>
      </c>
      <c r="F294" s="81" t="s">
        <v>427</v>
      </c>
      <c r="G294" s="54">
        <v>0</v>
      </c>
      <c r="H294" s="86">
        <v>849.76</v>
      </c>
      <c r="I294" s="127">
        <f t="shared" si="23"/>
        <v>849.76</v>
      </c>
    </row>
    <row r="295" spans="1:30" ht="14.5" x14ac:dyDescent="0.3">
      <c r="A295" s="60" t="s">
        <v>403</v>
      </c>
      <c r="B295" s="93" t="s">
        <v>448</v>
      </c>
      <c r="C295" s="79" t="s">
        <v>222</v>
      </c>
      <c r="D295" s="71" t="s">
        <v>407</v>
      </c>
      <c r="E295" s="53">
        <v>1</v>
      </c>
      <c r="F295" s="84" t="s">
        <v>428</v>
      </c>
      <c r="G295" s="54">
        <v>0</v>
      </c>
      <c r="H295" s="86">
        <v>849.76</v>
      </c>
      <c r="I295" s="127">
        <f t="shared" si="23"/>
        <v>849.76</v>
      </c>
    </row>
    <row r="296" spans="1:30" ht="14.5" x14ac:dyDescent="0.3">
      <c r="A296" s="60" t="s">
        <v>398</v>
      </c>
      <c r="B296" s="93" t="s">
        <v>448</v>
      </c>
      <c r="C296" s="79" t="s">
        <v>220</v>
      </c>
      <c r="D296" s="71" t="s">
        <v>407</v>
      </c>
      <c r="E296" s="53">
        <v>1</v>
      </c>
      <c r="F296" s="84" t="s">
        <v>429</v>
      </c>
      <c r="G296" s="54">
        <v>0</v>
      </c>
      <c r="H296" s="86">
        <v>849.76</v>
      </c>
      <c r="I296" s="127">
        <f t="shared" si="23"/>
        <v>849.76</v>
      </c>
    </row>
    <row r="297" spans="1:30" ht="14.5" x14ac:dyDescent="0.3">
      <c r="A297" s="60" t="s">
        <v>393</v>
      </c>
      <c r="B297" s="93" t="s">
        <v>448</v>
      </c>
      <c r="C297" s="79" t="s">
        <v>220</v>
      </c>
      <c r="D297" s="71" t="s">
        <v>407</v>
      </c>
      <c r="E297" s="53">
        <v>1</v>
      </c>
      <c r="F297" s="81" t="s">
        <v>430</v>
      </c>
      <c r="G297" s="54">
        <v>0</v>
      </c>
      <c r="H297" s="86">
        <v>849.76</v>
      </c>
      <c r="I297" s="127">
        <f t="shared" si="23"/>
        <v>849.76</v>
      </c>
    </row>
    <row r="298" spans="1:30" ht="14.5" x14ac:dyDescent="0.3">
      <c r="A298" s="60" t="s">
        <v>404</v>
      </c>
      <c r="B298" s="93" t="s">
        <v>448</v>
      </c>
      <c r="C298" s="79" t="s">
        <v>220</v>
      </c>
      <c r="D298" s="71" t="s">
        <v>407</v>
      </c>
      <c r="E298" s="53">
        <v>1</v>
      </c>
      <c r="F298" s="84" t="s">
        <v>431</v>
      </c>
      <c r="G298" s="54">
        <v>0</v>
      </c>
      <c r="H298" s="86">
        <v>849.76</v>
      </c>
      <c r="I298" s="127">
        <f t="shared" si="23"/>
        <v>849.76</v>
      </c>
    </row>
    <row r="299" spans="1:30" ht="14.5" x14ac:dyDescent="0.3">
      <c r="A299" s="60" t="s">
        <v>405</v>
      </c>
      <c r="B299" s="93" t="s">
        <v>448</v>
      </c>
      <c r="C299" s="79" t="s">
        <v>219</v>
      </c>
      <c r="D299" s="71" t="s">
        <v>407</v>
      </c>
      <c r="E299" s="53">
        <v>1</v>
      </c>
      <c r="F299" s="84" t="s">
        <v>432</v>
      </c>
      <c r="G299" s="54">
        <v>0</v>
      </c>
      <c r="H299" s="86">
        <v>849.76</v>
      </c>
      <c r="I299" s="127">
        <f t="shared" si="23"/>
        <v>849.76</v>
      </c>
    </row>
    <row r="300" spans="1:30" ht="14.5" x14ac:dyDescent="0.3">
      <c r="A300" s="60" t="s">
        <v>402</v>
      </c>
      <c r="B300" s="93" t="s">
        <v>448</v>
      </c>
      <c r="C300" s="79" t="s">
        <v>225</v>
      </c>
      <c r="D300" s="71" t="s">
        <v>407</v>
      </c>
      <c r="E300" s="53">
        <v>1</v>
      </c>
      <c r="F300" s="84" t="s">
        <v>433</v>
      </c>
      <c r="G300" s="54">
        <v>0</v>
      </c>
      <c r="H300" s="86">
        <v>849.76</v>
      </c>
      <c r="I300" s="127">
        <f t="shared" si="23"/>
        <v>849.76</v>
      </c>
    </row>
    <row r="301" spans="1:30" ht="14.5" x14ac:dyDescent="0.3">
      <c r="A301" s="60" t="s">
        <v>403</v>
      </c>
      <c r="B301" s="93" t="s">
        <v>448</v>
      </c>
      <c r="C301" s="79" t="s">
        <v>219</v>
      </c>
      <c r="D301" s="71" t="s">
        <v>407</v>
      </c>
      <c r="E301" s="53">
        <v>1</v>
      </c>
      <c r="F301" s="84" t="s">
        <v>434</v>
      </c>
      <c r="G301" s="54">
        <v>0</v>
      </c>
      <c r="H301" s="86">
        <v>849.76</v>
      </c>
      <c r="I301" s="127">
        <f t="shared" si="23"/>
        <v>849.76</v>
      </c>
    </row>
    <row r="302" spans="1:30" ht="14.5" x14ac:dyDescent="0.3">
      <c r="A302" s="60" t="s">
        <v>406</v>
      </c>
      <c r="B302" s="93" t="s">
        <v>448</v>
      </c>
      <c r="C302" s="79" t="s">
        <v>219</v>
      </c>
      <c r="D302" s="71" t="s">
        <v>407</v>
      </c>
      <c r="E302" s="53">
        <v>1</v>
      </c>
      <c r="F302" s="81" t="s">
        <v>435</v>
      </c>
      <c r="G302" s="54">
        <v>0</v>
      </c>
      <c r="H302" s="86">
        <v>849.76</v>
      </c>
      <c r="I302" s="127">
        <f t="shared" si="23"/>
        <v>849.76</v>
      </c>
    </row>
    <row r="303" spans="1:30" ht="14.5" x14ac:dyDescent="0.3">
      <c r="A303" s="60" t="s">
        <v>393</v>
      </c>
      <c r="B303" s="93" t="s">
        <v>448</v>
      </c>
      <c r="C303" s="79" t="s">
        <v>219</v>
      </c>
      <c r="D303" s="52" t="s">
        <v>407</v>
      </c>
      <c r="E303" s="53">
        <v>1</v>
      </c>
      <c r="F303" s="81" t="s">
        <v>511</v>
      </c>
      <c r="G303" s="54">
        <v>0</v>
      </c>
      <c r="H303" s="86">
        <v>849.76</v>
      </c>
      <c r="I303" s="127">
        <f t="shared" si="23"/>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3"/>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3"/>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1</v>
      </c>
      <c r="E307" s="23">
        <f t="shared" ref="E307:E312" si="24">C307+D307</f>
        <v>13</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2</v>
      </c>
      <c r="E308" s="23">
        <f t="shared" si="24"/>
        <v>18</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4"/>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4"/>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4"/>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4"/>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5">SUM(D307:D312)</f>
        <v>3</v>
      </c>
      <c r="E313" s="20">
        <f t="shared" si="25"/>
        <v>31</v>
      </c>
      <c r="F313" s="36"/>
      <c r="G313" s="39">
        <f t="shared" ref="G313:H313" si="26">SUM(G307:G312)</f>
        <v>0</v>
      </c>
      <c r="H313" s="39">
        <f t="shared" si="26"/>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221</v>
      </c>
      <c r="D316" s="20">
        <f>SUM(D188+D200+D233+D249+D260+D271+D313)</f>
        <v>7</v>
      </c>
      <c r="E316" s="20">
        <f>SUM(E188+E200+E233+E249+E260+E271+E313)</f>
        <v>228</v>
      </c>
      <c r="F316" s="21"/>
      <c r="G316" s="39">
        <f>SUM(H188+G200+G233+G249+G260+G271+G313)</f>
        <v>174818.93000000002</v>
      </c>
      <c r="H316" s="39">
        <f>SUM(I188+H200+H233+H249+H260+H271+H313)</f>
        <v>937034.96999999974</v>
      </c>
      <c r="I316" s="39">
        <f>SUM(J188+I200+I233+I249+I260+I271+I313)</f>
        <v>1133627.6600000001</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3AF22295-F212-40F9-AF46-724E4E0CB3EB}">
      <formula1>"FDA,FDA-1,FDA-2,FDA-3,FDA-4"</formula1>
    </dataValidation>
    <dataValidation type="list" allowBlank="1" sqref="B7:B174" xr:uid="{E4937720-1779-443D-A0C2-F128045C6530}">
      <formula1>"DAS,DAS-1,DAS-2,DAS-3,DAS-4,DAS-5,CAA-1,CAA-2,CAA-3,CAA-4,CAA-5"</formula1>
    </dataValidation>
    <dataValidation type="list" allowBlank="1" sqref="D205:D209 D192:D193 D275:D305 D221:D225 D213:D217 D254:D256 D265:D267 D238:D245 D7:D174" xr:uid="{6AD2FC3F-0C83-4637-96FC-C249F361D496}">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00F37-D612-4704-8E80-4D7435BBC9D5}">
  <dimension ref="A1:AD1038"/>
  <sheetViews>
    <sheetView topLeftCell="A55" workbookViewId="0">
      <selection activeCell="A16" sqref="A16"/>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592</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4" t="s">
        <v>593</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5.5" x14ac:dyDescent="0.3">
      <c r="A7" s="55" t="s">
        <v>180</v>
      </c>
      <c r="B7" s="57" t="s">
        <v>37</v>
      </c>
      <c r="C7" s="57" t="s">
        <v>219</v>
      </c>
      <c r="D7" s="94" t="s">
        <v>227</v>
      </c>
      <c r="E7" s="53">
        <v>1</v>
      </c>
      <c r="F7" s="60" t="s">
        <v>228</v>
      </c>
      <c r="G7" s="54">
        <v>0</v>
      </c>
      <c r="H7" s="124">
        <v>770.75</v>
      </c>
      <c r="I7" s="124">
        <v>3083.01</v>
      </c>
      <c r="J7" s="65">
        <f t="shared" ref="J7:J70" si="0">H7+I7</f>
        <v>3853.76</v>
      </c>
      <c r="K7" s="17"/>
      <c r="L7" s="17"/>
      <c r="M7" s="17"/>
      <c r="N7" s="17"/>
      <c r="O7" s="17"/>
      <c r="P7" s="17"/>
      <c r="Q7" s="17"/>
      <c r="R7" s="18"/>
      <c r="S7" s="18"/>
      <c r="T7" s="18"/>
      <c r="U7" s="18"/>
      <c r="V7" s="18"/>
      <c r="W7" s="18"/>
      <c r="X7" s="18"/>
      <c r="Y7" s="18"/>
      <c r="Z7" s="18"/>
      <c r="AA7" s="5"/>
      <c r="AB7" s="5"/>
      <c r="AC7" s="5"/>
      <c r="AD7" s="5"/>
    </row>
    <row r="8" spans="1:30" ht="15.5" x14ac:dyDescent="0.3">
      <c r="A8" s="56" t="s">
        <v>181</v>
      </c>
      <c r="B8" s="58" t="s">
        <v>33</v>
      </c>
      <c r="C8" s="56" t="s">
        <v>220</v>
      </c>
      <c r="D8" s="94" t="s">
        <v>227</v>
      </c>
      <c r="E8" s="53">
        <v>1</v>
      </c>
      <c r="F8" s="61" t="s">
        <v>229</v>
      </c>
      <c r="G8" s="54">
        <v>0</v>
      </c>
      <c r="H8" s="124">
        <v>1079.06</v>
      </c>
      <c r="I8" s="124">
        <v>4316.21</v>
      </c>
      <c r="J8" s="65">
        <f t="shared" si="0"/>
        <v>5395.27</v>
      </c>
      <c r="K8" s="17"/>
      <c r="L8" s="17"/>
      <c r="M8" s="17"/>
      <c r="N8" s="17"/>
      <c r="O8" s="17"/>
      <c r="P8" s="17"/>
      <c r="Q8" s="17"/>
      <c r="R8" s="5"/>
      <c r="S8" s="5"/>
      <c r="T8" s="5"/>
      <c r="U8" s="5"/>
      <c r="V8" s="5"/>
      <c r="W8" s="5"/>
      <c r="X8" s="5"/>
      <c r="Y8" s="5"/>
      <c r="Z8" s="5"/>
      <c r="AA8" s="5"/>
      <c r="AB8" s="5"/>
      <c r="AC8" s="5"/>
      <c r="AD8" s="5"/>
    </row>
    <row r="9" spans="1:30" ht="15.5" x14ac:dyDescent="0.3">
      <c r="A9" s="56" t="s">
        <v>180</v>
      </c>
      <c r="B9" s="58" t="s">
        <v>37</v>
      </c>
      <c r="C9" s="58" t="s">
        <v>221</v>
      </c>
      <c r="D9" s="94" t="s">
        <v>227</v>
      </c>
      <c r="E9" s="53">
        <v>1</v>
      </c>
      <c r="F9" s="60" t="s">
        <v>230</v>
      </c>
      <c r="G9" s="54">
        <v>0</v>
      </c>
      <c r="H9" s="124">
        <v>770.75</v>
      </c>
      <c r="I9" s="124">
        <v>3083.01</v>
      </c>
      <c r="J9" s="65">
        <f t="shared" si="0"/>
        <v>3853.76</v>
      </c>
      <c r="K9" s="47"/>
      <c r="L9" s="47"/>
      <c r="M9" s="47"/>
      <c r="N9" s="47"/>
      <c r="O9" s="47"/>
      <c r="P9" s="47"/>
      <c r="Q9" s="47"/>
    </row>
    <row r="10" spans="1:30" ht="15.5" x14ac:dyDescent="0.3">
      <c r="A10" s="56" t="s">
        <v>182</v>
      </c>
      <c r="B10" s="56" t="s">
        <v>39</v>
      </c>
      <c r="C10" s="56" t="s">
        <v>222</v>
      </c>
      <c r="D10" s="94" t="s">
        <v>227</v>
      </c>
      <c r="E10" s="53">
        <v>1</v>
      </c>
      <c r="F10" s="62" t="s">
        <v>231</v>
      </c>
      <c r="G10" s="54">
        <v>0</v>
      </c>
      <c r="H10" s="123">
        <v>500.99</v>
      </c>
      <c r="I10" s="123">
        <v>2003.96</v>
      </c>
      <c r="J10" s="65">
        <f t="shared" si="0"/>
        <v>2504.9499999999998</v>
      </c>
    </row>
    <row r="11" spans="1:30" ht="15.5" x14ac:dyDescent="0.3">
      <c r="A11" s="55" t="s">
        <v>183</v>
      </c>
      <c r="B11" s="57" t="s">
        <v>27</v>
      </c>
      <c r="C11" s="57" t="s">
        <v>223</v>
      </c>
      <c r="D11" s="94" t="s">
        <v>227</v>
      </c>
      <c r="E11" s="53">
        <v>1</v>
      </c>
      <c r="F11" s="61" t="s">
        <v>232</v>
      </c>
      <c r="G11" s="54">
        <v>0</v>
      </c>
      <c r="H11" s="123">
        <v>1695.65</v>
      </c>
      <c r="I11" s="123">
        <v>6782.61</v>
      </c>
      <c r="J11" s="65">
        <f t="shared" si="0"/>
        <v>8478.26</v>
      </c>
    </row>
    <row r="12" spans="1:30" ht="15.5" x14ac:dyDescent="0.3">
      <c r="A12" s="55" t="s">
        <v>184</v>
      </c>
      <c r="B12" s="55" t="s">
        <v>29</v>
      </c>
      <c r="C12" s="58" t="s">
        <v>221</v>
      </c>
      <c r="D12" s="94" t="s">
        <v>407</v>
      </c>
      <c r="E12" s="53">
        <v>1</v>
      </c>
      <c r="F12" s="60" t="s">
        <v>233</v>
      </c>
      <c r="G12" s="54">
        <v>0</v>
      </c>
      <c r="H12" s="123"/>
      <c r="I12" s="123">
        <v>5703.56</v>
      </c>
      <c r="J12" s="65">
        <f t="shared" si="0"/>
        <v>5703.56</v>
      </c>
    </row>
    <row r="13" spans="1:30" ht="15.5" x14ac:dyDescent="0.3">
      <c r="A13" s="55" t="s">
        <v>182</v>
      </c>
      <c r="B13" s="56" t="s">
        <v>39</v>
      </c>
      <c r="C13" s="56" t="s">
        <v>220</v>
      </c>
      <c r="D13" s="94" t="s">
        <v>227</v>
      </c>
      <c r="E13" s="53">
        <v>1</v>
      </c>
      <c r="F13" s="60" t="s">
        <v>234</v>
      </c>
      <c r="G13" s="54">
        <v>0</v>
      </c>
      <c r="H13" s="123">
        <v>500.99</v>
      </c>
      <c r="I13" s="123">
        <v>2003.96</v>
      </c>
      <c r="J13" s="65">
        <f t="shared" si="0"/>
        <v>2504.9499999999998</v>
      </c>
    </row>
    <row r="14" spans="1:30" ht="15.5" x14ac:dyDescent="0.3">
      <c r="A14" s="55" t="s">
        <v>182</v>
      </c>
      <c r="B14" s="56" t="s">
        <v>39</v>
      </c>
      <c r="C14" s="57" t="s">
        <v>219</v>
      </c>
      <c r="D14" s="94" t="s">
        <v>227</v>
      </c>
      <c r="E14" s="53">
        <v>1</v>
      </c>
      <c r="F14" s="60" t="s">
        <v>235</v>
      </c>
      <c r="G14" s="54">
        <v>0</v>
      </c>
      <c r="H14" s="123">
        <v>500.99</v>
      </c>
      <c r="I14" s="123">
        <v>2003.96</v>
      </c>
      <c r="J14" s="65">
        <f t="shared" si="0"/>
        <v>2504.9499999999998</v>
      </c>
    </row>
    <row r="15" spans="1:30" ht="15.5" x14ac:dyDescent="0.3">
      <c r="A15" s="55" t="s">
        <v>181</v>
      </c>
      <c r="B15" s="57" t="s">
        <v>33</v>
      </c>
      <c r="C15" s="56" t="s">
        <v>224</v>
      </c>
      <c r="D15" s="94" t="s">
        <v>227</v>
      </c>
      <c r="E15" s="53">
        <v>1</v>
      </c>
      <c r="F15" s="60" t="s">
        <v>236</v>
      </c>
      <c r="G15" s="54">
        <v>0</v>
      </c>
      <c r="H15" s="124">
        <v>1079.06</v>
      </c>
      <c r="I15" s="124">
        <v>4316.21</v>
      </c>
      <c r="J15" s="65">
        <f t="shared" si="0"/>
        <v>5395.27</v>
      </c>
    </row>
    <row r="16" spans="1:30" ht="15.5" x14ac:dyDescent="0.3">
      <c r="A16" s="55" t="s">
        <v>183</v>
      </c>
      <c r="B16" s="57" t="s">
        <v>27</v>
      </c>
      <c r="C16" s="57" t="s">
        <v>219</v>
      </c>
      <c r="D16" s="94" t="s">
        <v>227</v>
      </c>
      <c r="E16" s="53">
        <v>1</v>
      </c>
      <c r="F16" s="61" t="s">
        <v>237</v>
      </c>
      <c r="G16" s="54">
        <v>0</v>
      </c>
      <c r="H16" s="123">
        <v>1695.65</v>
      </c>
      <c r="I16" s="123">
        <v>6782.61</v>
      </c>
      <c r="J16" s="65">
        <f t="shared" si="0"/>
        <v>8478.26</v>
      </c>
    </row>
    <row r="17" spans="1:10" ht="15.5" x14ac:dyDescent="0.3">
      <c r="A17" s="55" t="s">
        <v>183</v>
      </c>
      <c r="B17" s="57" t="s">
        <v>27</v>
      </c>
      <c r="C17" s="56" t="s">
        <v>222</v>
      </c>
      <c r="D17" s="94" t="s">
        <v>227</v>
      </c>
      <c r="E17" s="53">
        <v>1</v>
      </c>
      <c r="F17" s="60" t="s">
        <v>238</v>
      </c>
      <c r="G17" s="54">
        <v>0</v>
      </c>
      <c r="H17" s="123">
        <v>1695.65</v>
      </c>
      <c r="I17" s="123">
        <v>6782.61</v>
      </c>
      <c r="J17" s="65">
        <f t="shared" si="0"/>
        <v>8478.26</v>
      </c>
    </row>
    <row r="18" spans="1:10" ht="15.5" x14ac:dyDescent="0.3">
      <c r="A18" s="55" t="s">
        <v>180</v>
      </c>
      <c r="B18" s="58" t="s">
        <v>37</v>
      </c>
      <c r="C18" s="57" t="s">
        <v>223</v>
      </c>
      <c r="D18" s="94" t="s">
        <v>227</v>
      </c>
      <c r="E18" s="53">
        <v>1</v>
      </c>
      <c r="F18" s="60" t="s">
        <v>239</v>
      </c>
      <c r="G18" s="54">
        <v>0</v>
      </c>
      <c r="H18" s="124">
        <v>770.75</v>
      </c>
      <c r="I18" s="124">
        <v>3083.01</v>
      </c>
      <c r="J18" s="65">
        <f t="shared" si="0"/>
        <v>3853.76</v>
      </c>
    </row>
    <row r="19" spans="1:10" ht="15.5" x14ac:dyDescent="0.3">
      <c r="A19" s="55" t="s">
        <v>185</v>
      </c>
      <c r="B19" s="55" t="s">
        <v>29</v>
      </c>
      <c r="C19" s="56" t="s">
        <v>225</v>
      </c>
      <c r="D19" s="94" t="s">
        <v>386</v>
      </c>
      <c r="E19" s="53">
        <v>1</v>
      </c>
      <c r="F19" s="60" t="s">
        <v>386</v>
      </c>
      <c r="G19" s="54">
        <v>0</v>
      </c>
      <c r="H19" s="123">
        <v>1425.9</v>
      </c>
      <c r="I19" s="123">
        <v>5703.56</v>
      </c>
      <c r="J19" s="65">
        <f t="shared" si="0"/>
        <v>7129.4600000000009</v>
      </c>
    </row>
    <row r="20" spans="1:10" ht="15.5" x14ac:dyDescent="0.3">
      <c r="A20" s="55" t="s">
        <v>183</v>
      </c>
      <c r="B20" s="57" t="s">
        <v>27</v>
      </c>
      <c r="C20" s="56" t="s">
        <v>222</v>
      </c>
      <c r="D20" s="94" t="s">
        <v>227</v>
      </c>
      <c r="E20" s="53">
        <v>1</v>
      </c>
      <c r="F20" s="60" t="s">
        <v>241</v>
      </c>
      <c r="G20" s="54">
        <v>0</v>
      </c>
      <c r="H20" s="123">
        <v>1695.65</v>
      </c>
      <c r="I20" s="123">
        <v>6782.61</v>
      </c>
      <c r="J20" s="65">
        <f t="shared" si="0"/>
        <v>8478.26</v>
      </c>
    </row>
    <row r="21" spans="1:10" ht="26" x14ac:dyDescent="0.3">
      <c r="A21" s="55" t="s">
        <v>186</v>
      </c>
      <c r="B21" s="55" t="s">
        <v>41</v>
      </c>
      <c r="C21" s="55" t="s">
        <v>226</v>
      </c>
      <c r="D21" s="94" t="s">
        <v>407</v>
      </c>
      <c r="E21" s="53">
        <v>1</v>
      </c>
      <c r="F21" s="60" t="s">
        <v>242</v>
      </c>
      <c r="G21" s="54">
        <v>0</v>
      </c>
      <c r="H21" s="123"/>
      <c r="I21" s="123">
        <v>1233.21</v>
      </c>
      <c r="J21" s="67">
        <f t="shared" si="0"/>
        <v>1233.21</v>
      </c>
    </row>
    <row r="22" spans="1:10" ht="15.5" x14ac:dyDescent="0.3">
      <c r="A22" s="55" t="s">
        <v>180</v>
      </c>
      <c r="B22" s="58" t="s">
        <v>37</v>
      </c>
      <c r="C22" s="57" t="s">
        <v>223</v>
      </c>
      <c r="D22" s="94" t="s">
        <v>227</v>
      </c>
      <c r="E22" s="53">
        <v>1</v>
      </c>
      <c r="F22" s="60" t="s">
        <v>243</v>
      </c>
      <c r="G22" s="54">
        <v>0</v>
      </c>
      <c r="H22" s="124">
        <v>770.75</v>
      </c>
      <c r="I22" s="124">
        <v>3083.01</v>
      </c>
      <c r="J22" s="65">
        <f t="shared" si="0"/>
        <v>3853.76</v>
      </c>
    </row>
    <row r="23" spans="1:10" ht="15.5" x14ac:dyDescent="0.3">
      <c r="A23" s="55" t="s">
        <v>187</v>
      </c>
      <c r="B23" s="55" t="s">
        <v>25</v>
      </c>
      <c r="C23" s="57" t="s">
        <v>219</v>
      </c>
      <c r="D23" s="94" t="s">
        <v>227</v>
      </c>
      <c r="E23" s="53">
        <v>1</v>
      </c>
      <c r="F23" s="63" t="s">
        <v>244</v>
      </c>
      <c r="G23" s="54">
        <v>0</v>
      </c>
      <c r="H23" s="123">
        <v>2312.25</v>
      </c>
      <c r="I23" s="123">
        <v>9249.0300000000007</v>
      </c>
      <c r="J23" s="65">
        <f t="shared" si="0"/>
        <v>11561.28</v>
      </c>
    </row>
    <row r="24" spans="1:10" ht="15.5" x14ac:dyDescent="0.3">
      <c r="A24" s="55" t="s">
        <v>187</v>
      </c>
      <c r="B24" s="55" t="s">
        <v>25</v>
      </c>
      <c r="C24" s="57" t="s">
        <v>223</v>
      </c>
      <c r="D24" s="94" t="s">
        <v>227</v>
      </c>
      <c r="E24" s="53">
        <v>1</v>
      </c>
      <c r="F24" s="60" t="s">
        <v>245</v>
      </c>
      <c r="G24" s="54">
        <v>0</v>
      </c>
      <c r="H24" s="123">
        <v>2312.25</v>
      </c>
      <c r="I24" s="123">
        <v>9249.0300000000007</v>
      </c>
      <c r="J24" s="65">
        <f t="shared" si="0"/>
        <v>11561.28</v>
      </c>
    </row>
    <row r="25" spans="1:10" ht="15.5" x14ac:dyDescent="0.3">
      <c r="A25" s="55" t="s">
        <v>183</v>
      </c>
      <c r="B25" s="57" t="s">
        <v>27</v>
      </c>
      <c r="C25" s="56" t="s">
        <v>222</v>
      </c>
      <c r="D25" s="94" t="s">
        <v>461</v>
      </c>
      <c r="E25" s="53">
        <v>1</v>
      </c>
      <c r="F25" s="60" t="s">
        <v>246</v>
      </c>
      <c r="G25" s="54">
        <v>0</v>
      </c>
      <c r="H25" s="123"/>
      <c r="I25" s="123">
        <v>6782.61</v>
      </c>
      <c r="J25" s="65">
        <f t="shared" si="0"/>
        <v>6782.61</v>
      </c>
    </row>
    <row r="26" spans="1:10" ht="15.5" x14ac:dyDescent="0.3">
      <c r="A26" s="55" t="s">
        <v>188</v>
      </c>
      <c r="B26" s="55" t="s">
        <v>35</v>
      </c>
      <c r="C26" s="55" t="s">
        <v>226</v>
      </c>
      <c r="D26" s="94" t="s">
        <v>407</v>
      </c>
      <c r="E26" s="53">
        <v>1</v>
      </c>
      <c r="F26" s="60" t="s">
        <v>339</v>
      </c>
      <c r="G26" s="54">
        <v>0</v>
      </c>
      <c r="H26" s="123"/>
      <c r="I26" s="123">
        <v>3745.85</v>
      </c>
      <c r="J26" s="65">
        <f t="shared" si="0"/>
        <v>3745.85</v>
      </c>
    </row>
    <row r="27" spans="1:10" ht="15.5" x14ac:dyDescent="0.3">
      <c r="A27" s="55" t="s">
        <v>187</v>
      </c>
      <c r="B27" s="55" t="s">
        <v>25</v>
      </c>
      <c r="C27" s="56" t="s">
        <v>222</v>
      </c>
      <c r="D27" s="94" t="s">
        <v>227</v>
      </c>
      <c r="E27" s="53">
        <v>1</v>
      </c>
      <c r="F27" s="61" t="s">
        <v>248</v>
      </c>
      <c r="G27" s="54">
        <v>0</v>
      </c>
      <c r="H27" s="123">
        <v>2312.25</v>
      </c>
      <c r="I27" s="123">
        <v>9249.0300000000007</v>
      </c>
      <c r="J27" s="65">
        <f t="shared" si="0"/>
        <v>11561.28</v>
      </c>
    </row>
    <row r="28" spans="1:10" ht="15.5" x14ac:dyDescent="0.3">
      <c r="A28" s="55" t="s">
        <v>180</v>
      </c>
      <c r="B28" s="58" t="s">
        <v>37</v>
      </c>
      <c r="C28" s="57" t="s">
        <v>219</v>
      </c>
      <c r="D28" s="94" t="s">
        <v>227</v>
      </c>
      <c r="E28" s="53">
        <v>1</v>
      </c>
      <c r="F28" s="60" t="s">
        <v>249</v>
      </c>
      <c r="G28" s="54">
        <v>0</v>
      </c>
      <c r="H28" s="124">
        <v>770.75</v>
      </c>
      <c r="I28" s="124">
        <v>3083.01</v>
      </c>
      <c r="J28" s="65">
        <f t="shared" si="0"/>
        <v>3853.76</v>
      </c>
    </row>
    <row r="29" spans="1:10" ht="15.5" x14ac:dyDescent="0.3">
      <c r="A29" s="56" t="s">
        <v>189</v>
      </c>
      <c r="B29" s="56" t="s">
        <v>31</v>
      </c>
      <c r="C29" s="56" t="s">
        <v>224</v>
      </c>
      <c r="D29" s="94" t="s">
        <v>227</v>
      </c>
      <c r="E29" s="53">
        <v>1</v>
      </c>
      <c r="F29" s="60" t="s">
        <v>250</v>
      </c>
      <c r="G29" s="54">
        <v>0</v>
      </c>
      <c r="H29" s="123">
        <v>1310.28</v>
      </c>
      <c r="I29" s="123">
        <v>5241.1099999999997</v>
      </c>
      <c r="J29" s="65">
        <f t="shared" si="0"/>
        <v>6551.3899999999994</v>
      </c>
    </row>
    <row r="30" spans="1:10" ht="15.5" x14ac:dyDescent="0.3">
      <c r="A30" s="55" t="s">
        <v>180</v>
      </c>
      <c r="B30" s="58" t="s">
        <v>37</v>
      </c>
      <c r="C30" s="58" t="s">
        <v>221</v>
      </c>
      <c r="D30" s="94" t="s">
        <v>227</v>
      </c>
      <c r="E30" s="53">
        <v>1</v>
      </c>
      <c r="F30" s="60" t="s">
        <v>251</v>
      </c>
      <c r="G30" s="54">
        <v>0</v>
      </c>
      <c r="H30" s="124">
        <v>770.75</v>
      </c>
      <c r="I30" s="124">
        <v>3083.01</v>
      </c>
      <c r="J30" s="65">
        <f t="shared" si="0"/>
        <v>3853.76</v>
      </c>
    </row>
    <row r="31" spans="1:10" ht="15.5" x14ac:dyDescent="0.3">
      <c r="A31" s="55" t="s">
        <v>181</v>
      </c>
      <c r="B31" s="57" t="s">
        <v>33</v>
      </c>
      <c r="C31" s="56" t="s">
        <v>222</v>
      </c>
      <c r="D31" s="94" t="s">
        <v>227</v>
      </c>
      <c r="E31" s="53">
        <v>1</v>
      </c>
      <c r="F31" s="60" t="s">
        <v>252</v>
      </c>
      <c r="G31" s="54">
        <v>0</v>
      </c>
      <c r="H31" s="124">
        <v>1079.06</v>
      </c>
      <c r="I31" s="124">
        <v>4316.21</v>
      </c>
      <c r="J31" s="65">
        <f t="shared" si="0"/>
        <v>5395.27</v>
      </c>
    </row>
    <row r="32" spans="1:10" ht="15.5" x14ac:dyDescent="0.3">
      <c r="A32" s="55" t="s">
        <v>183</v>
      </c>
      <c r="B32" s="57" t="s">
        <v>27</v>
      </c>
      <c r="C32" s="58" t="s">
        <v>221</v>
      </c>
      <c r="D32" s="94" t="s">
        <v>227</v>
      </c>
      <c r="E32" s="53">
        <v>1</v>
      </c>
      <c r="F32" s="60" t="s">
        <v>253</v>
      </c>
      <c r="G32" s="54">
        <v>0</v>
      </c>
      <c r="H32" s="123">
        <v>1695.65</v>
      </c>
      <c r="I32" s="123">
        <v>6782.61</v>
      </c>
      <c r="J32" s="65">
        <f t="shared" si="0"/>
        <v>8478.26</v>
      </c>
    </row>
    <row r="33" spans="1:10" ht="15.5" x14ac:dyDescent="0.3">
      <c r="A33" s="55" t="s">
        <v>189</v>
      </c>
      <c r="B33" s="55" t="s">
        <v>31</v>
      </c>
      <c r="C33" s="58" t="s">
        <v>225</v>
      </c>
      <c r="D33" s="94" t="s">
        <v>407</v>
      </c>
      <c r="E33" s="53">
        <v>1</v>
      </c>
      <c r="F33" s="60" t="s">
        <v>254</v>
      </c>
      <c r="G33" s="54">
        <v>0</v>
      </c>
      <c r="H33" s="123"/>
      <c r="I33" s="123">
        <v>5241.1099999999997</v>
      </c>
      <c r="J33" s="65">
        <f t="shared" si="0"/>
        <v>5241.1099999999997</v>
      </c>
    </row>
    <row r="34" spans="1:10" ht="15.5" x14ac:dyDescent="0.3">
      <c r="A34" s="55" t="s">
        <v>190</v>
      </c>
      <c r="B34" s="55" t="s">
        <v>449</v>
      </c>
      <c r="C34" s="56" t="s">
        <v>224</v>
      </c>
      <c r="D34" s="94" t="s">
        <v>227</v>
      </c>
      <c r="E34" s="53">
        <v>1</v>
      </c>
      <c r="F34" s="60" t="s">
        <v>255</v>
      </c>
      <c r="G34" s="54">
        <v>0</v>
      </c>
      <c r="H34" s="123">
        <v>3709.68</v>
      </c>
      <c r="I34" s="123">
        <v>14838.72</v>
      </c>
      <c r="J34" s="65">
        <f>H34+I34</f>
        <v>18548.399999999998</v>
      </c>
    </row>
    <row r="35" spans="1:10" ht="15.5" x14ac:dyDescent="0.3">
      <c r="A35" s="55" t="s">
        <v>187</v>
      </c>
      <c r="B35" s="55" t="s">
        <v>25</v>
      </c>
      <c r="C35" s="56" t="s">
        <v>222</v>
      </c>
      <c r="D35" s="94" t="s">
        <v>227</v>
      </c>
      <c r="E35" s="53">
        <v>1</v>
      </c>
      <c r="F35" s="61" t="s">
        <v>256</v>
      </c>
      <c r="G35" s="54">
        <v>0</v>
      </c>
      <c r="H35" s="123">
        <v>2312.25</v>
      </c>
      <c r="I35" s="123">
        <v>9249.0300000000007</v>
      </c>
      <c r="J35" s="65">
        <f t="shared" si="0"/>
        <v>11561.28</v>
      </c>
    </row>
    <row r="36" spans="1:10" ht="15.5" x14ac:dyDescent="0.3">
      <c r="A36" s="55" t="s">
        <v>180</v>
      </c>
      <c r="B36" s="58" t="s">
        <v>37</v>
      </c>
      <c r="C36" s="56" t="s">
        <v>224</v>
      </c>
      <c r="D36" s="94" t="s">
        <v>227</v>
      </c>
      <c r="E36" s="53">
        <v>1</v>
      </c>
      <c r="F36" s="60" t="s">
        <v>257</v>
      </c>
      <c r="G36" s="54">
        <v>0</v>
      </c>
      <c r="H36" s="124">
        <v>770.75</v>
      </c>
      <c r="I36" s="124">
        <v>3083.01</v>
      </c>
      <c r="J36" s="65">
        <f t="shared" si="0"/>
        <v>3853.76</v>
      </c>
    </row>
    <row r="37" spans="1:10" ht="26" x14ac:dyDescent="0.3">
      <c r="A37" s="55" t="s">
        <v>191</v>
      </c>
      <c r="B37" s="55" t="s">
        <v>31</v>
      </c>
      <c r="C37" s="57" t="s">
        <v>219</v>
      </c>
      <c r="D37" s="94" t="s">
        <v>407</v>
      </c>
      <c r="E37" s="53">
        <v>1</v>
      </c>
      <c r="F37" s="60" t="s">
        <v>258</v>
      </c>
      <c r="G37" s="54">
        <v>0</v>
      </c>
      <c r="H37" s="123"/>
      <c r="I37" s="123">
        <v>5241.1099999999997</v>
      </c>
      <c r="J37" s="65">
        <f t="shared" si="0"/>
        <v>5241.1099999999997</v>
      </c>
    </row>
    <row r="38" spans="1:10" ht="15.5" x14ac:dyDescent="0.3">
      <c r="A38" s="55" t="s">
        <v>192</v>
      </c>
      <c r="B38" s="55" t="s">
        <v>449</v>
      </c>
      <c r="C38" s="57" t="s">
        <v>223</v>
      </c>
      <c r="D38" s="94" t="s">
        <v>227</v>
      </c>
      <c r="E38" s="53">
        <v>1</v>
      </c>
      <c r="F38" s="60" t="s">
        <v>259</v>
      </c>
      <c r="G38" s="54">
        <v>0</v>
      </c>
      <c r="H38" s="123">
        <v>3709.68</v>
      </c>
      <c r="I38" s="123">
        <v>14838.72</v>
      </c>
      <c r="J38" s="65">
        <f t="shared" si="0"/>
        <v>18548.399999999998</v>
      </c>
    </row>
    <row r="39" spans="1:10" ht="15.5" x14ac:dyDescent="0.3">
      <c r="A39" s="55" t="s">
        <v>182</v>
      </c>
      <c r="B39" s="56" t="s">
        <v>39</v>
      </c>
      <c r="C39" s="56" t="s">
        <v>222</v>
      </c>
      <c r="D39" s="94" t="s">
        <v>227</v>
      </c>
      <c r="E39" s="53">
        <v>1</v>
      </c>
      <c r="F39" s="60" t="s">
        <v>260</v>
      </c>
      <c r="G39" s="54">
        <v>0</v>
      </c>
      <c r="H39" s="123">
        <v>500.99</v>
      </c>
      <c r="I39" s="123">
        <v>2003.96</v>
      </c>
      <c r="J39" s="65">
        <f t="shared" si="0"/>
        <v>2504.9499999999998</v>
      </c>
    </row>
    <row r="40" spans="1:10" ht="15.5" x14ac:dyDescent="0.3">
      <c r="A40" s="55" t="s">
        <v>181</v>
      </c>
      <c r="B40" s="57" t="s">
        <v>33</v>
      </c>
      <c r="C40" s="56" t="s">
        <v>220</v>
      </c>
      <c r="D40" s="94" t="s">
        <v>227</v>
      </c>
      <c r="E40" s="53">
        <v>1</v>
      </c>
      <c r="F40" s="60" t="s">
        <v>568</v>
      </c>
      <c r="G40" s="54">
        <v>0</v>
      </c>
      <c r="H40" s="124">
        <v>1079.06</v>
      </c>
      <c r="I40" s="124">
        <v>4316.21</v>
      </c>
      <c r="J40" s="65">
        <f t="shared" si="0"/>
        <v>5395.27</v>
      </c>
    </row>
    <row r="41" spans="1:10" ht="15.5" x14ac:dyDescent="0.3">
      <c r="A41" s="55" t="s">
        <v>193</v>
      </c>
      <c r="B41" s="57" t="s">
        <v>27</v>
      </c>
      <c r="C41" s="56" t="s">
        <v>220</v>
      </c>
      <c r="D41" s="94" t="s">
        <v>227</v>
      </c>
      <c r="E41" s="53">
        <v>1</v>
      </c>
      <c r="F41" s="60" t="s">
        <v>262</v>
      </c>
      <c r="G41" s="54">
        <v>0</v>
      </c>
      <c r="H41" s="123">
        <v>1695.65</v>
      </c>
      <c r="I41" s="123">
        <v>6782.61</v>
      </c>
      <c r="J41" s="65">
        <f t="shared" si="0"/>
        <v>8478.26</v>
      </c>
    </row>
    <row r="42" spans="1:10" ht="15.5" x14ac:dyDescent="0.3">
      <c r="A42" s="55" t="s">
        <v>183</v>
      </c>
      <c r="B42" s="57" t="s">
        <v>27</v>
      </c>
      <c r="C42" s="58" t="s">
        <v>221</v>
      </c>
      <c r="D42" s="94" t="s">
        <v>227</v>
      </c>
      <c r="E42" s="53">
        <v>1</v>
      </c>
      <c r="F42" s="61" t="s">
        <v>263</v>
      </c>
      <c r="G42" s="54">
        <v>0</v>
      </c>
      <c r="H42" s="123">
        <v>1695.65</v>
      </c>
      <c r="I42" s="123">
        <v>6782.61</v>
      </c>
      <c r="J42" s="65">
        <f t="shared" si="0"/>
        <v>8478.26</v>
      </c>
    </row>
    <row r="43" spans="1:10" ht="15.5" x14ac:dyDescent="0.3">
      <c r="A43" s="55" t="s">
        <v>185</v>
      </c>
      <c r="B43" s="55" t="s">
        <v>29</v>
      </c>
      <c r="C43" s="56" t="s">
        <v>224</v>
      </c>
      <c r="D43" s="94" t="s">
        <v>227</v>
      </c>
      <c r="E43" s="53">
        <v>1</v>
      </c>
      <c r="F43" s="60" t="s">
        <v>264</v>
      </c>
      <c r="G43" s="54">
        <v>0</v>
      </c>
      <c r="H43" s="123">
        <v>1425.9</v>
      </c>
      <c r="I43" s="123">
        <v>5703.56</v>
      </c>
      <c r="J43" s="65">
        <f t="shared" si="0"/>
        <v>7129.4600000000009</v>
      </c>
    </row>
    <row r="44" spans="1:10" ht="15.5" x14ac:dyDescent="0.3">
      <c r="A44" s="55" t="s">
        <v>180</v>
      </c>
      <c r="B44" s="58" t="s">
        <v>37</v>
      </c>
      <c r="C44" s="56" t="s">
        <v>222</v>
      </c>
      <c r="D44" s="94" t="s">
        <v>227</v>
      </c>
      <c r="E44" s="53">
        <v>1</v>
      </c>
      <c r="F44" s="60" t="s">
        <v>265</v>
      </c>
      <c r="G44" s="54">
        <v>0</v>
      </c>
      <c r="H44" s="124">
        <v>770.75</v>
      </c>
      <c r="I44" s="124">
        <v>3083.01</v>
      </c>
      <c r="J44" s="65">
        <f t="shared" si="0"/>
        <v>3853.76</v>
      </c>
    </row>
    <row r="45" spans="1:10" ht="15.5" x14ac:dyDescent="0.3">
      <c r="A45" s="55" t="s">
        <v>180</v>
      </c>
      <c r="B45" s="58" t="s">
        <v>37</v>
      </c>
      <c r="C45" s="55" t="s">
        <v>226</v>
      </c>
      <c r="D45" s="94" t="s">
        <v>407</v>
      </c>
      <c r="E45" s="53">
        <v>1</v>
      </c>
      <c r="F45" s="60" t="s">
        <v>266</v>
      </c>
      <c r="G45" s="54">
        <v>0</v>
      </c>
      <c r="H45" s="124"/>
      <c r="I45" s="124">
        <v>3083.01</v>
      </c>
      <c r="J45" s="65">
        <f t="shared" si="0"/>
        <v>3083.01</v>
      </c>
    </row>
    <row r="46" spans="1:10" ht="15.5" x14ac:dyDescent="0.3">
      <c r="A46" s="55" t="s">
        <v>180</v>
      </c>
      <c r="B46" s="58" t="s">
        <v>37</v>
      </c>
      <c r="C46" s="57" t="s">
        <v>219</v>
      </c>
      <c r="D46" s="94" t="s">
        <v>461</v>
      </c>
      <c r="E46" s="53">
        <v>1</v>
      </c>
      <c r="F46" s="60" t="s">
        <v>267</v>
      </c>
      <c r="G46" s="54">
        <v>0</v>
      </c>
      <c r="H46" s="124"/>
      <c r="I46" s="124">
        <v>3083.01</v>
      </c>
      <c r="J46" s="65">
        <f t="shared" si="0"/>
        <v>3083.01</v>
      </c>
    </row>
    <row r="47" spans="1:10" ht="15.5" x14ac:dyDescent="0.3">
      <c r="A47" s="55" t="s">
        <v>182</v>
      </c>
      <c r="B47" s="56" t="s">
        <v>39</v>
      </c>
      <c r="C47" s="56" t="s">
        <v>222</v>
      </c>
      <c r="D47" s="94" t="s">
        <v>227</v>
      </c>
      <c r="E47" s="53">
        <v>1</v>
      </c>
      <c r="F47" s="60" t="s">
        <v>268</v>
      </c>
      <c r="G47" s="54">
        <v>0</v>
      </c>
      <c r="H47" s="123">
        <v>500.99</v>
      </c>
      <c r="I47" s="123">
        <v>2003.96</v>
      </c>
      <c r="J47" s="65">
        <f t="shared" si="0"/>
        <v>2504.9499999999998</v>
      </c>
    </row>
    <row r="48" spans="1:10" ht="15.5" x14ac:dyDescent="0.3">
      <c r="A48" s="55" t="s">
        <v>189</v>
      </c>
      <c r="B48" s="55" t="s">
        <v>31</v>
      </c>
      <c r="C48" s="57" t="s">
        <v>223</v>
      </c>
      <c r="D48" s="94" t="s">
        <v>227</v>
      </c>
      <c r="E48" s="53">
        <v>1</v>
      </c>
      <c r="F48" s="60" t="s">
        <v>567</v>
      </c>
      <c r="G48" s="54">
        <v>0</v>
      </c>
      <c r="H48" s="123">
        <v>1310.28</v>
      </c>
      <c r="I48" s="123">
        <v>5241.1099999999997</v>
      </c>
      <c r="J48" s="65">
        <f t="shared" si="0"/>
        <v>6551.3899999999994</v>
      </c>
    </row>
    <row r="49" spans="1:10" ht="15.5" x14ac:dyDescent="0.3">
      <c r="A49" s="55" t="s">
        <v>181</v>
      </c>
      <c r="B49" s="57" t="s">
        <v>33</v>
      </c>
      <c r="C49" s="57" t="s">
        <v>219</v>
      </c>
      <c r="D49" s="94" t="s">
        <v>227</v>
      </c>
      <c r="E49" s="53">
        <v>1</v>
      </c>
      <c r="F49" s="61" t="s">
        <v>270</v>
      </c>
      <c r="G49" s="54">
        <v>0</v>
      </c>
      <c r="H49" s="124">
        <v>1079.06</v>
      </c>
      <c r="I49" s="124">
        <v>4316.21</v>
      </c>
      <c r="J49" s="65">
        <f t="shared" si="0"/>
        <v>5395.27</v>
      </c>
    </row>
    <row r="50" spans="1:10" ht="15.5" x14ac:dyDescent="0.3">
      <c r="A50" s="55" t="s">
        <v>194</v>
      </c>
      <c r="B50" s="57" t="s">
        <v>33</v>
      </c>
      <c r="C50" s="56" t="s">
        <v>222</v>
      </c>
      <c r="D50" s="94" t="s">
        <v>407</v>
      </c>
      <c r="E50" s="53">
        <v>1</v>
      </c>
      <c r="F50" s="60" t="s">
        <v>271</v>
      </c>
      <c r="G50" s="54">
        <v>0</v>
      </c>
      <c r="H50" s="124"/>
      <c r="I50" s="124">
        <v>4316.21</v>
      </c>
      <c r="J50" s="65">
        <f t="shared" si="0"/>
        <v>4316.21</v>
      </c>
    </row>
    <row r="51" spans="1:10" ht="15.5" x14ac:dyDescent="0.3">
      <c r="A51" s="55" t="s">
        <v>188</v>
      </c>
      <c r="B51" s="55" t="s">
        <v>35</v>
      </c>
      <c r="C51" s="56" t="s">
        <v>225</v>
      </c>
      <c r="D51" s="94" t="s">
        <v>227</v>
      </c>
      <c r="E51" s="53">
        <v>1</v>
      </c>
      <c r="F51" s="60" t="s">
        <v>272</v>
      </c>
      <c r="G51" s="54">
        <v>0</v>
      </c>
      <c r="H51" s="123">
        <v>936.46</v>
      </c>
      <c r="I51" s="123">
        <v>3745.85</v>
      </c>
      <c r="J51" s="65">
        <f t="shared" si="0"/>
        <v>4682.3099999999995</v>
      </c>
    </row>
    <row r="52" spans="1:10" ht="15.5" x14ac:dyDescent="0.3">
      <c r="A52" s="55" t="s">
        <v>180</v>
      </c>
      <c r="B52" s="58" t="s">
        <v>37</v>
      </c>
      <c r="C52" s="57" t="s">
        <v>223</v>
      </c>
      <c r="D52" s="94" t="s">
        <v>227</v>
      </c>
      <c r="E52" s="53">
        <v>1</v>
      </c>
      <c r="F52" s="60" t="s">
        <v>273</v>
      </c>
      <c r="G52" s="54">
        <v>0</v>
      </c>
      <c r="H52" s="124">
        <v>770.75</v>
      </c>
      <c r="I52" s="124">
        <v>3083.01</v>
      </c>
      <c r="J52" s="65">
        <f t="shared" si="0"/>
        <v>3853.76</v>
      </c>
    </row>
    <row r="53" spans="1:10" ht="15.5" x14ac:dyDescent="0.3">
      <c r="A53" s="55" t="s">
        <v>183</v>
      </c>
      <c r="B53" s="57" t="s">
        <v>27</v>
      </c>
      <c r="C53" s="58" t="s">
        <v>221</v>
      </c>
      <c r="D53" s="94" t="s">
        <v>227</v>
      </c>
      <c r="E53" s="53">
        <v>1</v>
      </c>
      <c r="F53" s="60" t="s">
        <v>274</v>
      </c>
      <c r="G53" s="54">
        <v>0</v>
      </c>
      <c r="H53" s="123">
        <v>1695.65</v>
      </c>
      <c r="I53" s="123">
        <v>6782.61</v>
      </c>
      <c r="J53" s="65">
        <f t="shared" si="0"/>
        <v>8478.26</v>
      </c>
    </row>
    <row r="54" spans="1:10" ht="15.5" x14ac:dyDescent="0.3">
      <c r="A54" s="55" t="s">
        <v>183</v>
      </c>
      <c r="B54" s="57" t="s">
        <v>27</v>
      </c>
      <c r="C54" s="56" t="s">
        <v>222</v>
      </c>
      <c r="D54" s="94" t="s">
        <v>227</v>
      </c>
      <c r="E54" s="53">
        <v>1</v>
      </c>
      <c r="F54" s="60" t="s">
        <v>275</v>
      </c>
      <c r="G54" s="54">
        <v>0</v>
      </c>
      <c r="H54" s="123">
        <v>1695.65</v>
      </c>
      <c r="I54" s="123">
        <v>6782.61</v>
      </c>
      <c r="J54" s="65">
        <f t="shared" si="0"/>
        <v>8478.26</v>
      </c>
    </row>
    <row r="55" spans="1:10" ht="15.5" x14ac:dyDescent="0.3">
      <c r="A55" s="55" t="s">
        <v>182</v>
      </c>
      <c r="B55" s="56" t="s">
        <v>39</v>
      </c>
      <c r="C55" s="56" t="s">
        <v>220</v>
      </c>
      <c r="D55" s="94" t="s">
        <v>227</v>
      </c>
      <c r="E55" s="53">
        <v>1</v>
      </c>
      <c r="F55" s="60" t="s">
        <v>587</v>
      </c>
      <c r="G55" s="54">
        <v>0</v>
      </c>
      <c r="H55" s="123">
        <v>500.99</v>
      </c>
      <c r="I55" s="123">
        <v>2003.96</v>
      </c>
      <c r="J55" s="65">
        <f t="shared" si="0"/>
        <v>2504.9499999999998</v>
      </c>
    </row>
    <row r="56" spans="1:10" ht="15.5" x14ac:dyDescent="0.3">
      <c r="A56" s="55" t="s">
        <v>182</v>
      </c>
      <c r="B56" s="56" t="s">
        <v>39</v>
      </c>
      <c r="C56" s="55" t="s">
        <v>226</v>
      </c>
      <c r="D56" s="94" t="s">
        <v>227</v>
      </c>
      <c r="E56" s="53">
        <v>1</v>
      </c>
      <c r="F56" s="60" t="s">
        <v>277</v>
      </c>
      <c r="G56" s="54">
        <v>0</v>
      </c>
      <c r="H56" s="123">
        <v>500.99</v>
      </c>
      <c r="I56" s="123">
        <v>2003.96</v>
      </c>
      <c r="J56" s="65">
        <f t="shared" si="0"/>
        <v>2504.9499999999998</v>
      </c>
    </row>
    <row r="57" spans="1:10" ht="15.5" x14ac:dyDescent="0.3">
      <c r="A57" s="55" t="s">
        <v>182</v>
      </c>
      <c r="B57" s="56" t="s">
        <v>39</v>
      </c>
      <c r="C57" s="56" t="s">
        <v>222</v>
      </c>
      <c r="D57" s="94" t="s">
        <v>227</v>
      </c>
      <c r="E57" s="53">
        <v>1</v>
      </c>
      <c r="F57" s="60" t="s">
        <v>278</v>
      </c>
      <c r="G57" s="54">
        <v>0</v>
      </c>
      <c r="H57" s="123">
        <v>500.99</v>
      </c>
      <c r="I57" s="123">
        <v>2003.96</v>
      </c>
      <c r="J57" s="65">
        <f t="shared" si="0"/>
        <v>2504.9499999999998</v>
      </c>
    </row>
    <row r="58" spans="1:10" ht="15.5" x14ac:dyDescent="0.3">
      <c r="A58" s="55" t="s">
        <v>180</v>
      </c>
      <c r="B58" s="58" t="s">
        <v>37</v>
      </c>
      <c r="C58" s="56" t="s">
        <v>222</v>
      </c>
      <c r="D58" s="94" t="s">
        <v>227</v>
      </c>
      <c r="E58" s="53">
        <v>1</v>
      </c>
      <c r="F58" s="60" t="s">
        <v>279</v>
      </c>
      <c r="G58" s="54">
        <v>0</v>
      </c>
      <c r="H58" s="124">
        <v>770.75</v>
      </c>
      <c r="I58" s="124">
        <v>3083.01</v>
      </c>
      <c r="J58" s="65">
        <f t="shared" si="0"/>
        <v>3853.76</v>
      </c>
    </row>
    <row r="59" spans="1:10" ht="15.5" x14ac:dyDescent="0.3">
      <c r="A59" s="55" t="s">
        <v>195</v>
      </c>
      <c r="B59" s="55" t="s">
        <v>41</v>
      </c>
      <c r="C59" s="56" t="s">
        <v>222</v>
      </c>
      <c r="D59" s="94" t="s">
        <v>227</v>
      </c>
      <c r="E59" s="53">
        <v>1</v>
      </c>
      <c r="F59" s="61" t="s">
        <v>280</v>
      </c>
      <c r="G59" s="54">
        <v>0</v>
      </c>
      <c r="H59" s="123">
        <v>308.3</v>
      </c>
      <c r="I59" s="123">
        <v>1233.21</v>
      </c>
      <c r="J59" s="67">
        <f t="shared" si="0"/>
        <v>1541.51</v>
      </c>
    </row>
    <row r="60" spans="1:10" ht="15.5" x14ac:dyDescent="0.3">
      <c r="A60" s="55" t="s">
        <v>189</v>
      </c>
      <c r="B60" s="55" t="s">
        <v>31</v>
      </c>
      <c r="C60" s="57" t="s">
        <v>219</v>
      </c>
      <c r="D60" s="94" t="s">
        <v>227</v>
      </c>
      <c r="E60" s="53">
        <v>1</v>
      </c>
      <c r="F60" s="60" t="s">
        <v>281</v>
      </c>
      <c r="G60" s="54">
        <v>0</v>
      </c>
      <c r="H60" s="123">
        <v>1310.28</v>
      </c>
      <c r="I60" s="123">
        <v>5241.1099999999997</v>
      </c>
      <c r="J60" s="65">
        <f t="shared" si="0"/>
        <v>6551.3899999999994</v>
      </c>
    </row>
    <row r="61" spans="1:10" ht="15.5" x14ac:dyDescent="0.3">
      <c r="A61" s="55" t="s">
        <v>183</v>
      </c>
      <c r="B61" s="57" t="s">
        <v>27</v>
      </c>
      <c r="C61" s="56" t="s">
        <v>222</v>
      </c>
      <c r="D61" s="94" t="s">
        <v>227</v>
      </c>
      <c r="E61" s="53">
        <v>1</v>
      </c>
      <c r="F61" s="60" t="s">
        <v>282</v>
      </c>
      <c r="G61" s="54">
        <v>0</v>
      </c>
      <c r="H61" s="123">
        <v>1695.65</v>
      </c>
      <c r="I61" s="123">
        <v>6782.61</v>
      </c>
      <c r="J61" s="65">
        <f t="shared" si="0"/>
        <v>8478.26</v>
      </c>
    </row>
    <row r="62" spans="1:10" ht="15.5" x14ac:dyDescent="0.3">
      <c r="A62" s="55" t="s">
        <v>196</v>
      </c>
      <c r="B62" s="57" t="s">
        <v>33</v>
      </c>
      <c r="C62" s="57" t="s">
        <v>219</v>
      </c>
      <c r="D62" s="94" t="s">
        <v>227</v>
      </c>
      <c r="E62" s="53">
        <v>1</v>
      </c>
      <c r="F62" s="60" t="s">
        <v>283</v>
      </c>
      <c r="G62" s="54">
        <v>0</v>
      </c>
      <c r="H62" s="124">
        <v>1079.06</v>
      </c>
      <c r="I62" s="124">
        <v>4316.21</v>
      </c>
      <c r="J62" s="65">
        <f t="shared" si="0"/>
        <v>5395.27</v>
      </c>
    </row>
    <row r="63" spans="1:10" ht="15.5" x14ac:dyDescent="0.3">
      <c r="A63" s="55" t="s">
        <v>189</v>
      </c>
      <c r="B63" s="55" t="s">
        <v>31</v>
      </c>
      <c r="C63" s="55" t="s">
        <v>226</v>
      </c>
      <c r="D63" s="94" t="s">
        <v>227</v>
      </c>
      <c r="E63" s="53">
        <v>1</v>
      </c>
      <c r="F63" s="61" t="s">
        <v>284</v>
      </c>
      <c r="G63" s="54">
        <v>0</v>
      </c>
      <c r="H63" s="123">
        <v>1310.28</v>
      </c>
      <c r="I63" s="123">
        <v>5241.1099999999997</v>
      </c>
      <c r="J63" s="65">
        <f t="shared" si="0"/>
        <v>6551.3899999999994</v>
      </c>
    </row>
    <row r="64" spans="1:10" ht="15.5" x14ac:dyDescent="0.3">
      <c r="A64" s="55" t="s">
        <v>197</v>
      </c>
      <c r="B64" s="57" t="s">
        <v>27</v>
      </c>
      <c r="C64" s="55" t="s">
        <v>226</v>
      </c>
      <c r="D64" s="94" t="s">
        <v>227</v>
      </c>
      <c r="E64" s="53">
        <v>1</v>
      </c>
      <c r="F64" s="60" t="s">
        <v>285</v>
      </c>
      <c r="G64" s="54">
        <v>0</v>
      </c>
      <c r="H64" s="123">
        <v>1695.65</v>
      </c>
      <c r="I64" s="123">
        <v>6782.61</v>
      </c>
      <c r="J64" s="65">
        <f t="shared" si="0"/>
        <v>8478.26</v>
      </c>
    </row>
    <row r="65" spans="1:10" ht="15.5" x14ac:dyDescent="0.3">
      <c r="A65" s="55" t="s">
        <v>185</v>
      </c>
      <c r="B65" s="55" t="s">
        <v>29</v>
      </c>
      <c r="C65" s="59" t="s">
        <v>224</v>
      </c>
      <c r="D65" s="94" t="s">
        <v>227</v>
      </c>
      <c r="E65" s="53">
        <v>1</v>
      </c>
      <c r="F65" s="61" t="s">
        <v>286</v>
      </c>
      <c r="G65" s="54">
        <v>0</v>
      </c>
      <c r="H65" s="123">
        <v>1425.9</v>
      </c>
      <c r="I65" s="123">
        <v>5703.56</v>
      </c>
      <c r="J65" s="65">
        <f t="shared" si="0"/>
        <v>7129.4600000000009</v>
      </c>
    </row>
    <row r="66" spans="1:10" ht="15.5" x14ac:dyDescent="0.3">
      <c r="A66" s="55" t="s">
        <v>182</v>
      </c>
      <c r="B66" s="56" t="s">
        <v>39</v>
      </c>
      <c r="C66" s="55" t="s">
        <v>226</v>
      </c>
      <c r="D66" s="94" t="s">
        <v>227</v>
      </c>
      <c r="E66" s="53">
        <v>1</v>
      </c>
      <c r="F66" s="61" t="s">
        <v>287</v>
      </c>
      <c r="G66" s="54">
        <v>0</v>
      </c>
      <c r="H66" s="123">
        <v>500.99</v>
      </c>
      <c r="I66" s="123">
        <v>2003.96</v>
      </c>
      <c r="J66" s="65">
        <f t="shared" si="0"/>
        <v>2504.9499999999998</v>
      </c>
    </row>
    <row r="67" spans="1:10" ht="15.5" x14ac:dyDescent="0.3">
      <c r="A67" s="55" t="s">
        <v>180</v>
      </c>
      <c r="B67" s="58" t="s">
        <v>37</v>
      </c>
      <c r="C67" s="55" t="s">
        <v>226</v>
      </c>
      <c r="D67" s="94" t="s">
        <v>407</v>
      </c>
      <c r="E67" s="53">
        <v>1</v>
      </c>
      <c r="F67" s="60" t="s">
        <v>288</v>
      </c>
      <c r="G67" s="54">
        <v>0</v>
      </c>
      <c r="H67" s="124"/>
      <c r="I67" s="124">
        <v>3083.01</v>
      </c>
      <c r="J67" s="65">
        <f t="shared" si="0"/>
        <v>3083.01</v>
      </c>
    </row>
    <row r="68" spans="1:10" ht="15.5" x14ac:dyDescent="0.3">
      <c r="A68" s="55" t="s">
        <v>185</v>
      </c>
      <c r="B68" s="55" t="s">
        <v>29</v>
      </c>
      <c r="C68" s="57" t="s">
        <v>223</v>
      </c>
      <c r="D68" s="94" t="s">
        <v>227</v>
      </c>
      <c r="E68" s="53">
        <v>1</v>
      </c>
      <c r="F68" s="60" t="s">
        <v>269</v>
      </c>
      <c r="G68" s="54">
        <v>0</v>
      </c>
      <c r="H68" s="123">
        <v>1425.9</v>
      </c>
      <c r="I68" s="123">
        <v>5703.56</v>
      </c>
      <c r="J68" s="65">
        <f t="shared" si="0"/>
        <v>7129.4600000000009</v>
      </c>
    </row>
    <row r="69" spans="1:10" ht="15.5" x14ac:dyDescent="0.3">
      <c r="A69" s="55" t="s">
        <v>189</v>
      </c>
      <c r="B69" s="55" t="s">
        <v>31</v>
      </c>
      <c r="C69" s="56" t="s">
        <v>222</v>
      </c>
      <c r="D69" s="122" t="s">
        <v>227</v>
      </c>
      <c r="E69" s="53">
        <v>1</v>
      </c>
      <c r="F69" s="60" t="s">
        <v>341</v>
      </c>
      <c r="G69" s="54">
        <v>0</v>
      </c>
      <c r="H69" s="123">
        <v>1310.28</v>
      </c>
      <c r="I69" s="123">
        <v>5241.1099999999997</v>
      </c>
      <c r="J69" s="65">
        <f t="shared" si="0"/>
        <v>6551.3899999999994</v>
      </c>
    </row>
    <row r="70" spans="1:10" ht="15.5" x14ac:dyDescent="0.3">
      <c r="A70" s="55" t="s">
        <v>182</v>
      </c>
      <c r="B70" s="56" t="s">
        <v>39</v>
      </c>
      <c r="C70" s="56" t="s">
        <v>220</v>
      </c>
      <c r="D70" s="94" t="s">
        <v>227</v>
      </c>
      <c r="E70" s="53">
        <v>1</v>
      </c>
      <c r="F70" s="60" t="s">
        <v>291</v>
      </c>
      <c r="G70" s="54">
        <v>0</v>
      </c>
      <c r="H70" s="123">
        <v>500.99</v>
      </c>
      <c r="I70" s="123">
        <v>2003.96</v>
      </c>
      <c r="J70" s="65">
        <f t="shared" si="0"/>
        <v>2504.9499999999998</v>
      </c>
    </row>
    <row r="71" spans="1:10" ht="15.5" x14ac:dyDescent="0.3">
      <c r="A71" s="56" t="s">
        <v>182</v>
      </c>
      <c r="B71" s="56" t="s">
        <v>39</v>
      </c>
      <c r="C71" s="56" t="s">
        <v>220</v>
      </c>
      <c r="D71" s="94" t="s">
        <v>227</v>
      </c>
      <c r="E71" s="53">
        <v>1</v>
      </c>
      <c r="F71" s="60" t="s">
        <v>508</v>
      </c>
      <c r="G71" s="54">
        <v>0</v>
      </c>
      <c r="H71" s="123">
        <v>500.99</v>
      </c>
      <c r="I71" s="123">
        <v>2003.96</v>
      </c>
      <c r="J71" s="65">
        <f t="shared" ref="J71:J134" si="1">H71+I71</f>
        <v>2504.9499999999998</v>
      </c>
    </row>
    <row r="72" spans="1:10" ht="15.5" x14ac:dyDescent="0.3">
      <c r="A72" s="55" t="s">
        <v>185</v>
      </c>
      <c r="B72" s="55" t="s">
        <v>29</v>
      </c>
      <c r="C72" s="57" t="s">
        <v>223</v>
      </c>
      <c r="D72" s="94" t="s">
        <v>227</v>
      </c>
      <c r="E72" s="53">
        <v>1</v>
      </c>
      <c r="F72" s="60" t="s">
        <v>293</v>
      </c>
      <c r="G72" s="54">
        <v>0</v>
      </c>
      <c r="H72" s="123">
        <v>1425.9</v>
      </c>
      <c r="I72" s="123">
        <v>5703.56</v>
      </c>
      <c r="J72" s="65">
        <f t="shared" si="1"/>
        <v>7129.4600000000009</v>
      </c>
    </row>
    <row r="73" spans="1:10" ht="15.5" x14ac:dyDescent="0.3">
      <c r="A73" s="55" t="s">
        <v>198</v>
      </c>
      <c r="B73" s="55" t="s">
        <v>449</v>
      </c>
      <c r="C73" s="58" t="s">
        <v>225</v>
      </c>
      <c r="D73" s="94" t="s">
        <v>227</v>
      </c>
      <c r="E73" s="53">
        <v>1</v>
      </c>
      <c r="F73" s="60" t="s">
        <v>382</v>
      </c>
      <c r="G73" s="54">
        <v>0</v>
      </c>
      <c r="H73" s="123">
        <v>3709.68</v>
      </c>
      <c r="I73" s="123">
        <v>14838.72</v>
      </c>
      <c r="J73" s="65">
        <f t="shared" si="1"/>
        <v>18548.399999999998</v>
      </c>
    </row>
    <row r="74" spans="1:10" ht="15.5" x14ac:dyDescent="0.3">
      <c r="A74" s="55" t="s">
        <v>196</v>
      </c>
      <c r="B74" s="57" t="s">
        <v>33</v>
      </c>
      <c r="C74" s="56" t="s">
        <v>222</v>
      </c>
      <c r="D74" s="94" t="s">
        <v>227</v>
      </c>
      <c r="E74" s="53">
        <v>1</v>
      </c>
      <c r="F74" s="60" t="s">
        <v>295</v>
      </c>
      <c r="G74" s="54">
        <v>0</v>
      </c>
      <c r="H74" s="124">
        <v>1079.06</v>
      </c>
      <c r="I74" s="124">
        <v>4316.21</v>
      </c>
      <c r="J74" s="65">
        <f t="shared" si="1"/>
        <v>5395.27</v>
      </c>
    </row>
    <row r="75" spans="1:10" ht="15.5" x14ac:dyDescent="0.3">
      <c r="A75" s="55" t="s">
        <v>182</v>
      </c>
      <c r="B75" s="56" t="s">
        <v>39</v>
      </c>
      <c r="C75" s="56" t="s">
        <v>224</v>
      </c>
      <c r="D75" s="94" t="s">
        <v>227</v>
      </c>
      <c r="E75" s="53">
        <v>1</v>
      </c>
      <c r="F75" s="60" t="s">
        <v>296</v>
      </c>
      <c r="G75" s="54">
        <v>0</v>
      </c>
      <c r="H75" s="123">
        <v>500.99</v>
      </c>
      <c r="I75" s="123">
        <v>2003.96</v>
      </c>
      <c r="J75" s="65">
        <f t="shared" si="1"/>
        <v>2504.9499999999998</v>
      </c>
    </row>
    <row r="76" spans="1:10" ht="15.5" x14ac:dyDescent="0.3">
      <c r="A76" s="55" t="s">
        <v>199</v>
      </c>
      <c r="B76" s="55" t="s">
        <v>31</v>
      </c>
      <c r="C76" s="56" t="s">
        <v>224</v>
      </c>
      <c r="D76" s="94" t="s">
        <v>227</v>
      </c>
      <c r="E76" s="53">
        <v>1</v>
      </c>
      <c r="F76" s="60" t="s">
        <v>297</v>
      </c>
      <c r="G76" s="54">
        <v>0</v>
      </c>
      <c r="H76" s="123">
        <v>1310.28</v>
      </c>
      <c r="I76" s="123">
        <v>5241.1099999999997</v>
      </c>
      <c r="J76" s="65">
        <f t="shared" si="1"/>
        <v>6551.3899999999994</v>
      </c>
    </row>
    <row r="77" spans="1:10" ht="15.5" x14ac:dyDescent="0.3">
      <c r="A77" s="55" t="s">
        <v>200</v>
      </c>
      <c r="B77" s="57" t="s">
        <v>33</v>
      </c>
      <c r="C77" s="56" t="s">
        <v>222</v>
      </c>
      <c r="D77" s="94" t="s">
        <v>407</v>
      </c>
      <c r="E77" s="53">
        <v>1</v>
      </c>
      <c r="F77" s="60" t="s">
        <v>298</v>
      </c>
      <c r="G77" s="54">
        <v>0</v>
      </c>
      <c r="H77" s="124"/>
      <c r="I77" s="124">
        <v>4316.21</v>
      </c>
      <c r="J77" s="65">
        <f t="shared" si="1"/>
        <v>4316.21</v>
      </c>
    </row>
    <row r="78" spans="1:10" ht="15.5" x14ac:dyDescent="0.3">
      <c r="A78" s="55" t="s">
        <v>201</v>
      </c>
      <c r="B78" s="56" t="s">
        <v>39</v>
      </c>
      <c r="C78" s="57" t="s">
        <v>219</v>
      </c>
      <c r="D78" s="94" t="s">
        <v>227</v>
      </c>
      <c r="E78" s="53">
        <v>1</v>
      </c>
      <c r="F78" s="60" t="s">
        <v>299</v>
      </c>
      <c r="G78" s="54">
        <v>0</v>
      </c>
      <c r="H78" s="123">
        <v>500.99</v>
      </c>
      <c r="I78" s="123">
        <v>2003.96</v>
      </c>
      <c r="J78" s="65">
        <f t="shared" si="1"/>
        <v>2504.9499999999998</v>
      </c>
    </row>
    <row r="79" spans="1:10" ht="15.5" x14ac:dyDescent="0.3">
      <c r="A79" s="55" t="s">
        <v>202</v>
      </c>
      <c r="B79" s="55" t="s">
        <v>31</v>
      </c>
      <c r="C79" s="56" t="s">
        <v>222</v>
      </c>
      <c r="D79" s="94" t="s">
        <v>407</v>
      </c>
      <c r="E79" s="53">
        <v>1</v>
      </c>
      <c r="F79" s="60" t="s">
        <v>300</v>
      </c>
      <c r="G79" s="54">
        <v>0</v>
      </c>
      <c r="H79" s="123"/>
      <c r="I79" s="123">
        <v>5241.1099999999997</v>
      </c>
      <c r="J79" s="65">
        <f t="shared" si="1"/>
        <v>5241.1099999999997</v>
      </c>
    </row>
    <row r="80" spans="1:10" ht="15.5" x14ac:dyDescent="0.3">
      <c r="A80" s="55" t="s">
        <v>187</v>
      </c>
      <c r="B80" s="55" t="s">
        <v>25</v>
      </c>
      <c r="C80" s="60" t="s">
        <v>226</v>
      </c>
      <c r="D80" s="94" t="s">
        <v>227</v>
      </c>
      <c r="E80" s="53">
        <v>1</v>
      </c>
      <c r="F80" s="60" t="s">
        <v>301</v>
      </c>
      <c r="G80" s="54">
        <v>0</v>
      </c>
      <c r="H80" s="123">
        <v>2312.25</v>
      </c>
      <c r="I80" s="123">
        <v>9249.0300000000007</v>
      </c>
      <c r="J80" s="65">
        <f t="shared" si="1"/>
        <v>11561.28</v>
      </c>
    </row>
    <row r="81" spans="1:10" ht="15.5" x14ac:dyDescent="0.3">
      <c r="A81" s="55" t="s">
        <v>189</v>
      </c>
      <c r="B81" s="55" t="s">
        <v>31</v>
      </c>
      <c r="C81" s="57" t="s">
        <v>219</v>
      </c>
      <c r="D81" s="94" t="s">
        <v>227</v>
      </c>
      <c r="E81" s="53">
        <v>1</v>
      </c>
      <c r="F81" s="61" t="s">
        <v>302</v>
      </c>
      <c r="G81" s="54">
        <v>0</v>
      </c>
      <c r="H81" s="123">
        <v>1310.28</v>
      </c>
      <c r="I81" s="123">
        <v>5241.1099999999997</v>
      </c>
      <c r="J81" s="65">
        <f t="shared" si="1"/>
        <v>6551.3899999999994</v>
      </c>
    </row>
    <row r="82" spans="1:10" ht="15.5" x14ac:dyDescent="0.3">
      <c r="A82" s="55" t="s">
        <v>181</v>
      </c>
      <c r="B82" s="57" t="s">
        <v>33</v>
      </c>
      <c r="C82" s="56" t="s">
        <v>222</v>
      </c>
      <c r="D82" s="94" t="s">
        <v>227</v>
      </c>
      <c r="E82" s="53">
        <v>1</v>
      </c>
      <c r="F82" s="63" t="s">
        <v>303</v>
      </c>
      <c r="G82" s="54">
        <v>0</v>
      </c>
      <c r="H82" s="124">
        <v>1079.06</v>
      </c>
      <c r="I82" s="124">
        <v>4316.21</v>
      </c>
      <c r="J82" s="65">
        <f t="shared" si="1"/>
        <v>5395.27</v>
      </c>
    </row>
    <row r="83" spans="1:10" ht="15.5" x14ac:dyDescent="0.3">
      <c r="A83" s="55" t="s">
        <v>195</v>
      </c>
      <c r="B83" s="55" t="s">
        <v>41</v>
      </c>
      <c r="C83" s="56" t="s">
        <v>222</v>
      </c>
      <c r="D83" s="94" t="s">
        <v>227</v>
      </c>
      <c r="E83" s="53">
        <v>1</v>
      </c>
      <c r="F83" s="62" t="s">
        <v>304</v>
      </c>
      <c r="G83" s="54">
        <v>0</v>
      </c>
      <c r="H83" s="123">
        <v>308.3</v>
      </c>
      <c r="I83" s="123">
        <v>1233.21</v>
      </c>
      <c r="J83" s="67">
        <f t="shared" si="1"/>
        <v>1541.51</v>
      </c>
    </row>
    <row r="84" spans="1:10" ht="15.5" x14ac:dyDescent="0.3">
      <c r="A84" s="55" t="s">
        <v>203</v>
      </c>
      <c r="B84" s="55" t="s">
        <v>31</v>
      </c>
      <c r="C84" s="55" t="s">
        <v>226</v>
      </c>
      <c r="D84" s="94" t="s">
        <v>407</v>
      </c>
      <c r="E84" s="53">
        <v>1</v>
      </c>
      <c r="F84" s="60" t="s">
        <v>305</v>
      </c>
      <c r="G84" s="54">
        <v>0</v>
      </c>
      <c r="H84" s="123"/>
      <c r="I84" s="123">
        <v>5241.1099999999997</v>
      </c>
      <c r="J84" s="65">
        <f t="shared" si="1"/>
        <v>5241.1099999999997</v>
      </c>
    </row>
    <row r="85" spans="1:10" ht="15.5" x14ac:dyDescent="0.3">
      <c r="A85" s="55" t="s">
        <v>185</v>
      </c>
      <c r="B85" s="55" t="s">
        <v>29</v>
      </c>
      <c r="C85" s="57" t="s">
        <v>223</v>
      </c>
      <c r="D85" s="94" t="s">
        <v>407</v>
      </c>
      <c r="E85" s="53">
        <v>1</v>
      </c>
      <c r="F85" s="61" t="s">
        <v>306</v>
      </c>
      <c r="G85" s="54">
        <v>0</v>
      </c>
      <c r="H85" s="123"/>
      <c r="I85" s="123">
        <v>5703.56</v>
      </c>
      <c r="J85" s="65">
        <f t="shared" si="1"/>
        <v>5703.56</v>
      </c>
    </row>
    <row r="86" spans="1:10" ht="15.5" x14ac:dyDescent="0.3">
      <c r="A86" s="55" t="s">
        <v>182</v>
      </c>
      <c r="B86" s="56" t="s">
        <v>39</v>
      </c>
      <c r="C86" s="58" t="s">
        <v>221</v>
      </c>
      <c r="D86" s="94" t="s">
        <v>227</v>
      </c>
      <c r="E86" s="53">
        <v>1</v>
      </c>
      <c r="F86" s="60" t="s">
        <v>307</v>
      </c>
      <c r="G86" s="54">
        <v>0</v>
      </c>
      <c r="H86" s="123">
        <v>500.99</v>
      </c>
      <c r="I86" s="123">
        <v>2003.96</v>
      </c>
      <c r="J86" s="65">
        <f t="shared" si="1"/>
        <v>2504.9499999999998</v>
      </c>
    </row>
    <row r="87" spans="1:10" ht="15.5" x14ac:dyDescent="0.3">
      <c r="A87" s="55" t="s">
        <v>181</v>
      </c>
      <c r="B87" s="57" t="s">
        <v>33</v>
      </c>
      <c r="C87" s="55" t="s">
        <v>226</v>
      </c>
      <c r="D87" s="94" t="s">
        <v>407</v>
      </c>
      <c r="E87" s="53">
        <v>1</v>
      </c>
      <c r="F87" s="61" t="s">
        <v>595</v>
      </c>
      <c r="G87" s="54">
        <v>0</v>
      </c>
      <c r="H87" s="124"/>
      <c r="I87" s="124">
        <v>4316.21</v>
      </c>
      <c r="J87" s="65">
        <f t="shared" si="1"/>
        <v>4316.21</v>
      </c>
    </row>
    <row r="88" spans="1:10" ht="15.5" x14ac:dyDescent="0.3">
      <c r="A88" s="55" t="s">
        <v>183</v>
      </c>
      <c r="B88" s="57" t="s">
        <v>27</v>
      </c>
      <c r="C88" s="55" t="s">
        <v>226</v>
      </c>
      <c r="D88" s="94" t="s">
        <v>227</v>
      </c>
      <c r="E88" s="53">
        <v>1</v>
      </c>
      <c r="F88" s="61" t="s">
        <v>309</v>
      </c>
      <c r="G88" s="54">
        <v>0</v>
      </c>
      <c r="H88" s="123">
        <v>1695.65</v>
      </c>
      <c r="I88" s="123">
        <v>6782.61</v>
      </c>
      <c r="J88" s="65">
        <f t="shared" si="1"/>
        <v>8478.26</v>
      </c>
    </row>
    <row r="89" spans="1:10" ht="15.5" x14ac:dyDescent="0.3">
      <c r="A89" s="55" t="s">
        <v>204</v>
      </c>
      <c r="B89" s="55" t="s">
        <v>41</v>
      </c>
      <c r="C89" s="58" t="s">
        <v>221</v>
      </c>
      <c r="D89" s="94" t="s">
        <v>227</v>
      </c>
      <c r="E89" s="53">
        <v>1</v>
      </c>
      <c r="F89" s="60" t="s">
        <v>594</v>
      </c>
      <c r="G89" s="54">
        <v>0</v>
      </c>
      <c r="H89" s="123">
        <v>308.3</v>
      </c>
      <c r="I89" s="123">
        <v>1233.21</v>
      </c>
      <c r="J89" s="67">
        <f t="shared" si="1"/>
        <v>1541.51</v>
      </c>
    </row>
    <row r="90" spans="1:10" ht="15.5" x14ac:dyDescent="0.3">
      <c r="A90" s="55" t="s">
        <v>199</v>
      </c>
      <c r="B90" s="55" t="s">
        <v>31</v>
      </c>
      <c r="C90" s="56" t="s">
        <v>224</v>
      </c>
      <c r="D90" s="94" t="s">
        <v>227</v>
      </c>
      <c r="E90" s="53">
        <v>1</v>
      </c>
      <c r="F90" s="60" t="s">
        <v>311</v>
      </c>
      <c r="G90" s="54">
        <v>0</v>
      </c>
      <c r="H90" s="123">
        <v>1310.28</v>
      </c>
      <c r="I90" s="123">
        <v>5241.1099999999997</v>
      </c>
      <c r="J90" s="65">
        <f t="shared" si="1"/>
        <v>6551.3899999999994</v>
      </c>
    </row>
    <row r="91" spans="1:10" ht="15.5" x14ac:dyDescent="0.3">
      <c r="A91" s="55" t="s">
        <v>181</v>
      </c>
      <c r="B91" s="57" t="s">
        <v>33</v>
      </c>
      <c r="C91" s="55" t="s">
        <v>226</v>
      </c>
      <c r="D91" s="94" t="s">
        <v>227</v>
      </c>
      <c r="E91" s="53">
        <v>1</v>
      </c>
      <c r="F91" s="62" t="s">
        <v>312</v>
      </c>
      <c r="G91" s="54">
        <v>0</v>
      </c>
      <c r="H91" s="124">
        <v>1079.06</v>
      </c>
      <c r="I91" s="124">
        <v>4316.21</v>
      </c>
      <c r="J91" s="65">
        <f t="shared" si="1"/>
        <v>5395.27</v>
      </c>
    </row>
    <row r="92" spans="1:10" ht="15.5" x14ac:dyDescent="0.3">
      <c r="A92" s="55" t="s">
        <v>205</v>
      </c>
      <c r="B92" s="55" t="s">
        <v>449</v>
      </c>
      <c r="C92" s="56" t="s">
        <v>220</v>
      </c>
      <c r="D92" s="94" t="s">
        <v>461</v>
      </c>
      <c r="E92" s="53">
        <v>1</v>
      </c>
      <c r="F92" s="60" t="s">
        <v>313</v>
      </c>
      <c r="G92" s="54">
        <v>0</v>
      </c>
      <c r="H92" s="123"/>
      <c r="I92" s="123">
        <v>14838.72</v>
      </c>
      <c r="J92" s="65">
        <f t="shared" si="1"/>
        <v>14838.72</v>
      </c>
    </row>
    <row r="93" spans="1:10" ht="15.5" x14ac:dyDescent="0.3">
      <c r="A93" s="55" t="s">
        <v>189</v>
      </c>
      <c r="B93" s="55" t="s">
        <v>31</v>
      </c>
      <c r="C93" s="58" t="s">
        <v>225</v>
      </c>
      <c r="D93" s="94" t="s">
        <v>227</v>
      </c>
      <c r="E93" s="53">
        <v>1</v>
      </c>
      <c r="F93" s="60" t="s">
        <v>314</v>
      </c>
      <c r="G93" s="54">
        <v>0</v>
      </c>
      <c r="H93" s="123">
        <v>1310.28</v>
      </c>
      <c r="I93" s="123">
        <v>5241.1099999999997</v>
      </c>
      <c r="J93" s="65">
        <f t="shared" si="1"/>
        <v>6551.3899999999994</v>
      </c>
    </row>
    <row r="94" spans="1:10" ht="15.5" x14ac:dyDescent="0.3">
      <c r="A94" s="55" t="s">
        <v>185</v>
      </c>
      <c r="B94" s="55" t="s">
        <v>29</v>
      </c>
      <c r="C94" s="56" t="s">
        <v>222</v>
      </c>
      <c r="D94" s="94" t="s">
        <v>227</v>
      </c>
      <c r="E94" s="53">
        <v>1</v>
      </c>
      <c r="F94" s="61" t="s">
        <v>315</v>
      </c>
      <c r="G94" s="54">
        <v>0</v>
      </c>
      <c r="H94" s="123">
        <v>1425.9</v>
      </c>
      <c r="I94" s="123">
        <v>5703.56</v>
      </c>
      <c r="J94" s="65">
        <f t="shared" si="1"/>
        <v>7129.4600000000009</v>
      </c>
    </row>
    <row r="95" spans="1:10" ht="15.5" x14ac:dyDescent="0.3">
      <c r="A95" s="55" t="s">
        <v>206</v>
      </c>
      <c r="B95" s="57" t="s">
        <v>27</v>
      </c>
      <c r="C95" s="57" t="s">
        <v>219</v>
      </c>
      <c r="D95" s="94" t="s">
        <v>227</v>
      </c>
      <c r="E95" s="53">
        <v>1</v>
      </c>
      <c r="F95" s="60" t="s">
        <v>316</v>
      </c>
      <c r="G95" s="54">
        <v>0</v>
      </c>
      <c r="H95" s="123">
        <v>1695.65</v>
      </c>
      <c r="I95" s="123">
        <v>6782.61</v>
      </c>
      <c r="J95" s="65">
        <f t="shared" si="1"/>
        <v>8478.26</v>
      </c>
    </row>
    <row r="96" spans="1:10" ht="15.5" x14ac:dyDescent="0.3">
      <c r="A96" s="55" t="s">
        <v>207</v>
      </c>
      <c r="B96" s="57" t="s">
        <v>27</v>
      </c>
      <c r="C96" s="57" t="s">
        <v>223</v>
      </c>
      <c r="D96" s="94" t="s">
        <v>461</v>
      </c>
      <c r="E96" s="53">
        <v>1</v>
      </c>
      <c r="F96" s="60" t="s">
        <v>317</v>
      </c>
      <c r="G96" s="54">
        <v>0</v>
      </c>
      <c r="H96" s="123"/>
      <c r="I96" s="123">
        <v>6782.61</v>
      </c>
      <c r="J96" s="65">
        <f t="shared" si="1"/>
        <v>6782.61</v>
      </c>
    </row>
    <row r="97" spans="1:10" ht="15.5" x14ac:dyDescent="0.3">
      <c r="A97" s="55" t="s">
        <v>208</v>
      </c>
      <c r="B97" s="55" t="s">
        <v>449</v>
      </c>
      <c r="C97" s="57" t="s">
        <v>219</v>
      </c>
      <c r="D97" s="94" t="s">
        <v>461</v>
      </c>
      <c r="E97" s="53">
        <v>1</v>
      </c>
      <c r="F97" s="60" t="s">
        <v>318</v>
      </c>
      <c r="G97" s="54">
        <v>0</v>
      </c>
      <c r="H97" s="123"/>
      <c r="I97" s="123">
        <v>14838.72</v>
      </c>
      <c r="J97" s="65">
        <f t="shared" si="1"/>
        <v>14838.72</v>
      </c>
    </row>
    <row r="98" spans="1:10" ht="15.5" x14ac:dyDescent="0.3">
      <c r="A98" s="55" t="s">
        <v>182</v>
      </c>
      <c r="B98" s="56" t="s">
        <v>39</v>
      </c>
      <c r="C98" s="56" t="s">
        <v>220</v>
      </c>
      <c r="D98" s="94" t="s">
        <v>227</v>
      </c>
      <c r="E98" s="53">
        <v>1</v>
      </c>
      <c r="F98" s="60" t="s">
        <v>319</v>
      </c>
      <c r="G98" s="54">
        <v>0</v>
      </c>
      <c r="H98" s="123">
        <v>500.99</v>
      </c>
      <c r="I98" s="123">
        <v>2003.96</v>
      </c>
      <c r="J98" s="65">
        <f t="shared" si="1"/>
        <v>2504.9499999999998</v>
      </c>
    </row>
    <row r="99" spans="1:10" ht="15.5" x14ac:dyDescent="0.3">
      <c r="A99" s="55" t="s">
        <v>207</v>
      </c>
      <c r="B99" s="57" t="s">
        <v>27</v>
      </c>
      <c r="C99" s="58" t="s">
        <v>225</v>
      </c>
      <c r="D99" s="94" t="s">
        <v>227</v>
      </c>
      <c r="E99" s="53">
        <v>1</v>
      </c>
      <c r="F99" s="60" t="s">
        <v>320</v>
      </c>
      <c r="G99" s="54">
        <v>0</v>
      </c>
      <c r="H99" s="123">
        <v>1695.65</v>
      </c>
      <c r="I99" s="123">
        <v>6782.61</v>
      </c>
      <c r="J99" s="65">
        <f t="shared" si="1"/>
        <v>8478.26</v>
      </c>
    </row>
    <row r="100" spans="1:10" ht="15.5" x14ac:dyDescent="0.3">
      <c r="A100" s="55" t="s">
        <v>181</v>
      </c>
      <c r="B100" s="57" t="s">
        <v>33</v>
      </c>
      <c r="C100" s="57" t="s">
        <v>219</v>
      </c>
      <c r="D100" s="94" t="s">
        <v>227</v>
      </c>
      <c r="E100" s="53">
        <v>1</v>
      </c>
      <c r="F100" s="60" t="s">
        <v>321</v>
      </c>
      <c r="G100" s="54">
        <v>0</v>
      </c>
      <c r="H100" s="124">
        <v>1079.06</v>
      </c>
      <c r="I100" s="124">
        <v>4316.21</v>
      </c>
      <c r="J100" s="65">
        <f t="shared" si="1"/>
        <v>5395.27</v>
      </c>
    </row>
    <row r="101" spans="1:10" ht="15.5" x14ac:dyDescent="0.3">
      <c r="A101" s="55" t="s">
        <v>182</v>
      </c>
      <c r="B101" s="56" t="s">
        <v>39</v>
      </c>
      <c r="C101" s="56" t="s">
        <v>224</v>
      </c>
      <c r="D101" s="94" t="s">
        <v>227</v>
      </c>
      <c r="E101" s="53">
        <v>1</v>
      </c>
      <c r="F101" s="60" t="s">
        <v>322</v>
      </c>
      <c r="G101" s="54">
        <v>0</v>
      </c>
      <c r="H101" s="123">
        <v>500.99</v>
      </c>
      <c r="I101" s="123">
        <v>2003.96</v>
      </c>
      <c r="J101" s="65">
        <f t="shared" si="1"/>
        <v>2504.9499999999998</v>
      </c>
    </row>
    <row r="102" spans="1:10" ht="15.5" x14ac:dyDescent="0.3">
      <c r="A102" s="55" t="s">
        <v>182</v>
      </c>
      <c r="B102" s="56" t="s">
        <v>39</v>
      </c>
      <c r="C102" s="57" t="s">
        <v>219</v>
      </c>
      <c r="D102" s="94" t="s">
        <v>227</v>
      </c>
      <c r="E102" s="53">
        <v>1</v>
      </c>
      <c r="F102" s="60" t="s">
        <v>323</v>
      </c>
      <c r="G102" s="54">
        <v>0</v>
      </c>
      <c r="H102" s="123">
        <v>500.99</v>
      </c>
      <c r="I102" s="123">
        <v>2003.96</v>
      </c>
      <c r="J102" s="65">
        <f t="shared" si="1"/>
        <v>2504.9499999999998</v>
      </c>
    </row>
    <row r="103" spans="1:10" ht="15.5" x14ac:dyDescent="0.3">
      <c r="A103" s="55" t="s">
        <v>182</v>
      </c>
      <c r="B103" s="56" t="s">
        <v>39</v>
      </c>
      <c r="C103" s="57" t="s">
        <v>219</v>
      </c>
      <c r="D103" s="94" t="s">
        <v>227</v>
      </c>
      <c r="E103" s="53">
        <v>1</v>
      </c>
      <c r="F103" s="60" t="s">
        <v>324</v>
      </c>
      <c r="G103" s="54">
        <v>0</v>
      </c>
      <c r="H103" s="123">
        <v>500.99</v>
      </c>
      <c r="I103" s="123">
        <v>2003.96</v>
      </c>
      <c r="J103" s="65">
        <f t="shared" si="1"/>
        <v>2504.9499999999998</v>
      </c>
    </row>
    <row r="104" spans="1:10" ht="15.5" x14ac:dyDescent="0.3">
      <c r="A104" s="55" t="s">
        <v>183</v>
      </c>
      <c r="B104" s="57" t="s">
        <v>27</v>
      </c>
      <c r="C104" s="56" t="s">
        <v>222</v>
      </c>
      <c r="D104" s="94" t="s">
        <v>227</v>
      </c>
      <c r="E104" s="53">
        <v>1</v>
      </c>
      <c r="F104" s="60" t="s">
        <v>325</v>
      </c>
      <c r="G104" s="54">
        <v>0</v>
      </c>
      <c r="H104" s="123">
        <v>1695.65</v>
      </c>
      <c r="I104" s="123">
        <v>6782.61</v>
      </c>
      <c r="J104" s="65">
        <f t="shared" si="1"/>
        <v>8478.26</v>
      </c>
    </row>
    <row r="105" spans="1:10" ht="15.5" x14ac:dyDescent="0.3">
      <c r="A105" s="55" t="s">
        <v>209</v>
      </c>
      <c r="B105" s="57" t="s">
        <v>27</v>
      </c>
      <c r="C105" s="57" t="s">
        <v>219</v>
      </c>
      <c r="D105" s="94" t="s">
        <v>227</v>
      </c>
      <c r="E105" s="53">
        <v>1</v>
      </c>
      <c r="F105" s="60" t="s">
        <v>326</v>
      </c>
      <c r="G105" s="54">
        <v>0</v>
      </c>
      <c r="H105" s="123">
        <v>1695.65</v>
      </c>
      <c r="I105" s="123">
        <v>6782.61</v>
      </c>
      <c r="J105" s="65">
        <f t="shared" si="1"/>
        <v>8478.26</v>
      </c>
    </row>
    <row r="106" spans="1:10" ht="15.5" x14ac:dyDescent="0.3">
      <c r="A106" s="55" t="s">
        <v>183</v>
      </c>
      <c r="B106" s="57" t="s">
        <v>27</v>
      </c>
      <c r="C106" s="56" t="s">
        <v>220</v>
      </c>
      <c r="D106" s="94" t="s">
        <v>227</v>
      </c>
      <c r="E106" s="53">
        <v>1</v>
      </c>
      <c r="F106" s="61" t="s">
        <v>327</v>
      </c>
      <c r="G106" s="54">
        <v>0</v>
      </c>
      <c r="H106" s="123">
        <v>1695.65</v>
      </c>
      <c r="I106" s="123">
        <v>6782.61</v>
      </c>
      <c r="J106" s="65">
        <f t="shared" si="1"/>
        <v>8478.26</v>
      </c>
    </row>
    <row r="107" spans="1:10" ht="15.5" x14ac:dyDescent="0.3">
      <c r="A107" s="55" t="s">
        <v>201</v>
      </c>
      <c r="B107" s="56" t="s">
        <v>39</v>
      </c>
      <c r="C107" s="55" t="s">
        <v>226</v>
      </c>
      <c r="D107" s="94" t="s">
        <v>227</v>
      </c>
      <c r="E107" s="53">
        <v>1</v>
      </c>
      <c r="F107" s="60" t="s">
        <v>564</v>
      </c>
      <c r="G107" s="54">
        <v>0</v>
      </c>
      <c r="H107" s="123">
        <v>500.99</v>
      </c>
      <c r="I107" s="123">
        <v>2003.96</v>
      </c>
      <c r="J107" s="65">
        <f t="shared" si="1"/>
        <v>2504.9499999999998</v>
      </c>
    </row>
    <row r="108" spans="1:10" ht="15.5" x14ac:dyDescent="0.3">
      <c r="A108" s="55" t="s">
        <v>199</v>
      </c>
      <c r="B108" s="55" t="s">
        <v>31</v>
      </c>
      <c r="C108" s="57" t="s">
        <v>219</v>
      </c>
      <c r="D108" s="94" t="s">
        <v>227</v>
      </c>
      <c r="E108" s="53">
        <v>1</v>
      </c>
      <c r="F108" s="60" t="s">
        <v>569</v>
      </c>
      <c r="G108" s="54">
        <v>0</v>
      </c>
      <c r="H108" s="123">
        <v>1310.28</v>
      </c>
      <c r="I108" s="123">
        <v>5241.1099999999997</v>
      </c>
      <c r="J108" s="65">
        <f t="shared" si="1"/>
        <v>6551.3899999999994</v>
      </c>
    </row>
    <row r="109" spans="1:10" ht="15.5" x14ac:dyDescent="0.3">
      <c r="A109" s="55" t="s">
        <v>180</v>
      </c>
      <c r="B109" s="58" t="s">
        <v>37</v>
      </c>
      <c r="C109" s="57" t="s">
        <v>219</v>
      </c>
      <c r="D109" s="94" t="s">
        <v>227</v>
      </c>
      <c r="E109" s="53">
        <v>1</v>
      </c>
      <c r="F109" s="59" t="s">
        <v>330</v>
      </c>
      <c r="G109" s="54">
        <v>0</v>
      </c>
      <c r="H109" s="124">
        <v>770.75</v>
      </c>
      <c r="I109" s="124">
        <v>3083.01</v>
      </c>
      <c r="J109" s="65">
        <f t="shared" si="1"/>
        <v>3853.76</v>
      </c>
    </row>
    <row r="110" spans="1:10" ht="15.5" x14ac:dyDescent="0.3">
      <c r="A110" s="55" t="s">
        <v>199</v>
      </c>
      <c r="B110" s="55" t="s">
        <v>31</v>
      </c>
      <c r="C110" s="57" t="s">
        <v>219</v>
      </c>
      <c r="D110" s="94" t="s">
        <v>227</v>
      </c>
      <c r="E110" s="53">
        <v>1</v>
      </c>
      <c r="F110" s="60" t="s">
        <v>331</v>
      </c>
      <c r="G110" s="54">
        <v>0</v>
      </c>
      <c r="H110" s="123">
        <v>1310.28</v>
      </c>
      <c r="I110" s="123">
        <v>5241.1099999999997</v>
      </c>
      <c r="J110" s="65">
        <f t="shared" si="1"/>
        <v>6551.3899999999994</v>
      </c>
    </row>
    <row r="111" spans="1:10" ht="15.5" x14ac:dyDescent="0.3">
      <c r="A111" s="55" t="s">
        <v>210</v>
      </c>
      <c r="B111" s="55" t="s">
        <v>449</v>
      </c>
      <c r="C111" s="58" t="s">
        <v>221</v>
      </c>
      <c r="D111" s="94" t="s">
        <v>227</v>
      </c>
      <c r="E111" s="53">
        <v>1</v>
      </c>
      <c r="F111" s="60" t="s">
        <v>332</v>
      </c>
      <c r="G111" s="54">
        <v>0</v>
      </c>
      <c r="H111" s="123">
        <v>3709.68</v>
      </c>
      <c r="I111" s="123">
        <v>14838.72</v>
      </c>
      <c r="J111" s="65">
        <f t="shared" si="1"/>
        <v>18548.399999999998</v>
      </c>
    </row>
    <row r="112" spans="1:10" ht="15.5" x14ac:dyDescent="0.3">
      <c r="A112" s="55" t="s">
        <v>187</v>
      </c>
      <c r="B112" s="55" t="s">
        <v>25</v>
      </c>
      <c r="C112" s="56" t="s">
        <v>225</v>
      </c>
      <c r="D112" s="94" t="s">
        <v>227</v>
      </c>
      <c r="E112" s="53">
        <v>1</v>
      </c>
      <c r="F112" s="60" t="s">
        <v>333</v>
      </c>
      <c r="G112" s="54">
        <v>0</v>
      </c>
      <c r="H112" s="123">
        <v>2312.25</v>
      </c>
      <c r="I112" s="123">
        <v>9249.0300000000007</v>
      </c>
      <c r="J112" s="65">
        <f t="shared" si="1"/>
        <v>11561.28</v>
      </c>
    </row>
    <row r="113" spans="1:10" ht="15.5" x14ac:dyDescent="0.3">
      <c r="A113" s="55" t="s">
        <v>187</v>
      </c>
      <c r="B113" s="55" t="s">
        <v>25</v>
      </c>
      <c r="C113" s="56" t="s">
        <v>222</v>
      </c>
      <c r="D113" s="94" t="s">
        <v>461</v>
      </c>
      <c r="E113" s="53">
        <v>1</v>
      </c>
      <c r="F113" s="60" t="s">
        <v>334</v>
      </c>
      <c r="G113" s="54">
        <v>0</v>
      </c>
      <c r="H113" s="123"/>
      <c r="I113" s="123">
        <v>9249.0300000000007</v>
      </c>
      <c r="J113" s="65">
        <f t="shared" si="1"/>
        <v>9249.0300000000007</v>
      </c>
    </row>
    <row r="114" spans="1:10" ht="15.5" x14ac:dyDescent="0.3">
      <c r="A114" s="55" t="s">
        <v>189</v>
      </c>
      <c r="B114" s="55" t="s">
        <v>31</v>
      </c>
      <c r="C114" s="56" t="s">
        <v>225</v>
      </c>
      <c r="D114" s="94" t="s">
        <v>227</v>
      </c>
      <c r="E114" s="53">
        <v>1</v>
      </c>
      <c r="F114" s="61" t="s">
        <v>575</v>
      </c>
      <c r="G114" s="54">
        <v>0</v>
      </c>
      <c r="H114" s="123">
        <v>1310.28</v>
      </c>
      <c r="I114" s="123">
        <v>5241.1099999999997</v>
      </c>
      <c r="J114" s="65">
        <f t="shared" si="1"/>
        <v>6551.3899999999994</v>
      </c>
    </row>
    <row r="115" spans="1:10" ht="15.5" x14ac:dyDescent="0.3">
      <c r="A115" s="55" t="s">
        <v>185</v>
      </c>
      <c r="B115" s="55" t="s">
        <v>29</v>
      </c>
      <c r="C115" s="57" t="s">
        <v>223</v>
      </c>
      <c r="D115" s="94" t="s">
        <v>227</v>
      </c>
      <c r="E115" s="53">
        <v>1</v>
      </c>
      <c r="F115" s="61" t="s">
        <v>336</v>
      </c>
      <c r="G115" s="54">
        <v>0</v>
      </c>
      <c r="H115" s="123">
        <v>1425.9</v>
      </c>
      <c r="I115" s="123">
        <v>5703.56</v>
      </c>
      <c r="J115" s="65">
        <f t="shared" si="1"/>
        <v>7129.4600000000009</v>
      </c>
    </row>
    <row r="116" spans="1:10" ht="15.5" x14ac:dyDescent="0.3">
      <c r="A116" s="55" t="s">
        <v>195</v>
      </c>
      <c r="B116" s="55" t="s">
        <v>41</v>
      </c>
      <c r="C116" s="57" t="s">
        <v>219</v>
      </c>
      <c r="D116" s="94" t="s">
        <v>227</v>
      </c>
      <c r="E116" s="53">
        <v>1</v>
      </c>
      <c r="F116" s="60" t="s">
        <v>337</v>
      </c>
      <c r="G116" s="54">
        <v>0</v>
      </c>
      <c r="H116" s="123">
        <v>308.3</v>
      </c>
      <c r="I116" s="123">
        <v>1233.21</v>
      </c>
      <c r="J116" s="67">
        <f t="shared" si="1"/>
        <v>1541.51</v>
      </c>
    </row>
    <row r="117" spans="1:10" ht="15.5" x14ac:dyDescent="0.3">
      <c r="A117" s="55" t="s">
        <v>195</v>
      </c>
      <c r="B117" s="55" t="s">
        <v>41</v>
      </c>
      <c r="C117" s="56" t="s">
        <v>220</v>
      </c>
      <c r="D117" s="94" t="s">
        <v>227</v>
      </c>
      <c r="E117" s="53">
        <v>1</v>
      </c>
      <c r="F117" s="61" t="s">
        <v>338</v>
      </c>
      <c r="G117" s="54">
        <v>0</v>
      </c>
      <c r="H117" s="123">
        <v>308.3</v>
      </c>
      <c r="I117" s="123">
        <v>1233.21</v>
      </c>
      <c r="J117" s="67">
        <f t="shared" si="1"/>
        <v>1541.51</v>
      </c>
    </row>
    <row r="118" spans="1:10" ht="15.5" x14ac:dyDescent="0.3">
      <c r="A118" s="55" t="s">
        <v>195</v>
      </c>
      <c r="B118" s="55" t="s">
        <v>41</v>
      </c>
      <c r="C118" s="55" t="s">
        <v>226</v>
      </c>
      <c r="D118" s="94" t="s">
        <v>227</v>
      </c>
      <c r="E118" s="53">
        <v>1</v>
      </c>
      <c r="F118" s="60" t="s">
        <v>590</v>
      </c>
      <c r="G118" s="54">
        <v>0</v>
      </c>
      <c r="H118" s="123">
        <v>308.3</v>
      </c>
      <c r="I118" s="123">
        <v>1233.21</v>
      </c>
      <c r="J118" s="67">
        <f t="shared" si="1"/>
        <v>1541.51</v>
      </c>
    </row>
    <row r="119" spans="1:10" ht="15.5" x14ac:dyDescent="0.3">
      <c r="A119" s="55" t="s">
        <v>180</v>
      </c>
      <c r="B119" s="58" t="s">
        <v>37</v>
      </c>
      <c r="C119" s="56" t="s">
        <v>224</v>
      </c>
      <c r="D119" s="94" t="s">
        <v>227</v>
      </c>
      <c r="E119" s="53">
        <v>1</v>
      </c>
      <c r="F119" s="60" t="s">
        <v>576</v>
      </c>
      <c r="G119" s="54">
        <v>0</v>
      </c>
      <c r="H119" s="124">
        <v>770.75</v>
      </c>
      <c r="I119" s="124">
        <v>3083.01</v>
      </c>
      <c r="J119" s="65">
        <f t="shared" si="1"/>
        <v>3853.76</v>
      </c>
    </row>
    <row r="120" spans="1:10" ht="15.5" x14ac:dyDescent="0.3">
      <c r="A120" s="55" t="s">
        <v>180</v>
      </c>
      <c r="B120" s="58" t="s">
        <v>37</v>
      </c>
      <c r="C120" s="57" t="s">
        <v>219</v>
      </c>
      <c r="D120" s="94" t="s">
        <v>227</v>
      </c>
      <c r="E120" s="53">
        <v>1</v>
      </c>
      <c r="F120" s="60" t="s">
        <v>387</v>
      </c>
      <c r="G120" s="54">
        <v>0</v>
      </c>
      <c r="H120" s="124">
        <v>770.75</v>
      </c>
      <c r="I120" s="124">
        <v>3083.01</v>
      </c>
      <c r="J120" s="65">
        <f t="shared" si="1"/>
        <v>3853.76</v>
      </c>
    </row>
    <row r="121" spans="1:10" ht="15.5" x14ac:dyDescent="0.3">
      <c r="A121" s="55" t="s">
        <v>189</v>
      </c>
      <c r="B121" s="55" t="s">
        <v>31</v>
      </c>
      <c r="C121" s="57" t="s">
        <v>219</v>
      </c>
      <c r="D121" s="94" t="s">
        <v>227</v>
      </c>
      <c r="E121" s="53">
        <v>1</v>
      </c>
      <c r="F121" s="61" t="s">
        <v>342</v>
      </c>
      <c r="G121" s="54">
        <v>0</v>
      </c>
      <c r="H121" s="123">
        <v>1310.28</v>
      </c>
      <c r="I121" s="123">
        <v>5241.1099999999997</v>
      </c>
      <c r="J121" s="65">
        <f t="shared" si="1"/>
        <v>6551.3899999999994</v>
      </c>
    </row>
    <row r="122" spans="1:10" ht="15.5" x14ac:dyDescent="0.3">
      <c r="A122" s="55" t="s">
        <v>188</v>
      </c>
      <c r="B122" s="55" t="s">
        <v>35</v>
      </c>
      <c r="C122" s="56" t="s">
        <v>222</v>
      </c>
      <c r="D122" s="94" t="s">
        <v>227</v>
      </c>
      <c r="E122" s="53">
        <v>1</v>
      </c>
      <c r="F122" s="60" t="s">
        <v>343</v>
      </c>
      <c r="G122" s="54">
        <v>0</v>
      </c>
      <c r="H122" s="123">
        <v>936.46</v>
      </c>
      <c r="I122" s="123">
        <v>3745.85</v>
      </c>
      <c r="J122" s="65">
        <f t="shared" si="1"/>
        <v>4682.3099999999995</v>
      </c>
    </row>
    <row r="123" spans="1:10" ht="15.5" x14ac:dyDescent="0.3">
      <c r="A123" s="55" t="s">
        <v>189</v>
      </c>
      <c r="B123" s="55" t="s">
        <v>31</v>
      </c>
      <c r="C123" s="57" t="s">
        <v>219</v>
      </c>
      <c r="D123" s="94" t="s">
        <v>227</v>
      </c>
      <c r="E123" s="53">
        <v>1</v>
      </c>
      <c r="F123" s="60" t="s">
        <v>344</v>
      </c>
      <c r="G123" s="54">
        <v>0</v>
      </c>
      <c r="H123" s="123">
        <v>1310.28</v>
      </c>
      <c r="I123" s="123">
        <v>5241.1099999999997</v>
      </c>
      <c r="J123" s="65">
        <f t="shared" si="1"/>
        <v>6551.3899999999994</v>
      </c>
    </row>
    <row r="124" spans="1:10" ht="15.5" x14ac:dyDescent="0.3">
      <c r="A124" s="55" t="s">
        <v>180</v>
      </c>
      <c r="B124" s="58" t="s">
        <v>37</v>
      </c>
      <c r="C124" s="56" t="s">
        <v>222</v>
      </c>
      <c r="D124" s="94" t="s">
        <v>227</v>
      </c>
      <c r="E124" s="53">
        <v>1</v>
      </c>
      <c r="F124" s="61" t="s">
        <v>345</v>
      </c>
      <c r="G124" s="54">
        <v>0</v>
      </c>
      <c r="H124" s="124">
        <v>770.75</v>
      </c>
      <c r="I124" s="124">
        <v>3083.01</v>
      </c>
      <c r="J124" s="65">
        <f t="shared" si="1"/>
        <v>3853.76</v>
      </c>
    </row>
    <row r="125" spans="1:10" ht="15.5" x14ac:dyDescent="0.3">
      <c r="A125" s="55" t="s">
        <v>180</v>
      </c>
      <c r="B125" s="58" t="s">
        <v>37</v>
      </c>
      <c r="C125" s="57" t="s">
        <v>219</v>
      </c>
      <c r="D125" s="94" t="s">
        <v>227</v>
      </c>
      <c r="E125" s="53">
        <v>1</v>
      </c>
      <c r="F125" s="60" t="s">
        <v>585</v>
      </c>
      <c r="G125" s="54">
        <v>0</v>
      </c>
      <c r="H125" s="124">
        <v>770.75</v>
      </c>
      <c r="I125" s="124">
        <v>3083.01</v>
      </c>
      <c r="J125" s="65">
        <f t="shared" si="1"/>
        <v>3853.76</v>
      </c>
    </row>
    <row r="126" spans="1:10" ht="15.5" x14ac:dyDescent="0.3">
      <c r="A126" s="55" t="s">
        <v>180</v>
      </c>
      <c r="B126" s="58" t="s">
        <v>37</v>
      </c>
      <c r="C126" s="55" t="s">
        <v>226</v>
      </c>
      <c r="D126" s="94" t="s">
        <v>227</v>
      </c>
      <c r="E126" s="53">
        <v>1</v>
      </c>
      <c r="F126" s="61" t="s">
        <v>347</v>
      </c>
      <c r="G126" s="54">
        <v>0</v>
      </c>
      <c r="H126" s="124">
        <v>770.75</v>
      </c>
      <c r="I126" s="124">
        <v>3083.01</v>
      </c>
      <c r="J126" s="65">
        <f t="shared" si="1"/>
        <v>3853.76</v>
      </c>
    </row>
    <row r="127" spans="1:10" ht="15.5" x14ac:dyDescent="0.3">
      <c r="A127" s="55" t="s">
        <v>195</v>
      </c>
      <c r="B127" s="55" t="s">
        <v>41</v>
      </c>
      <c r="C127" s="58" t="s">
        <v>225</v>
      </c>
      <c r="D127" s="94" t="s">
        <v>227</v>
      </c>
      <c r="E127" s="53">
        <v>1</v>
      </c>
      <c r="F127" s="60" t="s">
        <v>348</v>
      </c>
      <c r="G127" s="54">
        <v>0</v>
      </c>
      <c r="H127" s="123">
        <v>308.3</v>
      </c>
      <c r="I127" s="123">
        <v>1233.21</v>
      </c>
      <c r="J127" s="67">
        <f t="shared" si="1"/>
        <v>1541.51</v>
      </c>
    </row>
    <row r="128" spans="1:10" ht="15.5" x14ac:dyDescent="0.3">
      <c r="A128" s="55" t="s">
        <v>195</v>
      </c>
      <c r="B128" s="55" t="s">
        <v>41</v>
      </c>
      <c r="C128" s="56" t="s">
        <v>225</v>
      </c>
      <c r="D128" s="122" t="s">
        <v>227</v>
      </c>
      <c r="E128" s="53">
        <v>1</v>
      </c>
      <c r="F128" s="60" t="s">
        <v>591</v>
      </c>
      <c r="G128" s="54">
        <v>0</v>
      </c>
      <c r="H128" s="123">
        <v>308.3</v>
      </c>
      <c r="I128" s="123">
        <v>1233.21</v>
      </c>
      <c r="J128" s="67">
        <f t="shared" si="1"/>
        <v>1541.51</v>
      </c>
    </row>
    <row r="129" spans="1:10" ht="15.5" x14ac:dyDescent="0.3">
      <c r="A129" s="55" t="s">
        <v>207</v>
      </c>
      <c r="B129" s="57" t="s">
        <v>27</v>
      </c>
      <c r="C129" s="58" t="s">
        <v>221</v>
      </c>
      <c r="D129" s="94" t="s">
        <v>227</v>
      </c>
      <c r="E129" s="53">
        <v>1</v>
      </c>
      <c r="F129" s="60" t="s">
        <v>581</v>
      </c>
      <c r="G129" s="54">
        <v>0</v>
      </c>
      <c r="H129" s="123">
        <v>1695.65</v>
      </c>
      <c r="I129" s="123">
        <v>6782.61</v>
      </c>
      <c r="J129" s="65">
        <f t="shared" si="1"/>
        <v>8478.26</v>
      </c>
    </row>
    <row r="130" spans="1:10" ht="15.5" x14ac:dyDescent="0.3">
      <c r="A130" s="55" t="s">
        <v>189</v>
      </c>
      <c r="B130" s="55" t="s">
        <v>31</v>
      </c>
      <c r="C130" s="57" t="s">
        <v>219</v>
      </c>
      <c r="D130" s="94" t="s">
        <v>407</v>
      </c>
      <c r="E130" s="53">
        <v>1</v>
      </c>
      <c r="F130" s="60" t="s">
        <v>351</v>
      </c>
      <c r="G130" s="54">
        <v>0</v>
      </c>
      <c r="H130" s="123"/>
      <c r="I130" s="123">
        <v>5241.1099999999997</v>
      </c>
      <c r="J130" s="65">
        <f t="shared" si="1"/>
        <v>5241.1099999999997</v>
      </c>
    </row>
    <row r="131" spans="1:10" ht="15.5" x14ac:dyDescent="0.3">
      <c r="A131" s="55" t="s">
        <v>180</v>
      </c>
      <c r="B131" s="58" t="s">
        <v>37</v>
      </c>
      <c r="C131" s="57" t="s">
        <v>219</v>
      </c>
      <c r="D131" s="94" t="s">
        <v>227</v>
      </c>
      <c r="E131" s="53">
        <v>1</v>
      </c>
      <c r="F131" s="60" t="s">
        <v>352</v>
      </c>
      <c r="G131" s="54">
        <v>0</v>
      </c>
      <c r="H131" s="124">
        <v>770.75</v>
      </c>
      <c r="I131" s="124">
        <v>3083.01</v>
      </c>
      <c r="J131" s="65">
        <f t="shared" si="1"/>
        <v>3853.76</v>
      </c>
    </row>
    <row r="132" spans="1:10" ht="15.5" x14ac:dyDescent="0.3">
      <c r="A132" s="55" t="s">
        <v>196</v>
      </c>
      <c r="B132" s="57" t="s">
        <v>33</v>
      </c>
      <c r="C132" s="55" t="s">
        <v>226</v>
      </c>
      <c r="D132" s="94" t="s">
        <v>227</v>
      </c>
      <c r="E132" s="53">
        <v>1</v>
      </c>
      <c r="F132" s="60" t="s">
        <v>577</v>
      </c>
      <c r="G132" s="54">
        <v>0</v>
      </c>
      <c r="H132" s="124">
        <v>1079.06</v>
      </c>
      <c r="I132" s="124">
        <v>4316.21</v>
      </c>
      <c r="J132" s="65">
        <f t="shared" si="1"/>
        <v>5395.27</v>
      </c>
    </row>
    <row r="133" spans="1:10" ht="15.5" x14ac:dyDescent="0.3">
      <c r="A133" s="55" t="s">
        <v>213</v>
      </c>
      <c r="B133" s="57" t="s">
        <v>27</v>
      </c>
      <c r="C133" s="56" t="s">
        <v>220</v>
      </c>
      <c r="D133" s="94" t="s">
        <v>227</v>
      </c>
      <c r="E133" s="53">
        <v>1</v>
      </c>
      <c r="F133" s="60" t="s">
        <v>340</v>
      </c>
      <c r="G133" s="54">
        <v>0</v>
      </c>
      <c r="H133" s="123">
        <v>1695.65</v>
      </c>
      <c r="I133" s="123">
        <v>6782.61</v>
      </c>
      <c r="J133" s="65">
        <f t="shared" si="1"/>
        <v>8478.26</v>
      </c>
    </row>
    <row r="134" spans="1:10" ht="15.5" x14ac:dyDescent="0.3">
      <c r="A134" s="55" t="s">
        <v>188</v>
      </c>
      <c r="B134" s="55" t="s">
        <v>35</v>
      </c>
      <c r="C134" s="56" t="s">
        <v>224</v>
      </c>
      <c r="D134" s="94" t="s">
        <v>227</v>
      </c>
      <c r="E134" s="53">
        <v>1</v>
      </c>
      <c r="F134" s="60" t="s">
        <v>355</v>
      </c>
      <c r="G134" s="54">
        <v>0</v>
      </c>
      <c r="H134" s="123">
        <v>936.46</v>
      </c>
      <c r="I134" s="123">
        <v>3745.85</v>
      </c>
      <c r="J134" s="65">
        <f t="shared" si="1"/>
        <v>4682.3099999999995</v>
      </c>
    </row>
    <row r="135" spans="1:10" ht="15.5" x14ac:dyDescent="0.3">
      <c r="A135" s="55" t="s">
        <v>189</v>
      </c>
      <c r="B135" s="55" t="s">
        <v>31</v>
      </c>
      <c r="C135" s="57" t="s">
        <v>219</v>
      </c>
      <c r="D135" s="94" t="s">
        <v>407</v>
      </c>
      <c r="E135" s="53">
        <v>1</v>
      </c>
      <c r="F135" s="60" t="s">
        <v>356</v>
      </c>
      <c r="G135" s="54">
        <v>0</v>
      </c>
      <c r="H135" s="123"/>
      <c r="I135" s="123">
        <v>5241.1099999999997</v>
      </c>
      <c r="J135" s="65">
        <f t="shared" ref="J135:J174" si="2">H135+I135</f>
        <v>5241.1099999999997</v>
      </c>
    </row>
    <row r="136" spans="1:10" ht="15.5" x14ac:dyDescent="0.3">
      <c r="A136" s="55" t="s">
        <v>185</v>
      </c>
      <c r="B136" s="55" t="s">
        <v>29</v>
      </c>
      <c r="C136" s="56" t="s">
        <v>222</v>
      </c>
      <c r="D136" s="94" t="s">
        <v>227</v>
      </c>
      <c r="E136" s="53">
        <v>1</v>
      </c>
      <c r="F136" s="60" t="s">
        <v>357</v>
      </c>
      <c r="G136" s="54">
        <v>0</v>
      </c>
      <c r="H136" s="123">
        <v>1425.9</v>
      </c>
      <c r="I136" s="123">
        <v>5703.56</v>
      </c>
      <c r="J136" s="65">
        <f t="shared" si="2"/>
        <v>7129.4600000000009</v>
      </c>
    </row>
    <row r="137" spans="1:10" ht="15.5" x14ac:dyDescent="0.3">
      <c r="A137" s="55" t="s">
        <v>183</v>
      </c>
      <c r="B137" s="57" t="s">
        <v>27</v>
      </c>
      <c r="C137" s="56" t="s">
        <v>222</v>
      </c>
      <c r="D137" s="94" t="s">
        <v>227</v>
      </c>
      <c r="E137" s="53">
        <v>1</v>
      </c>
      <c r="F137" s="61" t="s">
        <v>358</v>
      </c>
      <c r="G137" s="54">
        <v>0</v>
      </c>
      <c r="H137" s="123">
        <v>1695.65</v>
      </c>
      <c r="I137" s="123">
        <v>6782.61</v>
      </c>
      <c r="J137" s="65">
        <f t="shared" si="2"/>
        <v>8478.26</v>
      </c>
    </row>
    <row r="138" spans="1:10" ht="15.5" x14ac:dyDescent="0.3">
      <c r="A138" s="55" t="s">
        <v>214</v>
      </c>
      <c r="B138" s="55" t="s">
        <v>449</v>
      </c>
      <c r="C138" s="55" t="s">
        <v>226</v>
      </c>
      <c r="D138" s="94" t="s">
        <v>227</v>
      </c>
      <c r="E138" s="53">
        <v>1</v>
      </c>
      <c r="F138" s="60" t="s">
        <v>294</v>
      </c>
      <c r="G138" s="54">
        <v>0</v>
      </c>
      <c r="H138" s="123">
        <v>3709.68</v>
      </c>
      <c r="I138" s="123">
        <v>14838.72</v>
      </c>
      <c r="J138" s="65">
        <f t="shared" si="2"/>
        <v>18548.399999999998</v>
      </c>
    </row>
    <row r="139" spans="1:10" ht="15.5" x14ac:dyDescent="0.3">
      <c r="A139" s="55" t="s">
        <v>183</v>
      </c>
      <c r="B139" s="57" t="s">
        <v>27</v>
      </c>
      <c r="C139" s="56" t="s">
        <v>224</v>
      </c>
      <c r="D139" s="94" t="s">
        <v>227</v>
      </c>
      <c r="E139" s="53">
        <v>1</v>
      </c>
      <c r="F139" s="60" t="s">
        <v>360</v>
      </c>
      <c r="G139" s="54">
        <v>0</v>
      </c>
      <c r="H139" s="123">
        <v>1695.65</v>
      </c>
      <c r="I139" s="123">
        <v>6782.61</v>
      </c>
      <c r="J139" s="65">
        <f t="shared" si="2"/>
        <v>8478.26</v>
      </c>
    </row>
    <row r="140" spans="1:10" ht="15.5" x14ac:dyDescent="0.3">
      <c r="A140" s="55" t="s">
        <v>183</v>
      </c>
      <c r="B140" s="57" t="s">
        <v>27</v>
      </c>
      <c r="C140" s="56" t="s">
        <v>222</v>
      </c>
      <c r="D140" s="94" t="s">
        <v>227</v>
      </c>
      <c r="E140" s="53">
        <v>1</v>
      </c>
      <c r="F140" s="60" t="s">
        <v>361</v>
      </c>
      <c r="G140" s="54">
        <v>0</v>
      </c>
      <c r="H140" s="123">
        <v>1695.65</v>
      </c>
      <c r="I140" s="123">
        <v>6782.61</v>
      </c>
      <c r="J140" s="65">
        <f t="shared" si="2"/>
        <v>8478.26</v>
      </c>
    </row>
    <row r="141" spans="1:10" ht="15.5" x14ac:dyDescent="0.3">
      <c r="A141" s="55" t="s">
        <v>181</v>
      </c>
      <c r="B141" s="57" t="s">
        <v>33</v>
      </c>
      <c r="C141" s="55" t="s">
        <v>226</v>
      </c>
      <c r="D141" s="94" t="s">
        <v>227</v>
      </c>
      <c r="E141" s="53">
        <v>1</v>
      </c>
      <c r="F141" s="61" t="s">
        <v>362</v>
      </c>
      <c r="G141" s="54">
        <v>0</v>
      </c>
      <c r="H141" s="124">
        <v>1079.06</v>
      </c>
      <c r="I141" s="124">
        <v>4316.21</v>
      </c>
      <c r="J141" s="65">
        <f t="shared" si="2"/>
        <v>5395.27</v>
      </c>
    </row>
    <row r="142" spans="1:10" ht="15.5" x14ac:dyDescent="0.3">
      <c r="A142" s="55" t="s">
        <v>185</v>
      </c>
      <c r="B142" s="55" t="s">
        <v>29</v>
      </c>
      <c r="C142" s="56" t="s">
        <v>224</v>
      </c>
      <c r="D142" s="94" t="s">
        <v>227</v>
      </c>
      <c r="E142" s="53">
        <v>1</v>
      </c>
      <c r="F142" s="62" t="s">
        <v>363</v>
      </c>
      <c r="G142" s="54">
        <v>0</v>
      </c>
      <c r="H142" s="123">
        <v>1425.9</v>
      </c>
      <c r="I142" s="123">
        <v>5703.56</v>
      </c>
      <c r="J142" s="65">
        <f t="shared" si="2"/>
        <v>7129.4600000000009</v>
      </c>
    </row>
    <row r="143" spans="1:10" ht="15.5" x14ac:dyDescent="0.3">
      <c r="A143" s="55" t="s">
        <v>189</v>
      </c>
      <c r="B143" s="55" t="s">
        <v>31</v>
      </c>
      <c r="C143" s="56" t="s">
        <v>222</v>
      </c>
      <c r="D143" s="94" t="s">
        <v>227</v>
      </c>
      <c r="E143" s="53">
        <v>1</v>
      </c>
      <c r="F143" s="60" t="s">
        <v>364</v>
      </c>
      <c r="G143" s="54">
        <v>0</v>
      </c>
      <c r="H143" s="123">
        <v>1310.28</v>
      </c>
      <c r="I143" s="123">
        <v>5241.1099999999997</v>
      </c>
      <c r="J143" s="65">
        <f t="shared" si="2"/>
        <v>6551.3899999999994</v>
      </c>
    </row>
    <row r="144" spans="1:10" ht="15.5" x14ac:dyDescent="0.3">
      <c r="A144" s="55" t="s">
        <v>215</v>
      </c>
      <c r="B144" s="58" t="s">
        <v>37</v>
      </c>
      <c r="C144" s="57" t="s">
        <v>219</v>
      </c>
      <c r="D144" s="94" t="s">
        <v>407</v>
      </c>
      <c r="E144" s="53">
        <v>1</v>
      </c>
      <c r="F144" s="60" t="s">
        <v>365</v>
      </c>
      <c r="G144" s="54">
        <v>0</v>
      </c>
      <c r="H144" s="124"/>
      <c r="I144" s="124">
        <v>3083.01</v>
      </c>
      <c r="J144" s="65">
        <f t="shared" si="2"/>
        <v>3083.01</v>
      </c>
    </row>
    <row r="145" spans="1:10" ht="15.5" x14ac:dyDescent="0.3">
      <c r="A145" s="55" t="s">
        <v>180</v>
      </c>
      <c r="B145" s="58" t="s">
        <v>37</v>
      </c>
      <c r="C145" s="57" t="s">
        <v>219</v>
      </c>
      <c r="D145" s="94" t="s">
        <v>227</v>
      </c>
      <c r="E145" s="53">
        <v>1</v>
      </c>
      <c r="F145" s="60" t="s">
        <v>366</v>
      </c>
      <c r="G145" s="54">
        <v>0</v>
      </c>
      <c r="H145" s="124">
        <v>770.75</v>
      </c>
      <c r="I145" s="124">
        <v>3083.01</v>
      </c>
      <c r="J145" s="65">
        <f t="shared" si="2"/>
        <v>3853.76</v>
      </c>
    </row>
    <row r="146" spans="1:10" ht="15.5" x14ac:dyDescent="0.3">
      <c r="A146" s="55" t="s">
        <v>196</v>
      </c>
      <c r="B146" s="57" t="s">
        <v>33</v>
      </c>
      <c r="C146" s="56" t="s">
        <v>225</v>
      </c>
      <c r="D146" s="94" t="s">
        <v>227</v>
      </c>
      <c r="E146" s="53">
        <v>1</v>
      </c>
      <c r="F146" s="60" t="s">
        <v>367</v>
      </c>
      <c r="G146" s="54">
        <v>0</v>
      </c>
      <c r="H146" s="124">
        <v>1079.06</v>
      </c>
      <c r="I146" s="124">
        <v>4316.21</v>
      </c>
      <c r="J146" s="65">
        <f t="shared" si="2"/>
        <v>5395.27</v>
      </c>
    </row>
    <row r="147" spans="1:10" ht="15.5" x14ac:dyDescent="0.3">
      <c r="A147" s="55" t="s">
        <v>183</v>
      </c>
      <c r="B147" s="57" t="s">
        <v>27</v>
      </c>
      <c r="C147" s="56" t="s">
        <v>224</v>
      </c>
      <c r="D147" s="94" t="s">
        <v>227</v>
      </c>
      <c r="E147" s="53">
        <v>1</v>
      </c>
      <c r="F147" s="60" t="s">
        <v>368</v>
      </c>
      <c r="G147" s="54">
        <v>0</v>
      </c>
      <c r="H147" s="123">
        <v>1695.65</v>
      </c>
      <c r="I147" s="123">
        <v>6782.61</v>
      </c>
      <c r="J147" s="65">
        <f t="shared" si="2"/>
        <v>8478.26</v>
      </c>
    </row>
    <row r="148" spans="1:10" ht="15.5" x14ac:dyDescent="0.3">
      <c r="A148" s="55" t="s">
        <v>188</v>
      </c>
      <c r="B148" s="55" t="s">
        <v>35</v>
      </c>
      <c r="C148" s="56" t="s">
        <v>222</v>
      </c>
      <c r="D148" s="94" t="s">
        <v>227</v>
      </c>
      <c r="E148" s="53">
        <v>1</v>
      </c>
      <c r="F148" s="63" t="s">
        <v>369</v>
      </c>
      <c r="G148" s="54">
        <v>0</v>
      </c>
      <c r="H148" s="123">
        <v>936.46</v>
      </c>
      <c r="I148" s="123">
        <v>3745.85</v>
      </c>
      <c r="J148" s="65">
        <f t="shared" si="2"/>
        <v>4682.3099999999995</v>
      </c>
    </row>
    <row r="149" spans="1:10" ht="15.5" x14ac:dyDescent="0.3">
      <c r="A149" s="55" t="s">
        <v>196</v>
      </c>
      <c r="B149" s="57" t="s">
        <v>33</v>
      </c>
      <c r="C149" s="57" t="s">
        <v>219</v>
      </c>
      <c r="D149" s="94" t="s">
        <v>227</v>
      </c>
      <c r="E149" s="53">
        <v>1</v>
      </c>
      <c r="F149" s="60" t="s">
        <v>370</v>
      </c>
      <c r="G149" s="54">
        <v>0</v>
      </c>
      <c r="H149" s="124">
        <v>1079.06</v>
      </c>
      <c r="I149" s="124">
        <v>4316.21</v>
      </c>
      <c r="J149" s="65">
        <f t="shared" si="2"/>
        <v>5395.27</v>
      </c>
    </row>
    <row r="150" spans="1:10" ht="15.5" x14ac:dyDescent="0.3">
      <c r="A150" s="55" t="s">
        <v>180</v>
      </c>
      <c r="B150" s="58" t="s">
        <v>37</v>
      </c>
      <c r="C150" s="56" t="s">
        <v>220</v>
      </c>
      <c r="D150" s="94" t="s">
        <v>227</v>
      </c>
      <c r="E150" s="53">
        <v>1</v>
      </c>
      <c r="F150" s="60" t="s">
        <v>371</v>
      </c>
      <c r="G150" s="54">
        <v>0</v>
      </c>
      <c r="H150" s="124">
        <v>770.75</v>
      </c>
      <c r="I150" s="124">
        <v>3083.01</v>
      </c>
      <c r="J150" s="65">
        <f t="shared" si="2"/>
        <v>3853.76</v>
      </c>
    </row>
    <row r="151" spans="1:10" ht="15.5" x14ac:dyDescent="0.3">
      <c r="A151" s="55" t="s">
        <v>216</v>
      </c>
      <c r="B151" s="55" t="s">
        <v>437</v>
      </c>
      <c r="C151" s="59" t="s">
        <v>222</v>
      </c>
      <c r="D151" s="94" t="s">
        <v>227</v>
      </c>
      <c r="E151" s="53">
        <v>1</v>
      </c>
      <c r="F151" s="60" t="s">
        <v>372</v>
      </c>
      <c r="G151" s="54">
        <v>0</v>
      </c>
      <c r="H151" s="123">
        <v>9396</v>
      </c>
      <c r="I151" s="123">
        <v>21924</v>
      </c>
      <c r="J151" s="69">
        <f t="shared" si="2"/>
        <v>31320</v>
      </c>
    </row>
    <row r="152" spans="1:10" ht="15.5" x14ac:dyDescent="0.3">
      <c r="A152" s="55" t="s">
        <v>217</v>
      </c>
      <c r="B152" s="57" t="s">
        <v>27</v>
      </c>
      <c r="C152" s="58" t="s">
        <v>225</v>
      </c>
      <c r="D152" s="94" t="s">
        <v>461</v>
      </c>
      <c r="E152" s="53">
        <v>1</v>
      </c>
      <c r="F152" s="60" t="s">
        <v>373</v>
      </c>
      <c r="G152" s="54">
        <v>0</v>
      </c>
      <c r="H152" s="123"/>
      <c r="I152" s="123">
        <v>6782.61</v>
      </c>
      <c r="J152" s="65">
        <f t="shared" si="2"/>
        <v>6782.61</v>
      </c>
    </row>
    <row r="153" spans="1:10" ht="15.5" x14ac:dyDescent="0.3">
      <c r="A153" s="55" t="s">
        <v>218</v>
      </c>
      <c r="B153" s="55" t="s">
        <v>43</v>
      </c>
      <c r="C153" s="56" t="s">
        <v>222</v>
      </c>
      <c r="D153" s="94" t="s">
        <v>227</v>
      </c>
      <c r="E153" s="53">
        <v>1</v>
      </c>
      <c r="F153" s="60" t="s">
        <v>374</v>
      </c>
      <c r="G153" s="54">
        <v>0</v>
      </c>
      <c r="H153" s="125">
        <v>269.76</v>
      </c>
      <c r="I153" s="125">
        <v>1079.06</v>
      </c>
      <c r="J153" s="67">
        <f t="shared" si="2"/>
        <v>1348.82</v>
      </c>
    </row>
    <row r="154" spans="1:10" ht="15.5" x14ac:dyDescent="0.3">
      <c r="A154" s="55" t="s">
        <v>183</v>
      </c>
      <c r="B154" s="57" t="s">
        <v>27</v>
      </c>
      <c r="C154" s="56" t="s">
        <v>224</v>
      </c>
      <c r="D154" s="94" t="s">
        <v>227</v>
      </c>
      <c r="E154" s="53">
        <v>1</v>
      </c>
      <c r="F154" s="60" t="s">
        <v>375</v>
      </c>
      <c r="G154" s="54">
        <v>0</v>
      </c>
      <c r="H154" s="123">
        <v>1695.65</v>
      </c>
      <c r="I154" s="123">
        <v>6782.61</v>
      </c>
      <c r="J154" s="65">
        <f t="shared" si="2"/>
        <v>8478.26</v>
      </c>
    </row>
    <row r="155" spans="1:10" ht="15.5" x14ac:dyDescent="0.3">
      <c r="A155" s="55" t="s">
        <v>218</v>
      </c>
      <c r="B155" s="55" t="s">
        <v>43</v>
      </c>
      <c r="C155" s="57" t="s">
        <v>219</v>
      </c>
      <c r="D155" s="94" t="s">
        <v>227</v>
      </c>
      <c r="E155" s="53">
        <v>1</v>
      </c>
      <c r="F155" s="60" t="s">
        <v>376</v>
      </c>
      <c r="G155" s="54">
        <v>0</v>
      </c>
      <c r="H155" s="125">
        <v>269.76</v>
      </c>
      <c r="I155" s="125">
        <v>1079.06</v>
      </c>
      <c r="J155" s="67">
        <f t="shared" si="2"/>
        <v>1348.82</v>
      </c>
    </row>
    <row r="156" spans="1:10" ht="15.5" x14ac:dyDescent="0.3">
      <c r="A156" s="55" t="s">
        <v>189</v>
      </c>
      <c r="B156" s="55" t="s">
        <v>31</v>
      </c>
      <c r="C156" s="55" t="s">
        <v>226</v>
      </c>
      <c r="D156" s="94" t="s">
        <v>227</v>
      </c>
      <c r="E156" s="53">
        <v>1</v>
      </c>
      <c r="F156" s="60" t="s">
        <v>377</v>
      </c>
      <c r="G156" s="54">
        <v>0</v>
      </c>
      <c r="H156" s="123">
        <v>1310.28</v>
      </c>
      <c r="I156" s="123">
        <v>5241.1099999999997</v>
      </c>
      <c r="J156" s="65">
        <f t="shared" si="2"/>
        <v>6551.3899999999994</v>
      </c>
    </row>
    <row r="157" spans="1:10" ht="15.5" x14ac:dyDescent="0.3">
      <c r="A157" s="55" t="s">
        <v>195</v>
      </c>
      <c r="B157" s="55" t="s">
        <v>41</v>
      </c>
      <c r="C157" s="56" t="s">
        <v>224</v>
      </c>
      <c r="D157" s="94" t="s">
        <v>227</v>
      </c>
      <c r="E157" s="53">
        <v>1</v>
      </c>
      <c r="F157" s="60" t="s">
        <v>378</v>
      </c>
      <c r="G157" s="54">
        <v>0</v>
      </c>
      <c r="H157" s="123">
        <v>308.3</v>
      </c>
      <c r="I157" s="123">
        <v>1233.21</v>
      </c>
      <c r="J157" s="67">
        <f t="shared" si="2"/>
        <v>1541.51</v>
      </c>
    </row>
    <row r="158" spans="1:10" ht="15.5" x14ac:dyDescent="0.3">
      <c r="A158" s="55" t="s">
        <v>182</v>
      </c>
      <c r="B158" s="56" t="s">
        <v>39</v>
      </c>
      <c r="C158" s="56" t="s">
        <v>220</v>
      </c>
      <c r="D158" s="94" t="s">
        <v>227</v>
      </c>
      <c r="E158" s="53">
        <v>1</v>
      </c>
      <c r="F158" s="60" t="s">
        <v>379</v>
      </c>
      <c r="G158" s="54">
        <v>0</v>
      </c>
      <c r="H158" s="123">
        <v>500.99</v>
      </c>
      <c r="I158" s="123">
        <v>2003.96</v>
      </c>
      <c r="J158" s="65">
        <f t="shared" si="2"/>
        <v>2504.9499999999998</v>
      </c>
    </row>
    <row r="159" spans="1:10" ht="15.5" x14ac:dyDescent="0.3">
      <c r="A159" s="55" t="s">
        <v>181</v>
      </c>
      <c r="B159" s="57" t="s">
        <v>33</v>
      </c>
      <c r="C159" s="56" t="s">
        <v>224</v>
      </c>
      <c r="D159" s="94" t="s">
        <v>227</v>
      </c>
      <c r="E159" s="53">
        <v>1</v>
      </c>
      <c r="F159" s="61" t="s">
        <v>582</v>
      </c>
      <c r="G159" s="54">
        <v>0</v>
      </c>
      <c r="H159" s="124">
        <v>1079.06</v>
      </c>
      <c r="I159" s="124">
        <v>4316.21</v>
      </c>
      <c r="J159" s="65">
        <f t="shared" si="2"/>
        <v>5395.27</v>
      </c>
    </row>
    <row r="160" spans="1:10" ht="15.5" x14ac:dyDescent="0.3">
      <c r="A160" s="55" t="s">
        <v>187</v>
      </c>
      <c r="B160" s="55" t="s">
        <v>25</v>
      </c>
      <c r="C160" s="56" t="s">
        <v>225</v>
      </c>
      <c r="D160" s="94" t="s">
        <v>407</v>
      </c>
      <c r="E160" s="53">
        <v>1</v>
      </c>
      <c r="F160" s="60" t="s">
        <v>353</v>
      </c>
      <c r="G160" s="54">
        <v>0</v>
      </c>
      <c r="H160" s="123"/>
      <c r="I160" s="123">
        <v>9249.0300000000007</v>
      </c>
      <c r="J160" s="65">
        <f t="shared" si="2"/>
        <v>9249.0300000000007</v>
      </c>
    </row>
    <row r="161" spans="1:30" ht="15.5" x14ac:dyDescent="0.3">
      <c r="A161" s="55" t="s">
        <v>185</v>
      </c>
      <c r="B161" s="55" t="s">
        <v>29</v>
      </c>
      <c r="C161" s="58" t="s">
        <v>225</v>
      </c>
      <c r="D161" s="94" t="s">
        <v>227</v>
      </c>
      <c r="E161" s="53">
        <v>1</v>
      </c>
      <c r="F161" s="61" t="s">
        <v>308</v>
      </c>
      <c r="G161" s="54">
        <v>0</v>
      </c>
      <c r="H161" s="123">
        <v>1425.9</v>
      </c>
      <c r="I161" s="123">
        <v>5703.56</v>
      </c>
      <c r="J161" s="65">
        <f t="shared" si="2"/>
        <v>7129.4600000000009</v>
      </c>
    </row>
    <row r="162" spans="1:30" ht="15.5" x14ac:dyDescent="0.3">
      <c r="A162" s="55" t="s">
        <v>187</v>
      </c>
      <c r="B162" s="55" t="s">
        <v>25</v>
      </c>
      <c r="C162" s="56" t="s">
        <v>222</v>
      </c>
      <c r="D162" s="94" t="s">
        <v>227</v>
      </c>
      <c r="E162" s="53">
        <v>1</v>
      </c>
      <c r="F162" s="60" t="s">
        <v>383</v>
      </c>
      <c r="G162" s="54">
        <v>0</v>
      </c>
      <c r="H162" s="123">
        <v>2312.25</v>
      </c>
      <c r="I162" s="123">
        <v>9249.0300000000007</v>
      </c>
      <c r="J162" s="65">
        <f t="shared" si="2"/>
        <v>11561.28</v>
      </c>
    </row>
    <row r="163" spans="1:30" ht="15.5" x14ac:dyDescent="0.3">
      <c r="A163" s="55" t="s">
        <v>180</v>
      </c>
      <c r="B163" s="58" t="s">
        <v>37</v>
      </c>
      <c r="C163" s="56" t="s">
        <v>222</v>
      </c>
      <c r="D163" s="94" t="s">
        <v>227</v>
      </c>
      <c r="E163" s="53">
        <v>1</v>
      </c>
      <c r="F163" s="60" t="s">
        <v>586</v>
      </c>
      <c r="G163" s="54">
        <v>0</v>
      </c>
      <c r="H163" s="124">
        <v>770.75</v>
      </c>
      <c r="I163" s="124">
        <v>3083.01</v>
      </c>
      <c r="J163" s="65">
        <f t="shared" si="2"/>
        <v>3853.76</v>
      </c>
      <c r="K163" s="17"/>
      <c r="L163" s="17"/>
      <c r="M163" s="17"/>
      <c r="N163" s="17"/>
      <c r="O163" s="17"/>
      <c r="P163" s="17"/>
      <c r="Q163" s="17"/>
      <c r="R163" s="5"/>
      <c r="S163" s="5"/>
      <c r="T163" s="5"/>
      <c r="U163" s="5"/>
      <c r="V163" s="5"/>
      <c r="W163" s="5"/>
      <c r="X163" s="5"/>
      <c r="Y163" s="5"/>
      <c r="Z163" s="5"/>
      <c r="AA163" s="5"/>
      <c r="AB163" s="5"/>
      <c r="AC163" s="5"/>
      <c r="AD163" s="5"/>
    </row>
    <row r="164" spans="1:30" ht="15.5" x14ac:dyDescent="0.3">
      <c r="A164" s="55" t="s">
        <v>189</v>
      </c>
      <c r="B164" s="55" t="s">
        <v>31</v>
      </c>
      <c r="C164" s="56" t="s">
        <v>224</v>
      </c>
      <c r="D164" s="94" t="s">
        <v>227</v>
      </c>
      <c r="E164" s="53">
        <v>1</v>
      </c>
      <c r="F164" s="60" t="s">
        <v>385</v>
      </c>
      <c r="G164" s="54">
        <v>0</v>
      </c>
      <c r="H164" s="123">
        <v>1310.28</v>
      </c>
      <c r="I164" s="123">
        <v>5241.1099999999997</v>
      </c>
      <c r="J164" s="65">
        <f t="shared" si="2"/>
        <v>6551.3899999999994</v>
      </c>
      <c r="K164" s="17"/>
      <c r="L164" s="17"/>
      <c r="M164" s="17"/>
      <c r="N164" s="17"/>
      <c r="O164" s="17"/>
      <c r="P164" s="17"/>
      <c r="Q164" s="17"/>
      <c r="R164" s="5"/>
      <c r="S164" s="5"/>
      <c r="T164" s="5"/>
      <c r="U164" s="5"/>
      <c r="V164" s="5"/>
      <c r="W164" s="5"/>
      <c r="X164" s="5"/>
      <c r="Y164" s="5"/>
      <c r="Z164" s="5"/>
      <c r="AA164" s="5"/>
      <c r="AB164" s="5"/>
      <c r="AC164" s="5"/>
      <c r="AD164" s="5"/>
    </row>
    <row r="165" spans="1:30" ht="15.5" x14ac:dyDescent="0.3">
      <c r="A165" s="55" t="s">
        <v>196</v>
      </c>
      <c r="B165" s="57" t="s">
        <v>33</v>
      </c>
      <c r="C165" s="58" t="s">
        <v>225</v>
      </c>
      <c r="D165" s="94" t="s">
        <v>386</v>
      </c>
      <c r="E165" s="53">
        <v>1</v>
      </c>
      <c r="F165" s="61" t="s">
        <v>386</v>
      </c>
      <c r="G165" s="54">
        <v>0</v>
      </c>
      <c r="H165" s="124">
        <v>1079.06</v>
      </c>
      <c r="I165" s="124">
        <v>4316.21</v>
      </c>
      <c r="J165" s="65">
        <f t="shared" si="2"/>
        <v>5395.27</v>
      </c>
      <c r="K165" s="17"/>
      <c r="L165" s="17"/>
      <c r="M165" s="17"/>
      <c r="N165" s="17"/>
      <c r="O165" s="17"/>
      <c r="P165" s="17"/>
      <c r="Q165" s="17"/>
      <c r="R165" s="5"/>
      <c r="S165" s="5"/>
      <c r="T165" s="5"/>
      <c r="U165" s="5"/>
      <c r="V165" s="5"/>
      <c r="W165" s="5"/>
      <c r="X165" s="5"/>
      <c r="Y165" s="5"/>
      <c r="Z165" s="5"/>
      <c r="AA165" s="5"/>
      <c r="AB165" s="5"/>
      <c r="AC165" s="5"/>
      <c r="AD165" s="5"/>
    </row>
    <row r="166" spans="1:30" ht="15.5" x14ac:dyDescent="0.3">
      <c r="A166" s="55" t="s">
        <v>182</v>
      </c>
      <c r="B166" s="56" t="s">
        <v>39</v>
      </c>
      <c r="C166" s="58" t="s">
        <v>225</v>
      </c>
      <c r="D166" s="94" t="s">
        <v>227</v>
      </c>
      <c r="E166" s="53">
        <v>1</v>
      </c>
      <c r="F166" s="60" t="s">
        <v>349</v>
      </c>
      <c r="G166" s="54">
        <v>0</v>
      </c>
      <c r="H166" s="123">
        <v>500.99</v>
      </c>
      <c r="I166" s="123">
        <v>2003.96</v>
      </c>
      <c r="J166" s="65">
        <f t="shared" si="2"/>
        <v>2504.9499999999998</v>
      </c>
      <c r="K166" s="17"/>
      <c r="L166" s="17"/>
      <c r="M166" s="17"/>
      <c r="N166" s="17"/>
      <c r="O166" s="17"/>
      <c r="P166" s="17"/>
      <c r="Q166" s="17"/>
      <c r="R166" s="5"/>
      <c r="S166" s="5"/>
      <c r="T166" s="5"/>
      <c r="U166" s="5"/>
      <c r="V166" s="5"/>
      <c r="W166" s="5"/>
      <c r="X166" s="5"/>
      <c r="Y166" s="5"/>
      <c r="Z166" s="5"/>
      <c r="AA166" s="5"/>
      <c r="AB166" s="5"/>
      <c r="AC166" s="5"/>
      <c r="AD166" s="5"/>
    </row>
    <row r="167" spans="1:30" ht="15.5" x14ac:dyDescent="0.3">
      <c r="A167" s="55" t="s">
        <v>196</v>
      </c>
      <c r="B167" s="57" t="s">
        <v>33</v>
      </c>
      <c r="C167" s="58" t="s">
        <v>225</v>
      </c>
      <c r="D167" s="94" t="s">
        <v>407</v>
      </c>
      <c r="E167" s="53">
        <v>1</v>
      </c>
      <c r="F167" s="60" t="s">
        <v>420</v>
      </c>
      <c r="G167" s="54">
        <v>0</v>
      </c>
      <c r="H167" s="124"/>
      <c r="I167" s="124">
        <v>4316.21</v>
      </c>
      <c r="J167" s="65">
        <f t="shared" si="2"/>
        <v>4316.21</v>
      </c>
      <c r="K167" s="17"/>
      <c r="L167" s="17"/>
      <c r="M167" s="17"/>
      <c r="N167" s="17"/>
      <c r="O167" s="17"/>
      <c r="P167" s="17"/>
      <c r="Q167" s="17"/>
      <c r="R167" s="5"/>
      <c r="S167" s="5"/>
      <c r="T167" s="5"/>
      <c r="U167" s="5"/>
      <c r="V167" s="5"/>
      <c r="W167" s="5"/>
      <c r="X167" s="5"/>
      <c r="Y167" s="5"/>
      <c r="Z167" s="5"/>
      <c r="AA167" s="5"/>
      <c r="AB167" s="5"/>
      <c r="AC167" s="5"/>
      <c r="AD167" s="5"/>
    </row>
    <row r="168" spans="1:30" ht="15.5" x14ac:dyDescent="0.3">
      <c r="A168" s="55" t="s">
        <v>189</v>
      </c>
      <c r="B168" s="55" t="s">
        <v>31</v>
      </c>
      <c r="C168" s="56" t="s">
        <v>220</v>
      </c>
      <c r="D168" s="94" t="s">
        <v>227</v>
      </c>
      <c r="E168" s="53">
        <v>1</v>
      </c>
      <c r="F168" s="60" t="s">
        <v>505</v>
      </c>
      <c r="G168" s="54">
        <v>0</v>
      </c>
      <c r="H168" s="123">
        <v>1310.28</v>
      </c>
      <c r="I168" s="123">
        <v>5241.1099999999997</v>
      </c>
      <c r="J168" s="65">
        <f t="shared" si="2"/>
        <v>6551.3899999999994</v>
      </c>
      <c r="K168" s="17"/>
      <c r="L168" s="17"/>
      <c r="M168" s="17"/>
      <c r="N168" s="17"/>
      <c r="O168" s="17"/>
      <c r="P168" s="17"/>
      <c r="Q168" s="17"/>
      <c r="R168" s="5"/>
      <c r="S168" s="5"/>
      <c r="T168" s="5"/>
      <c r="U168" s="5"/>
      <c r="V168" s="5"/>
      <c r="W168" s="5"/>
      <c r="X168" s="5"/>
      <c r="Y168" s="5"/>
      <c r="Z168" s="5"/>
      <c r="AA168" s="5"/>
      <c r="AB168" s="5"/>
      <c r="AC168" s="5"/>
      <c r="AD168" s="5"/>
    </row>
    <row r="169" spans="1:30" ht="15.5" x14ac:dyDescent="0.3">
      <c r="A169" s="55" t="s">
        <v>182</v>
      </c>
      <c r="B169" s="56" t="s">
        <v>39</v>
      </c>
      <c r="C169" s="56" t="s">
        <v>220</v>
      </c>
      <c r="D169" s="94" t="s">
        <v>407</v>
      </c>
      <c r="E169" s="53">
        <v>1</v>
      </c>
      <c r="F169" s="84" t="s">
        <v>421</v>
      </c>
      <c r="G169" s="54">
        <v>0</v>
      </c>
      <c r="H169" s="123"/>
      <c r="I169" s="123">
        <v>2003.96</v>
      </c>
      <c r="J169" s="65">
        <f t="shared" si="2"/>
        <v>2003.96</v>
      </c>
      <c r="K169" s="17"/>
      <c r="L169" s="17"/>
      <c r="M169" s="17"/>
      <c r="N169" s="17"/>
      <c r="O169" s="17"/>
      <c r="P169" s="17"/>
      <c r="Q169" s="17"/>
      <c r="R169" s="5"/>
      <c r="S169" s="5"/>
      <c r="T169" s="5"/>
      <c r="U169" s="5"/>
      <c r="V169" s="5"/>
      <c r="W169" s="5"/>
      <c r="X169" s="5"/>
      <c r="Y169" s="5"/>
      <c r="Z169" s="5"/>
      <c r="AA169" s="5"/>
      <c r="AB169" s="5"/>
      <c r="AC169" s="5"/>
      <c r="AD169" s="5"/>
    </row>
    <row r="170" spans="1:30" ht="15.5" x14ac:dyDescent="0.3">
      <c r="A170" s="55" t="s">
        <v>180</v>
      </c>
      <c r="B170" s="57" t="s">
        <v>37</v>
      </c>
      <c r="C170" s="56" t="s">
        <v>222</v>
      </c>
      <c r="D170" s="94" t="s">
        <v>227</v>
      </c>
      <c r="E170" s="53">
        <v>1</v>
      </c>
      <c r="F170" s="60" t="s">
        <v>509</v>
      </c>
      <c r="G170" s="54">
        <v>0</v>
      </c>
      <c r="H170" s="124">
        <v>770.75</v>
      </c>
      <c r="I170" s="124">
        <v>3083.01</v>
      </c>
      <c r="J170" s="65">
        <f t="shared" si="2"/>
        <v>3853.76</v>
      </c>
      <c r="K170" s="17"/>
      <c r="L170" s="17"/>
      <c r="M170" s="17"/>
      <c r="N170" s="17"/>
      <c r="O170" s="17"/>
      <c r="P170" s="17"/>
      <c r="Q170" s="17"/>
      <c r="R170" s="5"/>
      <c r="S170" s="5"/>
      <c r="T170" s="5"/>
      <c r="U170" s="5"/>
      <c r="V170" s="5"/>
      <c r="W170" s="5"/>
      <c r="X170" s="5"/>
      <c r="Y170" s="5"/>
      <c r="Z170" s="5"/>
      <c r="AA170" s="5"/>
      <c r="AB170" s="5"/>
      <c r="AC170" s="5"/>
      <c r="AD170" s="5"/>
    </row>
    <row r="171" spans="1:30" ht="15.5" x14ac:dyDescent="0.3">
      <c r="A171" s="55" t="s">
        <v>180</v>
      </c>
      <c r="B171" s="58" t="s">
        <v>37</v>
      </c>
      <c r="C171" s="58" t="s">
        <v>225</v>
      </c>
      <c r="D171" s="94" t="s">
        <v>227</v>
      </c>
      <c r="E171" s="53">
        <v>1</v>
      </c>
      <c r="F171" s="60" t="s">
        <v>510</v>
      </c>
      <c r="G171" s="54">
        <v>0</v>
      </c>
      <c r="H171" s="124">
        <v>770.75</v>
      </c>
      <c r="I171" s="124">
        <v>3083.01</v>
      </c>
      <c r="J171" s="65">
        <f t="shared" si="2"/>
        <v>3853.76</v>
      </c>
      <c r="K171" s="17"/>
      <c r="L171" s="17"/>
      <c r="M171" s="17"/>
      <c r="N171" s="17"/>
      <c r="O171" s="17"/>
      <c r="P171" s="17"/>
      <c r="Q171" s="17"/>
      <c r="R171" s="5"/>
      <c r="S171" s="5"/>
      <c r="T171" s="5"/>
      <c r="U171" s="5"/>
      <c r="V171" s="5"/>
      <c r="W171" s="5"/>
      <c r="X171" s="5"/>
      <c r="Y171" s="5"/>
      <c r="Z171" s="5"/>
      <c r="AA171" s="5"/>
      <c r="AB171" s="5"/>
      <c r="AC171" s="5"/>
      <c r="AD171" s="5"/>
    </row>
    <row r="172" spans="1:30" ht="15.5" x14ac:dyDescent="0.3">
      <c r="A172" s="55" t="s">
        <v>182</v>
      </c>
      <c r="B172" s="56" t="s">
        <v>39</v>
      </c>
      <c r="C172" s="58" t="s">
        <v>221</v>
      </c>
      <c r="D172" s="94" t="s">
        <v>227</v>
      </c>
      <c r="E172" s="53">
        <v>1</v>
      </c>
      <c r="F172" s="60" t="s">
        <v>310</v>
      </c>
      <c r="G172" s="54">
        <v>0</v>
      </c>
      <c r="H172" s="123">
        <v>500.99</v>
      </c>
      <c r="I172" s="123">
        <v>2003.96</v>
      </c>
      <c r="J172" s="65">
        <f t="shared" si="2"/>
        <v>2504.9499999999998</v>
      </c>
      <c r="K172" s="17"/>
      <c r="L172" s="17"/>
      <c r="M172" s="17"/>
      <c r="N172" s="17"/>
      <c r="O172" s="17"/>
      <c r="P172" s="17"/>
      <c r="Q172" s="17"/>
      <c r="R172" s="5"/>
      <c r="S172" s="5"/>
      <c r="T172" s="5"/>
      <c r="U172" s="5"/>
      <c r="V172" s="5"/>
      <c r="W172" s="5"/>
      <c r="X172" s="5"/>
      <c r="Y172" s="5"/>
      <c r="Z172" s="5"/>
      <c r="AA172" s="5"/>
      <c r="AB172" s="5"/>
      <c r="AC172" s="5"/>
      <c r="AD172" s="5"/>
    </row>
    <row r="173" spans="1:30" ht="15.5" x14ac:dyDescent="0.3">
      <c r="A173" s="55" t="s">
        <v>185</v>
      </c>
      <c r="B173" s="55" t="s">
        <v>29</v>
      </c>
      <c r="C173" s="57" t="s">
        <v>219</v>
      </c>
      <c r="D173" s="94" t="s">
        <v>227</v>
      </c>
      <c r="E173" s="53">
        <v>1</v>
      </c>
      <c r="F173" s="60" t="s">
        <v>388</v>
      </c>
      <c r="G173" s="54">
        <v>0</v>
      </c>
      <c r="H173" s="123">
        <v>1425.9</v>
      </c>
      <c r="I173" s="123">
        <v>5703.56</v>
      </c>
      <c r="J173" s="65">
        <f t="shared" si="2"/>
        <v>7129.4600000000009</v>
      </c>
      <c r="K173" s="17"/>
      <c r="L173" s="17"/>
      <c r="M173" s="17"/>
      <c r="N173" s="17"/>
      <c r="O173" s="17"/>
      <c r="P173" s="17"/>
      <c r="Q173" s="17"/>
      <c r="R173" s="5"/>
      <c r="S173" s="5"/>
      <c r="T173" s="5"/>
      <c r="U173" s="5"/>
      <c r="V173" s="5"/>
      <c r="W173" s="5"/>
      <c r="X173" s="5"/>
      <c r="Y173" s="5"/>
      <c r="Z173" s="5"/>
      <c r="AA173" s="5"/>
      <c r="AB173" s="5"/>
      <c r="AC173" s="5"/>
      <c r="AD173" s="5"/>
    </row>
    <row r="174" spans="1:30" ht="15.5" x14ac:dyDescent="0.3">
      <c r="A174" s="55" t="s">
        <v>183</v>
      </c>
      <c r="B174" s="57" t="s">
        <v>27</v>
      </c>
      <c r="C174" s="56" t="s">
        <v>222</v>
      </c>
      <c r="D174" s="94" t="s">
        <v>227</v>
      </c>
      <c r="E174" s="53">
        <v>1</v>
      </c>
      <c r="F174" s="60" t="s">
        <v>574</v>
      </c>
      <c r="G174" s="54">
        <v>0</v>
      </c>
      <c r="H174" s="123">
        <v>1695.65</v>
      </c>
      <c r="I174" s="123">
        <v>6782.61</v>
      </c>
      <c r="J174" s="65">
        <f t="shared" si="2"/>
        <v>8478.26</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18548.399999999998</v>
      </c>
      <c r="I177" s="25">
        <f>SUMIF($B$7:$B$174,"DIRETOR",$I$7:$I$174)-SUMIFS($I$7:$I$174,$D$7:$D$174,"VAGO",$B$7:$B$174,"DIRETOR")</f>
        <v>103871.03999999999</v>
      </c>
      <c r="J177" s="25">
        <f>SUMIF($B$7:$B$174,"DIRETOR",$J$7:$J$174)</f>
        <v>122419.43999999999</v>
      </c>
      <c r="K177" s="26"/>
      <c r="L177" s="26"/>
      <c r="M177" s="26"/>
      <c r="N177" s="26"/>
      <c r="O177" s="26"/>
      <c r="P177" s="26"/>
      <c r="Q177" s="26"/>
    </row>
    <row r="178" spans="1:30" ht="14.5" x14ac:dyDescent="0.3">
      <c r="A178" s="22" t="s">
        <v>24</v>
      </c>
      <c r="B178" s="15" t="s">
        <v>25</v>
      </c>
      <c r="C178" s="23">
        <f>SUMIFS($E$7:$E$174,$B$7:$B$174,"DAS-1",$D$7:$D$174,"&lt;&gt;VAGO")</f>
        <v>9</v>
      </c>
      <c r="D178" s="23">
        <f>SUMIFS($E$7:$E$174,$B$7:$B$174,"DAS-1",$D$7:$D$174,"VAGO")</f>
        <v>0</v>
      </c>
      <c r="E178" s="23">
        <f>C178+D178</f>
        <v>9</v>
      </c>
      <c r="F178" s="27"/>
      <c r="G178" s="25">
        <f>SUMIF($B$7:$B$174,"DAS-1",$G$7:$G$174)</f>
        <v>0</v>
      </c>
      <c r="H178" s="25">
        <f>SUMIF($B$7:$B$174,"DAS-1",$H$7:$H$174)-SUMIFS($H$7:$H$174,$D$7:$D$174,"VAGO",$B$7:$B$174,"DAS-1")</f>
        <v>16185.75</v>
      </c>
      <c r="I178" s="25">
        <f>SUMIF($B$7:$B$174,"DAS-1",$I$7:$I$174)-SUMIFS($I$7:$I$174,$D$7:$D$174,"VAGO",$B$7:$B$174,"DAS-1")</f>
        <v>83241.27</v>
      </c>
      <c r="J178" s="25">
        <f>SUMIF($B$7:$B$174,"DAS-1",$J$7:$J$174)</f>
        <v>99427.02</v>
      </c>
      <c r="K178" s="97"/>
      <c r="L178" s="26"/>
      <c r="M178" s="26"/>
      <c r="N178" s="26"/>
      <c r="O178" s="26"/>
      <c r="P178" s="26"/>
      <c r="Q178" s="26"/>
    </row>
    <row r="179" spans="1:30" ht="14.5" x14ac:dyDescent="0.3">
      <c r="A179" s="22" t="s">
        <v>26</v>
      </c>
      <c r="B179" s="15" t="s">
        <v>27</v>
      </c>
      <c r="C179" s="23">
        <f>SUMIFS($E$7:$E$174,$B$7:$B$174,"DAS-2",$D$7:$D$174,"&lt;&gt;VAGO")</f>
        <v>28</v>
      </c>
      <c r="D179" s="23">
        <f>SUMIFS($E$7:$E$174,$B$7:$B$174,"DAS-2",$D$7:$D$174,"VAGO")</f>
        <v>0</v>
      </c>
      <c r="E179" s="23">
        <f t="shared" si="3"/>
        <v>28</v>
      </c>
      <c r="F179" s="27"/>
      <c r="G179" s="25">
        <f>SUMIF($B$7:$B$174,"DAS-2",$G$7:$G$174)</f>
        <v>0</v>
      </c>
      <c r="H179" s="25">
        <f>SUMIF($B$7:$B$174,"DAS-2",$H$7:$H$174)-SUMIFS($H$7:$H$174,$D$7:$D$174,"VAGO",$B$7:$B$174,"DAS-2")</f>
        <v>42391.250000000022</v>
      </c>
      <c r="I179" s="25">
        <f>SUMIF($B$7:$B$174,"DAS-2",$I$7:$I$174)-SUMIFS($I$7:$I$174,$D$7:$D$174,"VAGO",$B$7:$B$174,"DAS-2")</f>
        <v>189913.07999999987</v>
      </c>
      <c r="J179" s="25">
        <f>SUMIF($B$7:$B$174,"DAS-2",$J$7:$J$174)</f>
        <v>232304.33000000007</v>
      </c>
      <c r="K179" s="26"/>
      <c r="L179" s="26"/>
      <c r="M179" s="26"/>
      <c r="N179" s="26"/>
      <c r="O179" s="26"/>
      <c r="P179" s="26"/>
      <c r="Q179" s="26"/>
    </row>
    <row r="180" spans="1:30" ht="14.5" x14ac:dyDescent="0.3">
      <c r="A180" s="22" t="s">
        <v>28</v>
      </c>
      <c r="B180" s="15" t="s">
        <v>29</v>
      </c>
      <c r="C180" s="23">
        <f>SUMIFS($E$7:$E$174,$B$7:$B$174,"DAS-3",$D$7:$D$174,"&lt;&gt;VAGO")</f>
        <v>12</v>
      </c>
      <c r="D180" s="23">
        <f>SUMIFS($E$7:$E$174,$B$7:$B$174,"DAS-3",$D$7:$D$174,"VAGO")</f>
        <v>1</v>
      </c>
      <c r="E180" s="23">
        <f t="shared" si="3"/>
        <v>13</v>
      </c>
      <c r="F180" s="27"/>
      <c r="G180" s="25">
        <f>SUMIF($B$7:$B$174,"DAS-3",$G$7:$G$174)</f>
        <v>0</v>
      </c>
      <c r="H180" s="25">
        <f>SUMIF($B$7:$B$174,"DAS-3",$H$7:$H$174)-SUMIFS($H$7:$H$174,$D$7:$D$174,"VAGO",$B$7:$B$174,"DAS-3")</f>
        <v>14258.999999999998</v>
      </c>
      <c r="I180" s="25">
        <f>SUMIF($B$7:$B$174,"DAS-3",$I$7:$I$174)-SUMIFS($I$7:$I$174,$D$7:$D$174,"VAGO",$B$7:$B$174,"DAS-3")</f>
        <v>68442.719999999987</v>
      </c>
      <c r="J180" s="25">
        <f>SUMIF($B$7:$B$174,"DAS-3",$J$7:$J$174)</f>
        <v>89831.180000000022</v>
      </c>
      <c r="K180" s="26"/>
      <c r="L180" s="26"/>
      <c r="M180" s="26"/>
      <c r="N180" s="26"/>
      <c r="O180" s="26"/>
      <c r="P180" s="26"/>
      <c r="Q180" s="26"/>
    </row>
    <row r="181" spans="1:30" ht="14.5" x14ac:dyDescent="0.3">
      <c r="A181" s="28" t="s">
        <v>30</v>
      </c>
      <c r="B181" s="15" t="s">
        <v>31</v>
      </c>
      <c r="C181" s="23">
        <v>24</v>
      </c>
      <c r="D181" s="23">
        <v>0</v>
      </c>
      <c r="E181" s="23">
        <f t="shared" si="3"/>
        <v>24</v>
      </c>
      <c r="F181" s="29"/>
      <c r="G181" s="25">
        <f>SUMIF($B$7:$B$174,"DAS-4",$G$7:$G$174)</f>
        <v>0</v>
      </c>
      <c r="H181" s="25">
        <f>SUMIF($B$7:$B$174,"DAS-4",$H$7:$H$174)-SUMIFS($H$7:$H$174,$D$7:$D$174,"VAGO",$B$7:$B$174,"DAS-4")</f>
        <v>23585.039999999997</v>
      </c>
      <c r="I181" s="25">
        <f>SUMIF($B$7:$B$174,"DAS-4",$I$7:$I$174)-SUMIFS($I$7:$I$174,$D$7:$D$174,"VAGO",$B$7:$B$174,"DAS-4")</f>
        <v>125786.64</v>
      </c>
      <c r="J181" s="25">
        <f>SUMIF($B$7:$B$174,"DAS-4",$J$7:$J$174)</f>
        <v>149371.68</v>
      </c>
      <c r="K181" s="26"/>
      <c r="L181" s="26"/>
      <c r="M181" s="26"/>
      <c r="N181" s="26"/>
      <c r="O181" s="26"/>
      <c r="P181" s="26"/>
      <c r="Q181" s="26"/>
    </row>
    <row r="182" spans="1:30" ht="14.5" x14ac:dyDescent="0.3">
      <c r="A182" s="28" t="s">
        <v>32</v>
      </c>
      <c r="B182" s="15" t="s">
        <v>33</v>
      </c>
      <c r="C182" s="23">
        <v>19</v>
      </c>
      <c r="D182" s="23">
        <v>1</v>
      </c>
      <c r="E182" s="23">
        <f t="shared" si="3"/>
        <v>20</v>
      </c>
      <c r="F182" s="29"/>
      <c r="G182" s="25">
        <f>SUMIF($B$7:$B$174,"DAS-5",$G$7:$G$174)</f>
        <v>0</v>
      </c>
      <c r="H182" s="25">
        <f>SUMIF($B$7:$B$174,"DAS-5",$H$7:$H$174)-SUMIFS($H$7:$H$174,$D$7:$D$174,"VAGO",$B$7:$B$174,"DAS-5")</f>
        <v>16185.899999999996</v>
      </c>
      <c r="I182" s="25">
        <f>SUMIF($B$7:$B$174,"DAS-5",$I$7:$I$174)-SUMIFS($I$7:$I$174,$D$7:$D$174,"VAGO",$B$7:$B$174,"DAS-5")</f>
        <v>82007.99000000002</v>
      </c>
      <c r="J182" s="25">
        <f>SUMIF($B$7:$B$174,"DAS-5",$J$7:$J$174)</f>
        <v>103589.16000000003</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3745.84</v>
      </c>
      <c r="I183" s="25">
        <f>SUMIF($B$7:$B$174,"CAA-1",$I$7:$I$174)-SUMIFS($I$7:$I$174,$D$7:$D$174,"VAGO",$B$7:$B$174,"CAA-1")</f>
        <v>18729.25</v>
      </c>
      <c r="J183" s="25">
        <f>SUMIF($B$7:$B$174,"CAA-1",$J$7:$J$174)</f>
        <v>22475.089999999997</v>
      </c>
      <c r="K183" s="26"/>
      <c r="L183" s="26"/>
      <c r="M183" s="26"/>
      <c r="N183" s="26"/>
      <c r="O183" s="26"/>
      <c r="P183" s="26"/>
      <c r="Q183" s="26"/>
    </row>
    <row r="184" spans="1:30" ht="14.5" x14ac:dyDescent="0.3">
      <c r="A184" s="28" t="s">
        <v>36</v>
      </c>
      <c r="B184" s="15" t="s">
        <v>37</v>
      </c>
      <c r="C184" s="23">
        <v>26</v>
      </c>
      <c r="D184" s="23">
        <v>0</v>
      </c>
      <c r="E184" s="23">
        <f t="shared" si="3"/>
        <v>26</v>
      </c>
      <c r="F184" s="29"/>
      <c r="G184" s="25">
        <f>SUMIF($B$7:$B$174,"CAA-2",$G$7:$G$174)</f>
        <v>0</v>
      </c>
      <c r="H184" s="25">
        <f>SUMIF($B$7:$B$174,"CAA-2",$H$7:$H$174)-SUMIFS($H$7:$H$174,$D$7:$D$174,"VAGO",$B$7:$B$174,"CAA-2")</f>
        <v>16956.5</v>
      </c>
      <c r="I184" s="25">
        <f>SUMIF($B$7:$B$174,"CAA-2",$I$7:$I$174)-SUMIFS($I$7:$I$174,$D$7:$D$174,"VAGO",$B$7:$B$174,"CAA-2")</f>
        <v>80158.260000000009</v>
      </c>
      <c r="J184" s="25">
        <f>SUMIF($B$7:$B$174,"CAA-2",$J$7:$J$174)</f>
        <v>97114.75999999998</v>
      </c>
      <c r="K184" s="26"/>
      <c r="L184" s="26"/>
      <c r="M184" s="26"/>
      <c r="N184" s="26"/>
      <c r="O184" s="26"/>
      <c r="P184" s="26"/>
      <c r="Q184" s="26"/>
    </row>
    <row r="185" spans="1:30" ht="14.5" x14ac:dyDescent="0.3">
      <c r="A185" s="28" t="s">
        <v>38</v>
      </c>
      <c r="B185" s="15" t="s">
        <v>39</v>
      </c>
      <c r="C185" s="23">
        <v>23</v>
      </c>
      <c r="D185" s="23">
        <v>0</v>
      </c>
      <c r="E185" s="23">
        <f t="shared" si="3"/>
        <v>23</v>
      </c>
      <c r="F185" s="27"/>
      <c r="G185" s="25">
        <f>SUMIF($B$7:$B$174,"CAA-3",$G$7:$G$174)</f>
        <v>0</v>
      </c>
      <c r="H185" s="25">
        <f>SUMIF($B$7:$B$174,"CAA-3",$H$7:$H$174)-SUMIFS($H$7:$H$174,$D$7:$D$174,"VAGO",$B$7:$B$174,"CAA-3")</f>
        <v>11021.779999999997</v>
      </c>
      <c r="I185" s="25">
        <f>SUMIF($B$7:$B$174,"CAA-3",$I$7:$I$174)-SUMIFS($I$7:$I$174,$D$7:$D$174,"VAGO",$B$7:$B$174,"CAA-3")</f>
        <v>46091.079999999987</v>
      </c>
      <c r="J185" s="25">
        <f>SUMIF($B$7:$B$174,"CAA-3",$J$7:$J$174)</f>
        <v>57112.859999999979</v>
      </c>
      <c r="K185" s="26"/>
      <c r="L185" s="26"/>
      <c r="M185" s="26"/>
      <c r="N185" s="26"/>
      <c r="O185" s="26"/>
      <c r="P185" s="26"/>
      <c r="Q185" s="26"/>
    </row>
    <row r="186" spans="1:30" ht="14.5" x14ac:dyDescent="0.3">
      <c r="A186" s="28" t="s">
        <v>40</v>
      </c>
      <c r="B186" s="15" t="s">
        <v>41</v>
      </c>
      <c r="C186" s="23">
        <v>10</v>
      </c>
      <c r="D186" s="23">
        <v>0</v>
      </c>
      <c r="E186" s="23">
        <f t="shared" si="3"/>
        <v>10</v>
      </c>
      <c r="F186" s="27"/>
      <c r="G186" s="25">
        <f>SUMIF($B$7:$B$174,"CAA-4",$G$7:$G$174)</f>
        <v>0</v>
      </c>
      <c r="H186" s="25">
        <f>SUMIF($B$7:$B$174,"CAA-4",$H$7:$H$174)-SUMIFS($H$7:$H$174,$D$7:$D$174,"VAGO",$B$7:$B$174,"CAA-4")</f>
        <v>2774.7000000000003</v>
      </c>
      <c r="I186" s="25">
        <f>SUMIF($B$7:$B$174,"CAA-4",$I$7:$I$174)-SUMIFS($I$7:$I$174,$D$7:$D$174,"VAGO",$B$7:$B$174,"CAA-4")</f>
        <v>12332.099999999999</v>
      </c>
      <c r="J186" s="25">
        <f>SUMIF($B$7:$B$174,"CAA-4",$J$7:$J$174)</f>
        <v>15106.800000000001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3"/>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166</v>
      </c>
      <c r="D188" s="20">
        <f>SUM(D176:D187)</f>
        <v>2</v>
      </c>
      <c r="E188" s="20">
        <f>SUM(E176:E187)</f>
        <v>168</v>
      </c>
      <c r="F188" s="21"/>
      <c r="G188" s="30">
        <f t="shared" ref="G188:I188" si="4">SUM(G176:G187)</f>
        <v>0</v>
      </c>
      <c r="H188" s="30">
        <f t="shared" si="4"/>
        <v>175589.68000000002</v>
      </c>
      <c r="I188" s="30">
        <f t="shared" si="4"/>
        <v>834655.54999999981</v>
      </c>
      <c r="J188" s="30">
        <f>SUM(J176:J187)</f>
        <v>1022769.9600000002</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1250</v>
      </c>
      <c r="I206" s="16">
        <f t="shared" si="9"/>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9"/>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60" t="s">
        <v>581</v>
      </c>
      <c r="G208" s="35"/>
      <c r="H208" s="87">
        <v>1250</v>
      </c>
      <c r="I208" s="16">
        <f t="shared" si="9"/>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9"/>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3000</v>
      </c>
      <c r="I213" s="16">
        <f t="shared" ref="I213:I217" si="10">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1250</v>
      </c>
      <c r="I214" s="16">
        <f t="shared" si="10"/>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0"/>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0"/>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0"/>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1">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1250</v>
      </c>
      <c r="I222" s="16">
        <f t="shared" si="11"/>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1"/>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1"/>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1250</v>
      </c>
      <c r="I225" s="16">
        <f t="shared" si="11"/>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5000</v>
      </c>
      <c r="I228" s="16">
        <f t="shared" ref="I228:I232" si="13">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3000</v>
      </c>
      <c r="I229" s="16">
        <f t="shared" si="13"/>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5000</v>
      </c>
      <c r="I230" s="16">
        <f t="shared" si="13"/>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3000</v>
      </c>
      <c r="I231" s="16">
        <f t="shared" si="13"/>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5000</v>
      </c>
      <c r="I232" s="16">
        <f t="shared" si="13"/>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126">
        <v>5036.21</v>
      </c>
      <c r="I238" s="16">
        <f t="shared" ref="I238:I245" si="14">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126">
        <v>5036.21</v>
      </c>
      <c r="I239" s="16">
        <f t="shared" si="14"/>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126">
        <v>5036.21</v>
      </c>
      <c r="I240" s="16">
        <f t="shared" si="14"/>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126">
        <v>5036.21</v>
      </c>
      <c r="I241" s="16">
        <f t="shared" si="14"/>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126">
        <v>5036.21</v>
      </c>
      <c r="I242" s="16">
        <f t="shared" si="14"/>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126">
        <v>5036.21</v>
      </c>
      <c r="I243" s="16">
        <f t="shared" si="14"/>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126">
        <v>5036.21</v>
      </c>
      <c r="I244" s="16">
        <f t="shared" si="14"/>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126">
        <v>5036.21</v>
      </c>
      <c r="I245" s="16">
        <f t="shared" si="14"/>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5"/>
        <v>7</v>
      </c>
      <c r="F248" s="24"/>
      <c r="G248" s="16">
        <f>SUMIF($A$238:$A$245,"MEMBRO",$G$238:$G$245)</f>
        <v>0</v>
      </c>
      <c r="H248" s="16">
        <f>SUMIF($A$238:$A$245,"MEMBRO",$H$238:$H$245)</f>
        <v>35253.47</v>
      </c>
      <c r="I248" s="16">
        <f t="shared" ref="I248" si="16">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126">
        <v>2014.48</v>
      </c>
      <c r="I254" s="16">
        <f t="shared" ref="I254:I256" si="17">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126">
        <v>2014.48</v>
      </c>
      <c r="I255" s="16">
        <f t="shared" si="17"/>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126">
        <v>2014.48</v>
      </c>
      <c r="I256" s="16">
        <f t="shared" si="17"/>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4028.96</v>
      </c>
      <c r="I259" s="16">
        <f t="shared" ref="I259" si="19">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0">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0"/>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0"/>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4028.96</v>
      </c>
      <c r="I270" s="16">
        <f t="shared" ref="I270" si="22">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v>1392.8</v>
      </c>
      <c r="I275" s="127">
        <f t="shared" ref="I275:I305" si="23">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3"/>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3"/>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v>1392.8</v>
      </c>
      <c r="I278" s="127">
        <f t="shared" si="23"/>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v>1392.8</v>
      </c>
      <c r="I279" s="127">
        <f t="shared" si="23"/>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3"/>
        <v>1392.8</v>
      </c>
    </row>
    <row r="281" spans="1:30" ht="14.5" x14ac:dyDescent="0.3">
      <c r="A281" s="55" t="s">
        <v>394</v>
      </c>
      <c r="B281" s="93" t="s">
        <v>93</v>
      </c>
      <c r="C281" s="77" t="s">
        <v>223</v>
      </c>
      <c r="D281" s="71" t="s">
        <v>407</v>
      </c>
      <c r="E281" s="53">
        <v>1</v>
      </c>
      <c r="F281" s="83" t="s">
        <v>414</v>
      </c>
      <c r="G281" s="54">
        <v>0</v>
      </c>
      <c r="H281" s="86">
        <v>1392.8</v>
      </c>
      <c r="I281" s="127">
        <f t="shared" si="23"/>
        <v>1392.8</v>
      </c>
    </row>
    <row r="282" spans="1:30" ht="14.5" x14ac:dyDescent="0.3">
      <c r="A282" s="55" t="s">
        <v>394</v>
      </c>
      <c r="B282" s="93" t="s">
        <v>93</v>
      </c>
      <c r="C282" s="77" t="s">
        <v>223</v>
      </c>
      <c r="D282" s="71" t="s">
        <v>407</v>
      </c>
      <c r="E282" s="53">
        <v>1</v>
      </c>
      <c r="F282" s="83" t="s">
        <v>415</v>
      </c>
      <c r="G282" s="54">
        <v>0</v>
      </c>
      <c r="H282" s="86">
        <v>1392.8</v>
      </c>
      <c r="I282" s="127">
        <f t="shared" si="23"/>
        <v>1392.8</v>
      </c>
    </row>
    <row r="283" spans="1:30" ht="14.5" x14ac:dyDescent="0.3">
      <c r="A283" s="80" t="s">
        <v>393</v>
      </c>
      <c r="B283" s="93" t="s">
        <v>93</v>
      </c>
      <c r="C283" s="77" t="s">
        <v>226</v>
      </c>
      <c r="D283" s="71" t="s">
        <v>407</v>
      </c>
      <c r="E283" s="53">
        <v>1</v>
      </c>
      <c r="F283" s="85" t="s">
        <v>416</v>
      </c>
      <c r="G283" s="54">
        <v>0</v>
      </c>
      <c r="H283" s="86">
        <v>1392.8</v>
      </c>
      <c r="I283" s="127">
        <f t="shared" si="23"/>
        <v>1392.8</v>
      </c>
    </row>
    <row r="284" spans="1:30" ht="14.5" x14ac:dyDescent="0.3">
      <c r="A284" s="60" t="s">
        <v>395</v>
      </c>
      <c r="B284" s="93" t="s">
        <v>93</v>
      </c>
      <c r="C284" s="79" t="s">
        <v>226</v>
      </c>
      <c r="D284" s="71" t="s">
        <v>407</v>
      </c>
      <c r="E284" s="53">
        <v>1</v>
      </c>
      <c r="F284" s="84" t="s">
        <v>417</v>
      </c>
      <c r="G284" s="54">
        <v>0</v>
      </c>
      <c r="H284" s="86">
        <v>1392.8</v>
      </c>
      <c r="I284" s="127">
        <f t="shared" si="23"/>
        <v>1392.8</v>
      </c>
    </row>
    <row r="285" spans="1:30" ht="14.5" x14ac:dyDescent="0.3">
      <c r="A285" s="60" t="s">
        <v>396</v>
      </c>
      <c r="B285" s="93" t="s">
        <v>93</v>
      </c>
      <c r="C285" s="79" t="s">
        <v>225</v>
      </c>
      <c r="D285" s="71" t="s">
        <v>407</v>
      </c>
      <c r="E285" s="53">
        <v>1</v>
      </c>
      <c r="F285" s="81" t="s">
        <v>418</v>
      </c>
      <c r="G285" s="54">
        <v>0</v>
      </c>
      <c r="H285" s="86">
        <v>1392.8</v>
      </c>
      <c r="I285" s="127">
        <f t="shared" si="23"/>
        <v>1392.8</v>
      </c>
    </row>
    <row r="286" spans="1:30" ht="14.5" x14ac:dyDescent="0.3">
      <c r="A286" s="60" t="s">
        <v>393</v>
      </c>
      <c r="B286" s="93" t="s">
        <v>93</v>
      </c>
      <c r="C286" s="79" t="s">
        <v>219</v>
      </c>
      <c r="D286" s="71" t="s">
        <v>407</v>
      </c>
      <c r="E286" s="53">
        <v>1</v>
      </c>
      <c r="F286" s="81" t="s">
        <v>419</v>
      </c>
      <c r="G286" s="54">
        <v>0</v>
      </c>
      <c r="H286" s="86">
        <v>1392.8</v>
      </c>
      <c r="I286" s="127">
        <f t="shared" si="23"/>
        <v>1392.8</v>
      </c>
    </row>
    <row r="287" spans="1:30" ht="14.5" x14ac:dyDescent="0.3">
      <c r="A287" s="81"/>
      <c r="B287" s="93" t="s">
        <v>93</v>
      </c>
      <c r="C287" s="79" t="s">
        <v>225</v>
      </c>
      <c r="D287" s="71" t="s">
        <v>386</v>
      </c>
      <c r="E287" s="53">
        <v>1</v>
      </c>
      <c r="F287" s="81" t="s">
        <v>386</v>
      </c>
      <c r="G287" s="54">
        <v>0</v>
      </c>
      <c r="H287" s="86">
        <v>1392.8</v>
      </c>
      <c r="I287" s="127">
        <f t="shared" si="23"/>
        <v>1392.8</v>
      </c>
    </row>
    <row r="288" spans="1:30" ht="14.5" x14ac:dyDescent="0.3">
      <c r="A288" s="60" t="s">
        <v>573</v>
      </c>
      <c r="B288" s="93" t="s">
        <v>448</v>
      </c>
      <c r="C288" s="79" t="s">
        <v>220</v>
      </c>
      <c r="D288" s="71" t="s">
        <v>407</v>
      </c>
      <c r="E288" s="53">
        <v>1</v>
      </c>
      <c r="F288" s="81" t="s">
        <v>542</v>
      </c>
      <c r="G288" s="54">
        <v>0</v>
      </c>
      <c r="H288" s="86">
        <v>849.76</v>
      </c>
      <c r="I288" s="127">
        <f t="shared" si="23"/>
        <v>849.76</v>
      </c>
    </row>
    <row r="289" spans="1:30" ht="14.5" x14ac:dyDescent="0.3">
      <c r="A289" s="60" t="s">
        <v>393</v>
      </c>
      <c r="B289" s="93" t="s">
        <v>448</v>
      </c>
      <c r="C289" s="79" t="s">
        <v>219</v>
      </c>
      <c r="D289" s="71" t="s">
        <v>407</v>
      </c>
      <c r="E289" s="53">
        <v>1</v>
      </c>
      <c r="F289" s="84" t="s">
        <v>422</v>
      </c>
      <c r="G289" s="54">
        <v>0</v>
      </c>
      <c r="H289" s="86">
        <v>849.76</v>
      </c>
      <c r="I289" s="127">
        <f t="shared" si="23"/>
        <v>849.76</v>
      </c>
    </row>
    <row r="290" spans="1:30" ht="14.5" x14ac:dyDescent="0.3">
      <c r="A290" s="60" t="s">
        <v>395</v>
      </c>
      <c r="B290" s="93" t="s">
        <v>448</v>
      </c>
      <c r="C290" s="79" t="s">
        <v>219</v>
      </c>
      <c r="D290" s="71" t="s">
        <v>407</v>
      </c>
      <c r="E290" s="53">
        <v>1</v>
      </c>
      <c r="F290" s="84" t="s">
        <v>423</v>
      </c>
      <c r="G290" s="54">
        <v>0</v>
      </c>
      <c r="H290" s="86">
        <v>849.76</v>
      </c>
      <c r="I290" s="127">
        <f t="shared" si="23"/>
        <v>849.76</v>
      </c>
    </row>
    <row r="291" spans="1:30" ht="14.5" x14ac:dyDescent="0.3">
      <c r="A291" s="60" t="s">
        <v>399</v>
      </c>
      <c r="B291" s="93" t="s">
        <v>448</v>
      </c>
      <c r="C291" s="79" t="s">
        <v>220</v>
      </c>
      <c r="D291" s="71" t="s">
        <v>407</v>
      </c>
      <c r="E291" s="53">
        <v>1</v>
      </c>
      <c r="F291" s="84" t="s">
        <v>424</v>
      </c>
      <c r="G291" s="54">
        <v>0</v>
      </c>
      <c r="H291" s="86">
        <v>849.76</v>
      </c>
      <c r="I291" s="127">
        <f t="shared" si="23"/>
        <v>849.76</v>
      </c>
    </row>
    <row r="292" spans="1:30" ht="14.5" x14ac:dyDescent="0.3">
      <c r="A292" s="60" t="s">
        <v>400</v>
      </c>
      <c r="B292" s="93" t="s">
        <v>448</v>
      </c>
      <c r="C292" s="79" t="s">
        <v>225</v>
      </c>
      <c r="D292" s="71" t="s">
        <v>407</v>
      </c>
      <c r="E292" s="53">
        <v>1</v>
      </c>
      <c r="F292" s="84" t="s">
        <v>425</v>
      </c>
      <c r="G292" s="54">
        <v>0</v>
      </c>
      <c r="H292" s="86">
        <v>849.76</v>
      </c>
      <c r="I292" s="127">
        <f t="shared" si="23"/>
        <v>849.76</v>
      </c>
    </row>
    <row r="293" spans="1:30" ht="14.5" x14ac:dyDescent="0.3">
      <c r="A293" s="60" t="s">
        <v>401</v>
      </c>
      <c r="B293" s="93" t="s">
        <v>448</v>
      </c>
      <c r="C293" s="79" t="s">
        <v>224</v>
      </c>
      <c r="D293" s="71" t="s">
        <v>407</v>
      </c>
      <c r="E293" s="53">
        <v>1</v>
      </c>
      <c r="F293" s="84" t="s">
        <v>426</v>
      </c>
      <c r="G293" s="54">
        <v>0</v>
      </c>
      <c r="H293" s="86">
        <v>849.76</v>
      </c>
      <c r="I293" s="127">
        <f t="shared" si="23"/>
        <v>849.76</v>
      </c>
    </row>
    <row r="294" spans="1:30" ht="14.5" x14ac:dyDescent="0.3">
      <c r="A294" s="60" t="s">
        <v>402</v>
      </c>
      <c r="B294" s="93" t="s">
        <v>448</v>
      </c>
      <c r="C294" s="79" t="s">
        <v>225</v>
      </c>
      <c r="D294" s="71" t="s">
        <v>407</v>
      </c>
      <c r="E294" s="53">
        <v>1</v>
      </c>
      <c r="F294" s="81" t="s">
        <v>427</v>
      </c>
      <c r="G294" s="54">
        <v>0</v>
      </c>
      <c r="H294" s="86">
        <v>849.76</v>
      </c>
      <c r="I294" s="127">
        <f t="shared" si="23"/>
        <v>849.76</v>
      </c>
    </row>
    <row r="295" spans="1:30" ht="14.5" x14ac:dyDescent="0.3">
      <c r="A295" s="60" t="s">
        <v>403</v>
      </c>
      <c r="B295" s="93" t="s">
        <v>448</v>
      </c>
      <c r="C295" s="79" t="s">
        <v>222</v>
      </c>
      <c r="D295" s="71" t="s">
        <v>407</v>
      </c>
      <c r="E295" s="53">
        <v>1</v>
      </c>
      <c r="F295" s="84" t="s">
        <v>428</v>
      </c>
      <c r="G295" s="54">
        <v>0</v>
      </c>
      <c r="H295" s="86">
        <v>849.76</v>
      </c>
      <c r="I295" s="127">
        <f t="shared" si="23"/>
        <v>849.76</v>
      </c>
    </row>
    <row r="296" spans="1:30" ht="14.5" x14ac:dyDescent="0.3">
      <c r="A296" s="60" t="s">
        <v>398</v>
      </c>
      <c r="B296" s="93" t="s">
        <v>448</v>
      </c>
      <c r="C296" s="79" t="s">
        <v>220</v>
      </c>
      <c r="D296" s="71" t="s">
        <v>407</v>
      </c>
      <c r="E296" s="53">
        <v>1</v>
      </c>
      <c r="F296" s="84" t="s">
        <v>429</v>
      </c>
      <c r="G296" s="54">
        <v>0</v>
      </c>
      <c r="H296" s="86">
        <v>849.76</v>
      </c>
      <c r="I296" s="127">
        <f t="shared" si="23"/>
        <v>849.76</v>
      </c>
    </row>
    <row r="297" spans="1:30" ht="14.5" x14ac:dyDescent="0.3">
      <c r="A297" s="60" t="s">
        <v>393</v>
      </c>
      <c r="B297" s="93" t="s">
        <v>448</v>
      </c>
      <c r="C297" s="79" t="s">
        <v>220</v>
      </c>
      <c r="D297" s="71" t="s">
        <v>407</v>
      </c>
      <c r="E297" s="53">
        <v>1</v>
      </c>
      <c r="F297" s="81" t="s">
        <v>430</v>
      </c>
      <c r="G297" s="54">
        <v>0</v>
      </c>
      <c r="H297" s="86">
        <v>849.76</v>
      </c>
      <c r="I297" s="127">
        <f t="shared" si="23"/>
        <v>849.76</v>
      </c>
    </row>
    <row r="298" spans="1:30" ht="14.5" x14ac:dyDescent="0.3">
      <c r="A298" s="60" t="s">
        <v>404</v>
      </c>
      <c r="B298" s="93" t="s">
        <v>448</v>
      </c>
      <c r="C298" s="79" t="s">
        <v>220</v>
      </c>
      <c r="D298" s="71" t="s">
        <v>407</v>
      </c>
      <c r="E298" s="53">
        <v>1</v>
      </c>
      <c r="F298" s="84" t="s">
        <v>431</v>
      </c>
      <c r="G298" s="54">
        <v>0</v>
      </c>
      <c r="H298" s="86">
        <v>849.76</v>
      </c>
      <c r="I298" s="127">
        <f t="shared" si="23"/>
        <v>849.76</v>
      </c>
    </row>
    <row r="299" spans="1:30" ht="14.5" x14ac:dyDescent="0.3">
      <c r="A299" s="60" t="s">
        <v>405</v>
      </c>
      <c r="B299" s="93" t="s">
        <v>448</v>
      </c>
      <c r="C299" s="79" t="s">
        <v>219</v>
      </c>
      <c r="D299" s="71" t="s">
        <v>407</v>
      </c>
      <c r="E299" s="53">
        <v>1</v>
      </c>
      <c r="F299" s="84" t="s">
        <v>432</v>
      </c>
      <c r="G299" s="54">
        <v>0</v>
      </c>
      <c r="H299" s="86">
        <v>849.76</v>
      </c>
      <c r="I299" s="127">
        <f t="shared" si="23"/>
        <v>849.76</v>
      </c>
    </row>
    <row r="300" spans="1:30" ht="14.5" x14ac:dyDescent="0.3">
      <c r="A300" s="60" t="s">
        <v>402</v>
      </c>
      <c r="B300" s="93" t="s">
        <v>448</v>
      </c>
      <c r="C300" s="79" t="s">
        <v>225</v>
      </c>
      <c r="D300" s="71" t="s">
        <v>407</v>
      </c>
      <c r="E300" s="53">
        <v>1</v>
      </c>
      <c r="F300" s="84" t="s">
        <v>433</v>
      </c>
      <c r="G300" s="54">
        <v>0</v>
      </c>
      <c r="H300" s="86">
        <v>849.76</v>
      </c>
      <c r="I300" s="127">
        <f t="shared" si="23"/>
        <v>849.76</v>
      </c>
    </row>
    <row r="301" spans="1:30" ht="14.5" x14ac:dyDescent="0.3">
      <c r="A301" s="60" t="s">
        <v>403</v>
      </c>
      <c r="B301" s="93" t="s">
        <v>448</v>
      </c>
      <c r="C301" s="79" t="s">
        <v>219</v>
      </c>
      <c r="D301" s="71" t="s">
        <v>407</v>
      </c>
      <c r="E301" s="53">
        <v>1</v>
      </c>
      <c r="F301" s="84" t="s">
        <v>434</v>
      </c>
      <c r="G301" s="54">
        <v>0</v>
      </c>
      <c r="H301" s="86">
        <v>849.76</v>
      </c>
      <c r="I301" s="127">
        <f t="shared" si="23"/>
        <v>849.76</v>
      </c>
    </row>
    <row r="302" spans="1:30" ht="14.5" x14ac:dyDescent="0.3">
      <c r="A302" s="60" t="s">
        <v>406</v>
      </c>
      <c r="B302" s="93" t="s">
        <v>448</v>
      </c>
      <c r="C302" s="79" t="s">
        <v>219</v>
      </c>
      <c r="D302" s="71" t="s">
        <v>407</v>
      </c>
      <c r="E302" s="53">
        <v>1</v>
      </c>
      <c r="F302" s="81" t="s">
        <v>435</v>
      </c>
      <c r="G302" s="54">
        <v>0</v>
      </c>
      <c r="H302" s="86">
        <v>849.76</v>
      </c>
      <c r="I302" s="127">
        <f t="shared" si="23"/>
        <v>849.76</v>
      </c>
    </row>
    <row r="303" spans="1:30" ht="14.5" x14ac:dyDescent="0.3">
      <c r="A303" s="60" t="s">
        <v>393</v>
      </c>
      <c r="B303" s="93" t="s">
        <v>448</v>
      </c>
      <c r="C303" s="79" t="s">
        <v>219</v>
      </c>
      <c r="D303" s="52" t="s">
        <v>407</v>
      </c>
      <c r="E303" s="53">
        <v>1</v>
      </c>
      <c r="F303" s="81" t="s">
        <v>511</v>
      </c>
      <c r="G303" s="54">
        <v>0</v>
      </c>
      <c r="H303" s="86">
        <v>849.76</v>
      </c>
      <c r="I303" s="127">
        <f t="shared" si="23"/>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3"/>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3"/>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1</v>
      </c>
      <c r="E307" s="23">
        <f t="shared" ref="E307:E312" si="24">C307+D307</f>
        <v>13</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2</v>
      </c>
      <c r="E308" s="23">
        <f t="shared" si="24"/>
        <v>18</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4"/>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4"/>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4"/>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4"/>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5">SUM(D307:D312)</f>
        <v>3</v>
      </c>
      <c r="E313" s="20">
        <f t="shared" si="25"/>
        <v>31</v>
      </c>
      <c r="F313" s="36"/>
      <c r="G313" s="39">
        <f t="shared" ref="G313:H313" si="26">SUM(G307:G312)</f>
        <v>0</v>
      </c>
      <c r="H313" s="39">
        <f t="shared" si="26"/>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223</v>
      </c>
      <c r="D316" s="20">
        <f>SUM(D188+D200+D233+D249+D260+D271+D313)</f>
        <v>5</v>
      </c>
      <c r="E316" s="20">
        <f>SUM(E188+E200+E233+E249+E260+E271+E313)</f>
        <v>228</v>
      </c>
      <c r="F316" s="21"/>
      <c r="G316" s="39">
        <f>SUM(H188+G200+G233+G249+G260+G271+G313)</f>
        <v>175589.68000000002</v>
      </c>
      <c r="H316" s="39">
        <f>SUM(I188+H200+H233+H249+H260+H271+H313)</f>
        <v>944434.18999999971</v>
      </c>
      <c r="I316" s="39">
        <f>SUM(J188+I200+I233+I249+I260+I271+I313)</f>
        <v>1132548.6000000001</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D205:D209 D192:D193 D275:D305 D221:D225 D213:D217 D254:D256 D265:D267 D238:D245 D7:D174" xr:uid="{98DFC927-EC4F-48FA-88AF-BC2AAE3F4B4C}">
      <formula1>"AGP,CLH,CLT,COM,CTD,CTI,DES,DISP,ELE,ESG,EST,EXM,EXQ,EXR,FRQ,REV,VAGO"</formula1>
    </dataValidation>
    <dataValidation type="list" allowBlank="1" sqref="B7:B174" xr:uid="{4339AC3D-B3B7-48BA-8BD0-E45446B49C08}">
      <formula1>"DAS,DAS-1,DAS-2,DAS-3,DAS-4,DAS-5,CAA-1,CAA-2,CAA-3,CAA-4,CAA-5"</formula1>
    </dataValidation>
    <dataValidation type="list" allowBlank="1" sqref="B192:B193 B205:B209 B213:B217 B221:B225 B238:B245 B247 B254:B256 B258 B265:B267 B269" xr:uid="{6B54B851-19A4-45B0-AB8D-24E4F236DAEC}">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EF914-5DFA-4577-9670-B8310FBAFEAB}">
  <dimension ref="A1:AD1038"/>
  <sheetViews>
    <sheetView topLeftCell="A113" workbookViewId="0">
      <selection activeCell="B128" sqref="B128"/>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596</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4" t="s">
        <v>597</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5.5" x14ac:dyDescent="0.3">
      <c r="A7" s="55" t="s">
        <v>180</v>
      </c>
      <c r="B7" s="57" t="s">
        <v>37</v>
      </c>
      <c r="C7" s="57" t="s">
        <v>219</v>
      </c>
      <c r="D7" s="94" t="s">
        <v>227</v>
      </c>
      <c r="E7" s="53">
        <v>1</v>
      </c>
      <c r="F7" s="60" t="s">
        <v>228</v>
      </c>
      <c r="G7" s="54">
        <v>0</v>
      </c>
      <c r="H7" s="124">
        <v>770.75</v>
      </c>
      <c r="I7" s="124">
        <v>3083.01</v>
      </c>
      <c r="J7" s="65">
        <f t="shared" ref="J7:J70" si="0">H7+I7</f>
        <v>3853.76</v>
      </c>
      <c r="K7" s="17"/>
      <c r="L7" s="17"/>
      <c r="M7" s="17"/>
      <c r="N7" s="17"/>
      <c r="O7" s="17"/>
      <c r="P7" s="17"/>
      <c r="Q7" s="17"/>
      <c r="R7" s="18"/>
      <c r="S7" s="18"/>
      <c r="T7" s="18"/>
      <c r="U7" s="18"/>
      <c r="V7" s="18"/>
      <c r="W7" s="18"/>
      <c r="X7" s="18"/>
      <c r="Y7" s="18"/>
      <c r="Z7" s="18"/>
      <c r="AA7" s="5"/>
      <c r="AB7" s="5"/>
      <c r="AC7" s="5"/>
      <c r="AD7" s="5"/>
    </row>
    <row r="8" spans="1:30" ht="15.5" x14ac:dyDescent="0.3">
      <c r="A8" s="56" t="s">
        <v>181</v>
      </c>
      <c r="B8" s="58" t="s">
        <v>33</v>
      </c>
      <c r="C8" s="56" t="s">
        <v>220</v>
      </c>
      <c r="D8" s="94" t="s">
        <v>227</v>
      </c>
      <c r="E8" s="53">
        <v>1</v>
      </c>
      <c r="F8" s="61" t="s">
        <v>229</v>
      </c>
      <c r="G8" s="54">
        <v>0</v>
      </c>
      <c r="H8" s="124">
        <v>1079.06</v>
      </c>
      <c r="I8" s="124">
        <v>4316.21</v>
      </c>
      <c r="J8" s="65">
        <f t="shared" si="0"/>
        <v>5395.27</v>
      </c>
      <c r="K8" s="17"/>
      <c r="L8" s="17"/>
      <c r="M8" s="17"/>
      <c r="N8" s="17"/>
      <c r="O8" s="17"/>
      <c r="P8" s="17"/>
      <c r="Q8" s="17"/>
      <c r="R8" s="5"/>
      <c r="S8" s="5"/>
      <c r="T8" s="5"/>
      <c r="U8" s="5"/>
      <c r="V8" s="5"/>
      <c r="W8" s="5"/>
      <c r="X8" s="5"/>
      <c r="Y8" s="5"/>
      <c r="Z8" s="5"/>
      <c r="AA8" s="5"/>
      <c r="AB8" s="5"/>
      <c r="AC8" s="5"/>
      <c r="AD8" s="5"/>
    </row>
    <row r="9" spans="1:30" ht="15.5" x14ac:dyDescent="0.3">
      <c r="A9" s="56" t="s">
        <v>180</v>
      </c>
      <c r="B9" s="58" t="s">
        <v>37</v>
      </c>
      <c r="C9" s="58" t="s">
        <v>221</v>
      </c>
      <c r="D9" s="94" t="s">
        <v>227</v>
      </c>
      <c r="E9" s="53">
        <v>1</v>
      </c>
      <c r="F9" s="60" t="s">
        <v>230</v>
      </c>
      <c r="G9" s="54">
        <v>0</v>
      </c>
      <c r="H9" s="124">
        <v>770.75</v>
      </c>
      <c r="I9" s="124">
        <v>3083.01</v>
      </c>
      <c r="J9" s="65">
        <f t="shared" si="0"/>
        <v>3853.76</v>
      </c>
      <c r="K9" s="47"/>
      <c r="L9" s="47"/>
      <c r="M9" s="47"/>
      <c r="N9" s="47"/>
      <c r="O9" s="47"/>
      <c r="P9" s="47"/>
      <c r="Q9" s="47"/>
    </row>
    <row r="10" spans="1:30" ht="15.5" x14ac:dyDescent="0.3">
      <c r="A10" s="56" t="s">
        <v>182</v>
      </c>
      <c r="B10" s="56" t="s">
        <v>39</v>
      </c>
      <c r="C10" s="56" t="s">
        <v>222</v>
      </c>
      <c r="D10" s="94" t="s">
        <v>227</v>
      </c>
      <c r="E10" s="53">
        <v>1</v>
      </c>
      <c r="F10" s="62" t="s">
        <v>231</v>
      </c>
      <c r="G10" s="54">
        <v>0</v>
      </c>
      <c r="H10" s="123">
        <v>500.99</v>
      </c>
      <c r="I10" s="123">
        <v>2003.96</v>
      </c>
      <c r="J10" s="65">
        <f t="shared" si="0"/>
        <v>2504.9499999999998</v>
      </c>
    </row>
    <row r="11" spans="1:30" ht="15.5" x14ac:dyDescent="0.3">
      <c r="A11" s="55" t="s">
        <v>183</v>
      </c>
      <c r="B11" s="57" t="s">
        <v>27</v>
      </c>
      <c r="C11" s="57" t="s">
        <v>223</v>
      </c>
      <c r="D11" s="94" t="s">
        <v>227</v>
      </c>
      <c r="E11" s="53">
        <v>1</v>
      </c>
      <c r="F11" s="61" t="s">
        <v>232</v>
      </c>
      <c r="G11" s="54">
        <v>0</v>
      </c>
      <c r="H11" s="123">
        <v>1695.65</v>
      </c>
      <c r="I11" s="123">
        <v>6782.61</v>
      </c>
      <c r="J11" s="65">
        <f t="shared" si="0"/>
        <v>8478.26</v>
      </c>
    </row>
    <row r="12" spans="1:30" ht="15.5" x14ac:dyDescent="0.3">
      <c r="A12" s="55" t="s">
        <v>184</v>
      </c>
      <c r="B12" s="55" t="s">
        <v>29</v>
      </c>
      <c r="C12" s="58" t="s">
        <v>221</v>
      </c>
      <c r="D12" s="94" t="s">
        <v>407</v>
      </c>
      <c r="E12" s="53">
        <v>1</v>
      </c>
      <c r="F12" s="60" t="s">
        <v>233</v>
      </c>
      <c r="G12" s="54">
        <v>0</v>
      </c>
      <c r="H12" s="123"/>
      <c r="I12" s="123">
        <v>5703.56</v>
      </c>
      <c r="J12" s="65">
        <f t="shared" si="0"/>
        <v>5703.56</v>
      </c>
    </row>
    <row r="13" spans="1:30" ht="15.5" x14ac:dyDescent="0.3">
      <c r="A13" s="55" t="s">
        <v>182</v>
      </c>
      <c r="B13" s="56" t="s">
        <v>39</v>
      </c>
      <c r="C13" s="56" t="s">
        <v>220</v>
      </c>
      <c r="D13" s="94" t="s">
        <v>227</v>
      </c>
      <c r="E13" s="53">
        <v>1</v>
      </c>
      <c r="F13" s="60" t="s">
        <v>234</v>
      </c>
      <c r="G13" s="54">
        <v>0</v>
      </c>
      <c r="H13" s="123">
        <v>500.99</v>
      </c>
      <c r="I13" s="123">
        <v>2003.96</v>
      </c>
      <c r="J13" s="65">
        <f t="shared" si="0"/>
        <v>2504.9499999999998</v>
      </c>
    </row>
    <row r="14" spans="1:30" ht="15.5" x14ac:dyDescent="0.3">
      <c r="A14" s="55" t="s">
        <v>182</v>
      </c>
      <c r="B14" s="56" t="s">
        <v>39</v>
      </c>
      <c r="C14" s="57" t="s">
        <v>219</v>
      </c>
      <c r="D14" s="94" t="s">
        <v>227</v>
      </c>
      <c r="E14" s="53">
        <v>1</v>
      </c>
      <c r="F14" s="60" t="s">
        <v>235</v>
      </c>
      <c r="G14" s="54">
        <v>0</v>
      </c>
      <c r="H14" s="123">
        <v>500.99</v>
      </c>
      <c r="I14" s="123">
        <v>2003.96</v>
      </c>
      <c r="J14" s="65">
        <f t="shared" si="0"/>
        <v>2504.9499999999998</v>
      </c>
    </row>
    <row r="15" spans="1:30" ht="15.5" x14ac:dyDescent="0.3">
      <c r="A15" s="55" t="s">
        <v>181</v>
      </c>
      <c r="B15" s="57" t="s">
        <v>33</v>
      </c>
      <c r="C15" s="56" t="s">
        <v>224</v>
      </c>
      <c r="D15" s="94" t="s">
        <v>227</v>
      </c>
      <c r="E15" s="53">
        <v>1</v>
      </c>
      <c r="F15" s="60" t="s">
        <v>236</v>
      </c>
      <c r="G15" s="54">
        <v>0</v>
      </c>
      <c r="H15" s="124">
        <v>1079.06</v>
      </c>
      <c r="I15" s="124">
        <v>4316.21</v>
      </c>
      <c r="J15" s="65">
        <f t="shared" si="0"/>
        <v>5395.27</v>
      </c>
    </row>
    <row r="16" spans="1:30" ht="15.5" x14ac:dyDescent="0.3">
      <c r="A16" s="55" t="s">
        <v>183</v>
      </c>
      <c r="B16" s="57" t="s">
        <v>27</v>
      </c>
      <c r="C16" s="57" t="s">
        <v>219</v>
      </c>
      <c r="D16" s="94" t="s">
        <v>227</v>
      </c>
      <c r="E16" s="53">
        <v>1</v>
      </c>
      <c r="F16" s="61" t="s">
        <v>237</v>
      </c>
      <c r="G16" s="54">
        <v>0</v>
      </c>
      <c r="H16" s="123">
        <v>1695.65</v>
      </c>
      <c r="I16" s="123">
        <v>6782.61</v>
      </c>
      <c r="J16" s="65">
        <f t="shared" si="0"/>
        <v>8478.26</v>
      </c>
    </row>
    <row r="17" spans="1:10" ht="15.5" x14ac:dyDescent="0.3">
      <c r="A17" s="55" t="s">
        <v>183</v>
      </c>
      <c r="B17" s="57" t="s">
        <v>27</v>
      </c>
      <c r="C17" s="56" t="s">
        <v>222</v>
      </c>
      <c r="D17" s="94" t="s">
        <v>227</v>
      </c>
      <c r="E17" s="53">
        <v>1</v>
      </c>
      <c r="F17" s="60" t="s">
        <v>238</v>
      </c>
      <c r="G17" s="54">
        <v>0</v>
      </c>
      <c r="H17" s="123">
        <v>1695.65</v>
      </c>
      <c r="I17" s="123">
        <v>6782.61</v>
      </c>
      <c r="J17" s="65">
        <f t="shared" si="0"/>
        <v>8478.26</v>
      </c>
    </row>
    <row r="18" spans="1:10" ht="15.5" x14ac:dyDescent="0.3">
      <c r="A18" s="55" t="s">
        <v>180</v>
      </c>
      <c r="B18" s="58" t="s">
        <v>37</v>
      </c>
      <c r="C18" s="57" t="s">
        <v>223</v>
      </c>
      <c r="D18" s="94" t="s">
        <v>227</v>
      </c>
      <c r="E18" s="53">
        <v>1</v>
      </c>
      <c r="F18" s="60" t="s">
        <v>239</v>
      </c>
      <c r="G18" s="54">
        <v>0</v>
      </c>
      <c r="H18" s="124">
        <v>770.75</v>
      </c>
      <c r="I18" s="124">
        <v>3083.01</v>
      </c>
      <c r="J18" s="65">
        <f t="shared" si="0"/>
        <v>3853.76</v>
      </c>
    </row>
    <row r="19" spans="1:10" ht="15.5" x14ac:dyDescent="0.3">
      <c r="A19" s="55" t="s">
        <v>185</v>
      </c>
      <c r="B19" s="55" t="s">
        <v>29</v>
      </c>
      <c r="C19" s="56" t="s">
        <v>225</v>
      </c>
      <c r="D19" s="94" t="s">
        <v>386</v>
      </c>
      <c r="E19" s="53">
        <v>1</v>
      </c>
      <c r="F19" s="60" t="s">
        <v>386</v>
      </c>
      <c r="G19" s="54">
        <v>0</v>
      </c>
      <c r="H19" s="123">
        <v>1425.9</v>
      </c>
      <c r="I19" s="123">
        <v>5703.56</v>
      </c>
      <c r="J19" s="65">
        <f t="shared" si="0"/>
        <v>7129.4600000000009</v>
      </c>
    </row>
    <row r="20" spans="1:10" ht="15.5" x14ac:dyDescent="0.3">
      <c r="A20" s="55" t="s">
        <v>183</v>
      </c>
      <c r="B20" s="57" t="s">
        <v>27</v>
      </c>
      <c r="C20" s="56" t="s">
        <v>222</v>
      </c>
      <c r="D20" s="94" t="s">
        <v>227</v>
      </c>
      <c r="E20" s="53">
        <v>1</v>
      </c>
      <c r="F20" s="60" t="s">
        <v>241</v>
      </c>
      <c r="G20" s="54">
        <v>0</v>
      </c>
      <c r="H20" s="123">
        <v>1695.65</v>
      </c>
      <c r="I20" s="123">
        <v>6782.61</v>
      </c>
      <c r="J20" s="65">
        <f t="shared" si="0"/>
        <v>8478.26</v>
      </c>
    </row>
    <row r="21" spans="1:10" ht="26" x14ac:dyDescent="0.3">
      <c r="A21" s="55" t="s">
        <v>186</v>
      </c>
      <c r="B21" s="55" t="s">
        <v>41</v>
      </c>
      <c r="C21" s="55" t="s">
        <v>226</v>
      </c>
      <c r="D21" s="94" t="s">
        <v>407</v>
      </c>
      <c r="E21" s="53">
        <v>1</v>
      </c>
      <c r="F21" s="60" t="s">
        <v>242</v>
      </c>
      <c r="G21" s="54">
        <v>0</v>
      </c>
      <c r="H21" s="123"/>
      <c r="I21" s="123">
        <v>1233.21</v>
      </c>
      <c r="J21" s="67">
        <f t="shared" si="0"/>
        <v>1233.21</v>
      </c>
    </row>
    <row r="22" spans="1:10" ht="15.5" x14ac:dyDescent="0.3">
      <c r="A22" s="55" t="s">
        <v>180</v>
      </c>
      <c r="B22" s="58" t="s">
        <v>37</v>
      </c>
      <c r="C22" s="57" t="s">
        <v>223</v>
      </c>
      <c r="D22" s="94" t="s">
        <v>227</v>
      </c>
      <c r="E22" s="53">
        <v>1</v>
      </c>
      <c r="F22" s="60" t="s">
        <v>243</v>
      </c>
      <c r="G22" s="54">
        <v>0</v>
      </c>
      <c r="H22" s="124">
        <v>770.75</v>
      </c>
      <c r="I22" s="124">
        <v>3083.01</v>
      </c>
      <c r="J22" s="65">
        <f t="shared" si="0"/>
        <v>3853.76</v>
      </c>
    </row>
    <row r="23" spans="1:10" ht="15.5" x14ac:dyDescent="0.3">
      <c r="A23" s="55" t="s">
        <v>187</v>
      </c>
      <c r="B23" s="55" t="s">
        <v>25</v>
      </c>
      <c r="C23" s="57" t="s">
        <v>219</v>
      </c>
      <c r="D23" s="94" t="s">
        <v>227</v>
      </c>
      <c r="E23" s="53">
        <v>1</v>
      </c>
      <c r="F23" s="63" t="s">
        <v>244</v>
      </c>
      <c r="G23" s="54">
        <v>0</v>
      </c>
      <c r="H23" s="123">
        <v>2312.25</v>
      </c>
      <c r="I23" s="123">
        <v>9249.0300000000007</v>
      </c>
      <c r="J23" s="65">
        <f t="shared" si="0"/>
        <v>11561.28</v>
      </c>
    </row>
    <row r="24" spans="1:10" ht="15.5" x14ac:dyDescent="0.3">
      <c r="A24" s="55" t="s">
        <v>187</v>
      </c>
      <c r="B24" s="55" t="s">
        <v>25</v>
      </c>
      <c r="C24" s="57" t="s">
        <v>223</v>
      </c>
      <c r="D24" s="94" t="s">
        <v>227</v>
      </c>
      <c r="E24" s="53">
        <v>1</v>
      </c>
      <c r="F24" s="60" t="s">
        <v>245</v>
      </c>
      <c r="G24" s="54">
        <v>0</v>
      </c>
      <c r="H24" s="123">
        <v>2312.25</v>
      </c>
      <c r="I24" s="123">
        <v>9249.0300000000007</v>
      </c>
      <c r="J24" s="65">
        <f t="shared" si="0"/>
        <v>11561.28</v>
      </c>
    </row>
    <row r="25" spans="1:10" ht="15.5" x14ac:dyDescent="0.3">
      <c r="A25" s="55" t="s">
        <v>183</v>
      </c>
      <c r="B25" s="57" t="s">
        <v>27</v>
      </c>
      <c r="C25" s="56" t="s">
        <v>222</v>
      </c>
      <c r="D25" s="94" t="s">
        <v>461</v>
      </c>
      <c r="E25" s="53">
        <v>1</v>
      </c>
      <c r="F25" s="60" t="s">
        <v>246</v>
      </c>
      <c r="G25" s="54">
        <v>0</v>
      </c>
      <c r="H25" s="123"/>
      <c r="I25" s="123">
        <v>6782.61</v>
      </c>
      <c r="J25" s="65">
        <f t="shared" si="0"/>
        <v>6782.61</v>
      </c>
    </row>
    <row r="26" spans="1:10" ht="15.5" x14ac:dyDescent="0.3">
      <c r="A26" s="55" t="s">
        <v>188</v>
      </c>
      <c r="B26" s="55" t="s">
        <v>35</v>
      </c>
      <c r="C26" s="55" t="s">
        <v>226</v>
      </c>
      <c r="D26" s="94" t="s">
        <v>407</v>
      </c>
      <c r="E26" s="53">
        <v>1</v>
      </c>
      <c r="F26" s="60" t="s">
        <v>339</v>
      </c>
      <c r="G26" s="54">
        <v>0</v>
      </c>
      <c r="H26" s="123"/>
      <c r="I26" s="123">
        <v>3745.85</v>
      </c>
      <c r="J26" s="65">
        <f t="shared" si="0"/>
        <v>3745.85</v>
      </c>
    </row>
    <row r="27" spans="1:10" ht="15.5" x14ac:dyDescent="0.3">
      <c r="A27" s="55" t="s">
        <v>187</v>
      </c>
      <c r="B27" s="55" t="s">
        <v>25</v>
      </c>
      <c r="C27" s="56" t="s">
        <v>222</v>
      </c>
      <c r="D27" s="94" t="s">
        <v>227</v>
      </c>
      <c r="E27" s="53">
        <v>1</v>
      </c>
      <c r="F27" s="61" t="s">
        <v>248</v>
      </c>
      <c r="G27" s="54">
        <v>0</v>
      </c>
      <c r="H27" s="123">
        <v>2312.25</v>
      </c>
      <c r="I27" s="123">
        <v>9249.0300000000007</v>
      </c>
      <c r="J27" s="65">
        <f t="shared" si="0"/>
        <v>11561.28</v>
      </c>
    </row>
    <row r="28" spans="1:10" ht="15.5" x14ac:dyDescent="0.3">
      <c r="A28" s="55" t="s">
        <v>180</v>
      </c>
      <c r="B28" s="58" t="s">
        <v>37</v>
      </c>
      <c r="C28" s="57" t="s">
        <v>219</v>
      </c>
      <c r="D28" s="94" t="s">
        <v>227</v>
      </c>
      <c r="E28" s="53">
        <v>1</v>
      </c>
      <c r="F28" s="60" t="s">
        <v>249</v>
      </c>
      <c r="G28" s="54">
        <v>0</v>
      </c>
      <c r="H28" s="124">
        <v>770.75</v>
      </c>
      <c r="I28" s="124">
        <v>3083.01</v>
      </c>
      <c r="J28" s="65">
        <f t="shared" si="0"/>
        <v>3853.76</v>
      </c>
    </row>
    <row r="29" spans="1:10" ht="15.5" x14ac:dyDescent="0.3">
      <c r="A29" s="56" t="s">
        <v>189</v>
      </c>
      <c r="B29" s="56" t="s">
        <v>31</v>
      </c>
      <c r="C29" s="56" t="s">
        <v>224</v>
      </c>
      <c r="D29" s="94" t="s">
        <v>227</v>
      </c>
      <c r="E29" s="53">
        <v>1</v>
      </c>
      <c r="F29" s="60" t="s">
        <v>250</v>
      </c>
      <c r="G29" s="54">
        <v>0</v>
      </c>
      <c r="H29" s="123">
        <v>1310.28</v>
      </c>
      <c r="I29" s="123">
        <v>5241.1099999999997</v>
      </c>
      <c r="J29" s="65">
        <f t="shared" si="0"/>
        <v>6551.3899999999994</v>
      </c>
    </row>
    <row r="30" spans="1:10" ht="15.5" x14ac:dyDescent="0.3">
      <c r="A30" s="55" t="s">
        <v>180</v>
      </c>
      <c r="B30" s="58" t="s">
        <v>37</v>
      </c>
      <c r="C30" s="58" t="s">
        <v>221</v>
      </c>
      <c r="D30" s="94" t="s">
        <v>227</v>
      </c>
      <c r="E30" s="53">
        <v>1</v>
      </c>
      <c r="F30" s="129" t="s">
        <v>599</v>
      </c>
      <c r="G30" s="54">
        <v>0</v>
      </c>
      <c r="H30" s="124">
        <v>770.75</v>
      </c>
      <c r="I30" s="124">
        <v>3083.01</v>
      </c>
      <c r="J30" s="65">
        <f t="shared" si="0"/>
        <v>3853.76</v>
      </c>
    </row>
    <row r="31" spans="1:10" ht="15.5" x14ac:dyDescent="0.3">
      <c r="A31" s="55" t="s">
        <v>181</v>
      </c>
      <c r="B31" s="57" t="s">
        <v>33</v>
      </c>
      <c r="C31" s="56" t="s">
        <v>222</v>
      </c>
      <c r="D31" s="94" t="s">
        <v>227</v>
      </c>
      <c r="E31" s="53">
        <v>1</v>
      </c>
      <c r="F31" s="60" t="s">
        <v>252</v>
      </c>
      <c r="G31" s="54">
        <v>0</v>
      </c>
      <c r="H31" s="124">
        <v>1079.06</v>
      </c>
      <c r="I31" s="124">
        <v>4316.21</v>
      </c>
      <c r="J31" s="65">
        <f t="shared" si="0"/>
        <v>5395.27</v>
      </c>
    </row>
    <row r="32" spans="1:10" ht="15.5" x14ac:dyDescent="0.3">
      <c r="A32" s="55" t="s">
        <v>183</v>
      </c>
      <c r="B32" s="57" t="s">
        <v>27</v>
      </c>
      <c r="C32" s="58" t="s">
        <v>221</v>
      </c>
      <c r="D32" s="94" t="s">
        <v>227</v>
      </c>
      <c r="E32" s="53">
        <v>1</v>
      </c>
      <c r="F32" s="60" t="s">
        <v>253</v>
      </c>
      <c r="G32" s="54">
        <v>0</v>
      </c>
      <c r="H32" s="123">
        <v>1695.65</v>
      </c>
      <c r="I32" s="123">
        <v>6782.61</v>
      </c>
      <c r="J32" s="65">
        <f t="shared" si="0"/>
        <v>8478.26</v>
      </c>
    </row>
    <row r="33" spans="1:10" ht="15.5" x14ac:dyDescent="0.3">
      <c r="A33" s="55" t="s">
        <v>189</v>
      </c>
      <c r="B33" s="55" t="s">
        <v>31</v>
      </c>
      <c r="C33" s="58" t="s">
        <v>225</v>
      </c>
      <c r="D33" s="94" t="s">
        <v>407</v>
      </c>
      <c r="E33" s="53">
        <v>1</v>
      </c>
      <c r="F33" s="60" t="s">
        <v>254</v>
      </c>
      <c r="G33" s="54">
        <v>0</v>
      </c>
      <c r="H33" s="123"/>
      <c r="I33" s="123">
        <v>5241.1099999999997</v>
      </c>
      <c r="J33" s="65">
        <f t="shared" si="0"/>
        <v>5241.1099999999997</v>
      </c>
    </row>
    <row r="34" spans="1:10" ht="15.5" x14ac:dyDescent="0.3">
      <c r="A34" s="55" t="s">
        <v>190</v>
      </c>
      <c r="B34" s="55" t="s">
        <v>449</v>
      </c>
      <c r="C34" s="56" t="s">
        <v>224</v>
      </c>
      <c r="D34" s="94" t="s">
        <v>227</v>
      </c>
      <c r="E34" s="53">
        <v>1</v>
      </c>
      <c r="F34" s="60" t="s">
        <v>255</v>
      </c>
      <c r="G34" s="54">
        <v>0</v>
      </c>
      <c r="H34" s="123">
        <v>3709.68</v>
      </c>
      <c r="I34" s="123">
        <v>14838.72</v>
      </c>
      <c r="J34" s="65">
        <f>H34+I34</f>
        <v>18548.399999999998</v>
      </c>
    </row>
    <row r="35" spans="1:10" ht="15.5" x14ac:dyDescent="0.3">
      <c r="A35" s="55" t="s">
        <v>187</v>
      </c>
      <c r="B35" s="55" t="s">
        <v>25</v>
      </c>
      <c r="C35" s="56" t="s">
        <v>222</v>
      </c>
      <c r="D35" s="94" t="s">
        <v>227</v>
      </c>
      <c r="E35" s="53">
        <v>1</v>
      </c>
      <c r="F35" s="61" t="s">
        <v>256</v>
      </c>
      <c r="G35" s="54">
        <v>0</v>
      </c>
      <c r="H35" s="123">
        <v>2312.25</v>
      </c>
      <c r="I35" s="123">
        <v>9249.0300000000007</v>
      </c>
      <c r="J35" s="65">
        <f t="shared" si="0"/>
        <v>11561.28</v>
      </c>
    </row>
    <row r="36" spans="1:10" ht="15.5" x14ac:dyDescent="0.3">
      <c r="A36" s="55" t="s">
        <v>180</v>
      </c>
      <c r="B36" s="58" t="s">
        <v>37</v>
      </c>
      <c r="C36" s="56" t="s">
        <v>224</v>
      </c>
      <c r="D36" s="94" t="s">
        <v>227</v>
      </c>
      <c r="E36" s="53">
        <v>1</v>
      </c>
      <c r="F36" s="60" t="s">
        <v>257</v>
      </c>
      <c r="G36" s="54">
        <v>0</v>
      </c>
      <c r="H36" s="124">
        <v>770.75</v>
      </c>
      <c r="I36" s="124">
        <v>3083.01</v>
      </c>
      <c r="J36" s="65">
        <f t="shared" si="0"/>
        <v>3853.76</v>
      </c>
    </row>
    <row r="37" spans="1:10" ht="26" x14ac:dyDescent="0.3">
      <c r="A37" s="55" t="s">
        <v>191</v>
      </c>
      <c r="B37" s="55" t="s">
        <v>31</v>
      </c>
      <c r="C37" s="57" t="s">
        <v>219</v>
      </c>
      <c r="D37" s="94" t="s">
        <v>407</v>
      </c>
      <c r="E37" s="53">
        <v>1</v>
      </c>
      <c r="F37" s="60" t="s">
        <v>258</v>
      </c>
      <c r="G37" s="54">
        <v>0</v>
      </c>
      <c r="H37" s="123"/>
      <c r="I37" s="123">
        <v>5241.1099999999997</v>
      </c>
      <c r="J37" s="65">
        <f t="shared" si="0"/>
        <v>5241.1099999999997</v>
      </c>
    </row>
    <row r="38" spans="1:10" ht="15.5" x14ac:dyDescent="0.3">
      <c r="A38" s="55" t="s">
        <v>192</v>
      </c>
      <c r="B38" s="55" t="s">
        <v>449</v>
      </c>
      <c r="C38" s="57" t="s">
        <v>223</v>
      </c>
      <c r="D38" s="94" t="s">
        <v>227</v>
      </c>
      <c r="E38" s="53">
        <v>1</v>
      </c>
      <c r="F38" s="60" t="s">
        <v>259</v>
      </c>
      <c r="G38" s="54">
        <v>0</v>
      </c>
      <c r="H38" s="123">
        <v>3709.68</v>
      </c>
      <c r="I38" s="123">
        <v>14838.72</v>
      </c>
      <c r="J38" s="65">
        <f t="shared" si="0"/>
        <v>18548.399999999998</v>
      </c>
    </row>
    <row r="39" spans="1:10" ht="15.5" x14ac:dyDescent="0.3">
      <c r="A39" s="55" t="s">
        <v>182</v>
      </c>
      <c r="B39" s="56" t="s">
        <v>39</v>
      </c>
      <c r="C39" s="56" t="s">
        <v>222</v>
      </c>
      <c r="D39" s="94" t="s">
        <v>227</v>
      </c>
      <c r="E39" s="53">
        <v>1</v>
      </c>
      <c r="F39" s="60" t="s">
        <v>260</v>
      </c>
      <c r="G39" s="54">
        <v>0</v>
      </c>
      <c r="H39" s="123">
        <v>500.99</v>
      </c>
      <c r="I39" s="123">
        <v>2003.96</v>
      </c>
      <c r="J39" s="65">
        <f t="shared" si="0"/>
        <v>2504.9499999999998</v>
      </c>
    </row>
    <row r="40" spans="1:10" ht="15.5" x14ac:dyDescent="0.3">
      <c r="A40" s="55" t="s">
        <v>181</v>
      </c>
      <c r="B40" s="57" t="s">
        <v>33</v>
      </c>
      <c r="C40" s="56" t="s">
        <v>220</v>
      </c>
      <c r="D40" s="94" t="s">
        <v>227</v>
      </c>
      <c r="E40" s="53">
        <v>1</v>
      </c>
      <c r="F40" s="60" t="s">
        <v>568</v>
      </c>
      <c r="G40" s="54">
        <v>0</v>
      </c>
      <c r="H40" s="124">
        <v>1079.06</v>
      </c>
      <c r="I40" s="124">
        <v>4316.21</v>
      </c>
      <c r="J40" s="65">
        <f t="shared" si="0"/>
        <v>5395.27</v>
      </c>
    </row>
    <row r="41" spans="1:10" ht="15.5" x14ac:dyDescent="0.3">
      <c r="A41" s="55" t="s">
        <v>193</v>
      </c>
      <c r="B41" s="57" t="s">
        <v>27</v>
      </c>
      <c r="C41" s="56" t="s">
        <v>220</v>
      </c>
      <c r="D41" s="94" t="s">
        <v>227</v>
      </c>
      <c r="E41" s="53">
        <v>1</v>
      </c>
      <c r="F41" s="60" t="s">
        <v>262</v>
      </c>
      <c r="G41" s="54">
        <v>0</v>
      </c>
      <c r="H41" s="123">
        <v>1695.65</v>
      </c>
      <c r="I41" s="123">
        <v>6782.61</v>
      </c>
      <c r="J41" s="65">
        <f t="shared" si="0"/>
        <v>8478.26</v>
      </c>
    </row>
    <row r="42" spans="1:10" ht="15.5" x14ac:dyDescent="0.3">
      <c r="A42" s="55" t="s">
        <v>183</v>
      </c>
      <c r="B42" s="57" t="s">
        <v>27</v>
      </c>
      <c r="C42" s="58" t="s">
        <v>221</v>
      </c>
      <c r="D42" s="94" t="s">
        <v>227</v>
      </c>
      <c r="E42" s="53">
        <v>1</v>
      </c>
      <c r="F42" s="61" t="s">
        <v>263</v>
      </c>
      <c r="G42" s="54">
        <v>0</v>
      </c>
      <c r="H42" s="123">
        <v>1695.65</v>
      </c>
      <c r="I42" s="123">
        <v>6782.61</v>
      </c>
      <c r="J42" s="65">
        <f t="shared" si="0"/>
        <v>8478.26</v>
      </c>
    </row>
    <row r="43" spans="1:10" ht="15.5" x14ac:dyDescent="0.3">
      <c r="A43" s="55" t="s">
        <v>185</v>
      </c>
      <c r="B43" s="55" t="s">
        <v>29</v>
      </c>
      <c r="C43" s="56" t="s">
        <v>224</v>
      </c>
      <c r="D43" s="94" t="s">
        <v>227</v>
      </c>
      <c r="E43" s="53">
        <v>1</v>
      </c>
      <c r="F43" s="60" t="s">
        <v>264</v>
      </c>
      <c r="G43" s="54">
        <v>0</v>
      </c>
      <c r="H43" s="123">
        <v>1425.9</v>
      </c>
      <c r="I43" s="123">
        <v>5703.56</v>
      </c>
      <c r="J43" s="65">
        <f t="shared" si="0"/>
        <v>7129.4600000000009</v>
      </c>
    </row>
    <row r="44" spans="1:10" ht="15.5" x14ac:dyDescent="0.3">
      <c r="A44" s="55" t="s">
        <v>180</v>
      </c>
      <c r="B44" s="58" t="s">
        <v>37</v>
      </c>
      <c r="C44" s="56" t="s">
        <v>222</v>
      </c>
      <c r="D44" s="94" t="s">
        <v>227</v>
      </c>
      <c r="E44" s="53">
        <v>1</v>
      </c>
      <c r="F44" s="60" t="s">
        <v>265</v>
      </c>
      <c r="G44" s="54">
        <v>0</v>
      </c>
      <c r="H44" s="124">
        <v>770.75</v>
      </c>
      <c r="I44" s="124">
        <v>3083.01</v>
      </c>
      <c r="J44" s="65">
        <f t="shared" si="0"/>
        <v>3853.76</v>
      </c>
    </row>
    <row r="45" spans="1:10" ht="15.5" x14ac:dyDescent="0.3">
      <c r="A45" s="55" t="s">
        <v>180</v>
      </c>
      <c r="B45" s="58" t="s">
        <v>37</v>
      </c>
      <c r="C45" s="55" t="s">
        <v>226</v>
      </c>
      <c r="D45" s="94" t="s">
        <v>407</v>
      </c>
      <c r="E45" s="53">
        <v>1</v>
      </c>
      <c r="F45" s="60" t="s">
        <v>266</v>
      </c>
      <c r="G45" s="54">
        <v>0</v>
      </c>
      <c r="H45" s="124"/>
      <c r="I45" s="124">
        <v>3083.01</v>
      </c>
      <c r="J45" s="65">
        <f t="shared" si="0"/>
        <v>3083.01</v>
      </c>
    </row>
    <row r="46" spans="1:10" ht="15.5" x14ac:dyDescent="0.3">
      <c r="A46" s="55" t="s">
        <v>180</v>
      </c>
      <c r="B46" s="58" t="s">
        <v>37</v>
      </c>
      <c r="C46" s="57" t="s">
        <v>219</v>
      </c>
      <c r="D46" s="94" t="s">
        <v>461</v>
      </c>
      <c r="E46" s="53">
        <v>1</v>
      </c>
      <c r="F46" s="60" t="s">
        <v>267</v>
      </c>
      <c r="G46" s="54">
        <v>0</v>
      </c>
      <c r="H46" s="124"/>
      <c r="I46" s="124">
        <v>3083.01</v>
      </c>
      <c r="J46" s="65">
        <f t="shared" si="0"/>
        <v>3083.01</v>
      </c>
    </row>
    <row r="47" spans="1:10" ht="15.5" x14ac:dyDescent="0.3">
      <c r="A47" s="55" t="s">
        <v>182</v>
      </c>
      <c r="B47" s="56" t="s">
        <v>39</v>
      </c>
      <c r="C47" s="56" t="s">
        <v>222</v>
      </c>
      <c r="D47" s="94" t="s">
        <v>227</v>
      </c>
      <c r="E47" s="53">
        <v>1</v>
      </c>
      <c r="F47" s="60" t="s">
        <v>268</v>
      </c>
      <c r="G47" s="54">
        <v>0</v>
      </c>
      <c r="H47" s="123">
        <v>500.99</v>
      </c>
      <c r="I47" s="123">
        <v>2003.96</v>
      </c>
      <c r="J47" s="65">
        <f t="shared" si="0"/>
        <v>2504.9499999999998</v>
      </c>
    </row>
    <row r="48" spans="1:10" ht="15.5" x14ac:dyDescent="0.3">
      <c r="A48" s="55" t="s">
        <v>189</v>
      </c>
      <c r="B48" s="55" t="s">
        <v>31</v>
      </c>
      <c r="C48" s="57" t="s">
        <v>223</v>
      </c>
      <c r="D48" s="94" t="s">
        <v>227</v>
      </c>
      <c r="E48" s="53">
        <v>1</v>
      </c>
      <c r="F48" s="60" t="s">
        <v>567</v>
      </c>
      <c r="G48" s="54">
        <v>0</v>
      </c>
      <c r="H48" s="123">
        <v>1310.28</v>
      </c>
      <c r="I48" s="123">
        <v>5241.1099999999997</v>
      </c>
      <c r="J48" s="65">
        <f t="shared" si="0"/>
        <v>6551.3899999999994</v>
      </c>
    </row>
    <row r="49" spans="1:10" ht="15.5" x14ac:dyDescent="0.3">
      <c r="A49" s="55" t="s">
        <v>181</v>
      </c>
      <c r="B49" s="57" t="s">
        <v>33</v>
      </c>
      <c r="C49" s="57" t="s">
        <v>219</v>
      </c>
      <c r="D49" s="94" t="s">
        <v>227</v>
      </c>
      <c r="E49" s="53">
        <v>1</v>
      </c>
      <c r="F49" s="61" t="s">
        <v>270</v>
      </c>
      <c r="G49" s="54">
        <v>0</v>
      </c>
      <c r="H49" s="124">
        <v>1079.06</v>
      </c>
      <c r="I49" s="124">
        <v>4316.21</v>
      </c>
      <c r="J49" s="65">
        <f t="shared" si="0"/>
        <v>5395.27</v>
      </c>
    </row>
    <row r="50" spans="1:10" ht="15.5" x14ac:dyDescent="0.3">
      <c r="A50" s="55" t="s">
        <v>194</v>
      </c>
      <c r="B50" s="57" t="s">
        <v>33</v>
      </c>
      <c r="C50" s="56" t="s">
        <v>222</v>
      </c>
      <c r="D50" s="94" t="s">
        <v>407</v>
      </c>
      <c r="E50" s="53">
        <v>1</v>
      </c>
      <c r="F50" s="60" t="s">
        <v>271</v>
      </c>
      <c r="G50" s="54">
        <v>0</v>
      </c>
      <c r="H50" s="124"/>
      <c r="I50" s="124">
        <v>4316.21</v>
      </c>
      <c r="J50" s="65">
        <f t="shared" si="0"/>
        <v>4316.21</v>
      </c>
    </row>
    <row r="51" spans="1:10" ht="15.5" x14ac:dyDescent="0.3">
      <c r="A51" s="55" t="s">
        <v>188</v>
      </c>
      <c r="B51" s="55" t="s">
        <v>35</v>
      </c>
      <c r="C51" s="56" t="s">
        <v>225</v>
      </c>
      <c r="D51" s="94" t="s">
        <v>227</v>
      </c>
      <c r="E51" s="53">
        <v>1</v>
      </c>
      <c r="F51" s="60" t="s">
        <v>272</v>
      </c>
      <c r="G51" s="54">
        <v>0</v>
      </c>
      <c r="H51" s="123">
        <v>936.46</v>
      </c>
      <c r="I51" s="123">
        <v>3745.85</v>
      </c>
      <c r="J51" s="65">
        <f t="shared" si="0"/>
        <v>4682.3099999999995</v>
      </c>
    </row>
    <row r="52" spans="1:10" ht="15.5" x14ac:dyDescent="0.3">
      <c r="A52" s="55" t="s">
        <v>180</v>
      </c>
      <c r="B52" s="58" t="s">
        <v>37</v>
      </c>
      <c r="C52" s="57" t="s">
        <v>223</v>
      </c>
      <c r="D52" s="94" t="s">
        <v>227</v>
      </c>
      <c r="E52" s="53">
        <v>1</v>
      </c>
      <c r="F52" s="60" t="s">
        <v>273</v>
      </c>
      <c r="G52" s="54">
        <v>0</v>
      </c>
      <c r="H52" s="124">
        <v>770.75</v>
      </c>
      <c r="I52" s="124">
        <v>3083.01</v>
      </c>
      <c r="J52" s="65">
        <f t="shared" si="0"/>
        <v>3853.76</v>
      </c>
    </row>
    <row r="53" spans="1:10" ht="15.5" x14ac:dyDescent="0.3">
      <c r="A53" s="55" t="s">
        <v>183</v>
      </c>
      <c r="B53" s="57" t="s">
        <v>27</v>
      </c>
      <c r="C53" s="58" t="s">
        <v>221</v>
      </c>
      <c r="D53" s="94" t="s">
        <v>227</v>
      </c>
      <c r="E53" s="53">
        <v>1</v>
      </c>
      <c r="F53" s="60" t="s">
        <v>274</v>
      </c>
      <c r="G53" s="54">
        <v>0</v>
      </c>
      <c r="H53" s="123">
        <v>1695.65</v>
      </c>
      <c r="I53" s="123">
        <v>6782.61</v>
      </c>
      <c r="J53" s="65">
        <f t="shared" si="0"/>
        <v>8478.26</v>
      </c>
    </row>
    <row r="54" spans="1:10" ht="15.5" x14ac:dyDescent="0.3">
      <c r="A54" s="55" t="s">
        <v>183</v>
      </c>
      <c r="B54" s="57" t="s">
        <v>27</v>
      </c>
      <c r="C54" s="56" t="s">
        <v>222</v>
      </c>
      <c r="D54" s="94" t="s">
        <v>227</v>
      </c>
      <c r="E54" s="53">
        <v>1</v>
      </c>
      <c r="F54" s="60" t="s">
        <v>275</v>
      </c>
      <c r="G54" s="54">
        <v>0</v>
      </c>
      <c r="H54" s="123">
        <v>1695.65</v>
      </c>
      <c r="I54" s="123">
        <v>6782.61</v>
      </c>
      <c r="J54" s="65">
        <f t="shared" si="0"/>
        <v>8478.26</v>
      </c>
    </row>
    <row r="55" spans="1:10" ht="15.5" x14ac:dyDescent="0.3">
      <c r="A55" s="55" t="s">
        <v>182</v>
      </c>
      <c r="B55" s="56" t="s">
        <v>39</v>
      </c>
      <c r="C55" s="56" t="s">
        <v>220</v>
      </c>
      <c r="D55" s="94" t="s">
        <v>227</v>
      </c>
      <c r="E55" s="53">
        <v>1</v>
      </c>
      <c r="F55" s="60" t="s">
        <v>587</v>
      </c>
      <c r="G55" s="54">
        <v>0</v>
      </c>
      <c r="H55" s="123">
        <v>500.99</v>
      </c>
      <c r="I55" s="123">
        <v>2003.96</v>
      </c>
      <c r="J55" s="65">
        <f t="shared" si="0"/>
        <v>2504.9499999999998</v>
      </c>
    </row>
    <row r="56" spans="1:10" ht="15.5" x14ac:dyDescent="0.3">
      <c r="A56" s="55" t="s">
        <v>182</v>
      </c>
      <c r="B56" s="56" t="s">
        <v>39</v>
      </c>
      <c r="C56" s="55" t="s">
        <v>226</v>
      </c>
      <c r="D56" s="94" t="s">
        <v>227</v>
      </c>
      <c r="E56" s="53">
        <v>1</v>
      </c>
      <c r="F56" s="60" t="s">
        <v>277</v>
      </c>
      <c r="G56" s="54">
        <v>0</v>
      </c>
      <c r="H56" s="123">
        <v>500.99</v>
      </c>
      <c r="I56" s="123">
        <v>2003.96</v>
      </c>
      <c r="J56" s="65">
        <f t="shared" si="0"/>
        <v>2504.9499999999998</v>
      </c>
    </row>
    <row r="57" spans="1:10" ht="15.5" x14ac:dyDescent="0.3">
      <c r="A57" s="55" t="s">
        <v>182</v>
      </c>
      <c r="B57" s="56" t="s">
        <v>39</v>
      </c>
      <c r="C57" s="56" t="s">
        <v>222</v>
      </c>
      <c r="D57" s="94" t="s">
        <v>227</v>
      </c>
      <c r="E57" s="53">
        <v>1</v>
      </c>
      <c r="F57" s="60" t="s">
        <v>278</v>
      </c>
      <c r="G57" s="54">
        <v>0</v>
      </c>
      <c r="H57" s="123">
        <v>500.99</v>
      </c>
      <c r="I57" s="123">
        <v>2003.96</v>
      </c>
      <c r="J57" s="65">
        <f t="shared" si="0"/>
        <v>2504.9499999999998</v>
      </c>
    </row>
    <row r="58" spans="1:10" ht="15.5" x14ac:dyDescent="0.3">
      <c r="A58" s="55" t="s">
        <v>180</v>
      </c>
      <c r="B58" s="58" t="s">
        <v>37</v>
      </c>
      <c r="C58" s="56" t="s">
        <v>222</v>
      </c>
      <c r="D58" s="94" t="s">
        <v>227</v>
      </c>
      <c r="E58" s="53">
        <v>1</v>
      </c>
      <c r="F58" s="60" t="s">
        <v>279</v>
      </c>
      <c r="G58" s="54">
        <v>0</v>
      </c>
      <c r="H58" s="124">
        <v>770.75</v>
      </c>
      <c r="I58" s="124">
        <v>3083.01</v>
      </c>
      <c r="J58" s="65">
        <f t="shared" si="0"/>
        <v>3853.76</v>
      </c>
    </row>
    <row r="59" spans="1:10" ht="15.5" x14ac:dyDescent="0.3">
      <c r="A59" s="55" t="s">
        <v>195</v>
      </c>
      <c r="B59" s="55" t="s">
        <v>41</v>
      </c>
      <c r="C59" s="56" t="s">
        <v>222</v>
      </c>
      <c r="D59" s="94" t="s">
        <v>227</v>
      </c>
      <c r="E59" s="53">
        <v>1</v>
      </c>
      <c r="F59" s="61" t="s">
        <v>280</v>
      </c>
      <c r="G59" s="54">
        <v>0</v>
      </c>
      <c r="H59" s="123">
        <v>308.3</v>
      </c>
      <c r="I59" s="123">
        <v>1233.21</v>
      </c>
      <c r="J59" s="67">
        <f t="shared" si="0"/>
        <v>1541.51</v>
      </c>
    </row>
    <row r="60" spans="1:10" ht="15.5" x14ac:dyDescent="0.3">
      <c r="A60" s="55" t="s">
        <v>189</v>
      </c>
      <c r="B60" s="55" t="s">
        <v>31</v>
      </c>
      <c r="C60" s="57" t="s">
        <v>219</v>
      </c>
      <c r="D60" s="94" t="s">
        <v>227</v>
      </c>
      <c r="E60" s="53">
        <v>1</v>
      </c>
      <c r="F60" s="60" t="s">
        <v>281</v>
      </c>
      <c r="G60" s="54">
        <v>0</v>
      </c>
      <c r="H60" s="123">
        <v>1310.28</v>
      </c>
      <c r="I60" s="123">
        <v>5241.1099999999997</v>
      </c>
      <c r="J60" s="65">
        <f t="shared" si="0"/>
        <v>6551.3899999999994</v>
      </c>
    </row>
    <row r="61" spans="1:10" ht="15.5" x14ac:dyDescent="0.3">
      <c r="A61" s="55" t="s">
        <v>183</v>
      </c>
      <c r="B61" s="57" t="s">
        <v>27</v>
      </c>
      <c r="C61" s="56" t="s">
        <v>222</v>
      </c>
      <c r="D61" s="94" t="s">
        <v>227</v>
      </c>
      <c r="E61" s="53">
        <v>1</v>
      </c>
      <c r="F61" s="60" t="s">
        <v>282</v>
      </c>
      <c r="G61" s="54">
        <v>0</v>
      </c>
      <c r="H61" s="123">
        <v>1695.65</v>
      </c>
      <c r="I61" s="123">
        <v>6782.61</v>
      </c>
      <c r="J61" s="65">
        <f t="shared" si="0"/>
        <v>8478.26</v>
      </c>
    </row>
    <row r="62" spans="1:10" ht="15.5" x14ac:dyDescent="0.3">
      <c r="A62" s="55" t="s">
        <v>196</v>
      </c>
      <c r="B62" s="57" t="s">
        <v>33</v>
      </c>
      <c r="C62" s="57" t="s">
        <v>219</v>
      </c>
      <c r="D62" s="94" t="s">
        <v>227</v>
      </c>
      <c r="E62" s="53">
        <v>1</v>
      </c>
      <c r="F62" s="60" t="s">
        <v>283</v>
      </c>
      <c r="G62" s="54">
        <v>0</v>
      </c>
      <c r="H62" s="124">
        <v>1079.06</v>
      </c>
      <c r="I62" s="124">
        <v>4316.21</v>
      </c>
      <c r="J62" s="65">
        <f t="shared" si="0"/>
        <v>5395.27</v>
      </c>
    </row>
    <row r="63" spans="1:10" ht="15.5" x14ac:dyDescent="0.3">
      <c r="A63" s="55" t="s">
        <v>189</v>
      </c>
      <c r="B63" s="55" t="s">
        <v>31</v>
      </c>
      <c r="C63" s="55" t="s">
        <v>226</v>
      </c>
      <c r="D63" s="94" t="s">
        <v>227</v>
      </c>
      <c r="E63" s="53">
        <v>1</v>
      </c>
      <c r="F63" s="61" t="s">
        <v>284</v>
      </c>
      <c r="G63" s="54">
        <v>0</v>
      </c>
      <c r="H63" s="123">
        <v>1310.28</v>
      </c>
      <c r="I63" s="123">
        <v>5241.1099999999997</v>
      </c>
      <c r="J63" s="65">
        <f t="shared" si="0"/>
        <v>6551.3899999999994</v>
      </c>
    </row>
    <row r="64" spans="1:10" ht="15.5" x14ac:dyDescent="0.3">
      <c r="A64" s="55" t="s">
        <v>197</v>
      </c>
      <c r="B64" s="57" t="s">
        <v>27</v>
      </c>
      <c r="C64" s="55" t="s">
        <v>226</v>
      </c>
      <c r="D64" s="94" t="s">
        <v>407</v>
      </c>
      <c r="E64" s="53">
        <v>1</v>
      </c>
      <c r="F64" s="60" t="s">
        <v>305</v>
      </c>
      <c r="G64" s="54">
        <v>0</v>
      </c>
      <c r="H64" s="123"/>
      <c r="I64" s="123">
        <v>6782.61</v>
      </c>
      <c r="J64" s="65">
        <f t="shared" si="0"/>
        <v>6782.61</v>
      </c>
    </row>
    <row r="65" spans="1:10" ht="15.5" x14ac:dyDescent="0.3">
      <c r="A65" s="55" t="s">
        <v>185</v>
      </c>
      <c r="B65" s="55" t="s">
        <v>29</v>
      </c>
      <c r="C65" s="59" t="s">
        <v>224</v>
      </c>
      <c r="D65" s="94" t="s">
        <v>227</v>
      </c>
      <c r="E65" s="53">
        <v>1</v>
      </c>
      <c r="F65" s="61" t="s">
        <v>286</v>
      </c>
      <c r="G65" s="54">
        <v>0</v>
      </c>
      <c r="H65" s="123">
        <v>1425.9</v>
      </c>
      <c r="I65" s="123">
        <v>5703.56</v>
      </c>
      <c r="J65" s="65">
        <f t="shared" si="0"/>
        <v>7129.4600000000009</v>
      </c>
    </row>
    <row r="66" spans="1:10" ht="15.5" x14ac:dyDescent="0.3">
      <c r="A66" s="55" t="s">
        <v>182</v>
      </c>
      <c r="B66" s="56" t="s">
        <v>39</v>
      </c>
      <c r="C66" s="55" t="s">
        <v>226</v>
      </c>
      <c r="D66" s="94" t="s">
        <v>227</v>
      </c>
      <c r="E66" s="53">
        <v>1</v>
      </c>
      <c r="F66" s="61" t="s">
        <v>287</v>
      </c>
      <c r="G66" s="54">
        <v>0</v>
      </c>
      <c r="H66" s="123">
        <v>500.99</v>
      </c>
      <c r="I66" s="123">
        <v>2003.96</v>
      </c>
      <c r="J66" s="65">
        <f t="shared" si="0"/>
        <v>2504.9499999999998</v>
      </c>
    </row>
    <row r="67" spans="1:10" ht="15.5" x14ac:dyDescent="0.3">
      <c r="A67" s="55" t="s">
        <v>180</v>
      </c>
      <c r="B67" s="58" t="s">
        <v>37</v>
      </c>
      <c r="C67" s="55" t="s">
        <v>226</v>
      </c>
      <c r="D67" s="94" t="s">
        <v>407</v>
      </c>
      <c r="E67" s="53">
        <v>1</v>
      </c>
      <c r="F67" s="129" t="s">
        <v>411</v>
      </c>
      <c r="G67" s="54">
        <v>0</v>
      </c>
      <c r="H67" s="124"/>
      <c r="I67" s="124">
        <v>3083.01</v>
      </c>
      <c r="J67" s="65">
        <f t="shared" si="0"/>
        <v>3083.01</v>
      </c>
    </row>
    <row r="68" spans="1:10" ht="15.5" x14ac:dyDescent="0.3">
      <c r="A68" s="55" t="s">
        <v>185</v>
      </c>
      <c r="B68" s="55" t="s">
        <v>29</v>
      </c>
      <c r="C68" s="57" t="s">
        <v>223</v>
      </c>
      <c r="D68" s="94" t="s">
        <v>227</v>
      </c>
      <c r="E68" s="53">
        <v>1</v>
      </c>
      <c r="F68" s="60" t="s">
        <v>269</v>
      </c>
      <c r="G68" s="54">
        <v>0</v>
      </c>
      <c r="H68" s="123">
        <v>1425.9</v>
      </c>
      <c r="I68" s="123">
        <v>5703.56</v>
      </c>
      <c r="J68" s="65">
        <f t="shared" si="0"/>
        <v>7129.4600000000009</v>
      </c>
    </row>
    <row r="69" spans="1:10" ht="15.5" x14ac:dyDescent="0.3">
      <c r="A69" s="55" t="s">
        <v>189</v>
      </c>
      <c r="B69" s="55" t="s">
        <v>31</v>
      </c>
      <c r="C69" s="56" t="s">
        <v>222</v>
      </c>
      <c r="D69" s="122" t="s">
        <v>227</v>
      </c>
      <c r="E69" s="53">
        <v>1</v>
      </c>
      <c r="F69" s="60" t="s">
        <v>341</v>
      </c>
      <c r="G69" s="54">
        <v>0</v>
      </c>
      <c r="H69" s="123">
        <v>1310.28</v>
      </c>
      <c r="I69" s="123">
        <v>5241.1099999999997</v>
      </c>
      <c r="J69" s="65">
        <f t="shared" si="0"/>
        <v>6551.3899999999994</v>
      </c>
    </row>
    <row r="70" spans="1:10" ht="15.5" x14ac:dyDescent="0.3">
      <c r="A70" s="55" t="s">
        <v>182</v>
      </c>
      <c r="B70" s="56" t="s">
        <v>39</v>
      </c>
      <c r="C70" s="56" t="s">
        <v>220</v>
      </c>
      <c r="D70" s="94" t="s">
        <v>227</v>
      </c>
      <c r="E70" s="53">
        <v>1</v>
      </c>
      <c r="F70" s="60" t="s">
        <v>291</v>
      </c>
      <c r="G70" s="54">
        <v>0</v>
      </c>
      <c r="H70" s="123">
        <v>500.99</v>
      </c>
      <c r="I70" s="123">
        <v>2003.96</v>
      </c>
      <c r="J70" s="65">
        <f t="shared" si="0"/>
        <v>2504.9499999999998</v>
      </c>
    </row>
    <row r="71" spans="1:10" ht="15.5" x14ac:dyDescent="0.3">
      <c r="A71" s="56" t="s">
        <v>182</v>
      </c>
      <c r="B71" s="56" t="s">
        <v>39</v>
      </c>
      <c r="C71" s="56" t="s">
        <v>220</v>
      </c>
      <c r="D71" s="94" t="s">
        <v>227</v>
      </c>
      <c r="E71" s="53">
        <v>1</v>
      </c>
      <c r="F71" s="60" t="s">
        <v>508</v>
      </c>
      <c r="G71" s="54">
        <v>0</v>
      </c>
      <c r="H71" s="123">
        <v>500.99</v>
      </c>
      <c r="I71" s="123">
        <v>2003.96</v>
      </c>
      <c r="J71" s="65">
        <f t="shared" ref="J71:J134" si="1">H71+I71</f>
        <v>2504.9499999999998</v>
      </c>
    </row>
    <row r="72" spans="1:10" ht="15.5" x14ac:dyDescent="0.3">
      <c r="A72" s="55" t="s">
        <v>185</v>
      </c>
      <c r="B72" s="55" t="s">
        <v>29</v>
      </c>
      <c r="C72" s="57" t="s">
        <v>223</v>
      </c>
      <c r="D72" s="94" t="s">
        <v>227</v>
      </c>
      <c r="E72" s="53">
        <v>1</v>
      </c>
      <c r="F72" s="60" t="s">
        <v>293</v>
      </c>
      <c r="G72" s="54">
        <v>0</v>
      </c>
      <c r="H72" s="123">
        <v>1425.9</v>
      </c>
      <c r="I72" s="123">
        <v>5703.56</v>
      </c>
      <c r="J72" s="65">
        <f t="shared" si="1"/>
        <v>7129.4600000000009</v>
      </c>
    </row>
    <row r="73" spans="1:10" ht="15.5" x14ac:dyDescent="0.3">
      <c r="A73" s="55" t="s">
        <v>198</v>
      </c>
      <c r="B73" s="55" t="s">
        <v>449</v>
      </c>
      <c r="C73" s="58" t="s">
        <v>225</v>
      </c>
      <c r="D73" s="94" t="s">
        <v>227</v>
      </c>
      <c r="E73" s="53">
        <v>1</v>
      </c>
      <c r="F73" s="60" t="s">
        <v>382</v>
      </c>
      <c r="G73" s="54">
        <v>0</v>
      </c>
      <c r="H73" s="123">
        <v>3709.68</v>
      </c>
      <c r="I73" s="123">
        <v>14838.72</v>
      </c>
      <c r="J73" s="65">
        <f t="shared" si="1"/>
        <v>18548.399999999998</v>
      </c>
    </row>
    <row r="74" spans="1:10" ht="15.5" x14ac:dyDescent="0.3">
      <c r="A74" s="55" t="s">
        <v>196</v>
      </c>
      <c r="B74" s="57" t="s">
        <v>33</v>
      </c>
      <c r="C74" s="56" t="s">
        <v>222</v>
      </c>
      <c r="D74" s="94" t="s">
        <v>227</v>
      </c>
      <c r="E74" s="53">
        <v>1</v>
      </c>
      <c r="F74" s="60" t="s">
        <v>295</v>
      </c>
      <c r="G74" s="54">
        <v>0</v>
      </c>
      <c r="H74" s="124">
        <v>1079.06</v>
      </c>
      <c r="I74" s="124">
        <v>4316.21</v>
      </c>
      <c r="J74" s="65">
        <f t="shared" si="1"/>
        <v>5395.27</v>
      </c>
    </row>
    <row r="75" spans="1:10" ht="15.5" x14ac:dyDescent="0.3">
      <c r="A75" s="55" t="s">
        <v>182</v>
      </c>
      <c r="B75" s="56" t="s">
        <v>39</v>
      </c>
      <c r="C75" s="56" t="s">
        <v>224</v>
      </c>
      <c r="D75" s="94" t="s">
        <v>227</v>
      </c>
      <c r="E75" s="53">
        <v>1</v>
      </c>
      <c r="F75" s="60" t="s">
        <v>296</v>
      </c>
      <c r="G75" s="54">
        <v>0</v>
      </c>
      <c r="H75" s="123">
        <v>500.99</v>
      </c>
      <c r="I75" s="123">
        <v>2003.96</v>
      </c>
      <c r="J75" s="65">
        <f t="shared" si="1"/>
        <v>2504.9499999999998</v>
      </c>
    </row>
    <row r="76" spans="1:10" ht="15.5" x14ac:dyDescent="0.3">
      <c r="A76" s="55" t="s">
        <v>199</v>
      </c>
      <c r="B76" s="55" t="s">
        <v>31</v>
      </c>
      <c r="C76" s="56" t="s">
        <v>224</v>
      </c>
      <c r="D76" s="94" t="s">
        <v>227</v>
      </c>
      <c r="E76" s="53">
        <v>1</v>
      </c>
      <c r="F76" s="60" t="s">
        <v>297</v>
      </c>
      <c r="G76" s="54">
        <v>0</v>
      </c>
      <c r="H76" s="123">
        <v>1310.28</v>
      </c>
      <c r="I76" s="123">
        <v>5241.1099999999997</v>
      </c>
      <c r="J76" s="65">
        <f t="shared" si="1"/>
        <v>6551.3899999999994</v>
      </c>
    </row>
    <row r="77" spans="1:10" ht="15.5" x14ac:dyDescent="0.3">
      <c r="A77" s="55" t="s">
        <v>200</v>
      </c>
      <c r="B77" s="57" t="s">
        <v>33</v>
      </c>
      <c r="C77" s="56" t="s">
        <v>222</v>
      </c>
      <c r="D77" s="94" t="s">
        <v>407</v>
      </c>
      <c r="E77" s="53">
        <v>1</v>
      </c>
      <c r="F77" s="60" t="s">
        <v>298</v>
      </c>
      <c r="G77" s="54">
        <v>0</v>
      </c>
      <c r="H77" s="124"/>
      <c r="I77" s="124">
        <v>4316.21</v>
      </c>
      <c r="J77" s="65">
        <f t="shared" si="1"/>
        <v>4316.21</v>
      </c>
    </row>
    <row r="78" spans="1:10" ht="15.5" x14ac:dyDescent="0.3">
      <c r="A78" s="55" t="s">
        <v>201</v>
      </c>
      <c r="B78" s="56" t="s">
        <v>39</v>
      </c>
      <c r="C78" s="57" t="s">
        <v>219</v>
      </c>
      <c r="D78" s="94" t="s">
        <v>227</v>
      </c>
      <c r="E78" s="53">
        <v>1</v>
      </c>
      <c r="F78" s="60" t="s">
        <v>299</v>
      </c>
      <c r="G78" s="54">
        <v>0</v>
      </c>
      <c r="H78" s="123">
        <v>500.99</v>
      </c>
      <c r="I78" s="123">
        <v>2003.96</v>
      </c>
      <c r="J78" s="65">
        <f t="shared" si="1"/>
        <v>2504.9499999999998</v>
      </c>
    </row>
    <row r="79" spans="1:10" ht="15.5" x14ac:dyDescent="0.3">
      <c r="A79" s="55" t="s">
        <v>202</v>
      </c>
      <c r="B79" s="55" t="s">
        <v>31</v>
      </c>
      <c r="C79" s="56" t="s">
        <v>222</v>
      </c>
      <c r="D79" s="94" t="s">
        <v>407</v>
      </c>
      <c r="E79" s="53">
        <v>1</v>
      </c>
      <c r="F79" s="60" t="s">
        <v>300</v>
      </c>
      <c r="G79" s="54">
        <v>0</v>
      </c>
      <c r="H79" s="123"/>
      <c r="I79" s="123">
        <v>5241.1099999999997</v>
      </c>
      <c r="J79" s="65">
        <f t="shared" si="1"/>
        <v>5241.1099999999997</v>
      </c>
    </row>
    <row r="80" spans="1:10" ht="15.5" x14ac:dyDescent="0.3">
      <c r="A80" s="55" t="s">
        <v>187</v>
      </c>
      <c r="B80" s="55" t="s">
        <v>25</v>
      </c>
      <c r="C80" s="60" t="s">
        <v>226</v>
      </c>
      <c r="D80" s="94" t="s">
        <v>227</v>
      </c>
      <c r="E80" s="53">
        <v>1</v>
      </c>
      <c r="F80" s="60" t="s">
        <v>301</v>
      </c>
      <c r="G80" s="54">
        <v>0</v>
      </c>
      <c r="H80" s="123">
        <v>2312.25</v>
      </c>
      <c r="I80" s="123">
        <v>9249.0300000000007</v>
      </c>
      <c r="J80" s="65">
        <f t="shared" si="1"/>
        <v>11561.28</v>
      </c>
    </row>
    <row r="81" spans="1:10" ht="15.5" x14ac:dyDescent="0.3">
      <c r="A81" s="55" t="s">
        <v>189</v>
      </c>
      <c r="B81" s="55" t="s">
        <v>31</v>
      </c>
      <c r="C81" s="57" t="s">
        <v>219</v>
      </c>
      <c r="D81" s="94" t="s">
        <v>227</v>
      </c>
      <c r="E81" s="53">
        <v>1</v>
      </c>
      <c r="F81" s="61" t="s">
        <v>302</v>
      </c>
      <c r="G81" s="54">
        <v>0</v>
      </c>
      <c r="H81" s="123">
        <v>1310.28</v>
      </c>
      <c r="I81" s="123">
        <v>5241.1099999999997</v>
      </c>
      <c r="J81" s="65">
        <f t="shared" si="1"/>
        <v>6551.3899999999994</v>
      </c>
    </row>
    <row r="82" spans="1:10" ht="15.5" x14ac:dyDescent="0.3">
      <c r="A82" s="55" t="s">
        <v>181</v>
      </c>
      <c r="B82" s="57" t="s">
        <v>33</v>
      </c>
      <c r="C82" s="56" t="s">
        <v>222</v>
      </c>
      <c r="D82" s="94" t="s">
        <v>227</v>
      </c>
      <c r="E82" s="53">
        <v>1</v>
      </c>
      <c r="F82" s="63" t="s">
        <v>303</v>
      </c>
      <c r="G82" s="54">
        <v>0</v>
      </c>
      <c r="H82" s="124">
        <v>1079.06</v>
      </c>
      <c r="I82" s="124">
        <v>4316.21</v>
      </c>
      <c r="J82" s="65">
        <f t="shared" si="1"/>
        <v>5395.27</v>
      </c>
    </row>
    <row r="83" spans="1:10" ht="15.5" x14ac:dyDescent="0.3">
      <c r="A83" s="55" t="s">
        <v>195</v>
      </c>
      <c r="B83" s="55" t="s">
        <v>41</v>
      </c>
      <c r="C83" s="56" t="s">
        <v>222</v>
      </c>
      <c r="D83" s="94" t="s">
        <v>227</v>
      </c>
      <c r="E83" s="53">
        <v>1</v>
      </c>
      <c r="F83" s="62" t="s">
        <v>304</v>
      </c>
      <c r="G83" s="54">
        <v>0</v>
      </c>
      <c r="H83" s="123">
        <v>308.3</v>
      </c>
      <c r="I83" s="123">
        <v>1233.21</v>
      </c>
      <c r="J83" s="67">
        <f t="shared" si="1"/>
        <v>1541.51</v>
      </c>
    </row>
    <row r="84" spans="1:10" ht="15.5" x14ac:dyDescent="0.3">
      <c r="A84" s="55" t="s">
        <v>203</v>
      </c>
      <c r="B84" s="55" t="s">
        <v>31</v>
      </c>
      <c r="C84" s="55" t="s">
        <v>226</v>
      </c>
      <c r="D84" s="94" t="s">
        <v>407</v>
      </c>
      <c r="E84" s="53">
        <v>1</v>
      </c>
      <c r="F84" s="60" t="s">
        <v>288</v>
      </c>
      <c r="G84" s="54">
        <v>0</v>
      </c>
      <c r="H84" s="123"/>
      <c r="I84" s="123">
        <v>5241.1099999999997</v>
      </c>
      <c r="J84" s="65">
        <f t="shared" si="1"/>
        <v>5241.1099999999997</v>
      </c>
    </row>
    <row r="85" spans="1:10" ht="15.5" x14ac:dyDescent="0.3">
      <c r="A85" s="55" t="s">
        <v>185</v>
      </c>
      <c r="B85" s="55" t="s">
        <v>29</v>
      </c>
      <c r="C85" s="57" t="s">
        <v>223</v>
      </c>
      <c r="D85" s="94" t="s">
        <v>407</v>
      </c>
      <c r="E85" s="53">
        <v>1</v>
      </c>
      <c r="F85" s="61" t="s">
        <v>306</v>
      </c>
      <c r="G85" s="54">
        <v>0</v>
      </c>
      <c r="H85" s="123"/>
      <c r="I85" s="123">
        <v>5703.56</v>
      </c>
      <c r="J85" s="65">
        <f t="shared" si="1"/>
        <v>5703.56</v>
      </c>
    </row>
    <row r="86" spans="1:10" ht="15.5" x14ac:dyDescent="0.3">
      <c r="A86" s="55" t="s">
        <v>182</v>
      </c>
      <c r="B86" s="56" t="s">
        <v>39</v>
      </c>
      <c r="C86" s="58" t="s">
        <v>221</v>
      </c>
      <c r="D86" s="94" t="s">
        <v>227</v>
      </c>
      <c r="E86" s="53">
        <v>1</v>
      </c>
      <c r="F86" s="60" t="s">
        <v>307</v>
      </c>
      <c r="G86" s="54">
        <v>0</v>
      </c>
      <c r="H86" s="123">
        <v>500.99</v>
      </c>
      <c r="I86" s="123">
        <v>2003.96</v>
      </c>
      <c r="J86" s="65">
        <f t="shared" si="1"/>
        <v>2504.9499999999998</v>
      </c>
    </row>
    <row r="87" spans="1:10" ht="15.5" x14ac:dyDescent="0.3">
      <c r="A87" s="55" t="s">
        <v>181</v>
      </c>
      <c r="B87" s="57" t="s">
        <v>33</v>
      </c>
      <c r="C87" s="55" t="s">
        <v>226</v>
      </c>
      <c r="D87" s="94" t="s">
        <v>407</v>
      </c>
      <c r="E87" s="53">
        <v>1</v>
      </c>
      <c r="F87" s="61" t="s">
        <v>595</v>
      </c>
      <c r="G87" s="54">
        <v>0</v>
      </c>
      <c r="H87" s="124"/>
      <c r="I87" s="124">
        <v>4316.21</v>
      </c>
      <c r="J87" s="65">
        <f t="shared" si="1"/>
        <v>4316.21</v>
      </c>
    </row>
    <row r="88" spans="1:10" ht="15.5" x14ac:dyDescent="0.3">
      <c r="A88" s="55" t="s">
        <v>183</v>
      </c>
      <c r="B88" s="57" t="s">
        <v>27</v>
      </c>
      <c r="C88" s="55" t="s">
        <v>226</v>
      </c>
      <c r="D88" s="94" t="s">
        <v>227</v>
      </c>
      <c r="E88" s="53">
        <v>1</v>
      </c>
      <c r="F88" s="61" t="s">
        <v>309</v>
      </c>
      <c r="G88" s="54">
        <v>0</v>
      </c>
      <c r="H88" s="123">
        <v>1695.65</v>
      </c>
      <c r="I88" s="123">
        <v>6782.61</v>
      </c>
      <c r="J88" s="65">
        <f t="shared" si="1"/>
        <v>8478.26</v>
      </c>
    </row>
    <row r="89" spans="1:10" ht="15.5" x14ac:dyDescent="0.3">
      <c r="A89" s="55" t="s">
        <v>204</v>
      </c>
      <c r="B89" s="55" t="s">
        <v>41</v>
      </c>
      <c r="C89" s="58" t="s">
        <v>221</v>
      </c>
      <c r="D89" s="94" t="s">
        <v>227</v>
      </c>
      <c r="E89" s="53">
        <v>1</v>
      </c>
      <c r="F89" s="60" t="s">
        <v>594</v>
      </c>
      <c r="G89" s="54">
        <v>0</v>
      </c>
      <c r="H89" s="123">
        <v>308.3</v>
      </c>
      <c r="I89" s="123">
        <v>1233.21</v>
      </c>
      <c r="J89" s="67">
        <f t="shared" si="1"/>
        <v>1541.51</v>
      </c>
    </row>
    <row r="90" spans="1:10" ht="15.5" x14ac:dyDescent="0.3">
      <c r="A90" s="55" t="s">
        <v>199</v>
      </c>
      <c r="B90" s="55" t="s">
        <v>31</v>
      </c>
      <c r="C90" s="56" t="s">
        <v>224</v>
      </c>
      <c r="D90" s="94" t="s">
        <v>227</v>
      </c>
      <c r="E90" s="53">
        <v>1</v>
      </c>
      <c r="F90" s="60" t="s">
        <v>311</v>
      </c>
      <c r="G90" s="54">
        <v>0</v>
      </c>
      <c r="H90" s="123">
        <v>1310.28</v>
      </c>
      <c r="I90" s="123">
        <v>5241.1099999999997</v>
      </c>
      <c r="J90" s="65">
        <f t="shared" si="1"/>
        <v>6551.3899999999994</v>
      </c>
    </row>
    <row r="91" spans="1:10" ht="15.5" x14ac:dyDescent="0.3">
      <c r="A91" s="55" t="s">
        <v>181</v>
      </c>
      <c r="B91" s="57" t="s">
        <v>33</v>
      </c>
      <c r="C91" s="55" t="s">
        <v>226</v>
      </c>
      <c r="D91" s="94" t="s">
        <v>227</v>
      </c>
      <c r="E91" s="53">
        <v>1</v>
      </c>
      <c r="F91" s="62" t="s">
        <v>312</v>
      </c>
      <c r="G91" s="54">
        <v>0</v>
      </c>
      <c r="H91" s="124">
        <v>1079.06</v>
      </c>
      <c r="I91" s="124">
        <v>4316.21</v>
      </c>
      <c r="J91" s="65">
        <f t="shared" si="1"/>
        <v>5395.27</v>
      </c>
    </row>
    <row r="92" spans="1:10" ht="15.5" x14ac:dyDescent="0.3">
      <c r="A92" s="55" t="s">
        <v>205</v>
      </c>
      <c r="B92" s="55" t="s">
        <v>449</v>
      </c>
      <c r="C92" s="56" t="s">
        <v>220</v>
      </c>
      <c r="D92" s="94" t="s">
        <v>461</v>
      </c>
      <c r="E92" s="53">
        <v>1</v>
      </c>
      <c r="F92" s="60" t="s">
        <v>313</v>
      </c>
      <c r="G92" s="54">
        <v>0</v>
      </c>
      <c r="H92" s="123"/>
      <c r="I92" s="123">
        <v>14838.72</v>
      </c>
      <c r="J92" s="65">
        <f t="shared" si="1"/>
        <v>14838.72</v>
      </c>
    </row>
    <row r="93" spans="1:10" ht="15.5" x14ac:dyDescent="0.3">
      <c r="A93" s="55" t="s">
        <v>189</v>
      </c>
      <c r="B93" s="55" t="s">
        <v>31</v>
      </c>
      <c r="C93" s="58" t="s">
        <v>225</v>
      </c>
      <c r="D93" s="94" t="s">
        <v>227</v>
      </c>
      <c r="E93" s="53">
        <v>1</v>
      </c>
      <c r="F93" s="60" t="s">
        <v>314</v>
      </c>
      <c r="G93" s="54">
        <v>0</v>
      </c>
      <c r="H93" s="123">
        <v>1310.28</v>
      </c>
      <c r="I93" s="123">
        <v>5241.1099999999997</v>
      </c>
      <c r="J93" s="65">
        <f t="shared" si="1"/>
        <v>6551.3899999999994</v>
      </c>
    </row>
    <row r="94" spans="1:10" ht="15.5" x14ac:dyDescent="0.3">
      <c r="A94" s="55" t="s">
        <v>185</v>
      </c>
      <c r="B94" s="55" t="s">
        <v>29</v>
      </c>
      <c r="C94" s="56" t="s">
        <v>222</v>
      </c>
      <c r="D94" s="94" t="s">
        <v>227</v>
      </c>
      <c r="E94" s="53">
        <v>1</v>
      </c>
      <c r="F94" s="61" t="s">
        <v>315</v>
      </c>
      <c r="G94" s="54">
        <v>0</v>
      </c>
      <c r="H94" s="123">
        <v>1425.9</v>
      </c>
      <c r="I94" s="123">
        <v>5703.56</v>
      </c>
      <c r="J94" s="65">
        <f t="shared" si="1"/>
        <v>7129.4600000000009</v>
      </c>
    </row>
    <row r="95" spans="1:10" ht="15.5" x14ac:dyDescent="0.3">
      <c r="A95" s="55" t="s">
        <v>206</v>
      </c>
      <c r="B95" s="57" t="s">
        <v>27</v>
      </c>
      <c r="C95" s="57" t="s">
        <v>219</v>
      </c>
      <c r="D95" s="94" t="s">
        <v>227</v>
      </c>
      <c r="E95" s="53">
        <v>1</v>
      </c>
      <c r="F95" s="60" t="s">
        <v>316</v>
      </c>
      <c r="G95" s="54">
        <v>0</v>
      </c>
      <c r="H95" s="123">
        <v>1695.65</v>
      </c>
      <c r="I95" s="123">
        <v>6782.61</v>
      </c>
      <c r="J95" s="65">
        <f t="shared" si="1"/>
        <v>8478.26</v>
      </c>
    </row>
    <row r="96" spans="1:10" ht="15.5" x14ac:dyDescent="0.3">
      <c r="A96" s="55" t="s">
        <v>207</v>
      </c>
      <c r="B96" s="57" t="s">
        <v>27</v>
      </c>
      <c r="C96" s="57" t="s">
        <v>223</v>
      </c>
      <c r="D96" s="94" t="s">
        <v>461</v>
      </c>
      <c r="E96" s="53">
        <v>1</v>
      </c>
      <c r="F96" s="60" t="s">
        <v>317</v>
      </c>
      <c r="G96" s="54">
        <v>0</v>
      </c>
      <c r="H96" s="123"/>
      <c r="I96" s="123">
        <v>6782.61</v>
      </c>
      <c r="J96" s="65">
        <f t="shared" si="1"/>
        <v>6782.61</v>
      </c>
    </row>
    <row r="97" spans="1:10" ht="15.5" x14ac:dyDescent="0.3">
      <c r="A97" s="55" t="s">
        <v>208</v>
      </c>
      <c r="B97" s="55" t="s">
        <v>449</v>
      </c>
      <c r="C97" s="57" t="s">
        <v>219</v>
      </c>
      <c r="D97" s="94" t="s">
        <v>461</v>
      </c>
      <c r="E97" s="53">
        <v>1</v>
      </c>
      <c r="F97" s="60" t="s">
        <v>318</v>
      </c>
      <c r="G97" s="54">
        <v>0</v>
      </c>
      <c r="H97" s="123"/>
      <c r="I97" s="123">
        <v>14838.72</v>
      </c>
      <c r="J97" s="65">
        <f t="shared" si="1"/>
        <v>14838.72</v>
      </c>
    </row>
    <row r="98" spans="1:10" ht="15.5" x14ac:dyDescent="0.3">
      <c r="A98" s="55" t="s">
        <v>182</v>
      </c>
      <c r="B98" s="56" t="s">
        <v>39</v>
      </c>
      <c r="C98" s="56" t="s">
        <v>220</v>
      </c>
      <c r="D98" s="94" t="s">
        <v>227</v>
      </c>
      <c r="E98" s="53">
        <v>1</v>
      </c>
      <c r="F98" s="60" t="s">
        <v>319</v>
      </c>
      <c r="G98" s="54">
        <v>0</v>
      </c>
      <c r="H98" s="123">
        <v>500.99</v>
      </c>
      <c r="I98" s="123">
        <v>2003.96</v>
      </c>
      <c r="J98" s="65">
        <f t="shared" si="1"/>
        <v>2504.9499999999998</v>
      </c>
    </row>
    <row r="99" spans="1:10" ht="15.5" x14ac:dyDescent="0.3">
      <c r="A99" s="55" t="s">
        <v>207</v>
      </c>
      <c r="B99" s="57" t="s">
        <v>27</v>
      </c>
      <c r="C99" s="58" t="s">
        <v>225</v>
      </c>
      <c r="D99" s="94" t="s">
        <v>227</v>
      </c>
      <c r="E99" s="53">
        <v>1</v>
      </c>
      <c r="F99" s="60" t="s">
        <v>320</v>
      </c>
      <c r="G99" s="54">
        <v>0</v>
      </c>
      <c r="H99" s="123">
        <v>1695.65</v>
      </c>
      <c r="I99" s="123">
        <v>6782.61</v>
      </c>
      <c r="J99" s="65">
        <f t="shared" si="1"/>
        <v>8478.26</v>
      </c>
    </row>
    <row r="100" spans="1:10" ht="15.5" x14ac:dyDescent="0.3">
      <c r="A100" s="55" t="s">
        <v>181</v>
      </c>
      <c r="B100" s="57" t="s">
        <v>33</v>
      </c>
      <c r="C100" s="57" t="s">
        <v>219</v>
      </c>
      <c r="D100" s="94" t="s">
        <v>227</v>
      </c>
      <c r="E100" s="53">
        <v>1</v>
      </c>
      <c r="F100" s="60" t="s">
        <v>321</v>
      </c>
      <c r="G100" s="54">
        <v>0</v>
      </c>
      <c r="H100" s="124">
        <v>1079.06</v>
      </c>
      <c r="I100" s="124">
        <v>4316.21</v>
      </c>
      <c r="J100" s="65">
        <f t="shared" si="1"/>
        <v>5395.27</v>
      </c>
    </row>
    <row r="101" spans="1:10" ht="15.5" x14ac:dyDescent="0.3">
      <c r="A101" s="55" t="s">
        <v>182</v>
      </c>
      <c r="B101" s="56" t="s">
        <v>39</v>
      </c>
      <c r="C101" s="56" t="s">
        <v>224</v>
      </c>
      <c r="D101" s="94" t="s">
        <v>227</v>
      </c>
      <c r="E101" s="53">
        <v>1</v>
      </c>
      <c r="F101" s="60" t="s">
        <v>322</v>
      </c>
      <c r="G101" s="54">
        <v>0</v>
      </c>
      <c r="H101" s="123">
        <v>500.99</v>
      </c>
      <c r="I101" s="123">
        <v>2003.96</v>
      </c>
      <c r="J101" s="65">
        <f t="shared" si="1"/>
        <v>2504.9499999999998</v>
      </c>
    </row>
    <row r="102" spans="1:10" ht="15.5" x14ac:dyDescent="0.3">
      <c r="A102" s="55" t="s">
        <v>182</v>
      </c>
      <c r="B102" s="56" t="s">
        <v>39</v>
      </c>
      <c r="C102" s="57" t="s">
        <v>219</v>
      </c>
      <c r="D102" s="94" t="s">
        <v>227</v>
      </c>
      <c r="E102" s="53">
        <v>1</v>
      </c>
      <c r="F102" s="60" t="s">
        <v>323</v>
      </c>
      <c r="G102" s="54">
        <v>0</v>
      </c>
      <c r="H102" s="123">
        <v>500.99</v>
      </c>
      <c r="I102" s="123">
        <v>2003.96</v>
      </c>
      <c r="J102" s="65">
        <f t="shared" si="1"/>
        <v>2504.9499999999998</v>
      </c>
    </row>
    <row r="103" spans="1:10" ht="15.5" x14ac:dyDescent="0.3">
      <c r="A103" s="55" t="s">
        <v>182</v>
      </c>
      <c r="B103" s="56" t="s">
        <v>39</v>
      </c>
      <c r="C103" s="57" t="s">
        <v>219</v>
      </c>
      <c r="D103" s="94" t="s">
        <v>227</v>
      </c>
      <c r="E103" s="53">
        <v>1</v>
      </c>
      <c r="F103" s="60" t="s">
        <v>324</v>
      </c>
      <c r="G103" s="54">
        <v>0</v>
      </c>
      <c r="H103" s="123">
        <v>500.99</v>
      </c>
      <c r="I103" s="123">
        <v>2003.96</v>
      </c>
      <c r="J103" s="65">
        <f t="shared" si="1"/>
        <v>2504.9499999999998</v>
      </c>
    </row>
    <row r="104" spans="1:10" ht="15.5" x14ac:dyDescent="0.3">
      <c r="A104" s="55" t="s">
        <v>183</v>
      </c>
      <c r="B104" s="57" t="s">
        <v>27</v>
      </c>
      <c r="C104" s="56" t="s">
        <v>222</v>
      </c>
      <c r="D104" s="94" t="s">
        <v>227</v>
      </c>
      <c r="E104" s="53">
        <v>1</v>
      </c>
      <c r="F104" s="60" t="s">
        <v>325</v>
      </c>
      <c r="G104" s="54">
        <v>0</v>
      </c>
      <c r="H104" s="123">
        <v>1695.65</v>
      </c>
      <c r="I104" s="123">
        <v>6782.61</v>
      </c>
      <c r="J104" s="65">
        <f t="shared" si="1"/>
        <v>8478.26</v>
      </c>
    </row>
    <row r="105" spans="1:10" ht="15.5" x14ac:dyDescent="0.3">
      <c r="A105" s="55" t="s">
        <v>209</v>
      </c>
      <c r="B105" s="57" t="s">
        <v>27</v>
      </c>
      <c r="C105" s="57" t="s">
        <v>219</v>
      </c>
      <c r="D105" s="94" t="s">
        <v>227</v>
      </c>
      <c r="E105" s="53">
        <v>1</v>
      </c>
      <c r="F105" s="60" t="s">
        <v>326</v>
      </c>
      <c r="G105" s="54">
        <v>0</v>
      </c>
      <c r="H105" s="123">
        <v>1695.65</v>
      </c>
      <c r="I105" s="123">
        <v>6782.61</v>
      </c>
      <c r="J105" s="65">
        <f t="shared" si="1"/>
        <v>8478.26</v>
      </c>
    </row>
    <row r="106" spans="1:10" ht="15.5" x14ac:dyDescent="0.3">
      <c r="A106" s="55" t="s">
        <v>183</v>
      </c>
      <c r="B106" s="57" t="s">
        <v>27</v>
      </c>
      <c r="C106" s="56" t="s">
        <v>220</v>
      </c>
      <c r="D106" s="94" t="s">
        <v>227</v>
      </c>
      <c r="E106" s="53">
        <v>1</v>
      </c>
      <c r="F106" s="61" t="s">
        <v>327</v>
      </c>
      <c r="G106" s="54">
        <v>0</v>
      </c>
      <c r="H106" s="123">
        <v>1695.65</v>
      </c>
      <c r="I106" s="123">
        <v>6782.61</v>
      </c>
      <c r="J106" s="65">
        <f t="shared" si="1"/>
        <v>8478.26</v>
      </c>
    </row>
    <row r="107" spans="1:10" ht="15.5" x14ac:dyDescent="0.3">
      <c r="A107" s="55" t="s">
        <v>201</v>
      </c>
      <c r="B107" s="56" t="s">
        <v>39</v>
      </c>
      <c r="C107" s="55" t="s">
        <v>226</v>
      </c>
      <c r="D107" s="94" t="s">
        <v>227</v>
      </c>
      <c r="E107" s="53">
        <v>1</v>
      </c>
      <c r="F107" s="60" t="s">
        <v>564</v>
      </c>
      <c r="G107" s="54">
        <v>0</v>
      </c>
      <c r="H107" s="123">
        <v>500.99</v>
      </c>
      <c r="I107" s="123">
        <v>2003.96</v>
      </c>
      <c r="J107" s="65">
        <f t="shared" si="1"/>
        <v>2504.9499999999998</v>
      </c>
    </row>
    <row r="108" spans="1:10" ht="15.5" x14ac:dyDescent="0.3">
      <c r="A108" s="55" t="s">
        <v>199</v>
      </c>
      <c r="B108" s="55" t="s">
        <v>31</v>
      </c>
      <c r="C108" s="57" t="s">
        <v>219</v>
      </c>
      <c r="D108" s="94" t="s">
        <v>227</v>
      </c>
      <c r="E108" s="53">
        <v>1</v>
      </c>
      <c r="F108" s="60" t="s">
        <v>569</v>
      </c>
      <c r="G108" s="54">
        <v>0</v>
      </c>
      <c r="H108" s="123">
        <v>1310.28</v>
      </c>
      <c r="I108" s="123">
        <v>5241.1099999999997</v>
      </c>
      <c r="J108" s="65">
        <f t="shared" si="1"/>
        <v>6551.3899999999994</v>
      </c>
    </row>
    <row r="109" spans="1:10" ht="15.5" x14ac:dyDescent="0.3">
      <c r="A109" s="55" t="s">
        <v>180</v>
      </c>
      <c r="B109" s="58" t="s">
        <v>37</v>
      </c>
      <c r="C109" s="57" t="s">
        <v>219</v>
      </c>
      <c r="D109" s="94" t="s">
        <v>227</v>
      </c>
      <c r="E109" s="53">
        <v>1</v>
      </c>
      <c r="F109" s="59" t="s">
        <v>330</v>
      </c>
      <c r="G109" s="54">
        <v>0</v>
      </c>
      <c r="H109" s="124">
        <v>770.75</v>
      </c>
      <c r="I109" s="124">
        <v>3083.01</v>
      </c>
      <c r="J109" s="65">
        <f t="shared" si="1"/>
        <v>3853.76</v>
      </c>
    </row>
    <row r="110" spans="1:10" ht="15.5" x14ac:dyDescent="0.3">
      <c r="A110" s="55" t="s">
        <v>199</v>
      </c>
      <c r="B110" s="55" t="s">
        <v>31</v>
      </c>
      <c r="C110" s="57" t="s">
        <v>219</v>
      </c>
      <c r="D110" s="94" t="s">
        <v>227</v>
      </c>
      <c r="E110" s="53">
        <v>1</v>
      </c>
      <c r="F110" s="60" t="s">
        <v>331</v>
      </c>
      <c r="G110" s="54">
        <v>0</v>
      </c>
      <c r="H110" s="123">
        <v>1310.28</v>
      </c>
      <c r="I110" s="123">
        <v>5241.1099999999997</v>
      </c>
      <c r="J110" s="65">
        <f t="shared" si="1"/>
        <v>6551.3899999999994</v>
      </c>
    </row>
    <row r="111" spans="1:10" ht="15.5" x14ac:dyDescent="0.3">
      <c r="A111" s="55" t="s">
        <v>210</v>
      </c>
      <c r="B111" s="55" t="s">
        <v>449</v>
      </c>
      <c r="C111" s="58" t="s">
        <v>221</v>
      </c>
      <c r="D111" s="94" t="s">
        <v>227</v>
      </c>
      <c r="E111" s="53">
        <v>1</v>
      </c>
      <c r="F111" s="60" t="s">
        <v>332</v>
      </c>
      <c r="G111" s="54">
        <v>0</v>
      </c>
      <c r="H111" s="123">
        <v>3709.68</v>
      </c>
      <c r="I111" s="123">
        <v>14838.72</v>
      </c>
      <c r="J111" s="65">
        <f t="shared" si="1"/>
        <v>18548.399999999998</v>
      </c>
    </row>
    <row r="112" spans="1:10" ht="15.5" x14ac:dyDescent="0.3">
      <c r="A112" s="55" t="s">
        <v>187</v>
      </c>
      <c r="B112" s="55" t="s">
        <v>25</v>
      </c>
      <c r="C112" s="56" t="s">
        <v>225</v>
      </c>
      <c r="D112" s="94" t="s">
        <v>227</v>
      </c>
      <c r="E112" s="53">
        <v>1</v>
      </c>
      <c r="F112" s="60" t="s">
        <v>333</v>
      </c>
      <c r="G112" s="54">
        <v>0</v>
      </c>
      <c r="H112" s="123">
        <v>2312.25</v>
      </c>
      <c r="I112" s="123">
        <v>9249.0300000000007</v>
      </c>
      <c r="J112" s="65">
        <f t="shared" si="1"/>
        <v>11561.28</v>
      </c>
    </row>
    <row r="113" spans="1:10" ht="15.5" x14ac:dyDescent="0.3">
      <c r="A113" s="55" t="s">
        <v>187</v>
      </c>
      <c r="B113" s="55" t="s">
        <v>25</v>
      </c>
      <c r="C113" s="56" t="s">
        <v>222</v>
      </c>
      <c r="D113" s="94" t="s">
        <v>461</v>
      </c>
      <c r="E113" s="53">
        <v>1</v>
      </c>
      <c r="F113" s="60" t="s">
        <v>334</v>
      </c>
      <c r="G113" s="54">
        <v>0</v>
      </c>
      <c r="H113" s="123"/>
      <c r="I113" s="123">
        <v>9249.0300000000007</v>
      </c>
      <c r="J113" s="65">
        <f t="shared" si="1"/>
        <v>9249.0300000000007</v>
      </c>
    </row>
    <row r="114" spans="1:10" ht="15.5" x14ac:dyDescent="0.3">
      <c r="A114" s="55" t="s">
        <v>189</v>
      </c>
      <c r="B114" s="55" t="s">
        <v>31</v>
      </c>
      <c r="C114" s="56" t="s">
        <v>225</v>
      </c>
      <c r="D114" s="94" t="s">
        <v>227</v>
      </c>
      <c r="E114" s="53">
        <v>1</v>
      </c>
      <c r="F114" s="61" t="s">
        <v>575</v>
      </c>
      <c r="G114" s="54">
        <v>0</v>
      </c>
      <c r="H114" s="123">
        <v>1310.28</v>
      </c>
      <c r="I114" s="123">
        <v>5241.1099999999997</v>
      </c>
      <c r="J114" s="65">
        <f t="shared" si="1"/>
        <v>6551.3899999999994</v>
      </c>
    </row>
    <row r="115" spans="1:10" ht="15.5" x14ac:dyDescent="0.3">
      <c r="A115" s="55" t="s">
        <v>185</v>
      </c>
      <c r="B115" s="55" t="s">
        <v>29</v>
      </c>
      <c r="C115" s="57" t="s">
        <v>223</v>
      </c>
      <c r="D115" s="94" t="s">
        <v>227</v>
      </c>
      <c r="E115" s="53">
        <v>1</v>
      </c>
      <c r="F115" s="61" t="s">
        <v>336</v>
      </c>
      <c r="G115" s="54">
        <v>0</v>
      </c>
      <c r="H115" s="123">
        <v>1425.9</v>
      </c>
      <c r="I115" s="123">
        <v>5703.56</v>
      </c>
      <c r="J115" s="65">
        <f t="shared" si="1"/>
        <v>7129.4600000000009</v>
      </c>
    </row>
    <row r="116" spans="1:10" ht="15.5" x14ac:dyDescent="0.3">
      <c r="A116" s="55" t="s">
        <v>195</v>
      </c>
      <c r="B116" s="55" t="s">
        <v>41</v>
      </c>
      <c r="C116" s="57" t="s">
        <v>219</v>
      </c>
      <c r="D116" s="94" t="s">
        <v>227</v>
      </c>
      <c r="E116" s="53">
        <v>1</v>
      </c>
      <c r="F116" s="60" t="s">
        <v>337</v>
      </c>
      <c r="G116" s="54">
        <v>0</v>
      </c>
      <c r="H116" s="123">
        <v>308.3</v>
      </c>
      <c r="I116" s="123">
        <v>1233.21</v>
      </c>
      <c r="J116" s="67">
        <f t="shared" si="1"/>
        <v>1541.51</v>
      </c>
    </row>
    <row r="117" spans="1:10" ht="15.5" x14ac:dyDescent="0.3">
      <c r="A117" s="55" t="s">
        <v>195</v>
      </c>
      <c r="B117" s="55" t="s">
        <v>41</v>
      </c>
      <c r="C117" s="56" t="s">
        <v>220</v>
      </c>
      <c r="D117" s="94" t="s">
        <v>227</v>
      </c>
      <c r="E117" s="53">
        <v>1</v>
      </c>
      <c r="F117" s="61" t="s">
        <v>338</v>
      </c>
      <c r="G117" s="54">
        <v>0</v>
      </c>
      <c r="H117" s="123">
        <v>308.3</v>
      </c>
      <c r="I117" s="123">
        <v>1233.21</v>
      </c>
      <c r="J117" s="67">
        <f t="shared" si="1"/>
        <v>1541.51</v>
      </c>
    </row>
    <row r="118" spans="1:10" ht="15.5" x14ac:dyDescent="0.3">
      <c r="A118" s="55" t="s">
        <v>195</v>
      </c>
      <c r="B118" s="55" t="s">
        <v>41</v>
      </c>
      <c r="C118" s="55" t="s">
        <v>226</v>
      </c>
      <c r="D118" s="94" t="s">
        <v>227</v>
      </c>
      <c r="E118" s="53">
        <v>1</v>
      </c>
      <c r="F118" s="60" t="s">
        <v>590</v>
      </c>
      <c r="G118" s="54">
        <v>0</v>
      </c>
      <c r="H118" s="123">
        <v>308.3</v>
      </c>
      <c r="I118" s="123">
        <v>1233.21</v>
      </c>
      <c r="J118" s="67">
        <f t="shared" si="1"/>
        <v>1541.51</v>
      </c>
    </row>
    <row r="119" spans="1:10" ht="15.5" x14ac:dyDescent="0.3">
      <c r="A119" s="55" t="s">
        <v>180</v>
      </c>
      <c r="B119" s="58" t="s">
        <v>37</v>
      </c>
      <c r="C119" s="56" t="s">
        <v>224</v>
      </c>
      <c r="D119" s="94" t="s">
        <v>227</v>
      </c>
      <c r="E119" s="53">
        <v>1</v>
      </c>
      <c r="F119" s="60" t="s">
        <v>576</v>
      </c>
      <c r="G119" s="54">
        <v>0</v>
      </c>
      <c r="H119" s="124">
        <v>770.75</v>
      </c>
      <c r="I119" s="124">
        <v>3083.01</v>
      </c>
      <c r="J119" s="65">
        <f t="shared" si="1"/>
        <v>3853.76</v>
      </c>
    </row>
    <row r="120" spans="1:10" ht="15.5" x14ac:dyDescent="0.3">
      <c r="A120" s="55" t="s">
        <v>180</v>
      </c>
      <c r="B120" s="58" t="s">
        <v>37</v>
      </c>
      <c r="C120" s="57" t="s">
        <v>219</v>
      </c>
      <c r="D120" s="94" t="s">
        <v>227</v>
      </c>
      <c r="E120" s="53">
        <v>1</v>
      </c>
      <c r="F120" s="60" t="s">
        <v>387</v>
      </c>
      <c r="G120" s="54">
        <v>0</v>
      </c>
      <c r="H120" s="124">
        <v>770.75</v>
      </c>
      <c r="I120" s="124">
        <v>3083.01</v>
      </c>
      <c r="J120" s="65">
        <f t="shared" si="1"/>
        <v>3853.76</v>
      </c>
    </row>
    <row r="121" spans="1:10" ht="15.5" x14ac:dyDescent="0.3">
      <c r="A121" s="55" t="s">
        <v>189</v>
      </c>
      <c r="B121" s="55" t="s">
        <v>31</v>
      </c>
      <c r="C121" s="57" t="s">
        <v>219</v>
      </c>
      <c r="D121" s="94" t="s">
        <v>227</v>
      </c>
      <c r="E121" s="53">
        <v>1</v>
      </c>
      <c r="F121" s="61" t="s">
        <v>342</v>
      </c>
      <c r="G121" s="54">
        <v>0</v>
      </c>
      <c r="H121" s="123">
        <v>1310.28</v>
      </c>
      <c r="I121" s="123">
        <v>5241.1099999999997</v>
      </c>
      <c r="J121" s="65">
        <f t="shared" si="1"/>
        <v>6551.3899999999994</v>
      </c>
    </row>
    <row r="122" spans="1:10" ht="15.5" x14ac:dyDescent="0.3">
      <c r="A122" s="55" t="s">
        <v>188</v>
      </c>
      <c r="B122" s="55" t="s">
        <v>35</v>
      </c>
      <c r="C122" s="56" t="s">
        <v>222</v>
      </c>
      <c r="D122" s="94" t="s">
        <v>227</v>
      </c>
      <c r="E122" s="53">
        <v>1</v>
      </c>
      <c r="F122" s="60" t="s">
        <v>343</v>
      </c>
      <c r="G122" s="54">
        <v>0</v>
      </c>
      <c r="H122" s="123">
        <v>936.46</v>
      </c>
      <c r="I122" s="123">
        <v>3745.85</v>
      </c>
      <c r="J122" s="65">
        <f t="shared" si="1"/>
        <v>4682.3099999999995</v>
      </c>
    </row>
    <row r="123" spans="1:10" ht="15.5" x14ac:dyDescent="0.3">
      <c r="A123" s="55" t="s">
        <v>189</v>
      </c>
      <c r="B123" s="55" t="s">
        <v>31</v>
      </c>
      <c r="C123" s="57" t="s">
        <v>219</v>
      </c>
      <c r="D123" s="94" t="s">
        <v>227</v>
      </c>
      <c r="E123" s="53">
        <v>1</v>
      </c>
      <c r="F123" s="60" t="s">
        <v>344</v>
      </c>
      <c r="G123" s="54">
        <v>0</v>
      </c>
      <c r="H123" s="123">
        <v>1310.28</v>
      </c>
      <c r="I123" s="123">
        <v>5241.1099999999997</v>
      </c>
      <c r="J123" s="65">
        <f t="shared" si="1"/>
        <v>6551.3899999999994</v>
      </c>
    </row>
    <row r="124" spans="1:10" ht="15.5" x14ac:dyDescent="0.3">
      <c r="A124" s="55" t="s">
        <v>180</v>
      </c>
      <c r="B124" s="58" t="s">
        <v>37</v>
      </c>
      <c r="C124" s="56" t="s">
        <v>222</v>
      </c>
      <c r="D124" s="94" t="s">
        <v>227</v>
      </c>
      <c r="E124" s="53">
        <v>1</v>
      </c>
      <c r="F124" s="61" t="s">
        <v>345</v>
      </c>
      <c r="G124" s="54">
        <v>0</v>
      </c>
      <c r="H124" s="124">
        <v>770.75</v>
      </c>
      <c r="I124" s="124">
        <v>3083.01</v>
      </c>
      <c r="J124" s="65">
        <f t="shared" si="1"/>
        <v>3853.76</v>
      </c>
    </row>
    <row r="125" spans="1:10" ht="15.5" x14ac:dyDescent="0.3">
      <c r="A125" s="55" t="s">
        <v>180</v>
      </c>
      <c r="B125" s="58" t="s">
        <v>37</v>
      </c>
      <c r="C125" s="57" t="s">
        <v>219</v>
      </c>
      <c r="D125" s="94" t="s">
        <v>227</v>
      </c>
      <c r="E125" s="53">
        <v>1</v>
      </c>
      <c r="F125" s="60" t="s">
        <v>585</v>
      </c>
      <c r="G125" s="54">
        <v>0</v>
      </c>
      <c r="H125" s="124">
        <v>770.75</v>
      </c>
      <c r="I125" s="124">
        <v>3083.01</v>
      </c>
      <c r="J125" s="65">
        <f t="shared" si="1"/>
        <v>3853.76</v>
      </c>
    </row>
    <row r="126" spans="1:10" ht="15.5" x14ac:dyDescent="0.3">
      <c r="A126" s="55" t="s">
        <v>180</v>
      </c>
      <c r="B126" s="58" t="s">
        <v>37</v>
      </c>
      <c r="C126" s="55" t="s">
        <v>226</v>
      </c>
      <c r="D126" s="94" t="s">
        <v>227</v>
      </c>
      <c r="E126" s="53">
        <v>1</v>
      </c>
      <c r="F126" s="61" t="s">
        <v>347</v>
      </c>
      <c r="G126" s="54">
        <v>0</v>
      </c>
      <c r="H126" s="124">
        <v>770.75</v>
      </c>
      <c r="I126" s="124">
        <v>3083.01</v>
      </c>
      <c r="J126" s="65">
        <f t="shared" si="1"/>
        <v>3853.76</v>
      </c>
    </row>
    <row r="127" spans="1:10" ht="15.5" x14ac:dyDescent="0.3">
      <c r="A127" s="55" t="s">
        <v>195</v>
      </c>
      <c r="B127" s="55" t="s">
        <v>41</v>
      </c>
      <c r="C127" s="58" t="s">
        <v>225</v>
      </c>
      <c r="D127" s="94" t="s">
        <v>227</v>
      </c>
      <c r="E127" s="53">
        <v>1</v>
      </c>
      <c r="F127" s="60" t="s">
        <v>348</v>
      </c>
      <c r="G127" s="54">
        <v>0</v>
      </c>
      <c r="H127" s="123">
        <v>308.3</v>
      </c>
      <c r="I127" s="123">
        <v>1233.21</v>
      </c>
      <c r="J127" s="67">
        <f t="shared" si="1"/>
        <v>1541.51</v>
      </c>
    </row>
    <row r="128" spans="1:10" ht="15.5" x14ac:dyDescent="0.3">
      <c r="A128" s="55" t="s">
        <v>195</v>
      </c>
      <c r="B128" s="55" t="s">
        <v>41</v>
      </c>
      <c r="C128" s="56" t="s">
        <v>225</v>
      </c>
      <c r="D128" s="122" t="s">
        <v>227</v>
      </c>
      <c r="E128" s="53">
        <v>1</v>
      </c>
      <c r="F128" s="60" t="s">
        <v>591</v>
      </c>
      <c r="G128" s="54">
        <v>0</v>
      </c>
      <c r="H128" s="123">
        <v>308.3</v>
      </c>
      <c r="I128" s="123">
        <v>1233.21</v>
      </c>
      <c r="J128" s="67">
        <f t="shared" si="1"/>
        <v>1541.51</v>
      </c>
    </row>
    <row r="129" spans="1:10" ht="15.5" x14ac:dyDescent="0.3">
      <c r="A129" s="55" t="s">
        <v>207</v>
      </c>
      <c r="B129" s="57" t="s">
        <v>27</v>
      </c>
      <c r="C129" s="58" t="s">
        <v>221</v>
      </c>
      <c r="D129" s="94" t="s">
        <v>227</v>
      </c>
      <c r="E129" s="53">
        <v>1</v>
      </c>
      <c r="F129" s="60" t="s">
        <v>581</v>
      </c>
      <c r="G129" s="54">
        <v>0</v>
      </c>
      <c r="H129" s="123">
        <v>1695.65</v>
      </c>
      <c r="I129" s="123">
        <v>6782.61</v>
      </c>
      <c r="J129" s="65">
        <f t="shared" si="1"/>
        <v>8478.26</v>
      </c>
    </row>
    <row r="130" spans="1:10" ht="15.5" x14ac:dyDescent="0.3">
      <c r="A130" s="55" t="s">
        <v>189</v>
      </c>
      <c r="B130" s="55" t="s">
        <v>31</v>
      </c>
      <c r="C130" s="57" t="s">
        <v>219</v>
      </c>
      <c r="D130" s="94" t="s">
        <v>407</v>
      </c>
      <c r="E130" s="53">
        <v>1</v>
      </c>
      <c r="F130" s="60" t="s">
        <v>351</v>
      </c>
      <c r="G130" s="54">
        <v>0</v>
      </c>
      <c r="H130" s="123"/>
      <c r="I130" s="123">
        <v>5241.1099999999997</v>
      </c>
      <c r="J130" s="65">
        <f t="shared" si="1"/>
        <v>5241.1099999999997</v>
      </c>
    </row>
    <row r="131" spans="1:10" ht="15.5" x14ac:dyDescent="0.3">
      <c r="A131" s="55" t="s">
        <v>180</v>
      </c>
      <c r="B131" s="58" t="s">
        <v>37</v>
      </c>
      <c r="C131" s="57" t="s">
        <v>219</v>
      </c>
      <c r="D131" s="94" t="s">
        <v>227</v>
      </c>
      <c r="E131" s="53">
        <v>1</v>
      </c>
      <c r="F131" s="60" t="s">
        <v>352</v>
      </c>
      <c r="G131" s="54">
        <v>0</v>
      </c>
      <c r="H131" s="124">
        <v>770.75</v>
      </c>
      <c r="I131" s="124">
        <v>3083.01</v>
      </c>
      <c r="J131" s="65">
        <f t="shared" si="1"/>
        <v>3853.76</v>
      </c>
    </row>
    <row r="132" spans="1:10" ht="15.5" x14ac:dyDescent="0.3">
      <c r="A132" s="55" t="s">
        <v>196</v>
      </c>
      <c r="B132" s="57" t="s">
        <v>33</v>
      </c>
      <c r="C132" s="55" t="s">
        <v>226</v>
      </c>
      <c r="D132" s="94" t="s">
        <v>227</v>
      </c>
      <c r="E132" s="53">
        <v>1</v>
      </c>
      <c r="F132" s="60" t="s">
        <v>577</v>
      </c>
      <c r="G132" s="54">
        <v>0</v>
      </c>
      <c r="H132" s="124">
        <v>1079.06</v>
      </c>
      <c r="I132" s="124">
        <v>4316.21</v>
      </c>
      <c r="J132" s="65">
        <f t="shared" si="1"/>
        <v>5395.27</v>
      </c>
    </row>
    <row r="133" spans="1:10" ht="15.5" x14ac:dyDescent="0.3">
      <c r="A133" s="55" t="s">
        <v>213</v>
      </c>
      <c r="B133" s="57" t="s">
        <v>27</v>
      </c>
      <c r="C133" s="56" t="s">
        <v>220</v>
      </c>
      <c r="D133" s="94" t="s">
        <v>227</v>
      </c>
      <c r="E133" s="53">
        <v>1</v>
      </c>
      <c r="F133" s="60" t="s">
        <v>340</v>
      </c>
      <c r="G133" s="54">
        <v>0</v>
      </c>
      <c r="H133" s="123">
        <v>1695.65</v>
      </c>
      <c r="I133" s="123">
        <v>6782.61</v>
      </c>
      <c r="J133" s="65">
        <f t="shared" si="1"/>
        <v>8478.26</v>
      </c>
    </row>
    <row r="134" spans="1:10" ht="15.5" x14ac:dyDescent="0.3">
      <c r="A134" s="55" t="s">
        <v>188</v>
      </c>
      <c r="B134" s="55" t="s">
        <v>35</v>
      </c>
      <c r="C134" s="56" t="s">
        <v>224</v>
      </c>
      <c r="D134" s="94" t="s">
        <v>227</v>
      </c>
      <c r="E134" s="53">
        <v>1</v>
      </c>
      <c r="F134" s="60" t="s">
        <v>355</v>
      </c>
      <c r="G134" s="54">
        <v>0</v>
      </c>
      <c r="H134" s="123">
        <v>936.46</v>
      </c>
      <c r="I134" s="123">
        <v>3745.85</v>
      </c>
      <c r="J134" s="65">
        <f t="shared" si="1"/>
        <v>4682.3099999999995</v>
      </c>
    </row>
    <row r="135" spans="1:10" ht="15.5" x14ac:dyDescent="0.3">
      <c r="A135" s="55" t="s">
        <v>189</v>
      </c>
      <c r="B135" s="55" t="s">
        <v>31</v>
      </c>
      <c r="C135" s="57" t="s">
        <v>219</v>
      </c>
      <c r="D135" s="94" t="s">
        <v>407</v>
      </c>
      <c r="E135" s="53">
        <v>1</v>
      </c>
      <c r="F135" s="60" t="s">
        <v>356</v>
      </c>
      <c r="G135" s="54">
        <v>0</v>
      </c>
      <c r="H135" s="123"/>
      <c r="I135" s="123">
        <v>5241.1099999999997</v>
      </c>
      <c r="J135" s="65">
        <f t="shared" ref="J135:J174" si="2">H135+I135</f>
        <v>5241.1099999999997</v>
      </c>
    </row>
    <row r="136" spans="1:10" ht="15.5" x14ac:dyDescent="0.3">
      <c r="A136" s="55" t="s">
        <v>185</v>
      </c>
      <c r="B136" s="55" t="s">
        <v>29</v>
      </c>
      <c r="C136" s="56" t="s">
        <v>222</v>
      </c>
      <c r="D136" s="94" t="s">
        <v>227</v>
      </c>
      <c r="E136" s="53">
        <v>1</v>
      </c>
      <c r="F136" s="60" t="s">
        <v>357</v>
      </c>
      <c r="G136" s="54">
        <v>0</v>
      </c>
      <c r="H136" s="123">
        <v>1425.9</v>
      </c>
      <c r="I136" s="123">
        <v>5703.56</v>
      </c>
      <c r="J136" s="65">
        <f t="shared" si="2"/>
        <v>7129.4600000000009</v>
      </c>
    </row>
    <row r="137" spans="1:10" ht="15.5" x14ac:dyDescent="0.3">
      <c r="A137" s="55" t="s">
        <v>183</v>
      </c>
      <c r="B137" s="57" t="s">
        <v>27</v>
      </c>
      <c r="C137" s="56" t="s">
        <v>222</v>
      </c>
      <c r="D137" s="94" t="s">
        <v>227</v>
      </c>
      <c r="E137" s="53">
        <v>1</v>
      </c>
      <c r="F137" s="61" t="s">
        <v>358</v>
      </c>
      <c r="G137" s="54">
        <v>0</v>
      </c>
      <c r="H137" s="123">
        <v>1695.65</v>
      </c>
      <c r="I137" s="123">
        <v>6782.61</v>
      </c>
      <c r="J137" s="65">
        <f t="shared" si="2"/>
        <v>8478.26</v>
      </c>
    </row>
    <row r="138" spans="1:10" ht="15.5" x14ac:dyDescent="0.3">
      <c r="A138" s="55" t="s">
        <v>214</v>
      </c>
      <c r="B138" s="55" t="s">
        <v>449</v>
      </c>
      <c r="C138" s="55" t="s">
        <v>226</v>
      </c>
      <c r="D138" s="94" t="s">
        <v>407</v>
      </c>
      <c r="E138" s="53">
        <v>1</v>
      </c>
      <c r="F138" s="60" t="s">
        <v>353</v>
      </c>
      <c r="G138" s="54">
        <v>0</v>
      </c>
      <c r="H138" s="123"/>
      <c r="I138" s="123">
        <v>14838.72</v>
      </c>
      <c r="J138" s="65">
        <f t="shared" si="2"/>
        <v>14838.72</v>
      </c>
    </row>
    <row r="139" spans="1:10" ht="15.5" x14ac:dyDescent="0.3">
      <c r="A139" s="55" t="s">
        <v>183</v>
      </c>
      <c r="B139" s="57" t="s">
        <v>27</v>
      </c>
      <c r="C139" s="56" t="s">
        <v>224</v>
      </c>
      <c r="D139" s="94" t="s">
        <v>227</v>
      </c>
      <c r="E139" s="53">
        <v>1</v>
      </c>
      <c r="F139" s="60" t="s">
        <v>360</v>
      </c>
      <c r="G139" s="54">
        <v>0</v>
      </c>
      <c r="H139" s="123">
        <v>1695.65</v>
      </c>
      <c r="I139" s="123">
        <v>6782.61</v>
      </c>
      <c r="J139" s="65">
        <f t="shared" si="2"/>
        <v>8478.26</v>
      </c>
    </row>
    <row r="140" spans="1:10" ht="15.5" x14ac:dyDescent="0.3">
      <c r="A140" s="55" t="s">
        <v>183</v>
      </c>
      <c r="B140" s="57" t="s">
        <v>27</v>
      </c>
      <c r="C140" s="56" t="s">
        <v>222</v>
      </c>
      <c r="D140" s="94" t="s">
        <v>227</v>
      </c>
      <c r="E140" s="53">
        <v>1</v>
      </c>
      <c r="F140" s="60" t="s">
        <v>361</v>
      </c>
      <c r="G140" s="54">
        <v>0</v>
      </c>
      <c r="H140" s="123">
        <v>1695.65</v>
      </c>
      <c r="I140" s="123">
        <v>6782.61</v>
      </c>
      <c r="J140" s="65">
        <f t="shared" si="2"/>
        <v>8478.26</v>
      </c>
    </row>
    <row r="141" spans="1:10" ht="15.5" x14ac:dyDescent="0.3">
      <c r="A141" s="55" t="s">
        <v>181</v>
      </c>
      <c r="B141" s="57" t="s">
        <v>33</v>
      </c>
      <c r="C141" s="55" t="s">
        <v>226</v>
      </c>
      <c r="D141" s="94" t="s">
        <v>227</v>
      </c>
      <c r="E141" s="53">
        <v>1</v>
      </c>
      <c r="F141" s="61" t="s">
        <v>362</v>
      </c>
      <c r="G141" s="54">
        <v>0</v>
      </c>
      <c r="H141" s="124">
        <v>1079.06</v>
      </c>
      <c r="I141" s="124">
        <v>4316.21</v>
      </c>
      <c r="J141" s="65">
        <f t="shared" si="2"/>
        <v>5395.27</v>
      </c>
    </row>
    <row r="142" spans="1:10" ht="15.5" x14ac:dyDescent="0.3">
      <c r="A142" s="55" t="s">
        <v>185</v>
      </c>
      <c r="B142" s="55" t="s">
        <v>29</v>
      </c>
      <c r="C142" s="56" t="s">
        <v>224</v>
      </c>
      <c r="D142" s="94" t="s">
        <v>227</v>
      </c>
      <c r="E142" s="53">
        <v>1</v>
      </c>
      <c r="F142" s="62" t="s">
        <v>363</v>
      </c>
      <c r="G142" s="54">
        <v>0</v>
      </c>
      <c r="H142" s="123">
        <v>1425.9</v>
      </c>
      <c r="I142" s="123">
        <v>5703.56</v>
      </c>
      <c r="J142" s="65">
        <f t="shared" si="2"/>
        <v>7129.4600000000009</v>
      </c>
    </row>
    <row r="143" spans="1:10" ht="15.5" x14ac:dyDescent="0.3">
      <c r="A143" s="55" t="s">
        <v>189</v>
      </c>
      <c r="B143" s="55" t="s">
        <v>31</v>
      </c>
      <c r="C143" s="56" t="s">
        <v>222</v>
      </c>
      <c r="D143" s="94" t="s">
        <v>227</v>
      </c>
      <c r="E143" s="53">
        <v>1</v>
      </c>
      <c r="F143" s="60" t="s">
        <v>364</v>
      </c>
      <c r="G143" s="54">
        <v>0</v>
      </c>
      <c r="H143" s="123">
        <v>1310.28</v>
      </c>
      <c r="I143" s="123">
        <v>5241.1099999999997</v>
      </c>
      <c r="J143" s="65">
        <f t="shared" si="2"/>
        <v>6551.3899999999994</v>
      </c>
    </row>
    <row r="144" spans="1:10" ht="15.5" x14ac:dyDescent="0.3">
      <c r="A144" s="55" t="s">
        <v>215</v>
      </c>
      <c r="B144" s="58" t="s">
        <v>37</v>
      </c>
      <c r="C144" s="57" t="s">
        <v>219</v>
      </c>
      <c r="D144" s="94" t="s">
        <v>407</v>
      </c>
      <c r="E144" s="53">
        <v>1</v>
      </c>
      <c r="F144" s="60" t="s">
        <v>365</v>
      </c>
      <c r="G144" s="54">
        <v>0</v>
      </c>
      <c r="H144" s="124"/>
      <c r="I144" s="124">
        <v>3083.01</v>
      </c>
      <c r="J144" s="65">
        <f t="shared" si="2"/>
        <v>3083.01</v>
      </c>
    </row>
    <row r="145" spans="1:10" ht="15.5" x14ac:dyDescent="0.3">
      <c r="A145" s="55" t="s">
        <v>180</v>
      </c>
      <c r="B145" s="58" t="s">
        <v>37</v>
      </c>
      <c r="C145" s="57" t="s">
        <v>219</v>
      </c>
      <c r="D145" s="94" t="s">
        <v>227</v>
      </c>
      <c r="E145" s="53">
        <v>1</v>
      </c>
      <c r="F145" s="60" t="s">
        <v>366</v>
      </c>
      <c r="G145" s="54">
        <v>0</v>
      </c>
      <c r="H145" s="124">
        <v>770.75</v>
      </c>
      <c r="I145" s="124">
        <v>3083.01</v>
      </c>
      <c r="J145" s="65">
        <f t="shared" si="2"/>
        <v>3853.76</v>
      </c>
    </row>
    <row r="146" spans="1:10" ht="15.5" x14ac:dyDescent="0.3">
      <c r="A146" s="55" t="s">
        <v>196</v>
      </c>
      <c r="B146" s="57" t="s">
        <v>33</v>
      </c>
      <c r="C146" s="56" t="s">
        <v>225</v>
      </c>
      <c r="D146" s="94" t="s">
        <v>227</v>
      </c>
      <c r="E146" s="53">
        <v>1</v>
      </c>
      <c r="F146" s="60" t="s">
        <v>367</v>
      </c>
      <c r="G146" s="54">
        <v>0</v>
      </c>
      <c r="H146" s="124">
        <v>1079.06</v>
      </c>
      <c r="I146" s="124">
        <v>4316.21</v>
      </c>
      <c r="J146" s="65">
        <f t="shared" si="2"/>
        <v>5395.27</v>
      </c>
    </row>
    <row r="147" spans="1:10" ht="15.5" x14ac:dyDescent="0.3">
      <c r="A147" s="55" t="s">
        <v>183</v>
      </c>
      <c r="B147" s="57" t="s">
        <v>27</v>
      </c>
      <c r="C147" s="56" t="s">
        <v>224</v>
      </c>
      <c r="D147" s="94" t="s">
        <v>227</v>
      </c>
      <c r="E147" s="53">
        <v>1</v>
      </c>
      <c r="F147" s="60" t="s">
        <v>368</v>
      </c>
      <c r="G147" s="54">
        <v>0</v>
      </c>
      <c r="H147" s="123">
        <v>1695.65</v>
      </c>
      <c r="I147" s="123">
        <v>6782.61</v>
      </c>
      <c r="J147" s="65">
        <f t="shared" si="2"/>
        <v>8478.26</v>
      </c>
    </row>
    <row r="148" spans="1:10" ht="15.5" x14ac:dyDescent="0.3">
      <c r="A148" s="55" t="s">
        <v>188</v>
      </c>
      <c r="B148" s="55" t="s">
        <v>35</v>
      </c>
      <c r="C148" s="56" t="s">
        <v>222</v>
      </c>
      <c r="D148" s="94" t="s">
        <v>227</v>
      </c>
      <c r="E148" s="53">
        <v>1</v>
      </c>
      <c r="F148" s="63" t="s">
        <v>369</v>
      </c>
      <c r="G148" s="54">
        <v>0</v>
      </c>
      <c r="H148" s="123">
        <v>936.46</v>
      </c>
      <c r="I148" s="123">
        <v>3745.85</v>
      </c>
      <c r="J148" s="65">
        <f t="shared" si="2"/>
        <v>4682.3099999999995</v>
      </c>
    </row>
    <row r="149" spans="1:10" ht="15.5" x14ac:dyDescent="0.3">
      <c r="A149" s="55" t="s">
        <v>196</v>
      </c>
      <c r="B149" s="57" t="s">
        <v>33</v>
      </c>
      <c r="C149" s="57" t="s">
        <v>219</v>
      </c>
      <c r="D149" s="94" t="s">
        <v>227</v>
      </c>
      <c r="E149" s="53">
        <v>1</v>
      </c>
      <c r="F149" s="60" t="s">
        <v>370</v>
      </c>
      <c r="G149" s="54">
        <v>0</v>
      </c>
      <c r="H149" s="124">
        <v>1079.06</v>
      </c>
      <c r="I149" s="124">
        <v>4316.21</v>
      </c>
      <c r="J149" s="65">
        <f t="shared" si="2"/>
        <v>5395.27</v>
      </c>
    </row>
    <row r="150" spans="1:10" ht="15.5" x14ac:dyDescent="0.3">
      <c r="A150" s="55" t="s">
        <v>180</v>
      </c>
      <c r="B150" s="58" t="s">
        <v>37</v>
      </c>
      <c r="C150" s="56" t="s">
        <v>220</v>
      </c>
      <c r="D150" s="94" t="s">
        <v>227</v>
      </c>
      <c r="E150" s="53">
        <v>1</v>
      </c>
      <c r="F150" s="60" t="s">
        <v>371</v>
      </c>
      <c r="G150" s="54">
        <v>0</v>
      </c>
      <c r="H150" s="124">
        <v>770.75</v>
      </c>
      <c r="I150" s="124">
        <v>3083.01</v>
      </c>
      <c r="J150" s="65">
        <f t="shared" si="2"/>
        <v>3853.76</v>
      </c>
    </row>
    <row r="151" spans="1:10" ht="15.5" x14ac:dyDescent="0.3">
      <c r="A151" s="55" t="s">
        <v>216</v>
      </c>
      <c r="B151" s="55" t="s">
        <v>437</v>
      </c>
      <c r="C151" s="59" t="s">
        <v>222</v>
      </c>
      <c r="D151" s="94" t="s">
        <v>227</v>
      </c>
      <c r="E151" s="53">
        <v>1</v>
      </c>
      <c r="F151" s="60" t="s">
        <v>294</v>
      </c>
      <c r="G151" s="54">
        <v>0</v>
      </c>
      <c r="H151" s="123">
        <v>9396</v>
      </c>
      <c r="I151" s="123">
        <v>21924</v>
      </c>
      <c r="J151" s="69">
        <f t="shared" si="2"/>
        <v>31320</v>
      </c>
    </row>
    <row r="152" spans="1:10" ht="15.5" x14ac:dyDescent="0.3">
      <c r="A152" s="55" t="s">
        <v>217</v>
      </c>
      <c r="B152" s="57" t="s">
        <v>27</v>
      </c>
      <c r="C152" s="58" t="s">
        <v>225</v>
      </c>
      <c r="D152" s="94" t="s">
        <v>461</v>
      </c>
      <c r="E152" s="53">
        <v>1</v>
      </c>
      <c r="F152" s="60" t="s">
        <v>373</v>
      </c>
      <c r="G152" s="54">
        <v>0</v>
      </c>
      <c r="H152" s="123"/>
      <c r="I152" s="123">
        <v>6782.61</v>
      </c>
      <c r="J152" s="65">
        <f t="shared" si="2"/>
        <v>6782.61</v>
      </c>
    </row>
    <row r="153" spans="1:10" ht="15.5" x14ac:dyDescent="0.3">
      <c r="A153" s="55" t="s">
        <v>218</v>
      </c>
      <c r="B153" s="55" t="s">
        <v>43</v>
      </c>
      <c r="C153" s="56" t="s">
        <v>222</v>
      </c>
      <c r="D153" s="94" t="s">
        <v>227</v>
      </c>
      <c r="E153" s="53">
        <v>1</v>
      </c>
      <c r="F153" s="60" t="s">
        <v>374</v>
      </c>
      <c r="G153" s="54">
        <v>0</v>
      </c>
      <c r="H153" s="125">
        <v>269.76</v>
      </c>
      <c r="I153" s="125">
        <v>1079.06</v>
      </c>
      <c r="J153" s="67">
        <f t="shared" si="2"/>
        <v>1348.82</v>
      </c>
    </row>
    <row r="154" spans="1:10" ht="15.5" x14ac:dyDescent="0.3">
      <c r="A154" s="55" t="s">
        <v>183</v>
      </c>
      <c r="B154" s="57" t="s">
        <v>27</v>
      </c>
      <c r="C154" s="56" t="s">
        <v>224</v>
      </c>
      <c r="D154" s="94" t="s">
        <v>227</v>
      </c>
      <c r="E154" s="53">
        <v>1</v>
      </c>
      <c r="F154" s="60" t="s">
        <v>375</v>
      </c>
      <c r="G154" s="54">
        <v>0</v>
      </c>
      <c r="H154" s="123">
        <v>1695.65</v>
      </c>
      <c r="I154" s="123">
        <v>6782.61</v>
      </c>
      <c r="J154" s="65">
        <f t="shared" si="2"/>
        <v>8478.26</v>
      </c>
    </row>
    <row r="155" spans="1:10" ht="15.5" x14ac:dyDescent="0.3">
      <c r="A155" s="55" t="s">
        <v>218</v>
      </c>
      <c r="B155" s="55" t="s">
        <v>43</v>
      </c>
      <c r="C155" s="57" t="s">
        <v>219</v>
      </c>
      <c r="D155" s="94" t="s">
        <v>227</v>
      </c>
      <c r="E155" s="53">
        <v>1</v>
      </c>
      <c r="F155" s="60" t="s">
        <v>376</v>
      </c>
      <c r="G155" s="54">
        <v>0</v>
      </c>
      <c r="H155" s="125">
        <v>269.76</v>
      </c>
      <c r="I155" s="125">
        <v>1079.06</v>
      </c>
      <c r="J155" s="67">
        <f t="shared" si="2"/>
        <v>1348.82</v>
      </c>
    </row>
    <row r="156" spans="1:10" ht="15.5" x14ac:dyDescent="0.3">
      <c r="A156" s="55" t="s">
        <v>189</v>
      </c>
      <c r="B156" s="55" t="s">
        <v>31</v>
      </c>
      <c r="C156" s="55" t="s">
        <v>226</v>
      </c>
      <c r="D156" s="94" t="s">
        <v>227</v>
      </c>
      <c r="E156" s="53">
        <v>1</v>
      </c>
      <c r="F156" s="60" t="s">
        <v>377</v>
      </c>
      <c r="G156" s="54">
        <v>0</v>
      </c>
      <c r="H156" s="123">
        <v>1310.28</v>
      </c>
      <c r="I156" s="123">
        <v>5241.1099999999997</v>
      </c>
      <c r="J156" s="65">
        <f t="shared" si="2"/>
        <v>6551.3899999999994</v>
      </c>
    </row>
    <row r="157" spans="1:10" ht="15.5" x14ac:dyDescent="0.3">
      <c r="A157" s="55" t="s">
        <v>195</v>
      </c>
      <c r="B157" s="55" t="s">
        <v>41</v>
      </c>
      <c r="C157" s="56" t="s">
        <v>224</v>
      </c>
      <c r="D157" s="94" t="s">
        <v>227</v>
      </c>
      <c r="E157" s="53">
        <v>1</v>
      </c>
      <c r="F157" s="60" t="s">
        <v>378</v>
      </c>
      <c r="G157" s="54">
        <v>0</v>
      </c>
      <c r="H157" s="123">
        <v>308.3</v>
      </c>
      <c r="I157" s="123">
        <v>1233.21</v>
      </c>
      <c r="J157" s="67">
        <f t="shared" si="2"/>
        <v>1541.51</v>
      </c>
    </row>
    <row r="158" spans="1:10" ht="15.5" x14ac:dyDescent="0.3">
      <c r="A158" s="55" t="s">
        <v>182</v>
      </c>
      <c r="B158" s="56" t="s">
        <v>39</v>
      </c>
      <c r="C158" s="56" t="s">
        <v>220</v>
      </c>
      <c r="D158" s="94" t="s">
        <v>227</v>
      </c>
      <c r="E158" s="53">
        <v>1</v>
      </c>
      <c r="F158" s="60" t="s">
        <v>379</v>
      </c>
      <c r="G158" s="54">
        <v>0</v>
      </c>
      <c r="H158" s="123">
        <v>500.99</v>
      </c>
      <c r="I158" s="123">
        <v>2003.96</v>
      </c>
      <c r="J158" s="65">
        <f t="shared" si="2"/>
        <v>2504.9499999999998</v>
      </c>
    </row>
    <row r="159" spans="1:10" ht="15.5" x14ac:dyDescent="0.3">
      <c r="A159" s="55" t="s">
        <v>181</v>
      </c>
      <c r="B159" s="57" t="s">
        <v>33</v>
      </c>
      <c r="C159" s="56" t="s">
        <v>224</v>
      </c>
      <c r="D159" s="94" t="s">
        <v>227</v>
      </c>
      <c r="E159" s="53">
        <v>1</v>
      </c>
      <c r="F159" s="61" t="s">
        <v>582</v>
      </c>
      <c r="G159" s="54">
        <v>0</v>
      </c>
      <c r="H159" s="124">
        <v>1079.06</v>
      </c>
      <c r="I159" s="124">
        <v>4316.21</v>
      </c>
      <c r="J159" s="65">
        <f t="shared" si="2"/>
        <v>5395.27</v>
      </c>
    </row>
    <row r="160" spans="1:10" ht="15.5" x14ac:dyDescent="0.3">
      <c r="A160" s="55" t="s">
        <v>187</v>
      </c>
      <c r="B160" s="55" t="s">
        <v>25</v>
      </c>
      <c r="C160" s="55" t="s">
        <v>226</v>
      </c>
      <c r="D160" s="94" t="s">
        <v>227</v>
      </c>
      <c r="E160" s="53">
        <v>1</v>
      </c>
      <c r="F160" s="60" t="s">
        <v>285</v>
      </c>
      <c r="G160" s="54">
        <v>0</v>
      </c>
      <c r="H160" s="123">
        <v>2312.25</v>
      </c>
      <c r="I160" s="123">
        <v>9249.0300000000007</v>
      </c>
      <c r="J160" s="65">
        <f t="shared" si="2"/>
        <v>11561.28</v>
      </c>
    </row>
    <row r="161" spans="1:30" ht="15.5" x14ac:dyDescent="0.3">
      <c r="A161" s="55" t="s">
        <v>185</v>
      </c>
      <c r="B161" s="55" t="s">
        <v>29</v>
      </c>
      <c r="C161" s="58" t="s">
        <v>225</v>
      </c>
      <c r="D161" s="94" t="s">
        <v>227</v>
      </c>
      <c r="E161" s="53">
        <v>1</v>
      </c>
      <c r="F161" s="61" t="s">
        <v>308</v>
      </c>
      <c r="G161" s="54">
        <v>0</v>
      </c>
      <c r="H161" s="123">
        <v>1425.9</v>
      </c>
      <c r="I161" s="123">
        <v>5703.56</v>
      </c>
      <c r="J161" s="65">
        <f t="shared" si="2"/>
        <v>7129.4600000000009</v>
      </c>
    </row>
    <row r="162" spans="1:30" ht="15.5" x14ac:dyDescent="0.3">
      <c r="A162" s="55" t="s">
        <v>187</v>
      </c>
      <c r="B162" s="55" t="s">
        <v>25</v>
      </c>
      <c r="C162" s="56" t="s">
        <v>222</v>
      </c>
      <c r="D162" s="94" t="s">
        <v>227</v>
      </c>
      <c r="E162" s="53">
        <v>1</v>
      </c>
      <c r="F162" s="60" t="s">
        <v>383</v>
      </c>
      <c r="G162" s="54">
        <v>0</v>
      </c>
      <c r="H162" s="123">
        <v>2312.25</v>
      </c>
      <c r="I162" s="123">
        <v>9249.0300000000007</v>
      </c>
      <c r="J162" s="65">
        <f t="shared" si="2"/>
        <v>11561.28</v>
      </c>
    </row>
    <row r="163" spans="1:30" ht="15.5" x14ac:dyDescent="0.3">
      <c r="A163" s="55" t="s">
        <v>180</v>
      </c>
      <c r="B163" s="58" t="s">
        <v>37</v>
      </c>
      <c r="C163" s="56" t="s">
        <v>222</v>
      </c>
      <c r="D163" s="94" t="s">
        <v>227</v>
      </c>
      <c r="E163" s="53">
        <v>1</v>
      </c>
      <c r="F163" s="60" t="s">
        <v>586</v>
      </c>
      <c r="G163" s="54">
        <v>0</v>
      </c>
      <c r="H163" s="124">
        <v>770.75</v>
      </c>
      <c r="I163" s="124">
        <v>3083.01</v>
      </c>
      <c r="J163" s="65">
        <f t="shared" si="2"/>
        <v>3853.76</v>
      </c>
      <c r="K163" s="17"/>
      <c r="L163" s="17"/>
      <c r="M163" s="17"/>
      <c r="N163" s="17"/>
      <c r="O163" s="17"/>
      <c r="P163" s="17"/>
      <c r="Q163" s="17"/>
      <c r="R163" s="5"/>
      <c r="S163" s="5"/>
      <c r="T163" s="5"/>
      <c r="U163" s="5"/>
      <c r="V163" s="5"/>
      <c r="W163" s="5"/>
      <c r="X163" s="5"/>
      <c r="Y163" s="5"/>
      <c r="Z163" s="5"/>
      <c r="AA163" s="5"/>
      <c r="AB163" s="5"/>
      <c r="AC163" s="5"/>
      <c r="AD163" s="5"/>
    </row>
    <row r="164" spans="1:30" ht="15.5" x14ac:dyDescent="0.3">
      <c r="A164" s="55" t="s">
        <v>189</v>
      </c>
      <c r="B164" s="55" t="s">
        <v>31</v>
      </c>
      <c r="C164" s="56" t="s">
        <v>224</v>
      </c>
      <c r="D164" s="94" t="s">
        <v>227</v>
      </c>
      <c r="E164" s="53">
        <v>1</v>
      </c>
      <c r="F164" s="60" t="s">
        <v>385</v>
      </c>
      <c r="G164" s="54">
        <v>0</v>
      </c>
      <c r="H164" s="123">
        <v>1310.28</v>
      </c>
      <c r="I164" s="123">
        <v>5241.1099999999997</v>
      </c>
      <c r="J164" s="65">
        <f t="shared" si="2"/>
        <v>6551.3899999999994</v>
      </c>
      <c r="K164" s="17"/>
      <c r="L164" s="17"/>
      <c r="M164" s="17"/>
      <c r="N164" s="17"/>
      <c r="O164" s="17"/>
      <c r="P164" s="17"/>
      <c r="Q164" s="17"/>
      <c r="R164" s="5"/>
      <c r="S164" s="5"/>
      <c r="T164" s="5"/>
      <c r="U164" s="5"/>
      <c r="V164" s="5"/>
      <c r="W164" s="5"/>
      <c r="X164" s="5"/>
      <c r="Y164" s="5"/>
      <c r="Z164" s="5"/>
      <c r="AA164" s="5"/>
      <c r="AB164" s="5"/>
      <c r="AC164" s="5"/>
      <c r="AD164" s="5"/>
    </row>
    <row r="165" spans="1:30" ht="15.5" x14ac:dyDescent="0.3">
      <c r="A165" s="55" t="s">
        <v>196</v>
      </c>
      <c r="B165" s="57" t="s">
        <v>33</v>
      </c>
      <c r="C165" s="58" t="s">
        <v>221</v>
      </c>
      <c r="D165" s="94" t="s">
        <v>227</v>
      </c>
      <c r="E165" s="53">
        <v>1</v>
      </c>
      <c r="F165" s="130" t="s">
        <v>598</v>
      </c>
      <c r="G165" s="54">
        <v>0</v>
      </c>
      <c r="H165" s="124">
        <v>1079.06</v>
      </c>
      <c r="I165" s="124">
        <v>4316.21</v>
      </c>
      <c r="J165" s="65">
        <f t="shared" si="2"/>
        <v>5395.27</v>
      </c>
      <c r="K165" s="17"/>
      <c r="L165" s="17"/>
      <c r="M165" s="17"/>
      <c r="N165" s="17"/>
      <c r="O165" s="17"/>
      <c r="P165" s="17"/>
      <c r="Q165" s="17"/>
      <c r="R165" s="5"/>
      <c r="S165" s="5"/>
      <c r="T165" s="5"/>
      <c r="U165" s="5"/>
      <c r="V165" s="5"/>
      <c r="W165" s="5"/>
      <c r="X165" s="5"/>
      <c r="Y165" s="5"/>
      <c r="Z165" s="5"/>
      <c r="AA165" s="5"/>
      <c r="AB165" s="5"/>
      <c r="AC165" s="5"/>
      <c r="AD165" s="5"/>
    </row>
    <row r="166" spans="1:30" ht="15.5" x14ac:dyDescent="0.3">
      <c r="A166" s="55" t="s">
        <v>182</v>
      </c>
      <c r="B166" s="56" t="s">
        <v>39</v>
      </c>
      <c r="C166" s="58" t="s">
        <v>225</v>
      </c>
      <c r="D166" s="94" t="s">
        <v>227</v>
      </c>
      <c r="E166" s="53">
        <v>1</v>
      </c>
      <c r="F166" s="60" t="s">
        <v>349</v>
      </c>
      <c r="G166" s="54">
        <v>0</v>
      </c>
      <c r="H166" s="123">
        <v>500.99</v>
      </c>
      <c r="I166" s="123">
        <v>2003.96</v>
      </c>
      <c r="J166" s="65">
        <f t="shared" si="2"/>
        <v>2504.9499999999998</v>
      </c>
      <c r="K166" s="17"/>
      <c r="L166" s="17"/>
      <c r="M166" s="17"/>
      <c r="N166" s="17"/>
      <c r="O166" s="17"/>
      <c r="P166" s="17"/>
      <c r="Q166" s="17"/>
      <c r="R166" s="5"/>
      <c r="S166" s="5"/>
      <c r="T166" s="5"/>
      <c r="U166" s="5"/>
      <c r="V166" s="5"/>
      <c r="W166" s="5"/>
      <c r="X166" s="5"/>
      <c r="Y166" s="5"/>
      <c r="Z166" s="5"/>
      <c r="AA166" s="5"/>
      <c r="AB166" s="5"/>
      <c r="AC166" s="5"/>
      <c r="AD166" s="5"/>
    </row>
    <row r="167" spans="1:30" ht="15.5" x14ac:dyDescent="0.3">
      <c r="A167" s="55" t="s">
        <v>196</v>
      </c>
      <c r="B167" s="57" t="s">
        <v>33</v>
      </c>
      <c r="C167" s="58" t="s">
        <v>225</v>
      </c>
      <c r="D167" s="94" t="s">
        <v>407</v>
      </c>
      <c r="E167" s="53">
        <v>1</v>
      </c>
      <c r="F167" s="60" t="s">
        <v>420</v>
      </c>
      <c r="G167" s="54">
        <v>0</v>
      </c>
      <c r="H167" s="124"/>
      <c r="I167" s="124">
        <v>4316.21</v>
      </c>
      <c r="J167" s="65">
        <f t="shared" si="2"/>
        <v>4316.21</v>
      </c>
      <c r="K167" s="17"/>
      <c r="L167" s="17"/>
      <c r="M167" s="17"/>
      <c r="N167" s="17"/>
      <c r="O167" s="17"/>
      <c r="P167" s="17"/>
      <c r="Q167" s="17"/>
      <c r="R167" s="5"/>
      <c r="S167" s="5"/>
      <c r="T167" s="5"/>
      <c r="U167" s="5"/>
      <c r="V167" s="5"/>
      <c r="W167" s="5"/>
      <c r="X167" s="5"/>
      <c r="Y167" s="5"/>
      <c r="Z167" s="5"/>
      <c r="AA167" s="5"/>
      <c r="AB167" s="5"/>
      <c r="AC167" s="5"/>
      <c r="AD167" s="5"/>
    </row>
    <row r="168" spans="1:30" ht="15.5" x14ac:dyDescent="0.3">
      <c r="A168" s="55" t="s">
        <v>189</v>
      </c>
      <c r="B168" s="55" t="s">
        <v>31</v>
      </c>
      <c r="C168" s="56" t="s">
        <v>220</v>
      </c>
      <c r="D168" s="94" t="s">
        <v>227</v>
      </c>
      <c r="E168" s="53">
        <v>1</v>
      </c>
      <c r="F168" s="60" t="s">
        <v>505</v>
      </c>
      <c r="G168" s="54">
        <v>0</v>
      </c>
      <c r="H168" s="123">
        <v>1310.28</v>
      </c>
      <c r="I168" s="123">
        <v>5241.1099999999997</v>
      </c>
      <c r="J168" s="65">
        <f t="shared" si="2"/>
        <v>6551.3899999999994</v>
      </c>
      <c r="K168" s="17"/>
      <c r="L168" s="17"/>
      <c r="M168" s="17"/>
      <c r="N168" s="17"/>
      <c r="O168" s="17"/>
      <c r="P168" s="17"/>
      <c r="Q168" s="17"/>
      <c r="R168" s="5"/>
      <c r="S168" s="5"/>
      <c r="T168" s="5"/>
      <c r="U168" s="5"/>
      <c r="V168" s="5"/>
      <c r="W168" s="5"/>
      <c r="X168" s="5"/>
      <c r="Y168" s="5"/>
      <c r="Z168" s="5"/>
      <c r="AA168" s="5"/>
      <c r="AB168" s="5"/>
      <c r="AC168" s="5"/>
      <c r="AD168" s="5"/>
    </row>
    <row r="169" spans="1:30" ht="15.5" x14ac:dyDescent="0.3">
      <c r="A169" s="55" t="s">
        <v>182</v>
      </c>
      <c r="B169" s="56" t="s">
        <v>39</v>
      </c>
      <c r="C169" s="56" t="s">
        <v>220</v>
      </c>
      <c r="D169" s="94" t="s">
        <v>407</v>
      </c>
      <c r="E169" s="53">
        <v>1</v>
      </c>
      <c r="F169" s="84" t="s">
        <v>421</v>
      </c>
      <c r="G169" s="54">
        <v>0</v>
      </c>
      <c r="H169" s="123"/>
      <c r="I169" s="123">
        <v>2003.96</v>
      </c>
      <c r="J169" s="65">
        <f t="shared" si="2"/>
        <v>2003.96</v>
      </c>
      <c r="K169" s="17"/>
      <c r="L169" s="17"/>
      <c r="M169" s="17"/>
      <c r="N169" s="17"/>
      <c r="O169" s="17"/>
      <c r="P169" s="17"/>
      <c r="Q169" s="17"/>
      <c r="R169" s="5"/>
      <c r="S169" s="5"/>
      <c r="T169" s="5"/>
      <c r="U169" s="5"/>
      <c r="V169" s="5"/>
      <c r="W169" s="5"/>
      <c r="X169" s="5"/>
      <c r="Y169" s="5"/>
      <c r="Z169" s="5"/>
      <c r="AA169" s="5"/>
      <c r="AB169" s="5"/>
      <c r="AC169" s="5"/>
      <c r="AD169" s="5"/>
    </row>
    <row r="170" spans="1:30" ht="15.5" x14ac:dyDescent="0.3">
      <c r="A170" s="55" t="s">
        <v>180</v>
      </c>
      <c r="B170" s="57" t="s">
        <v>37</v>
      </c>
      <c r="C170" s="56" t="s">
        <v>222</v>
      </c>
      <c r="D170" s="94" t="s">
        <v>227</v>
      </c>
      <c r="E170" s="53">
        <v>1</v>
      </c>
      <c r="F170" s="60" t="s">
        <v>509</v>
      </c>
      <c r="G170" s="54">
        <v>0</v>
      </c>
      <c r="H170" s="124">
        <v>770.75</v>
      </c>
      <c r="I170" s="124">
        <v>3083.01</v>
      </c>
      <c r="J170" s="65">
        <f t="shared" si="2"/>
        <v>3853.76</v>
      </c>
      <c r="K170" s="17"/>
      <c r="L170" s="17"/>
      <c r="M170" s="17"/>
      <c r="N170" s="17"/>
      <c r="O170" s="17"/>
      <c r="P170" s="17"/>
      <c r="Q170" s="17"/>
      <c r="R170" s="5"/>
      <c r="S170" s="5"/>
      <c r="T170" s="5"/>
      <c r="U170" s="5"/>
      <c r="V170" s="5"/>
      <c r="W170" s="5"/>
      <c r="X170" s="5"/>
      <c r="Y170" s="5"/>
      <c r="Z170" s="5"/>
      <c r="AA170" s="5"/>
      <c r="AB170" s="5"/>
      <c r="AC170" s="5"/>
      <c r="AD170" s="5"/>
    </row>
    <row r="171" spans="1:30" ht="15.5" x14ac:dyDescent="0.3">
      <c r="A171" s="55" t="s">
        <v>180</v>
      </c>
      <c r="B171" s="58" t="s">
        <v>37</v>
      </c>
      <c r="C171" s="58" t="s">
        <v>225</v>
      </c>
      <c r="D171" s="94" t="s">
        <v>227</v>
      </c>
      <c r="E171" s="53">
        <v>1</v>
      </c>
      <c r="F171" s="60" t="s">
        <v>510</v>
      </c>
      <c r="G171" s="54">
        <v>0</v>
      </c>
      <c r="H171" s="124">
        <v>770.75</v>
      </c>
      <c r="I171" s="124">
        <v>3083.01</v>
      </c>
      <c r="J171" s="65">
        <f t="shared" si="2"/>
        <v>3853.76</v>
      </c>
      <c r="K171" s="17"/>
      <c r="L171" s="17"/>
      <c r="M171" s="17"/>
      <c r="N171" s="17"/>
      <c r="O171" s="17"/>
      <c r="P171" s="17"/>
      <c r="Q171" s="17"/>
      <c r="R171" s="5"/>
      <c r="S171" s="5"/>
      <c r="T171" s="5"/>
      <c r="U171" s="5"/>
      <c r="V171" s="5"/>
      <c r="W171" s="5"/>
      <c r="X171" s="5"/>
      <c r="Y171" s="5"/>
      <c r="Z171" s="5"/>
      <c r="AA171" s="5"/>
      <c r="AB171" s="5"/>
      <c r="AC171" s="5"/>
      <c r="AD171" s="5"/>
    </row>
    <row r="172" spans="1:30" ht="15.5" x14ac:dyDescent="0.3">
      <c r="A172" s="55" t="s">
        <v>182</v>
      </c>
      <c r="B172" s="56" t="s">
        <v>39</v>
      </c>
      <c r="C172" s="58" t="s">
        <v>221</v>
      </c>
      <c r="D172" s="94" t="s">
        <v>227</v>
      </c>
      <c r="E172" s="53">
        <v>1</v>
      </c>
      <c r="F172" s="60" t="s">
        <v>310</v>
      </c>
      <c r="G172" s="54">
        <v>0</v>
      </c>
      <c r="H172" s="123">
        <v>500.99</v>
      </c>
      <c r="I172" s="123">
        <v>2003.96</v>
      </c>
      <c r="J172" s="65">
        <f t="shared" si="2"/>
        <v>2504.9499999999998</v>
      </c>
      <c r="K172" s="17"/>
      <c r="L172" s="17"/>
      <c r="M172" s="17"/>
      <c r="N172" s="17"/>
      <c r="O172" s="17"/>
      <c r="P172" s="17"/>
      <c r="Q172" s="17"/>
      <c r="R172" s="5"/>
      <c r="S172" s="5"/>
      <c r="T172" s="5"/>
      <c r="U172" s="5"/>
      <c r="V172" s="5"/>
      <c r="W172" s="5"/>
      <c r="X172" s="5"/>
      <c r="Y172" s="5"/>
      <c r="Z172" s="5"/>
      <c r="AA172" s="5"/>
      <c r="AB172" s="5"/>
      <c r="AC172" s="5"/>
      <c r="AD172" s="5"/>
    </row>
    <row r="173" spans="1:30" ht="15.5" x14ac:dyDescent="0.3">
      <c r="A173" s="55" t="s">
        <v>185</v>
      </c>
      <c r="B173" s="55" t="s">
        <v>29</v>
      </c>
      <c r="C173" s="57" t="s">
        <v>219</v>
      </c>
      <c r="D173" s="94" t="s">
        <v>227</v>
      </c>
      <c r="E173" s="53">
        <v>1</v>
      </c>
      <c r="F173" s="60" t="s">
        <v>388</v>
      </c>
      <c r="G173" s="54">
        <v>0</v>
      </c>
      <c r="H173" s="123">
        <v>1425.9</v>
      </c>
      <c r="I173" s="123">
        <v>5703.56</v>
      </c>
      <c r="J173" s="65">
        <f t="shared" si="2"/>
        <v>7129.4600000000009</v>
      </c>
      <c r="K173" s="17"/>
      <c r="L173" s="17"/>
      <c r="M173" s="17"/>
      <c r="N173" s="17"/>
      <c r="O173" s="17"/>
      <c r="P173" s="17"/>
      <c r="Q173" s="17"/>
      <c r="R173" s="5"/>
      <c r="S173" s="5"/>
      <c r="T173" s="5"/>
      <c r="U173" s="5"/>
      <c r="V173" s="5"/>
      <c r="W173" s="5"/>
      <c r="X173" s="5"/>
      <c r="Y173" s="5"/>
      <c r="Z173" s="5"/>
      <c r="AA173" s="5"/>
      <c r="AB173" s="5"/>
      <c r="AC173" s="5"/>
      <c r="AD173" s="5"/>
    </row>
    <row r="174" spans="1:30" ht="15.5" x14ac:dyDescent="0.3">
      <c r="A174" s="55" t="s">
        <v>183</v>
      </c>
      <c r="B174" s="57" t="s">
        <v>27</v>
      </c>
      <c r="C174" s="56" t="s">
        <v>222</v>
      </c>
      <c r="D174" s="94" t="s">
        <v>227</v>
      </c>
      <c r="E174" s="53">
        <v>1</v>
      </c>
      <c r="F174" s="60" t="s">
        <v>574</v>
      </c>
      <c r="G174" s="54">
        <v>0</v>
      </c>
      <c r="H174" s="123">
        <v>1695.65</v>
      </c>
      <c r="I174" s="123">
        <v>6782.61</v>
      </c>
      <c r="J174" s="65">
        <f t="shared" si="2"/>
        <v>8478.26</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14838.72</v>
      </c>
      <c r="I177" s="25">
        <f>SUMIF($B$7:$B$174,"DIRETOR",$I$7:$I$174)-SUMIFS($I$7:$I$174,$D$7:$D$174,"VAGO",$B$7:$B$174,"DIRETOR")</f>
        <v>103871.03999999999</v>
      </c>
      <c r="J177" s="25">
        <f>SUMIF($B$7:$B$174,"DIRETOR",$J$7:$J$174)</f>
        <v>118709.75999999999</v>
      </c>
      <c r="K177" s="26"/>
      <c r="L177" s="26"/>
      <c r="M177" s="26"/>
      <c r="N177" s="26"/>
      <c r="O177" s="26"/>
      <c r="P177" s="26"/>
      <c r="Q177" s="26"/>
    </row>
    <row r="178" spans="1:30" ht="14.5" x14ac:dyDescent="0.3">
      <c r="A178" s="22" t="s">
        <v>24</v>
      </c>
      <c r="B178" s="15" t="s">
        <v>25</v>
      </c>
      <c r="C178" s="23">
        <f>SUMIFS($E$7:$E$174,$B$7:$B$174,"DAS-1",$D$7:$D$174,"&lt;&gt;VAGO")</f>
        <v>9</v>
      </c>
      <c r="D178" s="23">
        <f>SUMIFS($E$7:$E$174,$B$7:$B$174,"DAS-1",$D$7:$D$174,"VAGO")</f>
        <v>0</v>
      </c>
      <c r="E178" s="23">
        <f>C178+D178</f>
        <v>9</v>
      </c>
      <c r="F178" s="27"/>
      <c r="G178" s="25">
        <f>SUMIF($B$7:$B$174,"DAS-1",$G$7:$G$174)</f>
        <v>0</v>
      </c>
      <c r="H178" s="25">
        <f>SUMIF($B$7:$B$174,"DAS-1",$H$7:$H$174)-SUMIFS($H$7:$H$174,$D$7:$D$174,"VAGO",$B$7:$B$174,"DAS-1")</f>
        <v>18498</v>
      </c>
      <c r="I178" s="25">
        <f>SUMIF($B$7:$B$174,"DAS-1",$I$7:$I$174)-SUMIFS($I$7:$I$174,$D$7:$D$174,"VAGO",$B$7:$B$174,"DAS-1")</f>
        <v>83241.27</v>
      </c>
      <c r="J178" s="25">
        <f>SUMIF($B$7:$B$174,"DAS-1",$J$7:$J$174)</f>
        <v>101739.27</v>
      </c>
      <c r="K178" s="97"/>
      <c r="L178" s="26"/>
      <c r="M178" s="26"/>
      <c r="N178" s="26"/>
      <c r="O178" s="26"/>
      <c r="P178" s="26"/>
      <c r="Q178" s="26"/>
    </row>
    <row r="179" spans="1:30" ht="14.5" x14ac:dyDescent="0.3">
      <c r="A179" s="22" t="s">
        <v>26</v>
      </c>
      <c r="B179" s="15" t="s">
        <v>27</v>
      </c>
      <c r="C179" s="23">
        <f>SUMIFS($E$7:$E$174,$B$7:$B$174,"DAS-2",$D$7:$D$174,"&lt;&gt;VAGO")</f>
        <v>28</v>
      </c>
      <c r="D179" s="23">
        <f>SUMIFS($E$7:$E$174,$B$7:$B$174,"DAS-2",$D$7:$D$174,"VAGO")</f>
        <v>0</v>
      </c>
      <c r="E179" s="23">
        <f t="shared" si="3"/>
        <v>28</v>
      </c>
      <c r="F179" s="27"/>
      <c r="G179" s="25">
        <f>SUMIF($B$7:$B$174,"DAS-2",$G$7:$G$174)</f>
        <v>0</v>
      </c>
      <c r="H179" s="25">
        <f>SUMIF($B$7:$B$174,"DAS-2",$H$7:$H$174)-SUMIFS($H$7:$H$174,$D$7:$D$174,"VAGO",$B$7:$B$174,"DAS-2")</f>
        <v>40695.60000000002</v>
      </c>
      <c r="I179" s="25">
        <f>SUMIF($B$7:$B$174,"DAS-2",$I$7:$I$174)-SUMIFS($I$7:$I$174,$D$7:$D$174,"VAGO",$B$7:$B$174,"DAS-2")</f>
        <v>189913.07999999987</v>
      </c>
      <c r="J179" s="25">
        <f>SUMIF($B$7:$B$174,"DAS-2",$J$7:$J$174)</f>
        <v>230608.68000000005</v>
      </c>
      <c r="K179" s="26"/>
      <c r="L179" s="26"/>
      <c r="M179" s="26"/>
      <c r="N179" s="26"/>
      <c r="O179" s="26"/>
      <c r="P179" s="26"/>
      <c r="Q179" s="26"/>
    </row>
    <row r="180" spans="1:30" ht="14.5" x14ac:dyDescent="0.3">
      <c r="A180" s="22" t="s">
        <v>28</v>
      </c>
      <c r="B180" s="15" t="s">
        <v>29</v>
      </c>
      <c r="C180" s="23">
        <f>SUMIFS($E$7:$E$174,$B$7:$B$174,"DAS-3",$D$7:$D$174,"&lt;&gt;VAGO")</f>
        <v>12</v>
      </c>
      <c r="D180" s="23">
        <f>SUMIFS($E$7:$E$174,$B$7:$B$174,"DAS-3",$D$7:$D$174,"VAGO")</f>
        <v>1</v>
      </c>
      <c r="E180" s="23">
        <f t="shared" si="3"/>
        <v>13</v>
      </c>
      <c r="F180" s="27"/>
      <c r="G180" s="25">
        <f>SUMIF($B$7:$B$174,"DAS-3",$G$7:$G$174)</f>
        <v>0</v>
      </c>
      <c r="H180" s="25">
        <f>SUMIF($B$7:$B$174,"DAS-3",$H$7:$H$174)-SUMIFS($H$7:$H$174,$D$7:$D$174,"VAGO",$B$7:$B$174,"DAS-3")</f>
        <v>14258.999999999998</v>
      </c>
      <c r="I180" s="25">
        <f>SUMIF($B$7:$B$174,"DAS-3",$I$7:$I$174)-SUMIFS($I$7:$I$174,$D$7:$D$174,"VAGO",$B$7:$B$174,"DAS-3")</f>
        <v>68442.719999999987</v>
      </c>
      <c r="J180" s="25">
        <f>SUMIF($B$7:$B$174,"DAS-3",$J$7:$J$174)</f>
        <v>89831.180000000022</v>
      </c>
      <c r="K180" s="26"/>
      <c r="L180" s="26"/>
      <c r="M180" s="26"/>
      <c r="N180" s="26"/>
      <c r="O180" s="26"/>
      <c r="P180" s="26"/>
      <c r="Q180" s="26"/>
    </row>
    <row r="181" spans="1:30" ht="14.5" x14ac:dyDescent="0.3">
      <c r="A181" s="28" t="s">
        <v>30</v>
      </c>
      <c r="B181" s="15" t="s">
        <v>31</v>
      </c>
      <c r="C181" s="23">
        <v>24</v>
      </c>
      <c r="D181" s="23">
        <v>0</v>
      </c>
      <c r="E181" s="23">
        <f t="shared" si="3"/>
        <v>24</v>
      </c>
      <c r="F181" s="29"/>
      <c r="G181" s="25">
        <f>SUMIF($B$7:$B$174,"DAS-4",$G$7:$G$174)</f>
        <v>0</v>
      </c>
      <c r="H181" s="25">
        <f>SUMIF($B$7:$B$174,"DAS-4",$H$7:$H$174)-SUMIFS($H$7:$H$174,$D$7:$D$174,"VAGO",$B$7:$B$174,"DAS-4")</f>
        <v>23585.039999999997</v>
      </c>
      <c r="I181" s="25">
        <f>SUMIF($B$7:$B$174,"DAS-4",$I$7:$I$174)-SUMIFS($I$7:$I$174,$D$7:$D$174,"VAGO",$B$7:$B$174,"DAS-4")</f>
        <v>125786.64</v>
      </c>
      <c r="J181" s="25">
        <f>SUMIF($B$7:$B$174,"DAS-4",$J$7:$J$174)</f>
        <v>149371.68</v>
      </c>
      <c r="K181" s="26"/>
      <c r="L181" s="26"/>
      <c r="M181" s="26"/>
      <c r="N181" s="26"/>
      <c r="O181" s="26"/>
      <c r="P181" s="26"/>
      <c r="Q181" s="26"/>
    </row>
    <row r="182" spans="1:30" ht="14.5" x14ac:dyDescent="0.3">
      <c r="A182" s="28" t="s">
        <v>32</v>
      </c>
      <c r="B182" s="15" t="s">
        <v>33</v>
      </c>
      <c r="C182" s="23">
        <v>20</v>
      </c>
      <c r="D182" s="23">
        <v>0</v>
      </c>
      <c r="E182" s="23">
        <f t="shared" si="3"/>
        <v>20</v>
      </c>
      <c r="F182" s="29"/>
      <c r="G182" s="25">
        <f>SUMIF($B$7:$B$174,"DAS-5",$G$7:$G$174)</f>
        <v>0</v>
      </c>
      <c r="H182" s="25">
        <f>SUMIF($B$7:$B$174,"DAS-5",$H$7:$H$174)-SUMIFS($H$7:$H$174,$D$7:$D$174,"VAGO",$B$7:$B$174,"DAS-5")</f>
        <v>17264.959999999995</v>
      </c>
      <c r="I182" s="25">
        <f>SUMIF($B$7:$B$174,"DAS-5",$I$7:$I$174)-SUMIFS($I$7:$I$174,$D$7:$D$174,"VAGO",$B$7:$B$174,"DAS-5")</f>
        <v>86324.200000000026</v>
      </c>
      <c r="J182" s="25">
        <f>SUMIF($B$7:$B$174,"DAS-5",$J$7:$J$174)</f>
        <v>103589.16000000003</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3745.84</v>
      </c>
      <c r="I183" s="25">
        <f>SUMIF($B$7:$B$174,"CAA-1",$I$7:$I$174)-SUMIFS($I$7:$I$174,$D$7:$D$174,"VAGO",$B$7:$B$174,"CAA-1")</f>
        <v>18729.25</v>
      </c>
      <c r="J183" s="25">
        <f>SUMIF($B$7:$B$174,"CAA-1",$J$7:$J$174)</f>
        <v>22475.089999999997</v>
      </c>
      <c r="K183" s="26"/>
      <c r="L183" s="26"/>
      <c r="M183" s="26"/>
      <c r="N183" s="26"/>
      <c r="O183" s="26"/>
      <c r="P183" s="26"/>
      <c r="Q183" s="26"/>
    </row>
    <row r="184" spans="1:30" ht="14.5" x14ac:dyDescent="0.3">
      <c r="A184" s="28" t="s">
        <v>36</v>
      </c>
      <c r="B184" s="15" t="s">
        <v>37</v>
      </c>
      <c r="C184" s="23">
        <v>26</v>
      </c>
      <c r="D184" s="23">
        <v>0</v>
      </c>
      <c r="E184" s="23">
        <f t="shared" si="3"/>
        <v>26</v>
      </c>
      <c r="F184" s="29"/>
      <c r="G184" s="25">
        <f>SUMIF($B$7:$B$174,"CAA-2",$G$7:$G$174)</f>
        <v>0</v>
      </c>
      <c r="H184" s="25">
        <f>SUMIF($B$7:$B$174,"CAA-2",$H$7:$H$174)-SUMIFS($H$7:$H$174,$D$7:$D$174,"VAGO",$B$7:$B$174,"CAA-2")</f>
        <v>16956.5</v>
      </c>
      <c r="I184" s="25">
        <f>SUMIF($B$7:$B$174,"CAA-2",$I$7:$I$174)-SUMIFS($I$7:$I$174,$D$7:$D$174,"VAGO",$B$7:$B$174,"CAA-2")</f>
        <v>80158.260000000009</v>
      </c>
      <c r="J184" s="25">
        <f>SUMIF($B$7:$B$174,"CAA-2",$J$7:$J$174)</f>
        <v>97114.75999999998</v>
      </c>
      <c r="K184" s="26"/>
      <c r="L184" s="26"/>
      <c r="M184" s="26"/>
      <c r="N184" s="26"/>
      <c r="O184" s="26"/>
      <c r="P184" s="26"/>
      <c r="Q184" s="26"/>
    </row>
    <row r="185" spans="1:30" ht="14.5" x14ac:dyDescent="0.3">
      <c r="A185" s="28" t="s">
        <v>38</v>
      </c>
      <c r="B185" s="15" t="s">
        <v>39</v>
      </c>
      <c r="C185" s="23">
        <v>23</v>
      </c>
      <c r="D185" s="23">
        <v>0</v>
      </c>
      <c r="E185" s="23">
        <f t="shared" si="3"/>
        <v>23</v>
      </c>
      <c r="F185" s="27"/>
      <c r="G185" s="25">
        <f>SUMIF($B$7:$B$174,"CAA-3",$G$7:$G$174)</f>
        <v>0</v>
      </c>
      <c r="H185" s="25">
        <f>SUMIF($B$7:$B$174,"CAA-3",$H$7:$H$174)-SUMIFS($H$7:$H$174,$D$7:$D$174,"VAGO",$B$7:$B$174,"CAA-3")</f>
        <v>11021.779999999997</v>
      </c>
      <c r="I185" s="25">
        <f>SUMIF($B$7:$B$174,"CAA-3",$I$7:$I$174)-SUMIFS($I$7:$I$174,$D$7:$D$174,"VAGO",$B$7:$B$174,"CAA-3")</f>
        <v>46091.079999999987</v>
      </c>
      <c r="J185" s="25">
        <f>SUMIF($B$7:$B$174,"CAA-3",$J$7:$J$174)</f>
        <v>57112.859999999979</v>
      </c>
      <c r="K185" s="26"/>
      <c r="L185" s="26"/>
      <c r="M185" s="26"/>
      <c r="N185" s="26"/>
      <c r="O185" s="26"/>
      <c r="P185" s="26"/>
      <c r="Q185" s="26"/>
    </row>
    <row r="186" spans="1:30" ht="14.5" x14ac:dyDescent="0.3">
      <c r="A186" s="28" t="s">
        <v>40</v>
      </c>
      <c r="B186" s="15" t="s">
        <v>41</v>
      </c>
      <c r="C186" s="23">
        <v>10</v>
      </c>
      <c r="D186" s="23">
        <v>0</v>
      </c>
      <c r="E186" s="23">
        <f t="shared" si="3"/>
        <v>10</v>
      </c>
      <c r="F186" s="27"/>
      <c r="G186" s="25">
        <f>SUMIF($B$7:$B$174,"CAA-4",$G$7:$G$174)</f>
        <v>0</v>
      </c>
      <c r="H186" s="25">
        <f>SUMIF($B$7:$B$174,"CAA-4",$H$7:$H$174)-SUMIFS($H$7:$H$174,$D$7:$D$174,"VAGO",$B$7:$B$174,"CAA-4")</f>
        <v>2774.7000000000003</v>
      </c>
      <c r="I186" s="25">
        <f>SUMIF($B$7:$B$174,"CAA-4",$I$7:$I$174)-SUMIFS($I$7:$I$174,$D$7:$D$174,"VAGO",$B$7:$B$174,"CAA-4")</f>
        <v>12332.099999999999</v>
      </c>
      <c r="J186" s="25">
        <f>SUMIF($B$7:$B$174,"CAA-4",$J$7:$J$174)</f>
        <v>15106.800000000001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3"/>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167</v>
      </c>
      <c r="D188" s="20">
        <f>SUM(D176:D187)</f>
        <v>1</v>
      </c>
      <c r="E188" s="20">
        <f>SUM(E176:E187)</f>
        <v>168</v>
      </c>
      <c r="F188" s="21"/>
      <c r="G188" s="30">
        <f t="shared" ref="G188:I188" si="4">SUM(G176:G187)</f>
        <v>0</v>
      </c>
      <c r="H188" s="30">
        <f t="shared" si="4"/>
        <v>173575.66</v>
      </c>
      <c r="I188" s="30">
        <f t="shared" si="4"/>
        <v>838971.75999999989</v>
      </c>
      <c r="J188" s="30">
        <f>SUM(J176:J187)</f>
        <v>1019676.8800000001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1250</v>
      </c>
      <c r="I206" s="16">
        <f t="shared" si="9"/>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9"/>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60" t="s">
        <v>581</v>
      </c>
      <c r="G208" s="35"/>
      <c r="H208" s="87">
        <v>1250</v>
      </c>
      <c r="I208" s="16">
        <f t="shared" si="9"/>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9"/>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3000</v>
      </c>
      <c r="I213" s="16">
        <f t="shared" ref="I213:I217" si="10">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1250</v>
      </c>
      <c r="I214" s="16">
        <f t="shared" si="10"/>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0"/>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0"/>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0"/>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1">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1250</v>
      </c>
      <c r="I222" s="16">
        <f t="shared" si="11"/>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1"/>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1"/>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1250</v>
      </c>
      <c r="I225" s="16">
        <f t="shared" si="11"/>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5000</v>
      </c>
      <c r="I228" s="16">
        <f t="shared" ref="I228:I232" si="13">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3000</v>
      </c>
      <c r="I229" s="16">
        <f t="shared" si="13"/>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5000</v>
      </c>
      <c r="I230" s="16">
        <f t="shared" si="13"/>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3000</v>
      </c>
      <c r="I231" s="16">
        <f t="shared" si="13"/>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5000</v>
      </c>
      <c r="I232" s="16">
        <f t="shared" si="13"/>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126">
        <v>5036.21</v>
      </c>
      <c r="I238" s="16">
        <f t="shared" ref="I238:I245" si="14">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126">
        <v>5036.21</v>
      </c>
      <c r="I239" s="16">
        <f t="shared" si="14"/>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126">
        <v>5036.21</v>
      </c>
      <c r="I240" s="16">
        <f t="shared" si="14"/>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126">
        <v>5036.21</v>
      </c>
      <c r="I241" s="16">
        <f t="shared" si="14"/>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126">
        <v>5036.21</v>
      </c>
      <c r="I242" s="16">
        <f t="shared" si="14"/>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126">
        <v>5036.21</v>
      </c>
      <c r="I243" s="16">
        <f t="shared" si="14"/>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126">
        <v>5036.21</v>
      </c>
      <c r="I244" s="16">
        <f t="shared" si="14"/>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126">
        <v>5036.21</v>
      </c>
      <c r="I245" s="16">
        <f t="shared" si="14"/>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5"/>
        <v>7</v>
      </c>
      <c r="F248" s="24"/>
      <c r="G248" s="16">
        <f>SUMIF($A$238:$A$245,"MEMBRO",$G$238:$G$245)</f>
        <v>0</v>
      </c>
      <c r="H248" s="16">
        <f>SUMIF($A$238:$A$245,"MEMBRO",$H$238:$H$245)</f>
        <v>35253.47</v>
      </c>
      <c r="I248" s="16">
        <f t="shared" ref="I248" si="16">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126">
        <v>2014.48</v>
      </c>
      <c r="I254" s="16">
        <f t="shared" ref="I254:I256" si="17">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126">
        <v>2014.48</v>
      </c>
      <c r="I255" s="16">
        <f t="shared" si="17"/>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126">
        <v>2014.48</v>
      </c>
      <c r="I256" s="16">
        <f t="shared" si="17"/>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4028.96</v>
      </c>
      <c r="I259" s="16">
        <f t="shared" ref="I259" si="19">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0">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0"/>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0"/>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4028.96</v>
      </c>
      <c r="I270" s="16">
        <f t="shared" ref="I270" si="22">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v>1392.8</v>
      </c>
      <c r="I275" s="127">
        <f t="shared" ref="I275:I305" si="23">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3"/>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3"/>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3"/>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v>1392.8</v>
      </c>
      <c r="I279" s="127">
        <f t="shared" si="23"/>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3"/>
        <v>1392.8</v>
      </c>
    </row>
    <row r="281" spans="1:30" ht="14.5" x14ac:dyDescent="0.3">
      <c r="A281" s="55" t="s">
        <v>394</v>
      </c>
      <c r="B281" s="93" t="s">
        <v>93</v>
      </c>
      <c r="C281" s="77" t="s">
        <v>223</v>
      </c>
      <c r="D281" s="71" t="s">
        <v>407</v>
      </c>
      <c r="E281" s="53">
        <v>1</v>
      </c>
      <c r="F281" s="83" t="s">
        <v>414</v>
      </c>
      <c r="G281" s="54">
        <v>0</v>
      </c>
      <c r="H281" s="86">
        <v>1392.8</v>
      </c>
      <c r="I281" s="127">
        <f t="shared" si="23"/>
        <v>1392.8</v>
      </c>
    </row>
    <row r="282" spans="1:30" ht="14.5" x14ac:dyDescent="0.3">
      <c r="A282" s="55" t="s">
        <v>394</v>
      </c>
      <c r="B282" s="93" t="s">
        <v>93</v>
      </c>
      <c r="C282" s="77" t="s">
        <v>223</v>
      </c>
      <c r="D282" s="71" t="s">
        <v>407</v>
      </c>
      <c r="E282" s="53">
        <v>1</v>
      </c>
      <c r="F282" s="83" t="s">
        <v>415</v>
      </c>
      <c r="G282" s="54">
        <v>0</v>
      </c>
      <c r="H282" s="86">
        <v>1392.8</v>
      </c>
      <c r="I282" s="127">
        <f t="shared" si="23"/>
        <v>1392.8</v>
      </c>
    </row>
    <row r="283" spans="1:30" ht="14.5" x14ac:dyDescent="0.3">
      <c r="A283" s="80" t="s">
        <v>393</v>
      </c>
      <c r="B283" s="93" t="s">
        <v>93</v>
      </c>
      <c r="C283" s="77" t="s">
        <v>226</v>
      </c>
      <c r="D283" s="71" t="s">
        <v>407</v>
      </c>
      <c r="E283" s="53">
        <v>1</v>
      </c>
      <c r="F283" s="85" t="s">
        <v>416</v>
      </c>
      <c r="G283" s="54">
        <v>0</v>
      </c>
      <c r="H283" s="86">
        <v>1392.8</v>
      </c>
      <c r="I283" s="127">
        <f t="shared" si="23"/>
        <v>1392.8</v>
      </c>
    </row>
    <row r="284" spans="1:30" ht="14.5" x14ac:dyDescent="0.3">
      <c r="A284" s="60" t="s">
        <v>395</v>
      </c>
      <c r="B284" s="93" t="s">
        <v>93</v>
      </c>
      <c r="C284" s="79" t="s">
        <v>226</v>
      </c>
      <c r="D284" s="71" t="s">
        <v>407</v>
      </c>
      <c r="E284" s="53">
        <v>1</v>
      </c>
      <c r="F284" s="84" t="s">
        <v>417</v>
      </c>
      <c r="G284" s="54">
        <v>0</v>
      </c>
      <c r="H284" s="86">
        <v>1392.8</v>
      </c>
      <c r="I284" s="127">
        <f t="shared" si="23"/>
        <v>1392.8</v>
      </c>
    </row>
    <row r="285" spans="1:30" ht="14.5" x14ac:dyDescent="0.3">
      <c r="A285" s="60" t="s">
        <v>396</v>
      </c>
      <c r="B285" s="93" t="s">
        <v>93</v>
      </c>
      <c r="C285" s="79" t="s">
        <v>225</v>
      </c>
      <c r="D285" s="71" t="s">
        <v>407</v>
      </c>
      <c r="E285" s="53">
        <v>1</v>
      </c>
      <c r="F285" s="81" t="s">
        <v>418</v>
      </c>
      <c r="G285" s="54">
        <v>0</v>
      </c>
      <c r="H285" s="86">
        <v>1392.8</v>
      </c>
      <c r="I285" s="127">
        <f t="shared" si="23"/>
        <v>1392.8</v>
      </c>
    </row>
    <row r="286" spans="1:30" ht="14.5" x14ac:dyDescent="0.3">
      <c r="A286" s="60" t="s">
        <v>393</v>
      </c>
      <c r="B286" s="93" t="s">
        <v>93</v>
      </c>
      <c r="C286" s="79" t="s">
        <v>219</v>
      </c>
      <c r="D286" s="71" t="s">
        <v>407</v>
      </c>
      <c r="E286" s="53">
        <v>1</v>
      </c>
      <c r="F286" s="81" t="s">
        <v>419</v>
      </c>
      <c r="G286" s="54">
        <v>0</v>
      </c>
      <c r="H286" s="86">
        <v>1392.8</v>
      </c>
      <c r="I286" s="127">
        <f t="shared" si="23"/>
        <v>1392.8</v>
      </c>
    </row>
    <row r="287" spans="1:30" ht="14.5" x14ac:dyDescent="0.3">
      <c r="A287" s="81"/>
      <c r="B287" s="93" t="s">
        <v>93</v>
      </c>
      <c r="C287" s="79" t="s">
        <v>225</v>
      </c>
      <c r="D287" s="71" t="s">
        <v>386</v>
      </c>
      <c r="E287" s="53">
        <v>1</v>
      </c>
      <c r="F287" s="81" t="s">
        <v>386</v>
      </c>
      <c r="G287" s="54">
        <v>0</v>
      </c>
      <c r="H287" s="86">
        <v>1392.8</v>
      </c>
      <c r="I287" s="127">
        <f t="shared" si="23"/>
        <v>1392.8</v>
      </c>
    </row>
    <row r="288" spans="1:30" ht="14.5" x14ac:dyDescent="0.3">
      <c r="A288" s="60" t="s">
        <v>573</v>
      </c>
      <c r="B288" s="93" t="s">
        <v>448</v>
      </c>
      <c r="C288" s="79" t="s">
        <v>220</v>
      </c>
      <c r="D288" s="71" t="s">
        <v>407</v>
      </c>
      <c r="E288" s="53">
        <v>1</v>
      </c>
      <c r="F288" s="81" t="s">
        <v>542</v>
      </c>
      <c r="G288" s="54">
        <v>0</v>
      </c>
      <c r="H288" s="86">
        <v>849.76</v>
      </c>
      <c r="I288" s="127">
        <f t="shared" si="23"/>
        <v>849.76</v>
      </c>
    </row>
    <row r="289" spans="1:30" ht="14.5" x14ac:dyDescent="0.3">
      <c r="A289" s="60" t="s">
        <v>393</v>
      </c>
      <c r="B289" s="93" t="s">
        <v>448</v>
      </c>
      <c r="C289" s="79" t="s">
        <v>219</v>
      </c>
      <c r="D289" s="71" t="s">
        <v>407</v>
      </c>
      <c r="E289" s="53">
        <v>1</v>
      </c>
      <c r="F289" s="84" t="s">
        <v>422</v>
      </c>
      <c r="G289" s="54">
        <v>0</v>
      </c>
      <c r="H289" s="86">
        <v>849.76</v>
      </c>
      <c r="I289" s="127">
        <f t="shared" si="23"/>
        <v>849.76</v>
      </c>
    </row>
    <row r="290" spans="1:30" ht="14.5" x14ac:dyDescent="0.3">
      <c r="A290" s="60" t="s">
        <v>395</v>
      </c>
      <c r="B290" s="93" t="s">
        <v>448</v>
      </c>
      <c r="C290" s="79" t="s">
        <v>219</v>
      </c>
      <c r="D290" s="71" t="s">
        <v>407</v>
      </c>
      <c r="E290" s="53">
        <v>1</v>
      </c>
      <c r="F290" s="84" t="s">
        <v>423</v>
      </c>
      <c r="G290" s="54">
        <v>0</v>
      </c>
      <c r="H290" s="86">
        <v>849.76</v>
      </c>
      <c r="I290" s="127">
        <f t="shared" si="23"/>
        <v>849.76</v>
      </c>
    </row>
    <row r="291" spans="1:30" ht="14.5" x14ac:dyDescent="0.3">
      <c r="A291" s="60" t="s">
        <v>399</v>
      </c>
      <c r="B291" s="93" t="s">
        <v>448</v>
      </c>
      <c r="C291" s="79" t="s">
        <v>220</v>
      </c>
      <c r="D291" s="71" t="s">
        <v>407</v>
      </c>
      <c r="E291" s="53">
        <v>1</v>
      </c>
      <c r="F291" s="84" t="s">
        <v>424</v>
      </c>
      <c r="G291" s="54">
        <v>0</v>
      </c>
      <c r="H291" s="86">
        <v>849.76</v>
      </c>
      <c r="I291" s="127">
        <f t="shared" si="23"/>
        <v>849.76</v>
      </c>
    </row>
    <row r="292" spans="1:30" ht="14.5" x14ac:dyDescent="0.3">
      <c r="A292" s="60" t="s">
        <v>400</v>
      </c>
      <c r="B292" s="93" t="s">
        <v>448</v>
      </c>
      <c r="C292" s="79" t="s">
        <v>225</v>
      </c>
      <c r="D292" s="71" t="s">
        <v>407</v>
      </c>
      <c r="E292" s="53">
        <v>1</v>
      </c>
      <c r="F292" s="84" t="s">
        <v>425</v>
      </c>
      <c r="G292" s="54">
        <v>0</v>
      </c>
      <c r="H292" s="86">
        <v>849.76</v>
      </c>
      <c r="I292" s="127">
        <f t="shared" si="23"/>
        <v>849.76</v>
      </c>
    </row>
    <row r="293" spans="1:30" ht="14.5" x14ac:dyDescent="0.3">
      <c r="A293" s="60" t="s">
        <v>401</v>
      </c>
      <c r="B293" s="93" t="s">
        <v>448</v>
      </c>
      <c r="C293" s="79" t="s">
        <v>224</v>
      </c>
      <c r="D293" s="71" t="s">
        <v>407</v>
      </c>
      <c r="E293" s="53">
        <v>1</v>
      </c>
      <c r="F293" s="84" t="s">
        <v>426</v>
      </c>
      <c r="G293" s="54">
        <v>0</v>
      </c>
      <c r="H293" s="86">
        <v>849.76</v>
      </c>
      <c r="I293" s="127">
        <f t="shared" si="23"/>
        <v>849.76</v>
      </c>
    </row>
    <row r="294" spans="1:30" ht="14.5" x14ac:dyDescent="0.3">
      <c r="A294" s="60" t="s">
        <v>402</v>
      </c>
      <c r="B294" s="93" t="s">
        <v>448</v>
      </c>
      <c r="C294" s="79" t="s">
        <v>225</v>
      </c>
      <c r="D294" s="71" t="s">
        <v>407</v>
      </c>
      <c r="E294" s="53">
        <v>1</v>
      </c>
      <c r="F294" s="81" t="s">
        <v>427</v>
      </c>
      <c r="G294" s="54">
        <v>0</v>
      </c>
      <c r="H294" s="86">
        <v>849.76</v>
      </c>
      <c r="I294" s="127">
        <f t="shared" si="23"/>
        <v>849.76</v>
      </c>
    </row>
    <row r="295" spans="1:30" ht="14.5" x14ac:dyDescent="0.3">
      <c r="A295" s="60" t="s">
        <v>403</v>
      </c>
      <c r="B295" s="93" t="s">
        <v>448</v>
      </c>
      <c r="C295" s="79" t="s">
        <v>222</v>
      </c>
      <c r="D295" s="71" t="s">
        <v>407</v>
      </c>
      <c r="E295" s="53">
        <v>1</v>
      </c>
      <c r="F295" s="84" t="s">
        <v>428</v>
      </c>
      <c r="G295" s="54">
        <v>0</v>
      </c>
      <c r="H295" s="86">
        <v>849.76</v>
      </c>
      <c r="I295" s="127">
        <f t="shared" si="23"/>
        <v>849.76</v>
      </c>
    </row>
    <row r="296" spans="1:30" ht="14.5" x14ac:dyDescent="0.3">
      <c r="A296" s="60" t="s">
        <v>398</v>
      </c>
      <c r="B296" s="93" t="s">
        <v>448</v>
      </c>
      <c r="C296" s="79" t="s">
        <v>220</v>
      </c>
      <c r="D296" s="71" t="s">
        <v>407</v>
      </c>
      <c r="E296" s="53">
        <v>1</v>
      </c>
      <c r="F296" s="84" t="s">
        <v>429</v>
      </c>
      <c r="G296" s="54">
        <v>0</v>
      </c>
      <c r="H296" s="86">
        <v>849.76</v>
      </c>
      <c r="I296" s="127">
        <f t="shared" si="23"/>
        <v>849.76</v>
      </c>
    </row>
    <row r="297" spans="1:30" ht="14.5" x14ac:dyDescent="0.3">
      <c r="A297" s="60" t="s">
        <v>393</v>
      </c>
      <c r="B297" s="93" t="s">
        <v>448</v>
      </c>
      <c r="C297" s="79" t="s">
        <v>220</v>
      </c>
      <c r="D297" s="71" t="s">
        <v>407</v>
      </c>
      <c r="E297" s="53">
        <v>1</v>
      </c>
      <c r="F297" s="81" t="s">
        <v>430</v>
      </c>
      <c r="G297" s="54">
        <v>0</v>
      </c>
      <c r="H297" s="86">
        <v>849.76</v>
      </c>
      <c r="I297" s="127">
        <f t="shared" si="23"/>
        <v>849.76</v>
      </c>
    </row>
    <row r="298" spans="1:30" ht="14.5" x14ac:dyDescent="0.3">
      <c r="A298" s="60" t="s">
        <v>404</v>
      </c>
      <c r="B298" s="93" t="s">
        <v>448</v>
      </c>
      <c r="C298" s="79" t="s">
        <v>220</v>
      </c>
      <c r="D298" s="71" t="s">
        <v>407</v>
      </c>
      <c r="E298" s="53">
        <v>1</v>
      </c>
      <c r="F298" s="84" t="s">
        <v>431</v>
      </c>
      <c r="G298" s="54">
        <v>0</v>
      </c>
      <c r="H298" s="86">
        <v>849.76</v>
      </c>
      <c r="I298" s="127">
        <f t="shared" si="23"/>
        <v>849.76</v>
      </c>
    </row>
    <row r="299" spans="1:30" ht="14.5" x14ac:dyDescent="0.3">
      <c r="A299" s="60" t="s">
        <v>405</v>
      </c>
      <c r="B299" s="93" t="s">
        <v>448</v>
      </c>
      <c r="C299" s="79" t="s">
        <v>219</v>
      </c>
      <c r="D299" s="71" t="s">
        <v>407</v>
      </c>
      <c r="E299" s="53">
        <v>1</v>
      </c>
      <c r="F299" s="84" t="s">
        <v>432</v>
      </c>
      <c r="G299" s="54">
        <v>0</v>
      </c>
      <c r="H299" s="86">
        <v>849.76</v>
      </c>
      <c r="I299" s="127">
        <f t="shared" si="23"/>
        <v>849.76</v>
      </c>
    </row>
    <row r="300" spans="1:30" ht="14.5" x14ac:dyDescent="0.3">
      <c r="A300" s="60" t="s">
        <v>402</v>
      </c>
      <c r="B300" s="93" t="s">
        <v>448</v>
      </c>
      <c r="C300" s="79" t="s">
        <v>225</v>
      </c>
      <c r="D300" s="71" t="s">
        <v>407</v>
      </c>
      <c r="E300" s="53">
        <v>1</v>
      </c>
      <c r="F300" s="84" t="s">
        <v>433</v>
      </c>
      <c r="G300" s="54">
        <v>0</v>
      </c>
      <c r="H300" s="86">
        <v>849.76</v>
      </c>
      <c r="I300" s="127">
        <f t="shared" si="23"/>
        <v>849.76</v>
      </c>
    </row>
    <row r="301" spans="1:30" ht="14.5" x14ac:dyDescent="0.3">
      <c r="A301" s="60" t="s">
        <v>403</v>
      </c>
      <c r="B301" s="93" t="s">
        <v>448</v>
      </c>
      <c r="C301" s="79" t="s">
        <v>219</v>
      </c>
      <c r="D301" s="71" t="s">
        <v>407</v>
      </c>
      <c r="E301" s="53">
        <v>1</v>
      </c>
      <c r="F301" s="84" t="s">
        <v>434</v>
      </c>
      <c r="G301" s="54">
        <v>0</v>
      </c>
      <c r="H301" s="86">
        <v>849.76</v>
      </c>
      <c r="I301" s="127">
        <f t="shared" si="23"/>
        <v>849.76</v>
      </c>
    </row>
    <row r="302" spans="1:30" ht="14.5" x14ac:dyDescent="0.3">
      <c r="A302" s="60" t="s">
        <v>406</v>
      </c>
      <c r="B302" s="93" t="s">
        <v>448</v>
      </c>
      <c r="C302" s="79" t="s">
        <v>219</v>
      </c>
      <c r="D302" s="71" t="s">
        <v>407</v>
      </c>
      <c r="E302" s="53">
        <v>1</v>
      </c>
      <c r="F302" s="81" t="s">
        <v>435</v>
      </c>
      <c r="G302" s="54">
        <v>0</v>
      </c>
      <c r="H302" s="86">
        <v>849.76</v>
      </c>
      <c r="I302" s="127">
        <f t="shared" si="23"/>
        <v>849.76</v>
      </c>
    </row>
    <row r="303" spans="1:30" ht="14.5" x14ac:dyDescent="0.3">
      <c r="A303" s="60" t="s">
        <v>393</v>
      </c>
      <c r="B303" s="93" t="s">
        <v>448</v>
      </c>
      <c r="C303" s="79" t="s">
        <v>219</v>
      </c>
      <c r="D303" s="52" t="s">
        <v>407</v>
      </c>
      <c r="E303" s="53">
        <v>1</v>
      </c>
      <c r="F303" s="81" t="s">
        <v>511</v>
      </c>
      <c r="G303" s="54">
        <v>0</v>
      </c>
      <c r="H303" s="86">
        <v>849.76</v>
      </c>
      <c r="I303" s="127">
        <f t="shared" si="23"/>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3"/>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3"/>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1</v>
      </c>
      <c r="E307" s="23">
        <f t="shared" ref="E307:E312" si="24">C307+D307</f>
        <v>13</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2</v>
      </c>
      <c r="E308" s="23">
        <f t="shared" si="24"/>
        <v>18</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4"/>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4"/>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4"/>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4"/>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5">SUM(D307:D312)</f>
        <v>3</v>
      </c>
      <c r="E313" s="20">
        <f t="shared" si="25"/>
        <v>31</v>
      </c>
      <c r="F313" s="36"/>
      <c r="G313" s="39">
        <f t="shared" ref="G313:H313" si="26">SUM(G307:G312)</f>
        <v>0</v>
      </c>
      <c r="H313" s="39">
        <f t="shared" si="26"/>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224</v>
      </c>
      <c r="D316" s="20">
        <f>SUM(D188+D200+D233+D249+D260+D271+D313)</f>
        <v>4</v>
      </c>
      <c r="E316" s="20">
        <f>SUM(E188+E200+E233+E249+E260+E271+E313)</f>
        <v>228</v>
      </c>
      <c r="F316" s="21"/>
      <c r="G316" s="39">
        <f>SUM(H188+G200+G233+G249+G260+G271+G313)</f>
        <v>173575.66</v>
      </c>
      <c r="H316" s="39">
        <f>SUM(I188+H200+H233+H249+H260+H271+H313)</f>
        <v>948750.39999999979</v>
      </c>
      <c r="I316" s="39">
        <f>SUM(J188+I200+I233+I249+I260+I271+I313)</f>
        <v>1129455.52</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190:I190"/>
    <mergeCell ref="A1:J1"/>
    <mergeCell ref="A2:J2"/>
    <mergeCell ref="A3:J3"/>
    <mergeCell ref="B4:J4"/>
    <mergeCell ref="A5:J5"/>
    <mergeCell ref="A263:I263"/>
    <mergeCell ref="A202:I202"/>
    <mergeCell ref="A203:I203"/>
    <mergeCell ref="A210:I210"/>
    <mergeCell ref="A211:I211"/>
    <mergeCell ref="A218:I218"/>
    <mergeCell ref="A219:I219"/>
    <mergeCell ref="A235:I235"/>
    <mergeCell ref="A236:I236"/>
    <mergeCell ref="A251:I251"/>
    <mergeCell ref="A252:I252"/>
    <mergeCell ref="A262:I262"/>
    <mergeCell ref="A328:F328"/>
    <mergeCell ref="A273:I273"/>
    <mergeCell ref="A318:F318"/>
    <mergeCell ref="A319:F319"/>
    <mergeCell ref="A320:F320"/>
    <mergeCell ref="A321:F321"/>
    <mergeCell ref="A322:F322"/>
    <mergeCell ref="A323:F323"/>
    <mergeCell ref="A324:F324"/>
    <mergeCell ref="A325:F325"/>
    <mergeCell ref="A326:F326"/>
    <mergeCell ref="A327:F327"/>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89:F389"/>
    <mergeCell ref="A390:F390"/>
    <mergeCell ref="A391:F391"/>
    <mergeCell ref="A392:F392"/>
    <mergeCell ref="A393:F393"/>
  </mergeCells>
  <dataValidations count="3">
    <dataValidation type="list" allowBlank="1" sqref="B192:B193 B205:B209 B213:B217 B221:B225 B238:B245 B247 B254:B256 B258 B265:B267 B269" xr:uid="{80C85FFD-3B0C-4862-8332-16EC03F2653E}">
      <formula1>"FDA,FDA-1,FDA-2,FDA-3,FDA-4"</formula1>
    </dataValidation>
    <dataValidation type="list" allowBlank="1" sqref="B7:B174" xr:uid="{DF727674-5BB6-47D0-A45D-6EF064E17021}">
      <formula1>"DAS,DAS-1,DAS-2,DAS-3,DAS-4,DAS-5,CAA-1,CAA-2,CAA-3,CAA-4,CAA-5"</formula1>
    </dataValidation>
    <dataValidation type="list" allowBlank="1" sqref="D205:D209 D192:D193 D275:D305 D221:D225 D213:D217 D254:D256 D265:D267 D238:D245 D7:D174" xr:uid="{9A554B6C-5698-4931-8B7F-692B5F99385C}">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ABDD5-2869-4934-80DD-42ACF31D253A}">
  <dimension ref="A1:AD1038"/>
  <sheetViews>
    <sheetView topLeftCell="B235" workbookViewId="0">
      <selection activeCell="F244" sqref="F244"/>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601</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131" t="s">
        <v>602</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5.5" x14ac:dyDescent="0.3">
      <c r="A7" s="55" t="s">
        <v>180</v>
      </c>
      <c r="B7" s="57" t="s">
        <v>37</v>
      </c>
      <c r="C7" s="57" t="s">
        <v>219</v>
      </c>
      <c r="D7" s="94" t="s">
        <v>227</v>
      </c>
      <c r="E7" s="53">
        <v>1</v>
      </c>
      <c r="F7" s="60" t="s">
        <v>228</v>
      </c>
      <c r="G7" s="54">
        <v>0</v>
      </c>
      <c r="H7" s="124">
        <v>770.75</v>
      </c>
      <c r="I7" s="124">
        <v>3083.01</v>
      </c>
      <c r="J7" s="65">
        <f t="shared" ref="J7:J70" si="0">H7+I7</f>
        <v>3853.76</v>
      </c>
      <c r="K7" s="17"/>
      <c r="L7" s="17"/>
      <c r="M7" s="17"/>
      <c r="N7" s="17"/>
      <c r="O7" s="17"/>
      <c r="P7" s="17"/>
      <c r="Q7" s="17"/>
      <c r="R7" s="18"/>
      <c r="S7" s="18"/>
      <c r="T7" s="18"/>
      <c r="U7" s="18"/>
      <c r="V7" s="18"/>
      <c r="W7" s="18"/>
      <c r="X7" s="18"/>
      <c r="Y7" s="18"/>
      <c r="Z7" s="18"/>
      <c r="AA7" s="5"/>
      <c r="AB7" s="5"/>
      <c r="AC7" s="5"/>
      <c r="AD7" s="5"/>
    </row>
    <row r="8" spans="1:30" ht="15.5" x14ac:dyDescent="0.3">
      <c r="A8" s="56" t="s">
        <v>181</v>
      </c>
      <c r="B8" s="58" t="s">
        <v>33</v>
      </c>
      <c r="C8" s="56" t="s">
        <v>220</v>
      </c>
      <c r="D8" s="94" t="s">
        <v>227</v>
      </c>
      <c r="E8" s="53">
        <v>1</v>
      </c>
      <c r="F8" s="61" t="s">
        <v>229</v>
      </c>
      <c r="G8" s="54">
        <v>0</v>
      </c>
      <c r="H8" s="124">
        <v>1079.06</v>
      </c>
      <c r="I8" s="124">
        <v>4316.21</v>
      </c>
      <c r="J8" s="65">
        <f t="shared" si="0"/>
        <v>5395.27</v>
      </c>
      <c r="K8" s="17"/>
      <c r="L8" s="17"/>
      <c r="M8" s="17"/>
      <c r="N8" s="17"/>
      <c r="O8" s="17"/>
      <c r="P8" s="17"/>
      <c r="Q8" s="17"/>
      <c r="R8" s="5"/>
      <c r="S8" s="5"/>
      <c r="T8" s="5"/>
      <c r="U8" s="5"/>
      <c r="V8" s="5"/>
      <c r="W8" s="5"/>
      <c r="X8" s="5"/>
      <c r="Y8" s="5"/>
      <c r="Z8" s="5"/>
      <c r="AA8" s="5"/>
      <c r="AB8" s="5"/>
      <c r="AC8" s="5"/>
      <c r="AD8" s="5"/>
    </row>
    <row r="9" spans="1:30" ht="15.5" x14ac:dyDescent="0.3">
      <c r="A9" s="56" t="s">
        <v>180</v>
      </c>
      <c r="B9" s="58" t="s">
        <v>37</v>
      </c>
      <c r="C9" s="58" t="s">
        <v>221</v>
      </c>
      <c r="D9" s="94" t="s">
        <v>227</v>
      </c>
      <c r="E9" s="53">
        <v>1</v>
      </c>
      <c r="F9" s="60" t="s">
        <v>230</v>
      </c>
      <c r="G9" s="54">
        <v>0</v>
      </c>
      <c r="H9" s="124">
        <v>770.75</v>
      </c>
      <c r="I9" s="124">
        <v>3083.01</v>
      </c>
      <c r="J9" s="65">
        <f t="shared" si="0"/>
        <v>3853.76</v>
      </c>
      <c r="K9" s="47"/>
      <c r="L9" s="47"/>
      <c r="M9" s="47"/>
      <c r="N9" s="47"/>
      <c r="O9" s="47"/>
      <c r="P9" s="47"/>
      <c r="Q9" s="47"/>
    </row>
    <row r="10" spans="1:30" ht="15.5" x14ac:dyDescent="0.3">
      <c r="A10" s="56" t="s">
        <v>182</v>
      </c>
      <c r="B10" s="56" t="s">
        <v>39</v>
      </c>
      <c r="C10" s="56" t="s">
        <v>222</v>
      </c>
      <c r="D10" s="94" t="s">
        <v>227</v>
      </c>
      <c r="E10" s="53">
        <v>1</v>
      </c>
      <c r="F10" s="62" t="s">
        <v>231</v>
      </c>
      <c r="G10" s="54">
        <v>0</v>
      </c>
      <c r="H10" s="123">
        <v>500.99</v>
      </c>
      <c r="I10" s="123">
        <v>2003.96</v>
      </c>
      <c r="J10" s="65">
        <f t="shared" si="0"/>
        <v>2504.9499999999998</v>
      </c>
    </row>
    <row r="11" spans="1:30" ht="15.5" x14ac:dyDescent="0.3">
      <c r="A11" s="55" t="s">
        <v>183</v>
      </c>
      <c r="B11" s="57" t="s">
        <v>27</v>
      </c>
      <c r="C11" s="57" t="s">
        <v>223</v>
      </c>
      <c r="D11" s="94" t="s">
        <v>227</v>
      </c>
      <c r="E11" s="53">
        <v>1</v>
      </c>
      <c r="F11" s="61" t="s">
        <v>232</v>
      </c>
      <c r="G11" s="54">
        <v>0</v>
      </c>
      <c r="H11" s="123">
        <v>1695.65</v>
      </c>
      <c r="I11" s="123">
        <v>6782.61</v>
      </c>
      <c r="J11" s="65">
        <f t="shared" si="0"/>
        <v>8478.26</v>
      </c>
    </row>
    <row r="12" spans="1:30" ht="15.5" x14ac:dyDescent="0.3">
      <c r="A12" s="55" t="s">
        <v>184</v>
      </c>
      <c r="B12" s="55" t="s">
        <v>29</v>
      </c>
      <c r="C12" s="58" t="s">
        <v>221</v>
      </c>
      <c r="D12" s="94" t="s">
        <v>407</v>
      </c>
      <c r="E12" s="53">
        <v>1</v>
      </c>
      <c r="F12" s="60" t="s">
        <v>233</v>
      </c>
      <c r="G12" s="54">
        <v>0</v>
      </c>
      <c r="H12" s="123"/>
      <c r="I12" s="123">
        <v>5703.56</v>
      </c>
      <c r="J12" s="65">
        <f t="shared" si="0"/>
        <v>5703.56</v>
      </c>
    </row>
    <row r="13" spans="1:30" ht="15.5" x14ac:dyDescent="0.3">
      <c r="A13" s="55" t="s">
        <v>182</v>
      </c>
      <c r="B13" s="56" t="s">
        <v>39</v>
      </c>
      <c r="C13" s="56" t="s">
        <v>220</v>
      </c>
      <c r="D13" s="94" t="s">
        <v>227</v>
      </c>
      <c r="E13" s="53">
        <v>1</v>
      </c>
      <c r="F13" s="60" t="s">
        <v>234</v>
      </c>
      <c r="G13" s="54">
        <v>0</v>
      </c>
      <c r="H13" s="123">
        <v>500.99</v>
      </c>
      <c r="I13" s="123">
        <v>2003.96</v>
      </c>
      <c r="J13" s="65">
        <f t="shared" si="0"/>
        <v>2504.9499999999998</v>
      </c>
    </row>
    <row r="14" spans="1:30" ht="15.5" x14ac:dyDescent="0.3">
      <c r="A14" s="55" t="s">
        <v>182</v>
      </c>
      <c r="B14" s="56" t="s">
        <v>39</v>
      </c>
      <c r="C14" s="57" t="s">
        <v>219</v>
      </c>
      <c r="D14" s="94" t="s">
        <v>227</v>
      </c>
      <c r="E14" s="53">
        <v>1</v>
      </c>
      <c r="F14" s="60" t="s">
        <v>235</v>
      </c>
      <c r="G14" s="54">
        <v>0</v>
      </c>
      <c r="H14" s="123">
        <v>500.99</v>
      </c>
      <c r="I14" s="123">
        <v>2003.96</v>
      </c>
      <c r="J14" s="65">
        <f t="shared" si="0"/>
        <v>2504.9499999999998</v>
      </c>
    </row>
    <row r="15" spans="1:30" ht="15.5" x14ac:dyDescent="0.3">
      <c r="A15" s="55" t="s">
        <v>181</v>
      </c>
      <c r="B15" s="57" t="s">
        <v>33</v>
      </c>
      <c r="C15" s="56" t="s">
        <v>224</v>
      </c>
      <c r="D15" s="94" t="s">
        <v>227</v>
      </c>
      <c r="E15" s="53">
        <v>1</v>
      </c>
      <c r="F15" s="60" t="s">
        <v>236</v>
      </c>
      <c r="G15" s="54">
        <v>0</v>
      </c>
      <c r="H15" s="124">
        <v>1079.06</v>
      </c>
      <c r="I15" s="124">
        <v>4316.21</v>
      </c>
      <c r="J15" s="65">
        <f t="shared" si="0"/>
        <v>5395.27</v>
      </c>
    </row>
    <row r="16" spans="1:30" ht="15.5" x14ac:dyDescent="0.3">
      <c r="A16" s="55" t="s">
        <v>183</v>
      </c>
      <c r="B16" s="57" t="s">
        <v>27</v>
      </c>
      <c r="C16" s="57" t="s">
        <v>219</v>
      </c>
      <c r="D16" s="94" t="s">
        <v>227</v>
      </c>
      <c r="E16" s="53">
        <v>1</v>
      </c>
      <c r="F16" s="61" t="s">
        <v>237</v>
      </c>
      <c r="G16" s="54">
        <v>0</v>
      </c>
      <c r="H16" s="123">
        <v>1695.65</v>
      </c>
      <c r="I16" s="123">
        <v>6782.61</v>
      </c>
      <c r="J16" s="65">
        <f t="shared" si="0"/>
        <v>8478.26</v>
      </c>
    </row>
    <row r="17" spans="1:10" ht="15.5" x14ac:dyDescent="0.3">
      <c r="A17" s="55" t="s">
        <v>183</v>
      </c>
      <c r="B17" s="57" t="s">
        <v>27</v>
      </c>
      <c r="C17" s="56" t="s">
        <v>222</v>
      </c>
      <c r="D17" s="94" t="s">
        <v>227</v>
      </c>
      <c r="E17" s="53">
        <v>1</v>
      </c>
      <c r="F17" s="60" t="s">
        <v>238</v>
      </c>
      <c r="G17" s="54">
        <v>0</v>
      </c>
      <c r="H17" s="123">
        <v>1695.65</v>
      </c>
      <c r="I17" s="123">
        <v>6782.61</v>
      </c>
      <c r="J17" s="65">
        <f t="shared" si="0"/>
        <v>8478.26</v>
      </c>
    </row>
    <row r="18" spans="1:10" ht="15.5" x14ac:dyDescent="0.3">
      <c r="A18" s="55" t="s">
        <v>180</v>
      </c>
      <c r="B18" s="58" t="s">
        <v>37</v>
      </c>
      <c r="C18" s="57" t="s">
        <v>223</v>
      </c>
      <c r="D18" s="94" t="s">
        <v>227</v>
      </c>
      <c r="E18" s="53">
        <v>1</v>
      </c>
      <c r="F18" s="60" t="s">
        <v>239</v>
      </c>
      <c r="G18" s="54">
        <v>0</v>
      </c>
      <c r="H18" s="124">
        <v>770.75</v>
      </c>
      <c r="I18" s="124">
        <v>3083.01</v>
      </c>
      <c r="J18" s="65">
        <f t="shared" si="0"/>
        <v>3853.76</v>
      </c>
    </row>
    <row r="19" spans="1:10" ht="15.5" x14ac:dyDescent="0.3">
      <c r="A19" s="55" t="s">
        <v>185</v>
      </c>
      <c r="B19" s="55" t="s">
        <v>29</v>
      </c>
      <c r="C19" s="56" t="s">
        <v>225</v>
      </c>
      <c r="D19" s="94" t="s">
        <v>386</v>
      </c>
      <c r="E19" s="53">
        <v>1</v>
      </c>
      <c r="F19" s="60" t="s">
        <v>386</v>
      </c>
      <c r="G19" s="54">
        <v>0</v>
      </c>
      <c r="H19" s="123">
        <v>1425.9</v>
      </c>
      <c r="I19" s="123">
        <v>5703.56</v>
      </c>
      <c r="J19" s="65">
        <f t="shared" si="0"/>
        <v>7129.4600000000009</v>
      </c>
    </row>
    <row r="20" spans="1:10" ht="15.5" x14ac:dyDescent="0.3">
      <c r="A20" s="55" t="s">
        <v>183</v>
      </c>
      <c r="B20" s="57" t="s">
        <v>27</v>
      </c>
      <c r="C20" s="56" t="s">
        <v>222</v>
      </c>
      <c r="D20" s="94" t="s">
        <v>227</v>
      </c>
      <c r="E20" s="53">
        <v>1</v>
      </c>
      <c r="F20" s="60" t="s">
        <v>241</v>
      </c>
      <c r="G20" s="54">
        <v>0</v>
      </c>
      <c r="H20" s="123">
        <v>1695.65</v>
      </c>
      <c r="I20" s="123">
        <v>6782.61</v>
      </c>
      <c r="J20" s="65">
        <f t="shared" si="0"/>
        <v>8478.26</v>
      </c>
    </row>
    <row r="21" spans="1:10" ht="26" x14ac:dyDescent="0.3">
      <c r="A21" s="55" t="s">
        <v>186</v>
      </c>
      <c r="B21" s="55" t="s">
        <v>41</v>
      </c>
      <c r="C21" s="55" t="s">
        <v>226</v>
      </c>
      <c r="D21" s="94" t="s">
        <v>407</v>
      </c>
      <c r="E21" s="53">
        <v>1</v>
      </c>
      <c r="F21" s="60" t="s">
        <v>242</v>
      </c>
      <c r="G21" s="54">
        <v>0</v>
      </c>
      <c r="H21" s="123"/>
      <c r="I21" s="123">
        <v>1233.21</v>
      </c>
      <c r="J21" s="67">
        <f t="shared" si="0"/>
        <v>1233.21</v>
      </c>
    </row>
    <row r="22" spans="1:10" ht="15.5" x14ac:dyDescent="0.3">
      <c r="A22" s="55" t="s">
        <v>180</v>
      </c>
      <c r="B22" s="58" t="s">
        <v>37</v>
      </c>
      <c r="C22" s="57" t="s">
        <v>223</v>
      </c>
      <c r="D22" s="94" t="s">
        <v>227</v>
      </c>
      <c r="E22" s="53">
        <v>1</v>
      </c>
      <c r="F22" s="60" t="s">
        <v>243</v>
      </c>
      <c r="G22" s="54">
        <v>0</v>
      </c>
      <c r="H22" s="124">
        <v>770.75</v>
      </c>
      <c r="I22" s="124">
        <v>3083.01</v>
      </c>
      <c r="J22" s="65">
        <f t="shared" si="0"/>
        <v>3853.76</v>
      </c>
    </row>
    <row r="23" spans="1:10" ht="15.5" x14ac:dyDescent="0.3">
      <c r="A23" s="55" t="s">
        <v>187</v>
      </c>
      <c r="B23" s="55" t="s">
        <v>25</v>
      </c>
      <c r="C23" s="57" t="s">
        <v>219</v>
      </c>
      <c r="D23" s="94" t="s">
        <v>227</v>
      </c>
      <c r="E23" s="53">
        <v>1</v>
      </c>
      <c r="F23" s="63" t="s">
        <v>244</v>
      </c>
      <c r="G23" s="54">
        <v>0</v>
      </c>
      <c r="H23" s="123">
        <v>2312.25</v>
      </c>
      <c r="I23" s="123">
        <v>9249.0300000000007</v>
      </c>
      <c r="J23" s="65">
        <f t="shared" si="0"/>
        <v>11561.28</v>
      </c>
    </row>
    <row r="24" spans="1:10" ht="15.5" x14ac:dyDescent="0.3">
      <c r="A24" s="55" t="s">
        <v>187</v>
      </c>
      <c r="B24" s="55" t="s">
        <v>25</v>
      </c>
      <c r="C24" s="57" t="s">
        <v>223</v>
      </c>
      <c r="D24" s="94" t="s">
        <v>227</v>
      </c>
      <c r="E24" s="53">
        <v>1</v>
      </c>
      <c r="F24" s="60" t="s">
        <v>245</v>
      </c>
      <c r="G24" s="54">
        <v>0</v>
      </c>
      <c r="H24" s="123">
        <v>2312.25</v>
      </c>
      <c r="I24" s="123">
        <v>9249.0300000000007</v>
      </c>
      <c r="J24" s="65">
        <f t="shared" si="0"/>
        <v>11561.28</v>
      </c>
    </row>
    <row r="25" spans="1:10" ht="15.5" x14ac:dyDescent="0.3">
      <c r="A25" s="55" t="s">
        <v>183</v>
      </c>
      <c r="B25" s="57" t="s">
        <v>27</v>
      </c>
      <c r="C25" s="56" t="s">
        <v>222</v>
      </c>
      <c r="D25" s="94" t="s">
        <v>461</v>
      </c>
      <c r="E25" s="53">
        <v>1</v>
      </c>
      <c r="F25" s="60" t="s">
        <v>246</v>
      </c>
      <c r="G25" s="54">
        <v>0</v>
      </c>
      <c r="H25" s="123"/>
      <c r="I25" s="123">
        <v>6782.61</v>
      </c>
      <c r="J25" s="65">
        <f t="shared" si="0"/>
        <v>6782.61</v>
      </c>
    </row>
    <row r="26" spans="1:10" ht="15.5" x14ac:dyDescent="0.3">
      <c r="A26" s="55" t="s">
        <v>188</v>
      </c>
      <c r="B26" s="55" t="s">
        <v>35</v>
      </c>
      <c r="C26" s="55" t="s">
        <v>226</v>
      </c>
      <c r="D26" s="94" t="s">
        <v>407</v>
      </c>
      <c r="E26" s="53">
        <v>1</v>
      </c>
      <c r="F26" s="60" t="s">
        <v>339</v>
      </c>
      <c r="G26" s="54">
        <v>0</v>
      </c>
      <c r="H26" s="123"/>
      <c r="I26" s="123">
        <v>3745.85</v>
      </c>
      <c r="J26" s="65">
        <f t="shared" si="0"/>
        <v>3745.85</v>
      </c>
    </row>
    <row r="27" spans="1:10" ht="15.5" x14ac:dyDescent="0.3">
      <c r="A27" s="55" t="s">
        <v>187</v>
      </c>
      <c r="B27" s="55" t="s">
        <v>25</v>
      </c>
      <c r="C27" s="56" t="s">
        <v>222</v>
      </c>
      <c r="D27" s="94" t="s">
        <v>227</v>
      </c>
      <c r="E27" s="53">
        <v>1</v>
      </c>
      <c r="F27" s="61" t="s">
        <v>248</v>
      </c>
      <c r="G27" s="54">
        <v>0</v>
      </c>
      <c r="H27" s="123">
        <v>2312.25</v>
      </c>
      <c r="I27" s="123">
        <v>9249.0300000000007</v>
      </c>
      <c r="J27" s="65">
        <f t="shared" si="0"/>
        <v>11561.28</v>
      </c>
    </row>
    <row r="28" spans="1:10" ht="15.5" x14ac:dyDescent="0.3">
      <c r="A28" s="55" t="s">
        <v>180</v>
      </c>
      <c r="B28" s="58" t="s">
        <v>37</v>
      </c>
      <c r="C28" s="57" t="s">
        <v>219</v>
      </c>
      <c r="D28" s="94" t="s">
        <v>227</v>
      </c>
      <c r="E28" s="53">
        <v>1</v>
      </c>
      <c r="F28" s="60" t="s">
        <v>249</v>
      </c>
      <c r="G28" s="54">
        <v>0</v>
      </c>
      <c r="H28" s="124">
        <v>770.75</v>
      </c>
      <c r="I28" s="124">
        <v>3083.01</v>
      </c>
      <c r="J28" s="65">
        <f t="shared" si="0"/>
        <v>3853.76</v>
      </c>
    </row>
    <row r="29" spans="1:10" ht="15.5" x14ac:dyDescent="0.3">
      <c r="A29" s="56" t="s">
        <v>189</v>
      </c>
      <c r="B29" s="56" t="s">
        <v>31</v>
      </c>
      <c r="C29" s="56" t="s">
        <v>224</v>
      </c>
      <c r="D29" s="94" t="s">
        <v>227</v>
      </c>
      <c r="E29" s="53">
        <v>1</v>
      </c>
      <c r="F29" s="60" t="s">
        <v>250</v>
      </c>
      <c r="G29" s="54">
        <v>0</v>
      </c>
      <c r="H29" s="123">
        <v>1310.28</v>
      </c>
      <c r="I29" s="123">
        <v>5241.1099999999997</v>
      </c>
      <c r="J29" s="65">
        <f t="shared" si="0"/>
        <v>6551.3899999999994</v>
      </c>
    </row>
    <row r="30" spans="1:10" ht="15.5" x14ac:dyDescent="0.3">
      <c r="A30" s="55" t="s">
        <v>180</v>
      </c>
      <c r="B30" s="58" t="s">
        <v>37</v>
      </c>
      <c r="C30" s="58" t="s">
        <v>221</v>
      </c>
      <c r="D30" s="94" t="s">
        <v>227</v>
      </c>
      <c r="E30" s="53">
        <v>1</v>
      </c>
      <c r="F30" s="129" t="s">
        <v>599</v>
      </c>
      <c r="G30" s="54">
        <v>0</v>
      </c>
      <c r="H30" s="124">
        <v>770.75</v>
      </c>
      <c r="I30" s="124">
        <v>3083.01</v>
      </c>
      <c r="J30" s="65">
        <f t="shared" si="0"/>
        <v>3853.76</v>
      </c>
    </row>
    <row r="31" spans="1:10" ht="15.5" x14ac:dyDescent="0.3">
      <c r="A31" s="55" t="s">
        <v>181</v>
      </c>
      <c r="B31" s="57" t="s">
        <v>33</v>
      </c>
      <c r="C31" s="56" t="s">
        <v>222</v>
      </c>
      <c r="D31" s="94" t="s">
        <v>227</v>
      </c>
      <c r="E31" s="53">
        <v>1</v>
      </c>
      <c r="F31" s="60" t="s">
        <v>252</v>
      </c>
      <c r="G31" s="54">
        <v>0</v>
      </c>
      <c r="H31" s="124">
        <v>1079.06</v>
      </c>
      <c r="I31" s="124">
        <v>4316.21</v>
      </c>
      <c r="J31" s="65">
        <f t="shared" si="0"/>
        <v>5395.27</v>
      </c>
    </row>
    <row r="32" spans="1:10" ht="15.5" x14ac:dyDescent="0.3">
      <c r="A32" s="55" t="s">
        <v>183</v>
      </c>
      <c r="B32" s="57" t="s">
        <v>27</v>
      </c>
      <c r="C32" s="58" t="s">
        <v>221</v>
      </c>
      <c r="D32" s="94" t="s">
        <v>227</v>
      </c>
      <c r="E32" s="53">
        <v>1</v>
      </c>
      <c r="F32" s="60" t="s">
        <v>253</v>
      </c>
      <c r="G32" s="54">
        <v>0</v>
      </c>
      <c r="H32" s="123">
        <v>1695.65</v>
      </c>
      <c r="I32" s="123">
        <v>6782.61</v>
      </c>
      <c r="J32" s="65">
        <f t="shared" si="0"/>
        <v>8478.26</v>
      </c>
    </row>
    <row r="33" spans="1:10" ht="15.5" x14ac:dyDescent="0.3">
      <c r="A33" s="55" t="s">
        <v>189</v>
      </c>
      <c r="B33" s="55" t="s">
        <v>31</v>
      </c>
      <c r="C33" s="58" t="s">
        <v>225</v>
      </c>
      <c r="D33" s="94" t="s">
        <v>407</v>
      </c>
      <c r="E33" s="53">
        <v>1</v>
      </c>
      <c r="F33" s="60" t="s">
        <v>254</v>
      </c>
      <c r="G33" s="54">
        <v>0</v>
      </c>
      <c r="H33" s="123"/>
      <c r="I33" s="123">
        <v>5241.1099999999997</v>
      </c>
      <c r="J33" s="65">
        <f t="shared" si="0"/>
        <v>5241.1099999999997</v>
      </c>
    </row>
    <row r="34" spans="1:10" ht="15.5" x14ac:dyDescent="0.3">
      <c r="A34" s="55" t="s">
        <v>190</v>
      </c>
      <c r="B34" s="55" t="s">
        <v>449</v>
      </c>
      <c r="C34" s="56" t="s">
        <v>224</v>
      </c>
      <c r="D34" s="94" t="s">
        <v>227</v>
      </c>
      <c r="E34" s="53">
        <v>1</v>
      </c>
      <c r="F34" s="60" t="s">
        <v>255</v>
      </c>
      <c r="G34" s="54">
        <v>0</v>
      </c>
      <c r="H34" s="123">
        <v>3709.68</v>
      </c>
      <c r="I34" s="123">
        <v>14838.72</v>
      </c>
      <c r="J34" s="65">
        <f>H34+I34</f>
        <v>18548.399999999998</v>
      </c>
    </row>
    <row r="35" spans="1:10" ht="15.5" x14ac:dyDescent="0.3">
      <c r="A35" s="55" t="s">
        <v>187</v>
      </c>
      <c r="B35" s="55" t="s">
        <v>25</v>
      </c>
      <c r="C35" s="56" t="s">
        <v>222</v>
      </c>
      <c r="D35" s="94" t="s">
        <v>227</v>
      </c>
      <c r="E35" s="53">
        <v>1</v>
      </c>
      <c r="F35" s="61" t="s">
        <v>256</v>
      </c>
      <c r="G35" s="54">
        <v>0</v>
      </c>
      <c r="H35" s="123">
        <v>2312.25</v>
      </c>
      <c r="I35" s="123">
        <v>9249.0300000000007</v>
      </c>
      <c r="J35" s="65">
        <f t="shared" si="0"/>
        <v>11561.28</v>
      </c>
    </row>
    <row r="36" spans="1:10" ht="15.5" x14ac:dyDescent="0.3">
      <c r="A36" s="55" t="s">
        <v>180</v>
      </c>
      <c r="B36" s="58" t="s">
        <v>37</v>
      </c>
      <c r="C36" s="56" t="s">
        <v>224</v>
      </c>
      <c r="D36" s="94" t="s">
        <v>227</v>
      </c>
      <c r="E36" s="53">
        <v>1</v>
      </c>
      <c r="F36" s="60" t="s">
        <v>257</v>
      </c>
      <c r="G36" s="54">
        <v>0</v>
      </c>
      <c r="H36" s="124">
        <v>770.75</v>
      </c>
      <c r="I36" s="124">
        <v>3083.01</v>
      </c>
      <c r="J36" s="65">
        <f t="shared" si="0"/>
        <v>3853.76</v>
      </c>
    </row>
    <row r="37" spans="1:10" ht="26" x14ac:dyDescent="0.3">
      <c r="A37" s="55" t="s">
        <v>191</v>
      </c>
      <c r="B37" s="55" t="s">
        <v>31</v>
      </c>
      <c r="C37" s="57" t="s">
        <v>219</v>
      </c>
      <c r="D37" s="94" t="s">
        <v>407</v>
      </c>
      <c r="E37" s="53">
        <v>1</v>
      </c>
      <c r="F37" s="60" t="s">
        <v>258</v>
      </c>
      <c r="G37" s="54">
        <v>0</v>
      </c>
      <c r="H37" s="123"/>
      <c r="I37" s="123">
        <v>5241.1099999999997</v>
      </c>
      <c r="J37" s="65">
        <f t="shared" si="0"/>
        <v>5241.1099999999997</v>
      </c>
    </row>
    <row r="38" spans="1:10" ht="15.5" x14ac:dyDescent="0.3">
      <c r="A38" s="55" t="s">
        <v>192</v>
      </c>
      <c r="B38" s="55" t="s">
        <v>449</v>
      </c>
      <c r="C38" s="57" t="s">
        <v>223</v>
      </c>
      <c r="D38" s="94" t="s">
        <v>227</v>
      </c>
      <c r="E38" s="53">
        <v>1</v>
      </c>
      <c r="F38" s="60" t="s">
        <v>259</v>
      </c>
      <c r="G38" s="54">
        <v>0</v>
      </c>
      <c r="H38" s="123">
        <v>3709.68</v>
      </c>
      <c r="I38" s="123">
        <v>14838.72</v>
      </c>
      <c r="J38" s="65">
        <f t="shared" si="0"/>
        <v>18548.399999999998</v>
      </c>
    </row>
    <row r="39" spans="1:10" ht="15.5" x14ac:dyDescent="0.3">
      <c r="A39" s="55" t="s">
        <v>182</v>
      </c>
      <c r="B39" s="56" t="s">
        <v>39</v>
      </c>
      <c r="C39" s="56" t="s">
        <v>222</v>
      </c>
      <c r="D39" s="94" t="s">
        <v>227</v>
      </c>
      <c r="E39" s="53">
        <v>1</v>
      </c>
      <c r="F39" s="60" t="s">
        <v>260</v>
      </c>
      <c r="G39" s="54">
        <v>0</v>
      </c>
      <c r="H39" s="123">
        <v>500.99</v>
      </c>
      <c r="I39" s="123">
        <v>2003.96</v>
      </c>
      <c r="J39" s="65">
        <f t="shared" si="0"/>
        <v>2504.9499999999998</v>
      </c>
    </row>
    <row r="40" spans="1:10" ht="15.5" x14ac:dyDescent="0.3">
      <c r="A40" s="55" t="s">
        <v>181</v>
      </c>
      <c r="B40" s="57" t="s">
        <v>33</v>
      </c>
      <c r="C40" s="56" t="s">
        <v>220</v>
      </c>
      <c r="D40" s="94" t="s">
        <v>227</v>
      </c>
      <c r="E40" s="53">
        <v>1</v>
      </c>
      <c r="F40" s="60" t="s">
        <v>568</v>
      </c>
      <c r="G40" s="54">
        <v>0</v>
      </c>
      <c r="H40" s="124">
        <v>1079.06</v>
      </c>
      <c r="I40" s="124">
        <v>4316.21</v>
      </c>
      <c r="J40" s="65">
        <f t="shared" si="0"/>
        <v>5395.27</v>
      </c>
    </row>
    <row r="41" spans="1:10" ht="15.5" x14ac:dyDescent="0.3">
      <c r="A41" s="55" t="s">
        <v>193</v>
      </c>
      <c r="B41" s="57" t="s">
        <v>27</v>
      </c>
      <c r="C41" s="56" t="s">
        <v>220</v>
      </c>
      <c r="D41" s="94" t="s">
        <v>227</v>
      </c>
      <c r="E41" s="53">
        <v>1</v>
      </c>
      <c r="F41" s="60" t="s">
        <v>262</v>
      </c>
      <c r="G41" s="54">
        <v>0</v>
      </c>
      <c r="H41" s="123">
        <v>1695.65</v>
      </c>
      <c r="I41" s="123">
        <v>6782.61</v>
      </c>
      <c r="J41" s="65">
        <f t="shared" si="0"/>
        <v>8478.26</v>
      </c>
    </row>
    <row r="42" spans="1:10" ht="15.5" x14ac:dyDescent="0.3">
      <c r="A42" s="55" t="s">
        <v>183</v>
      </c>
      <c r="B42" s="57" t="s">
        <v>27</v>
      </c>
      <c r="C42" s="58" t="s">
        <v>221</v>
      </c>
      <c r="D42" s="94" t="s">
        <v>227</v>
      </c>
      <c r="E42" s="53">
        <v>1</v>
      </c>
      <c r="F42" s="61" t="s">
        <v>263</v>
      </c>
      <c r="G42" s="54">
        <v>0</v>
      </c>
      <c r="H42" s="123">
        <v>1695.65</v>
      </c>
      <c r="I42" s="123">
        <v>6782.61</v>
      </c>
      <c r="J42" s="65">
        <f t="shared" si="0"/>
        <v>8478.26</v>
      </c>
    </row>
    <row r="43" spans="1:10" ht="15.5" x14ac:dyDescent="0.3">
      <c r="A43" s="55" t="s">
        <v>185</v>
      </c>
      <c r="B43" s="55" t="s">
        <v>29</v>
      </c>
      <c r="C43" s="56" t="s">
        <v>224</v>
      </c>
      <c r="D43" s="94" t="s">
        <v>227</v>
      </c>
      <c r="E43" s="53">
        <v>1</v>
      </c>
      <c r="F43" s="60" t="s">
        <v>264</v>
      </c>
      <c r="G43" s="54">
        <v>0</v>
      </c>
      <c r="H43" s="123">
        <v>1425.9</v>
      </c>
      <c r="I43" s="123">
        <v>5703.56</v>
      </c>
      <c r="J43" s="65">
        <f t="shared" si="0"/>
        <v>7129.4600000000009</v>
      </c>
    </row>
    <row r="44" spans="1:10" ht="15.5" x14ac:dyDescent="0.3">
      <c r="A44" s="55" t="s">
        <v>180</v>
      </c>
      <c r="B44" s="58" t="s">
        <v>37</v>
      </c>
      <c r="C44" s="56" t="s">
        <v>222</v>
      </c>
      <c r="D44" s="94" t="s">
        <v>227</v>
      </c>
      <c r="E44" s="53">
        <v>1</v>
      </c>
      <c r="F44" s="60" t="s">
        <v>265</v>
      </c>
      <c r="G44" s="54">
        <v>0</v>
      </c>
      <c r="H44" s="124">
        <v>770.75</v>
      </c>
      <c r="I44" s="124">
        <v>3083.01</v>
      </c>
      <c r="J44" s="65">
        <f t="shared" si="0"/>
        <v>3853.76</v>
      </c>
    </row>
    <row r="45" spans="1:10" ht="15.5" x14ac:dyDescent="0.3">
      <c r="A45" s="55" t="s">
        <v>180</v>
      </c>
      <c r="B45" s="58" t="s">
        <v>37</v>
      </c>
      <c r="C45" s="55" t="s">
        <v>226</v>
      </c>
      <c r="D45" s="94" t="s">
        <v>407</v>
      </c>
      <c r="E45" s="53">
        <v>1</v>
      </c>
      <c r="F45" s="60" t="s">
        <v>266</v>
      </c>
      <c r="G45" s="54">
        <v>0</v>
      </c>
      <c r="H45" s="124"/>
      <c r="I45" s="124">
        <v>3083.01</v>
      </c>
      <c r="J45" s="65">
        <f t="shared" si="0"/>
        <v>3083.01</v>
      </c>
    </row>
    <row r="46" spans="1:10" ht="15.5" x14ac:dyDescent="0.3">
      <c r="A46" s="55" t="s">
        <v>180</v>
      </c>
      <c r="B46" s="58" t="s">
        <v>37</v>
      </c>
      <c r="C46" s="57" t="s">
        <v>219</v>
      </c>
      <c r="D46" s="94" t="s">
        <v>461</v>
      </c>
      <c r="E46" s="53">
        <v>1</v>
      </c>
      <c r="F46" s="60" t="s">
        <v>267</v>
      </c>
      <c r="G46" s="54">
        <v>0</v>
      </c>
      <c r="H46" s="124"/>
      <c r="I46" s="124">
        <v>3083.01</v>
      </c>
      <c r="J46" s="65">
        <f t="shared" si="0"/>
        <v>3083.01</v>
      </c>
    </row>
    <row r="47" spans="1:10" ht="15.5" x14ac:dyDescent="0.3">
      <c r="A47" s="55" t="s">
        <v>182</v>
      </c>
      <c r="B47" s="56" t="s">
        <v>39</v>
      </c>
      <c r="C47" s="56" t="s">
        <v>222</v>
      </c>
      <c r="D47" s="94" t="s">
        <v>227</v>
      </c>
      <c r="E47" s="53">
        <v>1</v>
      </c>
      <c r="F47" s="60" t="s">
        <v>268</v>
      </c>
      <c r="G47" s="54">
        <v>0</v>
      </c>
      <c r="H47" s="123">
        <v>500.99</v>
      </c>
      <c r="I47" s="123">
        <v>2003.96</v>
      </c>
      <c r="J47" s="65">
        <f t="shared" si="0"/>
        <v>2504.9499999999998</v>
      </c>
    </row>
    <row r="48" spans="1:10" ht="15.5" x14ac:dyDescent="0.3">
      <c r="A48" s="55" t="s">
        <v>189</v>
      </c>
      <c r="B48" s="55" t="s">
        <v>31</v>
      </c>
      <c r="C48" s="57" t="s">
        <v>223</v>
      </c>
      <c r="D48" s="94" t="s">
        <v>227</v>
      </c>
      <c r="E48" s="53">
        <v>1</v>
      </c>
      <c r="F48" s="60" t="s">
        <v>567</v>
      </c>
      <c r="G48" s="54">
        <v>0</v>
      </c>
      <c r="H48" s="123">
        <v>1310.28</v>
      </c>
      <c r="I48" s="123">
        <v>5241.1099999999997</v>
      </c>
      <c r="J48" s="65">
        <f t="shared" si="0"/>
        <v>6551.3899999999994</v>
      </c>
    </row>
    <row r="49" spans="1:10" ht="15.5" x14ac:dyDescent="0.3">
      <c r="A49" s="55" t="s">
        <v>181</v>
      </c>
      <c r="B49" s="57" t="s">
        <v>33</v>
      </c>
      <c r="C49" s="57" t="s">
        <v>219</v>
      </c>
      <c r="D49" s="94" t="s">
        <v>227</v>
      </c>
      <c r="E49" s="53">
        <v>1</v>
      </c>
      <c r="F49" s="61" t="s">
        <v>270</v>
      </c>
      <c r="G49" s="54">
        <v>0</v>
      </c>
      <c r="H49" s="124">
        <v>1079.06</v>
      </c>
      <c r="I49" s="124">
        <v>4316.21</v>
      </c>
      <c r="J49" s="65">
        <f t="shared" si="0"/>
        <v>5395.27</v>
      </c>
    </row>
    <row r="50" spans="1:10" ht="15.5" x14ac:dyDescent="0.3">
      <c r="A50" s="55" t="s">
        <v>194</v>
      </c>
      <c r="B50" s="57" t="s">
        <v>33</v>
      </c>
      <c r="C50" s="56" t="s">
        <v>222</v>
      </c>
      <c r="D50" s="94" t="s">
        <v>407</v>
      </c>
      <c r="E50" s="53">
        <v>1</v>
      </c>
      <c r="F50" s="60" t="s">
        <v>271</v>
      </c>
      <c r="G50" s="54">
        <v>0</v>
      </c>
      <c r="H50" s="124"/>
      <c r="I50" s="124">
        <v>4316.21</v>
      </c>
      <c r="J50" s="65">
        <f t="shared" si="0"/>
        <v>4316.21</v>
      </c>
    </row>
    <row r="51" spans="1:10" ht="15.5" x14ac:dyDescent="0.3">
      <c r="A51" s="55" t="s">
        <v>188</v>
      </c>
      <c r="B51" s="55" t="s">
        <v>35</v>
      </c>
      <c r="C51" s="56" t="s">
        <v>225</v>
      </c>
      <c r="D51" s="94" t="s">
        <v>227</v>
      </c>
      <c r="E51" s="53">
        <v>1</v>
      </c>
      <c r="F51" s="60" t="s">
        <v>272</v>
      </c>
      <c r="G51" s="54">
        <v>0</v>
      </c>
      <c r="H51" s="123">
        <v>936.46</v>
      </c>
      <c r="I51" s="123">
        <v>3745.85</v>
      </c>
      <c r="J51" s="65">
        <f t="shared" si="0"/>
        <v>4682.3099999999995</v>
      </c>
    </row>
    <row r="52" spans="1:10" ht="15.5" x14ac:dyDescent="0.3">
      <c r="A52" s="55" t="s">
        <v>180</v>
      </c>
      <c r="B52" s="58" t="s">
        <v>37</v>
      </c>
      <c r="C52" s="57" t="s">
        <v>223</v>
      </c>
      <c r="D52" s="94" t="s">
        <v>227</v>
      </c>
      <c r="E52" s="53">
        <v>1</v>
      </c>
      <c r="F52" s="60" t="s">
        <v>273</v>
      </c>
      <c r="G52" s="54">
        <v>0</v>
      </c>
      <c r="H52" s="124">
        <v>770.75</v>
      </c>
      <c r="I52" s="124">
        <v>3083.01</v>
      </c>
      <c r="J52" s="65">
        <f t="shared" si="0"/>
        <v>3853.76</v>
      </c>
    </row>
    <row r="53" spans="1:10" ht="15.5" x14ac:dyDescent="0.3">
      <c r="A53" s="55" t="s">
        <v>183</v>
      </c>
      <c r="B53" s="57" t="s">
        <v>27</v>
      </c>
      <c r="C53" s="58" t="s">
        <v>221</v>
      </c>
      <c r="D53" s="94" t="s">
        <v>227</v>
      </c>
      <c r="E53" s="53">
        <v>1</v>
      </c>
      <c r="F53" s="60" t="s">
        <v>274</v>
      </c>
      <c r="G53" s="54">
        <v>0</v>
      </c>
      <c r="H53" s="123">
        <v>1695.65</v>
      </c>
      <c r="I53" s="123">
        <v>6782.61</v>
      </c>
      <c r="J53" s="65">
        <f t="shared" si="0"/>
        <v>8478.26</v>
      </c>
    </row>
    <row r="54" spans="1:10" ht="15.5" x14ac:dyDescent="0.3">
      <c r="A54" s="55" t="s">
        <v>183</v>
      </c>
      <c r="B54" s="57" t="s">
        <v>27</v>
      </c>
      <c r="C54" s="56" t="s">
        <v>222</v>
      </c>
      <c r="D54" s="94" t="s">
        <v>227</v>
      </c>
      <c r="E54" s="53">
        <v>1</v>
      </c>
      <c r="F54" s="60" t="s">
        <v>275</v>
      </c>
      <c r="G54" s="54">
        <v>0</v>
      </c>
      <c r="H54" s="123">
        <v>1695.65</v>
      </c>
      <c r="I54" s="123">
        <v>6782.61</v>
      </c>
      <c r="J54" s="65">
        <f t="shared" si="0"/>
        <v>8478.26</v>
      </c>
    </row>
    <row r="55" spans="1:10" ht="15.5" x14ac:dyDescent="0.3">
      <c r="A55" s="55" t="s">
        <v>182</v>
      </c>
      <c r="B55" s="56" t="s">
        <v>39</v>
      </c>
      <c r="C55" s="56" t="s">
        <v>220</v>
      </c>
      <c r="D55" s="94" t="s">
        <v>227</v>
      </c>
      <c r="E55" s="53">
        <v>1</v>
      </c>
      <c r="F55" s="60" t="s">
        <v>587</v>
      </c>
      <c r="G55" s="54">
        <v>0</v>
      </c>
      <c r="H55" s="123">
        <v>500.99</v>
      </c>
      <c r="I55" s="123">
        <v>2003.96</v>
      </c>
      <c r="J55" s="65">
        <f t="shared" si="0"/>
        <v>2504.9499999999998</v>
      </c>
    </row>
    <row r="56" spans="1:10" ht="15.5" x14ac:dyDescent="0.3">
      <c r="A56" s="55" t="s">
        <v>182</v>
      </c>
      <c r="B56" s="56" t="s">
        <v>39</v>
      </c>
      <c r="C56" s="55" t="s">
        <v>226</v>
      </c>
      <c r="D56" s="94" t="s">
        <v>227</v>
      </c>
      <c r="E56" s="53">
        <v>1</v>
      </c>
      <c r="F56" s="60" t="s">
        <v>277</v>
      </c>
      <c r="G56" s="54">
        <v>0</v>
      </c>
      <c r="H56" s="123">
        <v>500.99</v>
      </c>
      <c r="I56" s="123">
        <v>2003.96</v>
      </c>
      <c r="J56" s="65">
        <f t="shared" si="0"/>
        <v>2504.9499999999998</v>
      </c>
    </row>
    <row r="57" spans="1:10" ht="15.5" x14ac:dyDescent="0.3">
      <c r="A57" s="55" t="s">
        <v>182</v>
      </c>
      <c r="B57" s="56" t="s">
        <v>39</v>
      </c>
      <c r="C57" s="56" t="s">
        <v>222</v>
      </c>
      <c r="D57" s="94" t="s">
        <v>227</v>
      </c>
      <c r="E57" s="53">
        <v>1</v>
      </c>
      <c r="F57" s="60" t="s">
        <v>278</v>
      </c>
      <c r="G57" s="54">
        <v>0</v>
      </c>
      <c r="H57" s="123">
        <v>500.99</v>
      </c>
      <c r="I57" s="123">
        <v>2003.96</v>
      </c>
      <c r="J57" s="65">
        <f t="shared" si="0"/>
        <v>2504.9499999999998</v>
      </c>
    </row>
    <row r="58" spans="1:10" ht="15.5" x14ac:dyDescent="0.3">
      <c r="A58" s="55" t="s">
        <v>180</v>
      </c>
      <c r="B58" s="58" t="s">
        <v>37</v>
      </c>
      <c r="C58" s="56" t="s">
        <v>222</v>
      </c>
      <c r="D58" s="94" t="s">
        <v>227</v>
      </c>
      <c r="E58" s="53">
        <v>1</v>
      </c>
      <c r="F58" s="60" t="s">
        <v>279</v>
      </c>
      <c r="G58" s="54">
        <v>0</v>
      </c>
      <c r="H58" s="124">
        <v>770.75</v>
      </c>
      <c r="I58" s="124">
        <v>3083.01</v>
      </c>
      <c r="J58" s="65">
        <f t="shared" si="0"/>
        <v>3853.76</v>
      </c>
    </row>
    <row r="59" spans="1:10" ht="15.5" x14ac:dyDescent="0.3">
      <c r="A59" s="55" t="s">
        <v>195</v>
      </c>
      <c r="B59" s="55" t="s">
        <v>41</v>
      </c>
      <c r="C59" s="56" t="s">
        <v>222</v>
      </c>
      <c r="D59" s="94" t="s">
        <v>227</v>
      </c>
      <c r="E59" s="53">
        <v>1</v>
      </c>
      <c r="F59" s="61" t="s">
        <v>280</v>
      </c>
      <c r="G59" s="54">
        <v>0</v>
      </c>
      <c r="H59" s="123">
        <v>308.3</v>
      </c>
      <c r="I59" s="123">
        <v>1233.21</v>
      </c>
      <c r="J59" s="67">
        <f t="shared" si="0"/>
        <v>1541.51</v>
      </c>
    </row>
    <row r="60" spans="1:10" ht="15.5" x14ac:dyDescent="0.3">
      <c r="A60" s="55" t="s">
        <v>189</v>
      </c>
      <c r="B60" s="55" t="s">
        <v>31</v>
      </c>
      <c r="C60" s="57" t="s">
        <v>219</v>
      </c>
      <c r="D60" s="94" t="s">
        <v>227</v>
      </c>
      <c r="E60" s="53">
        <v>1</v>
      </c>
      <c r="F60" s="60" t="s">
        <v>281</v>
      </c>
      <c r="G60" s="54">
        <v>0</v>
      </c>
      <c r="H60" s="123">
        <v>1310.28</v>
      </c>
      <c r="I60" s="123">
        <v>5241.1099999999997</v>
      </c>
      <c r="J60" s="65">
        <f t="shared" si="0"/>
        <v>6551.3899999999994</v>
      </c>
    </row>
    <row r="61" spans="1:10" ht="15.5" x14ac:dyDescent="0.3">
      <c r="A61" s="55" t="s">
        <v>183</v>
      </c>
      <c r="B61" s="57" t="s">
        <v>27</v>
      </c>
      <c r="C61" s="56" t="s">
        <v>222</v>
      </c>
      <c r="D61" s="94" t="s">
        <v>227</v>
      </c>
      <c r="E61" s="53">
        <v>1</v>
      </c>
      <c r="F61" s="60" t="s">
        <v>282</v>
      </c>
      <c r="G61" s="54">
        <v>0</v>
      </c>
      <c r="H61" s="123">
        <v>1695.65</v>
      </c>
      <c r="I61" s="123">
        <v>6782.61</v>
      </c>
      <c r="J61" s="65">
        <f t="shared" si="0"/>
        <v>8478.26</v>
      </c>
    </row>
    <row r="62" spans="1:10" ht="15.5" x14ac:dyDescent="0.3">
      <c r="A62" s="55" t="s">
        <v>196</v>
      </c>
      <c r="B62" s="57" t="s">
        <v>33</v>
      </c>
      <c r="C62" s="57" t="s">
        <v>219</v>
      </c>
      <c r="D62" s="94" t="s">
        <v>227</v>
      </c>
      <c r="E62" s="53">
        <v>1</v>
      </c>
      <c r="F62" s="60" t="s">
        <v>283</v>
      </c>
      <c r="G62" s="54">
        <v>0</v>
      </c>
      <c r="H62" s="124">
        <v>1079.06</v>
      </c>
      <c r="I62" s="124">
        <v>4316.21</v>
      </c>
      <c r="J62" s="65">
        <f t="shared" si="0"/>
        <v>5395.27</v>
      </c>
    </row>
    <row r="63" spans="1:10" ht="15.5" x14ac:dyDescent="0.3">
      <c r="A63" s="55" t="s">
        <v>189</v>
      </c>
      <c r="B63" s="55" t="s">
        <v>31</v>
      </c>
      <c r="C63" s="55" t="s">
        <v>226</v>
      </c>
      <c r="D63" s="94" t="s">
        <v>227</v>
      </c>
      <c r="E63" s="53">
        <v>1</v>
      </c>
      <c r="F63" s="61" t="s">
        <v>284</v>
      </c>
      <c r="G63" s="54">
        <v>0</v>
      </c>
      <c r="H63" s="123">
        <v>1310.28</v>
      </c>
      <c r="I63" s="123">
        <v>5241.1099999999997</v>
      </c>
      <c r="J63" s="65">
        <f t="shared" si="0"/>
        <v>6551.3899999999994</v>
      </c>
    </row>
    <row r="64" spans="1:10" ht="15.5" x14ac:dyDescent="0.3">
      <c r="A64" s="55" t="s">
        <v>197</v>
      </c>
      <c r="B64" s="57" t="s">
        <v>27</v>
      </c>
      <c r="C64" s="55" t="s">
        <v>226</v>
      </c>
      <c r="D64" s="94" t="s">
        <v>407</v>
      </c>
      <c r="E64" s="53">
        <v>1</v>
      </c>
      <c r="F64" s="60" t="s">
        <v>305</v>
      </c>
      <c r="G64" s="54">
        <v>0</v>
      </c>
      <c r="H64" s="123"/>
      <c r="I64" s="123">
        <v>6782.61</v>
      </c>
      <c r="J64" s="65">
        <f t="shared" si="0"/>
        <v>6782.61</v>
      </c>
    </row>
    <row r="65" spans="1:10" ht="15.5" x14ac:dyDescent="0.3">
      <c r="A65" s="55" t="s">
        <v>185</v>
      </c>
      <c r="B65" s="55" t="s">
        <v>29</v>
      </c>
      <c r="C65" s="59" t="s">
        <v>224</v>
      </c>
      <c r="D65" s="94" t="s">
        <v>227</v>
      </c>
      <c r="E65" s="53">
        <v>1</v>
      </c>
      <c r="F65" s="61" t="s">
        <v>286</v>
      </c>
      <c r="G65" s="54">
        <v>0</v>
      </c>
      <c r="H65" s="123">
        <v>1425.9</v>
      </c>
      <c r="I65" s="123">
        <v>5703.56</v>
      </c>
      <c r="J65" s="65">
        <f t="shared" si="0"/>
        <v>7129.4600000000009</v>
      </c>
    </row>
    <row r="66" spans="1:10" ht="15.5" x14ac:dyDescent="0.3">
      <c r="A66" s="55" t="s">
        <v>182</v>
      </c>
      <c r="B66" s="56" t="s">
        <v>39</v>
      </c>
      <c r="C66" s="55" t="s">
        <v>226</v>
      </c>
      <c r="D66" s="94" t="s">
        <v>227</v>
      </c>
      <c r="E66" s="53">
        <v>1</v>
      </c>
      <c r="F66" s="61" t="s">
        <v>287</v>
      </c>
      <c r="G66" s="54">
        <v>0</v>
      </c>
      <c r="H66" s="123">
        <v>500.99</v>
      </c>
      <c r="I66" s="123">
        <v>2003.96</v>
      </c>
      <c r="J66" s="65">
        <f t="shared" si="0"/>
        <v>2504.9499999999998</v>
      </c>
    </row>
    <row r="67" spans="1:10" ht="15.5" x14ac:dyDescent="0.3">
      <c r="A67" s="55" t="s">
        <v>180</v>
      </c>
      <c r="B67" s="58" t="s">
        <v>37</v>
      </c>
      <c r="C67" s="55" t="s">
        <v>226</v>
      </c>
      <c r="D67" s="94" t="s">
        <v>407</v>
      </c>
      <c r="E67" s="53">
        <v>1</v>
      </c>
      <c r="F67" s="129" t="s">
        <v>411</v>
      </c>
      <c r="G67" s="54">
        <v>0</v>
      </c>
      <c r="H67" s="124"/>
      <c r="I67" s="124">
        <v>3083.01</v>
      </c>
      <c r="J67" s="65">
        <f t="shared" si="0"/>
        <v>3083.01</v>
      </c>
    </row>
    <row r="68" spans="1:10" ht="15.5" x14ac:dyDescent="0.3">
      <c r="A68" s="55" t="s">
        <v>185</v>
      </c>
      <c r="B68" s="55" t="s">
        <v>29</v>
      </c>
      <c r="C68" s="57" t="s">
        <v>223</v>
      </c>
      <c r="D68" s="94" t="s">
        <v>227</v>
      </c>
      <c r="E68" s="53">
        <v>1</v>
      </c>
      <c r="F68" s="60" t="s">
        <v>269</v>
      </c>
      <c r="G68" s="54">
        <v>0</v>
      </c>
      <c r="H68" s="123">
        <v>1425.9</v>
      </c>
      <c r="I68" s="123">
        <v>5703.56</v>
      </c>
      <c r="J68" s="65">
        <f t="shared" si="0"/>
        <v>7129.4600000000009</v>
      </c>
    </row>
    <row r="69" spans="1:10" ht="15.5" x14ac:dyDescent="0.3">
      <c r="A69" s="55" t="s">
        <v>189</v>
      </c>
      <c r="B69" s="55" t="s">
        <v>31</v>
      </c>
      <c r="C69" s="56" t="s">
        <v>222</v>
      </c>
      <c r="D69" s="122" t="s">
        <v>227</v>
      </c>
      <c r="E69" s="53">
        <v>1</v>
      </c>
      <c r="F69" s="60" t="s">
        <v>341</v>
      </c>
      <c r="G69" s="54">
        <v>0</v>
      </c>
      <c r="H69" s="123">
        <v>1310.28</v>
      </c>
      <c r="I69" s="123">
        <v>5241.1099999999997</v>
      </c>
      <c r="J69" s="65">
        <f t="shared" si="0"/>
        <v>6551.3899999999994</v>
      </c>
    </row>
    <row r="70" spans="1:10" ht="15.5" x14ac:dyDescent="0.3">
      <c r="A70" s="55" t="s">
        <v>182</v>
      </c>
      <c r="B70" s="56" t="s">
        <v>39</v>
      </c>
      <c r="C70" s="56" t="s">
        <v>220</v>
      </c>
      <c r="D70" s="94" t="s">
        <v>227</v>
      </c>
      <c r="E70" s="53">
        <v>1</v>
      </c>
      <c r="F70" s="60" t="s">
        <v>291</v>
      </c>
      <c r="G70" s="54">
        <v>0</v>
      </c>
      <c r="H70" s="123">
        <v>500.99</v>
      </c>
      <c r="I70" s="123">
        <v>2003.96</v>
      </c>
      <c r="J70" s="65">
        <f t="shared" si="0"/>
        <v>2504.9499999999998</v>
      </c>
    </row>
    <row r="71" spans="1:10" ht="15.5" x14ac:dyDescent="0.3">
      <c r="A71" s="56" t="s">
        <v>182</v>
      </c>
      <c r="B71" s="56" t="s">
        <v>39</v>
      </c>
      <c r="C71" s="56" t="s">
        <v>220</v>
      </c>
      <c r="D71" s="94" t="s">
        <v>227</v>
      </c>
      <c r="E71" s="53">
        <v>1</v>
      </c>
      <c r="F71" s="60" t="s">
        <v>508</v>
      </c>
      <c r="G71" s="54">
        <v>0</v>
      </c>
      <c r="H71" s="123">
        <v>500.99</v>
      </c>
      <c r="I71" s="123">
        <v>2003.96</v>
      </c>
      <c r="J71" s="65">
        <f t="shared" ref="J71:J134" si="1">H71+I71</f>
        <v>2504.9499999999998</v>
      </c>
    </row>
    <row r="72" spans="1:10" ht="15.5" x14ac:dyDescent="0.3">
      <c r="A72" s="55" t="s">
        <v>185</v>
      </c>
      <c r="B72" s="55" t="s">
        <v>29</v>
      </c>
      <c r="C72" s="57" t="s">
        <v>223</v>
      </c>
      <c r="D72" s="94" t="s">
        <v>227</v>
      </c>
      <c r="E72" s="53">
        <v>1</v>
      </c>
      <c r="F72" s="60" t="s">
        <v>293</v>
      </c>
      <c r="G72" s="54">
        <v>0</v>
      </c>
      <c r="H72" s="123">
        <v>1425.9</v>
      </c>
      <c r="I72" s="123">
        <v>5703.56</v>
      </c>
      <c r="J72" s="65">
        <f t="shared" si="1"/>
        <v>7129.4600000000009</v>
      </c>
    </row>
    <row r="73" spans="1:10" ht="15.5" x14ac:dyDescent="0.3">
      <c r="A73" s="55" t="s">
        <v>198</v>
      </c>
      <c r="B73" s="55" t="s">
        <v>449</v>
      </c>
      <c r="C73" s="58" t="s">
        <v>225</v>
      </c>
      <c r="D73" s="94" t="s">
        <v>386</v>
      </c>
      <c r="E73" s="53">
        <v>1</v>
      </c>
      <c r="F73" s="60" t="s">
        <v>386</v>
      </c>
      <c r="G73" s="54">
        <v>0</v>
      </c>
      <c r="H73" s="123">
        <v>3709.68</v>
      </c>
      <c r="I73" s="123">
        <v>14838.72</v>
      </c>
      <c r="J73" s="65">
        <f t="shared" si="1"/>
        <v>18548.399999999998</v>
      </c>
    </row>
    <row r="74" spans="1:10" ht="15.5" x14ac:dyDescent="0.3">
      <c r="A74" s="55" t="s">
        <v>196</v>
      </c>
      <c r="B74" s="57" t="s">
        <v>33</v>
      </c>
      <c r="C74" s="56" t="s">
        <v>222</v>
      </c>
      <c r="D74" s="94" t="s">
        <v>227</v>
      </c>
      <c r="E74" s="53">
        <v>1</v>
      </c>
      <c r="F74" s="60" t="s">
        <v>295</v>
      </c>
      <c r="G74" s="54">
        <v>0</v>
      </c>
      <c r="H74" s="124">
        <v>1079.06</v>
      </c>
      <c r="I74" s="124">
        <v>4316.21</v>
      </c>
      <c r="J74" s="65">
        <f t="shared" si="1"/>
        <v>5395.27</v>
      </c>
    </row>
    <row r="75" spans="1:10" ht="15.5" x14ac:dyDescent="0.3">
      <c r="A75" s="55" t="s">
        <v>182</v>
      </c>
      <c r="B75" s="56" t="s">
        <v>39</v>
      </c>
      <c r="C75" s="56" t="s">
        <v>224</v>
      </c>
      <c r="D75" s="94" t="s">
        <v>227</v>
      </c>
      <c r="E75" s="53">
        <v>1</v>
      </c>
      <c r="F75" s="60" t="s">
        <v>296</v>
      </c>
      <c r="G75" s="54">
        <v>0</v>
      </c>
      <c r="H75" s="123">
        <v>500.99</v>
      </c>
      <c r="I75" s="123">
        <v>2003.96</v>
      </c>
      <c r="J75" s="65">
        <f t="shared" si="1"/>
        <v>2504.9499999999998</v>
      </c>
    </row>
    <row r="76" spans="1:10" ht="15.5" x14ac:dyDescent="0.3">
      <c r="A76" s="55" t="s">
        <v>199</v>
      </c>
      <c r="B76" s="55" t="s">
        <v>31</v>
      </c>
      <c r="C76" s="56" t="s">
        <v>224</v>
      </c>
      <c r="D76" s="94" t="s">
        <v>227</v>
      </c>
      <c r="E76" s="53">
        <v>1</v>
      </c>
      <c r="F76" s="60" t="s">
        <v>297</v>
      </c>
      <c r="G76" s="54">
        <v>0</v>
      </c>
      <c r="H76" s="123">
        <v>1310.28</v>
      </c>
      <c r="I76" s="123">
        <v>5241.1099999999997</v>
      </c>
      <c r="J76" s="65">
        <f t="shared" si="1"/>
        <v>6551.3899999999994</v>
      </c>
    </row>
    <row r="77" spans="1:10" ht="15.5" x14ac:dyDescent="0.3">
      <c r="A77" s="55" t="s">
        <v>200</v>
      </c>
      <c r="B77" s="57" t="s">
        <v>33</v>
      </c>
      <c r="C77" s="56" t="s">
        <v>222</v>
      </c>
      <c r="D77" s="94" t="s">
        <v>407</v>
      </c>
      <c r="E77" s="53">
        <v>1</v>
      </c>
      <c r="F77" s="60" t="s">
        <v>298</v>
      </c>
      <c r="G77" s="54">
        <v>0</v>
      </c>
      <c r="H77" s="124"/>
      <c r="I77" s="124">
        <v>4316.21</v>
      </c>
      <c r="J77" s="65">
        <f t="shared" si="1"/>
        <v>4316.21</v>
      </c>
    </row>
    <row r="78" spans="1:10" ht="15.5" x14ac:dyDescent="0.3">
      <c r="A78" s="55" t="s">
        <v>201</v>
      </c>
      <c r="B78" s="56" t="s">
        <v>39</v>
      </c>
      <c r="C78" s="57" t="s">
        <v>219</v>
      </c>
      <c r="D78" s="94" t="s">
        <v>227</v>
      </c>
      <c r="E78" s="53">
        <v>1</v>
      </c>
      <c r="F78" s="60" t="s">
        <v>299</v>
      </c>
      <c r="G78" s="54">
        <v>0</v>
      </c>
      <c r="H78" s="123">
        <v>500.99</v>
      </c>
      <c r="I78" s="123">
        <v>2003.96</v>
      </c>
      <c r="J78" s="65">
        <f t="shared" si="1"/>
        <v>2504.9499999999998</v>
      </c>
    </row>
    <row r="79" spans="1:10" ht="15.5" x14ac:dyDescent="0.3">
      <c r="A79" s="55" t="s">
        <v>202</v>
      </c>
      <c r="B79" s="55" t="s">
        <v>31</v>
      </c>
      <c r="C79" s="56" t="s">
        <v>222</v>
      </c>
      <c r="D79" s="94" t="s">
        <v>407</v>
      </c>
      <c r="E79" s="53">
        <v>1</v>
      </c>
      <c r="F79" s="60" t="s">
        <v>300</v>
      </c>
      <c r="G79" s="54">
        <v>0</v>
      </c>
      <c r="H79" s="123"/>
      <c r="I79" s="123">
        <v>5241.1099999999997</v>
      </c>
      <c r="J79" s="65">
        <f t="shared" si="1"/>
        <v>5241.1099999999997</v>
      </c>
    </row>
    <row r="80" spans="1:10" ht="15.5" x14ac:dyDescent="0.3">
      <c r="A80" s="55" t="s">
        <v>187</v>
      </c>
      <c r="B80" s="55" t="s">
        <v>25</v>
      </c>
      <c r="C80" s="60" t="s">
        <v>226</v>
      </c>
      <c r="D80" s="94" t="s">
        <v>227</v>
      </c>
      <c r="E80" s="53">
        <v>1</v>
      </c>
      <c r="F80" s="60" t="s">
        <v>301</v>
      </c>
      <c r="G80" s="54">
        <v>0</v>
      </c>
      <c r="H80" s="123">
        <v>2312.25</v>
      </c>
      <c r="I80" s="123">
        <v>9249.0300000000007</v>
      </c>
      <c r="J80" s="65">
        <f t="shared" si="1"/>
        <v>11561.28</v>
      </c>
    </row>
    <row r="81" spans="1:10" ht="15.5" x14ac:dyDescent="0.3">
      <c r="A81" s="55" t="s">
        <v>189</v>
      </c>
      <c r="B81" s="55" t="s">
        <v>31</v>
      </c>
      <c r="C81" s="57" t="s">
        <v>219</v>
      </c>
      <c r="D81" s="94" t="s">
        <v>227</v>
      </c>
      <c r="E81" s="53">
        <v>1</v>
      </c>
      <c r="F81" s="61" t="s">
        <v>302</v>
      </c>
      <c r="G81" s="54">
        <v>0</v>
      </c>
      <c r="H81" s="123">
        <v>1310.28</v>
      </c>
      <c r="I81" s="123">
        <v>5241.1099999999997</v>
      </c>
      <c r="J81" s="65">
        <f t="shared" si="1"/>
        <v>6551.3899999999994</v>
      </c>
    </row>
    <row r="82" spans="1:10" ht="15.5" x14ac:dyDescent="0.3">
      <c r="A82" s="55" t="s">
        <v>181</v>
      </c>
      <c r="B82" s="57" t="s">
        <v>33</v>
      </c>
      <c r="C82" s="56" t="s">
        <v>222</v>
      </c>
      <c r="D82" s="94" t="s">
        <v>227</v>
      </c>
      <c r="E82" s="53">
        <v>1</v>
      </c>
      <c r="F82" s="63" t="s">
        <v>303</v>
      </c>
      <c r="G82" s="54">
        <v>0</v>
      </c>
      <c r="H82" s="124">
        <v>1079.06</v>
      </c>
      <c r="I82" s="124">
        <v>4316.21</v>
      </c>
      <c r="J82" s="65">
        <f t="shared" si="1"/>
        <v>5395.27</v>
      </c>
    </row>
    <row r="83" spans="1:10" ht="15.5" x14ac:dyDescent="0.3">
      <c r="A83" s="55" t="s">
        <v>195</v>
      </c>
      <c r="B83" s="55" t="s">
        <v>41</v>
      </c>
      <c r="C83" s="56" t="s">
        <v>222</v>
      </c>
      <c r="D83" s="94" t="s">
        <v>227</v>
      </c>
      <c r="E83" s="53">
        <v>1</v>
      </c>
      <c r="F83" s="62" t="s">
        <v>304</v>
      </c>
      <c r="G83" s="54">
        <v>0</v>
      </c>
      <c r="H83" s="123">
        <v>308.3</v>
      </c>
      <c r="I83" s="123">
        <v>1233.21</v>
      </c>
      <c r="J83" s="67">
        <f t="shared" si="1"/>
        <v>1541.51</v>
      </c>
    </row>
    <row r="84" spans="1:10" ht="15.5" x14ac:dyDescent="0.3">
      <c r="A84" s="55" t="s">
        <v>203</v>
      </c>
      <c r="B84" s="55" t="s">
        <v>31</v>
      </c>
      <c r="C84" s="55" t="s">
        <v>226</v>
      </c>
      <c r="D84" s="94" t="s">
        <v>407</v>
      </c>
      <c r="E84" s="53">
        <v>1</v>
      </c>
      <c r="F84" s="60" t="s">
        <v>288</v>
      </c>
      <c r="G84" s="54">
        <v>0</v>
      </c>
      <c r="H84" s="123"/>
      <c r="I84" s="123">
        <v>5241.1099999999997</v>
      </c>
      <c r="J84" s="65">
        <f t="shared" si="1"/>
        <v>5241.1099999999997</v>
      </c>
    </row>
    <row r="85" spans="1:10" ht="15.5" x14ac:dyDescent="0.3">
      <c r="A85" s="55" t="s">
        <v>185</v>
      </c>
      <c r="B85" s="55" t="s">
        <v>29</v>
      </c>
      <c r="C85" s="57" t="s">
        <v>223</v>
      </c>
      <c r="D85" s="94" t="s">
        <v>407</v>
      </c>
      <c r="E85" s="53">
        <v>1</v>
      </c>
      <c r="F85" s="61" t="s">
        <v>306</v>
      </c>
      <c r="G85" s="54">
        <v>0</v>
      </c>
      <c r="H85" s="123"/>
      <c r="I85" s="123">
        <v>5703.56</v>
      </c>
      <c r="J85" s="65">
        <f t="shared" si="1"/>
        <v>5703.56</v>
      </c>
    </row>
    <row r="86" spans="1:10" ht="15.5" x14ac:dyDescent="0.3">
      <c r="A86" s="55" t="s">
        <v>182</v>
      </c>
      <c r="B86" s="56" t="s">
        <v>39</v>
      </c>
      <c r="C86" s="58" t="s">
        <v>221</v>
      </c>
      <c r="D86" s="94" t="s">
        <v>227</v>
      </c>
      <c r="E86" s="53">
        <v>1</v>
      </c>
      <c r="F86" s="60" t="s">
        <v>307</v>
      </c>
      <c r="G86" s="54">
        <v>0</v>
      </c>
      <c r="H86" s="123">
        <v>500.99</v>
      </c>
      <c r="I86" s="123">
        <v>2003.96</v>
      </c>
      <c r="J86" s="65">
        <f t="shared" si="1"/>
        <v>2504.9499999999998</v>
      </c>
    </row>
    <row r="87" spans="1:10" ht="15.5" x14ac:dyDescent="0.3">
      <c r="A87" s="55" t="s">
        <v>181</v>
      </c>
      <c r="B87" s="57" t="s">
        <v>33</v>
      </c>
      <c r="C87" s="55" t="s">
        <v>226</v>
      </c>
      <c r="D87" s="94" t="s">
        <v>407</v>
      </c>
      <c r="E87" s="53">
        <v>1</v>
      </c>
      <c r="F87" s="61" t="s">
        <v>595</v>
      </c>
      <c r="G87" s="54">
        <v>0</v>
      </c>
      <c r="H87" s="124"/>
      <c r="I87" s="124">
        <v>4316.21</v>
      </c>
      <c r="J87" s="65">
        <f t="shared" si="1"/>
        <v>4316.21</v>
      </c>
    </row>
    <row r="88" spans="1:10" ht="15.5" x14ac:dyDescent="0.3">
      <c r="A88" s="55" t="s">
        <v>183</v>
      </c>
      <c r="B88" s="57" t="s">
        <v>27</v>
      </c>
      <c r="C88" s="55" t="s">
        <v>226</v>
      </c>
      <c r="D88" s="94" t="s">
        <v>227</v>
      </c>
      <c r="E88" s="53">
        <v>1</v>
      </c>
      <c r="F88" s="61" t="s">
        <v>309</v>
      </c>
      <c r="G88" s="54">
        <v>0</v>
      </c>
      <c r="H88" s="123">
        <v>1695.65</v>
      </c>
      <c r="I88" s="123">
        <v>6782.61</v>
      </c>
      <c r="J88" s="65">
        <f t="shared" si="1"/>
        <v>8478.26</v>
      </c>
    </row>
    <row r="89" spans="1:10" ht="15.5" x14ac:dyDescent="0.3">
      <c r="A89" s="55" t="s">
        <v>204</v>
      </c>
      <c r="B89" s="55" t="s">
        <v>41</v>
      </c>
      <c r="C89" s="58" t="s">
        <v>221</v>
      </c>
      <c r="D89" s="94" t="s">
        <v>227</v>
      </c>
      <c r="E89" s="53">
        <v>1</v>
      </c>
      <c r="F89" s="60" t="s">
        <v>594</v>
      </c>
      <c r="G89" s="54">
        <v>0</v>
      </c>
      <c r="H89" s="123">
        <v>308.3</v>
      </c>
      <c r="I89" s="123">
        <v>1233.21</v>
      </c>
      <c r="J89" s="67">
        <f t="shared" si="1"/>
        <v>1541.51</v>
      </c>
    </row>
    <row r="90" spans="1:10" ht="15.5" x14ac:dyDescent="0.3">
      <c r="A90" s="55" t="s">
        <v>199</v>
      </c>
      <c r="B90" s="55" t="s">
        <v>31</v>
      </c>
      <c r="C90" s="56" t="s">
        <v>224</v>
      </c>
      <c r="D90" s="94" t="s">
        <v>227</v>
      </c>
      <c r="E90" s="53">
        <v>1</v>
      </c>
      <c r="F90" s="60" t="s">
        <v>311</v>
      </c>
      <c r="G90" s="54">
        <v>0</v>
      </c>
      <c r="H90" s="123">
        <v>1310.28</v>
      </c>
      <c r="I90" s="123">
        <v>5241.1099999999997</v>
      </c>
      <c r="J90" s="65">
        <f t="shared" si="1"/>
        <v>6551.3899999999994</v>
      </c>
    </row>
    <row r="91" spans="1:10" ht="15.5" x14ac:dyDescent="0.3">
      <c r="A91" s="55" t="s">
        <v>181</v>
      </c>
      <c r="B91" s="57" t="s">
        <v>33</v>
      </c>
      <c r="C91" s="55" t="s">
        <v>226</v>
      </c>
      <c r="D91" s="94" t="s">
        <v>227</v>
      </c>
      <c r="E91" s="53">
        <v>1</v>
      </c>
      <c r="F91" s="62" t="s">
        <v>312</v>
      </c>
      <c r="G91" s="54">
        <v>0</v>
      </c>
      <c r="H91" s="124">
        <v>1079.06</v>
      </c>
      <c r="I91" s="124">
        <v>4316.21</v>
      </c>
      <c r="J91" s="65">
        <f t="shared" si="1"/>
        <v>5395.27</v>
      </c>
    </row>
    <row r="92" spans="1:10" ht="15.5" x14ac:dyDescent="0.3">
      <c r="A92" s="55" t="s">
        <v>205</v>
      </c>
      <c r="B92" s="55" t="s">
        <v>449</v>
      </c>
      <c r="C92" s="56" t="s">
        <v>220</v>
      </c>
      <c r="D92" s="94" t="s">
        <v>461</v>
      </c>
      <c r="E92" s="53">
        <v>1</v>
      </c>
      <c r="F92" s="60" t="s">
        <v>313</v>
      </c>
      <c r="G92" s="54">
        <v>0</v>
      </c>
      <c r="H92" s="123"/>
      <c r="I92" s="123">
        <v>14838.72</v>
      </c>
      <c r="J92" s="65">
        <f t="shared" si="1"/>
        <v>14838.72</v>
      </c>
    </row>
    <row r="93" spans="1:10" ht="15.5" x14ac:dyDescent="0.3">
      <c r="A93" s="55" t="s">
        <v>189</v>
      </c>
      <c r="B93" s="55" t="s">
        <v>31</v>
      </c>
      <c r="C93" s="58" t="s">
        <v>225</v>
      </c>
      <c r="D93" s="94" t="s">
        <v>227</v>
      </c>
      <c r="E93" s="53">
        <v>1</v>
      </c>
      <c r="F93" s="60" t="s">
        <v>314</v>
      </c>
      <c r="G93" s="54">
        <v>0</v>
      </c>
      <c r="H93" s="123">
        <v>1310.28</v>
      </c>
      <c r="I93" s="123">
        <v>5241.1099999999997</v>
      </c>
      <c r="J93" s="65">
        <f t="shared" si="1"/>
        <v>6551.3899999999994</v>
      </c>
    </row>
    <row r="94" spans="1:10" ht="15.5" x14ac:dyDescent="0.3">
      <c r="A94" s="55" t="s">
        <v>185</v>
      </c>
      <c r="B94" s="55" t="s">
        <v>29</v>
      </c>
      <c r="C94" s="56" t="s">
        <v>222</v>
      </c>
      <c r="D94" s="94" t="s">
        <v>227</v>
      </c>
      <c r="E94" s="53">
        <v>1</v>
      </c>
      <c r="F94" s="61" t="s">
        <v>315</v>
      </c>
      <c r="G94" s="54">
        <v>0</v>
      </c>
      <c r="H94" s="123">
        <v>1425.9</v>
      </c>
      <c r="I94" s="123">
        <v>5703.56</v>
      </c>
      <c r="J94" s="65">
        <f t="shared" si="1"/>
        <v>7129.4600000000009</v>
      </c>
    </row>
    <row r="95" spans="1:10" ht="15.5" x14ac:dyDescent="0.3">
      <c r="A95" s="55" t="s">
        <v>206</v>
      </c>
      <c r="B95" s="57" t="s">
        <v>27</v>
      </c>
      <c r="C95" s="57" t="s">
        <v>219</v>
      </c>
      <c r="D95" s="94" t="s">
        <v>227</v>
      </c>
      <c r="E95" s="53">
        <v>1</v>
      </c>
      <c r="F95" s="60" t="s">
        <v>316</v>
      </c>
      <c r="G95" s="54">
        <v>0</v>
      </c>
      <c r="H95" s="123">
        <v>1695.65</v>
      </c>
      <c r="I95" s="123">
        <v>6782.61</v>
      </c>
      <c r="J95" s="65">
        <f t="shared" si="1"/>
        <v>8478.26</v>
      </c>
    </row>
    <row r="96" spans="1:10" ht="15.5" x14ac:dyDescent="0.3">
      <c r="A96" s="55" t="s">
        <v>207</v>
      </c>
      <c r="B96" s="57" t="s">
        <v>27</v>
      </c>
      <c r="C96" s="57" t="s">
        <v>223</v>
      </c>
      <c r="D96" s="94" t="s">
        <v>461</v>
      </c>
      <c r="E96" s="53">
        <v>1</v>
      </c>
      <c r="F96" s="60" t="s">
        <v>317</v>
      </c>
      <c r="G96" s="54">
        <v>0</v>
      </c>
      <c r="H96" s="123"/>
      <c r="I96" s="123">
        <v>6782.61</v>
      </c>
      <c r="J96" s="65">
        <f t="shared" si="1"/>
        <v>6782.61</v>
      </c>
    </row>
    <row r="97" spans="1:10" ht="15.5" x14ac:dyDescent="0.3">
      <c r="A97" s="55" t="s">
        <v>208</v>
      </c>
      <c r="B97" s="55" t="s">
        <v>449</v>
      </c>
      <c r="C97" s="57" t="s">
        <v>219</v>
      </c>
      <c r="D97" s="94" t="s">
        <v>386</v>
      </c>
      <c r="E97" s="53">
        <v>1</v>
      </c>
      <c r="F97" s="60" t="s">
        <v>386</v>
      </c>
      <c r="G97" s="54">
        <v>0</v>
      </c>
      <c r="H97" s="123"/>
      <c r="I97" s="123">
        <v>14838.72</v>
      </c>
      <c r="J97" s="65">
        <f t="shared" si="1"/>
        <v>14838.72</v>
      </c>
    </row>
    <row r="98" spans="1:10" ht="15.5" x14ac:dyDescent="0.3">
      <c r="A98" s="55" t="s">
        <v>182</v>
      </c>
      <c r="B98" s="56" t="s">
        <v>39</v>
      </c>
      <c r="C98" s="56" t="s">
        <v>220</v>
      </c>
      <c r="D98" s="94" t="s">
        <v>227</v>
      </c>
      <c r="E98" s="53">
        <v>1</v>
      </c>
      <c r="F98" s="60" t="s">
        <v>319</v>
      </c>
      <c r="G98" s="54">
        <v>0</v>
      </c>
      <c r="H98" s="123">
        <v>500.99</v>
      </c>
      <c r="I98" s="123">
        <v>2003.96</v>
      </c>
      <c r="J98" s="65">
        <f t="shared" si="1"/>
        <v>2504.9499999999998</v>
      </c>
    </row>
    <row r="99" spans="1:10" ht="15.5" x14ac:dyDescent="0.3">
      <c r="A99" s="55" t="s">
        <v>207</v>
      </c>
      <c r="B99" s="57" t="s">
        <v>27</v>
      </c>
      <c r="C99" s="58" t="s">
        <v>225</v>
      </c>
      <c r="D99" s="94" t="s">
        <v>227</v>
      </c>
      <c r="E99" s="53">
        <v>1</v>
      </c>
      <c r="F99" s="60" t="s">
        <v>320</v>
      </c>
      <c r="G99" s="54">
        <v>0</v>
      </c>
      <c r="H99" s="123">
        <v>1695.65</v>
      </c>
      <c r="I99" s="123">
        <v>6782.61</v>
      </c>
      <c r="J99" s="65">
        <f t="shared" si="1"/>
        <v>8478.26</v>
      </c>
    </row>
    <row r="100" spans="1:10" ht="15.5" x14ac:dyDescent="0.3">
      <c r="A100" s="55" t="s">
        <v>181</v>
      </c>
      <c r="B100" s="57" t="s">
        <v>33</v>
      </c>
      <c r="C100" s="57" t="s">
        <v>219</v>
      </c>
      <c r="D100" s="94" t="s">
        <v>227</v>
      </c>
      <c r="E100" s="53">
        <v>1</v>
      </c>
      <c r="F100" s="60" t="s">
        <v>321</v>
      </c>
      <c r="G100" s="54">
        <v>0</v>
      </c>
      <c r="H100" s="124">
        <v>1079.06</v>
      </c>
      <c r="I100" s="124">
        <v>4316.21</v>
      </c>
      <c r="J100" s="65">
        <f t="shared" si="1"/>
        <v>5395.27</v>
      </c>
    </row>
    <row r="101" spans="1:10" ht="15.5" x14ac:dyDescent="0.3">
      <c r="A101" s="55" t="s">
        <v>182</v>
      </c>
      <c r="B101" s="56" t="s">
        <v>39</v>
      </c>
      <c r="C101" s="56" t="s">
        <v>224</v>
      </c>
      <c r="D101" s="94" t="s">
        <v>227</v>
      </c>
      <c r="E101" s="53">
        <v>1</v>
      </c>
      <c r="F101" s="60" t="s">
        <v>322</v>
      </c>
      <c r="G101" s="54">
        <v>0</v>
      </c>
      <c r="H101" s="123">
        <v>500.99</v>
      </c>
      <c r="I101" s="123">
        <v>2003.96</v>
      </c>
      <c r="J101" s="65">
        <f t="shared" si="1"/>
        <v>2504.9499999999998</v>
      </c>
    </row>
    <row r="102" spans="1:10" ht="15.5" x14ac:dyDescent="0.3">
      <c r="A102" s="55" t="s">
        <v>182</v>
      </c>
      <c r="B102" s="56" t="s">
        <v>39</v>
      </c>
      <c r="C102" s="57" t="s">
        <v>219</v>
      </c>
      <c r="D102" s="94" t="s">
        <v>227</v>
      </c>
      <c r="E102" s="53">
        <v>1</v>
      </c>
      <c r="F102" s="60" t="s">
        <v>323</v>
      </c>
      <c r="G102" s="54">
        <v>0</v>
      </c>
      <c r="H102" s="123">
        <v>500.99</v>
      </c>
      <c r="I102" s="123">
        <v>2003.96</v>
      </c>
      <c r="J102" s="65">
        <f t="shared" si="1"/>
        <v>2504.9499999999998</v>
      </c>
    </row>
    <row r="103" spans="1:10" ht="15.5" x14ac:dyDescent="0.3">
      <c r="A103" s="55" t="s">
        <v>182</v>
      </c>
      <c r="B103" s="56" t="s">
        <v>39</v>
      </c>
      <c r="C103" s="57" t="s">
        <v>219</v>
      </c>
      <c r="D103" s="94" t="s">
        <v>227</v>
      </c>
      <c r="E103" s="53">
        <v>1</v>
      </c>
      <c r="F103" s="60" t="s">
        <v>324</v>
      </c>
      <c r="G103" s="54">
        <v>0</v>
      </c>
      <c r="H103" s="123">
        <v>500.99</v>
      </c>
      <c r="I103" s="123">
        <v>2003.96</v>
      </c>
      <c r="J103" s="65">
        <f t="shared" si="1"/>
        <v>2504.9499999999998</v>
      </c>
    </row>
    <row r="104" spans="1:10" ht="15.5" x14ac:dyDescent="0.3">
      <c r="A104" s="55" t="s">
        <v>183</v>
      </c>
      <c r="B104" s="57" t="s">
        <v>27</v>
      </c>
      <c r="C104" s="56" t="s">
        <v>222</v>
      </c>
      <c r="D104" s="94" t="s">
        <v>227</v>
      </c>
      <c r="E104" s="53">
        <v>1</v>
      </c>
      <c r="F104" s="60" t="s">
        <v>325</v>
      </c>
      <c r="G104" s="54">
        <v>0</v>
      </c>
      <c r="H104" s="123">
        <v>1695.65</v>
      </c>
      <c r="I104" s="123">
        <v>6782.61</v>
      </c>
      <c r="J104" s="65">
        <f t="shared" si="1"/>
        <v>8478.26</v>
      </c>
    </row>
    <row r="105" spans="1:10" ht="15.5" x14ac:dyDescent="0.3">
      <c r="A105" s="55" t="s">
        <v>209</v>
      </c>
      <c r="B105" s="57" t="s">
        <v>27</v>
      </c>
      <c r="C105" s="57" t="s">
        <v>219</v>
      </c>
      <c r="D105" s="94" t="s">
        <v>227</v>
      </c>
      <c r="E105" s="53">
        <v>1</v>
      </c>
      <c r="F105" s="60" t="s">
        <v>326</v>
      </c>
      <c r="G105" s="54">
        <v>0</v>
      </c>
      <c r="H105" s="123">
        <v>1695.65</v>
      </c>
      <c r="I105" s="123">
        <v>6782.61</v>
      </c>
      <c r="J105" s="65">
        <f t="shared" si="1"/>
        <v>8478.26</v>
      </c>
    </row>
    <row r="106" spans="1:10" ht="15.5" x14ac:dyDescent="0.3">
      <c r="A106" s="55" t="s">
        <v>183</v>
      </c>
      <c r="B106" s="57" t="s">
        <v>27</v>
      </c>
      <c r="C106" s="56" t="s">
        <v>220</v>
      </c>
      <c r="D106" s="94" t="s">
        <v>386</v>
      </c>
      <c r="E106" s="53">
        <v>1</v>
      </c>
      <c r="F106" s="61" t="s">
        <v>386</v>
      </c>
      <c r="G106" s="54">
        <v>0</v>
      </c>
      <c r="H106" s="123">
        <v>1695.65</v>
      </c>
      <c r="I106" s="123">
        <v>6782.61</v>
      </c>
      <c r="J106" s="65">
        <f t="shared" si="1"/>
        <v>8478.26</v>
      </c>
    </row>
    <row r="107" spans="1:10" ht="15.5" x14ac:dyDescent="0.3">
      <c r="A107" s="55" t="s">
        <v>201</v>
      </c>
      <c r="B107" s="56" t="s">
        <v>39</v>
      </c>
      <c r="C107" s="55" t="s">
        <v>226</v>
      </c>
      <c r="D107" s="94" t="s">
        <v>227</v>
      </c>
      <c r="E107" s="53">
        <v>1</v>
      </c>
      <c r="F107" s="60" t="s">
        <v>564</v>
      </c>
      <c r="G107" s="54">
        <v>0</v>
      </c>
      <c r="H107" s="123">
        <v>500.99</v>
      </c>
      <c r="I107" s="123">
        <v>2003.96</v>
      </c>
      <c r="J107" s="65">
        <f t="shared" si="1"/>
        <v>2504.9499999999998</v>
      </c>
    </row>
    <row r="108" spans="1:10" ht="15.5" x14ac:dyDescent="0.3">
      <c r="A108" s="55" t="s">
        <v>199</v>
      </c>
      <c r="B108" s="55" t="s">
        <v>31</v>
      </c>
      <c r="C108" s="57" t="s">
        <v>219</v>
      </c>
      <c r="D108" s="94" t="s">
        <v>227</v>
      </c>
      <c r="E108" s="53">
        <v>1</v>
      </c>
      <c r="F108" s="60" t="s">
        <v>569</v>
      </c>
      <c r="G108" s="54">
        <v>0</v>
      </c>
      <c r="H108" s="123">
        <v>1310.28</v>
      </c>
      <c r="I108" s="123">
        <v>5241.1099999999997</v>
      </c>
      <c r="J108" s="65">
        <f t="shared" si="1"/>
        <v>6551.3899999999994</v>
      </c>
    </row>
    <row r="109" spans="1:10" ht="15.5" x14ac:dyDescent="0.3">
      <c r="A109" s="55" t="s">
        <v>180</v>
      </c>
      <c r="B109" s="58" t="s">
        <v>37</v>
      </c>
      <c r="C109" s="57" t="s">
        <v>219</v>
      </c>
      <c r="D109" s="94" t="s">
        <v>227</v>
      </c>
      <c r="E109" s="53">
        <v>1</v>
      </c>
      <c r="F109" s="59" t="s">
        <v>330</v>
      </c>
      <c r="G109" s="54">
        <v>0</v>
      </c>
      <c r="H109" s="124">
        <v>770.75</v>
      </c>
      <c r="I109" s="124">
        <v>3083.01</v>
      </c>
      <c r="J109" s="65">
        <f t="shared" si="1"/>
        <v>3853.76</v>
      </c>
    </row>
    <row r="110" spans="1:10" ht="15.5" x14ac:dyDescent="0.3">
      <c r="A110" s="55" t="s">
        <v>199</v>
      </c>
      <c r="B110" s="55" t="s">
        <v>31</v>
      </c>
      <c r="C110" s="57" t="s">
        <v>219</v>
      </c>
      <c r="D110" s="94" t="s">
        <v>227</v>
      </c>
      <c r="E110" s="53">
        <v>1</v>
      </c>
      <c r="F110" s="60" t="s">
        <v>331</v>
      </c>
      <c r="G110" s="54">
        <v>0</v>
      </c>
      <c r="H110" s="123">
        <v>1310.28</v>
      </c>
      <c r="I110" s="123">
        <v>5241.1099999999997</v>
      </c>
      <c r="J110" s="65">
        <f t="shared" si="1"/>
        <v>6551.3899999999994</v>
      </c>
    </row>
    <row r="111" spans="1:10" ht="15.5" x14ac:dyDescent="0.3">
      <c r="A111" s="55" t="s">
        <v>210</v>
      </c>
      <c r="B111" s="55" t="s">
        <v>449</v>
      </c>
      <c r="C111" s="58" t="s">
        <v>221</v>
      </c>
      <c r="D111" s="94" t="s">
        <v>227</v>
      </c>
      <c r="E111" s="53">
        <v>1</v>
      </c>
      <c r="F111" s="60" t="s">
        <v>332</v>
      </c>
      <c r="G111" s="54">
        <v>0</v>
      </c>
      <c r="H111" s="123">
        <v>3709.68</v>
      </c>
      <c r="I111" s="123">
        <v>14838.72</v>
      </c>
      <c r="J111" s="65">
        <f t="shared" si="1"/>
        <v>18548.399999999998</v>
      </c>
    </row>
    <row r="112" spans="1:10" ht="15.5" x14ac:dyDescent="0.3">
      <c r="A112" s="55" t="s">
        <v>187</v>
      </c>
      <c r="B112" s="55" t="s">
        <v>25</v>
      </c>
      <c r="C112" s="56" t="s">
        <v>225</v>
      </c>
      <c r="D112" s="94" t="s">
        <v>227</v>
      </c>
      <c r="E112" s="53">
        <v>1</v>
      </c>
      <c r="F112" s="60" t="s">
        <v>333</v>
      </c>
      <c r="G112" s="54">
        <v>0</v>
      </c>
      <c r="H112" s="123">
        <v>2312.25</v>
      </c>
      <c r="I112" s="123">
        <v>9249.0300000000007</v>
      </c>
      <c r="J112" s="65">
        <f t="shared" si="1"/>
        <v>11561.28</v>
      </c>
    </row>
    <row r="113" spans="1:10" ht="15.5" x14ac:dyDescent="0.3">
      <c r="A113" s="55" t="s">
        <v>187</v>
      </c>
      <c r="B113" s="55" t="s">
        <v>25</v>
      </c>
      <c r="C113" s="56" t="s">
        <v>222</v>
      </c>
      <c r="D113" s="94" t="s">
        <v>461</v>
      </c>
      <c r="E113" s="53">
        <v>1</v>
      </c>
      <c r="F113" s="60" t="s">
        <v>334</v>
      </c>
      <c r="G113" s="54">
        <v>0</v>
      </c>
      <c r="H113" s="123"/>
      <c r="I113" s="123">
        <v>9249.0300000000007</v>
      </c>
      <c r="J113" s="65">
        <f t="shared" si="1"/>
        <v>9249.0300000000007</v>
      </c>
    </row>
    <row r="114" spans="1:10" ht="15.5" x14ac:dyDescent="0.3">
      <c r="A114" s="55" t="s">
        <v>189</v>
      </c>
      <c r="B114" s="55" t="s">
        <v>31</v>
      </c>
      <c r="C114" s="56" t="s">
        <v>225</v>
      </c>
      <c r="D114" s="94" t="s">
        <v>227</v>
      </c>
      <c r="E114" s="53">
        <v>1</v>
      </c>
      <c r="F114" s="61" t="s">
        <v>575</v>
      </c>
      <c r="G114" s="54">
        <v>0</v>
      </c>
      <c r="H114" s="123">
        <v>1310.28</v>
      </c>
      <c r="I114" s="123">
        <v>5241.1099999999997</v>
      </c>
      <c r="J114" s="65">
        <f t="shared" si="1"/>
        <v>6551.3899999999994</v>
      </c>
    </row>
    <row r="115" spans="1:10" ht="15.5" x14ac:dyDescent="0.3">
      <c r="A115" s="55" t="s">
        <v>185</v>
      </c>
      <c r="B115" s="55" t="s">
        <v>29</v>
      </c>
      <c r="C115" s="57" t="s">
        <v>223</v>
      </c>
      <c r="D115" s="94" t="s">
        <v>227</v>
      </c>
      <c r="E115" s="53">
        <v>1</v>
      </c>
      <c r="F115" s="61" t="s">
        <v>336</v>
      </c>
      <c r="G115" s="54">
        <v>0</v>
      </c>
      <c r="H115" s="123">
        <v>1425.9</v>
      </c>
      <c r="I115" s="123">
        <v>5703.56</v>
      </c>
      <c r="J115" s="65">
        <f t="shared" si="1"/>
        <v>7129.4600000000009</v>
      </c>
    </row>
    <row r="116" spans="1:10" ht="15.5" x14ac:dyDescent="0.3">
      <c r="A116" s="55" t="s">
        <v>195</v>
      </c>
      <c r="B116" s="55" t="s">
        <v>41</v>
      </c>
      <c r="C116" s="57" t="s">
        <v>219</v>
      </c>
      <c r="D116" s="94" t="s">
        <v>227</v>
      </c>
      <c r="E116" s="53">
        <v>1</v>
      </c>
      <c r="F116" s="60" t="s">
        <v>337</v>
      </c>
      <c r="G116" s="54">
        <v>0</v>
      </c>
      <c r="H116" s="123">
        <v>308.3</v>
      </c>
      <c r="I116" s="123">
        <v>1233.21</v>
      </c>
      <c r="J116" s="67">
        <f t="shared" si="1"/>
        <v>1541.51</v>
      </c>
    </row>
    <row r="117" spans="1:10" ht="15.5" x14ac:dyDescent="0.3">
      <c r="A117" s="55" t="s">
        <v>195</v>
      </c>
      <c r="B117" s="55" t="s">
        <v>41</v>
      </c>
      <c r="C117" s="56" t="s">
        <v>220</v>
      </c>
      <c r="D117" s="94" t="s">
        <v>227</v>
      </c>
      <c r="E117" s="53">
        <v>1</v>
      </c>
      <c r="F117" s="61" t="s">
        <v>338</v>
      </c>
      <c r="G117" s="54">
        <v>0</v>
      </c>
      <c r="H117" s="123">
        <v>308.3</v>
      </c>
      <c r="I117" s="123">
        <v>1233.21</v>
      </c>
      <c r="J117" s="67">
        <f t="shared" si="1"/>
        <v>1541.51</v>
      </c>
    </row>
    <row r="118" spans="1:10" ht="15.5" x14ac:dyDescent="0.3">
      <c r="A118" s="55" t="s">
        <v>195</v>
      </c>
      <c r="B118" s="55" t="s">
        <v>41</v>
      </c>
      <c r="C118" s="55" t="s">
        <v>226</v>
      </c>
      <c r="D118" s="94" t="s">
        <v>227</v>
      </c>
      <c r="E118" s="53">
        <v>1</v>
      </c>
      <c r="F118" s="60" t="s">
        <v>590</v>
      </c>
      <c r="G118" s="54">
        <v>0</v>
      </c>
      <c r="H118" s="123">
        <v>308.3</v>
      </c>
      <c r="I118" s="123">
        <v>1233.21</v>
      </c>
      <c r="J118" s="67">
        <f t="shared" si="1"/>
        <v>1541.51</v>
      </c>
    </row>
    <row r="119" spans="1:10" ht="15.5" x14ac:dyDescent="0.3">
      <c r="A119" s="55" t="s">
        <v>180</v>
      </c>
      <c r="B119" s="58" t="s">
        <v>37</v>
      </c>
      <c r="C119" s="56" t="s">
        <v>224</v>
      </c>
      <c r="D119" s="94" t="s">
        <v>227</v>
      </c>
      <c r="E119" s="53">
        <v>1</v>
      </c>
      <c r="F119" s="60" t="s">
        <v>576</v>
      </c>
      <c r="G119" s="54">
        <v>0</v>
      </c>
      <c r="H119" s="124">
        <v>770.75</v>
      </c>
      <c r="I119" s="124">
        <v>3083.01</v>
      </c>
      <c r="J119" s="65">
        <f t="shared" si="1"/>
        <v>3853.76</v>
      </c>
    </row>
    <row r="120" spans="1:10" ht="15.5" x14ac:dyDescent="0.3">
      <c r="A120" s="55" t="s">
        <v>180</v>
      </c>
      <c r="B120" s="58" t="s">
        <v>37</v>
      </c>
      <c r="C120" s="57" t="s">
        <v>219</v>
      </c>
      <c r="D120" s="94" t="s">
        <v>227</v>
      </c>
      <c r="E120" s="53">
        <v>1</v>
      </c>
      <c r="F120" s="60" t="s">
        <v>387</v>
      </c>
      <c r="G120" s="54">
        <v>0</v>
      </c>
      <c r="H120" s="124">
        <v>770.75</v>
      </c>
      <c r="I120" s="124">
        <v>3083.01</v>
      </c>
      <c r="J120" s="65">
        <f t="shared" si="1"/>
        <v>3853.76</v>
      </c>
    </row>
    <row r="121" spans="1:10" ht="15.5" x14ac:dyDescent="0.3">
      <c r="A121" s="55" t="s">
        <v>189</v>
      </c>
      <c r="B121" s="55" t="s">
        <v>31</v>
      </c>
      <c r="C121" s="57" t="s">
        <v>219</v>
      </c>
      <c r="D121" s="94" t="s">
        <v>227</v>
      </c>
      <c r="E121" s="53">
        <v>1</v>
      </c>
      <c r="F121" s="61" t="s">
        <v>342</v>
      </c>
      <c r="G121" s="54">
        <v>0</v>
      </c>
      <c r="H121" s="123">
        <v>1310.28</v>
      </c>
      <c r="I121" s="123">
        <v>5241.1099999999997</v>
      </c>
      <c r="J121" s="65">
        <f t="shared" si="1"/>
        <v>6551.3899999999994</v>
      </c>
    </row>
    <row r="122" spans="1:10" ht="15.5" x14ac:dyDescent="0.3">
      <c r="A122" s="55" t="s">
        <v>188</v>
      </c>
      <c r="B122" s="55" t="s">
        <v>35</v>
      </c>
      <c r="C122" s="56" t="s">
        <v>222</v>
      </c>
      <c r="D122" s="94" t="s">
        <v>227</v>
      </c>
      <c r="E122" s="53">
        <v>1</v>
      </c>
      <c r="F122" s="60" t="s">
        <v>343</v>
      </c>
      <c r="G122" s="54">
        <v>0</v>
      </c>
      <c r="H122" s="123">
        <v>936.46</v>
      </c>
      <c r="I122" s="123">
        <v>3745.85</v>
      </c>
      <c r="J122" s="65">
        <f t="shared" si="1"/>
        <v>4682.3099999999995</v>
      </c>
    </row>
    <row r="123" spans="1:10" ht="15.5" x14ac:dyDescent="0.3">
      <c r="A123" s="55" t="s">
        <v>189</v>
      </c>
      <c r="B123" s="55" t="s">
        <v>31</v>
      </c>
      <c r="C123" s="57" t="s">
        <v>219</v>
      </c>
      <c r="D123" s="94" t="s">
        <v>227</v>
      </c>
      <c r="E123" s="53">
        <v>1</v>
      </c>
      <c r="F123" s="60" t="s">
        <v>344</v>
      </c>
      <c r="G123" s="54">
        <v>0</v>
      </c>
      <c r="H123" s="123">
        <v>1310.28</v>
      </c>
      <c r="I123" s="123">
        <v>5241.1099999999997</v>
      </c>
      <c r="J123" s="65">
        <f t="shared" si="1"/>
        <v>6551.3899999999994</v>
      </c>
    </row>
    <row r="124" spans="1:10" ht="15.5" x14ac:dyDescent="0.3">
      <c r="A124" s="55" t="s">
        <v>180</v>
      </c>
      <c r="B124" s="58" t="s">
        <v>37</v>
      </c>
      <c r="C124" s="56" t="s">
        <v>222</v>
      </c>
      <c r="D124" s="94" t="s">
        <v>227</v>
      </c>
      <c r="E124" s="53">
        <v>1</v>
      </c>
      <c r="F124" s="61" t="s">
        <v>345</v>
      </c>
      <c r="G124" s="54">
        <v>0</v>
      </c>
      <c r="H124" s="124">
        <v>770.75</v>
      </c>
      <c r="I124" s="124">
        <v>3083.01</v>
      </c>
      <c r="J124" s="65">
        <f t="shared" si="1"/>
        <v>3853.76</v>
      </c>
    </row>
    <row r="125" spans="1:10" ht="15.5" x14ac:dyDescent="0.3">
      <c r="A125" s="55" t="s">
        <v>180</v>
      </c>
      <c r="B125" s="58" t="s">
        <v>37</v>
      </c>
      <c r="C125" s="57" t="s">
        <v>221</v>
      </c>
      <c r="D125" s="94" t="s">
        <v>227</v>
      </c>
      <c r="E125" s="53">
        <v>1</v>
      </c>
      <c r="F125" s="60" t="s">
        <v>585</v>
      </c>
      <c r="G125" s="54">
        <v>0</v>
      </c>
      <c r="H125" s="124">
        <v>770.75</v>
      </c>
      <c r="I125" s="124">
        <v>3083.01</v>
      </c>
      <c r="J125" s="65">
        <f t="shared" si="1"/>
        <v>3853.76</v>
      </c>
    </row>
    <row r="126" spans="1:10" ht="15.5" x14ac:dyDescent="0.3">
      <c r="A126" s="55" t="s">
        <v>180</v>
      </c>
      <c r="B126" s="58" t="s">
        <v>37</v>
      </c>
      <c r="C126" s="55" t="s">
        <v>226</v>
      </c>
      <c r="D126" s="94" t="s">
        <v>227</v>
      </c>
      <c r="E126" s="53">
        <v>1</v>
      </c>
      <c r="F126" s="61" t="s">
        <v>347</v>
      </c>
      <c r="G126" s="54">
        <v>0</v>
      </c>
      <c r="H126" s="124">
        <v>770.75</v>
      </c>
      <c r="I126" s="124">
        <v>3083.01</v>
      </c>
      <c r="J126" s="65">
        <f t="shared" si="1"/>
        <v>3853.76</v>
      </c>
    </row>
    <row r="127" spans="1:10" ht="15.5" x14ac:dyDescent="0.3">
      <c r="A127" s="55" t="s">
        <v>195</v>
      </c>
      <c r="B127" s="55" t="s">
        <v>41</v>
      </c>
      <c r="C127" s="58" t="s">
        <v>225</v>
      </c>
      <c r="D127" s="94" t="s">
        <v>227</v>
      </c>
      <c r="E127" s="53">
        <v>1</v>
      </c>
      <c r="F127" s="60" t="s">
        <v>348</v>
      </c>
      <c r="G127" s="54">
        <v>0</v>
      </c>
      <c r="H127" s="123">
        <v>308.3</v>
      </c>
      <c r="I127" s="123">
        <v>1233.21</v>
      </c>
      <c r="J127" s="67">
        <f t="shared" si="1"/>
        <v>1541.51</v>
      </c>
    </row>
    <row r="128" spans="1:10" ht="15.5" x14ac:dyDescent="0.3">
      <c r="A128" s="55" t="s">
        <v>195</v>
      </c>
      <c r="B128" s="55" t="s">
        <v>41</v>
      </c>
      <c r="C128" s="56" t="s">
        <v>225</v>
      </c>
      <c r="D128" s="122" t="s">
        <v>227</v>
      </c>
      <c r="E128" s="53">
        <v>1</v>
      </c>
      <c r="F128" s="60" t="s">
        <v>591</v>
      </c>
      <c r="G128" s="54">
        <v>0</v>
      </c>
      <c r="H128" s="123">
        <v>308.3</v>
      </c>
      <c r="I128" s="123">
        <v>1233.21</v>
      </c>
      <c r="J128" s="67">
        <f t="shared" si="1"/>
        <v>1541.51</v>
      </c>
    </row>
    <row r="129" spans="1:10" ht="15.5" x14ac:dyDescent="0.3">
      <c r="A129" s="55" t="s">
        <v>207</v>
      </c>
      <c r="B129" s="57" t="s">
        <v>27</v>
      </c>
      <c r="C129" s="58" t="s">
        <v>221</v>
      </c>
      <c r="D129" s="94" t="s">
        <v>227</v>
      </c>
      <c r="E129" s="53">
        <v>1</v>
      </c>
      <c r="F129" s="60" t="s">
        <v>581</v>
      </c>
      <c r="G129" s="54">
        <v>0</v>
      </c>
      <c r="H129" s="123">
        <v>1695.65</v>
      </c>
      <c r="I129" s="123">
        <v>6782.61</v>
      </c>
      <c r="J129" s="65">
        <f t="shared" si="1"/>
        <v>8478.26</v>
      </c>
    </row>
    <row r="130" spans="1:10" ht="15.5" x14ac:dyDescent="0.3">
      <c r="A130" s="55" t="s">
        <v>189</v>
      </c>
      <c r="B130" s="55" t="s">
        <v>31</v>
      </c>
      <c r="C130" s="57" t="s">
        <v>219</v>
      </c>
      <c r="D130" s="94" t="s">
        <v>407</v>
      </c>
      <c r="E130" s="53">
        <v>1</v>
      </c>
      <c r="F130" s="60" t="s">
        <v>351</v>
      </c>
      <c r="G130" s="54">
        <v>0</v>
      </c>
      <c r="H130" s="123"/>
      <c r="I130" s="123">
        <v>5241.1099999999997</v>
      </c>
      <c r="J130" s="65">
        <f t="shared" si="1"/>
        <v>5241.1099999999997</v>
      </c>
    </row>
    <row r="131" spans="1:10" ht="15.5" x14ac:dyDescent="0.3">
      <c r="A131" s="55" t="s">
        <v>180</v>
      </c>
      <c r="B131" s="58" t="s">
        <v>37</v>
      </c>
      <c r="C131" s="57" t="s">
        <v>219</v>
      </c>
      <c r="D131" s="94" t="s">
        <v>227</v>
      </c>
      <c r="E131" s="53">
        <v>1</v>
      </c>
      <c r="F131" s="60" t="s">
        <v>352</v>
      </c>
      <c r="G131" s="54">
        <v>0</v>
      </c>
      <c r="H131" s="124">
        <v>770.75</v>
      </c>
      <c r="I131" s="124">
        <v>3083.01</v>
      </c>
      <c r="J131" s="65">
        <f t="shared" si="1"/>
        <v>3853.76</v>
      </c>
    </row>
    <row r="132" spans="1:10" ht="15.5" x14ac:dyDescent="0.3">
      <c r="A132" s="55" t="s">
        <v>196</v>
      </c>
      <c r="B132" s="57" t="s">
        <v>33</v>
      </c>
      <c r="C132" s="55" t="s">
        <v>226</v>
      </c>
      <c r="D132" s="94" t="s">
        <v>227</v>
      </c>
      <c r="E132" s="53">
        <v>1</v>
      </c>
      <c r="F132" s="60" t="s">
        <v>577</v>
      </c>
      <c r="G132" s="54">
        <v>0</v>
      </c>
      <c r="H132" s="124">
        <v>1079.06</v>
      </c>
      <c r="I132" s="124">
        <v>4316.21</v>
      </c>
      <c r="J132" s="65">
        <f t="shared" si="1"/>
        <v>5395.27</v>
      </c>
    </row>
    <row r="133" spans="1:10" ht="15.5" x14ac:dyDescent="0.3">
      <c r="A133" s="55" t="s">
        <v>213</v>
      </c>
      <c r="B133" s="57" t="s">
        <v>27</v>
      </c>
      <c r="C133" s="56" t="s">
        <v>220</v>
      </c>
      <c r="D133" s="94" t="s">
        <v>227</v>
      </c>
      <c r="E133" s="53">
        <v>1</v>
      </c>
      <c r="F133" s="60" t="s">
        <v>340</v>
      </c>
      <c r="G133" s="54">
        <v>0</v>
      </c>
      <c r="H133" s="123">
        <v>1695.65</v>
      </c>
      <c r="I133" s="123">
        <v>6782.61</v>
      </c>
      <c r="J133" s="65">
        <f t="shared" si="1"/>
        <v>8478.26</v>
      </c>
    </row>
    <row r="134" spans="1:10" ht="15.5" x14ac:dyDescent="0.3">
      <c r="A134" s="55" t="s">
        <v>188</v>
      </c>
      <c r="B134" s="55" t="s">
        <v>35</v>
      </c>
      <c r="C134" s="56" t="s">
        <v>224</v>
      </c>
      <c r="D134" s="94" t="s">
        <v>227</v>
      </c>
      <c r="E134" s="53">
        <v>1</v>
      </c>
      <c r="F134" s="60" t="s">
        <v>355</v>
      </c>
      <c r="G134" s="54">
        <v>0</v>
      </c>
      <c r="H134" s="123">
        <v>936.46</v>
      </c>
      <c r="I134" s="123">
        <v>3745.85</v>
      </c>
      <c r="J134" s="65">
        <f t="shared" si="1"/>
        <v>4682.3099999999995</v>
      </c>
    </row>
    <row r="135" spans="1:10" ht="15.5" x14ac:dyDescent="0.3">
      <c r="A135" s="55" t="s">
        <v>189</v>
      </c>
      <c r="B135" s="55" t="s">
        <v>31</v>
      </c>
      <c r="C135" s="57" t="s">
        <v>219</v>
      </c>
      <c r="D135" s="94" t="s">
        <v>407</v>
      </c>
      <c r="E135" s="53">
        <v>1</v>
      </c>
      <c r="F135" s="60" t="s">
        <v>356</v>
      </c>
      <c r="G135" s="54">
        <v>0</v>
      </c>
      <c r="H135" s="123"/>
      <c r="I135" s="123">
        <v>5241.1099999999997</v>
      </c>
      <c r="J135" s="65">
        <f t="shared" ref="J135:J174" si="2">H135+I135</f>
        <v>5241.1099999999997</v>
      </c>
    </row>
    <row r="136" spans="1:10" ht="15.5" x14ac:dyDescent="0.3">
      <c r="A136" s="55" t="s">
        <v>185</v>
      </c>
      <c r="B136" s="55" t="s">
        <v>29</v>
      </c>
      <c r="C136" s="56" t="s">
        <v>222</v>
      </c>
      <c r="D136" s="94" t="s">
        <v>227</v>
      </c>
      <c r="E136" s="53">
        <v>1</v>
      </c>
      <c r="F136" s="60" t="s">
        <v>357</v>
      </c>
      <c r="G136" s="54">
        <v>0</v>
      </c>
      <c r="H136" s="123">
        <v>1425.9</v>
      </c>
      <c r="I136" s="123">
        <v>5703.56</v>
      </c>
      <c r="J136" s="65">
        <f t="shared" si="2"/>
        <v>7129.4600000000009</v>
      </c>
    </row>
    <row r="137" spans="1:10" ht="15.5" x14ac:dyDescent="0.3">
      <c r="A137" s="55" t="s">
        <v>183</v>
      </c>
      <c r="B137" s="57" t="s">
        <v>27</v>
      </c>
      <c r="C137" s="56" t="s">
        <v>222</v>
      </c>
      <c r="D137" s="94" t="s">
        <v>227</v>
      </c>
      <c r="E137" s="53">
        <v>1</v>
      </c>
      <c r="F137" s="61" t="s">
        <v>358</v>
      </c>
      <c r="G137" s="54">
        <v>0</v>
      </c>
      <c r="H137" s="123">
        <v>1695.65</v>
      </c>
      <c r="I137" s="123">
        <v>6782.61</v>
      </c>
      <c r="J137" s="65">
        <f t="shared" si="2"/>
        <v>8478.26</v>
      </c>
    </row>
    <row r="138" spans="1:10" ht="15.5" x14ac:dyDescent="0.3">
      <c r="A138" s="55" t="s">
        <v>214</v>
      </c>
      <c r="B138" s="55" t="s">
        <v>449</v>
      </c>
      <c r="C138" s="55" t="s">
        <v>226</v>
      </c>
      <c r="D138" s="94" t="s">
        <v>407</v>
      </c>
      <c r="E138" s="53">
        <v>1</v>
      </c>
      <c r="F138" s="60" t="s">
        <v>353</v>
      </c>
      <c r="G138" s="54">
        <v>0</v>
      </c>
      <c r="H138" s="123"/>
      <c r="I138" s="123">
        <v>14838.72</v>
      </c>
      <c r="J138" s="65">
        <f t="shared" si="2"/>
        <v>14838.72</v>
      </c>
    </row>
    <row r="139" spans="1:10" ht="15.5" x14ac:dyDescent="0.3">
      <c r="A139" s="55" t="s">
        <v>183</v>
      </c>
      <c r="B139" s="57" t="s">
        <v>27</v>
      </c>
      <c r="C139" s="56" t="s">
        <v>224</v>
      </c>
      <c r="D139" s="94" t="s">
        <v>227</v>
      </c>
      <c r="E139" s="53">
        <v>1</v>
      </c>
      <c r="F139" s="60" t="s">
        <v>360</v>
      </c>
      <c r="G139" s="54">
        <v>0</v>
      </c>
      <c r="H139" s="123">
        <v>1695.65</v>
      </c>
      <c r="I139" s="123">
        <v>6782.61</v>
      </c>
      <c r="J139" s="65">
        <f t="shared" si="2"/>
        <v>8478.26</v>
      </c>
    </row>
    <row r="140" spans="1:10" ht="15.5" x14ac:dyDescent="0.3">
      <c r="A140" s="55" t="s">
        <v>183</v>
      </c>
      <c r="B140" s="57" t="s">
        <v>27</v>
      </c>
      <c r="C140" s="56" t="s">
        <v>222</v>
      </c>
      <c r="D140" s="94" t="s">
        <v>227</v>
      </c>
      <c r="E140" s="53">
        <v>1</v>
      </c>
      <c r="F140" s="60" t="s">
        <v>361</v>
      </c>
      <c r="G140" s="54">
        <v>0</v>
      </c>
      <c r="H140" s="123">
        <v>1695.65</v>
      </c>
      <c r="I140" s="123">
        <v>6782.61</v>
      </c>
      <c r="J140" s="65">
        <f t="shared" si="2"/>
        <v>8478.26</v>
      </c>
    </row>
    <row r="141" spans="1:10" ht="15.5" x14ac:dyDescent="0.3">
      <c r="A141" s="55" t="s">
        <v>181</v>
      </c>
      <c r="B141" s="57" t="s">
        <v>33</v>
      </c>
      <c r="C141" s="55" t="s">
        <v>226</v>
      </c>
      <c r="D141" s="94" t="s">
        <v>227</v>
      </c>
      <c r="E141" s="53">
        <v>1</v>
      </c>
      <c r="F141" s="61" t="s">
        <v>362</v>
      </c>
      <c r="G141" s="54">
        <v>0</v>
      </c>
      <c r="H141" s="124">
        <v>1079.06</v>
      </c>
      <c r="I141" s="124">
        <v>4316.21</v>
      </c>
      <c r="J141" s="65">
        <f t="shared" si="2"/>
        <v>5395.27</v>
      </c>
    </row>
    <row r="142" spans="1:10" ht="15.5" x14ac:dyDescent="0.3">
      <c r="A142" s="55" t="s">
        <v>185</v>
      </c>
      <c r="B142" s="55" t="s">
        <v>29</v>
      </c>
      <c r="C142" s="56" t="s">
        <v>224</v>
      </c>
      <c r="D142" s="94" t="s">
        <v>227</v>
      </c>
      <c r="E142" s="53">
        <v>1</v>
      </c>
      <c r="F142" s="62" t="s">
        <v>363</v>
      </c>
      <c r="G142" s="54">
        <v>0</v>
      </c>
      <c r="H142" s="123">
        <v>1425.9</v>
      </c>
      <c r="I142" s="123">
        <v>5703.56</v>
      </c>
      <c r="J142" s="65">
        <f t="shared" si="2"/>
        <v>7129.4600000000009</v>
      </c>
    </row>
    <row r="143" spans="1:10" ht="15.5" x14ac:dyDescent="0.3">
      <c r="A143" s="55" t="s">
        <v>189</v>
      </c>
      <c r="B143" s="55" t="s">
        <v>31</v>
      </c>
      <c r="C143" s="56" t="s">
        <v>222</v>
      </c>
      <c r="D143" s="94" t="s">
        <v>227</v>
      </c>
      <c r="E143" s="53">
        <v>1</v>
      </c>
      <c r="F143" s="60" t="s">
        <v>364</v>
      </c>
      <c r="G143" s="54">
        <v>0</v>
      </c>
      <c r="H143" s="123">
        <v>1310.28</v>
      </c>
      <c r="I143" s="123">
        <v>5241.1099999999997</v>
      </c>
      <c r="J143" s="65">
        <f t="shared" si="2"/>
        <v>6551.3899999999994</v>
      </c>
    </row>
    <row r="144" spans="1:10" ht="15.5" x14ac:dyDescent="0.3">
      <c r="A144" s="55" t="s">
        <v>215</v>
      </c>
      <c r="B144" s="58" t="s">
        <v>37</v>
      </c>
      <c r="C144" s="57" t="s">
        <v>219</v>
      </c>
      <c r="D144" s="94" t="s">
        <v>407</v>
      </c>
      <c r="E144" s="53">
        <v>1</v>
      </c>
      <c r="F144" s="60" t="s">
        <v>365</v>
      </c>
      <c r="G144" s="54">
        <v>0</v>
      </c>
      <c r="H144" s="124"/>
      <c r="I144" s="124">
        <v>3083.01</v>
      </c>
      <c r="J144" s="65">
        <f t="shared" si="2"/>
        <v>3083.01</v>
      </c>
    </row>
    <row r="145" spans="1:10" ht="15.5" x14ac:dyDescent="0.3">
      <c r="A145" s="55" t="s">
        <v>180</v>
      </c>
      <c r="B145" s="58" t="s">
        <v>37</v>
      </c>
      <c r="C145" s="57" t="s">
        <v>219</v>
      </c>
      <c r="D145" s="94" t="s">
        <v>227</v>
      </c>
      <c r="E145" s="53">
        <v>1</v>
      </c>
      <c r="F145" s="60" t="s">
        <v>366</v>
      </c>
      <c r="G145" s="54">
        <v>0</v>
      </c>
      <c r="H145" s="124">
        <v>770.75</v>
      </c>
      <c r="I145" s="124">
        <v>3083.01</v>
      </c>
      <c r="J145" s="65">
        <f t="shared" si="2"/>
        <v>3853.76</v>
      </c>
    </row>
    <row r="146" spans="1:10" ht="15.5" x14ac:dyDescent="0.3">
      <c r="A146" s="55" t="s">
        <v>196</v>
      </c>
      <c r="B146" s="57" t="s">
        <v>33</v>
      </c>
      <c r="C146" s="56" t="s">
        <v>225</v>
      </c>
      <c r="D146" s="94" t="s">
        <v>227</v>
      </c>
      <c r="E146" s="53">
        <v>1</v>
      </c>
      <c r="F146" s="60" t="s">
        <v>367</v>
      </c>
      <c r="G146" s="54">
        <v>0</v>
      </c>
      <c r="H146" s="124">
        <v>1079.06</v>
      </c>
      <c r="I146" s="124">
        <v>4316.21</v>
      </c>
      <c r="J146" s="65">
        <f t="shared" si="2"/>
        <v>5395.27</v>
      </c>
    </row>
    <row r="147" spans="1:10" ht="15.5" x14ac:dyDescent="0.3">
      <c r="A147" s="55" t="s">
        <v>183</v>
      </c>
      <c r="B147" s="57" t="s">
        <v>27</v>
      </c>
      <c r="C147" s="56" t="s">
        <v>224</v>
      </c>
      <c r="D147" s="94" t="s">
        <v>227</v>
      </c>
      <c r="E147" s="53">
        <v>1</v>
      </c>
      <c r="F147" s="60" t="s">
        <v>368</v>
      </c>
      <c r="G147" s="54">
        <v>0</v>
      </c>
      <c r="H147" s="123">
        <v>1695.65</v>
      </c>
      <c r="I147" s="123">
        <v>6782.61</v>
      </c>
      <c r="J147" s="65">
        <f t="shared" si="2"/>
        <v>8478.26</v>
      </c>
    </row>
    <row r="148" spans="1:10" ht="15.5" x14ac:dyDescent="0.3">
      <c r="A148" s="55" t="s">
        <v>188</v>
      </c>
      <c r="B148" s="55" t="s">
        <v>35</v>
      </c>
      <c r="C148" s="56" t="s">
        <v>222</v>
      </c>
      <c r="D148" s="94" t="s">
        <v>227</v>
      </c>
      <c r="E148" s="53">
        <v>1</v>
      </c>
      <c r="F148" s="63" t="s">
        <v>369</v>
      </c>
      <c r="G148" s="54">
        <v>0</v>
      </c>
      <c r="H148" s="123">
        <v>936.46</v>
      </c>
      <c r="I148" s="123">
        <v>3745.85</v>
      </c>
      <c r="J148" s="65">
        <f t="shared" si="2"/>
        <v>4682.3099999999995</v>
      </c>
    </row>
    <row r="149" spans="1:10" ht="15.5" x14ac:dyDescent="0.3">
      <c r="A149" s="55" t="s">
        <v>196</v>
      </c>
      <c r="B149" s="57" t="s">
        <v>33</v>
      </c>
      <c r="C149" s="57" t="s">
        <v>219</v>
      </c>
      <c r="D149" s="94" t="s">
        <v>227</v>
      </c>
      <c r="E149" s="53">
        <v>1</v>
      </c>
      <c r="F149" s="60" t="s">
        <v>370</v>
      </c>
      <c r="G149" s="54">
        <v>0</v>
      </c>
      <c r="H149" s="124">
        <v>1079.06</v>
      </c>
      <c r="I149" s="124">
        <v>4316.21</v>
      </c>
      <c r="J149" s="65">
        <f t="shared" si="2"/>
        <v>5395.27</v>
      </c>
    </row>
    <row r="150" spans="1:10" ht="15.5" x14ac:dyDescent="0.3">
      <c r="A150" s="55" t="s">
        <v>180</v>
      </c>
      <c r="B150" s="58" t="s">
        <v>37</v>
      </c>
      <c r="C150" s="56" t="s">
        <v>220</v>
      </c>
      <c r="D150" s="94" t="s">
        <v>227</v>
      </c>
      <c r="E150" s="53">
        <v>1</v>
      </c>
      <c r="F150" s="60" t="s">
        <v>371</v>
      </c>
      <c r="G150" s="54">
        <v>0</v>
      </c>
      <c r="H150" s="124">
        <v>770.75</v>
      </c>
      <c r="I150" s="124">
        <v>3083.01</v>
      </c>
      <c r="J150" s="65">
        <f t="shared" si="2"/>
        <v>3853.76</v>
      </c>
    </row>
    <row r="151" spans="1:10" ht="15.5" x14ac:dyDescent="0.3">
      <c r="A151" s="55" t="s">
        <v>216</v>
      </c>
      <c r="B151" s="55" t="s">
        <v>437</v>
      </c>
      <c r="C151" s="59" t="s">
        <v>222</v>
      </c>
      <c r="D151" s="94" t="s">
        <v>227</v>
      </c>
      <c r="E151" s="53">
        <v>1</v>
      </c>
      <c r="F151" s="60" t="s">
        <v>294</v>
      </c>
      <c r="G151" s="54">
        <v>0</v>
      </c>
      <c r="H151" s="123">
        <v>9396</v>
      </c>
      <c r="I151" s="123">
        <v>21924</v>
      </c>
      <c r="J151" s="69">
        <f t="shared" si="2"/>
        <v>31320</v>
      </c>
    </row>
    <row r="152" spans="1:10" ht="15.5" x14ac:dyDescent="0.3">
      <c r="A152" s="55" t="s">
        <v>217</v>
      </c>
      <c r="B152" s="57" t="s">
        <v>27</v>
      </c>
      <c r="C152" s="58" t="s">
        <v>225</v>
      </c>
      <c r="D152" s="94" t="s">
        <v>461</v>
      </c>
      <c r="E152" s="53">
        <v>1</v>
      </c>
      <c r="F152" s="60" t="s">
        <v>373</v>
      </c>
      <c r="G152" s="54">
        <v>0</v>
      </c>
      <c r="H152" s="123"/>
      <c r="I152" s="123">
        <v>6782.61</v>
      </c>
      <c r="J152" s="65">
        <f t="shared" si="2"/>
        <v>6782.61</v>
      </c>
    </row>
    <row r="153" spans="1:10" ht="15.5" x14ac:dyDescent="0.3">
      <c r="A153" s="55" t="s">
        <v>218</v>
      </c>
      <c r="B153" s="55" t="s">
        <v>43</v>
      </c>
      <c r="C153" s="56" t="s">
        <v>222</v>
      </c>
      <c r="D153" s="94" t="s">
        <v>227</v>
      </c>
      <c r="E153" s="53">
        <v>1</v>
      </c>
      <c r="F153" s="60" t="s">
        <v>374</v>
      </c>
      <c r="G153" s="54">
        <v>0</v>
      </c>
      <c r="H153" s="125">
        <v>269.76</v>
      </c>
      <c r="I153" s="125">
        <v>1079.06</v>
      </c>
      <c r="J153" s="67">
        <f t="shared" si="2"/>
        <v>1348.82</v>
      </c>
    </row>
    <row r="154" spans="1:10" ht="15.5" x14ac:dyDescent="0.3">
      <c r="A154" s="55" t="s">
        <v>183</v>
      </c>
      <c r="B154" s="57" t="s">
        <v>27</v>
      </c>
      <c r="C154" s="56" t="s">
        <v>224</v>
      </c>
      <c r="D154" s="94" t="s">
        <v>227</v>
      </c>
      <c r="E154" s="53">
        <v>1</v>
      </c>
      <c r="F154" s="60" t="s">
        <v>375</v>
      </c>
      <c r="G154" s="54">
        <v>0</v>
      </c>
      <c r="H154" s="123">
        <v>1695.65</v>
      </c>
      <c r="I154" s="123">
        <v>6782.61</v>
      </c>
      <c r="J154" s="65">
        <f t="shared" si="2"/>
        <v>8478.26</v>
      </c>
    </row>
    <row r="155" spans="1:10" ht="15.5" x14ac:dyDescent="0.3">
      <c r="A155" s="55" t="s">
        <v>218</v>
      </c>
      <c r="B155" s="55" t="s">
        <v>43</v>
      </c>
      <c r="C155" s="57" t="s">
        <v>219</v>
      </c>
      <c r="D155" s="94" t="s">
        <v>386</v>
      </c>
      <c r="E155" s="53">
        <v>1</v>
      </c>
      <c r="F155" s="60" t="s">
        <v>386</v>
      </c>
      <c r="G155" s="54">
        <v>0</v>
      </c>
      <c r="H155" s="125">
        <v>269.76</v>
      </c>
      <c r="I155" s="125">
        <v>1079.06</v>
      </c>
      <c r="J155" s="67">
        <f t="shared" si="2"/>
        <v>1348.82</v>
      </c>
    </row>
    <row r="156" spans="1:10" ht="15.5" x14ac:dyDescent="0.3">
      <c r="A156" s="55" t="s">
        <v>189</v>
      </c>
      <c r="B156" s="55" t="s">
        <v>31</v>
      </c>
      <c r="C156" s="55" t="s">
        <v>226</v>
      </c>
      <c r="D156" s="94" t="s">
        <v>227</v>
      </c>
      <c r="E156" s="53">
        <v>1</v>
      </c>
      <c r="F156" s="60" t="s">
        <v>377</v>
      </c>
      <c r="G156" s="54">
        <v>0</v>
      </c>
      <c r="H156" s="123">
        <v>1310.28</v>
      </c>
      <c r="I156" s="123">
        <v>5241.1099999999997</v>
      </c>
      <c r="J156" s="65">
        <f t="shared" si="2"/>
        <v>6551.3899999999994</v>
      </c>
    </row>
    <row r="157" spans="1:10" ht="15.5" x14ac:dyDescent="0.3">
      <c r="A157" s="55" t="s">
        <v>195</v>
      </c>
      <c r="B157" s="55" t="s">
        <v>41</v>
      </c>
      <c r="C157" s="56" t="s">
        <v>224</v>
      </c>
      <c r="D157" s="94" t="s">
        <v>227</v>
      </c>
      <c r="E157" s="53">
        <v>1</v>
      </c>
      <c r="F157" s="60" t="s">
        <v>378</v>
      </c>
      <c r="G157" s="54">
        <v>0</v>
      </c>
      <c r="H157" s="123">
        <v>308.3</v>
      </c>
      <c r="I157" s="123">
        <v>1233.21</v>
      </c>
      <c r="J157" s="67">
        <f t="shared" si="2"/>
        <v>1541.51</v>
      </c>
    </row>
    <row r="158" spans="1:10" ht="15.5" x14ac:dyDescent="0.3">
      <c r="A158" s="55" t="s">
        <v>182</v>
      </c>
      <c r="B158" s="56" t="s">
        <v>39</v>
      </c>
      <c r="C158" s="56" t="s">
        <v>220</v>
      </c>
      <c r="D158" s="94" t="s">
        <v>227</v>
      </c>
      <c r="E158" s="53">
        <v>1</v>
      </c>
      <c r="F158" s="60" t="s">
        <v>379</v>
      </c>
      <c r="G158" s="54">
        <v>0</v>
      </c>
      <c r="H158" s="123">
        <v>500.99</v>
      </c>
      <c r="I158" s="123">
        <v>2003.96</v>
      </c>
      <c r="J158" s="65">
        <f t="shared" si="2"/>
        <v>2504.9499999999998</v>
      </c>
    </row>
    <row r="159" spans="1:10" ht="15.5" x14ac:dyDescent="0.3">
      <c r="A159" s="55" t="s">
        <v>181</v>
      </c>
      <c r="B159" s="57" t="s">
        <v>33</v>
      </c>
      <c r="C159" s="56" t="s">
        <v>224</v>
      </c>
      <c r="D159" s="94" t="s">
        <v>227</v>
      </c>
      <c r="E159" s="53">
        <v>1</v>
      </c>
      <c r="F159" s="61" t="s">
        <v>582</v>
      </c>
      <c r="G159" s="54">
        <v>0</v>
      </c>
      <c r="H159" s="124">
        <v>1079.06</v>
      </c>
      <c r="I159" s="124">
        <v>4316.21</v>
      </c>
      <c r="J159" s="65">
        <f t="shared" si="2"/>
        <v>5395.27</v>
      </c>
    </row>
    <row r="160" spans="1:10" ht="15.5" x14ac:dyDescent="0.3">
      <c r="A160" s="55" t="s">
        <v>187</v>
      </c>
      <c r="B160" s="55" t="s">
        <v>25</v>
      </c>
      <c r="C160" s="55" t="s">
        <v>226</v>
      </c>
      <c r="D160" s="94" t="s">
        <v>227</v>
      </c>
      <c r="E160" s="53">
        <v>1</v>
      </c>
      <c r="F160" s="60" t="s">
        <v>285</v>
      </c>
      <c r="G160" s="54">
        <v>0</v>
      </c>
      <c r="H160" s="123">
        <v>2312.25</v>
      </c>
      <c r="I160" s="123">
        <v>9249.0300000000007</v>
      </c>
      <c r="J160" s="65">
        <f t="shared" si="2"/>
        <v>11561.28</v>
      </c>
    </row>
    <row r="161" spans="1:30" ht="15.5" x14ac:dyDescent="0.3">
      <c r="A161" s="55" t="s">
        <v>185</v>
      </c>
      <c r="B161" s="55" t="s">
        <v>29</v>
      </c>
      <c r="C161" s="58" t="s">
        <v>225</v>
      </c>
      <c r="D161" s="94" t="s">
        <v>227</v>
      </c>
      <c r="E161" s="53">
        <v>1</v>
      </c>
      <c r="F161" s="61" t="s">
        <v>308</v>
      </c>
      <c r="G161" s="54">
        <v>0</v>
      </c>
      <c r="H161" s="123">
        <v>1425.9</v>
      </c>
      <c r="I161" s="123">
        <v>5703.56</v>
      </c>
      <c r="J161" s="65">
        <f t="shared" si="2"/>
        <v>7129.4600000000009</v>
      </c>
    </row>
    <row r="162" spans="1:30" ht="15.5" x14ac:dyDescent="0.3">
      <c r="A162" s="55" t="s">
        <v>187</v>
      </c>
      <c r="B162" s="55" t="s">
        <v>25</v>
      </c>
      <c r="C162" s="56" t="s">
        <v>222</v>
      </c>
      <c r="D162" s="94" t="s">
        <v>227</v>
      </c>
      <c r="E162" s="53">
        <v>1</v>
      </c>
      <c r="F162" s="60" t="s">
        <v>383</v>
      </c>
      <c r="G162" s="54">
        <v>0</v>
      </c>
      <c r="H162" s="123">
        <v>2312.25</v>
      </c>
      <c r="I162" s="123">
        <v>9249.0300000000007</v>
      </c>
      <c r="J162" s="65">
        <f t="shared" si="2"/>
        <v>11561.28</v>
      </c>
    </row>
    <row r="163" spans="1:30" ht="15.5" x14ac:dyDescent="0.3">
      <c r="A163" s="55" t="s">
        <v>180</v>
      </c>
      <c r="B163" s="58" t="s">
        <v>37</v>
      </c>
      <c r="C163" s="56" t="s">
        <v>222</v>
      </c>
      <c r="D163" s="94" t="s">
        <v>227</v>
      </c>
      <c r="E163" s="53">
        <v>1</v>
      </c>
      <c r="F163" s="60" t="s">
        <v>586</v>
      </c>
      <c r="G163" s="54">
        <v>0</v>
      </c>
      <c r="H163" s="124">
        <v>770.75</v>
      </c>
      <c r="I163" s="124">
        <v>3083.01</v>
      </c>
      <c r="J163" s="65">
        <f t="shared" si="2"/>
        <v>3853.76</v>
      </c>
      <c r="K163" s="17"/>
      <c r="L163" s="17"/>
      <c r="M163" s="17"/>
      <c r="N163" s="17"/>
      <c r="O163" s="17"/>
      <c r="P163" s="17"/>
      <c r="Q163" s="17"/>
      <c r="R163" s="5"/>
      <c r="S163" s="5"/>
      <c r="T163" s="5"/>
      <c r="U163" s="5"/>
      <c r="V163" s="5"/>
      <c r="W163" s="5"/>
      <c r="X163" s="5"/>
      <c r="Y163" s="5"/>
      <c r="Z163" s="5"/>
      <c r="AA163" s="5"/>
      <c r="AB163" s="5"/>
      <c r="AC163" s="5"/>
      <c r="AD163" s="5"/>
    </row>
    <row r="164" spans="1:30" ht="15.5" x14ac:dyDescent="0.3">
      <c r="A164" s="55" t="s">
        <v>189</v>
      </c>
      <c r="B164" s="55" t="s">
        <v>31</v>
      </c>
      <c r="C164" s="56" t="s">
        <v>224</v>
      </c>
      <c r="D164" s="94" t="s">
        <v>227</v>
      </c>
      <c r="E164" s="53">
        <v>1</v>
      </c>
      <c r="F164" s="60" t="s">
        <v>385</v>
      </c>
      <c r="G164" s="54">
        <v>0</v>
      </c>
      <c r="H164" s="123">
        <v>1310.28</v>
      </c>
      <c r="I164" s="123">
        <v>5241.1099999999997</v>
      </c>
      <c r="J164" s="65">
        <f t="shared" si="2"/>
        <v>6551.3899999999994</v>
      </c>
      <c r="K164" s="17"/>
      <c r="L164" s="17"/>
      <c r="M164" s="17"/>
      <c r="N164" s="17"/>
      <c r="O164" s="17"/>
      <c r="P164" s="17"/>
      <c r="Q164" s="17"/>
      <c r="R164" s="5"/>
      <c r="S164" s="5"/>
      <c r="T164" s="5"/>
      <c r="U164" s="5"/>
      <c r="V164" s="5"/>
      <c r="W164" s="5"/>
      <c r="X164" s="5"/>
      <c r="Y164" s="5"/>
      <c r="Z164" s="5"/>
      <c r="AA164" s="5"/>
      <c r="AB164" s="5"/>
      <c r="AC164" s="5"/>
      <c r="AD164" s="5"/>
    </row>
    <row r="165" spans="1:30" ht="15.5" x14ac:dyDescent="0.3">
      <c r="A165" s="55" t="s">
        <v>196</v>
      </c>
      <c r="B165" s="57" t="s">
        <v>33</v>
      </c>
      <c r="C165" s="58" t="s">
        <v>219</v>
      </c>
      <c r="D165" s="94" t="s">
        <v>386</v>
      </c>
      <c r="E165" s="53">
        <v>1</v>
      </c>
      <c r="F165" s="130" t="s">
        <v>386</v>
      </c>
      <c r="G165" s="54">
        <v>0</v>
      </c>
      <c r="H165" s="124">
        <v>1079.06</v>
      </c>
      <c r="I165" s="124">
        <v>4316.21</v>
      </c>
      <c r="J165" s="65">
        <f t="shared" si="2"/>
        <v>5395.27</v>
      </c>
      <c r="K165" s="17"/>
      <c r="L165" s="17"/>
      <c r="M165" s="17"/>
      <c r="N165" s="17"/>
      <c r="O165" s="17"/>
      <c r="P165" s="17"/>
      <c r="Q165" s="17"/>
      <c r="R165" s="5"/>
      <c r="S165" s="5"/>
      <c r="T165" s="5"/>
      <c r="U165" s="5"/>
      <c r="V165" s="5"/>
      <c r="W165" s="5"/>
      <c r="X165" s="5"/>
      <c r="Y165" s="5"/>
      <c r="Z165" s="5"/>
      <c r="AA165" s="5"/>
      <c r="AB165" s="5"/>
      <c r="AC165" s="5"/>
      <c r="AD165" s="5"/>
    </row>
    <row r="166" spans="1:30" ht="15.5" x14ac:dyDescent="0.3">
      <c r="A166" s="55" t="s">
        <v>182</v>
      </c>
      <c r="B166" s="56" t="s">
        <v>39</v>
      </c>
      <c r="C166" s="58" t="s">
        <v>225</v>
      </c>
      <c r="D166" s="94" t="s">
        <v>227</v>
      </c>
      <c r="E166" s="53">
        <v>1</v>
      </c>
      <c r="F166" s="60" t="s">
        <v>349</v>
      </c>
      <c r="G166" s="54">
        <v>0</v>
      </c>
      <c r="H166" s="123">
        <v>500.99</v>
      </c>
      <c r="I166" s="123">
        <v>2003.96</v>
      </c>
      <c r="J166" s="65">
        <f t="shared" si="2"/>
        <v>2504.9499999999998</v>
      </c>
      <c r="K166" s="17"/>
      <c r="L166" s="17"/>
      <c r="M166" s="17"/>
      <c r="N166" s="17"/>
      <c r="O166" s="17"/>
      <c r="P166" s="17"/>
      <c r="Q166" s="17"/>
      <c r="R166" s="5"/>
      <c r="S166" s="5"/>
      <c r="T166" s="5"/>
      <c r="U166" s="5"/>
      <c r="V166" s="5"/>
      <c r="W166" s="5"/>
      <c r="X166" s="5"/>
      <c r="Y166" s="5"/>
      <c r="Z166" s="5"/>
      <c r="AA166" s="5"/>
      <c r="AB166" s="5"/>
      <c r="AC166" s="5"/>
      <c r="AD166" s="5"/>
    </row>
    <row r="167" spans="1:30" ht="15.5" x14ac:dyDescent="0.3">
      <c r="A167" s="55" t="s">
        <v>196</v>
      </c>
      <c r="B167" s="57" t="s">
        <v>33</v>
      </c>
      <c r="C167" s="58" t="s">
        <v>225</v>
      </c>
      <c r="D167" s="94" t="s">
        <v>407</v>
      </c>
      <c r="E167" s="53">
        <v>1</v>
      </c>
      <c r="F167" s="60" t="s">
        <v>420</v>
      </c>
      <c r="G167" s="54">
        <v>0</v>
      </c>
      <c r="H167" s="124"/>
      <c r="I167" s="124">
        <v>4316.21</v>
      </c>
      <c r="J167" s="65">
        <f t="shared" si="2"/>
        <v>4316.21</v>
      </c>
      <c r="K167" s="17"/>
      <c r="L167" s="17"/>
      <c r="M167" s="17"/>
      <c r="N167" s="17"/>
      <c r="O167" s="17"/>
      <c r="P167" s="17"/>
      <c r="Q167" s="17"/>
      <c r="R167" s="5"/>
      <c r="S167" s="5"/>
      <c r="T167" s="5"/>
      <c r="U167" s="5"/>
      <c r="V167" s="5"/>
      <c r="W167" s="5"/>
      <c r="X167" s="5"/>
      <c r="Y167" s="5"/>
      <c r="Z167" s="5"/>
      <c r="AA167" s="5"/>
      <c r="AB167" s="5"/>
      <c r="AC167" s="5"/>
      <c r="AD167" s="5"/>
    </row>
    <row r="168" spans="1:30" ht="15.5" x14ac:dyDescent="0.3">
      <c r="A168" s="55" t="s">
        <v>189</v>
      </c>
      <c r="B168" s="55" t="s">
        <v>31</v>
      </c>
      <c r="C168" s="56" t="s">
        <v>220</v>
      </c>
      <c r="D168" s="94" t="s">
        <v>227</v>
      </c>
      <c r="E168" s="53">
        <v>1</v>
      </c>
      <c r="F168" s="60" t="s">
        <v>505</v>
      </c>
      <c r="G168" s="54">
        <v>0</v>
      </c>
      <c r="H168" s="123">
        <v>1310.28</v>
      </c>
      <c r="I168" s="123">
        <v>5241.1099999999997</v>
      </c>
      <c r="J168" s="65">
        <f t="shared" si="2"/>
        <v>6551.3899999999994</v>
      </c>
      <c r="K168" s="17"/>
      <c r="L168" s="17"/>
      <c r="M168" s="17"/>
      <c r="N168" s="17"/>
      <c r="O168" s="17"/>
      <c r="P168" s="17"/>
      <c r="Q168" s="17"/>
      <c r="R168" s="5"/>
      <c r="S168" s="5"/>
      <c r="T168" s="5"/>
      <c r="U168" s="5"/>
      <c r="V168" s="5"/>
      <c r="W168" s="5"/>
      <c r="X168" s="5"/>
      <c r="Y168" s="5"/>
      <c r="Z168" s="5"/>
      <c r="AA168" s="5"/>
      <c r="AB168" s="5"/>
      <c r="AC168" s="5"/>
      <c r="AD168" s="5"/>
    </row>
    <row r="169" spans="1:30" ht="15.5" x14ac:dyDescent="0.3">
      <c r="A169" s="55" t="s">
        <v>182</v>
      </c>
      <c r="B169" s="56" t="s">
        <v>39</v>
      </c>
      <c r="C169" s="56" t="s">
        <v>220</v>
      </c>
      <c r="D169" s="94" t="s">
        <v>407</v>
      </c>
      <c r="E169" s="53">
        <v>1</v>
      </c>
      <c r="F169" s="84" t="s">
        <v>421</v>
      </c>
      <c r="G169" s="54">
        <v>0</v>
      </c>
      <c r="H169" s="123"/>
      <c r="I169" s="123">
        <v>2003.96</v>
      </c>
      <c r="J169" s="65">
        <f t="shared" si="2"/>
        <v>2003.96</v>
      </c>
      <c r="K169" s="17"/>
      <c r="L169" s="17"/>
      <c r="M169" s="17"/>
      <c r="N169" s="17"/>
      <c r="O169" s="17"/>
      <c r="P169" s="17"/>
      <c r="Q169" s="17"/>
      <c r="R169" s="5"/>
      <c r="S169" s="5"/>
      <c r="T169" s="5"/>
      <c r="U169" s="5"/>
      <c r="V169" s="5"/>
      <c r="W169" s="5"/>
      <c r="X169" s="5"/>
      <c r="Y169" s="5"/>
      <c r="Z169" s="5"/>
      <c r="AA169" s="5"/>
      <c r="AB169" s="5"/>
      <c r="AC169" s="5"/>
      <c r="AD169" s="5"/>
    </row>
    <row r="170" spans="1:30" ht="15.5" x14ac:dyDescent="0.3">
      <c r="A170" s="55" t="s">
        <v>180</v>
      </c>
      <c r="B170" s="57" t="s">
        <v>37</v>
      </c>
      <c r="C170" s="56" t="s">
        <v>222</v>
      </c>
      <c r="D170" s="94" t="s">
        <v>227</v>
      </c>
      <c r="E170" s="53">
        <v>1</v>
      </c>
      <c r="F170" s="60" t="s">
        <v>509</v>
      </c>
      <c r="G170" s="54">
        <v>0</v>
      </c>
      <c r="H170" s="124">
        <v>770.75</v>
      </c>
      <c r="I170" s="124">
        <v>3083.01</v>
      </c>
      <c r="J170" s="65">
        <f t="shared" si="2"/>
        <v>3853.76</v>
      </c>
      <c r="K170" s="17"/>
      <c r="L170" s="17"/>
      <c r="M170" s="17"/>
      <c r="N170" s="17"/>
      <c r="O170" s="17"/>
      <c r="P170" s="17"/>
      <c r="Q170" s="17"/>
      <c r="R170" s="5"/>
      <c r="S170" s="5"/>
      <c r="T170" s="5"/>
      <c r="U170" s="5"/>
      <c r="V170" s="5"/>
      <c r="W170" s="5"/>
      <c r="X170" s="5"/>
      <c r="Y170" s="5"/>
      <c r="Z170" s="5"/>
      <c r="AA170" s="5"/>
      <c r="AB170" s="5"/>
      <c r="AC170" s="5"/>
      <c r="AD170" s="5"/>
    </row>
    <row r="171" spans="1:30" ht="15.5" x14ac:dyDescent="0.3">
      <c r="A171" s="55" t="s">
        <v>180</v>
      </c>
      <c r="B171" s="58" t="s">
        <v>37</v>
      </c>
      <c r="C171" s="58" t="s">
        <v>225</v>
      </c>
      <c r="D171" s="94" t="s">
        <v>227</v>
      </c>
      <c r="E171" s="53">
        <v>1</v>
      </c>
      <c r="F171" s="60" t="s">
        <v>510</v>
      </c>
      <c r="G171" s="54">
        <v>0</v>
      </c>
      <c r="H171" s="124">
        <v>770.75</v>
      </c>
      <c r="I171" s="124">
        <v>3083.01</v>
      </c>
      <c r="J171" s="65">
        <f t="shared" si="2"/>
        <v>3853.76</v>
      </c>
      <c r="K171" s="17"/>
      <c r="L171" s="17"/>
      <c r="M171" s="17"/>
      <c r="N171" s="17"/>
      <c r="O171" s="17"/>
      <c r="P171" s="17"/>
      <c r="Q171" s="17"/>
      <c r="R171" s="5"/>
      <c r="S171" s="5"/>
      <c r="T171" s="5"/>
      <c r="U171" s="5"/>
      <c r="V171" s="5"/>
      <c r="W171" s="5"/>
      <c r="X171" s="5"/>
      <c r="Y171" s="5"/>
      <c r="Z171" s="5"/>
      <c r="AA171" s="5"/>
      <c r="AB171" s="5"/>
      <c r="AC171" s="5"/>
      <c r="AD171" s="5"/>
    </row>
    <row r="172" spans="1:30" ht="15.5" x14ac:dyDescent="0.3">
      <c r="A172" s="55" t="s">
        <v>182</v>
      </c>
      <c r="B172" s="56" t="s">
        <v>39</v>
      </c>
      <c r="C172" s="58" t="s">
        <v>221</v>
      </c>
      <c r="D172" s="94" t="s">
        <v>227</v>
      </c>
      <c r="E172" s="53">
        <v>1</v>
      </c>
      <c r="F172" s="60" t="s">
        <v>310</v>
      </c>
      <c r="G172" s="54">
        <v>0</v>
      </c>
      <c r="H172" s="123">
        <v>500.99</v>
      </c>
      <c r="I172" s="123">
        <v>2003.96</v>
      </c>
      <c r="J172" s="65">
        <f t="shared" si="2"/>
        <v>2504.9499999999998</v>
      </c>
      <c r="K172" s="17"/>
      <c r="L172" s="17"/>
      <c r="M172" s="17"/>
      <c r="N172" s="17"/>
      <c r="O172" s="17"/>
      <c r="P172" s="17"/>
      <c r="Q172" s="17"/>
      <c r="R172" s="5"/>
      <c r="S172" s="5"/>
      <c r="T172" s="5"/>
      <c r="U172" s="5"/>
      <c r="V172" s="5"/>
      <c r="W172" s="5"/>
      <c r="X172" s="5"/>
      <c r="Y172" s="5"/>
      <c r="Z172" s="5"/>
      <c r="AA172" s="5"/>
      <c r="AB172" s="5"/>
      <c r="AC172" s="5"/>
      <c r="AD172" s="5"/>
    </row>
    <row r="173" spans="1:30" ht="15.5" x14ac:dyDescent="0.3">
      <c r="A173" s="55" t="s">
        <v>185</v>
      </c>
      <c r="B173" s="55" t="s">
        <v>29</v>
      </c>
      <c r="C173" s="57" t="s">
        <v>219</v>
      </c>
      <c r="D173" s="94" t="s">
        <v>227</v>
      </c>
      <c r="E173" s="53">
        <v>1</v>
      </c>
      <c r="F173" s="60" t="s">
        <v>388</v>
      </c>
      <c r="G173" s="54">
        <v>0</v>
      </c>
      <c r="H173" s="123">
        <v>1425.9</v>
      </c>
      <c r="I173" s="123">
        <v>5703.56</v>
      </c>
      <c r="J173" s="65">
        <f t="shared" si="2"/>
        <v>7129.4600000000009</v>
      </c>
      <c r="K173" s="17"/>
      <c r="L173" s="17"/>
      <c r="M173" s="17"/>
      <c r="N173" s="17"/>
      <c r="O173" s="17"/>
      <c r="P173" s="17"/>
      <c r="Q173" s="17"/>
      <c r="R173" s="5"/>
      <c r="S173" s="5"/>
      <c r="T173" s="5"/>
      <c r="U173" s="5"/>
      <c r="V173" s="5"/>
      <c r="W173" s="5"/>
      <c r="X173" s="5"/>
      <c r="Y173" s="5"/>
      <c r="Z173" s="5"/>
      <c r="AA173" s="5"/>
      <c r="AB173" s="5"/>
      <c r="AC173" s="5"/>
      <c r="AD173" s="5"/>
    </row>
    <row r="174" spans="1:30" ht="15.5" x14ac:dyDescent="0.3">
      <c r="A174" s="55" t="s">
        <v>183</v>
      </c>
      <c r="B174" s="57" t="s">
        <v>27</v>
      </c>
      <c r="C174" s="56" t="s">
        <v>222</v>
      </c>
      <c r="D174" s="94" t="s">
        <v>227</v>
      </c>
      <c r="E174" s="53">
        <v>1</v>
      </c>
      <c r="F174" s="60" t="s">
        <v>574</v>
      </c>
      <c r="G174" s="54">
        <v>0</v>
      </c>
      <c r="H174" s="123">
        <v>1695.65</v>
      </c>
      <c r="I174" s="123">
        <v>6782.61</v>
      </c>
      <c r="J174" s="65">
        <f t="shared" si="2"/>
        <v>8478.26</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87" si="3">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5</v>
      </c>
      <c r="D177" s="23">
        <v>2</v>
      </c>
      <c r="E177" s="23">
        <f t="shared" si="3"/>
        <v>7</v>
      </c>
      <c r="F177" s="24"/>
      <c r="G177" s="25">
        <f>SUMIF($B$7:$B$174,"DAS",$G$7:$G$174)</f>
        <v>0</v>
      </c>
      <c r="H177" s="25">
        <f>SUMIF($B$7:$B$174,"DIRETOR",$H$7:$H$174)-SUMIFS($H$7:$H$174,$D$7:$D$174,"VAGO",$B$7:$B$174,"DIRETOR")</f>
        <v>11129.039999999999</v>
      </c>
      <c r="I177" s="25">
        <f>SUMIF($B$7:$B$174,"DIRETOR",$I$7:$I$174)-SUMIFS($I$7:$I$174,$D$7:$D$174,"VAGO",$B$7:$B$174,"DIRETOR")</f>
        <v>74193.599999999991</v>
      </c>
      <c r="J177" s="25">
        <f>SUMIF($B$7:$B$174,"DIRETOR",$J$7:$J$174)</f>
        <v>118709.75999999999</v>
      </c>
      <c r="K177" s="26"/>
      <c r="L177" s="26"/>
      <c r="M177" s="26"/>
      <c r="N177" s="26"/>
      <c r="O177" s="26"/>
      <c r="P177" s="26"/>
      <c r="Q177" s="26"/>
    </row>
    <row r="178" spans="1:30" ht="14.5" x14ac:dyDescent="0.3">
      <c r="A178" s="22" t="s">
        <v>24</v>
      </c>
      <c r="B178" s="15" t="s">
        <v>25</v>
      </c>
      <c r="C178" s="23">
        <f>SUMIFS($E$7:$E$174,$B$7:$B$174,"DAS-1",$D$7:$D$174,"&lt;&gt;VAGO")</f>
        <v>9</v>
      </c>
      <c r="D178" s="23">
        <f>SUMIFS($E$7:$E$174,$B$7:$B$174,"DAS-1",$D$7:$D$174,"VAGO")</f>
        <v>0</v>
      </c>
      <c r="E178" s="23">
        <f>C178+D178</f>
        <v>9</v>
      </c>
      <c r="F178" s="27"/>
      <c r="G178" s="25">
        <f>SUMIF($B$7:$B$174,"DAS-1",$G$7:$G$174)</f>
        <v>0</v>
      </c>
      <c r="H178" s="25">
        <f>SUMIF($B$7:$B$174,"DAS-1",$H$7:$H$174)-SUMIFS($H$7:$H$174,$D$7:$D$174,"VAGO",$B$7:$B$174,"DAS-1")</f>
        <v>18498</v>
      </c>
      <c r="I178" s="25">
        <f>SUMIF($B$7:$B$174,"DAS-1",$I$7:$I$174)-SUMIFS($I$7:$I$174,$D$7:$D$174,"VAGO",$B$7:$B$174,"DAS-1")</f>
        <v>83241.27</v>
      </c>
      <c r="J178" s="25">
        <f>SUMIF($B$7:$B$174,"DAS-1",$J$7:$J$174)</f>
        <v>101739.27</v>
      </c>
      <c r="K178" s="97"/>
      <c r="L178" s="26"/>
      <c r="M178" s="26"/>
      <c r="N178" s="26"/>
      <c r="O178" s="26"/>
      <c r="P178" s="26"/>
      <c r="Q178" s="26"/>
    </row>
    <row r="179" spans="1:30" ht="14.5" x14ac:dyDescent="0.3">
      <c r="A179" s="22" t="s">
        <v>26</v>
      </c>
      <c r="B179" s="15" t="s">
        <v>27</v>
      </c>
      <c r="C179" s="23">
        <f>SUMIFS($E$7:$E$174,$B$7:$B$174,"DAS-2",$D$7:$D$174,"&lt;&gt;VAGO")</f>
        <v>27</v>
      </c>
      <c r="D179" s="23">
        <f>SUMIFS($E$7:$E$174,$B$7:$B$174,"DAS-2",$D$7:$D$174,"VAGO")</f>
        <v>1</v>
      </c>
      <c r="E179" s="23">
        <f t="shared" si="3"/>
        <v>28</v>
      </c>
      <c r="F179" s="27"/>
      <c r="G179" s="25">
        <f>SUMIF($B$7:$B$174,"DAS-2",$G$7:$G$174)</f>
        <v>0</v>
      </c>
      <c r="H179" s="25">
        <f>SUMIF($B$7:$B$174,"DAS-2",$H$7:$H$174)-SUMIFS($H$7:$H$174,$D$7:$D$174,"VAGO",$B$7:$B$174,"DAS-2")</f>
        <v>38999.950000000019</v>
      </c>
      <c r="I179" s="25">
        <f>SUMIF($B$7:$B$174,"DAS-2",$I$7:$I$174)-SUMIFS($I$7:$I$174,$D$7:$D$174,"VAGO",$B$7:$B$174,"DAS-2")</f>
        <v>183130.46999999988</v>
      </c>
      <c r="J179" s="25">
        <f>SUMIF($B$7:$B$174,"DAS-2",$J$7:$J$174)</f>
        <v>230608.68000000005</v>
      </c>
      <c r="K179" s="26"/>
      <c r="L179" s="26"/>
      <c r="M179" s="26"/>
      <c r="N179" s="26"/>
      <c r="O179" s="26"/>
      <c r="P179" s="26"/>
      <c r="Q179" s="26"/>
    </row>
    <row r="180" spans="1:30" ht="14.5" x14ac:dyDescent="0.3">
      <c r="A180" s="22" t="s">
        <v>28</v>
      </c>
      <c r="B180" s="15" t="s">
        <v>29</v>
      </c>
      <c r="C180" s="23">
        <f>SUMIFS($E$7:$E$174,$B$7:$B$174,"DAS-3",$D$7:$D$174,"&lt;&gt;VAGO")</f>
        <v>12</v>
      </c>
      <c r="D180" s="23">
        <f>SUMIFS($E$7:$E$174,$B$7:$B$174,"DAS-3",$D$7:$D$174,"VAGO")</f>
        <v>1</v>
      </c>
      <c r="E180" s="23">
        <f t="shared" si="3"/>
        <v>13</v>
      </c>
      <c r="F180" s="27"/>
      <c r="G180" s="25">
        <f>SUMIF($B$7:$B$174,"DAS-3",$G$7:$G$174)</f>
        <v>0</v>
      </c>
      <c r="H180" s="25">
        <f>SUMIF($B$7:$B$174,"DAS-3",$H$7:$H$174)-SUMIFS($H$7:$H$174,$D$7:$D$174,"VAGO",$B$7:$B$174,"DAS-3")</f>
        <v>14258.999999999998</v>
      </c>
      <c r="I180" s="25">
        <f>SUMIF($B$7:$B$174,"DAS-3",$I$7:$I$174)-SUMIFS($I$7:$I$174,$D$7:$D$174,"VAGO",$B$7:$B$174,"DAS-3")</f>
        <v>68442.719999999987</v>
      </c>
      <c r="J180" s="25">
        <f>SUMIF($B$7:$B$174,"DAS-3",$J$7:$J$174)</f>
        <v>89831.180000000022</v>
      </c>
      <c r="K180" s="26"/>
      <c r="L180" s="26"/>
      <c r="M180" s="26"/>
      <c r="N180" s="26"/>
      <c r="O180" s="26"/>
      <c r="P180" s="26"/>
      <c r="Q180" s="26"/>
    </row>
    <row r="181" spans="1:30" ht="14.5" x14ac:dyDescent="0.3">
      <c r="A181" s="28" t="s">
        <v>30</v>
      </c>
      <c r="B181" s="15" t="s">
        <v>31</v>
      </c>
      <c r="C181" s="23">
        <v>24</v>
      </c>
      <c r="D181" s="23">
        <v>0</v>
      </c>
      <c r="E181" s="23">
        <f t="shared" si="3"/>
        <v>24</v>
      </c>
      <c r="F181" s="29"/>
      <c r="G181" s="25">
        <f>SUMIF($B$7:$B$174,"DAS-4",$G$7:$G$174)</f>
        <v>0</v>
      </c>
      <c r="H181" s="25">
        <f>SUMIF($B$7:$B$174,"DAS-4",$H$7:$H$174)-SUMIFS($H$7:$H$174,$D$7:$D$174,"VAGO",$B$7:$B$174,"DAS-4")</f>
        <v>23585.039999999997</v>
      </c>
      <c r="I181" s="25">
        <f>SUMIF($B$7:$B$174,"DAS-4",$I$7:$I$174)-SUMIFS($I$7:$I$174,$D$7:$D$174,"VAGO",$B$7:$B$174,"DAS-4")</f>
        <v>125786.64</v>
      </c>
      <c r="J181" s="25">
        <f>SUMIF($B$7:$B$174,"DAS-4",$J$7:$J$174)</f>
        <v>149371.68</v>
      </c>
      <c r="K181" s="26"/>
      <c r="L181" s="26"/>
      <c r="M181" s="26"/>
      <c r="N181" s="26"/>
      <c r="O181" s="26"/>
      <c r="P181" s="26"/>
      <c r="Q181" s="26"/>
    </row>
    <row r="182" spans="1:30" ht="14.5" x14ac:dyDescent="0.3">
      <c r="A182" s="28" t="s">
        <v>32</v>
      </c>
      <c r="B182" s="15" t="s">
        <v>33</v>
      </c>
      <c r="C182" s="23">
        <v>19</v>
      </c>
      <c r="D182" s="23">
        <v>1</v>
      </c>
      <c r="E182" s="23">
        <f t="shared" si="3"/>
        <v>20</v>
      </c>
      <c r="F182" s="29"/>
      <c r="G182" s="25">
        <f>SUMIF($B$7:$B$174,"DAS-5",$G$7:$G$174)</f>
        <v>0</v>
      </c>
      <c r="H182" s="25">
        <f>SUMIF($B$7:$B$174,"DAS-5",$H$7:$H$174)-SUMIFS($H$7:$H$174,$D$7:$D$174,"VAGO",$B$7:$B$174,"DAS-5")</f>
        <v>16185.899999999996</v>
      </c>
      <c r="I182" s="25">
        <f>SUMIF($B$7:$B$174,"DAS-5",$I$7:$I$174)-SUMIFS($I$7:$I$174,$D$7:$D$174,"VAGO",$B$7:$B$174,"DAS-5")</f>
        <v>82007.99000000002</v>
      </c>
      <c r="J182" s="25">
        <f>SUMIF($B$7:$B$174,"DAS-5",$J$7:$J$174)</f>
        <v>103589.16000000003</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3745.84</v>
      </c>
      <c r="I183" s="25">
        <f>SUMIF($B$7:$B$174,"CAA-1",$I$7:$I$174)-SUMIFS($I$7:$I$174,$D$7:$D$174,"VAGO",$B$7:$B$174,"CAA-1")</f>
        <v>18729.25</v>
      </c>
      <c r="J183" s="25">
        <f>SUMIF($B$7:$B$174,"CAA-1",$J$7:$J$174)</f>
        <v>22475.089999999997</v>
      </c>
      <c r="K183" s="26"/>
      <c r="L183" s="26"/>
      <c r="M183" s="26"/>
      <c r="N183" s="26"/>
      <c r="O183" s="26"/>
      <c r="P183" s="26"/>
      <c r="Q183" s="26"/>
    </row>
    <row r="184" spans="1:30" ht="14.5" x14ac:dyDescent="0.3">
      <c r="A184" s="28" t="s">
        <v>36</v>
      </c>
      <c r="B184" s="15" t="s">
        <v>37</v>
      </c>
      <c r="C184" s="23">
        <v>26</v>
      </c>
      <c r="D184" s="23">
        <v>0</v>
      </c>
      <c r="E184" s="23">
        <f t="shared" si="3"/>
        <v>26</v>
      </c>
      <c r="F184" s="29"/>
      <c r="G184" s="25">
        <f>SUMIF($B$7:$B$174,"CAA-2",$G$7:$G$174)</f>
        <v>0</v>
      </c>
      <c r="H184" s="25">
        <f>SUMIF($B$7:$B$174,"CAA-2",$H$7:$H$174)-SUMIFS($H$7:$H$174,$D$7:$D$174,"VAGO",$B$7:$B$174,"CAA-2")</f>
        <v>16956.5</v>
      </c>
      <c r="I184" s="25">
        <f>SUMIF($B$7:$B$174,"CAA-2",$I$7:$I$174)-SUMIFS($I$7:$I$174,$D$7:$D$174,"VAGO",$B$7:$B$174,"CAA-2")</f>
        <v>80158.260000000009</v>
      </c>
      <c r="J184" s="25">
        <f>SUMIF($B$7:$B$174,"CAA-2",$J$7:$J$174)</f>
        <v>97114.75999999998</v>
      </c>
      <c r="K184" s="26"/>
      <c r="L184" s="26"/>
      <c r="M184" s="26"/>
      <c r="N184" s="26"/>
      <c r="O184" s="26"/>
      <c r="P184" s="26"/>
      <c r="Q184" s="26"/>
    </row>
    <row r="185" spans="1:30" ht="14.5" x14ac:dyDescent="0.3">
      <c r="A185" s="28" t="s">
        <v>38</v>
      </c>
      <c r="B185" s="15" t="s">
        <v>39</v>
      </c>
      <c r="C185" s="23">
        <v>23</v>
      </c>
      <c r="D185" s="23">
        <v>0</v>
      </c>
      <c r="E185" s="23">
        <f t="shared" si="3"/>
        <v>23</v>
      </c>
      <c r="F185" s="27"/>
      <c r="G185" s="25">
        <f>SUMIF($B$7:$B$174,"CAA-3",$G$7:$G$174)</f>
        <v>0</v>
      </c>
      <c r="H185" s="25">
        <f>SUMIF($B$7:$B$174,"CAA-3",$H$7:$H$174)-SUMIFS($H$7:$H$174,$D$7:$D$174,"VAGO",$B$7:$B$174,"CAA-3")</f>
        <v>11021.779999999997</v>
      </c>
      <c r="I185" s="25">
        <f>SUMIF($B$7:$B$174,"CAA-3",$I$7:$I$174)-SUMIFS($I$7:$I$174,$D$7:$D$174,"VAGO",$B$7:$B$174,"CAA-3")</f>
        <v>46091.079999999987</v>
      </c>
      <c r="J185" s="25">
        <f>SUMIF($B$7:$B$174,"CAA-3",$J$7:$J$174)</f>
        <v>57112.859999999979</v>
      </c>
      <c r="K185" s="26"/>
      <c r="L185" s="26"/>
      <c r="M185" s="26"/>
      <c r="N185" s="26"/>
      <c r="O185" s="26"/>
      <c r="P185" s="26"/>
      <c r="Q185" s="26"/>
    </row>
    <row r="186" spans="1:30" ht="14.5" x14ac:dyDescent="0.3">
      <c r="A186" s="28" t="s">
        <v>40</v>
      </c>
      <c r="B186" s="15" t="s">
        <v>41</v>
      </c>
      <c r="C186" s="23">
        <v>10</v>
      </c>
      <c r="D186" s="23">
        <v>0</v>
      </c>
      <c r="E186" s="23">
        <f t="shared" si="3"/>
        <v>10</v>
      </c>
      <c r="F186" s="27"/>
      <c r="G186" s="25">
        <f>SUMIF($B$7:$B$174,"CAA-4",$G$7:$G$174)</f>
        <v>0</v>
      </c>
      <c r="H186" s="25">
        <f>SUMIF($B$7:$B$174,"CAA-4",$H$7:$H$174)-SUMIFS($H$7:$H$174,$D$7:$D$174,"VAGO",$B$7:$B$174,"CAA-4")</f>
        <v>2774.7000000000003</v>
      </c>
      <c r="I186" s="25">
        <f>SUMIF($B$7:$B$174,"CAA-4",$I$7:$I$174)-SUMIFS($I$7:$I$174,$D$7:$D$174,"VAGO",$B$7:$B$174,"CAA-4")</f>
        <v>12332.099999999999</v>
      </c>
      <c r="J186" s="25">
        <f>SUMIF($B$7:$B$174,"CAA-4",$J$7:$J$174)</f>
        <v>15106.800000000001</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3"/>
        <v>2</v>
      </c>
      <c r="F187" s="27"/>
      <c r="G187" s="25">
        <f>SUMIF($B$7:$B$174,"CAA-5",$G$7:$G$174)</f>
        <v>0</v>
      </c>
      <c r="H187" s="25">
        <f>SUMIF($B$7:$B$174,"CAA-5",$H$7:$H$174)-SUMIFS($H$7:$H$174,$D$7:$D$174,"VAGO",$B$7:$B$174,"CAA-5")</f>
        <v>269.76</v>
      </c>
      <c r="I187" s="25">
        <f>SUMIF($B$7:$B$174,"CAA-5",$I$7:$I$174)-SUMIFS($I$7:$I$174,$D$7:$D$174,"VAGO",$B$7:$B$174,"CAA-5")</f>
        <v>1079.06</v>
      </c>
      <c r="J187" s="25">
        <f>SUMIF($B$7:$B$174,"CAA-5",$J$7:$J$174)</f>
        <v>2697.64</v>
      </c>
      <c r="K187" s="26"/>
      <c r="L187" s="26"/>
      <c r="M187" s="26"/>
      <c r="N187" s="26"/>
      <c r="O187" s="26"/>
      <c r="P187" s="26"/>
      <c r="Q187" s="26"/>
    </row>
    <row r="188" spans="1:30" ht="32.25" customHeight="1" x14ac:dyDescent="0.3">
      <c r="A188" s="19" t="s">
        <v>44</v>
      </c>
      <c r="B188" s="21"/>
      <c r="C188" s="20">
        <f>SUM(C176:C187)</f>
        <v>162</v>
      </c>
      <c r="D188" s="20">
        <f>SUM(D176:D187)</f>
        <v>6</v>
      </c>
      <c r="E188" s="20">
        <f>SUM(E176:E187)</f>
        <v>168</v>
      </c>
      <c r="F188" s="21"/>
      <c r="G188" s="30">
        <f t="shared" ref="G188:I188" si="4">SUM(G176:G187)</f>
        <v>0</v>
      </c>
      <c r="H188" s="30">
        <f t="shared" si="4"/>
        <v>166821.51000000004</v>
      </c>
      <c r="I188" s="30">
        <f t="shared" si="4"/>
        <v>797116.43999999983</v>
      </c>
      <c r="J188" s="30">
        <f>SUM(J176:J187)</f>
        <v>1019676.8800000001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1250</v>
      </c>
      <c r="I206" s="16">
        <f t="shared" si="9"/>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9"/>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60" t="s">
        <v>581</v>
      </c>
      <c r="G208" s="35"/>
      <c r="H208" s="87">
        <v>1250</v>
      </c>
      <c r="I208" s="16">
        <f t="shared" si="9"/>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9"/>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3000</v>
      </c>
      <c r="I213" s="16">
        <f t="shared" ref="I213:I217" si="10">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1250</v>
      </c>
      <c r="I214" s="16">
        <f t="shared" si="10"/>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0"/>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0"/>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0"/>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1">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92" t="s">
        <v>295</v>
      </c>
      <c r="G222" s="35"/>
      <c r="H222" s="87">
        <v>1250</v>
      </c>
      <c r="I222" s="16">
        <f t="shared" si="11"/>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1"/>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1"/>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1250</v>
      </c>
      <c r="I225" s="16">
        <f t="shared" si="11"/>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5000</v>
      </c>
      <c r="I228" s="16">
        <f t="shared" ref="I228:I232" si="13">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3000</v>
      </c>
      <c r="I229" s="16">
        <f t="shared" si="13"/>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5000</v>
      </c>
      <c r="I230" s="16">
        <f t="shared" si="13"/>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3000</v>
      </c>
      <c r="I231" s="16">
        <f t="shared" si="13"/>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5000</v>
      </c>
      <c r="I232" s="16">
        <f t="shared" si="13"/>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126">
        <v>5036.21</v>
      </c>
      <c r="I238" s="16">
        <f t="shared" ref="I238:I245" si="14">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126">
        <v>5036.21</v>
      </c>
      <c r="I239" s="16">
        <f t="shared" si="14"/>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126">
        <v>5036.21</v>
      </c>
      <c r="I240" s="16">
        <f t="shared" si="14"/>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126">
        <v>5036.21</v>
      </c>
      <c r="I241" s="16">
        <f t="shared" si="14"/>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126">
        <v>5036.21</v>
      </c>
      <c r="I242" s="16">
        <f t="shared" si="14"/>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126">
        <v>5036.21</v>
      </c>
      <c r="I243" s="16">
        <f t="shared" si="14"/>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126">
        <v>5036.21</v>
      </c>
      <c r="I244" s="16">
        <f t="shared" si="14"/>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126">
        <v>5036.21</v>
      </c>
      <c r="I245" s="16">
        <f t="shared" si="14"/>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5"/>
        <v>7</v>
      </c>
      <c r="F248" s="24"/>
      <c r="G248" s="16">
        <f>SUMIF($A$238:$A$245,"MEMBRO",$G$238:$G$245)</f>
        <v>0</v>
      </c>
      <c r="H248" s="16">
        <f>SUMIF($A$238:$A$245,"MEMBRO",$H$238:$H$245)</f>
        <v>35253.47</v>
      </c>
      <c r="I248" s="16">
        <f t="shared" ref="I248" si="16">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126">
        <v>2014.48</v>
      </c>
      <c r="I254" s="16">
        <f t="shared" ref="I254:I256" si="17">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126">
        <v>2014.48</v>
      </c>
      <c r="I255" s="16">
        <f t="shared" si="17"/>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126">
        <v>2014.48</v>
      </c>
      <c r="I256" s="16">
        <f t="shared" si="17"/>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4028.96</v>
      </c>
      <c r="I259" s="16">
        <f t="shared" ref="I259" si="19">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0">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0"/>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0"/>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4028.96</v>
      </c>
      <c r="I270" s="16">
        <f t="shared" ref="I270" si="22">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v>1392.8</v>
      </c>
      <c r="I275" s="127">
        <f t="shared" ref="I275:I305" si="23">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3"/>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3"/>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3"/>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v>1392.8</v>
      </c>
      <c r="I279" s="127">
        <f t="shared" si="23"/>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3"/>
        <v>1392.8</v>
      </c>
    </row>
    <row r="281" spans="1:30" ht="14.5" x14ac:dyDescent="0.3">
      <c r="A281" s="55" t="s">
        <v>394</v>
      </c>
      <c r="B281" s="93" t="s">
        <v>93</v>
      </c>
      <c r="C281" s="77" t="s">
        <v>223</v>
      </c>
      <c r="D281" s="71" t="s">
        <v>407</v>
      </c>
      <c r="E281" s="53">
        <v>1</v>
      </c>
      <c r="F281" s="83" t="s">
        <v>414</v>
      </c>
      <c r="G281" s="54">
        <v>0</v>
      </c>
      <c r="H281" s="86">
        <v>1392.8</v>
      </c>
      <c r="I281" s="127">
        <f t="shared" si="23"/>
        <v>1392.8</v>
      </c>
    </row>
    <row r="282" spans="1:30" ht="14.5" x14ac:dyDescent="0.3">
      <c r="A282" s="55" t="s">
        <v>394</v>
      </c>
      <c r="B282" s="93" t="s">
        <v>93</v>
      </c>
      <c r="C282" s="77" t="s">
        <v>223</v>
      </c>
      <c r="D282" s="71" t="s">
        <v>407</v>
      </c>
      <c r="E282" s="53">
        <v>1</v>
      </c>
      <c r="F282" s="83" t="s">
        <v>415</v>
      </c>
      <c r="G282" s="54">
        <v>0</v>
      </c>
      <c r="H282" s="86">
        <v>1392.8</v>
      </c>
      <c r="I282" s="127">
        <f t="shared" si="23"/>
        <v>1392.8</v>
      </c>
    </row>
    <row r="283" spans="1:30" ht="14.5" x14ac:dyDescent="0.3">
      <c r="A283" s="80" t="s">
        <v>393</v>
      </c>
      <c r="B283" s="93" t="s">
        <v>93</v>
      </c>
      <c r="C283" s="77" t="s">
        <v>226</v>
      </c>
      <c r="D283" s="71" t="s">
        <v>407</v>
      </c>
      <c r="E283" s="53">
        <v>1</v>
      </c>
      <c r="F283" s="85" t="s">
        <v>416</v>
      </c>
      <c r="G283" s="54">
        <v>0</v>
      </c>
      <c r="H283" s="86">
        <v>1392.8</v>
      </c>
      <c r="I283" s="127">
        <f t="shared" si="23"/>
        <v>1392.8</v>
      </c>
    </row>
    <row r="284" spans="1:30" ht="14.5" x14ac:dyDescent="0.3">
      <c r="A284" s="60" t="s">
        <v>395</v>
      </c>
      <c r="B284" s="93" t="s">
        <v>93</v>
      </c>
      <c r="C284" s="79" t="s">
        <v>226</v>
      </c>
      <c r="D284" s="71" t="s">
        <v>407</v>
      </c>
      <c r="E284" s="53">
        <v>1</v>
      </c>
      <c r="F284" s="84" t="s">
        <v>417</v>
      </c>
      <c r="G284" s="54">
        <v>0</v>
      </c>
      <c r="H284" s="86">
        <v>1392.8</v>
      </c>
      <c r="I284" s="127">
        <f t="shared" si="23"/>
        <v>1392.8</v>
      </c>
    </row>
    <row r="285" spans="1:30" ht="14.5" x14ac:dyDescent="0.3">
      <c r="A285" s="60" t="s">
        <v>396</v>
      </c>
      <c r="B285" s="93" t="s">
        <v>93</v>
      </c>
      <c r="C285" s="79" t="s">
        <v>225</v>
      </c>
      <c r="D285" s="71" t="s">
        <v>407</v>
      </c>
      <c r="E285" s="53">
        <v>1</v>
      </c>
      <c r="F285" s="81" t="s">
        <v>418</v>
      </c>
      <c r="G285" s="54">
        <v>0</v>
      </c>
      <c r="H285" s="86">
        <v>1392.8</v>
      </c>
      <c r="I285" s="127">
        <f t="shared" si="23"/>
        <v>1392.8</v>
      </c>
    </row>
    <row r="286" spans="1:30" ht="14.5" x14ac:dyDescent="0.3">
      <c r="A286" s="60" t="s">
        <v>393</v>
      </c>
      <c r="B286" s="93" t="s">
        <v>93</v>
      </c>
      <c r="C286" s="79" t="s">
        <v>219</v>
      </c>
      <c r="D286" s="71" t="s">
        <v>407</v>
      </c>
      <c r="E286" s="53">
        <v>1</v>
      </c>
      <c r="F286" s="81" t="s">
        <v>419</v>
      </c>
      <c r="G286" s="54">
        <v>0</v>
      </c>
      <c r="H286" s="86">
        <v>1392.8</v>
      </c>
      <c r="I286" s="127">
        <f t="shared" si="23"/>
        <v>1392.8</v>
      </c>
    </row>
    <row r="287" spans="1:30" ht="14.5" x14ac:dyDescent="0.3">
      <c r="A287" s="60" t="s">
        <v>393</v>
      </c>
      <c r="B287" s="93" t="s">
        <v>93</v>
      </c>
      <c r="C287" s="79" t="s">
        <v>219</v>
      </c>
      <c r="D287" s="52" t="s">
        <v>407</v>
      </c>
      <c r="E287" s="53">
        <v>1</v>
      </c>
      <c r="F287" s="81" t="s">
        <v>511</v>
      </c>
      <c r="G287" s="54">
        <v>0</v>
      </c>
      <c r="H287" s="86">
        <v>1392.8</v>
      </c>
      <c r="I287" s="127">
        <f t="shared" si="23"/>
        <v>1392.8</v>
      </c>
    </row>
    <row r="288" spans="1:30" ht="14.5" x14ac:dyDescent="0.3">
      <c r="A288" s="60" t="s">
        <v>573</v>
      </c>
      <c r="B288" s="93" t="s">
        <v>448</v>
      </c>
      <c r="C288" s="79" t="s">
        <v>220</v>
      </c>
      <c r="D288" s="71" t="s">
        <v>407</v>
      </c>
      <c r="E288" s="53">
        <v>1</v>
      </c>
      <c r="F288" s="81" t="s">
        <v>542</v>
      </c>
      <c r="G288" s="54">
        <v>0</v>
      </c>
      <c r="H288" s="86">
        <v>849.76</v>
      </c>
      <c r="I288" s="127">
        <f t="shared" si="23"/>
        <v>849.76</v>
      </c>
    </row>
    <row r="289" spans="1:30" ht="14.5" x14ac:dyDescent="0.3">
      <c r="A289" s="60" t="s">
        <v>393</v>
      </c>
      <c r="B289" s="93" t="s">
        <v>448</v>
      </c>
      <c r="C289" s="79" t="s">
        <v>219</v>
      </c>
      <c r="D289" s="71" t="s">
        <v>407</v>
      </c>
      <c r="E289" s="53">
        <v>1</v>
      </c>
      <c r="F289" s="84" t="s">
        <v>422</v>
      </c>
      <c r="G289" s="54">
        <v>0</v>
      </c>
      <c r="H289" s="86">
        <v>849.76</v>
      </c>
      <c r="I289" s="127">
        <f t="shared" si="23"/>
        <v>849.76</v>
      </c>
    </row>
    <row r="290" spans="1:30" ht="14.5" x14ac:dyDescent="0.3">
      <c r="A290" s="60" t="s">
        <v>395</v>
      </c>
      <c r="B290" s="93" t="s">
        <v>448</v>
      </c>
      <c r="C290" s="79" t="s">
        <v>219</v>
      </c>
      <c r="D290" s="71" t="s">
        <v>407</v>
      </c>
      <c r="E290" s="53">
        <v>1</v>
      </c>
      <c r="F290" s="84" t="s">
        <v>423</v>
      </c>
      <c r="G290" s="54">
        <v>0</v>
      </c>
      <c r="H290" s="86">
        <v>849.76</v>
      </c>
      <c r="I290" s="127">
        <f t="shared" si="23"/>
        <v>849.76</v>
      </c>
    </row>
    <row r="291" spans="1:30" ht="14.5" x14ac:dyDescent="0.3">
      <c r="A291" s="60" t="s">
        <v>399</v>
      </c>
      <c r="B291" s="93" t="s">
        <v>448</v>
      </c>
      <c r="C291" s="79" t="s">
        <v>220</v>
      </c>
      <c r="D291" s="71" t="s">
        <v>407</v>
      </c>
      <c r="E291" s="53">
        <v>1</v>
      </c>
      <c r="F291" s="84" t="s">
        <v>424</v>
      </c>
      <c r="G291" s="54">
        <v>0</v>
      </c>
      <c r="H291" s="86">
        <v>849.76</v>
      </c>
      <c r="I291" s="127">
        <f t="shared" si="23"/>
        <v>849.76</v>
      </c>
    </row>
    <row r="292" spans="1:30" ht="14.5" x14ac:dyDescent="0.3">
      <c r="A292" s="60" t="s">
        <v>400</v>
      </c>
      <c r="B292" s="93" t="s">
        <v>448</v>
      </c>
      <c r="C292" s="79" t="s">
        <v>225</v>
      </c>
      <c r="D292" s="71" t="s">
        <v>407</v>
      </c>
      <c r="E292" s="53">
        <v>1</v>
      </c>
      <c r="F292" s="84" t="s">
        <v>425</v>
      </c>
      <c r="G292" s="54">
        <v>0</v>
      </c>
      <c r="H292" s="86">
        <v>849.76</v>
      </c>
      <c r="I292" s="127">
        <f t="shared" si="23"/>
        <v>849.76</v>
      </c>
    </row>
    <row r="293" spans="1:30" ht="14.5" x14ac:dyDescent="0.3">
      <c r="A293" s="60" t="s">
        <v>401</v>
      </c>
      <c r="B293" s="93" t="s">
        <v>448</v>
      </c>
      <c r="C293" s="79" t="s">
        <v>224</v>
      </c>
      <c r="D293" s="71" t="s">
        <v>407</v>
      </c>
      <c r="E293" s="53">
        <v>1</v>
      </c>
      <c r="F293" s="84" t="s">
        <v>426</v>
      </c>
      <c r="G293" s="54">
        <v>0</v>
      </c>
      <c r="H293" s="86">
        <v>849.76</v>
      </c>
      <c r="I293" s="127">
        <f t="shared" si="23"/>
        <v>849.76</v>
      </c>
    </row>
    <row r="294" spans="1:30" ht="14.5" x14ac:dyDescent="0.3">
      <c r="A294" s="60" t="s">
        <v>402</v>
      </c>
      <c r="B294" s="93" t="s">
        <v>448</v>
      </c>
      <c r="C294" s="79" t="s">
        <v>225</v>
      </c>
      <c r="D294" s="71" t="s">
        <v>407</v>
      </c>
      <c r="E294" s="53">
        <v>1</v>
      </c>
      <c r="F294" s="81" t="s">
        <v>427</v>
      </c>
      <c r="G294" s="54">
        <v>0</v>
      </c>
      <c r="H294" s="86">
        <v>849.76</v>
      </c>
      <c r="I294" s="127">
        <f t="shared" si="23"/>
        <v>849.76</v>
      </c>
    </row>
    <row r="295" spans="1:30" ht="14.5" x14ac:dyDescent="0.3">
      <c r="A295" s="60" t="s">
        <v>403</v>
      </c>
      <c r="B295" s="93" t="s">
        <v>448</v>
      </c>
      <c r="C295" s="79" t="s">
        <v>222</v>
      </c>
      <c r="D295" s="71" t="s">
        <v>407</v>
      </c>
      <c r="E295" s="53">
        <v>1</v>
      </c>
      <c r="F295" s="84" t="s">
        <v>428</v>
      </c>
      <c r="G295" s="54">
        <v>0</v>
      </c>
      <c r="H295" s="86">
        <v>849.76</v>
      </c>
      <c r="I295" s="127">
        <f t="shared" si="23"/>
        <v>849.76</v>
      </c>
    </row>
    <row r="296" spans="1:30" ht="14.5" x14ac:dyDescent="0.3">
      <c r="A296" s="60" t="s">
        <v>398</v>
      </c>
      <c r="B296" s="93" t="s">
        <v>448</v>
      </c>
      <c r="C296" s="79" t="s">
        <v>220</v>
      </c>
      <c r="D296" s="71" t="s">
        <v>407</v>
      </c>
      <c r="E296" s="53">
        <v>1</v>
      </c>
      <c r="F296" s="84" t="s">
        <v>429</v>
      </c>
      <c r="G296" s="54">
        <v>0</v>
      </c>
      <c r="H296" s="86">
        <v>849.76</v>
      </c>
      <c r="I296" s="127">
        <f t="shared" si="23"/>
        <v>849.76</v>
      </c>
    </row>
    <row r="297" spans="1:30" ht="14.5" x14ac:dyDescent="0.3">
      <c r="A297" s="60" t="s">
        <v>393</v>
      </c>
      <c r="B297" s="93" t="s">
        <v>448</v>
      </c>
      <c r="C297" s="79" t="s">
        <v>220</v>
      </c>
      <c r="D297" s="71" t="s">
        <v>407</v>
      </c>
      <c r="E297" s="53">
        <v>1</v>
      </c>
      <c r="F297" s="81" t="s">
        <v>430</v>
      </c>
      <c r="G297" s="54">
        <v>0</v>
      </c>
      <c r="H297" s="86">
        <v>849.76</v>
      </c>
      <c r="I297" s="127">
        <f t="shared" si="23"/>
        <v>849.76</v>
      </c>
    </row>
    <row r="298" spans="1:30" ht="14.5" x14ac:dyDescent="0.3">
      <c r="A298" s="60" t="s">
        <v>404</v>
      </c>
      <c r="B298" s="93" t="s">
        <v>448</v>
      </c>
      <c r="C298" s="79" t="s">
        <v>220</v>
      </c>
      <c r="D298" s="71" t="s">
        <v>407</v>
      </c>
      <c r="E298" s="53">
        <v>1</v>
      </c>
      <c r="F298" s="84" t="s">
        <v>431</v>
      </c>
      <c r="G298" s="54">
        <v>0</v>
      </c>
      <c r="H298" s="86">
        <v>849.76</v>
      </c>
      <c r="I298" s="127">
        <f t="shared" si="23"/>
        <v>849.76</v>
      </c>
    </row>
    <row r="299" spans="1:30" ht="14.5" x14ac:dyDescent="0.3">
      <c r="A299" s="60" t="s">
        <v>405</v>
      </c>
      <c r="B299" s="93" t="s">
        <v>448</v>
      </c>
      <c r="C299" s="79" t="s">
        <v>219</v>
      </c>
      <c r="D299" s="71" t="s">
        <v>407</v>
      </c>
      <c r="E299" s="53">
        <v>1</v>
      </c>
      <c r="F299" s="84" t="s">
        <v>432</v>
      </c>
      <c r="G299" s="54">
        <v>0</v>
      </c>
      <c r="H299" s="86">
        <v>849.76</v>
      </c>
      <c r="I299" s="127">
        <f t="shared" si="23"/>
        <v>849.76</v>
      </c>
    </row>
    <row r="300" spans="1:30" ht="14.5" x14ac:dyDescent="0.3">
      <c r="A300" s="60" t="s">
        <v>402</v>
      </c>
      <c r="B300" s="93" t="s">
        <v>448</v>
      </c>
      <c r="C300" s="79" t="s">
        <v>225</v>
      </c>
      <c r="D300" s="71" t="s">
        <v>407</v>
      </c>
      <c r="E300" s="53">
        <v>1</v>
      </c>
      <c r="F300" s="84" t="s">
        <v>433</v>
      </c>
      <c r="G300" s="54">
        <v>0</v>
      </c>
      <c r="H300" s="86">
        <v>849.76</v>
      </c>
      <c r="I300" s="127">
        <f t="shared" si="23"/>
        <v>849.76</v>
      </c>
    </row>
    <row r="301" spans="1:30" ht="14.5" x14ac:dyDescent="0.3">
      <c r="A301" s="60" t="s">
        <v>403</v>
      </c>
      <c r="B301" s="93" t="s">
        <v>448</v>
      </c>
      <c r="C301" s="79" t="s">
        <v>219</v>
      </c>
      <c r="D301" s="71" t="s">
        <v>407</v>
      </c>
      <c r="E301" s="53">
        <v>1</v>
      </c>
      <c r="F301" s="84" t="s">
        <v>434</v>
      </c>
      <c r="G301" s="54">
        <v>0</v>
      </c>
      <c r="H301" s="86">
        <v>849.76</v>
      </c>
      <c r="I301" s="127">
        <f t="shared" si="23"/>
        <v>849.76</v>
      </c>
    </row>
    <row r="302" spans="1:30" ht="14.5" x14ac:dyDescent="0.3">
      <c r="A302" s="60" t="s">
        <v>406</v>
      </c>
      <c r="B302" s="93" t="s">
        <v>448</v>
      </c>
      <c r="C302" s="79" t="s">
        <v>219</v>
      </c>
      <c r="D302" s="71" t="s">
        <v>407</v>
      </c>
      <c r="E302" s="53">
        <v>1</v>
      </c>
      <c r="F302" s="81" t="s">
        <v>435</v>
      </c>
      <c r="G302" s="54">
        <v>0</v>
      </c>
      <c r="H302" s="86">
        <v>849.76</v>
      </c>
      <c r="I302" s="127">
        <f t="shared" si="23"/>
        <v>849.76</v>
      </c>
    </row>
    <row r="303" spans="1:30" ht="14.5" x14ac:dyDescent="0.3">
      <c r="A303" s="60" t="s">
        <v>393</v>
      </c>
      <c r="B303" s="93" t="s">
        <v>448</v>
      </c>
      <c r="C303" s="79"/>
      <c r="D303" s="52" t="s">
        <v>386</v>
      </c>
      <c r="E303" s="53">
        <v>1</v>
      </c>
      <c r="F303" s="81" t="s">
        <v>386</v>
      </c>
      <c r="G303" s="54">
        <v>0</v>
      </c>
      <c r="H303" s="86">
        <v>849.76</v>
      </c>
      <c r="I303" s="127">
        <f t="shared" si="23"/>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3"/>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3"/>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4">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3</v>
      </c>
      <c r="E308" s="23">
        <f t="shared" si="24"/>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4"/>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4"/>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4"/>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4"/>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5">SUM(D307:D312)</f>
        <v>3</v>
      </c>
      <c r="E313" s="20">
        <f t="shared" si="25"/>
        <v>31</v>
      </c>
      <c r="F313" s="36"/>
      <c r="G313" s="39">
        <f t="shared" ref="G313:H313" si="26">SUM(G307:G312)</f>
        <v>0</v>
      </c>
      <c r="H313" s="39">
        <f t="shared" si="26"/>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219</v>
      </c>
      <c r="D316" s="20">
        <f>SUM(D188+D200+D233+D249+D260+D271+D313)</f>
        <v>9</v>
      </c>
      <c r="E316" s="20">
        <f>SUM(E188+E200+E233+E249+E260+E271+E313)</f>
        <v>228</v>
      </c>
      <c r="F316" s="21"/>
      <c r="G316" s="39">
        <f>SUM(H188+G200+G233+G249+G260+G271+G313)</f>
        <v>166821.51000000004</v>
      </c>
      <c r="H316" s="39">
        <f>SUM(I188+H200+H233+H249+H260+H271+H313)</f>
        <v>906895.07999999973</v>
      </c>
      <c r="I316" s="39">
        <f>SUM(J188+I200+I233+I249+I260+I271+I313)</f>
        <v>1129455.52</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D205:D209 D192:D193 D7:D174 D221:D225 D213:D217 D254:D256 D265:D267 D238:D245 D275:D305" xr:uid="{9EF9AE0F-9F55-44CE-9699-1DD05D39D2C3}">
      <formula1>"AGP,CLH,CLT,COM,CTD,CTI,DES,DISP,ELE,ESG,EST,EXM,EXQ,EXR,FRQ,REV,VAGO"</formula1>
    </dataValidation>
    <dataValidation type="list" allowBlank="1" sqref="B7:B174" xr:uid="{7F40996A-8B0B-487C-9D6D-747E132FC9A9}">
      <formula1>"DAS,DAS-1,DAS-2,DAS-3,DAS-4,DAS-5,CAA-1,CAA-2,CAA-3,CAA-4,CAA-5"</formula1>
    </dataValidation>
    <dataValidation type="list" allowBlank="1" sqref="B192:B193 B205:B209 B213:B217 B221:B225 B238:B245 B247 B254:B256 B258 B265:B267 B269" xr:uid="{B01EE187-1384-404A-92D5-474E716E1844}">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28071-35FF-4C58-AFDE-D7BA15349F66}">
  <dimension ref="A1:AD1038"/>
  <sheetViews>
    <sheetView topLeftCell="B1" workbookViewId="0">
      <selection activeCell="F59" sqref="F59"/>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604</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131" t="s">
        <v>603</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5.5" x14ac:dyDescent="0.3">
      <c r="A7" s="55" t="s">
        <v>180</v>
      </c>
      <c r="B7" s="57" t="s">
        <v>37</v>
      </c>
      <c r="C7" s="57" t="s">
        <v>219</v>
      </c>
      <c r="D7" s="94" t="s">
        <v>386</v>
      </c>
      <c r="E7" s="53">
        <v>1</v>
      </c>
      <c r="F7" s="60" t="s">
        <v>386</v>
      </c>
      <c r="G7" s="54">
        <v>0</v>
      </c>
      <c r="H7" s="124">
        <v>770.75</v>
      </c>
      <c r="I7" s="124">
        <v>3083.01</v>
      </c>
      <c r="J7" s="65">
        <f t="shared" ref="J7:J70" si="0">H7+I7</f>
        <v>3853.76</v>
      </c>
      <c r="K7" s="17"/>
      <c r="L7" s="17"/>
      <c r="M7" s="17"/>
      <c r="N7" s="17"/>
      <c r="O7" s="17"/>
      <c r="P7" s="17"/>
      <c r="Q7" s="17"/>
      <c r="R7" s="18"/>
      <c r="S7" s="18"/>
      <c r="T7" s="18"/>
      <c r="U7" s="18"/>
      <c r="V7" s="18"/>
      <c r="W7" s="18"/>
      <c r="X7" s="18"/>
      <c r="Y7" s="18"/>
      <c r="Z7" s="18"/>
      <c r="AA7" s="5"/>
      <c r="AB7" s="5"/>
      <c r="AC7" s="5"/>
      <c r="AD7" s="5"/>
    </row>
    <row r="8" spans="1:30" ht="15.5" x14ac:dyDescent="0.3">
      <c r="A8" s="56" t="s">
        <v>181</v>
      </c>
      <c r="B8" s="58" t="s">
        <v>33</v>
      </c>
      <c r="C8" s="56" t="s">
        <v>220</v>
      </c>
      <c r="D8" s="94" t="s">
        <v>227</v>
      </c>
      <c r="E8" s="53">
        <v>1</v>
      </c>
      <c r="F8" s="61" t="s">
        <v>229</v>
      </c>
      <c r="G8" s="54">
        <v>0</v>
      </c>
      <c r="H8" s="124">
        <v>1079.06</v>
      </c>
      <c r="I8" s="124">
        <v>4316.21</v>
      </c>
      <c r="J8" s="65">
        <f t="shared" si="0"/>
        <v>5395.27</v>
      </c>
      <c r="K8" s="17"/>
      <c r="L8" s="17"/>
      <c r="M8" s="17"/>
      <c r="N8" s="17"/>
      <c r="O8" s="17"/>
      <c r="P8" s="17"/>
      <c r="Q8" s="17"/>
      <c r="R8" s="5"/>
      <c r="S8" s="5"/>
      <c r="T8" s="5"/>
      <c r="U8" s="5"/>
      <c r="V8" s="5"/>
      <c r="W8" s="5"/>
      <c r="X8" s="5"/>
      <c r="Y8" s="5"/>
      <c r="Z8" s="5"/>
      <c r="AA8" s="5"/>
      <c r="AB8" s="5"/>
      <c r="AC8" s="5"/>
      <c r="AD8" s="5"/>
    </row>
    <row r="9" spans="1:30" ht="15.5" x14ac:dyDescent="0.3">
      <c r="A9" s="56" t="s">
        <v>180</v>
      </c>
      <c r="B9" s="58" t="s">
        <v>37</v>
      </c>
      <c r="C9" s="58" t="s">
        <v>221</v>
      </c>
      <c r="D9" s="94" t="s">
        <v>227</v>
      </c>
      <c r="E9" s="53">
        <v>1</v>
      </c>
      <c r="F9" s="60" t="s">
        <v>230</v>
      </c>
      <c r="G9" s="54">
        <v>0</v>
      </c>
      <c r="H9" s="124">
        <v>770.75</v>
      </c>
      <c r="I9" s="124">
        <v>3083.01</v>
      </c>
      <c r="J9" s="65">
        <f t="shared" si="0"/>
        <v>3853.76</v>
      </c>
      <c r="K9" s="47"/>
      <c r="L9" s="47"/>
      <c r="M9" s="47"/>
      <c r="N9" s="47"/>
      <c r="O9" s="47"/>
      <c r="P9" s="47"/>
      <c r="Q9" s="47"/>
    </row>
    <row r="10" spans="1:30" ht="15.5" x14ac:dyDescent="0.3">
      <c r="A10" s="56" t="s">
        <v>182</v>
      </c>
      <c r="B10" s="56" t="s">
        <v>39</v>
      </c>
      <c r="C10" s="56" t="s">
        <v>222</v>
      </c>
      <c r="D10" s="94" t="s">
        <v>227</v>
      </c>
      <c r="E10" s="53">
        <v>1</v>
      </c>
      <c r="F10" s="62" t="s">
        <v>231</v>
      </c>
      <c r="G10" s="54">
        <v>0</v>
      </c>
      <c r="H10" s="123">
        <v>500.99</v>
      </c>
      <c r="I10" s="123">
        <v>2003.96</v>
      </c>
      <c r="J10" s="65">
        <f t="shared" si="0"/>
        <v>2504.9499999999998</v>
      </c>
    </row>
    <row r="11" spans="1:30" ht="15.5" x14ac:dyDescent="0.3">
      <c r="A11" s="55" t="s">
        <v>183</v>
      </c>
      <c r="B11" s="57" t="s">
        <v>27</v>
      </c>
      <c r="C11" s="57" t="s">
        <v>223</v>
      </c>
      <c r="D11" s="94" t="s">
        <v>227</v>
      </c>
      <c r="E11" s="53">
        <v>1</v>
      </c>
      <c r="F11" s="61" t="s">
        <v>232</v>
      </c>
      <c r="G11" s="54">
        <v>0</v>
      </c>
      <c r="H11" s="123">
        <v>1695.65</v>
      </c>
      <c r="I11" s="123">
        <v>6782.61</v>
      </c>
      <c r="J11" s="65">
        <f t="shared" si="0"/>
        <v>8478.26</v>
      </c>
    </row>
    <row r="12" spans="1:30" ht="15.5" x14ac:dyDescent="0.3">
      <c r="A12" s="55" t="s">
        <v>184</v>
      </c>
      <c r="B12" s="55" t="s">
        <v>29</v>
      </c>
      <c r="C12" s="58" t="s">
        <v>221</v>
      </c>
      <c r="D12" s="94" t="s">
        <v>407</v>
      </c>
      <c r="E12" s="53">
        <v>1</v>
      </c>
      <c r="F12" s="60" t="s">
        <v>233</v>
      </c>
      <c r="G12" s="54">
        <v>0</v>
      </c>
      <c r="H12" s="123"/>
      <c r="I12" s="123">
        <v>5703.56</v>
      </c>
      <c r="J12" s="65">
        <f t="shared" si="0"/>
        <v>5703.56</v>
      </c>
    </row>
    <row r="13" spans="1:30" ht="15.5" x14ac:dyDescent="0.3">
      <c r="A13" s="55" t="s">
        <v>182</v>
      </c>
      <c r="B13" s="56" t="s">
        <v>39</v>
      </c>
      <c r="C13" s="56" t="s">
        <v>220</v>
      </c>
      <c r="D13" s="94" t="s">
        <v>227</v>
      </c>
      <c r="E13" s="53">
        <v>1</v>
      </c>
      <c r="F13" s="60" t="s">
        <v>234</v>
      </c>
      <c r="G13" s="54">
        <v>0</v>
      </c>
      <c r="H13" s="123">
        <v>500.99</v>
      </c>
      <c r="I13" s="123">
        <v>2003.96</v>
      </c>
      <c r="J13" s="65">
        <f t="shared" si="0"/>
        <v>2504.9499999999998</v>
      </c>
    </row>
    <row r="14" spans="1:30" ht="15.5" x14ac:dyDescent="0.3">
      <c r="A14" s="55" t="s">
        <v>182</v>
      </c>
      <c r="B14" s="56" t="s">
        <v>39</v>
      </c>
      <c r="C14" s="57" t="s">
        <v>219</v>
      </c>
      <c r="D14" s="94" t="s">
        <v>227</v>
      </c>
      <c r="E14" s="53">
        <v>1</v>
      </c>
      <c r="F14" s="60" t="s">
        <v>235</v>
      </c>
      <c r="G14" s="54">
        <v>0</v>
      </c>
      <c r="H14" s="123">
        <v>500.99</v>
      </c>
      <c r="I14" s="123">
        <v>2003.96</v>
      </c>
      <c r="J14" s="65">
        <f t="shared" si="0"/>
        <v>2504.9499999999998</v>
      </c>
    </row>
    <row r="15" spans="1:30" ht="15.5" x14ac:dyDescent="0.3">
      <c r="A15" s="55" t="s">
        <v>181</v>
      </c>
      <c r="B15" s="57" t="s">
        <v>33</v>
      </c>
      <c r="C15" s="56" t="s">
        <v>224</v>
      </c>
      <c r="D15" s="94" t="s">
        <v>227</v>
      </c>
      <c r="E15" s="53">
        <v>1</v>
      </c>
      <c r="F15" s="60" t="s">
        <v>236</v>
      </c>
      <c r="G15" s="54">
        <v>0</v>
      </c>
      <c r="H15" s="124">
        <v>1079.06</v>
      </c>
      <c r="I15" s="124">
        <v>4316.21</v>
      </c>
      <c r="J15" s="65">
        <f t="shared" si="0"/>
        <v>5395.27</v>
      </c>
    </row>
    <row r="16" spans="1:30" ht="15.5" x14ac:dyDescent="0.3">
      <c r="A16" s="55" t="s">
        <v>183</v>
      </c>
      <c r="B16" s="57" t="s">
        <v>27</v>
      </c>
      <c r="C16" s="57" t="s">
        <v>219</v>
      </c>
      <c r="D16" s="94" t="s">
        <v>227</v>
      </c>
      <c r="E16" s="53">
        <v>1</v>
      </c>
      <c r="F16" s="61" t="s">
        <v>237</v>
      </c>
      <c r="G16" s="54">
        <v>0</v>
      </c>
      <c r="H16" s="123">
        <v>1695.65</v>
      </c>
      <c r="I16" s="123">
        <v>6782.61</v>
      </c>
      <c r="J16" s="65">
        <f t="shared" si="0"/>
        <v>8478.26</v>
      </c>
    </row>
    <row r="17" spans="1:10" ht="15.5" x14ac:dyDescent="0.3">
      <c r="A17" s="55" t="s">
        <v>183</v>
      </c>
      <c r="B17" s="57" t="s">
        <v>27</v>
      </c>
      <c r="C17" s="56" t="s">
        <v>222</v>
      </c>
      <c r="D17" s="94" t="s">
        <v>227</v>
      </c>
      <c r="E17" s="53">
        <v>1</v>
      </c>
      <c r="F17" s="60" t="s">
        <v>238</v>
      </c>
      <c r="G17" s="54">
        <v>0</v>
      </c>
      <c r="H17" s="123">
        <v>1695.65</v>
      </c>
      <c r="I17" s="123">
        <v>6782.61</v>
      </c>
      <c r="J17" s="65">
        <f t="shared" si="0"/>
        <v>8478.26</v>
      </c>
    </row>
    <row r="18" spans="1:10" ht="15.5" x14ac:dyDescent="0.3">
      <c r="A18" s="55" t="s">
        <v>180</v>
      </c>
      <c r="B18" s="58" t="s">
        <v>37</v>
      </c>
      <c r="C18" s="57" t="s">
        <v>223</v>
      </c>
      <c r="D18" s="94" t="s">
        <v>227</v>
      </c>
      <c r="E18" s="53">
        <v>1</v>
      </c>
      <c r="F18" s="60" t="s">
        <v>239</v>
      </c>
      <c r="G18" s="54">
        <v>0</v>
      </c>
      <c r="H18" s="124">
        <v>770.75</v>
      </c>
      <c r="I18" s="124">
        <v>3083.01</v>
      </c>
      <c r="J18" s="65">
        <f t="shared" si="0"/>
        <v>3853.76</v>
      </c>
    </row>
    <row r="19" spans="1:10" ht="15.5" x14ac:dyDescent="0.3">
      <c r="A19" s="55" t="s">
        <v>185</v>
      </c>
      <c r="B19" s="55" t="s">
        <v>29</v>
      </c>
      <c r="C19" s="56" t="s">
        <v>225</v>
      </c>
      <c r="D19" s="94" t="s">
        <v>386</v>
      </c>
      <c r="E19" s="53">
        <v>1</v>
      </c>
      <c r="F19" s="60" t="s">
        <v>386</v>
      </c>
      <c r="G19" s="54">
        <v>0</v>
      </c>
      <c r="H19" s="123">
        <v>1425.9</v>
      </c>
      <c r="I19" s="123">
        <v>5703.56</v>
      </c>
      <c r="J19" s="65">
        <f t="shared" si="0"/>
        <v>7129.4600000000009</v>
      </c>
    </row>
    <row r="20" spans="1:10" ht="15.5" x14ac:dyDescent="0.3">
      <c r="A20" s="55" t="s">
        <v>183</v>
      </c>
      <c r="B20" s="57" t="s">
        <v>27</v>
      </c>
      <c r="C20" s="56" t="s">
        <v>222</v>
      </c>
      <c r="D20" s="94" t="s">
        <v>227</v>
      </c>
      <c r="E20" s="53">
        <v>1</v>
      </c>
      <c r="F20" s="60" t="s">
        <v>241</v>
      </c>
      <c r="G20" s="54">
        <v>0</v>
      </c>
      <c r="H20" s="123">
        <v>1695.65</v>
      </c>
      <c r="I20" s="123">
        <v>6782.61</v>
      </c>
      <c r="J20" s="65">
        <f t="shared" si="0"/>
        <v>8478.26</v>
      </c>
    </row>
    <row r="21" spans="1:10" ht="26" x14ac:dyDescent="0.3">
      <c r="A21" s="55" t="s">
        <v>186</v>
      </c>
      <c r="B21" s="55" t="s">
        <v>41</v>
      </c>
      <c r="C21" s="55" t="s">
        <v>226</v>
      </c>
      <c r="D21" s="94" t="s">
        <v>407</v>
      </c>
      <c r="E21" s="53">
        <v>1</v>
      </c>
      <c r="F21" s="60" t="s">
        <v>242</v>
      </c>
      <c r="G21" s="54">
        <v>0</v>
      </c>
      <c r="H21" s="123"/>
      <c r="I21" s="123">
        <v>1233.21</v>
      </c>
      <c r="J21" s="67">
        <f t="shared" si="0"/>
        <v>1233.21</v>
      </c>
    </row>
    <row r="22" spans="1:10" ht="15.5" x14ac:dyDescent="0.3">
      <c r="A22" s="55" t="s">
        <v>180</v>
      </c>
      <c r="B22" s="58" t="s">
        <v>37</v>
      </c>
      <c r="C22" s="57" t="s">
        <v>223</v>
      </c>
      <c r="D22" s="94" t="s">
        <v>227</v>
      </c>
      <c r="E22" s="53">
        <v>1</v>
      </c>
      <c r="F22" s="60" t="s">
        <v>243</v>
      </c>
      <c r="G22" s="54">
        <v>0</v>
      </c>
      <c r="H22" s="124">
        <v>770.75</v>
      </c>
      <c r="I22" s="124">
        <v>3083.01</v>
      </c>
      <c r="J22" s="65">
        <f t="shared" si="0"/>
        <v>3853.76</v>
      </c>
    </row>
    <row r="23" spans="1:10" ht="15.5" x14ac:dyDescent="0.3">
      <c r="A23" s="55" t="s">
        <v>187</v>
      </c>
      <c r="B23" s="55" t="s">
        <v>25</v>
      </c>
      <c r="C23" s="57" t="s">
        <v>219</v>
      </c>
      <c r="D23" s="94" t="s">
        <v>227</v>
      </c>
      <c r="E23" s="53">
        <v>1</v>
      </c>
      <c r="F23" s="63" t="s">
        <v>244</v>
      </c>
      <c r="G23" s="54">
        <v>0</v>
      </c>
      <c r="H23" s="123">
        <v>2312.25</v>
      </c>
      <c r="I23" s="123">
        <v>9249.0300000000007</v>
      </c>
      <c r="J23" s="65">
        <f t="shared" si="0"/>
        <v>11561.28</v>
      </c>
    </row>
    <row r="24" spans="1:10" ht="15.5" x14ac:dyDescent="0.3">
      <c r="A24" s="55" t="s">
        <v>187</v>
      </c>
      <c r="B24" s="55" t="s">
        <v>25</v>
      </c>
      <c r="C24" s="57" t="s">
        <v>223</v>
      </c>
      <c r="D24" s="94" t="s">
        <v>227</v>
      </c>
      <c r="E24" s="53">
        <v>1</v>
      </c>
      <c r="F24" s="60" t="s">
        <v>245</v>
      </c>
      <c r="G24" s="54">
        <v>0</v>
      </c>
      <c r="H24" s="123">
        <v>2312.25</v>
      </c>
      <c r="I24" s="123">
        <v>9249.0300000000007</v>
      </c>
      <c r="J24" s="65">
        <f t="shared" si="0"/>
        <v>11561.28</v>
      </c>
    </row>
    <row r="25" spans="1:10" ht="15.5" x14ac:dyDescent="0.3">
      <c r="A25" s="55" t="s">
        <v>183</v>
      </c>
      <c r="B25" s="57" t="s">
        <v>27</v>
      </c>
      <c r="C25" s="56" t="s">
        <v>222</v>
      </c>
      <c r="D25" s="94" t="s">
        <v>386</v>
      </c>
      <c r="E25" s="53">
        <v>1</v>
      </c>
      <c r="F25" s="60" t="s">
        <v>386</v>
      </c>
      <c r="G25" s="54">
        <v>0</v>
      </c>
      <c r="H25" s="123">
        <v>1695.65</v>
      </c>
      <c r="I25" s="123">
        <v>6782.61</v>
      </c>
      <c r="J25" s="65">
        <f t="shared" si="0"/>
        <v>8478.26</v>
      </c>
    </row>
    <row r="26" spans="1:10" ht="15.5" x14ac:dyDescent="0.3">
      <c r="A26" s="55" t="s">
        <v>188</v>
      </c>
      <c r="B26" s="55" t="s">
        <v>35</v>
      </c>
      <c r="C26" s="55" t="s">
        <v>226</v>
      </c>
      <c r="D26" s="94" t="s">
        <v>407</v>
      </c>
      <c r="E26" s="53">
        <v>1</v>
      </c>
      <c r="F26" s="60" t="s">
        <v>339</v>
      </c>
      <c r="G26" s="54">
        <v>0</v>
      </c>
      <c r="H26" s="123"/>
      <c r="I26" s="123">
        <v>3745.85</v>
      </c>
      <c r="J26" s="65">
        <f t="shared" si="0"/>
        <v>3745.85</v>
      </c>
    </row>
    <row r="27" spans="1:10" ht="15.5" x14ac:dyDescent="0.3">
      <c r="A27" s="55" t="s">
        <v>187</v>
      </c>
      <c r="B27" s="55" t="s">
        <v>25</v>
      </c>
      <c r="C27" s="56" t="s">
        <v>222</v>
      </c>
      <c r="D27" s="94" t="s">
        <v>386</v>
      </c>
      <c r="E27" s="53">
        <v>1</v>
      </c>
      <c r="F27" s="61" t="s">
        <v>386</v>
      </c>
      <c r="G27" s="54">
        <v>0</v>
      </c>
      <c r="H27" s="123">
        <v>2312.25</v>
      </c>
      <c r="I27" s="123">
        <v>9249.0300000000007</v>
      </c>
      <c r="J27" s="65">
        <f t="shared" si="0"/>
        <v>11561.28</v>
      </c>
    </row>
    <row r="28" spans="1:10" ht="15.5" x14ac:dyDescent="0.3">
      <c r="A28" s="55" t="s">
        <v>180</v>
      </c>
      <c r="B28" s="58" t="s">
        <v>37</v>
      </c>
      <c r="C28" s="57" t="s">
        <v>219</v>
      </c>
      <c r="D28" s="94" t="s">
        <v>227</v>
      </c>
      <c r="E28" s="53">
        <v>1</v>
      </c>
      <c r="F28" s="60" t="s">
        <v>249</v>
      </c>
      <c r="G28" s="54">
        <v>0</v>
      </c>
      <c r="H28" s="124">
        <v>770.75</v>
      </c>
      <c r="I28" s="124">
        <v>3083.01</v>
      </c>
      <c r="J28" s="65">
        <f t="shared" si="0"/>
        <v>3853.76</v>
      </c>
    </row>
    <row r="29" spans="1:10" ht="15.5" x14ac:dyDescent="0.3">
      <c r="A29" s="56" t="s">
        <v>189</v>
      </c>
      <c r="B29" s="56" t="s">
        <v>31</v>
      </c>
      <c r="C29" s="56" t="s">
        <v>224</v>
      </c>
      <c r="D29" s="94" t="s">
        <v>227</v>
      </c>
      <c r="E29" s="53">
        <v>1</v>
      </c>
      <c r="F29" s="60" t="s">
        <v>250</v>
      </c>
      <c r="G29" s="54">
        <v>0</v>
      </c>
      <c r="H29" s="123">
        <v>1310.28</v>
      </c>
      <c r="I29" s="123">
        <v>5241.1099999999997</v>
      </c>
      <c r="J29" s="65">
        <f t="shared" si="0"/>
        <v>6551.3899999999994</v>
      </c>
    </row>
    <row r="30" spans="1:10" ht="15.5" x14ac:dyDescent="0.3">
      <c r="A30" s="55" t="s">
        <v>180</v>
      </c>
      <c r="B30" s="58" t="s">
        <v>37</v>
      </c>
      <c r="C30" s="58" t="s">
        <v>221</v>
      </c>
      <c r="D30" s="94" t="s">
        <v>227</v>
      </c>
      <c r="E30" s="53">
        <v>1</v>
      </c>
      <c r="F30" s="129" t="s">
        <v>599</v>
      </c>
      <c r="G30" s="54">
        <v>0</v>
      </c>
      <c r="H30" s="124">
        <v>770.75</v>
      </c>
      <c r="I30" s="124">
        <v>3083.01</v>
      </c>
      <c r="J30" s="65">
        <f t="shared" si="0"/>
        <v>3853.76</v>
      </c>
    </row>
    <row r="31" spans="1:10" ht="15.5" x14ac:dyDescent="0.3">
      <c r="A31" s="55" t="s">
        <v>181</v>
      </c>
      <c r="B31" s="57" t="s">
        <v>33</v>
      </c>
      <c r="C31" s="56" t="s">
        <v>222</v>
      </c>
      <c r="D31" s="94" t="s">
        <v>227</v>
      </c>
      <c r="E31" s="53">
        <v>1</v>
      </c>
      <c r="F31" s="60" t="s">
        <v>252</v>
      </c>
      <c r="G31" s="54">
        <v>0</v>
      </c>
      <c r="H31" s="124">
        <v>1079.06</v>
      </c>
      <c r="I31" s="124">
        <v>4316.21</v>
      </c>
      <c r="J31" s="65">
        <f t="shared" si="0"/>
        <v>5395.27</v>
      </c>
    </row>
    <row r="32" spans="1:10" ht="15.5" x14ac:dyDescent="0.3">
      <c r="A32" s="55" t="s">
        <v>183</v>
      </c>
      <c r="B32" s="57" t="s">
        <v>27</v>
      </c>
      <c r="C32" s="58" t="s">
        <v>221</v>
      </c>
      <c r="D32" s="94" t="s">
        <v>227</v>
      </c>
      <c r="E32" s="53">
        <v>1</v>
      </c>
      <c r="F32" s="60" t="s">
        <v>253</v>
      </c>
      <c r="G32" s="54">
        <v>0</v>
      </c>
      <c r="H32" s="123">
        <v>1695.65</v>
      </c>
      <c r="I32" s="123">
        <v>6782.61</v>
      </c>
      <c r="J32" s="65">
        <f t="shared" si="0"/>
        <v>8478.26</v>
      </c>
    </row>
    <row r="33" spans="1:10" ht="15.5" x14ac:dyDescent="0.3">
      <c r="A33" s="55" t="s">
        <v>189</v>
      </c>
      <c r="B33" s="55" t="s">
        <v>31</v>
      </c>
      <c r="C33" s="58" t="s">
        <v>225</v>
      </c>
      <c r="D33" s="94" t="s">
        <v>407</v>
      </c>
      <c r="E33" s="53">
        <v>1</v>
      </c>
      <c r="F33" s="60" t="s">
        <v>254</v>
      </c>
      <c r="G33" s="54">
        <v>0</v>
      </c>
      <c r="H33" s="123"/>
      <c r="I33" s="123">
        <v>5241.1099999999997</v>
      </c>
      <c r="J33" s="65">
        <f t="shared" si="0"/>
        <v>5241.1099999999997</v>
      </c>
    </row>
    <row r="34" spans="1:10" ht="15.5" x14ac:dyDescent="0.3">
      <c r="A34" s="55" t="s">
        <v>190</v>
      </c>
      <c r="B34" s="55" t="s">
        <v>449</v>
      </c>
      <c r="C34" s="56" t="s">
        <v>224</v>
      </c>
      <c r="D34" s="94" t="s">
        <v>227</v>
      </c>
      <c r="E34" s="53">
        <v>1</v>
      </c>
      <c r="F34" s="60" t="s">
        <v>255</v>
      </c>
      <c r="G34" s="54">
        <v>0</v>
      </c>
      <c r="H34" s="123">
        <v>3709.68</v>
      </c>
      <c r="I34" s="123">
        <v>14838.72</v>
      </c>
      <c r="J34" s="65">
        <f>H34+I34</f>
        <v>18548.399999999998</v>
      </c>
    </row>
    <row r="35" spans="1:10" ht="15.5" x14ac:dyDescent="0.3">
      <c r="A35" s="55" t="s">
        <v>187</v>
      </c>
      <c r="B35" s="55" t="s">
        <v>25</v>
      </c>
      <c r="C35" s="56" t="s">
        <v>222</v>
      </c>
      <c r="D35" s="94" t="s">
        <v>227</v>
      </c>
      <c r="E35" s="53">
        <v>1</v>
      </c>
      <c r="F35" s="61" t="s">
        <v>256</v>
      </c>
      <c r="G35" s="54">
        <v>0</v>
      </c>
      <c r="H35" s="123">
        <v>2312.25</v>
      </c>
      <c r="I35" s="123">
        <v>9249.0300000000007</v>
      </c>
      <c r="J35" s="65">
        <f t="shared" si="0"/>
        <v>11561.28</v>
      </c>
    </row>
    <row r="36" spans="1:10" ht="15.5" x14ac:dyDescent="0.3">
      <c r="A36" s="55" t="s">
        <v>180</v>
      </c>
      <c r="B36" s="58" t="s">
        <v>37</v>
      </c>
      <c r="C36" s="56" t="s">
        <v>224</v>
      </c>
      <c r="D36" s="94" t="s">
        <v>227</v>
      </c>
      <c r="E36" s="53">
        <v>1</v>
      </c>
      <c r="F36" s="60" t="s">
        <v>257</v>
      </c>
      <c r="G36" s="54">
        <v>0</v>
      </c>
      <c r="H36" s="124">
        <v>770.75</v>
      </c>
      <c r="I36" s="124">
        <v>3083.01</v>
      </c>
      <c r="J36" s="65">
        <f t="shared" si="0"/>
        <v>3853.76</v>
      </c>
    </row>
    <row r="37" spans="1:10" ht="26" x14ac:dyDescent="0.3">
      <c r="A37" s="55" t="s">
        <v>191</v>
      </c>
      <c r="B37" s="55" t="s">
        <v>31</v>
      </c>
      <c r="C37" s="57" t="s">
        <v>219</v>
      </c>
      <c r="D37" s="94" t="s">
        <v>407</v>
      </c>
      <c r="E37" s="53">
        <v>1</v>
      </c>
      <c r="F37" s="60" t="s">
        <v>258</v>
      </c>
      <c r="G37" s="54">
        <v>0</v>
      </c>
      <c r="H37" s="123"/>
      <c r="I37" s="123">
        <v>5241.1099999999997</v>
      </c>
      <c r="J37" s="65">
        <f t="shared" si="0"/>
        <v>5241.1099999999997</v>
      </c>
    </row>
    <row r="38" spans="1:10" ht="15.5" x14ac:dyDescent="0.3">
      <c r="A38" s="55" t="s">
        <v>192</v>
      </c>
      <c r="B38" s="55" t="s">
        <v>449</v>
      </c>
      <c r="C38" s="57" t="s">
        <v>223</v>
      </c>
      <c r="D38" s="94" t="s">
        <v>386</v>
      </c>
      <c r="E38" s="53">
        <v>1</v>
      </c>
      <c r="F38" s="60" t="s">
        <v>386</v>
      </c>
      <c r="G38" s="54">
        <v>0</v>
      </c>
      <c r="H38" s="123">
        <v>3709.68</v>
      </c>
      <c r="I38" s="123">
        <v>14838.72</v>
      </c>
      <c r="J38" s="65">
        <f t="shared" si="0"/>
        <v>18548.399999999998</v>
      </c>
    </row>
    <row r="39" spans="1:10" ht="15.5" x14ac:dyDescent="0.3">
      <c r="A39" s="55" t="s">
        <v>182</v>
      </c>
      <c r="B39" s="56" t="s">
        <v>39</v>
      </c>
      <c r="C39" s="56" t="s">
        <v>222</v>
      </c>
      <c r="D39" s="94" t="s">
        <v>227</v>
      </c>
      <c r="E39" s="53">
        <v>1</v>
      </c>
      <c r="F39" s="60" t="s">
        <v>260</v>
      </c>
      <c r="G39" s="54">
        <v>0</v>
      </c>
      <c r="H39" s="123">
        <v>500.99</v>
      </c>
      <c r="I39" s="123">
        <v>2003.96</v>
      </c>
      <c r="J39" s="65">
        <f t="shared" si="0"/>
        <v>2504.9499999999998</v>
      </c>
    </row>
    <row r="40" spans="1:10" ht="15.5" x14ac:dyDescent="0.3">
      <c r="A40" s="55" t="s">
        <v>181</v>
      </c>
      <c r="B40" s="57" t="s">
        <v>33</v>
      </c>
      <c r="C40" s="56" t="s">
        <v>220</v>
      </c>
      <c r="D40" s="94" t="s">
        <v>227</v>
      </c>
      <c r="E40" s="53">
        <v>1</v>
      </c>
      <c r="F40" s="60" t="s">
        <v>568</v>
      </c>
      <c r="G40" s="54">
        <v>0</v>
      </c>
      <c r="H40" s="124">
        <v>1079.06</v>
      </c>
      <c r="I40" s="124">
        <v>4316.21</v>
      </c>
      <c r="J40" s="65">
        <f t="shared" si="0"/>
        <v>5395.27</v>
      </c>
    </row>
    <row r="41" spans="1:10" ht="15.5" x14ac:dyDescent="0.3">
      <c r="A41" s="55" t="s">
        <v>193</v>
      </c>
      <c r="B41" s="57" t="s">
        <v>27</v>
      </c>
      <c r="C41" s="56" t="s">
        <v>220</v>
      </c>
      <c r="D41" s="94" t="s">
        <v>227</v>
      </c>
      <c r="E41" s="53">
        <v>1</v>
      </c>
      <c r="F41" s="60" t="s">
        <v>262</v>
      </c>
      <c r="G41" s="54">
        <v>0</v>
      </c>
      <c r="H41" s="123">
        <v>1695.65</v>
      </c>
      <c r="I41" s="123">
        <v>6782.61</v>
      </c>
      <c r="J41" s="65">
        <f t="shared" si="0"/>
        <v>8478.26</v>
      </c>
    </row>
    <row r="42" spans="1:10" ht="15.5" x14ac:dyDescent="0.3">
      <c r="A42" s="55" t="s">
        <v>183</v>
      </c>
      <c r="B42" s="57" t="s">
        <v>27</v>
      </c>
      <c r="C42" s="58" t="s">
        <v>221</v>
      </c>
      <c r="D42" s="94" t="s">
        <v>227</v>
      </c>
      <c r="E42" s="53">
        <v>1</v>
      </c>
      <c r="F42" s="61" t="s">
        <v>263</v>
      </c>
      <c r="G42" s="54">
        <v>0</v>
      </c>
      <c r="H42" s="123">
        <v>1695.65</v>
      </c>
      <c r="I42" s="123">
        <v>6782.61</v>
      </c>
      <c r="J42" s="65">
        <f t="shared" si="0"/>
        <v>8478.26</v>
      </c>
    </row>
    <row r="43" spans="1:10" ht="15.5" x14ac:dyDescent="0.3">
      <c r="A43" s="55" t="s">
        <v>185</v>
      </c>
      <c r="B43" s="55" t="s">
        <v>29</v>
      </c>
      <c r="C43" s="56" t="s">
        <v>224</v>
      </c>
      <c r="D43" s="94" t="s">
        <v>227</v>
      </c>
      <c r="E43" s="53">
        <v>1</v>
      </c>
      <c r="F43" s="60" t="s">
        <v>264</v>
      </c>
      <c r="G43" s="54">
        <v>0</v>
      </c>
      <c r="H43" s="123">
        <v>1425.9</v>
      </c>
      <c r="I43" s="123">
        <v>5703.56</v>
      </c>
      <c r="J43" s="65">
        <f t="shared" si="0"/>
        <v>7129.4600000000009</v>
      </c>
    </row>
    <row r="44" spans="1:10" ht="15.5" x14ac:dyDescent="0.3">
      <c r="A44" s="55" t="s">
        <v>180</v>
      </c>
      <c r="B44" s="58" t="s">
        <v>37</v>
      </c>
      <c r="C44" s="56" t="s">
        <v>222</v>
      </c>
      <c r="D44" s="94" t="s">
        <v>227</v>
      </c>
      <c r="E44" s="53">
        <v>1</v>
      </c>
      <c r="F44" s="60" t="s">
        <v>265</v>
      </c>
      <c r="G44" s="54">
        <v>0</v>
      </c>
      <c r="H44" s="124">
        <v>770.75</v>
      </c>
      <c r="I44" s="124">
        <v>3083.01</v>
      </c>
      <c r="J44" s="65">
        <f t="shared" si="0"/>
        <v>3853.76</v>
      </c>
    </row>
    <row r="45" spans="1:10" ht="15.5" x14ac:dyDescent="0.3">
      <c r="A45" s="55" t="s">
        <v>180</v>
      </c>
      <c r="B45" s="58" t="s">
        <v>37</v>
      </c>
      <c r="C45" s="55" t="s">
        <v>226</v>
      </c>
      <c r="D45" s="94" t="s">
        <v>407</v>
      </c>
      <c r="E45" s="53">
        <v>1</v>
      </c>
      <c r="F45" s="60" t="s">
        <v>266</v>
      </c>
      <c r="G45" s="54">
        <v>0</v>
      </c>
      <c r="H45" s="124"/>
      <c r="I45" s="124">
        <v>3083.01</v>
      </c>
      <c r="J45" s="65">
        <f t="shared" si="0"/>
        <v>3083.01</v>
      </c>
    </row>
    <row r="46" spans="1:10" ht="15.5" x14ac:dyDescent="0.3">
      <c r="A46" s="55" t="s">
        <v>180</v>
      </c>
      <c r="B46" s="58" t="s">
        <v>37</v>
      </c>
      <c r="C46" s="57" t="s">
        <v>219</v>
      </c>
      <c r="D46" s="94" t="s">
        <v>386</v>
      </c>
      <c r="E46" s="53">
        <v>1</v>
      </c>
      <c r="F46" s="60" t="s">
        <v>386</v>
      </c>
      <c r="G46" s="54">
        <v>0</v>
      </c>
      <c r="H46" s="124">
        <v>770.75</v>
      </c>
      <c r="I46" s="124">
        <v>3083.01</v>
      </c>
      <c r="J46" s="65">
        <f t="shared" si="0"/>
        <v>3853.76</v>
      </c>
    </row>
    <row r="47" spans="1:10" ht="15.5" x14ac:dyDescent="0.3">
      <c r="A47" s="55" t="s">
        <v>182</v>
      </c>
      <c r="B47" s="56" t="s">
        <v>39</v>
      </c>
      <c r="C47" s="56" t="s">
        <v>222</v>
      </c>
      <c r="D47" s="94" t="s">
        <v>227</v>
      </c>
      <c r="E47" s="53">
        <v>1</v>
      </c>
      <c r="F47" s="60" t="s">
        <v>268</v>
      </c>
      <c r="G47" s="54">
        <v>0</v>
      </c>
      <c r="H47" s="123">
        <v>500.99</v>
      </c>
      <c r="I47" s="123">
        <v>2003.96</v>
      </c>
      <c r="J47" s="65">
        <f t="shared" si="0"/>
        <v>2504.9499999999998</v>
      </c>
    </row>
    <row r="48" spans="1:10" ht="15.5" x14ac:dyDescent="0.3">
      <c r="A48" s="55" t="s">
        <v>189</v>
      </c>
      <c r="B48" s="55" t="s">
        <v>31</v>
      </c>
      <c r="C48" s="57" t="s">
        <v>223</v>
      </c>
      <c r="D48" s="94" t="s">
        <v>227</v>
      </c>
      <c r="E48" s="53">
        <v>1</v>
      </c>
      <c r="F48" s="60" t="s">
        <v>567</v>
      </c>
      <c r="G48" s="54">
        <v>0</v>
      </c>
      <c r="H48" s="123">
        <v>1310.28</v>
      </c>
      <c r="I48" s="123">
        <v>5241.1099999999997</v>
      </c>
      <c r="J48" s="65">
        <f t="shared" si="0"/>
        <v>6551.3899999999994</v>
      </c>
    </row>
    <row r="49" spans="1:10" ht="15.5" x14ac:dyDescent="0.3">
      <c r="A49" s="55" t="s">
        <v>181</v>
      </c>
      <c r="B49" s="57" t="s">
        <v>33</v>
      </c>
      <c r="C49" s="57" t="s">
        <v>219</v>
      </c>
      <c r="D49" s="94" t="s">
        <v>227</v>
      </c>
      <c r="E49" s="53">
        <v>1</v>
      </c>
      <c r="F49" s="61" t="s">
        <v>270</v>
      </c>
      <c r="G49" s="54">
        <v>0</v>
      </c>
      <c r="H49" s="124">
        <v>1079.06</v>
      </c>
      <c r="I49" s="124">
        <v>4316.21</v>
      </c>
      <c r="J49" s="65">
        <f t="shared" si="0"/>
        <v>5395.27</v>
      </c>
    </row>
    <row r="50" spans="1:10" ht="15.5" x14ac:dyDescent="0.3">
      <c r="A50" s="55" t="s">
        <v>194</v>
      </c>
      <c r="B50" s="57" t="s">
        <v>33</v>
      </c>
      <c r="C50" s="56" t="s">
        <v>222</v>
      </c>
      <c r="D50" s="94" t="s">
        <v>407</v>
      </c>
      <c r="E50" s="53">
        <v>1</v>
      </c>
      <c r="F50" s="60" t="s">
        <v>271</v>
      </c>
      <c r="G50" s="54">
        <v>0</v>
      </c>
      <c r="H50" s="124"/>
      <c r="I50" s="124">
        <v>4316.21</v>
      </c>
      <c r="J50" s="65">
        <f t="shared" si="0"/>
        <v>4316.21</v>
      </c>
    </row>
    <row r="51" spans="1:10" ht="15.5" x14ac:dyDescent="0.3">
      <c r="A51" s="55" t="s">
        <v>188</v>
      </c>
      <c r="B51" s="55" t="s">
        <v>35</v>
      </c>
      <c r="C51" s="56" t="s">
        <v>225</v>
      </c>
      <c r="D51" s="94" t="s">
        <v>227</v>
      </c>
      <c r="E51" s="53">
        <v>1</v>
      </c>
      <c r="F51" s="60" t="s">
        <v>272</v>
      </c>
      <c r="G51" s="54">
        <v>0</v>
      </c>
      <c r="H51" s="123">
        <v>936.46</v>
      </c>
      <c r="I51" s="123">
        <v>3745.85</v>
      </c>
      <c r="J51" s="65">
        <f t="shared" si="0"/>
        <v>4682.3099999999995</v>
      </c>
    </row>
    <row r="52" spans="1:10" ht="15.5" x14ac:dyDescent="0.3">
      <c r="A52" s="55" t="s">
        <v>180</v>
      </c>
      <c r="B52" s="58" t="s">
        <v>37</v>
      </c>
      <c r="C52" s="57" t="s">
        <v>223</v>
      </c>
      <c r="D52" s="94" t="s">
        <v>227</v>
      </c>
      <c r="E52" s="53">
        <v>1</v>
      </c>
      <c r="F52" s="60" t="s">
        <v>273</v>
      </c>
      <c r="G52" s="54">
        <v>0</v>
      </c>
      <c r="H52" s="124">
        <v>770.75</v>
      </c>
      <c r="I52" s="124">
        <v>3083.01</v>
      </c>
      <c r="J52" s="65">
        <f t="shared" si="0"/>
        <v>3853.76</v>
      </c>
    </row>
    <row r="53" spans="1:10" ht="15.5" x14ac:dyDescent="0.3">
      <c r="A53" s="55" t="s">
        <v>183</v>
      </c>
      <c r="B53" s="57" t="s">
        <v>27</v>
      </c>
      <c r="C53" s="58" t="s">
        <v>221</v>
      </c>
      <c r="D53" s="94" t="s">
        <v>227</v>
      </c>
      <c r="E53" s="53">
        <v>1</v>
      </c>
      <c r="F53" s="60" t="s">
        <v>274</v>
      </c>
      <c r="G53" s="54">
        <v>0</v>
      </c>
      <c r="H53" s="123">
        <v>1695.65</v>
      </c>
      <c r="I53" s="123">
        <v>6782.61</v>
      </c>
      <c r="J53" s="65">
        <f t="shared" si="0"/>
        <v>8478.26</v>
      </c>
    </row>
    <row r="54" spans="1:10" ht="15.5" x14ac:dyDescent="0.3">
      <c r="A54" s="55" t="s">
        <v>183</v>
      </c>
      <c r="B54" s="57" t="s">
        <v>27</v>
      </c>
      <c r="C54" s="56" t="s">
        <v>222</v>
      </c>
      <c r="D54" s="94" t="s">
        <v>227</v>
      </c>
      <c r="E54" s="53">
        <v>1</v>
      </c>
      <c r="F54" s="60" t="s">
        <v>275</v>
      </c>
      <c r="G54" s="54">
        <v>0</v>
      </c>
      <c r="H54" s="123">
        <v>1695.65</v>
      </c>
      <c r="I54" s="123">
        <v>6782.61</v>
      </c>
      <c r="J54" s="65">
        <f t="shared" si="0"/>
        <v>8478.26</v>
      </c>
    </row>
    <row r="55" spans="1:10" ht="15.5" x14ac:dyDescent="0.3">
      <c r="A55" s="55" t="s">
        <v>182</v>
      </c>
      <c r="B55" s="56" t="s">
        <v>39</v>
      </c>
      <c r="C55" s="56" t="s">
        <v>220</v>
      </c>
      <c r="D55" s="94" t="s">
        <v>227</v>
      </c>
      <c r="E55" s="53">
        <v>1</v>
      </c>
      <c r="F55" s="60" t="s">
        <v>587</v>
      </c>
      <c r="G55" s="54">
        <v>0</v>
      </c>
      <c r="H55" s="123">
        <v>500.99</v>
      </c>
      <c r="I55" s="123">
        <v>2003.96</v>
      </c>
      <c r="J55" s="65">
        <f t="shared" si="0"/>
        <v>2504.9499999999998</v>
      </c>
    </row>
    <row r="56" spans="1:10" ht="15.5" x14ac:dyDescent="0.3">
      <c r="A56" s="55" t="s">
        <v>182</v>
      </c>
      <c r="B56" s="56" t="s">
        <v>39</v>
      </c>
      <c r="C56" s="55" t="s">
        <v>226</v>
      </c>
      <c r="D56" s="94" t="s">
        <v>227</v>
      </c>
      <c r="E56" s="53">
        <v>1</v>
      </c>
      <c r="F56" s="60" t="s">
        <v>277</v>
      </c>
      <c r="G56" s="54">
        <v>0</v>
      </c>
      <c r="H56" s="123">
        <v>500.99</v>
      </c>
      <c r="I56" s="123">
        <v>2003.96</v>
      </c>
      <c r="J56" s="65">
        <f t="shared" si="0"/>
        <v>2504.9499999999998</v>
      </c>
    </row>
    <row r="57" spans="1:10" ht="15.5" x14ac:dyDescent="0.3">
      <c r="A57" s="55" t="s">
        <v>182</v>
      </c>
      <c r="B57" s="56" t="s">
        <v>39</v>
      </c>
      <c r="C57" s="56" t="s">
        <v>222</v>
      </c>
      <c r="D57" s="94" t="s">
        <v>227</v>
      </c>
      <c r="E57" s="53">
        <v>1</v>
      </c>
      <c r="F57" s="60" t="s">
        <v>278</v>
      </c>
      <c r="G57" s="54">
        <v>0</v>
      </c>
      <c r="H57" s="123">
        <v>500.99</v>
      </c>
      <c r="I57" s="123">
        <v>2003.96</v>
      </c>
      <c r="J57" s="65">
        <f t="shared" si="0"/>
        <v>2504.9499999999998</v>
      </c>
    </row>
    <row r="58" spans="1:10" ht="15.5" x14ac:dyDescent="0.3">
      <c r="A58" s="55" t="s">
        <v>180</v>
      </c>
      <c r="B58" s="58" t="s">
        <v>37</v>
      </c>
      <c r="C58" s="56" t="s">
        <v>222</v>
      </c>
      <c r="D58" s="94" t="s">
        <v>227</v>
      </c>
      <c r="E58" s="53">
        <v>1</v>
      </c>
      <c r="F58" s="60" t="s">
        <v>279</v>
      </c>
      <c r="G58" s="54">
        <v>0</v>
      </c>
      <c r="H58" s="124">
        <v>770.75</v>
      </c>
      <c r="I58" s="124">
        <v>3083.01</v>
      </c>
      <c r="J58" s="65">
        <f t="shared" si="0"/>
        <v>3853.76</v>
      </c>
    </row>
    <row r="59" spans="1:10" ht="15.5" x14ac:dyDescent="0.3">
      <c r="A59" s="55" t="s">
        <v>195</v>
      </c>
      <c r="B59" s="55" t="s">
        <v>41</v>
      </c>
      <c r="C59" s="56" t="s">
        <v>222</v>
      </c>
      <c r="D59" s="94" t="s">
        <v>227</v>
      </c>
      <c r="E59" s="53">
        <v>1</v>
      </c>
      <c r="F59" s="61" t="s">
        <v>280</v>
      </c>
      <c r="G59" s="54">
        <v>0</v>
      </c>
      <c r="H59" s="123">
        <v>308.3</v>
      </c>
      <c r="I59" s="123">
        <v>1233.21</v>
      </c>
      <c r="J59" s="67">
        <f t="shared" si="0"/>
        <v>1541.51</v>
      </c>
    </row>
    <row r="60" spans="1:10" ht="15.5" x14ac:dyDescent="0.3">
      <c r="A60" s="55" t="s">
        <v>189</v>
      </c>
      <c r="B60" s="55" t="s">
        <v>31</v>
      </c>
      <c r="C60" s="57" t="s">
        <v>219</v>
      </c>
      <c r="D60" s="94" t="s">
        <v>227</v>
      </c>
      <c r="E60" s="53">
        <v>1</v>
      </c>
      <c r="F60" s="60" t="s">
        <v>281</v>
      </c>
      <c r="G60" s="54">
        <v>0</v>
      </c>
      <c r="H60" s="123">
        <v>1310.28</v>
      </c>
      <c r="I60" s="123">
        <v>5241.1099999999997</v>
      </c>
      <c r="J60" s="65">
        <f t="shared" si="0"/>
        <v>6551.3899999999994</v>
      </c>
    </row>
    <row r="61" spans="1:10" ht="15.5" x14ac:dyDescent="0.3">
      <c r="A61" s="55" t="s">
        <v>183</v>
      </c>
      <c r="B61" s="57" t="s">
        <v>27</v>
      </c>
      <c r="C61" s="56" t="s">
        <v>222</v>
      </c>
      <c r="D61" s="94" t="s">
        <v>227</v>
      </c>
      <c r="E61" s="53">
        <v>1</v>
      </c>
      <c r="F61" s="60" t="s">
        <v>282</v>
      </c>
      <c r="G61" s="54">
        <v>0</v>
      </c>
      <c r="H61" s="123">
        <v>1695.65</v>
      </c>
      <c r="I61" s="123">
        <v>6782.61</v>
      </c>
      <c r="J61" s="65">
        <f t="shared" si="0"/>
        <v>8478.26</v>
      </c>
    </row>
    <row r="62" spans="1:10" ht="15.5" x14ac:dyDescent="0.3">
      <c r="A62" s="55" t="s">
        <v>196</v>
      </c>
      <c r="B62" s="57" t="s">
        <v>33</v>
      </c>
      <c r="C62" s="57" t="s">
        <v>219</v>
      </c>
      <c r="D62" s="94" t="s">
        <v>227</v>
      </c>
      <c r="E62" s="53">
        <v>1</v>
      </c>
      <c r="F62" s="60" t="s">
        <v>283</v>
      </c>
      <c r="G62" s="54">
        <v>0</v>
      </c>
      <c r="H62" s="124">
        <v>1079.06</v>
      </c>
      <c r="I62" s="124">
        <v>4316.21</v>
      </c>
      <c r="J62" s="65">
        <f t="shared" si="0"/>
        <v>5395.27</v>
      </c>
    </row>
    <row r="63" spans="1:10" ht="15.5" x14ac:dyDescent="0.3">
      <c r="A63" s="55" t="s">
        <v>189</v>
      </c>
      <c r="B63" s="55" t="s">
        <v>31</v>
      </c>
      <c r="C63" s="55" t="s">
        <v>226</v>
      </c>
      <c r="D63" s="94" t="s">
        <v>227</v>
      </c>
      <c r="E63" s="53">
        <v>1</v>
      </c>
      <c r="F63" s="61" t="s">
        <v>284</v>
      </c>
      <c r="G63" s="54">
        <v>0</v>
      </c>
      <c r="H63" s="123">
        <v>1310.28</v>
      </c>
      <c r="I63" s="123">
        <v>5241.1099999999997</v>
      </c>
      <c r="J63" s="65">
        <f t="shared" si="0"/>
        <v>6551.3899999999994</v>
      </c>
    </row>
    <row r="64" spans="1:10" ht="15.5" x14ac:dyDescent="0.3">
      <c r="A64" s="55" t="s">
        <v>197</v>
      </c>
      <c r="B64" s="57" t="s">
        <v>27</v>
      </c>
      <c r="C64" s="55" t="s">
        <v>226</v>
      </c>
      <c r="D64" s="94" t="s">
        <v>407</v>
      </c>
      <c r="E64" s="53">
        <v>1</v>
      </c>
      <c r="F64" s="60" t="s">
        <v>305</v>
      </c>
      <c r="G64" s="54">
        <v>0</v>
      </c>
      <c r="H64" s="123"/>
      <c r="I64" s="123">
        <v>6782.61</v>
      </c>
      <c r="J64" s="65">
        <f t="shared" si="0"/>
        <v>6782.61</v>
      </c>
    </row>
    <row r="65" spans="1:10" ht="15.5" x14ac:dyDescent="0.3">
      <c r="A65" s="55" t="s">
        <v>185</v>
      </c>
      <c r="B65" s="55" t="s">
        <v>29</v>
      </c>
      <c r="C65" s="59" t="s">
        <v>224</v>
      </c>
      <c r="D65" s="94" t="s">
        <v>227</v>
      </c>
      <c r="E65" s="53">
        <v>1</v>
      </c>
      <c r="F65" s="61" t="s">
        <v>286</v>
      </c>
      <c r="G65" s="54">
        <v>0</v>
      </c>
      <c r="H65" s="123">
        <v>1425.9</v>
      </c>
      <c r="I65" s="123">
        <v>5703.56</v>
      </c>
      <c r="J65" s="65">
        <f t="shared" si="0"/>
        <v>7129.4600000000009</v>
      </c>
    </row>
    <row r="66" spans="1:10" ht="15.5" x14ac:dyDescent="0.3">
      <c r="A66" s="55" t="s">
        <v>182</v>
      </c>
      <c r="B66" s="56" t="s">
        <v>39</v>
      </c>
      <c r="C66" s="55" t="s">
        <v>226</v>
      </c>
      <c r="D66" s="94" t="s">
        <v>227</v>
      </c>
      <c r="E66" s="53">
        <v>1</v>
      </c>
      <c r="F66" s="61" t="s">
        <v>287</v>
      </c>
      <c r="G66" s="54">
        <v>0</v>
      </c>
      <c r="H66" s="123">
        <v>500.99</v>
      </c>
      <c r="I66" s="123">
        <v>2003.96</v>
      </c>
      <c r="J66" s="65">
        <f t="shared" si="0"/>
        <v>2504.9499999999998</v>
      </c>
    </row>
    <row r="67" spans="1:10" ht="15.5" x14ac:dyDescent="0.3">
      <c r="A67" s="55" t="s">
        <v>180</v>
      </c>
      <c r="B67" s="58" t="s">
        <v>37</v>
      </c>
      <c r="C67" s="55" t="s">
        <v>226</v>
      </c>
      <c r="D67" s="94" t="s">
        <v>407</v>
      </c>
      <c r="E67" s="53">
        <v>1</v>
      </c>
      <c r="F67" s="129" t="s">
        <v>411</v>
      </c>
      <c r="G67" s="54">
        <v>0</v>
      </c>
      <c r="H67" s="124"/>
      <c r="I67" s="124">
        <v>3083.01</v>
      </c>
      <c r="J67" s="65">
        <f t="shared" si="0"/>
        <v>3083.01</v>
      </c>
    </row>
    <row r="68" spans="1:10" ht="15.5" x14ac:dyDescent="0.3">
      <c r="A68" s="55" t="s">
        <v>185</v>
      </c>
      <c r="B68" s="55" t="s">
        <v>29</v>
      </c>
      <c r="C68" s="57" t="s">
        <v>223</v>
      </c>
      <c r="D68" s="94" t="s">
        <v>227</v>
      </c>
      <c r="E68" s="53">
        <v>1</v>
      </c>
      <c r="F68" s="60" t="s">
        <v>269</v>
      </c>
      <c r="G68" s="54">
        <v>0</v>
      </c>
      <c r="H68" s="123">
        <v>1425.9</v>
      </c>
      <c r="I68" s="123">
        <v>5703.56</v>
      </c>
      <c r="J68" s="65">
        <f t="shared" si="0"/>
        <v>7129.4600000000009</v>
      </c>
    </row>
    <row r="69" spans="1:10" ht="15.5" x14ac:dyDescent="0.3">
      <c r="A69" s="55" t="s">
        <v>189</v>
      </c>
      <c r="B69" s="55" t="s">
        <v>31</v>
      </c>
      <c r="C69" s="56" t="s">
        <v>222</v>
      </c>
      <c r="D69" s="122" t="s">
        <v>227</v>
      </c>
      <c r="E69" s="53">
        <v>1</v>
      </c>
      <c r="F69" s="60" t="s">
        <v>341</v>
      </c>
      <c r="G69" s="54">
        <v>0</v>
      </c>
      <c r="H69" s="123">
        <v>1310.28</v>
      </c>
      <c r="I69" s="123">
        <v>5241.1099999999997</v>
      </c>
      <c r="J69" s="65">
        <f t="shared" si="0"/>
        <v>6551.3899999999994</v>
      </c>
    </row>
    <row r="70" spans="1:10" ht="15.5" x14ac:dyDescent="0.3">
      <c r="A70" s="55" t="s">
        <v>182</v>
      </c>
      <c r="B70" s="56" t="s">
        <v>39</v>
      </c>
      <c r="C70" s="56" t="s">
        <v>220</v>
      </c>
      <c r="D70" s="94" t="s">
        <v>227</v>
      </c>
      <c r="E70" s="53">
        <v>1</v>
      </c>
      <c r="F70" s="60" t="s">
        <v>291</v>
      </c>
      <c r="G70" s="54">
        <v>0</v>
      </c>
      <c r="H70" s="123">
        <v>500.99</v>
      </c>
      <c r="I70" s="123">
        <v>2003.96</v>
      </c>
      <c r="J70" s="65">
        <f t="shared" si="0"/>
        <v>2504.9499999999998</v>
      </c>
    </row>
    <row r="71" spans="1:10" ht="15.5" x14ac:dyDescent="0.3">
      <c r="A71" s="56" t="s">
        <v>182</v>
      </c>
      <c r="B71" s="56" t="s">
        <v>39</v>
      </c>
      <c r="C71" s="56" t="s">
        <v>220</v>
      </c>
      <c r="D71" s="94" t="s">
        <v>227</v>
      </c>
      <c r="E71" s="53">
        <v>1</v>
      </c>
      <c r="F71" s="60" t="s">
        <v>508</v>
      </c>
      <c r="G71" s="54">
        <v>0</v>
      </c>
      <c r="H71" s="123">
        <v>500.99</v>
      </c>
      <c r="I71" s="123">
        <v>2003.96</v>
      </c>
      <c r="J71" s="65">
        <f t="shared" ref="J71:J134" si="1">H71+I71</f>
        <v>2504.9499999999998</v>
      </c>
    </row>
    <row r="72" spans="1:10" ht="15.5" x14ac:dyDescent="0.3">
      <c r="A72" s="55" t="s">
        <v>185</v>
      </c>
      <c r="B72" s="55" t="s">
        <v>29</v>
      </c>
      <c r="C72" s="57" t="s">
        <v>223</v>
      </c>
      <c r="D72" s="94" t="s">
        <v>227</v>
      </c>
      <c r="E72" s="53">
        <v>1</v>
      </c>
      <c r="F72" s="60" t="s">
        <v>293</v>
      </c>
      <c r="G72" s="54">
        <v>0</v>
      </c>
      <c r="H72" s="123">
        <v>1425.9</v>
      </c>
      <c r="I72" s="123">
        <v>5703.56</v>
      </c>
      <c r="J72" s="65">
        <f t="shared" si="1"/>
        <v>7129.4600000000009</v>
      </c>
    </row>
    <row r="73" spans="1:10" ht="15.5" x14ac:dyDescent="0.3">
      <c r="A73" s="55" t="s">
        <v>198</v>
      </c>
      <c r="B73" s="55" t="s">
        <v>449</v>
      </c>
      <c r="C73" s="58" t="s">
        <v>225</v>
      </c>
      <c r="D73" s="94" t="s">
        <v>386</v>
      </c>
      <c r="E73" s="53">
        <v>1</v>
      </c>
      <c r="F73" s="60" t="s">
        <v>386</v>
      </c>
      <c r="G73" s="54">
        <v>0</v>
      </c>
      <c r="H73" s="123">
        <v>3709.68</v>
      </c>
      <c r="I73" s="123">
        <v>14838.72</v>
      </c>
      <c r="J73" s="65">
        <f t="shared" si="1"/>
        <v>18548.399999999998</v>
      </c>
    </row>
    <row r="74" spans="1:10" ht="15.5" x14ac:dyDescent="0.3">
      <c r="A74" s="55" t="s">
        <v>196</v>
      </c>
      <c r="B74" s="57" t="s">
        <v>33</v>
      </c>
      <c r="C74" s="56" t="s">
        <v>222</v>
      </c>
      <c r="D74" s="94" t="s">
        <v>386</v>
      </c>
      <c r="E74" s="53">
        <v>1</v>
      </c>
      <c r="F74" s="60" t="s">
        <v>386</v>
      </c>
      <c r="G74" s="54">
        <v>0</v>
      </c>
      <c r="H74" s="124">
        <v>1079.06</v>
      </c>
      <c r="I74" s="124">
        <v>4316.21</v>
      </c>
      <c r="J74" s="65">
        <f t="shared" si="1"/>
        <v>5395.27</v>
      </c>
    </row>
    <row r="75" spans="1:10" ht="15.5" x14ac:dyDescent="0.3">
      <c r="A75" s="55" t="s">
        <v>182</v>
      </c>
      <c r="B75" s="56" t="s">
        <v>39</v>
      </c>
      <c r="C75" s="56" t="s">
        <v>224</v>
      </c>
      <c r="D75" s="94" t="s">
        <v>227</v>
      </c>
      <c r="E75" s="53">
        <v>1</v>
      </c>
      <c r="F75" s="60" t="s">
        <v>296</v>
      </c>
      <c r="G75" s="54">
        <v>0</v>
      </c>
      <c r="H75" s="123">
        <v>500.99</v>
      </c>
      <c r="I75" s="123">
        <v>2003.96</v>
      </c>
      <c r="J75" s="65">
        <f t="shared" si="1"/>
        <v>2504.9499999999998</v>
      </c>
    </row>
    <row r="76" spans="1:10" ht="15.5" x14ac:dyDescent="0.3">
      <c r="A76" s="55" t="s">
        <v>199</v>
      </c>
      <c r="B76" s="55" t="s">
        <v>31</v>
      </c>
      <c r="C76" s="56" t="s">
        <v>224</v>
      </c>
      <c r="D76" s="94" t="s">
        <v>227</v>
      </c>
      <c r="E76" s="53">
        <v>1</v>
      </c>
      <c r="F76" s="60" t="s">
        <v>297</v>
      </c>
      <c r="G76" s="54">
        <v>0</v>
      </c>
      <c r="H76" s="123">
        <v>1310.28</v>
      </c>
      <c r="I76" s="123">
        <v>5241.1099999999997</v>
      </c>
      <c r="J76" s="65">
        <f t="shared" si="1"/>
        <v>6551.3899999999994</v>
      </c>
    </row>
    <row r="77" spans="1:10" ht="15.5" x14ac:dyDescent="0.3">
      <c r="A77" s="55" t="s">
        <v>200</v>
      </c>
      <c r="B77" s="57" t="s">
        <v>33</v>
      </c>
      <c r="C77" s="56" t="s">
        <v>222</v>
      </c>
      <c r="D77" s="94" t="s">
        <v>407</v>
      </c>
      <c r="E77" s="53">
        <v>1</v>
      </c>
      <c r="F77" s="60" t="s">
        <v>298</v>
      </c>
      <c r="G77" s="54">
        <v>0</v>
      </c>
      <c r="H77" s="124"/>
      <c r="I77" s="124">
        <v>4316.21</v>
      </c>
      <c r="J77" s="65">
        <f t="shared" si="1"/>
        <v>4316.21</v>
      </c>
    </row>
    <row r="78" spans="1:10" ht="15.5" x14ac:dyDescent="0.3">
      <c r="A78" s="55" t="s">
        <v>201</v>
      </c>
      <c r="B78" s="56" t="s">
        <v>39</v>
      </c>
      <c r="C78" s="57" t="s">
        <v>219</v>
      </c>
      <c r="D78" s="94" t="s">
        <v>227</v>
      </c>
      <c r="E78" s="53">
        <v>1</v>
      </c>
      <c r="F78" s="60" t="s">
        <v>299</v>
      </c>
      <c r="G78" s="54">
        <v>0</v>
      </c>
      <c r="H78" s="123">
        <v>500.99</v>
      </c>
      <c r="I78" s="123">
        <v>2003.96</v>
      </c>
      <c r="J78" s="65">
        <f t="shared" si="1"/>
        <v>2504.9499999999998</v>
      </c>
    </row>
    <row r="79" spans="1:10" ht="15.5" x14ac:dyDescent="0.3">
      <c r="A79" s="55" t="s">
        <v>202</v>
      </c>
      <c r="B79" s="55" t="s">
        <v>31</v>
      </c>
      <c r="C79" s="56" t="s">
        <v>222</v>
      </c>
      <c r="D79" s="94" t="s">
        <v>407</v>
      </c>
      <c r="E79" s="53">
        <v>1</v>
      </c>
      <c r="F79" s="60" t="s">
        <v>300</v>
      </c>
      <c r="G79" s="54">
        <v>0</v>
      </c>
      <c r="H79" s="123"/>
      <c r="I79" s="123">
        <v>5241.1099999999997</v>
      </c>
      <c r="J79" s="65">
        <f t="shared" si="1"/>
        <v>5241.1099999999997</v>
      </c>
    </row>
    <row r="80" spans="1:10" ht="15.5" x14ac:dyDescent="0.3">
      <c r="A80" s="55" t="s">
        <v>187</v>
      </c>
      <c r="B80" s="55" t="s">
        <v>25</v>
      </c>
      <c r="C80" s="60" t="s">
        <v>226</v>
      </c>
      <c r="D80" s="94" t="s">
        <v>386</v>
      </c>
      <c r="E80" s="53">
        <v>1</v>
      </c>
      <c r="F80" s="60" t="s">
        <v>386</v>
      </c>
      <c r="G80" s="54">
        <v>0</v>
      </c>
      <c r="H80" s="123">
        <v>2312.25</v>
      </c>
      <c r="I80" s="123">
        <v>9249.0300000000007</v>
      </c>
      <c r="J80" s="65">
        <f t="shared" si="1"/>
        <v>11561.28</v>
      </c>
    </row>
    <row r="81" spans="1:10" ht="15.5" x14ac:dyDescent="0.3">
      <c r="A81" s="55" t="s">
        <v>189</v>
      </c>
      <c r="B81" s="55" t="s">
        <v>31</v>
      </c>
      <c r="C81" s="57" t="s">
        <v>219</v>
      </c>
      <c r="D81" s="94" t="s">
        <v>227</v>
      </c>
      <c r="E81" s="53">
        <v>1</v>
      </c>
      <c r="F81" s="61" t="s">
        <v>302</v>
      </c>
      <c r="G81" s="54">
        <v>0</v>
      </c>
      <c r="H81" s="123">
        <v>1310.28</v>
      </c>
      <c r="I81" s="123">
        <v>5241.1099999999997</v>
      </c>
      <c r="J81" s="65">
        <f t="shared" si="1"/>
        <v>6551.3899999999994</v>
      </c>
    </row>
    <row r="82" spans="1:10" ht="15.5" x14ac:dyDescent="0.3">
      <c r="A82" s="55" t="s">
        <v>181</v>
      </c>
      <c r="B82" s="57" t="s">
        <v>33</v>
      </c>
      <c r="C82" s="56" t="s">
        <v>222</v>
      </c>
      <c r="D82" s="94" t="s">
        <v>227</v>
      </c>
      <c r="E82" s="53">
        <v>1</v>
      </c>
      <c r="F82" s="63" t="s">
        <v>303</v>
      </c>
      <c r="G82" s="54">
        <v>0</v>
      </c>
      <c r="H82" s="124">
        <v>1079.06</v>
      </c>
      <c r="I82" s="124">
        <v>4316.21</v>
      </c>
      <c r="J82" s="65">
        <f t="shared" si="1"/>
        <v>5395.27</v>
      </c>
    </row>
    <row r="83" spans="1:10" ht="15.5" x14ac:dyDescent="0.3">
      <c r="A83" s="55" t="s">
        <v>195</v>
      </c>
      <c r="B83" s="55" t="s">
        <v>41</v>
      </c>
      <c r="C83" s="56" t="s">
        <v>222</v>
      </c>
      <c r="D83" s="94" t="s">
        <v>227</v>
      </c>
      <c r="E83" s="53">
        <v>1</v>
      </c>
      <c r="F83" s="62" t="s">
        <v>304</v>
      </c>
      <c r="G83" s="54">
        <v>0</v>
      </c>
      <c r="H83" s="123">
        <v>308.3</v>
      </c>
      <c r="I83" s="123">
        <v>1233.21</v>
      </c>
      <c r="J83" s="67">
        <f t="shared" si="1"/>
        <v>1541.51</v>
      </c>
    </row>
    <row r="84" spans="1:10" ht="15.5" x14ac:dyDescent="0.3">
      <c r="A84" s="55" t="s">
        <v>203</v>
      </c>
      <c r="B84" s="55" t="s">
        <v>31</v>
      </c>
      <c r="C84" s="55" t="s">
        <v>226</v>
      </c>
      <c r="D84" s="94" t="s">
        <v>407</v>
      </c>
      <c r="E84" s="53">
        <v>1</v>
      </c>
      <c r="F84" s="60" t="s">
        <v>288</v>
      </c>
      <c r="G84" s="54">
        <v>0</v>
      </c>
      <c r="H84" s="123"/>
      <c r="I84" s="123">
        <v>5241.1099999999997</v>
      </c>
      <c r="J84" s="65">
        <f t="shared" si="1"/>
        <v>5241.1099999999997</v>
      </c>
    </row>
    <row r="85" spans="1:10" ht="15.5" x14ac:dyDescent="0.3">
      <c r="A85" s="55" t="s">
        <v>185</v>
      </c>
      <c r="B85" s="55" t="s">
        <v>29</v>
      </c>
      <c r="C85" s="57" t="s">
        <v>223</v>
      </c>
      <c r="D85" s="94" t="s">
        <v>407</v>
      </c>
      <c r="E85" s="53">
        <v>1</v>
      </c>
      <c r="F85" s="61" t="s">
        <v>306</v>
      </c>
      <c r="G85" s="54">
        <v>0</v>
      </c>
      <c r="H85" s="123"/>
      <c r="I85" s="123">
        <v>5703.56</v>
      </c>
      <c r="J85" s="65">
        <f t="shared" si="1"/>
        <v>5703.56</v>
      </c>
    </row>
    <row r="86" spans="1:10" ht="15.5" x14ac:dyDescent="0.3">
      <c r="A86" s="55" t="s">
        <v>182</v>
      </c>
      <c r="B86" s="56" t="s">
        <v>39</v>
      </c>
      <c r="C86" s="58" t="s">
        <v>221</v>
      </c>
      <c r="D86" s="94" t="s">
        <v>227</v>
      </c>
      <c r="E86" s="53">
        <v>1</v>
      </c>
      <c r="F86" s="60" t="s">
        <v>307</v>
      </c>
      <c r="G86" s="54">
        <v>0</v>
      </c>
      <c r="H86" s="123">
        <v>500.99</v>
      </c>
      <c r="I86" s="123">
        <v>2003.96</v>
      </c>
      <c r="J86" s="65">
        <f t="shared" si="1"/>
        <v>2504.9499999999998</v>
      </c>
    </row>
    <row r="87" spans="1:10" ht="15.5" x14ac:dyDescent="0.3">
      <c r="A87" s="55" t="s">
        <v>181</v>
      </c>
      <c r="B87" s="57" t="s">
        <v>33</v>
      </c>
      <c r="C87" s="55" t="s">
        <v>226</v>
      </c>
      <c r="D87" s="94" t="s">
        <v>407</v>
      </c>
      <c r="E87" s="53">
        <v>1</v>
      </c>
      <c r="F87" s="61" t="s">
        <v>595</v>
      </c>
      <c r="G87" s="54">
        <v>0</v>
      </c>
      <c r="H87" s="124"/>
      <c r="I87" s="124">
        <v>4316.21</v>
      </c>
      <c r="J87" s="65">
        <f t="shared" si="1"/>
        <v>4316.21</v>
      </c>
    </row>
    <row r="88" spans="1:10" ht="15.5" x14ac:dyDescent="0.3">
      <c r="A88" s="55" t="s">
        <v>183</v>
      </c>
      <c r="B88" s="57" t="s">
        <v>27</v>
      </c>
      <c r="C88" s="55" t="s">
        <v>226</v>
      </c>
      <c r="D88" s="94" t="s">
        <v>386</v>
      </c>
      <c r="E88" s="53">
        <v>1</v>
      </c>
      <c r="F88" s="61" t="s">
        <v>386</v>
      </c>
      <c r="G88" s="54">
        <v>0</v>
      </c>
      <c r="H88" s="123">
        <v>1695.65</v>
      </c>
      <c r="I88" s="123">
        <v>6782.61</v>
      </c>
      <c r="J88" s="65">
        <f t="shared" si="1"/>
        <v>8478.26</v>
      </c>
    </row>
    <row r="89" spans="1:10" ht="15.5" x14ac:dyDescent="0.3">
      <c r="A89" s="55" t="s">
        <v>204</v>
      </c>
      <c r="B89" s="55" t="s">
        <v>41</v>
      </c>
      <c r="C89" s="58" t="s">
        <v>221</v>
      </c>
      <c r="D89" s="94" t="s">
        <v>227</v>
      </c>
      <c r="E89" s="53">
        <v>1</v>
      </c>
      <c r="F89" s="60" t="s">
        <v>594</v>
      </c>
      <c r="G89" s="54">
        <v>0</v>
      </c>
      <c r="H89" s="123">
        <v>308.3</v>
      </c>
      <c r="I89" s="123">
        <v>1233.21</v>
      </c>
      <c r="J89" s="67">
        <f t="shared" si="1"/>
        <v>1541.51</v>
      </c>
    </row>
    <row r="90" spans="1:10" ht="15.5" x14ac:dyDescent="0.3">
      <c r="A90" s="55" t="s">
        <v>199</v>
      </c>
      <c r="B90" s="55" t="s">
        <v>31</v>
      </c>
      <c r="C90" s="56" t="s">
        <v>224</v>
      </c>
      <c r="D90" s="94" t="s">
        <v>227</v>
      </c>
      <c r="E90" s="53">
        <v>1</v>
      </c>
      <c r="F90" s="60" t="s">
        <v>311</v>
      </c>
      <c r="G90" s="54">
        <v>0</v>
      </c>
      <c r="H90" s="123">
        <v>1310.28</v>
      </c>
      <c r="I90" s="123">
        <v>5241.1099999999997</v>
      </c>
      <c r="J90" s="65">
        <f t="shared" si="1"/>
        <v>6551.3899999999994</v>
      </c>
    </row>
    <row r="91" spans="1:10" ht="15.5" x14ac:dyDescent="0.3">
      <c r="A91" s="55" t="s">
        <v>181</v>
      </c>
      <c r="B91" s="57" t="s">
        <v>33</v>
      </c>
      <c r="C91" s="55" t="s">
        <v>226</v>
      </c>
      <c r="D91" s="94" t="s">
        <v>227</v>
      </c>
      <c r="E91" s="53">
        <v>1</v>
      </c>
      <c r="F91" s="62" t="s">
        <v>312</v>
      </c>
      <c r="G91" s="54">
        <v>0</v>
      </c>
      <c r="H91" s="124">
        <v>1079.06</v>
      </c>
      <c r="I91" s="124">
        <v>4316.21</v>
      </c>
      <c r="J91" s="65">
        <f t="shared" si="1"/>
        <v>5395.27</v>
      </c>
    </row>
    <row r="92" spans="1:10" ht="15.5" x14ac:dyDescent="0.3">
      <c r="A92" s="55" t="s">
        <v>205</v>
      </c>
      <c r="B92" s="55" t="s">
        <v>449</v>
      </c>
      <c r="C92" s="56" t="s">
        <v>220</v>
      </c>
      <c r="D92" s="94" t="s">
        <v>386</v>
      </c>
      <c r="E92" s="53">
        <v>1</v>
      </c>
      <c r="F92" s="60" t="s">
        <v>386</v>
      </c>
      <c r="G92" s="54">
        <v>0</v>
      </c>
      <c r="H92" s="123">
        <v>3709.68</v>
      </c>
      <c r="I92" s="123">
        <v>14838.72</v>
      </c>
      <c r="J92" s="65">
        <f t="shared" si="1"/>
        <v>18548.399999999998</v>
      </c>
    </row>
    <row r="93" spans="1:10" ht="15.5" x14ac:dyDescent="0.3">
      <c r="A93" s="55" t="s">
        <v>189</v>
      </c>
      <c r="B93" s="55" t="s">
        <v>31</v>
      </c>
      <c r="C93" s="58" t="s">
        <v>225</v>
      </c>
      <c r="D93" s="94" t="s">
        <v>227</v>
      </c>
      <c r="E93" s="53">
        <v>1</v>
      </c>
      <c r="F93" s="60" t="s">
        <v>314</v>
      </c>
      <c r="G93" s="54">
        <v>0</v>
      </c>
      <c r="H93" s="123">
        <v>1310.28</v>
      </c>
      <c r="I93" s="123">
        <v>5241.1099999999997</v>
      </c>
      <c r="J93" s="65">
        <f t="shared" si="1"/>
        <v>6551.3899999999994</v>
      </c>
    </row>
    <row r="94" spans="1:10" ht="15.5" x14ac:dyDescent="0.3">
      <c r="A94" s="55" t="s">
        <v>185</v>
      </c>
      <c r="B94" s="55" t="s">
        <v>29</v>
      </c>
      <c r="C94" s="56" t="s">
        <v>222</v>
      </c>
      <c r="D94" s="94" t="s">
        <v>227</v>
      </c>
      <c r="E94" s="53">
        <v>1</v>
      </c>
      <c r="F94" s="61" t="s">
        <v>315</v>
      </c>
      <c r="G94" s="54">
        <v>0</v>
      </c>
      <c r="H94" s="123">
        <v>1425.9</v>
      </c>
      <c r="I94" s="123">
        <v>5703.56</v>
      </c>
      <c r="J94" s="65">
        <f t="shared" si="1"/>
        <v>7129.4600000000009</v>
      </c>
    </row>
    <row r="95" spans="1:10" ht="15.5" x14ac:dyDescent="0.3">
      <c r="A95" s="55" t="s">
        <v>206</v>
      </c>
      <c r="B95" s="57" t="s">
        <v>27</v>
      </c>
      <c r="C95" s="57" t="s">
        <v>219</v>
      </c>
      <c r="D95" s="94" t="s">
        <v>227</v>
      </c>
      <c r="E95" s="53">
        <v>1</v>
      </c>
      <c r="F95" s="60" t="s">
        <v>316</v>
      </c>
      <c r="G95" s="54">
        <v>0</v>
      </c>
      <c r="H95" s="123">
        <v>1695.65</v>
      </c>
      <c r="I95" s="123">
        <v>6782.61</v>
      </c>
      <c r="J95" s="65">
        <f t="shared" si="1"/>
        <v>8478.26</v>
      </c>
    </row>
    <row r="96" spans="1:10" ht="15.5" x14ac:dyDescent="0.3">
      <c r="A96" s="55" t="s">
        <v>207</v>
      </c>
      <c r="B96" s="57" t="s">
        <v>27</v>
      </c>
      <c r="C96" s="57" t="s">
        <v>223</v>
      </c>
      <c r="D96" s="94" t="s">
        <v>386</v>
      </c>
      <c r="E96" s="53">
        <v>1</v>
      </c>
      <c r="F96" s="60" t="s">
        <v>386</v>
      </c>
      <c r="G96" s="54">
        <v>0</v>
      </c>
      <c r="H96" s="123">
        <v>1695.65</v>
      </c>
      <c r="I96" s="123">
        <v>6782.61</v>
      </c>
      <c r="J96" s="65">
        <f t="shared" si="1"/>
        <v>8478.26</v>
      </c>
    </row>
    <row r="97" spans="1:10" ht="15.5" x14ac:dyDescent="0.3">
      <c r="A97" s="55" t="s">
        <v>208</v>
      </c>
      <c r="B97" s="55" t="s">
        <v>449</v>
      </c>
      <c r="C97" s="57" t="s">
        <v>219</v>
      </c>
      <c r="D97" s="94" t="s">
        <v>386</v>
      </c>
      <c r="E97" s="53">
        <v>1</v>
      </c>
      <c r="F97" s="60" t="s">
        <v>386</v>
      </c>
      <c r="G97" s="54">
        <v>0</v>
      </c>
      <c r="H97" s="123">
        <v>3709.68</v>
      </c>
      <c r="I97" s="123">
        <v>14838.72</v>
      </c>
      <c r="J97" s="65">
        <f t="shared" si="1"/>
        <v>18548.399999999998</v>
      </c>
    </row>
    <row r="98" spans="1:10" ht="15.5" x14ac:dyDescent="0.3">
      <c r="A98" s="55" t="s">
        <v>182</v>
      </c>
      <c r="B98" s="56" t="s">
        <v>39</v>
      </c>
      <c r="C98" s="56" t="s">
        <v>220</v>
      </c>
      <c r="D98" s="94" t="s">
        <v>227</v>
      </c>
      <c r="E98" s="53">
        <v>1</v>
      </c>
      <c r="F98" s="60" t="s">
        <v>319</v>
      </c>
      <c r="G98" s="54">
        <v>0</v>
      </c>
      <c r="H98" s="123">
        <v>500.99</v>
      </c>
      <c r="I98" s="123">
        <v>2003.96</v>
      </c>
      <c r="J98" s="65">
        <f t="shared" si="1"/>
        <v>2504.9499999999998</v>
      </c>
    </row>
    <row r="99" spans="1:10" ht="15.5" x14ac:dyDescent="0.3">
      <c r="A99" s="55" t="s">
        <v>207</v>
      </c>
      <c r="B99" s="57" t="s">
        <v>27</v>
      </c>
      <c r="C99" s="58" t="s">
        <v>225</v>
      </c>
      <c r="D99" s="94" t="s">
        <v>227</v>
      </c>
      <c r="E99" s="53">
        <v>1</v>
      </c>
      <c r="F99" s="60" t="s">
        <v>320</v>
      </c>
      <c r="G99" s="54">
        <v>0</v>
      </c>
      <c r="H99" s="123">
        <v>1695.65</v>
      </c>
      <c r="I99" s="123">
        <v>6782.61</v>
      </c>
      <c r="J99" s="65">
        <f t="shared" si="1"/>
        <v>8478.26</v>
      </c>
    </row>
    <row r="100" spans="1:10" ht="15.5" x14ac:dyDescent="0.3">
      <c r="A100" s="55" t="s">
        <v>181</v>
      </c>
      <c r="B100" s="57" t="s">
        <v>33</v>
      </c>
      <c r="C100" s="57" t="s">
        <v>219</v>
      </c>
      <c r="D100" s="94" t="s">
        <v>227</v>
      </c>
      <c r="E100" s="53">
        <v>1</v>
      </c>
      <c r="F100" s="60" t="s">
        <v>321</v>
      </c>
      <c r="G100" s="54">
        <v>0</v>
      </c>
      <c r="H100" s="124">
        <v>1079.06</v>
      </c>
      <c r="I100" s="124">
        <v>4316.21</v>
      </c>
      <c r="J100" s="65">
        <f t="shared" si="1"/>
        <v>5395.27</v>
      </c>
    </row>
    <row r="101" spans="1:10" ht="15.5" x14ac:dyDescent="0.3">
      <c r="A101" s="55" t="s">
        <v>182</v>
      </c>
      <c r="B101" s="56" t="s">
        <v>39</v>
      </c>
      <c r="C101" s="56" t="s">
        <v>224</v>
      </c>
      <c r="D101" s="94" t="s">
        <v>227</v>
      </c>
      <c r="E101" s="53">
        <v>1</v>
      </c>
      <c r="F101" s="60" t="s">
        <v>322</v>
      </c>
      <c r="G101" s="54">
        <v>0</v>
      </c>
      <c r="H101" s="123">
        <v>500.99</v>
      </c>
      <c r="I101" s="123">
        <v>2003.96</v>
      </c>
      <c r="J101" s="65">
        <f t="shared" si="1"/>
        <v>2504.9499999999998</v>
      </c>
    </row>
    <row r="102" spans="1:10" ht="15.5" x14ac:dyDescent="0.3">
      <c r="A102" s="55" t="s">
        <v>182</v>
      </c>
      <c r="B102" s="56" t="s">
        <v>39</v>
      </c>
      <c r="C102" s="57" t="s">
        <v>219</v>
      </c>
      <c r="D102" s="94" t="s">
        <v>227</v>
      </c>
      <c r="E102" s="53">
        <v>1</v>
      </c>
      <c r="F102" s="60" t="s">
        <v>323</v>
      </c>
      <c r="G102" s="54">
        <v>0</v>
      </c>
      <c r="H102" s="123">
        <v>500.99</v>
      </c>
      <c r="I102" s="123">
        <v>2003.96</v>
      </c>
      <c r="J102" s="65">
        <f t="shared" si="1"/>
        <v>2504.9499999999998</v>
      </c>
    </row>
    <row r="103" spans="1:10" ht="15.5" x14ac:dyDescent="0.3">
      <c r="A103" s="55" t="s">
        <v>182</v>
      </c>
      <c r="B103" s="56" t="s">
        <v>39</v>
      </c>
      <c r="C103" s="57" t="s">
        <v>219</v>
      </c>
      <c r="D103" s="94" t="s">
        <v>227</v>
      </c>
      <c r="E103" s="53">
        <v>1</v>
      </c>
      <c r="F103" s="60" t="s">
        <v>324</v>
      </c>
      <c r="G103" s="54">
        <v>0</v>
      </c>
      <c r="H103" s="123">
        <v>500.99</v>
      </c>
      <c r="I103" s="123">
        <v>2003.96</v>
      </c>
      <c r="J103" s="65">
        <f t="shared" si="1"/>
        <v>2504.9499999999998</v>
      </c>
    </row>
    <row r="104" spans="1:10" ht="15.5" x14ac:dyDescent="0.3">
      <c r="A104" s="55" t="s">
        <v>183</v>
      </c>
      <c r="B104" s="57" t="s">
        <v>27</v>
      </c>
      <c r="C104" s="56" t="s">
        <v>222</v>
      </c>
      <c r="D104" s="94" t="s">
        <v>227</v>
      </c>
      <c r="E104" s="53">
        <v>1</v>
      </c>
      <c r="F104" s="60" t="s">
        <v>325</v>
      </c>
      <c r="G104" s="54">
        <v>0</v>
      </c>
      <c r="H104" s="123">
        <v>1695.65</v>
      </c>
      <c r="I104" s="123">
        <v>6782.61</v>
      </c>
      <c r="J104" s="65">
        <f t="shared" si="1"/>
        <v>8478.26</v>
      </c>
    </row>
    <row r="105" spans="1:10" ht="15.5" x14ac:dyDescent="0.3">
      <c r="A105" s="55" t="s">
        <v>209</v>
      </c>
      <c r="B105" s="57" t="s">
        <v>27</v>
      </c>
      <c r="C105" s="57" t="s">
        <v>219</v>
      </c>
      <c r="D105" s="94" t="s">
        <v>227</v>
      </c>
      <c r="E105" s="53">
        <v>1</v>
      </c>
      <c r="F105" s="60" t="s">
        <v>326</v>
      </c>
      <c r="G105" s="54">
        <v>0</v>
      </c>
      <c r="H105" s="123">
        <v>1695.65</v>
      </c>
      <c r="I105" s="123">
        <v>6782.61</v>
      </c>
      <c r="J105" s="65">
        <f t="shared" si="1"/>
        <v>8478.26</v>
      </c>
    </row>
    <row r="106" spans="1:10" ht="15.5" x14ac:dyDescent="0.3">
      <c r="A106" s="55" t="s">
        <v>183</v>
      </c>
      <c r="B106" s="57" t="s">
        <v>27</v>
      </c>
      <c r="C106" s="56" t="s">
        <v>220</v>
      </c>
      <c r="D106" s="94" t="s">
        <v>386</v>
      </c>
      <c r="E106" s="53">
        <v>1</v>
      </c>
      <c r="F106" s="61" t="s">
        <v>386</v>
      </c>
      <c r="G106" s="54">
        <v>0</v>
      </c>
      <c r="H106" s="123">
        <v>1695.65</v>
      </c>
      <c r="I106" s="123">
        <v>6782.61</v>
      </c>
      <c r="J106" s="65">
        <f t="shared" si="1"/>
        <v>8478.26</v>
      </c>
    </row>
    <row r="107" spans="1:10" ht="15.5" x14ac:dyDescent="0.3">
      <c r="A107" s="55" t="s">
        <v>201</v>
      </c>
      <c r="B107" s="56" t="s">
        <v>39</v>
      </c>
      <c r="C107" s="55" t="s">
        <v>226</v>
      </c>
      <c r="D107" s="94" t="s">
        <v>227</v>
      </c>
      <c r="E107" s="53">
        <v>1</v>
      </c>
      <c r="F107" s="60" t="s">
        <v>564</v>
      </c>
      <c r="G107" s="54">
        <v>0</v>
      </c>
      <c r="H107" s="123">
        <v>500.99</v>
      </c>
      <c r="I107" s="123">
        <v>2003.96</v>
      </c>
      <c r="J107" s="65">
        <f t="shared" si="1"/>
        <v>2504.9499999999998</v>
      </c>
    </row>
    <row r="108" spans="1:10" ht="15.5" x14ac:dyDescent="0.3">
      <c r="A108" s="55" t="s">
        <v>199</v>
      </c>
      <c r="B108" s="55" t="s">
        <v>31</v>
      </c>
      <c r="C108" s="57" t="s">
        <v>219</v>
      </c>
      <c r="D108" s="94" t="s">
        <v>227</v>
      </c>
      <c r="E108" s="53">
        <v>1</v>
      </c>
      <c r="F108" s="60" t="s">
        <v>569</v>
      </c>
      <c r="G108" s="54">
        <v>0</v>
      </c>
      <c r="H108" s="123">
        <v>1310.28</v>
      </c>
      <c r="I108" s="123">
        <v>5241.1099999999997</v>
      </c>
      <c r="J108" s="65">
        <f t="shared" si="1"/>
        <v>6551.3899999999994</v>
      </c>
    </row>
    <row r="109" spans="1:10" ht="15.5" x14ac:dyDescent="0.3">
      <c r="A109" s="55" t="s">
        <v>180</v>
      </c>
      <c r="B109" s="58" t="s">
        <v>37</v>
      </c>
      <c r="C109" s="57" t="s">
        <v>219</v>
      </c>
      <c r="D109" s="94" t="s">
        <v>227</v>
      </c>
      <c r="E109" s="53">
        <v>1</v>
      </c>
      <c r="F109" s="59" t="s">
        <v>330</v>
      </c>
      <c r="G109" s="54">
        <v>0</v>
      </c>
      <c r="H109" s="124">
        <v>770.75</v>
      </c>
      <c r="I109" s="124">
        <v>3083.01</v>
      </c>
      <c r="J109" s="65">
        <f t="shared" si="1"/>
        <v>3853.76</v>
      </c>
    </row>
    <row r="110" spans="1:10" ht="15.5" x14ac:dyDescent="0.3">
      <c r="A110" s="55" t="s">
        <v>199</v>
      </c>
      <c r="B110" s="55" t="s">
        <v>31</v>
      </c>
      <c r="C110" s="57" t="s">
        <v>219</v>
      </c>
      <c r="D110" s="94" t="s">
        <v>227</v>
      </c>
      <c r="E110" s="53">
        <v>1</v>
      </c>
      <c r="F110" s="60" t="s">
        <v>331</v>
      </c>
      <c r="G110" s="54">
        <v>0</v>
      </c>
      <c r="H110" s="123">
        <v>1310.28</v>
      </c>
      <c r="I110" s="123">
        <v>5241.1099999999997</v>
      </c>
      <c r="J110" s="65">
        <f t="shared" si="1"/>
        <v>6551.3899999999994</v>
      </c>
    </row>
    <row r="111" spans="1:10" ht="15.5" x14ac:dyDescent="0.3">
      <c r="A111" s="55" t="s">
        <v>210</v>
      </c>
      <c r="B111" s="55" t="s">
        <v>449</v>
      </c>
      <c r="C111" s="58" t="s">
        <v>221</v>
      </c>
      <c r="D111" s="94" t="s">
        <v>386</v>
      </c>
      <c r="E111" s="53">
        <v>1</v>
      </c>
      <c r="F111" s="60" t="s">
        <v>386</v>
      </c>
      <c r="G111" s="54">
        <v>0</v>
      </c>
      <c r="H111" s="123">
        <v>3709.68</v>
      </c>
      <c r="I111" s="123">
        <v>14838.72</v>
      </c>
      <c r="J111" s="65">
        <f t="shared" si="1"/>
        <v>18548.399999999998</v>
      </c>
    </row>
    <row r="112" spans="1:10" ht="15.5" x14ac:dyDescent="0.3">
      <c r="A112" s="55" t="s">
        <v>187</v>
      </c>
      <c r="B112" s="55" t="s">
        <v>25</v>
      </c>
      <c r="C112" s="56" t="s">
        <v>225</v>
      </c>
      <c r="D112" s="94" t="s">
        <v>227</v>
      </c>
      <c r="E112" s="53">
        <v>1</v>
      </c>
      <c r="F112" s="60" t="s">
        <v>333</v>
      </c>
      <c r="G112" s="54">
        <v>0</v>
      </c>
      <c r="H112" s="123">
        <v>2312.25</v>
      </c>
      <c r="I112" s="123">
        <v>9249.0300000000007</v>
      </c>
      <c r="J112" s="65">
        <f t="shared" si="1"/>
        <v>11561.28</v>
      </c>
    </row>
    <row r="113" spans="1:10" ht="15.5" x14ac:dyDescent="0.3">
      <c r="A113" s="55" t="s">
        <v>187</v>
      </c>
      <c r="B113" s="55" t="s">
        <v>25</v>
      </c>
      <c r="C113" s="56" t="s">
        <v>222</v>
      </c>
      <c r="D113" s="94" t="s">
        <v>461</v>
      </c>
      <c r="E113" s="53">
        <v>1</v>
      </c>
      <c r="F113" s="60" t="s">
        <v>334</v>
      </c>
      <c r="G113" s="54">
        <v>0</v>
      </c>
      <c r="H113" s="123"/>
      <c r="I113" s="123">
        <v>9249.0300000000007</v>
      </c>
      <c r="J113" s="65">
        <f t="shared" si="1"/>
        <v>9249.0300000000007</v>
      </c>
    </row>
    <row r="114" spans="1:10" ht="15.5" x14ac:dyDescent="0.3">
      <c r="A114" s="55" t="s">
        <v>189</v>
      </c>
      <c r="B114" s="55" t="s">
        <v>31</v>
      </c>
      <c r="C114" s="56" t="s">
        <v>225</v>
      </c>
      <c r="D114" s="94" t="s">
        <v>227</v>
      </c>
      <c r="E114" s="53">
        <v>1</v>
      </c>
      <c r="F114" s="61" t="s">
        <v>575</v>
      </c>
      <c r="G114" s="54">
        <v>0</v>
      </c>
      <c r="H114" s="123">
        <v>1310.28</v>
      </c>
      <c r="I114" s="123">
        <v>5241.1099999999997</v>
      </c>
      <c r="J114" s="65">
        <f t="shared" si="1"/>
        <v>6551.3899999999994</v>
      </c>
    </row>
    <row r="115" spans="1:10" ht="15.5" x14ac:dyDescent="0.3">
      <c r="A115" s="55" t="s">
        <v>185</v>
      </c>
      <c r="B115" s="55" t="s">
        <v>29</v>
      </c>
      <c r="C115" s="57" t="s">
        <v>223</v>
      </c>
      <c r="D115" s="94" t="s">
        <v>227</v>
      </c>
      <c r="E115" s="53">
        <v>1</v>
      </c>
      <c r="F115" s="61" t="s">
        <v>336</v>
      </c>
      <c r="G115" s="54">
        <v>0</v>
      </c>
      <c r="H115" s="123">
        <v>1425.9</v>
      </c>
      <c r="I115" s="123">
        <v>5703.56</v>
      </c>
      <c r="J115" s="65">
        <f t="shared" si="1"/>
        <v>7129.4600000000009</v>
      </c>
    </row>
    <row r="116" spans="1:10" ht="15.5" x14ac:dyDescent="0.3">
      <c r="A116" s="55" t="s">
        <v>195</v>
      </c>
      <c r="B116" s="55" t="s">
        <v>41</v>
      </c>
      <c r="C116" s="57" t="s">
        <v>219</v>
      </c>
      <c r="D116" s="94" t="s">
        <v>227</v>
      </c>
      <c r="E116" s="53">
        <v>1</v>
      </c>
      <c r="F116" s="60" t="s">
        <v>337</v>
      </c>
      <c r="G116" s="54">
        <v>0</v>
      </c>
      <c r="H116" s="123">
        <v>308.3</v>
      </c>
      <c r="I116" s="123">
        <v>1233.21</v>
      </c>
      <c r="J116" s="67">
        <f t="shared" si="1"/>
        <v>1541.51</v>
      </c>
    </row>
    <row r="117" spans="1:10" ht="15.5" x14ac:dyDescent="0.3">
      <c r="A117" s="55" t="s">
        <v>195</v>
      </c>
      <c r="B117" s="55" t="s">
        <v>41</v>
      </c>
      <c r="C117" s="56" t="s">
        <v>220</v>
      </c>
      <c r="D117" s="94" t="s">
        <v>227</v>
      </c>
      <c r="E117" s="53">
        <v>1</v>
      </c>
      <c r="F117" s="61" t="s">
        <v>338</v>
      </c>
      <c r="G117" s="54">
        <v>0</v>
      </c>
      <c r="H117" s="123">
        <v>308.3</v>
      </c>
      <c r="I117" s="123">
        <v>1233.21</v>
      </c>
      <c r="J117" s="67">
        <f t="shared" si="1"/>
        <v>1541.51</v>
      </c>
    </row>
    <row r="118" spans="1:10" ht="15.5" x14ac:dyDescent="0.3">
      <c r="A118" s="55" t="s">
        <v>195</v>
      </c>
      <c r="B118" s="55" t="s">
        <v>41</v>
      </c>
      <c r="C118" s="55" t="s">
        <v>226</v>
      </c>
      <c r="D118" s="94" t="s">
        <v>227</v>
      </c>
      <c r="E118" s="53">
        <v>1</v>
      </c>
      <c r="F118" s="60" t="s">
        <v>590</v>
      </c>
      <c r="G118" s="54">
        <v>0</v>
      </c>
      <c r="H118" s="123">
        <v>308.3</v>
      </c>
      <c r="I118" s="123">
        <v>1233.21</v>
      </c>
      <c r="J118" s="67">
        <f t="shared" si="1"/>
        <v>1541.51</v>
      </c>
    </row>
    <row r="119" spans="1:10" ht="15.5" x14ac:dyDescent="0.3">
      <c r="A119" s="55" t="s">
        <v>180</v>
      </c>
      <c r="B119" s="58" t="s">
        <v>37</v>
      </c>
      <c r="C119" s="56" t="s">
        <v>224</v>
      </c>
      <c r="D119" s="94" t="s">
        <v>386</v>
      </c>
      <c r="E119" s="53">
        <v>1</v>
      </c>
      <c r="F119" s="60" t="s">
        <v>386</v>
      </c>
      <c r="G119" s="54">
        <v>0</v>
      </c>
      <c r="H119" s="124">
        <v>770.75</v>
      </c>
      <c r="I119" s="124">
        <v>3083.01</v>
      </c>
      <c r="J119" s="65">
        <f t="shared" si="1"/>
        <v>3853.76</v>
      </c>
    </row>
    <row r="120" spans="1:10" ht="15.5" x14ac:dyDescent="0.3">
      <c r="A120" s="55" t="s">
        <v>180</v>
      </c>
      <c r="B120" s="58" t="s">
        <v>37</v>
      </c>
      <c r="C120" s="57" t="s">
        <v>219</v>
      </c>
      <c r="D120" s="94" t="s">
        <v>227</v>
      </c>
      <c r="E120" s="53">
        <v>1</v>
      </c>
      <c r="F120" s="60" t="s">
        <v>387</v>
      </c>
      <c r="G120" s="54">
        <v>0</v>
      </c>
      <c r="H120" s="124">
        <v>770.75</v>
      </c>
      <c r="I120" s="124">
        <v>3083.01</v>
      </c>
      <c r="J120" s="65">
        <f t="shared" si="1"/>
        <v>3853.76</v>
      </c>
    </row>
    <row r="121" spans="1:10" ht="15.5" x14ac:dyDescent="0.3">
      <c r="A121" s="55" t="s">
        <v>189</v>
      </c>
      <c r="B121" s="55" t="s">
        <v>31</v>
      </c>
      <c r="C121" s="57" t="s">
        <v>219</v>
      </c>
      <c r="D121" s="94" t="s">
        <v>227</v>
      </c>
      <c r="E121" s="53">
        <v>1</v>
      </c>
      <c r="F121" s="61" t="s">
        <v>342</v>
      </c>
      <c r="G121" s="54">
        <v>0</v>
      </c>
      <c r="H121" s="123">
        <v>1310.28</v>
      </c>
      <c r="I121" s="123">
        <v>5241.1099999999997</v>
      </c>
      <c r="J121" s="65">
        <f t="shared" si="1"/>
        <v>6551.3899999999994</v>
      </c>
    </row>
    <row r="122" spans="1:10" ht="15.5" x14ac:dyDescent="0.3">
      <c r="A122" s="55" t="s">
        <v>188</v>
      </c>
      <c r="B122" s="55" t="s">
        <v>35</v>
      </c>
      <c r="C122" s="56" t="s">
        <v>222</v>
      </c>
      <c r="D122" s="94" t="s">
        <v>227</v>
      </c>
      <c r="E122" s="53">
        <v>1</v>
      </c>
      <c r="F122" s="60" t="s">
        <v>343</v>
      </c>
      <c r="G122" s="54">
        <v>0</v>
      </c>
      <c r="H122" s="123">
        <v>936.46</v>
      </c>
      <c r="I122" s="123">
        <v>3745.85</v>
      </c>
      <c r="J122" s="65">
        <f t="shared" si="1"/>
        <v>4682.3099999999995</v>
      </c>
    </row>
    <row r="123" spans="1:10" ht="15.5" x14ac:dyDescent="0.3">
      <c r="A123" s="55" t="s">
        <v>189</v>
      </c>
      <c r="B123" s="55" t="s">
        <v>31</v>
      </c>
      <c r="C123" s="57" t="s">
        <v>219</v>
      </c>
      <c r="D123" s="94" t="s">
        <v>227</v>
      </c>
      <c r="E123" s="53">
        <v>1</v>
      </c>
      <c r="F123" s="60" t="s">
        <v>344</v>
      </c>
      <c r="G123" s="54">
        <v>0</v>
      </c>
      <c r="H123" s="123">
        <v>1310.28</v>
      </c>
      <c r="I123" s="123">
        <v>5241.1099999999997</v>
      </c>
      <c r="J123" s="65">
        <f t="shared" si="1"/>
        <v>6551.3899999999994</v>
      </c>
    </row>
    <row r="124" spans="1:10" ht="15.5" x14ac:dyDescent="0.3">
      <c r="A124" s="55" t="s">
        <v>180</v>
      </c>
      <c r="B124" s="58" t="s">
        <v>37</v>
      </c>
      <c r="C124" s="56" t="s">
        <v>222</v>
      </c>
      <c r="D124" s="94" t="s">
        <v>227</v>
      </c>
      <c r="E124" s="53">
        <v>1</v>
      </c>
      <c r="F124" s="61" t="s">
        <v>345</v>
      </c>
      <c r="G124" s="54">
        <v>0</v>
      </c>
      <c r="H124" s="124">
        <v>770.75</v>
      </c>
      <c r="I124" s="124">
        <v>3083.01</v>
      </c>
      <c r="J124" s="65">
        <f t="shared" si="1"/>
        <v>3853.76</v>
      </c>
    </row>
    <row r="125" spans="1:10" ht="15.5" x14ac:dyDescent="0.3">
      <c r="A125" s="55" t="s">
        <v>180</v>
      </c>
      <c r="B125" s="58" t="s">
        <v>37</v>
      </c>
      <c r="C125" s="57" t="s">
        <v>221</v>
      </c>
      <c r="D125" s="94" t="s">
        <v>227</v>
      </c>
      <c r="E125" s="53">
        <v>1</v>
      </c>
      <c r="F125" s="60" t="s">
        <v>585</v>
      </c>
      <c r="G125" s="54">
        <v>0</v>
      </c>
      <c r="H125" s="124">
        <v>770.75</v>
      </c>
      <c r="I125" s="124">
        <v>3083.01</v>
      </c>
      <c r="J125" s="65">
        <f t="shared" si="1"/>
        <v>3853.76</v>
      </c>
    </row>
    <row r="126" spans="1:10" ht="15.5" x14ac:dyDescent="0.3">
      <c r="A126" s="55" t="s">
        <v>180</v>
      </c>
      <c r="B126" s="58" t="s">
        <v>37</v>
      </c>
      <c r="C126" s="55" t="s">
        <v>226</v>
      </c>
      <c r="D126" s="94" t="s">
        <v>227</v>
      </c>
      <c r="E126" s="53">
        <v>1</v>
      </c>
      <c r="F126" s="61" t="s">
        <v>347</v>
      </c>
      <c r="G126" s="54">
        <v>0</v>
      </c>
      <c r="H126" s="124">
        <v>770.75</v>
      </c>
      <c r="I126" s="124">
        <v>3083.01</v>
      </c>
      <c r="J126" s="65">
        <f t="shared" si="1"/>
        <v>3853.76</v>
      </c>
    </row>
    <row r="127" spans="1:10" ht="15.5" x14ac:dyDescent="0.3">
      <c r="A127" s="55" t="s">
        <v>195</v>
      </c>
      <c r="B127" s="55" t="s">
        <v>41</v>
      </c>
      <c r="C127" s="58" t="s">
        <v>225</v>
      </c>
      <c r="D127" s="94" t="s">
        <v>227</v>
      </c>
      <c r="E127" s="53">
        <v>1</v>
      </c>
      <c r="F127" s="60" t="s">
        <v>348</v>
      </c>
      <c r="G127" s="54">
        <v>0</v>
      </c>
      <c r="H127" s="123">
        <v>308.3</v>
      </c>
      <c r="I127" s="123">
        <v>1233.21</v>
      </c>
      <c r="J127" s="67">
        <f t="shared" si="1"/>
        <v>1541.51</v>
      </c>
    </row>
    <row r="128" spans="1:10" ht="15.5" x14ac:dyDescent="0.3">
      <c r="A128" s="55" t="s">
        <v>195</v>
      </c>
      <c r="B128" s="55" t="s">
        <v>41</v>
      </c>
      <c r="C128" s="56" t="s">
        <v>225</v>
      </c>
      <c r="D128" s="122" t="s">
        <v>227</v>
      </c>
      <c r="E128" s="53">
        <v>1</v>
      </c>
      <c r="F128" s="60" t="s">
        <v>591</v>
      </c>
      <c r="G128" s="54">
        <v>0</v>
      </c>
      <c r="H128" s="123">
        <v>308.3</v>
      </c>
      <c r="I128" s="123">
        <v>1233.21</v>
      </c>
      <c r="J128" s="67">
        <f t="shared" si="1"/>
        <v>1541.51</v>
      </c>
    </row>
    <row r="129" spans="1:10" ht="15.5" x14ac:dyDescent="0.3">
      <c r="A129" s="55" t="s">
        <v>207</v>
      </c>
      <c r="B129" s="57" t="s">
        <v>27</v>
      </c>
      <c r="C129" s="58" t="s">
        <v>221</v>
      </c>
      <c r="D129" s="94" t="s">
        <v>227</v>
      </c>
      <c r="E129" s="53">
        <v>1</v>
      </c>
      <c r="F129" s="60" t="s">
        <v>581</v>
      </c>
      <c r="G129" s="54">
        <v>0</v>
      </c>
      <c r="H129" s="123">
        <v>1695.65</v>
      </c>
      <c r="I129" s="123">
        <v>6782.61</v>
      </c>
      <c r="J129" s="65">
        <f t="shared" si="1"/>
        <v>8478.26</v>
      </c>
    </row>
    <row r="130" spans="1:10" ht="15.5" x14ac:dyDescent="0.3">
      <c r="A130" s="55" t="s">
        <v>189</v>
      </c>
      <c r="B130" s="55" t="s">
        <v>31</v>
      </c>
      <c r="C130" s="57" t="s">
        <v>219</v>
      </c>
      <c r="D130" s="94" t="s">
        <v>407</v>
      </c>
      <c r="E130" s="53">
        <v>1</v>
      </c>
      <c r="F130" s="60" t="s">
        <v>351</v>
      </c>
      <c r="G130" s="54">
        <v>0</v>
      </c>
      <c r="H130" s="123"/>
      <c r="I130" s="123">
        <v>5241.1099999999997</v>
      </c>
      <c r="J130" s="65">
        <f t="shared" si="1"/>
        <v>5241.1099999999997</v>
      </c>
    </row>
    <row r="131" spans="1:10" ht="15.5" x14ac:dyDescent="0.3">
      <c r="A131" s="55" t="s">
        <v>180</v>
      </c>
      <c r="B131" s="58" t="s">
        <v>37</v>
      </c>
      <c r="C131" s="57" t="s">
        <v>219</v>
      </c>
      <c r="D131" s="94" t="s">
        <v>227</v>
      </c>
      <c r="E131" s="53">
        <v>1</v>
      </c>
      <c r="F131" s="60" t="s">
        <v>352</v>
      </c>
      <c r="G131" s="54">
        <v>0</v>
      </c>
      <c r="H131" s="124">
        <v>770.75</v>
      </c>
      <c r="I131" s="124">
        <v>3083.01</v>
      </c>
      <c r="J131" s="65">
        <f t="shared" si="1"/>
        <v>3853.76</v>
      </c>
    </row>
    <row r="132" spans="1:10" ht="15.5" x14ac:dyDescent="0.3">
      <c r="A132" s="55" t="s">
        <v>196</v>
      </c>
      <c r="B132" s="57" t="s">
        <v>33</v>
      </c>
      <c r="C132" s="55" t="s">
        <v>226</v>
      </c>
      <c r="D132" s="94" t="s">
        <v>227</v>
      </c>
      <c r="E132" s="53">
        <v>1</v>
      </c>
      <c r="F132" s="60" t="s">
        <v>577</v>
      </c>
      <c r="G132" s="54">
        <v>0</v>
      </c>
      <c r="H132" s="124">
        <v>1079.06</v>
      </c>
      <c r="I132" s="124">
        <v>4316.21</v>
      </c>
      <c r="J132" s="65">
        <f t="shared" si="1"/>
        <v>5395.27</v>
      </c>
    </row>
    <row r="133" spans="1:10" ht="15.5" x14ac:dyDescent="0.3">
      <c r="A133" s="55" t="s">
        <v>213</v>
      </c>
      <c r="B133" s="57" t="s">
        <v>27</v>
      </c>
      <c r="C133" s="56" t="s">
        <v>220</v>
      </c>
      <c r="D133" s="94" t="s">
        <v>227</v>
      </c>
      <c r="E133" s="53">
        <v>1</v>
      </c>
      <c r="F133" s="60" t="s">
        <v>340</v>
      </c>
      <c r="G133" s="54">
        <v>0</v>
      </c>
      <c r="H133" s="123">
        <v>1695.65</v>
      </c>
      <c r="I133" s="123">
        <v>6782.61</v>
      </c>
      <c r="J133" s="65">
        <f t="shared" si="1"/>
        <v>8478.26</v>
      </c>
    </row>
    <row r="134" spans="1:10" ht="15.5" x14ac:dyDescent="0.3">
      <c r="A134" s="55" t="s">
        <v>188</v>
      </c>
      <c r="B134" s="55" t="s">
        <v>35</v>
      </c>
      <c r="C134" s="56" t="s">
        <v>224</v>
      </c>
      <c r="D134" s="94" t="s">
        <v>227</v>
      </c>
      <c r="E134" s="53">
        <v>1</v>
      </c>
      <c r="F134" s="60" t="s">
        <v>355</v>
      </c>
      <c r="G134" s="54">
        <v>0</v>
      </c>
      <c r="H134" s="123">
        <v>936.46</v>
      </c>
      <c r="I134" s="123">
        <v>3745.85</v>
      </c>
      <c r="J134" s="65">
        <f t="shared" si="1"/>
        <v>4682.3099999999995</v>
      </c>
    </row>
    <row r="135" spans="1:10" ht="15.5" x14ac:dyDescent="0.3">
      <c r="A135" s="55" t="s">
        <v>189</v>
      </c>
      <c r="B135" s="55" t="s">
        <v>31</v>
      </c>
      <c r="C135" s="57" t="s">
        <v>219</v>
      </c>
      <c r="D135" s="94" t="s">
        <v>407</v>
      </c>
      <c r="E135" s="53">
        <v>1</v>
      </c>
      <c r="F135" s="60" t="s">
        <v>356</v>
      </c>
      <c r="G135" s="54">
        <v>0</v>
      </c>
      <c r="H135" s="123"/>
      <c r="I135" s="123">
        <v>5241.1099999999997</v>
      </c>
      <c r="J135" s="65">
        <f t="shared" ref="J135:J174" si="2">H135+I135</f>
        <v>5241.1099999999997</v>
      </c>
    </row>
    <row r="136" spans="1:10" ht="15.5" x14ac:dyDescent="0.3">
      <c r="A136" s="55" t="s">
        <v>185</v>
      </c>
      <c r="B136" s="55" t="s">
        <v>29</v>
      </c>
      <c r="C136" s="56" t="s">
        <v>222</v>
      </c>
      <c r="D136" s="94" t="s">
        <v>227</v>
      </c>
      <c r="E136" s="53">
        <v>1</v>
      </c>
      <c r="F136" s="60" t="s">
        <v>357</v>
      </c>
      <c r="G136" s="54">
        <v>0</v>
      </c>
      <c r="H136" s="123">
        <v>1425.9</v>
      </c>
      <c r="I136" s="123">
        <v>5703.56</v>
      </c>
      <c r="J136" s="65">
        <f t="shared" si="2"/>
        <v>7129.4600000000009</v>
      </c>
    </row>
    <row r="137" spans="1:10" ht="15.5" x14ac:dyDescent="0.3">
      <c r="A137" s="55" t="s">
        <v>183</v>
      </c>
      <c r="B137" s="57" t="s">
        <v>27</v>
      </c>
      <c r="C137" s="56" t="s">
        <v>222</v>
      </c>
      <c r="D137" s="94" t="s">
        <v>227</v>
      </c>
      <c r="E137" s="53">
        <v>1</v>
      </c>
      <c r="F137" s="61" t="s">
        <v>358</v>
      </c>
      <c r="G137" s="54">
        <v>0</v>
      </c>
      <c r="H137" s="123">
        <v>1695.65</v>
      </c>
      <c r="I137" s="123">
        <v>6782.61</v>
      </c>
      <c r="J137" s="65">
        <f t="shared" si="2"/>
        <v>8478.26</v>
      </c>
    </row>
    <row r="138" spans="1:10" ht="15.5" x14ac:dyDescent="0.3">
      <c r="A138" s="55" t="s">
        <v>214</v>
      </c>
      <c r="B138" s="55" t="s">
        <v>449</v>
      </c>
      <c r="C138" s="55" t="s">
        <v>226</v>
      </c>
      <c r="D138" s="94" t="s">
        <v>407</v>
      </c>
      <c r="E138" s="53">
        <v>1</v>
      </c>
      <c r="F138" s="60" t="s">
        <v>353</v>
      </c>
      <c r="G138" s="54">
        <v>0</v>
      </c>
      <c r="H138" s="123"/>
      <c r="I138" s="123">
        <v>14838.72</v>
      </c>
      <c r="J138" s="65">
        <f t="shared" si="2"/>
        <v>14838.72</v>
      </c>
    </row>
    <row r="139" spans="1:10" ht="15.5" x14ac:dyDescent="0.3">
      <c r="A139" s="55" t="s">
        <v>183</v>
      </c>
      <c r="B139" s="57" t="s">
        <v>27</v>
      </c>
      <c r="C139" s="56" t="s">
        <v>224</v>
      </c>
      <c r="D139" s="94" t="s">
        <v>227</v>
      </c>
      <c r="E139" s="53">
        <v>1</v>
      </c>
      <c r="F139" s="60" t="s">
        <v>360</v>
      </c>
      <c r="G139" s="54">
        <v>0</v>
      </c>
      <c r="H139" s="123">
        <v>1695.65</v>
      </c>
      <c r="I139" s="123">
        <v>6782.61</v>
      </c>
      <c r="J139" s="65">
        <f t="shared" si="2"/>
        <v>8478.26</v>
      </c>
    </row>
    <row r="140" spans="1:10" ht="15.5" x14ac:dyDescent="0.3">
      <c r="A140" s="55" t="s">
        <v>183</v>
      </c>
      <c r="B140" s="57" t="s">
        <v>27</v>
      </c>
      <c r="C140" s="56" t="s">
        <v>222</v>
      </c>
      <c r="D140" s="94" t="s">
        <v>227</v>
      </c>
      <c r="E140" s="53">
        <v>1</v>
      </c>
      <c r="F140" s="60" t="s">
        <v>361</v>
      </c>
      <c r="G140" s="54">
        <v>0</v>
      </c>
      <c r="H140" s="123">
        <v>1695.65</v>
      </c>
      <c r="I140" s="123">
        <v>6782.61</v>
      </c>
      <c r="J140" s="65">
        <f t="shared" si="2"/>
        <v>8478.26</v>
      </c>
    </row>
    <row r="141" spans="1:10" ht="15.5" x14ac:dyDescent="0.3">
      <c r="A141" s="55" t="s">
        <v>181</v>
      </c>
      <c r="B141" s="57" t="s">
        <v>33</v>
      </c>
      <c r="C141" s="55" t="s">
        <v>226</v>
      </c>
      <c r="D141" s="94" t="s">
        <v>227</v>
      </c>
      <c r="E141" s="53">
        <v>1</v>
      </c>
      <c r="F141" s="61" t="s">
        <v>362</v>
      </c>
      <c r="G141" s="54">
        <v>0</v>
      </c>
      <c r="H141" s="124">
        <v>1079.06</v>
      </c>
      <c r="I141" s="124">
        <v>4316.21</v>
      </c>
      <c r="J141" s="65">
        <f t="shared" si="2"/>
        <v>5395.27</v>
      </c>
    </row>
    <row r="142" spans="1:10" ht="15.5" x14ac:dyDescent="0.3">
      <c r="A142" s="55" t="s">
        <v>185</v>
      </c>
      <c r="B142" s="55" t="s">
        <v>29</v>
      </c>
      <c r="C142" s="56" t="s">
        <v>224</v>
      </c>
      <c r="D142" s="94" t="s">
        <v>227</v>
      </c>
      <c r="E142" s="53">
        <v>1</v>
      </c>
      <c r="F142" s="62" t="s">
        <v>363</v>
      </c>
      <c r="G142" s="54">
        <v>0</v>
      </c>
      <c r="H142" s="123">
        <v>1425.9</v>
      </c>
      <c r="I142" s="123">
        <v>5703.56</v>
      </c>
      <c r="J142" s="65">
        <f t="shared" si="2"/>
        <v>7129.4600000000009</v>
      </c>
    </row>
    <row r="143" spans="1:10" ht="15.5" x14ac:dyDescent="0.3">
      <c r="A143" s="55" t="s">
        <v>189</v>
      </c>
      <c r="B143" s="55" t="s">
        <v>31</v>
      </c>
      <c r="C143" s="56" t="s">
        <v>222</v>
      </c>
      <c r="D143" s="94" t="s">
        <v>227</v>
      </c>
      <c r="E143" s="53">
        <v>1</v>
      </c>
      <c r="F143" s="60" t="s">
        <v>364</v>
      </c>
      <c r="G143" s="54">
        <v>0</v>
      </c>
      <c r="H143" s="123">
        <v>1310.28</v>
      </c>
      <c r="I143" s="123">
        <v>5241.1099999999997</v>
      </c>
      <c r="J143" s="65">
        <f t="shared" si="2"/>
        <v>6551.3899999999994</v>
      </c>
    </row>
    <row r="144" spans="1:10" ht="15.5" x14ac:dyDescent="0.3">
      <c r="A144" s="55" t="s">
        <v>215</v>
      </c>
      <c r="B144" s="58" t="s">
        <v>37</v>
      </c>
      <c r="C144" s="57" t="s">
        <v>219</v>
      </c>
      <c r="D144" s="94" t="s">
        <v>407</v>
      </c>
      <c r="E144" s="53">
        <v>1</v>
      </c>
      <c r="F144" s="60" t="s">
        <v>365</v>
      </c>
      <c r="G144" s="54">
        <v>0</v>
      </c>
      <c r="H144" s="124"/>
      <c r="I144" s="124">
        <v>3083.01</v>
      </c>
      <c r="J144" s="65">
        <f t="shared" si="2"/>
        <v>3083.01</v>
      </c>
    </row>
    <row r="145" spans="1:10" ht="15.5" x14ac:dyDescent="0.3">
      <c r="A145" s="55" t="s">
        <v>180</v>
      </c>
      <c r="B145" s="58" t="s">
        <v>37</v>
      </c>
      <c r="C145" s="57" t="s">
        <v>219</v>
      </c>
      <c r="D145" s="94" t="s">
        <v>227</v>
      </c>
      <c r="E145" s="53">
        <v>1</v>
      </c>
      <c r="F145" s="60" t="s">
        <v>366</v>
      </c>
      <c r="G145" s="54">
        <v>0</v>
      </c>
      <c r="H145" s="124">
        <v>770.75</v>
      </c>
      <c r="I145" s="124">
        <v>3083.01</v>
      </c>
      <c r="J145" s="65">
        <f t="shared" si="2"/>
        <v>3853.76</v>
      </c>
    </row>
    <row r="146" spans="1:10" ht="15.5" x14ac:dyDescent="0.3">
      <c r="A146" s="55" t="s">
        <v>196</v>
      </c>
      <c r="B146" s="57" t="s">
        <v>33</v>
      </c>
      <c r="C146" s="56" t="s">
        <v>225</v>
      </c>
      <c r="D146" s="94" t="s">
        <v>227</v>
      </c>
      <c r="E146" s="53">
        <v>1</v>
      </c>
      <c r="F146" s="60" t="s">
        <v>367</v>
      </c>
      <c r="G146" s="54">
        <v>0</v>
      </c>
      <c r="H146" s="124">
        <v>1079.06</v>
      </c>
      <c r="I146" s="124">
        <v>4316.21</v>
      </c>
      <c r="J146" s="65">
        <f t="shared" si="2"/>
        <v>5395.27</v>
      </c>
    </row>
    <row r="147" spans="1:10" ht="15.5" x14ac:dyDescent="0.3">
      <c r="A147" s="55" t="s">
        <v>183</v>
      </c>
      <c r="B147" s="57" t="s">
        <v>27</v>
      </c>
      <c r="C147" s="56" t="s">
        <v>224</v>
      </c>
      <c r="D147" s="94" t="s">
        <v>227</v>
      </c>
      <c r="E147" s="53">
        <v>1</v>
      </c>
      <c r="F147" s="60" t="s">
        <v>368</v>
      </c>
      <c r="G147" s="54">
        <v>0</v>
      </c>
      <c r="H147" s="123">
        <v>1695.65</v>
      </c>
      <c r="I147" s="123">
        <v>6782.61</v>
      </c>
      <c r="J147" s="65">
        <f t="shared" si="2"/>
        <v>8478.26</v>
      </c>
    </row>
    <row r="148" spans="1:10" ht="15.5" x14ac:dyDescent="0.3">
      <c r="A148" s="55" t="s">
        <v>188</v>
      </c>
      <c r="B148" s="55" t="s">
        <v>35</v>
      </c>
      <c r="C148" s="56" t="s">
        <v>222</v>
      </c>
      <c r="D148" s="94" t="s">
        <v>227</v>
      </c>
      <c r="E148" s="53">
        <v>1</v>
      </c>
      <c r="F148" s="63" t="s">
        <v>369</v>
      </c>
      <c r="G148" s="54">
        <v>0</v>
      </c>
      <c r="H148" s="123">
        <v>936.46</v>
      </c>
      <c r="I148" s="123">
        <v>3745.85</v>
      </c>
      <c r="J148" s="65">
        <f t="shared" si="2"/>
        <v>4682.3099999999995</v>
      </c>
    </row>
    <row r="149" spans="1:10" ht="15.5" x14ac:dyDescent="0.3">
      <c r="A149" s="55" t="s">
        <v>196</v>
      </c>
      <c r="B149" s="57" t="s">
        <v>33</v>
      </c>
      <c r="C149" s="57" t="s">
        <v>219</v>
      </c>
      <c r="D149" s="94" t="s">
        <v>227</v>
      </c>
      <c r="E149" s="53">
        <v>1</v>
      </c>
      <c r="F149" s="60" t="s">
        <v>370</v>
      </c>
      <c r="G149" s="54">
        <v>0</v>
      </c>
      <c r="H149" s="124">
        <v>1079.06</v>
      </c>
      <c r="I149" s="124">
        <v>4316.21</v>
      </c>
      <c r="J149" s="65">
        <f t="shared" si="2"/>
        <v>5395.27</v>
      </c>
    </row>
    <row r="150" spans="1:10" ht="15.5" x14ac:dyDescent="0.3">
      <c r="A150" s="55" t="s">
        <v>180</v>
      </c>
      <c r="B150" s="58" t="s">
        <v>37</v>
      </c>
      <c r="C150" s="56" t="s">
        <v>220</v>
      </c>
      <c r="D150" s="94" t="s">
        <v>227</v>
      </c>
      <c r="E150" s="53">
        <v>1</v>
      </c>
      <c r="F150" s="60" t="s">
        <v>371</v>
      </c>
      <c r="G150" s="54">
        <v>0</v>
      </c>
      <c r="H150" s="124">
        <v>770.75</v>
      </c>
      <c r="I150" s="124">
        <v>3083.01</v>
      </c>
      <c r="J150" s="65">
        <f t="shared" si="2"/>
        <v>3853.76</v>
      </c>
    </row>
    <row r="151" spans="1:10" ht="15.5" x14ac:dyDescent="0.3">
      <c r="A151" s="55" t="s">
        <v>216</v>
      </c>
      <c r="B151" s="55" t="s">
        <v>437</v>
      </c>
      <c r="C151" s="59" t="s">
        <v>222</v>
      </c>
      <c r="D151" s="94" t="s">
        <v>386</v>
      </c>
      <c r="E151" s="53">
        <v>1</v>
      </c>
      <c r="F151" s="60" t="s">
        <v>386</v>
      </c>
      <c r="G151" s="54">
        <v>0</v>
      </c>
      <c r="H151" s="123">
        <v>9396</v>
      </c>
      <c r="I151" s="123">
        <v>21924</v>
      </c>
      <c r="J151" s="69">
        <f t="shared" si="2"/>
        <v>31320</v>
      </c>
    </row>
    <row r="152" spans="1:10" ht="15.5" x14ac:dyDescent="0.3">
      <c r="A152" s="55" t="s">
        <v>217</v>
      </c>
      <c r="B152" s="57" t="s">
        <v>27</v>
      </c>
      <c r="C152" s="58" t="s">
        <v>225</v>
      </c>
      <c r="D152" s="94" t="s">
        <v>386</v>
      </c>
      <c r="E152" s="53">
        <v>1</v>
      </c>
      <c r="F152" s="60" t="s">
        <v>386</v>
      </c>
      <c r="G152" s="54">
        <v>0</v>
      </c>
      <c r="H152" s="123">
        <v>1695.65</v>
      </c>
      <c r="I152" s="123">
        <v>6782.61</v>
      </c>
      <c r="J152" s="65">
        <f t="shared" si="2"/>
        <v>8478.26</v>
      </c>
    </row>
    <row r="153" spans="1:10" ht="15.5" x14ac:dyDescent="0.3">
      <c r="A153" s="55" t="s">
        <v>218</v>
      </c>
      <c r="B153" s="55" t="s">
        <v>43</v>
      </c>
      <c r="C153" s="56" t="s">
        <v>222</v>
      </c>
      <c r="D153" s="94" t="s">
        <v>227</v>
      </c>
      <c r="E153" s="53">
        <v>1</v>
      </c>
      <c r="F153" s="60" t="s">
        <v>374</v>
      </c>
      <c r="G153" s="54">
        <v>0</v>
      </c>
      <c r="H153" s="125">
        <v>269.76</v>
      </c>
      <c r="I153" s="125">
        <v>1079.06</v>
      </c>
      <c r="J153" s="67">
        <f t="shared" si="2"/>
        <v>1348.82</v>
      </c>
    </row>
    <row r="154" spans="1:10" ht="15.5" x14ac:dyDescent="0.3">
      <c r="A154" s="55" t="s">
        <v>183</v>
      </c>
      <c r="B154" s="57" t="s">
        <v>27</v>
      </c>
      <c r="C154" s="56" t="s">
        <v>224</v>
      </c>
      <c r="D154" s="94" t="s">
        <v>227</v>
      </c>
      <c r="E154" s="53">
        <v>1</v>
      </c>
      <c r="F154" s="60" t="s">
        <v>375</v>
      </c>
      <c r="G154" s="54">
        <v>0</v>
      </c>
      <c r="H154" s="123">
        <v>1695.65</v>
      </c>
      <c r="I154" s="123">
        <v>6782.61</v>
      </c>
      <c r="J154" s="65">
        <f t="shared" si="2"/>
        <v>8478.26</v>
      </c>
    </row>
    <row r="155" spans="1:10" ht="15.5" x14ac:dyDescent="0.3">
      <c r="A155" s="55" t="s">
        <v>218</v>
      </c>
      <c r="B155" s="55" t="s">
        <v>43</v>
      </c>
      <c r="C155" s="57" t="s">
        <v>219</v>
      </c>
      <c r="D155" s="94" t="s">
        <v>386</v>
      </c>
      <c r="E155" s="53">
        <v>1</v>
      </c>
      <c r="F155" s="60" t="s">
        <v>386</v>
      </c>
      <c r="G155" s="54">
        <v>0</v>
      </c>
      <c r="H155" s="125">
        <v>269.76</v>
      </c>
      <c r="I155" s="125">
        <v>1079.06</v>
      </c>
      <c r="J155" s="67">
        <f t="shared" si="2"/>
        <v>1348.82</v>
      </c>
    </row>
    <row r="156" spans="1:10" ht="15.5" x14ac:dyDescent="0.3">
      <c r="A156" s="55" t="s">
        <v>189</v>
      </c>
      <c r="B156" s="55" t="s">
        <v>31</v>
      </c>
      <c r="C156" s="55" t="s">
        <v>226</v>
      </c>
      <c r="D156" s="94" t="s">
        <v>227</v>
      </c>
      <c r="E156" s="53">
        <v>1</v>
      </c>
      <c r="F156" s="60" t="s">
        <v>377</v>
      </c>
      <c r="G156" s="54">
        <v>0</v>
      </c>
      <c r="H156" s="123">
        <v>1310.28</v>
      </c>
      <c r="I156" s="123">
        <v>5241.1099999999997</v>
      </c>
      <c r="J156" s="65">
        <f t="shared" si="2"/>
        <v>6551.3899999999994</v>
      </c>
    </row>
    <row r="157" spans="1:10" ht="15.5" x14ac:dyDescent="0.3">
      <c r="A157" s="55" t="s">
        <v>195</v>
      </c>
      <c r="B157" s="55" t="s">
        <v>41</v>
      </c>
      <c r="C157" s="56" t="s">
        <v>224</v>
      </c>
      <c r="D157" s="94" t="s">
        <v>227</v>
      </c>
      <c r="E157" s="53">
        <v>1</v>
      </c>
      <c r="F157" s="60" t="s">
        <v>378</v>
      </c>
      <c r="G157" s="54">
        <v>0</v>
      </c>
      <c r="H157" s="123">
        <v>308.3</v>
      </c>
      <c r="I157" s="123">
        <v>1233.21</v>
      </c>
      <c r="J157" s="67">
        <f t="shared" si="2"/>
        <v>1541.51</v>
      </c>
    </row>
    <row r="158" spans="1:10" ht="15.5" x14ac:dyDescent="0.3">
      <c r="A158" s="55" t="s">
        <v>182</v>
      </c>
      <c r="B158" s="56" t="s">
        <v>39</v>
      </c>
      <c r="C158" s="56" t="s">
        <v>220</v>
      </c>
      <c r="D158" s="94" t="s">
        <v>227</v>
      </c>
      <c r="E158" s="53">
        <v>1</v>
      </c>
      <c r="F158" s="60" t="s">
        <v>379</v>
      </c>
      <c r="G158" s="54">
        <v>0</v>
      </c>
      <c r="H158" s="123">
        <v>500.99</v>
      </c>
      <c r="I158" s="123">
        <v>2003.96</v>
      </c>
      <c r="J158" s="65">
        <f t="shared" si="2"/>
        <v>2504.9499999999998</v>
      </c>
    </row>
    <row r="159" spans="1:10" ht="15.5" x14ac:dyDescent="0.3">
      <c r="A159" s="55" t="s">
        <v>181</v>
      </c>
      <c r="B159" s="57" t="s">
        <v>33</v>
      </c>
      <c r="C159" s="56" t="s">
        <v>224</v>
      </c>
      <c r="D159" s="94" t="s">
        <v>227</v>
      </c>
      <c r="E159" s="53">
        <v>1</v>
      </c>
      <c r="F159" s="61" t="s">
        <v>582</v>
      </c>
      <c r="G159" s="54">
        <v>0</v>
      </c>
      <c r="H159" s="124">
        <v>1079.06</v>
      </c>
      <c r="I159" s="124">
        <v>4316.21</v>
      </c>
      <c r="J159" s="65">
        <f t="shared" si="2"/>
        <v>5395.27</v>
      </c>
    </row>
    <row r="160" spans="1:10" ht="15.5" x14ac:dyDescent="0.3">
      <c r="A160" s="55" t="s">
        <v>187</v>
      </c>
      <c r="B160" s="55" t="s">
        <v>25</v>
      </c>
      <c r="C160" s="55" t="s">
        <v>226</v>
      </c>
      <c r="D160" s="94" t="s">
        <v>227</v>
      </c>
      <c r="E160" s="53">
        <v>1</v>
      </c>
      <c r="F160" s="60" t="s">
        <v>285</v>
      </c>
      <c r="G160" s="54">
        <v>0</v>
      </c>
      <c r="H160" s="123">
        <v>2312.25</v>
      </c>
      <c r="I160" s="123">
        <v>9249.0300000000007</v>
      </c>
      <c r="J160" s="65">
        <f t="shared" si="2"/>
        <v>11561.28</v>
      </c>
    </row>
    <row r="161" spans="1:30" ht="15.5" x14ac:dyDescent="0.3">
      <c r="A161" s="55" t="s">
        <v>185</v>
      </c>
      <c r="B161" s="55" t="s">
        <v>29</v>
      </c>
      <c r="C161" s="58" t="s">
        <v>225</v>
      </c>
      <c r="D161" s="94" t="s">
        <v>227</v>
      </c>
      <c r="E161" s="53">
        <v>1</v>
      </c>
      <c r="F161" s="61" t="s">
        <v>308</v>
      </c>
      <c r="G161" s="54">
        <v>0</v>
      </c>
      <c r="H161" s="123">
        <v>1425.9</v>
      </c>
      <c r="I161" s="123">
        <v>5703.56</v>
      </c>
      <c r="J161" s="65">
        <f t="shared" si="2"/>
        <v>7129.4600000000009</v>
      </c>
    </row>
    <row r="162" spans="1:30" ht="15.5" x14ac:dyDescent="0.3">
      <c r="A162" s="55" t="s">
        <v>187</v>
      </c>
      <c r="B162" s="55" t="s">
        <v>25</v>
      </c>
      <c r="C162" s="56" t="s">
        <v>222</v>
      </c>
      <c r="D162" s="94" t="s">
        <v>227</v>
      </c>
      <c r="E162" s="53">
        <v>1</v>
      </c>
      <c r="F162" s="60" t="s">
        <v>383</v>
      </c>
      <c r="G162" s="54">
        <v>0</v>
      </c>
      <c r="H162" s="123">
        <v>2312.25</v>
      </c>
      <c r="I162" s="123">
        <v>9249.0300000000007</v>
      </c>
      <c r="J162" s="65">
        <f t="shared" si="2"/>
        <v>11561.28</v>
      </c>
    </row>
    <row r="163" spans="1:30" ht="15.5" x14ac:dyDescent="0.3">
      <c r="A163" s="55" t="s">
        <v>180</v>
      </c>
      <c r="B163" s="58" t="s">
        <v>37</v>
      </c>
      <c r="C163" s="56" t="s">
        <v>222</v>
      </c>
      <c r="D163" s="94" t="s">
        <v>227</v>
      </c>
      <c r="E163" s="53">
        <v>1</v>
      </c>
      <c r="F163" s="60" t="s">
        <v>586</v>
      </c>
      <c r="G163" s="54">
        <v>0</v>
      </c>
      <c r="H163" s="124">
        <v>770.75</v>
      </c>
      <c r="I163" s="124">
        <v>3083.01</v>
      </c>
      <c r="J163" s="65">
        <f t="shared" si="2"/>
        <v>3853.76</v>
      </c>
      <c r="K163" s="17"/>
      <c r="L163" s="17"/>
      <c r="M163" s="17"/>
      <c r="N163" s="17"/>
      <c r="O163" s="17"/>
      <c r="P163" s="17"/>
      <c r="Q163" s="17"/>
      <c r="R163" s="5"/>
      <c r="S163" s="5"/>
      <c r="T163" s="5"/>
      <c r="U163" s="5"/>
      <c r="V163" s="5"/>
      <c r="W163" s="5"/>
      <c r="X163" s="5"/>
      <c r="Y163" s="5"/>
      <c r="Z163" s="5"/>
      <c r="AA163" s="5"/>
      <c r="AB163" s="5"/>
      <c r="AC163" s="5"/>
      <c r="AD163" s="5"/>
    </row>
    <row r="164" spans="1:30" ht="15.5" x14ac:dyDescent="0.3">
      <c r="A164" s="55" t="s">
        <v>189</v>
      </c>
      <c r="B164" s="55" t="s">
        <v>31</v>
      </c>
      <c r="C164" s="56" t="s">
        <v>224</v>
      </c>
      <c r="D164" s="94" t="s">
        <v>227</v>
      </c>
      <c r="E164" s="53">
        <v>1</v>
      </c>
      <c r="F164" s="60" t="s">
        <v>385</v>
      </c>
      <c r="G164" s="54">
        <v>0</v>
      </c>
      <c r="H164" s="123">
        <v>1310.28</v>
      </c>
      <c r="I164" s="123">
        <v>5241.1099999999997</v>
      </c>
      <c r="J164" s="65">
        <f t="shared" si="2"/>
        <v>6551.3899999999994</v>
      </c>
      <c r="K164" s="17"/>
      <c r="L164" s="17"/>
      <c r="M164" s="17"/>
      <c r="N164" s="17"/>
      <c r="O164" s="17"/>
      <c r="P164" s="17"/>
      <c r="Q164" s="17"/>
      <c r="R164" s="5"/>
      <c r="S164" s="5"/>
      <c r="T164" s="5"/>
      <c r="U164" s="5"/>
      <c r="V164" s="5"/>
      <c r="W164" s="5"/>
      <c r="X164" s="5"/>
      <c r="Y164" s="5"/>
      <c r="Z164" s="5"/>
      <c r="AA164" s="5"/>
      <c r="AB164" s="5"/>
      <c r="AC164" s="5"/>
      <c r="AD164" s="5"/>
    </row>
    <row r="165" spans="1:30" ht="15.5" x14ac:dyDescent="0.3">
      <c r="A165" s="55" t="s">
        <v>196</v>
      </c>
      <c r="B165" s="57" t="s">
        <v>33</v>
      </c>
      <c r="C165" s="58" t="s">
        <v>219</v>
      </c>
      <c r="D165" s="94" t="s">
        <v>386</v>
      </c>
      <c r="E165" s="53">
        <v>1</v>
      </c>
      <c r="F165" s="130" t="s">
        <v>386</v>
      </c>
      <c r="G165" s="54">
        <v>0</v>
      </c>
      <c r="H165" s="124">
        <v>1079.06</v>
      </c>
      <c r="I165" s="124">
        <v>4316.21</v>
      </c>
      <c r="J165" s="65">
        <f t="shared" si="2"/>
        <v>5395.27</v>
      </c>
      <c r="K165" s="17"/>
      <c r="L165" s="17"/>
      <c r="M165" s="17"/>
      <c r="N165" s="17"/>
      <c r="O165" s="17"/>
      <c r="P165" s="17"/>
      <c r="Q165" s="17"/>
      <c r="R165" s="5"/>
      <c r="S165" s="5"/>
      <c r="T165" s="5"/>
      <c r="U165" s="5"/>
      <c r="V165" s="5"/>
      <c r="W165" s="5"/>
      <c r="X165" s="5"/>
      <c r="Y165" s="5"/>
      <c r="Z165" s="5"/>
      <c r="AA165" s="5"/>
      <c r="AB165" s="5"/>
      <c r="AC165" s="5"/>
      <c r="AD165" s="5"/>
    </row>
    <row r="166" spans="1:30" ht="15.5" x14ac:dyDescent="0.3">
      <c r="A166" s="55" t="s">
        <v>182</v>
      </c>
      <c r="B166" s="56" t="s">
        <v>39</v>
      </c>
      <c r="C166" s="58" t="s">
        <v>225</v>
      </c>
      <c r="D166" s="94" t="s">
        <v>227</v>
      </c>
      <c r="E166" s="53">
        <v>1</v>
      </c>
      <c r="F166" s="60" t="s">
        <v>349</v>
      </c>
      <c r="G166" s="54">
        <v>0</v>
      </c>
      <c r="H166" s="123">
        <v>500.99</v>
      </c>
      <c r="I166" s="123">
        <v>2003.96</v>
      </c>
      <c r="J166" s="65">
        <f t="shared" si="2"/>
        <v>2504.9499999999998</v>
      </c>
      <c r="K166" s="17"/>
      <c r="L166" s="17"/>
      <c r="M166" s="17"/>
      <c r="N166" s="17"/>
      <c r="O166" s="17"/>
      <c r="P166" s="17"/>
      <c r="Q166" s="17"/>
      <c r="R166" s="5"/>
      <c r="S166" s="5"/>
      <c r="T166" s="5"/>
      <c r="U166" s="5"/>
      <c r="V166" s="5"/>
      <c r="W166" s="5"/>
      <c r="X166" s="5"/>
      <c r="Y166" s="5"/>
      <c r="Z166" s="5"/>
      <c r="AA166" s="5"/>
      <c r="AB166" s="5"/>
      <c r="AC166" s="5"/>
      <c r="AD166" s="5"/>
    </row>
    <row r="167" spans="1:30" ht="15.5" x14ac:dyDescent="0.3">
      <c r="A167" s="55" t="s">
        <v>196</v>
      </c>
      <c r="B167" s="57" t="s">
        <v>33</v>
      </c>
      <c r="C167" s="58" t="s">
        <v>225</v>
      </c>
      <c r="D167" s="94" t="s">
        <v>407</v>
      </c>
      <c r="E167" s="53">
        <v>1</v>
      </c>
      <c r="F167" s="60" t="s">
        <v>420</v>
      </c>
      <c r="G167" s="54">
        <v>0</v>
      </c>
      <c r="H167" s="124"/>
      <c r="I167" s="124">
        <v>4316.21</v>
      </c>
      <c r="J167" s="65">
        <f t="shared" si="2"/>
        <v>4316.21</v>
      </c>
      <c r="K167" s="17"/>
      <c r="L167" s="17"/>
      <c r="M167" s="17"/>
      <c r="N167" s="17"/>
      <c r="O167" s="17"/>
      <c r="P167" s="17"/>
      <c r="Q167" s="17"/>
      <c r="R167" s="5"/>
      <c r="S167" s="5"/>
      <c r="T167" s="5"/>
      <c r="U167" s="5"/>
      <c r="V167" s="5"/>
      <c r="W167" s="5"/>
      <c r="X167" s="5"/>
      <c r="Y167" s="5"/>
      <c r="Z167" s="5"/>
      <c r="AA167" s="5"/>
      <c r="AB167" s="5"/>
      <c r="AC167" s="5"/>
      <c r="AD167" s="5"/>
    </row>
    <row r="168" spans="1:30" ht="15.5" x14ac:dyDescent="0.3">
      <c r="A168" s="55" t="s">
        <v>189</v>
      </c>
      <c r="B168" s="55" t="s">
        <v>31</v>
      </c>
      <c r="C168" s="56" t="s">
        <v>220</v>
      </c>
      <c r="D168" s="94" t="s">
        <v>227</v>
      </c>
      <c r="E168" s="53">
        <v>1</v>
      </c>
      <c r="F168" s="60" t="s">
        <v>505</v>
      </c>
      <c r="G168" s="54">
        <v>0</v>
      </c>
      <c r="H168" s="123">
        <v>1310.28</v>
      </c>
      <c r="I168" s="123">
        <v>5241.1099999999997</v>
      </c>
      <c r="J168" s="65">
        <f t="shared" si="2"/>
        <v>6551.3899999999994</v>
      </c>
      <c r="K168" s="17"/>
      <c r="L168" s="17"/>
      <c r="M168" s="17"/>
      <c r="N168" s="17"/>
      <c r="O168" s="17"/>
      <c r="P168" s="17"/>
      <c r="Q168" s="17"/>
      <c r="R168" s="5"/>
      <c r="S168" s="5"/>
      <c r="T168" s="5"/>
      <c r="U168" s="5"/>
      <c r="V168" s="5"/>
      <c r="W168" s="5"/>
      <c r="X168" s="5"/>
      <c r="Y168" s="5"/>
      <c r="Z168" s="5"/>
      <c r="AA168" s="5"/>
      <c r="AB168" s="5"/>
      <c r="AC168" s="5"/>
      <c r="AD168" s="5"/>
    </row>
    <row r="169" spans="1:30" ht="15.5" x14ac:dyDescent="0.3">
      <c r="A169" s="55" t="s">
        <v>182</v>
      </c>
      <c r="B169" s="56" t="s">
        <v>39</v>
      </c>
      <c r="C169" s="56" t="s">
        <v>220</v>
      </c>
      <c r="D169" s="94" t="s">
        <v>407</v>
      </c>
      <c r="E169" s="53">
        <v>1</v>
      </c>
      <c r="F169" s="84" t="s">
        <v>421</v>
      </c>
      <c r="G169" s="54">
        <v>0</v>
      </c>
      <c r="H169" s="123"/>
      <c r="I169" s="123">
        <v>2003.96</v>
      </c>
      <c r="J169" s="65">
        <f t="shared" si="2"/>
        <v>2003.96</v>
      </c>
      <c r="K169" s="17"/>
      <c r="L169" s="17"/>
      <c r="M169" s="17"/>
      <c r="N169" s="17"/>
      <c r="O169" s="17"/>
      <c r="P169" s="17"/>
      <c r="Q169" s="17"/>
      <c r="R169" s="5"/>
      <c r="S169" s="5"/>
      <c r="T169" s="5"/>
      <c r="U169" s="5"/>
      <c r="V169" s="5"/>
      <c r="W169" s="5"/>
      <c r="X169" s="5"/>
      <c r="Y169" s="5"/>
      <c r="Z169" s="5"/>
      <c r="AA169" s="5"/>
      <c r="AB169" s="5"/>
      <c r="AC169" s="5"/>
      <c r="AD169" s="5"/>
    </row>
    <row r="170" spans="1:30" ht="15.5" x14ac:dyDescent="0.3">
      <c r="A170" s="55" t="s">
        <v>180</v>
      </c>
      <c r="B170" s="57" t="s">
        <v>37</v>
      </c>
      <c r="C170" s="56" t="s">
        <v>222</v>
      </c>
      <c r="D170" s="94" t="s">
        <v>227</v>
      </c>
      <c r="E170" s="53">
        <v>1</v>
      </c>
      <c r="F170" s="60" t="s">
        <v>509</v>
      </c>
      <c r="G170" s="54">
        <v>0</v>
      </c>
      <c r="H170" s="124">
        <v>770.75</v>
      </c>
      <c r="I170" s="124">
        <v>3083.01</v>
      </c>
      <c r="J170" s="65">
        <f t="shared" si="2"/>
        <v>3853.76</v>
      </c>
      <c r="K170" s="17"/>
      <c r="L170" s="17"/>
      <c r="M170" s="17"/>
      <c r="N170" s="17"/>
      <c r="O170" s="17"/>
      <c r="P170" s="17"/>
      <c r="Q170" s="17"/>
      <c r="R170" s="5"/>
      <c r="S170" s="5"/>
      <c r="T170" s="5"/>
      <c r="U170" s="5"/>
      <c r="V170" s="5"/>
      <c r="W170" s="5"/>
      <c r="X170" s="5"/>
      <c r="Y170" s="5"/>
      <c r="Z170" s="5"/>
      <c r="AA170" s="5"/>
      <c r="AB170" s="5"/>
      <c r="AC170" s="5"/>
      <c r="AD170" s="5"/>
    </row>
    <row r="171" spans="1:30" ht="15.5" x14ac:dyDescent="0.3">
      <c r="A171" s="55" t="s">
        <v>180</v>
      </c>
      <c r="B171" s="58" t="s">
        <v>37</v>
      </c>
      <c r="C171" s="58" t="s">
        <v>225</v>
      </c>
      <c r="D171" s="94" t="s">
        <v>227</v>
      </c>
      <c r="E171" s="53">
        <v>1</v>
      </c>
      <c r="F171" s="60" t="s">
        <v>510</v>
      </c>
      <c r="G171" s="54">
        <v>0</v>
      </c>
      <c r="H171" s="124">
        <v>770.75</v>
      </c>
      <c r="I171" s="124">
        <v>3083.01</v>
      </c>
      <c r="J171" s="65">
        <f t="shared" si="2"/>
        <v>3853.76</v>
      </c>
      <c r="K171" s="17"/>
      <c r="L171" s="17"/>
      <c r="M171" s="17"/>
      <c r="N171" s="17"/>
      <c r="O171" s="17"/>
      <c r="P171" s="17"/>
      <c r="Q171" s="17"/>
      <c r="R171" s="5"/>
      <c r="S171" s="5"/>
      <c r="T171" s="5"/>
      <c r="U171" s="5"/>
      <c r="V171" s="5"/>
      <c r="W171" s="5"/>
      <c r="X171" s="5"/>
      <c r="Y171" s="5"/>
      <c r="Z171" s="5"/>
      <c r="AA171" s="5"/>
      <c r="AB171" s="5"/>
      <c r="AC171" s="5"/>
      <c r="AD171" s="5"/>
    </row>
    <row r="172" spans="1:30" ht="15.5" x14ac:dyDescent="0.3">
      <c r="A172" s="55" t="s">
        <v>182</v>
      </c>
      <c r="B172" s="56" t="s">
        <v>39</v>
      </c>
      <c r="C172" s="58" t="s">
        <v>221</v>
      </c>
      <c r="D172" s="94" t="s">
        <v>227</v>
      </c>
      <c r="E172" s="53">
        <v>1</v>
      </c>
      <c r="F172" s="60" t="s">
        <v>310</v>
      </c>
      <c r="G172" s="54">
        <v>0</v>
      </c>
      <c r="H172" s="123">
        <v>500.99</v>
      </c>
      <c r="I172" s="123">
        <v>2003.96</v>
      </c>
      <c r="J172" s="65">
        <f t="shared" si="2"/>
        <v>2504.9499999999998</v>
      </c>
      <c r="K172" s="17"/>
      <c r="L172" s="17"/>
      <c r="M172" s="17"/>
      <c r="N172" s="17"/>
      <c r="O172" s="17"/>
      <c r="P172" s="17"/>
      <c r="Q172" s="17"/>
      <c r="R172" s="5"/>
      <c r="S172" s="5"/>
      <c r="T172" s="5"/>
      <c r="U172" s="5"/>
      <c r="V172" s="5"/>
      <c r="W172" s="5"/>
      <c r="X172" s="5"/>
      <c r="Y172" s="5"/>
      <c r="Z172" s="5"/>
      <c r="AA172" s="5"/>
      <c r="AB172" s="5"/>
      <c r="AC172" s="5"/>
      <c r="AD172" s="5"/>
    </row>
    <row r="173" spans="1:30" ht="15.5" x14ac:dyDescent="0.3">
      <c r="A173" s="55" t="s">
        <v>185</v>
      </c>
      <c r="B173" s="55" t="s">
        <v>29</v>
      </c>
      <c r="C173" s="57" t="s">
        <v>219</v>
      </c>
      <c r="D173" s="94" t="s">
        <v>227</v>
      </c>
      <c r="E173" s="53">
        <v>1</v>
      </c>
      <c r="F173" s="60" t="s">
        <v>388</v>
      </c>
      <c r="G173" s="54">
        <v>0</v>
      </c>
      <c r="H173" s="123">
        <v>1425.9</v>
      </c>
      <c r="I173" s="123">
        <v>5703.56</v>
      </c>
      <c r="J173" s="65">
        <f t="shared" si="2"/>
        <v>7129.4600000000009</v>
      </c>
      <c r="K173" s="17"/>
      <c r="L173" s="17"/>
      <c r="M173" s="17"/>
      <c r="N173" s="17"/>
      <c r="O173" s="17"/>
      <c r="P173" s="17"/>
      <c r="Q173" s="17"/>
      <c r="R173" s="5"/>
      <c r="S173" s="5"/>
      <c r="T173" s="5"/>
      <c r="U173" s="5"/>
      <c r="V173" s="5"/>
      <c r="W173" s="5"/>
      <c r="X173" s="5"/>
      <c r="Y173" s="5"/>
      <c r="Z173" s="5"/>
      <c r="AA173" s="5"/>
      <c r="AB173" s="5"/>
      <c r="AC173" s="5"/>
      <c r="AD173" s="5"/>
    </row>
    <row r="174" spans="1:30" ht="15.5" x14ac:dyDescent="0.3">
      <c r="A174" s="55" t="s">
        <v>183</v>
      </c>
      <c r="B174" s="57" t="s">
        <v>27</v>
      </c>
      <c r="C174" s="56" t="s">
        <v>222</v>
      </c>
      <c r="D174" s="94" t="s">
        <v>227</v>
      </c>
      <c r="E174" s="53">
        <v>1</v>
      </c>
      <c r="F174" s="60" t="s">
        <v>574</v>
      </c>
      <c r="G174" s="54">
        <v>0</v>
      </c>
      <c r="H174" s="123">
        <v>1695.65</v>
      </c>
      <c r="I174" s="123">
        <v>6782.61</v>
      </c>
      <c r="J174" s="65">
        <f t="shared" si="2"/>
        <v>8478.26</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0</v>
      </c>
      <c r="D176" s="23">
        <v>1</v>
      </c>
      <c r="E176" s="23">
        <f t="shared" ref="E176:E187" si="3">C176+D176</f>
        <v>1</v>
      </c>
      <c r="F176" s="24"/>
      <c r="G176" s="25">
        <f>SUMIF($B$7:$B$174,"DAS",$G$7:$G$174)</f>
        <v>0</v>
      </c>
      <c r="H176" s="25">
        <f>SUMIF($B$7:$B$174,"PRESIDENTE",$H$7:$H$174)-SUMIFS($H$7:$H$174,$D$7:$D$174,"VAGO",$B$7:$B$174,"PRESIDENTE")</f>
        <v>0</v>
      </c>
      <c r="I176" s="25">
        <f>SUMIF($B$7:$B$174,"PRESIDENTE",$I$7:$I$174)-SUMIFS($I$7:$I$174,$D$7:$D$174,"VAGO",$B$7:$B$174,"PRESIDENTE")</f>
        <v>0</v>
      </c>
      <c r="J176" s="25">
        <f>SUMIF($B$7:$B$174,"PRESIDENTE",$J$7:$J$174)</f>
        <v>31320</v>
      </c>
      <c r="K176" s="26"/>
      <c r="L176" s="26"/>
      <c r="M176" s="26"/>
      <c r="N176" s="26"/>
      <c r="O176" s="26"/>
      <c r="P176" s="26"/>
      <c r="Q176" s="26"/>
    </row>
    <row r="177" spans="1:30" ht="15.75" customHeight="1" x14ac:dyDescent="0.3">
      <c r="A177" s="22" t="s">
        <v>23</v>
      </c>
      <c r="B177" s="70" t="s">
        <v>449</v>
      </c>
      <c r="C177" s="23">
        <v>2</v>
      </c>
      <c r="D177" s="23">
        <v>5</v>
      </c>
      <c r="E177" s="23">
        <f t="shared" si="3"/>
        <v>7</v>
      </c>
      <c r="F177" s="24"/>
      <c r="G177" s="25">
        <f>SUMIF($B$7:$B$174,"DAS",$G$7:$G$174)</f>
        <v>0</v>
      </c>
      <c r="H177" s="25">
        <f>SUMIF($B$7:$B$174,"DIRETOR",$H$7:$H$174)-SUMIFS($H$7:$H$174,$D$7:$D$174,"VAGO",$B$7:$B$174,"DIRETOR")</f>
        <v>3709.6800000000003</v>
      </c>
      <c r="I177" s="25">
        <f>SUMIF($B$7:$B$174,"DIRETOR",$I$7:$I$174)-SUMIFS($I$7:$I$174,$D$7:$D$174,"VAGO",$B$7:$B$174,"DIRETOR")</f>
        <v>29677.440000000002</v>
      </c>
      <c r="J177" s="25">
        <f>SUMIF($B$7:$B$174,"DIRETOR",$J$7:$J$174)</f>
        <v>126129.11999999998</v>
      </c>
      <c r="K177" s="26"/>
      <c r="L177" s="26"/>
      <c r="M177" s="26"/>
      <c r="N177" s="26"/>
      <c r="O177" s="26"/>
      <c r="P177" s="26"/>
      <c r="Q177" s="26"/>
    </row>
    <row r="178" spans="1:30" ht="14.5" x14ac:dyDescent="0.3">
      <c r="A178" s="22" t="s">
        <v>24</v>
      </c>
      <c r="B178" s="15" t="s">
        <v>25</v>
      </c>
      <c r="C178" s="23">
        <f>SUMIFS($E$7:$E$174,$B$7:$B$174,"DAS-1",$D$7:$D$174,"&lt;&gt;VAGO")</f>
        <v>7</v>
      </c>
      <c r="D178" s="23">
        <f>SUMIFS($E$7:$E$174,$B$7:$B$174,"DAS-1",$D$7:$D$174,"VAGO")</f>
        <v>2</v>
      </c>
      <c r="E178" s="23">
        <f>C178+D178</f>
        <v>9</v>
      </c>
      <c r="F178" s="27"/>
      <c r="G178" s="25">
        <f>SUMIF($B$7:$B$174,"DAS-1",$G$7:$G$174)</f>
        <v>0</v>
      </c>
      <c r="H178" s="25">
        <f>SUMIF($B$7:$B$174,"DAS-1",$H$7:$H$174)-SUMIFS($H$7:$H$174,$D$7:$D$174,"VAGO",$B$7:$B$174,"DAS-1")</f>
        <v>13873.5</v>
      </c>
      <c r="I178" s="25">
        <f>SUMIF($B$7:$B$174,"DAS-1",$I$7:$I$174)-SUMIFS($I$7:$I$174,$D$7:$D$174,"VAGO",$B$7:$B$174,"DAS-1")</f>
        <v>64743.210000000006</v>
      </c>
      <c r="J178" s="25">
        <f>SUMIF($B$7:$B$174,"DAS-1",$J$7:$J$174)</f>
        <v>101739.27</v>
      </c>
      <c r="K178" s="97"/>
      <c r="L178" s="26"/>
      <c r="M178" s="26"/>
      <c r="N178" s="26"/>
      <c r="O178" s="26"/>
      <c r="P178" s="26"/>
      <c r="Q178" s="26"/>
    </row>
    <row r="179" spans="1:30" ht="14.5" x14ac:dyDescent="0.3">
      <c r="A179" s="22" t="s">
        <v>26</v>
      </c>
      <c r="B179" s="15" t="s">
        <v>27</v>
      </c>
      <c r="C179" s="23">
        <f>SUMIFS($E$7:$E$174,$B$7:$B$174,"DAS-2",$D$7:$D$174,"&lt;&gt;VAGO")</f>
        <v>23</v>
      </c>
      <c r="D179" s="23">
        <f>SUMIFS($E$7:$E$174,$B$7:$B$174,"DAS-2",$D$7:$D$174,"VAGO")</f>
        <v>5</v>
      </c>
      <c r="E179" s="23">
        <f t="shared" si="3"/>
        <v>28</v>
      </c>
      <c r="F179" s="27"/>
      <c r="G179" s="25">
        <f>SUMIF($B$7:$B$174,"DAS-2",$G$7:$G$174)</f>
        <v>0</v>
      </c>
      <c r="H179" s="25">
        <f>SUMIF($B$7:$B$174,"DAS-2",$H$7:$H$174)-SUMIFS($H$7:$H$174,$D$7:$D$174,"VAGO",$B$7:$B$174,"DAS-2")</f>
        <v>37304.300000000025</v>
      </c>
      <c r="I179" s="25">
        <f>SUMIF($B$7:$B$174,"DAS-2",$I$7:$I$174)-SUMIFS($I$7:$I$174,$D$7:$D$174,"VAGO",$B$7:$B$174,"DAS-2")</f>
        <v>156000.02999999988</v>
      </c>
      <c r="J179" s="25">
        <f>SUMIF($B$7:$B$174,"DAS-2",$J$7:$J$174)</f>
        <v>235695.63000000009</v>
      </c>
      <c r="K179" s="26"/>
      <c r="L179" s="26"/>
      <c r="M179" s="26"/>
      <c r="N179" s="26"/>
      <c r="O179" s="26"/>
      <c r="P179" s="26"/>
      <c r="Q179" s="26"/>
    </row>
    <row r="180" spans="1:30" ht="14.5" x14ac:dyDescent="0.3">
      <c r="A180" s="22" t="s">
        <v>28</v>
      </c>
      <c r="B180" s="15" t="s">
        <v>29</v>
      </c>
      <c r="C180" s="23">
        <f>SUMIFS($E$7:$E$174,$B$7:$B$174,"DAS-3",$D$7:$D$174,"&lt;&gt;VAGO")</f>
        <v>12</v>
      </c>
      <c r="D180" s="23">
        <f>SUMIFS($E$7:$E$174,$B$7:$B$174,"DAS-3",$D$7:$D$174,"VAGO")</f>
        <v>1</v>
      </c>
      <c r="E180" s="23">
        <f t="shared" si="3"/>
        <v>13</v>
      </c>
      <c r="F180" s="27"/>
      <c r="G180" s="25">
        <f>SUMIF($B$7:$B$174,"DAS-3",$G$7:$G$174)</f>
        <v>0</v>
      </c>
      <c r="H180" s="25">
        <f>SUMIF($B$7:$B$174,"DAS-3",$H$7:$H$174)-SUMIFS($H$7:$H$174,$D$7:$D$174,"VAGO",$B$7:$B$174,"DAS-3")</f>
        <v>14258.999999999998</v>
      </c>
      <c r="I180" s="25">
        <f>SUMIF($B$7:$B$174,"DAS-3",$I$7:$I$174)-SUMIFS($I$7:$I$174,$D$7:$D$174,"VAGO",$B$7:$B$174,"DAS-3")</f>
        <v>68442.719999999987</v>
      </c>
      <c r="J180" s="25">
        <f>SUMIF($B$7:$B$174,"DAS-3",$J$7:$J$174)</f>
        <v>89831.180000000022</v>
      </c>
      <c r="K180" s="26"/>
      <c r="L180" s="26"/>
      <c r="M180" s="26"/>
      <c r="N180" s="26"/>
      <c r="O180" s="26"/>
      <c r="P180" s="26"/>
      <c r="Q180" s="26"/>
    </row>
    <row r="181" spans="1:30" ht="14.5" x14ac:dyDescent="0.3">
      <c r="A181" s="28" t="s">
        <v>30</v>
      </c>
      <c r="B181" s="15" t="s">
        <v>31</v>
      </c>
      <c r="C181" s="23">
        <v>24</v>
      </c>
      <c r="D181" s="23">
        <v>0</v>
      </c>
      <c r="E181" s="23">
        <f t="shared" si="3"/>
        <v>24</v>
      </c>
      <c r="F181" s="29"/>
      <c r="G181" s="25">
        <f>SUMIF($B$7:$B$174,"DAS-4",$G$7:$G$174)</f>
        <v>0</v>
      </c>
      <c r="H181" s="25">
        <f>SUMIF($B$7:$B$174,"DAS-4",$H$7:$H$174)-SUMIFS($H$7:$H$174,$D$7:$D$174,"VAGO",$B$7:$B$174,"DAS-4")</f>
        <v>23585.039999999997</v>
      </c>
      <c r="I181" s="25">
        <f>SUMIF($B$7:$B$174,"DAS-4",$I$7:$I$174)-SUMIFS($I$7:$I$174,$D$7:$D$174,"VAGO",$B$7:$B$174,"DAS-4")</f>
        <v>125786.64</v>
      </c>
      <c r="J181" s="25">
        <f>SUMIF($B$7:$B$174,"DAS-4",$J$7:$J$174)</f>
        <v>149371.68</v>
      </c>
      <c r="K181" s="26"/>
      <c r="L181" s="26"/>
      <c r="M181" s="26"/>
      <c r="N181" s="26"/>
      <c r="O181" s="26"/>
      <c r="P181" s="26"/>
      <c r="Q181" s="26"/>
    </row>
    <row r="182" spans="1:30" ht="14.5" x14ac:dyDescent="0.3">
      <c r="A182" s="28" t="s">
        <v>32</v>
      </c>
      <c r="B182" s="15" t="s">
        <v>33</v>
      </c>
      <c r="C182" s="23">
        <v>18</v>
      </c>
      <c r="D182" s="23">
        <v>2</v>
      </c>
      <c r="E182" s="23">
        <f t="shared" si="3"/>
        <v>20</v>
      </c>
      <c r="F182" s="29"/>
      <c r="G182" s="25">
        <f>SUMIF($B$7:$B$174,"DAS-5",$G$7:$G$174)</f>
        <v>0</v>
      </c>
      <c r="H182" s="25">
        <f>SUMIF($B$7:$B$174,"DAS-5",$H$7:$H$174)-SUMIFS($H$7:$H$174,$D$7:$D$174,"VAGO",$B$7:$B$174,"DAS-5")</f>
        <v>15106.839999999997</v>
      </c>
      <c r="I182" s="25">
        <f>SUMIF($B$7:$B$174,"DAS-5",$I$7:$I$174)-SUMIFS($I$7:$I$174,$D$7:$D$174,"VAGO",$B$7:$B$174,"DAS-5")</f>
        <v>77691.780000000028</v>
      </c>
      <c r="J182" s="25">
        <f>SUMIF($B$7:$B$174,"DAS-5",$J$7:$J$174)</f>
        <v>103589.16000000003</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3"/>
        <v>5</v>
      </c>
      <c r="F183" s="29"/>
      <c r="G183" s="25">
        <f>SUMIF($B$7:$B$174,"CAA-1",$G$7:$G$174)</f>
        <v>0</v>
      </c>
      <c r="H183" s="25">
        <f>SUMIF($B$7:$B$174,"CAA-1",$H$7:$H$174)-SUMIFS($H$7:$H$174,$D$7:$D$174,"VAGO",$B$7:$B$174,"CAA-1")</f>
        <v>3745.84</v>
      </c>
      <c r="I183" s="25">
        <f>SUMIF($B$7:$B$174,"CAA-1",$I$7:$I$174)-SUMIFS($I$7:$I$174,$D$7:$D$174,"VAGO",$B$7:$B$174,"CAA-1")</f>
        <v>18729.25</v>
      </c>
      <c r="J183" s="25">
        <f>SUMIF($B$7:$B$174,"CAA-1",$J$7:$J$174)</f>
        <v>22475.089999999997</v>
      </c>
      <c r="K183" s="26"/>
      <c r="L183" s="26"/>
      <c r="M183" s="26"/>
      <c r="N183" s="26"/>
      <c r="O183" s="26"/>
      <c r="P183" s="26"/>
      <c r="Q183" s="26"/>
    </row>
    <row r="184" spans="1:30" ht="14.5" x14ac:dyDescent="0.3">
      <c r="A184" s="28" t="s">
        <v>36</v>
      </c>
      <c r="B184" s="15" t="s">
        <v>37</v>
      </c>
      <c r="C184" s="23">
        <v>23</v>
      </c>
      <c r="D184" s="23">
        <v>3</v>
      </c>
      <c r="E184" s="23">
        <f t="shared" si="3"/>
        <v>26</v>
      </c>
      <c r="F184" s="29"/>
      <c r="G184" s="25">
        <f>SUMIF($B$7:$B$174,"CAA-2",$G$7:$G$174)</f>
        <v>0</v>
      </c>
      <c r="H184" s="25">
        <f>SUMIF($B$7:$B$174,"CAA-2",$H$7:$H$174)-SUMIFS($H$7:$H$174,$D$7:$D$174,"VAGO",$B$7:$B$174,"CAA-2")</f>
        <v>15415</v>
      </c>
      <c r="I184" s="25">
        <f>SUMIF($B$7:$B$174,"CAA-2",$I$7:$I$174)-SUMIFS($I$7:$I$174,$D$7:$D$174,"VAGO",$B$7:$B$174,"CAA-2")</f>
        <v>70909.23000000001</v>
      </c>
      <c r="J184" s="25">
        <f>SUMIF($B$7:$B$174,"CAA-2",$J$7:$J$174)</f>
        <v>97885.50999999998</v>
      </c>
      <c r="K184" s="26"/>
      <c r="L184" s="26"/>
      <c r="M184" s="26"/>
      <c r="N184" s="26"/>
      <c r="O184" s="26"/>
      <c r="P184" s="26"/>
      <c r="Q184" s="26"/>
    </row>
    <row r="185" spans="1:30" ht="14.5" x14ac:dyDescent="0.3">
      <c r="A185" s="28" t="s">
        <v>38</v>
      </c>
      <c r="B185" s="15" t="s">
        <v>39</v>
      </c>
      <c r="C185" s="23">
        <v>23</v>
      </c>
      <c r="D185" s="23">
        <v>0</v>
      </c>
      <c r="E185" s="23">
        <f t="shared" si="3"/>
        <v>23</v>
      </c>
      <c r="F185" s="27"/>
      <c r="G185" s="25">
        <f>SUMIF($B$7:$B$174,"CAA-3",$G$7:$G$174)</f>
        <v>0</v>
      </c>
      <c r="H185" s="25">
        <f>SUMIF($B$7:$B$174,"CAA-3",$H$7:$H$174)-SUMIFS($H$7:$H$174,$D$7:$D$174,"VAGO",$B$7:$B$174,"CAA-3")</f>
        <v>11021.779999999997</v>
      </c>
      <c r="I185" s="25">
        <f>SUMIF($B$7:$B$174,"CAA-3",$I$7:$I$174)-SUMIFS($I$7:$I$174,$D$7:$D$174,"VAGO",$B$7:$B$174,"CAA-3")</f>
        <v>46091.079999999987</v>
      </c>
      <c r="J185" s="25">
        <f>SUMIF($B$7:$B$174,"CAA-3",$J$7:$J$174)</f>
        <v>57112.859999999979</v>
      </c>
      <c r="K185" s="26"/>
      <c r="L185" s="26"/>
      <c r="M185" s="26"/>
      <c r="N185" s="26"/>
      <c r="O185" s="26"/>
      <c r="P185" s="26"/>
      <c r="Q185" s="26"/>
    </row>
    <row r="186" spans="1:30" ht="14.5" x14ac:dyDescent="0.3">
      <c r="A186" s="28" t="s">
        <v>40</v>
      </c>
      <c r="B186" s="15" t="s">
        <v>41</v>
      </c>
      <c r="C186" s="23">
        <v>10</v>
      </c>
      <c r="D186" s="23">
        <v>0</v>
      </c>
      <c r="E186" s="23">
        <f t="shared" si="3"/>
        <v>10</v>
      </c>
      <c r="F186" s="27"/>
      <c r="G186" s="25">
        <f>SUMIF($B$7:$B$174,"CAA-4",$G$7:$G$174)</f>
        <v>0</v>
      </c>
      <c r="H186" s="25">
        <f>SUMIF($B$7:$B$174,"CAA-4",$H$7:$H$174)-SUMIFS($H$7:$H$174,$D$7:$D$174,"VAGO",$B$7:$B$174,"CAA-4")</f>
        <v>2774.7000000000003</v>
      </c>
      <c r="I186" s="25">
        <f>SUMIF($B$7:$B$174,"CAA-4",$I$7:$I$174)-SUMIFS($I$7:$I$174,$D$7:$D$174,"VAGO",$B$7:$B$174,"CAA-4")</f>
        <v>12332.099999999999</v>
      </c>
      <c r="J186" s="25">
        <f>SUMIF($B$7:$B$174,"CAA-4",$J$7:$J$174)</f>
        <v>15106.800000000001</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3"/>
        <v>2</v>
      </c>
      <c r="F187" s="27"/>
      <c r="G187" s="25">
        <f>SUMIF($B$7:$B$174,"CAA-5",$G$7:$G$174)</f>
        <v>0</v>
      </c>
      <c r="H187" s="25">
        <f>SUMIF($B$7:$B$174,"CAA-5",$H$7:$H$174)-SUMIFS($H$7:$H$174,$D$7:$D$174,"VAGO",$B$7:$B$174,"CAA-5")</f>
        <v>269.76</v>
      </c>
      <c r="I187" s="25">
        <f>SUMIF($B$7:$B$174,"CAA-5",$I$7:$I$174)-SUMIFS($I$7:$I$174,$D$7:$D$174,"VAGO",$B$7:$B$174,"CAA-5")</f>
        <v>1079.06</v>
      </c>
      <c r="J187" s="25">
        <f>SUMIF($B$7:$B$174,"CAA-5",$J$7:$J$174)</f>
        <v>2697.64</v>
      </c>
      <c r="K187" s="26"/>
      <c r="L187" s="26"/>
      <c r="M187" s="26"/>
      <c r="N187" s="26"/>
      <c r="O187" s="26"/>
      <c r="P187" s="26"/>
      <c r="Q187" s="26"/>
    </row>
    <row r="188" spans="1:30" ht="32.25" customHeight="1" x14ac:dyDescent="0.3">
      <c r="A188" s="19" t="s">
        <v>44</v>
      </c>
      <c r="B188" s="21"/>
      <c r="C188" s="20">
        <f>SUM(C176:C187)</f>
        <v>148</v>
      </c>
      <c r="D188" s="20">
        <f>SUM(D176:D187)</f>
        <v>20</v>
      </c>
      <c r="E188" s="20">
        <f>SUM(E176:E187)</f>
        <v>168</v>
      </c>
      <c r="F188" s="21"/>
      <c r="G188" s="30">
        <f t="shared" ref="G188:I188" si="4">SUM(G176:G187)</f>
        <v>0</v>
      </c>
      <c r="H188" s="30">
        <f t="shared" si="4"/>
        <v>141065.44000000003</v>
      </c>
      <c r="I188" s="30">
        <f t="shared" si="4"/>
        <v>671482.5399999998</v>
      </c>
      <c r="J188" s="30">
        <f>SUM(J176:J187)</f>
        <v>1032953.9400000002</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1250</v>
      </c>
      <c r="I206" s="16">
        <f t="shared" si="9"/>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9"/>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60" t="s">
        <v>581</v>
      </c>
      <c r="G208" s="35"/>
      <c r="H208" s="87">
        <v>1250</v>
      </c>
      <c r="I208" s="16">
        <f t="shared" si="9"/>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9"/>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3000</v>
      </c>
      <c r="I213" s="16">
        <f t="shared" ref="I213:I217" si="10">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1250</v>
      </c>
      <c r="I214" s="16">
        <f t="shared" si="10"/>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0"/>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0"/>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0"/>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1">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60" t="s">
        <v>249</v>
      </c>
      <c r="G222" s="35"/>
      <c r="H222" s="87">
        <v>1250</v>
      </c>
      <c r="I222" s="16">
        <f t="shared" si="11"/>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1"/>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1"/>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1250</v>
      </c>
      <c r="I225" s="16">
        <f t="shared" si="11"/>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5000</v>
      </c>
      <c r="I228" s="16">
        <f t="shared" ref="I228:I232" si="13">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3000</v>
      </c>
      <c r="I229" s="16">
        <f t="shared" si="13"/>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5000</v>
      </c>
      <c r="I230" s="16">
        <f t="shared" si="13"/>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3000</v>
      </c>
      <c r="I231" s="16">
        <f t="shared" si="13"/>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5000</v>
      </c>
      <c r="I232" s="16">
        <f t="shared" si="13"/>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126">
        <v>5036.21</v>
      </c>
      <c r="I238" s="16">
        <f t="shared" ref="I238:I245" si="14">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126">
        <v>5036.21</v>
      </c>
      <c r="I239" s="16">
        <f t="shared" si="14"/>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126">
        <v>5036.21</v>
      </c>
      <c r="I240" s="16">
        <f t="shared" si="14"/>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126">
        <v>5036.21</v>
      </c>
      <c r="I241" s="16">
        <f t="shared" si="14"/>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126">
        <v>5036.21</v>
      </c>
      <c r="I242" s="16">
        <f t="shared" si="14"/>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126">
        <v>5036.21</v>
      </c>
      <c r="I243" s="16">
        <f t="shared" si="14"/>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126">
        <v>5036.21</v>
      </c>
      <c r="I244" s="16">
        <f t="shared" si="14"/>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126">
        <v>5036.21</v>
      </c>
      <c r="I245" s="16">
        <f t="shared" si="14"/>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5"/>
        <v>7</v>
      </c>
      <c r="F248" s="24"/>
      <c r="G248" s="16">
        <f>SUMIF($A$238:$A$245,"MEMBRO",$G$238:$G$245)</f>
        <v>0</v>
      </c>
      <c r="H248" s="16">
        <f>SUMIF($A$238:$A$245,"MEMBRO",$H$238:$H$245)</f>
        <v>35253.47</v>
      </c>
      <c r="I248" s="16">
        <f t="shared" ref="I248" si="16">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126">
        <v>2014.48</v>
      </c>
      <c r="I254" s="16">
        <f t="shared" ref="I254:I256" si="17">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126">
        <v>2014.48</v>
      </c>
      <c r="I255" s="16">
        <f t="shared" si="17"/>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126">
        <v>2014.48</v>
      </c>
      <c r="I256" s="16">
        <f t="shared" si="17"/>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4028.96</v>
      </c>
      <c r="I259" s="16">
        <f t="shared" ref="I259" si="19">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0">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0"/>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0"/>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4028.96</v>
      </c>
      <c r="I270" s="16">
        <f t="shared" ref="I270" si="22">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v>1392.8</v>
      </c>
      <c r="I275" s="127">
        <f t="shared" ref="I275:I305" si="23">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3"/>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3"/>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3"/>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v>1392.8</v>
      </c>
      <c r="I279" s="127">
        <f t="shared" si="23"/>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3"/>
        <v>1392.8</v>
      </c>
    </row>
    <row r="281" spans="1:30" ht="14.5" x14ac:dyDescent="0.3">
      <c r="A281" s="55" t="s">
        <v>394</v>
      </c>
      <c r="B281" s="93" t="s">
        <v>93</v>
      </c>
      <c r="C281" s="77" t="s">
        <v>223</v>
      </c>
      <c r="D281" s="71" t="s">
        <v>407</v>
      </c>
      <c r="E281" s="53">
        <v>1</v>
      </c>
      <c r="F281" s="83" t="s">
        <v>414</v>
      </c>
      <c r="G281" s="54">
        <v>0</v>
      </c>
      <c r="H281" s="86">
        <v>1392.8</v>
      </c>
      <c r="I281" s="127">
        <f t="shared" si="23"/>
        <v>1392.8</v>
      </c>
    </row>
    <row r="282" spans="1:30" ht="14.5" x14ac:dyDescent="0.3">
      <c r="A282" s="55" t="s">
        <v>394</v>
      </c>
      <c r="B282" s="93" t="s">
        <v>93</v>
      </c>
      <c r="C282" s="77" t="s">
        <v>223</v>
      </c>
      <c r="D282" s="71" t="s">
        <v>407</v>
      </c>
      <c r="E282" s="53">
        <v>1</v>
      </c>
      <c r="F282" s="83" t="s">
        <v>415</v>
      </c>
      <c r="G282" s="54">
        <v>0</v>
      </c>
      <c r="H282" s="86">
        <v>1392.8</v>
      </c>
      <c r="I282" s="127">
        <f t="shared" si="23"/>
        <v>1392.8</v>
      </c>
    </row>
    <row r="283" spans="1:30" ht="14.5" x14ac:dyDescent="0.3">
      <c r="A283" s="80" t="s">
        <v>393</v>
      </c>
      <c r="B283" s="93" t="s">
        <v>93</v>
      </c>
      <c r="C283" s="77" t="s">
        <v>226</v>
      </c>
      <c r="D283" s="71" t="s">
        <v>407</v>
      </c>
      <c r="E283" s="53">
        <v>1</v>
      </c>
      <c r="F283" s="85" t="s">
        <v>416</v>
      </c>
      <c r="G283" s="54">
        <v>0</v>
      </c>
      <c r="H283" s="86">
        <v>1392.8</v>
      </c>
      <c r="I283" s="127">
        <f t="shared" si="23"/>
        <v>1392.8</v>
      </c>
    </row>
    <row r="284" spans="1:30" ht="14.5" x14ac:dyDescent="0.3">
      <c r="A284" s="60" t="s">
        <v>395</v>
      </c>
      <c r="B284" s="93" t="s">
        <v>93</v>
      </c>
      <c r="C284" s="79" t="s">
        <v>226</v>
      </c>
      <c r="D284" s="71" t="s">
        <v>407</v>
      </c>
      <c r="E284" s="53">
        <v>1</v>
      </c>
      <c r="F284" s="84" t="s">
        <v>417</v>
      </c>
      <c r="G284" s="54">
        <v>0</v>
      </c>
      <c r="H284" s="86">
        <v>1392.8</v>
      </c>
      <c r="I284" s="127">
        <f t="shared" si="23"/>
        <v>1392.8</v>
      </c>
    </row>
    <row r="285" spans="1:30" ht="14.5" x14ac:dyDescent="0.3">
      <c r="A285" s="60" t="s">
        <v>396</v>
      </c>
      <c r="B285" s="93" t="s">
        <v>93</v>
      </c>
      <c r="C285" s="79" t="s">
        <v>225</v>
      </c>
      <c r="D285" s="71" t="s">
        <v>407</v>
      </c>
      <c r="E285" s="53">
        <v>1</v>
      </c>
      <c r="F285" s="81" t="s">
        <v>418</v>
      </c>
      <c r="G285" s="54">
        <v>0</v>
      </c>
      <c r="H285" s="86">
        <v>1392.8</v>
      </c>
      <c r="I285" s="127">
        <f t="shared" si="23"/>
        <v>1392.8</v>
      </c>
    </row>
    <row r="286" spans="1:30" ht="14.5" x14ac:dyDescent="0.3">
      <c r="A286" s="60" t="s">
        <v>393</v>
      </c>
      <c r="B286" s="93" t="s">
        <v>93</v>
      </c>
      <c r="C286" s="79" t="s">
        <v>219</v>
      </c>
      <c r="D286" s="71" t="s">
        <v>407</v>
      </c>
      <c r="E286" s="53">
        <v>1</v>
      </c>
      <c r="F286" s="81" t="s">
        <v>419</v>
      </c>
      <c r="G286" s="54">
        <v>0</v>
      </c>
      <c r="H286" s="86">
        <v>1392.8</v>
      </c>
      <c r="I286" s="127">
        <f t="shared" si="23"/>
        <v>1392.8</v>
      </c>
    </row>
    <row r="287" spans="1:30" ht="14.5" x14ac:dyDescent="0.3">
      <c r="A287" s="60" t="s">
        <v>393</v>
      </c>
      <c r="B287" s="93" t="s">
        <v>93</v>
      </c>
      <c r="C287" s="79" t="s">
        <v>219</v>
      </c>
      <c r="D287" s="52" t="s">
        <v>407</v>
      </c>
      <c r="E287" s="53">
        <v>1</v>
      </c>
      <c r="F287" s="81" t="s">
        <v>511</v>
      </c>
      <c r="G287" s="54">
        <v>0</v>
      </c>
      <c r="H287" s="86">
        <v>1392.8</v>
      </c>
      <c r="I287" s="127">
        <f t="shared" si="23"/>
        <v>1392.8</v>
      </c>
    </row>
    <row r="288" spans="1:30" ht="14.5" x14ac:dyDescent="0.3">
      <c r="A288" s="60" t="s">
        <v>573</v>
      </c>
      <c r="B288" s="93" t="s">
        <v>448</v>
      </c>
      <c r="C288" s="79" t="s">
        <v>220</v>
      </c>
      <c r="D288" s="71" t="s">
        <v>407</v>
      </c>
      <c r="E288" s="53">
        <v>1</v>
      </c>
      <c r="F288" s="81" t="s">
        <v>542</v>
      </c>
      <c r="G288" s="54">
        <v>0</v>
      </c>
      <c r="H288" s="86">
        <v>849.76</v>
      </c>
      <c r="I288" s="127">
        <f t="shared" si="23"/>
        <v>849.76</v>
      </c>
    </row>
    <row r="289" spans="1:30" ht="14.5" x14ac:dyDescent="0.3">
      <c r="A289" s="60" t="s">
        <v>393</v>
      </c>
      <c r="B289" s="93" t="s">
        <v>448</v>
      </c>
      <c r="C289" s="79" t="s">
        <v>219</v>
      </c>
      <c r="D289" s="71" t="s">
        <v>407</v>
      </c>
      <c r="E289" s="53">
        <v>1</v>
      </c>
      <c r="F289" s="84" t="s">
        <v>422</v>
      </c>
      <c r="G289" s="54">
        <v>0</v>
      </c>
      <c r="H289" s="86">
        <v>849.76</v>
      </c>
      <c r="I289" s="127">
        <f t="shared" si="23"/>
        <v>849.76</v>
      </c>
    </row>
    <row r="290" spans="1:30" ht="14.5" x14ac:dyDescent="0.3">
      <c r="A290" s="60" t="s">
        <v>395</v>
      </c>
      <c r="B290" s="93" t="s">
        <v>448</v>
      </c>
      <c r="C290" s="79" t="s">
        <v>219</v>
      </c>
      <c r="D290" s="71" t="s">
        <v>407</v>
      </c>
      <c r="E290" s="53">
        <v>1</v>
      </c>
      <c r="F290" s="84" t="s">
        <v>423</v>
      </c>
      <c r="G290" s="54">
        <v>0</v>
      </c>
      <c r="H290" s="86">
        <v>849.76</v>
      </c>
      <c r="I290" s="127">
        <f t="shared" si="23"/>
        <v>849.76</v>
      </c>
    </row>
    <row r="291" spans="1:30" ht="14.5" x14ac:dyDescent="0.3">
      <c r="A291" s="60" t="s">
        <v>399</v>
      </c>
      <c r="B291" s="93" t="s">
        <v>448</v>
      </c>
      <c r="C291" s="79" t="s">
        <v>220</v>
      </c>
      <c r="D291" s="71" t="s">
        <v>407</v>
      </c>
      <c r="E291" s="53">
        <v>1</v>
      </c>
      <c r="F291" s="84" t="s">
        <v>424</v>
      </c>
      <c r="G291" s="54">
        <v>0</v>
      </c>
      <c r="H291" s="86">
        <v>849.76</v>
      </c>
      <c r="I291" s="127">
        <f t="shared" si="23"/>
        <v>849.76</v>
      </c>
    </row>
    <row r="292" spans="1:30" ht="14.5" x14ac:dyDescent="0.3">
      <c r="A292" s="60" t="s">
        <v>400</v>
      </c>
      <c r="B292" s="93" t="s">
        <v>448</v>
      </c>
      <c r="C292" s="79" t="s">
        <v>225</v>
      </c>
      <c r="D292" s="71" t="s">
        <v>407</v>
      </c>
      <c r="E292" s="53">
        <v>1</v>
      </c>
      <c r="F292" s="84" t="s">
        <v>425</v>
      </c>
      <c r="G292" s="54">
        <v>0</v>
      </c>
      <c r="H292" s="86">
        <v>849.76</v>
      </c>
      <c r="I292" s="127">
        <f t="shared" si="23"/>
        <v>849.76</v>
      </c>
    </row>
    <row r="293" spans="1:30" ht="14.5" x14ac:dyDescent="0.3">
      <c r="A293" s="60" t="s">
        <v>401</v>
      </c>
      <c r="B293" s="93" t="s">
        <v>448</v>
      </c>
      <c r="C293" s="79" t="s">
        <v>224</v>
      </c>
      <c r="D293" s="71" t="s">
        <v>407</v>
      </c>
      <c r="E293" s="53">
        <v>1</v>
      </c>
      <c r="F293" s="84" t="s">
        <v>426</v>
      </c>
      <c r="G293" s="54">
        <v>0</v>
      </c>
      <c r="H293" s="86">
        <v>849.76</v>
      </c>
      <c r="I293" s="127">
        <f t="shared" si="23"/>
        <v>849.76</v>
      </c>
    </row>
    <row r="294" spans="1:30" ht="14.5" x14ac:dyDescent="0.3">
      <c r="A294" s="60" t="s">
        <v>402</v>
      </c>
      <c r="B294" s="93" t="s">
        <v>448</v>
      </c>
      <c r="C294" s="79" t="s">
        <v>225</v>
      </c>
      <c r="D294" s="71" t="s">
        <v>407</v>
      </c>
      <c r="E294" s="53">
        <v>1</v>
      </c>
      <c r="F294" s="81" t="s">
        <v>427</v>
      </c>
      <c r="G294" s="54">
        <v>0</v>
      </c>
      <c r="H294" s="86">
        <v>849.76</v>
      </c>
      <c r="I294" s="127">
        <f t="shared" si="23"/>
        <v>849.76</v>
      </c>
    </row>
    <row r="295" spans="1:30" ht="14.5" x14ac:dyDescent="0.3">
      <c r="A295" s="60" t="s">
        <v>403</v>
      </c>
      <c r="B295" s="93" t="s">
        <v>448</v>
      </c>
      <c r="C295" s="79" t="s">
        <v>222</v>
      </c>
      <c r="D295" s="71" t="s">
        <v>407</v>
      </c>
      <c r="E295" s="53">
        <v>1</v>
      </c>
      <c r="F295" s="84" t="s">
        <v>428</v>
      </c>
      <c r="G295" s="54">
        <v>0</v>
      </c>
      <c r="H295" s="86">
        <v>849.76</v>
      </c>
      <c r="I295" s="127">
        <f t="shared" si="23"/>
        <v>849.76</v>
      </c>
    </row>
    <row r="296" spans="1:30" ht="14.5" x14ac:dyDescent="0.3">
      <c r="A296" s="60" t="s">
        <v>398</v>
      </c>
      <c r="B296" s="93" t="s">
        <v>448</v>
      </c>
      <c r="C296" s="79" t="s">
        <v>220</v>
      </c>
      <c r="D296" s="71" t="s">
        <v>407</v>
      </c>
      <c r="E296" s="53">
        <v>1</v>
      </c>
      <c r="F296" s="84" t="s">
        <v>429</v>
      </c>
      <c r="G296" s="54">
        <v>0</v>
      </c>
      <c r="H296" s="86">
        <v>849.76</v>
      </c>
      <c r="I296" s="127">
        <f t="shared" si="23"/>
        <v>849.76</v>
      </c>
    </row>
    <row r="297" spans="1:30" ht="14.5" x14ac:dyDescent="0.3">
      <c r="A297" s="60" t="s">
        <v>393</v>
      </c>
      <c r="B297" s="93" t="s">
        <v>448</v>
      </c>
      <c r="C297" s="79" t="s">
        <v>220</v>
      </c>
      <c r="D297" s="71" t="s">
        <v>407</v>
      </c>
      <c r="E297" s="53">
        <v>1</v>
      </c>
      <c r="F297" s="81" t="s">
        <v>430</v>
      </c>
      <c r="G297" s="54">
        <v>0</v>
      </c>
      <c r="H297" s="86">
        <v>849.76</v>
      </c>
      <c r="I297" s="127">
        <f t="shared" si="23"/>
        <v>849.76</v>
      </c>
    </row>
    <row r="298" spans="1:30" ht="14.5" x14ac:dyDescent="0.3">
      <c r="A298" s="60" t="s">
        <v>404</v>
      </c>
      <c r="B298" s="93" t="s">
        <v>448</v>
      </c>
      <c r="C298" s="79" t="s">
        <v>220</v>
      </c>
      <c r="D298" s="71" t="s">
        <v>407</v>
      </c>
      <c r="E298" s="53">
        <v>1</v>
      </c>
      <c r="F298" s="84" t="s">
        <v>431</v>
      </c>
      <c r="G298" s="54">
        <v>0</v>
      </c>
      <c r="H298" s="86">
        <v>849.76</v>
      </c>
      <c r="I298" s="127">
        <f t="shared" si="23"/>
        <v>849.76</v>
      </c>
    </row>
    <row r="299" spans="1:30" ht="14.5" x14ac:dyDescent="0.3">
      <c r="A299" s="60" t="s">
        <v>405</v>
      </c>
      <c r="B299" s="93" t="s">
        <v>448</v>
      </c>
      <c r="C299" s="79" t="s">
        <v>219</v>
      </c>
      <c r="D299" s="71" t="s">
        <v>407</v>
      </c>
      <c r="E299" s="53">
        <v>1</v>
      </c>
      <c r="F299" s="84" t="s">
        <v>432</v>
      </c>
      <c r="G299" s="54">
        <v>0</v>
      </c>
      <c r="H299" s="86">
        <v>849.76</v>
      </c>
      <c r="I299" s="127">
        <f t="shared" si="23"/>
        <v>849.76</v>
      </c>
    </row>
    <row r="300" spans="1:30" ht="14.5" x14ac:dyDescent="0.3">
      <c r="A300" s="60" t="s">
        <v>402</v>
      </c>
      <c r="B300" s="93" t="s">
        <v>448</v>
      </c>
      <c r="C300" s="79" t="s">
        <v>225</v>
      </c>
      <c r="D300" s="71" t="s">
        <v>407</v>
      </c>
      <c r="E300" s="53">
        <v>1</v>
      </c>
      <c r="F300" s="84" t="s">
        <v>433</v>
      </c>
      <c r="G300" s="54">
        <v>0</v>
      </c>
      <c r="H300" s="86">
        <v>849.76</v>
      </c>
      <c r="I300" s="127">
        <f t="shared" si="23"/>
        <v>849.76</v>
      </c>
    </row>
    <row r="301" spans="1:30" ht="14.5" x14ac:dyDescent="0.3">
      <c r="A301" s="60" t="s">
        <v>403</v>
      </c>
      <c r="B301" s="93" t="s">
        <v>448</v>
      </c>
      <c r="C301" s="79" t="s">
        <v>219</v>
      </c>
      <c r="D301" s="71" t="s">
        <v>407</v>
      </c>
      <c r="E301" s="53">
        <v>1</v>
      </c>
      <c r="F301" s="84" t="s">
        <v>434</v>
      </c>
      <c r="G301" s="54">
        <v>0</v>
      </c>
      <c r="H301" s="86">
        <v>849.76</v>
      </c>
      <c r="I301" s="127">
        <f t="shared" si="23"/>
        <v>849.76</v>
      </c>
    </row>
    <row r="302" spans="1:30" ht="14.5" x14ac:dyDescent="0.3">
      <c r="A302" s="60" t="s">
        <v>406</v>
      </c>
      <c r="B302" s="93" t="s">
        <v>448</v>
      </c>
      <c r="C302" s="79" t="s">
        <v>219</v>
      </c>
      <c r="D302" s="71" t="s">
        <v>407</v>
      </c>
      <c r="E302" s="53">
        <v>1</v>
      </c>
      <c r="F302" s="81" t="s">
        <v>435</v>
      </c>
      <c r="G302" s="54">
        <v>0</v>
      </c>
      <c r="H302" s="86">
        <v>849.76</v>
      </c>
      <c r="I302" s="127">
        <f t="shared" si="23"/>
        <v>849.76</v>
      </c>
    </row>
    <row r="303" spans="1:30" ht="14.5" x14ac:dyDescent="0.3">
      <c r="A303" s="60" t="s">
        <v>393</v>
      </c>
      <c r="B303" s="93" t="s">
        <v>448</v>
      </c>
      <c r="C303" s="79"/>
      <c r="D303" s="52" t="s">
        <v>386</v>
      </c>
      <c r="E303" s="53">
        <v>1</v>
      </c>
      <c r="F303" s="81" t="s">
        <v>386</v>
      </c>
      <c r="G303" s="54">
        <v>0</v>
      </c>
      <c r="H303" s="86">
        <v>849.76</v>
      </c>
      <c r="I303" s="127">
        <f t="shared" si="23"/>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3"/>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3"/>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4">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3</v>
      </c>
      <c r="E308" s="23">
        <f t="shared" si="24"/>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4"/>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4"/>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4"/>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4"/>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5">SUM(D307:D312)</f>
        <v>3</v>
      </c>
      <c r="E313" s="20">
        <f t="shared" si="25"/>
        <v>31</v>
      </c>
      <c r="F313" s="36"/>
      <c r="G313" s="39">
        <f t="shared" ref="G313:H313" si="26">SUM(G307:G312)</f>
        <v>0</v>
      </c>
      <c r="H313" s="39">
        <f t="shared" si="26"/>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205</v>
      </c>
      <c r="D316" s="20">
        <f>SUM(D188+D200+D233+D249+D260+D271+D313)</f>
        <v>23</v>
      </c>
      <c r="E316" s="20">
        <f>SUM(E188+E200+E233+E249+E260+E271+E313)</f>
        <v>228</v>
      </c>
      <c r="F316" s="21"/>
      <c r="G316" s="39">
        <f>SUM(H188+G200+G233+G249+G260+G271+G313)</f>
        <v>141065.44000000003</v>
      </c>
      <c r="H316" s="39">
        <f>SUM(I188+H200+H233+H249+H260+H271+H313)</f>
        <v>781261.1799999997</v>
      </c>
      <c r="I316" s="39">
        <f>SUM(J188+I200+I233+I249+I260+I271+I313)</f>
        <v>1142732.58</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190:I190"/>
    <mergeCell ref="A1:J1"/>
    <mergeCell ref="A2:J2"/>
    <mergeCell ref="A3:J3"/>
    <mergeCell ref="B4:J4"/>
    <mergeCell ref="A5:J5"/>
    <mergeCell ref="A263:I263"/>
    <mergeCell ref="A202:I202"/>
    <mergeCell ref="A203:I203"/>
    <mergeCell ref="A210:I210"/>
    <mergeCell ref="A211:I211"/>
    <mergeCell ref="A218:I218"/>
    <mergeCell ref="A219:I219"/>
    <mergeCell ref="A235:I235"/>
    <mergeCell ref="A236:I236"/>
    <mergeCell ref="A251:I251"/>
    <mergeCell ref="A252:I252"/>
    <mergeCell ref="A262:I262"/>
    <mergeCell ref="A328:F328"/>
    <mergeCell ref="A273:I273"/>
    <mergeCell ref="A318:F318"/>
    <mergeCell ref="A319:F319"/>
    <mergeCell ref="A320:F320"/>
    <mergeCell ref="A321:F321"/>
    <mergeCell ref="A322:F322"/>
    <mergeCell ref="A323:F323"/>
    <mergeCell ref="A324:F324"/>
    <mergeCell ref="A325:F325"/>
    <mergeCell ref="A326:F326"/>
    <mergeCell ref="A327:F327"/>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89:F389"/>
    <mergeCell ref="A390:F390"/>
    <mergeCell ref="A391:F391"/>
    <mergeCell ref="A392:F392"/>
    <mergeCell ref="A393:F393"/>
  </mergeCells>
  <dataValidations count="3">
    <dataValidation type="list" allowBlank="1" sqref="B192:B193 B205:B209 B213:B217 B221:B225 B238:B245 B247 B254:B256 B258 B265:B267 B269" xr:uid="{C5C64CD8-5F6A-4BE4-9942-6B4C472BF1B7}">
      <formula1>"FDA,FDA-1,FDA-2,FDA-3,FDA-4"</formula1>
    </dataValidation>
    <dataValidation type="list" allowBlank="1" sqref="B7:B174" xr:uid="{E20D61AD-B67C-4561-B3CA-6146965AE883}">
      <formula1>"DAS,DAS-1,DAS-2,DAS-3,DAS-4,DAS-5,CAA-1,CAA-2,CAA-3,CAA-4,CAA-5"</formula1>
    </dataValidation>
    <dataValidation type="list" allowBlank="1" sqref="D205:D209 D192:D193 D7:D174 D221:D225 D213:D217 D254:D256 D265:D267 D238:D245 D275:D305" xr:uid="{4F3CFAF2-80FC-4E59-9AC5-182C25B12BFE}">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2EFD7-D454-49FF-9AF7-7CD26BDF9F38}">
  <dimension ref="A1:AD1038"/>
  <sheetViews>
    <sheetView topLeftCell="A260" workbookViewId="0">
      <selection activeCell="F265" sqref="F265:F267"/>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606</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131" t="s">
        <v>605</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5.5" x14ac:dyDescent="0.3">
      <c r="A7" s="55" t="s">
        <v>180</v>
      </c>
      <c r="B7" s="57" t="s">
        <v>37</v>
      </c>
      <c r="C7" s="57" t="s">
        <v>219</v>
      </c>
      <c r="D7" s="94" t="s">
        <v>386</v>
      </c>
      <c r="E7" s="53">
        <v>1</v>
      </c>
      <c r="F7" s="60" t="s">
        <v>386</v>
      </c>
      <c r="G7" s="54">
        <v>0</v>
      </c>
      <c r="H7" s="124">
        <v>770.75</v>
      </c>
      <c r="I7" s="124">
        <v>3083.01</v>
      </c>
      <c r="J7" s="65">
        <f t="shared" ref="J7:J70" si="0">H7+I7</f>
        <v>3853.76</v>
      </c>
      <c r="K7" s="17"/>
      <c r="L7" s="17"/>
      <c r="M7" s="17"/>
      <c r="N7" s="17"/>
      <c r="O7" s="17"/>
      <c r="P7" s="17"/>
      <c r="Q7" s="17"/>
      <c r="R7" s="18"/>
      <c r="S7" s="18"/>
      <c r="T7" s="18"/>
      <c r="U7" s="18"/>
      <c r="V7" s="18"/>
      <c r="W7" s="18"/>
      <c r="X7" s="18"/>
      <c r="Y7" s="18"/>
      <c r="Z7" s="18"/>
      <c r="AA7" s="5"/>
      <c r="AB7" s="5"/>
      <c r="AC7" s="5"/>
      <c r="AD7" s="5"/>
    </row>
    <row r="8" spans="1:30" ht="15.5" x14ac:dyDescent="0.3">
      <c r="A8" s="56" t="s">
        <v>181</v>
      </c>
      <c r="B8" s="58" t="s">
        <v>33</v>
      </c>
      <c r="C8" s="56" t="s">
        <v>220</v>
      </c>
      <c r="D8" s="94" t="s">
        <v>227</v>
      </c>
      <c r="E8" s="53">
        <v>1</v>
      </c>
      <c r="F8" s="61" t="s">
        <v>229</v>
      </c>
      <c r="G8" s="54">
        <v>0</v>
      </c>
      <c r="H8" s="124">
        <v>1079.06</v>
      </c>
      <c r="I8" s="124">
        <v>4316.21</v>
      </c>
      <c r="J8" s="65">
        <f t="shared" si="0"/>
        <v>5395.27</v>
      </c>
      <c r="K8" s="17"/>
      <c r="L8" s="17"/>
      <c r="M8" s="17"/>
      <c r="N8" s="17"/>
      <c r="O8" s="17"/>
      <c r="P8" s="17"/>
      <c r="Q8" s="17"/>
      <c r="R8" s="5"/>
      <c r="S8" s="5"/>
      <c r="T8" s="5"/>
      <c r="U8" s="5"/>
      <c r="V8" s="5"/>
      <c r="W8" s="5"/>
      <c r="X8" s="5"/>
      <c r="Y8" s="5"/>
      <c r="Z8" s="5"/>
      <c r="AA8" s="5"/>
      <c r="AB8" s="5"/>
      <c r="AC8" s="5"/>
      <c r="AD8" s="5"/>
    </row>
    <row r="9" spans="1:30" ht="15.5" x14ac:dyDescent="0.3">
      <c r="A9" s="56" t="s">
        <v>180</v>
      </c>
      <c r="B9" s="58" t="s">
        <v>37</v>
      </c>
      <c r="C9" s="58" t="s">
        <v>221</v>
      </c>
      <c r="D9" s="94" t="s">
        <v>227</v>
      </c>
      <c r="E9" s="53">
        <v>1</v>
      </c>
      <c r="F9" s="60" t="s">
        <v>230</v>
      </c>
      <c r="G9" s="54">
        <v>0</v>
      </c>
      <c r="H9" s="124">
        <v>770.75</v>
      </c>
      <c r="I9" s="124">
        <v>3083.01</v>
      </c>
      <c r="J9" s="65">
        <f t="shared" si="0"/>
        <v>3853.76</v>
      </c>
      <c r="K9" s="47"/>
      <c r="L9" s="47"/>
      <c r="M9" s="47"/>
      <c r="N9" s="47"/>
      <c r="O9" s="47"/>
      <c r="P9" s="47"/>
      <c r="Q9" s="47"/>
    </row>
    <row r="10" spans="1:30" ht="15.5" x14ac:dyDescent="0.3">
      <c r="A10" s="56" t="s">
        <v>182</v>
      </c>
      <c r="B10" s="56" t="s">
        <v>39</v>
      </c>
      <c r="C10" s="56" t="s">
        <v>222</v>
      </c>
      <c r="D10" s="94" t="s">
        <v>227</v>
      </c>
      <c r="E10" s="53">
        <v>1</v>
      </c>
      <c r="F10" s="62" t="s">
        <v>231</v>
      </c>
      <c r="G10" s="54">
        <v>0</v>
      </c>
      <c r="H10" s="123">
        <v>500.99</v>
      </c>
      <c r="I10" s="123">
        <v>2003.96</v>
      </c>
      <c r="J10" s="65">
        <f t="shared" si="0"/>
        <v>2504.9499999999998</v>
      </c>
    </row>
    <row r="11" spans="1:30" ht="15.5" x14ac:dyDescent="0.3">
      <c r="A11" s="55" t="s">
        <v>183</v>
      </c>
      <c r="B11" s="57" t="s">
        <v>27</v>
      </c>
      <c r="C11" s="57" t="s">
        <v>223</v>
      </c>
      <c r="D11" s="94" t="s">
        <v>227</v>
      </c>
      <c r="E11" s="53">
        <v>1</v>
      </c>
      <c r="F11" s="61" t="s">
        <v>232</v>
      </c>
      <c r="G11" s="54">
        <v>0</v>
      </c>
      <c r="H11" s="123">
        <v>1695.65</v>
      </c>
      <c r="I11" s="123">
        <v>6782.61</v>
      </c>
      <c r="J11" s="65">
        <f t="shared" si="0"/>
        <v>8478.26</v>
      </c>
    </row>
    <row r="12" spans="1:30" ht="15.5" x14ac:dyDescent="0.3">
      <c r="A12" s="55" t="s">
        <v>184</v>
      </c>
      <c r="B12" s="55" t="s">
        <v>29</v>
      </c>
      <c r="C12" s="58" t="s">
        <v>221</v>
      </c>
      <c r="D12" s="94" t="s">
        <v>407</v>
      </c>
      <c r="E12" s="53">
        <v>1</v>
      </c>
      <c r="F12" s="60" t="s">
        <v>386</v>
      </c>
      <c r="G12" s="54">
        <v>0</v>
      </c>
      <c r="H12" s="123"/>
      <c r="I12" s="123">
        <v>5703.56</v>
      </c>
      <c r="J12" s="65">
        <f t="shared" si="0"/>
        <v>5703.56</v>
      </c>
    </row>
    <row r="13" spans="1:30" ht="15.5" x14ac:dyDescent="0.3">
      <c r="A13" s="55" t="s">
        <v>182</v>
      </c>
      <c r="B13" s="56" t="s">
        <v>39</v>
      </c>
      <c r="C13" s="56" t="s">
        <v>220</v>
      </c>
      <c r="D13" s="94" t="s">
        <v>227</v>
      </c>
      <c r="E13" s="53">
        <v>1</v>
      </c>
      <c r="F13" s="60" t="s">
        <v>234</v>
      </c>
      <c r="G13" s="54">
        <v>0</v>
      </c>
      <c r="H13" s="123">
        <v>500.99</v>
      </c>
      <c r="I13" s="123">
        <v>2003.96</v>
      </c>
      <c r="J13" s="65">
        <f t="shared" si="0"/>
        <v>2504.9499999999998</v>
      </c>
    </row>
    <row r="14" spans="1:30" ht="15.5" x14ac:dyDescent="0.3">
      <c r="A14" s="55" t="s">
        <v>182</v>
      </c>
      <c r="B14" s="56" t="s">
        <v>39</v>
      </c>
      <c r="C14" s="57" t="s">
        <v>219</v>
      </c>
      <c r="D14" s="94" t="s">
        <v>227</v>
      </c>
      <c r="E14" s="53">
        <v>1</v>
      </c>
      <c r="F14" s="60" t="s">
        <v>235</v>
      </c>
      <c r="G14" s="54">
        <v>0</v>
      </c>
      <c r="H14" s="123">
        <v>500.99</v>
      </c>
      <c r="I14" s="123">
        <v>2003.96</v>
      </c>
      <c r="J14" s="65">
        <f t="shared" si="0"/>
        <v>2504.9499999999998</v>
      </c>
    </row>
    <row r="15" spans="1:30" ht="15.5" x14ac:dyDescent="0.3">
      <c r="A15" s="55" t="s">
        <v>181</v>
      </c>
      <c r="B15" s="57" t="s">
        <v>33</v>
      </c>
      <c r="C15" s="56" t="s">
        <v>224</v>
      </c>
      <c r="D15" s="94" t="s">
        <v>227</v>
      </c>
      <c r="E15" s="53">
        <v>1</v>
      </c>
      <c r="F15" s="60" t="s">
        <v>236</v>
      </c>
      <c r="G15" s="54">
        <v>0</v>
      </c>
      <c r="H15" s="124">
        <v>1079.06</v>
      </c>
      <c r="I15" s="124">
        <v>4316.21</v>
      </c>
      <c r="J15" s="65">
        <f t="shared" si="0"/>
        <v>5395.27</v>
      </c>
    </row>
    <row r="16" spans="1:30" ht="15.5" x14ac:dyDescent="0.3">
      <c r="A16" s="55" t="s">
        <v>183</v>
      </c>
      <c r="B16" s="57" t="s">
        <v>27</v>
      </c>
      <c r="C16" s="57" t="s">
        <v>219</v>
      </c>
      <c r="D16" s="94" t="s">
        <v>227</v>
      </c>
      <c r="E16" s="53">
        <v>1</v>
      </c>
      <c r="F16" s="61" t="s">
        <v>237</v>
      </c>
      <c r="G16" s="54">
        <v>0</v>
      </c>
      <c r="H16" s="123">
        <v>1695.65</v>
      </c>
      <c r="I16" s="123">
        <v>6782.61</v>
      </c>
      <c r="J16" s="65">
        <f t="shared" si="0"/>
        <v>8478.26</v>
      </c>
    </row>
    <row r="17" spans="1:10" ht="15.5" x14ac:dyDescent="0.3">
      <c r="A17" s="55" t="s">
        <v>183</v>
      </c>
      <c r="B17" s="57" t="s">
        <v>27</v>
      </c>
      <c r="C17" s="56" t="s">
        <v>222</v>
      </c>
      <c r="D17" s="94" t="s">
        <v>227</v>
      </c>
      <c r="E17" s="53">
        <v>1</v>
      </c>
      <c r="F17" s="60" t="s">
        <v>238</v>
      </c>
      <c r="G17" s="54">
        <v>0</v>
      </c>
      <c r="H17" s="123">
        <v>1695.65</v>
      </c>
      <c r="I17" s="123">
        <v>6782.61</v>
      </c>
      <c r="J17" s="65">
        <f t="shared" si="0"/>
        <v>8478.26</v>
      </c>
    </row>
    <row r="18" spans="1:10" ht="15.5" x14ac:dyDescent="0.3">
      <c r="A18" s="55" t="s">
        <v>180</v>
      </c>
      <c r="B18" s="58" t="s">
        <v>37</v>
      </c>
      <c r="C18" s="57" t="s">
        <v>223</v>
      </c>
      <c r="D18" s="94" t="s">
        <v>227</v>
      </c>
      <c r="E18" s="53">
        <v>1</v>
      </c>
      <c r="F18" s="60" t="s">
        <v>239</v>
      </c>
      <c r="G18" s="54">
        <v>0</v>
      </c>
      <c r="H18" s="124">
        <v>770.75</v>
      </c>
      <c r="I18" s="124">
        <v>3083.01</v>
      </c>
      <c r="J18" s="65">
        <f t="shared" si="0"/>
        <v>3853.76</v>
      </c>
    </row>
    <row r="19" spans="1:10" ht="15.5" x14ac:dyDescent="0.3">
      <c r="A19" s="55" t="s">
        <v>185</v>
      </c>
      <c r="B19" s="55" t="s">
        <v>29</v>
      </c>
      <c r="C19" s="56" t="s">
        <v>225</v>
      </c>
      <c r="D19" s="94" t="s">
        <v>386</v>
      </c>
      <c r="E19" s="53">
        <v>1</v>
      </c>
      <c r="F19" s="60" t="s">
        <v>386</v>
      </c>
      <c r="G19" s="54">
        <v>0</v>
      </c>
      <c r="H19" s="123">
        <v>1425.9</v>
      </c>
      <c r="I19" s="123">
        <v>5703.56</v>
      </c>
      <c r="J19" s="65">
        <f t="shared" si="0"/>
        <v>7129.4600000000009</v>
      </c>
    </row>
    <row r="20" spans="1:10" ht="15.5" x14ac:dyDescent="0.3">
      <c r="A20" s="55" t="s">
        <v>183</v>
      </c>
      <c r="B20" s="57" t="s">
        <v>27</v>
      </c>
      <c r="C20" s="56" t="s">
        <v>222</v>
      </c>
      <c r="D20" s="94" t="s">
        <v>227</v>
      </c>
      <c r="E20" s="53">
        <v>1</v>
      </c>
      <c r="F20" s="60" t="s">
        <v>241</v>
      </c>
      <c r="G20" s="54">
        <v>0</v>
      </c>
      <c r="H20" s="123">
        <v>1695.65</v>
      </c>
      <c r="I20" s="123">
        <v>6782.61</v>
      </c>
      <c r="J20" s="65">
        <f t="shared" si="0"/>
        <v>8478.26</v>
      </c>
    </row>
    <row r="21" spans="1:10" ht="26" x14ac:dyDescent="0.3">
      <c r="A21" s="55" t="s">
        <v>186</v>
      </c>
      <c r="B21" s="55" t="s">
        <v>41</v>
      </c>
      <c r="C21" s="55" t="s">
        <v>226</v>
      </c>
      <c r="D21" s="94" t="s">
        <v>407</v>
      </c>
      <c r="E21" s="53">
        <v>1</v>
      </c>
      <c r="F21" s="60" t="s">
        <v>242</v>
      </c>
      <c r="G21" s="54">
        <v>0</v>
      </c>
      <c r="H21" s="123"/>
      <c r="I21" s="123">
        <v>1233.21</v>
      </c>
      <c r="J21" s="67">
        <f t="shared" si="0"/>
        <v>1233.21</v>
      </c>
    </row>
    <row r="22" spans="1:10" ht="15.5" x14ac:dyDescent="0.3">
      <c r="A22" s="55" t="s">
        <v>180</v>
      </c>
      <c r="B22" s="58" t="s">
        <v>37</v>
      </c>
      <c r="C22" s="57" t="s">
        <v>223</v>
      </c>
      <c r="D22" s="94" t="s">
        <v>227</v>
      </c>
      <c r="E22" s="53">
        <v>1</v>
      </c>
      <c r="F22" s="60" t="s">
        <v>243</v>
      </c>
      <c r="G22" s="54">
        <v>0</v>
      </c>
      <c r="H22" s="124">
        <v>770.75</v>
      </c>
      <c r="I22" s="124">
        <v>3083.01</v>
      </c>
      <c r="J22" s="65">
        <f t="shared" si="0"/>
        <v>3853.76</v>
      </c>
    </row>
    <row r="23" spans="1:10" ht="15.5" x14ac:dyDescent="0.3">
      <c r="A23" s="55" t="s">
        <v>187</v>
      </c>
      <c r="B23" s="55" t="s">
        <v>25</v>
      </c>
      <c r="C23" s="57" t="s">
        <v>219</v>
      </c>
      <c r="D23" s="94" t="s">
        <v>227</v>
      </c>
      <c r="E23" s="53">
        <v>1</v>
      </c>
      <c r="F23" s="63" t="s">
        <v>244</v>
      </c>
      <c r="G23" s="54">
        <v>0</v>
      </c>
      <c r="H23" s="123">
        <v>2312.25</v>
      </c>
      <c r="I23" s="123">
        <v>9249.0300000000007</v>
      </c>
      <c r="J23" s="65">
        <f t="shared" si="0"/>
        <v>11561.28</v>
      </c>
    </row>
    <row r="24" spans="1:10" ht="15.5" x14ac:dyDescent="0.3">
      <c r="A24" s="55" t="s">
        <v>187</v>
      </c>
      <c r="B24" s="55" t="s">
        <v>25</v>
      </c>
      <c r="C24" s="57" t="s">
        <v>223</v>
      </c>
      <c r="D24" s="94" t="s">
        <v>386</v>
      </c>
      <c r="E24" s="53">
        <v>1</v>
      </c>
      <c r="F24" s="60" t="s">
        <v>386</v>
      </c>
      <c r="G24" s="54">
        <v>0</v>
      </c>
      <c r="H24" s="123">
        <v>2312.25</v>
      </c>
      <c r="I24" s="123">
        <v>9249.0300000000007</v>
      </c>
      <c r="J24" s="65">
        <f t="shared" si="0"/>
        <v>11561.28</v>
      </c>
    </row>
    <row r="25" spans="1:10" ht="15.5" x14ac:dyDescent="0.3">
      <c r="A25" s="55" t="s">
        <v>183</v>
      </c>
      <c r="B25" s="57" t="s">
        <v>27</v>
      </c>
      <c r="C25" s="56" t="s">
        <v>222</v>
      </c>
      <c r="D25" s="94" t="s">
        <v>386</v>
      </c>
      <c r="E25" s="53">
        <v>1</v>
      </c>
      <c r="F25" s="60" t="s">
        <v>386</v>
      </c>
      <c r="G25" s="54">
        <v>0</v>
      </c>
      <c r="H25" s="123">
        <v>1695.65</v>
      </c>
      <c r="I25" s="123">
        <v>6782.61</v>
      </c>
      <c r="J25" s="65">
        <f t="shared" si="0"/>
        <v>8478.26</v>
      </c>
    </row>
    <row r="26" spans="1:10" ht="15.5" x14ac:dyDescent="0.3">
      <c r="A26" s="55" t="s">
        <v>188</v>
      </c>
      <c r="B26" s="55" t="s">
        <v>35</v>
      </c>
      <c r="C26" s="55" t="s">
        <v>226</v>
      </c>
      <c r="D26" s="94" t="s">
        <v>407</v>
      </c>
      <c r="E26" s="53">
        <v>1</v>
      </c>
      <c r="F26" s="60" t="s">
        <v>339</v>
      </c>
      <c r="G26" s="54">
        <v>0</v>
      </c>
      <c r="H26" s="123"/>
      <c r="I26" s="123">
        <v>3745.85</v>
      </c>
      <c r="J26" s="65">
        <f t="shared" si="0"/>
        <v>3745.85</v>
      </c>
    </row>
    <row r="27" spans="1:10" ht="15.5" x14ac:dyDescent="0.3">
      <c r="A27" s="55" t="s">
        <v>187</v>
      </c>
      <c r="B27" s="55" t="s">
        <v>25</v>
      </c>
      <c r="C27" s="56" t="s">
        <v>222</v>
      </c>
      <c r="D27" s="94" t="s">
        <v>227</v>
      </c>
      <c r="E27" s="53">
        <v>1</v>
      </c>
      <c r="F27" s="132" t="s">
        <v>608</v>
      </c>
      <c r="G27" s="54">
        <v>0</v>
      </c>
      <c r="H27" s="123">
        <v>2312.25</v>
      </c>
      <c r="I27" s="123">
        <v>9249.0300000000007</v>
      </c>
      <c r="J27" s="65">
        <f t="shared" si="0"/>
        <v>11561.28</v>
      </c>
    </row>
    <row r="28" spans="1:10" ht="15.5" x14ac:dyDescent="0.3">
      <c r="A28" s="55" t="s">
        <v>180</v>
      </c>
      <c r="B28" s="58" t="s">
        <v>37</v>
      </c>
      <c r="C28" s="57" t="s">
        <v>219</v>
      </c>
      <c r="D28" s="94" t="s">
        <v>227</v>
      </c>
      <c r="E28" s="53">
        <v>1</v>
      </c>
      <c r="F28" s="60" t="s">
        <v>249</v>
      </c>
      <c r="G28" s="54">
        <v>0</v>
      </c>
      <c r="H28" s="124">
        <v>770.75</v>
      </c>
      <c r="I28" s="124">
        <v>3083.01</v>
      </c>
      <c r="J28" s="65">
        <f t="shared" si="0"/>
        <v>3853.76</v>
      </c>
    </row>
    <row r="29" spans="1:10" ht="15.5" x14ac:dyDescent="0.3">
      <c r="A29" s="56" t="s">
        <v>189</v>
      </c>
      <c r="B29" s="56" t="s">
        <v>31</v>
      </c>
      <c r="C29" s="56" t="s">
        <v>224</v>
      </c>
      <c r="D29" s="94" t="s">
        <v>227</v>
      </c>
      <c r="E29" s="53">
        <v>1</v>
      </c>
      <c r="F29" s="60" t="s">
        <v>250</v>
      </c>
      <c r="G29" s="54">
        <v>0</v>
      </c>
      <c r="H29" s="123">
        <v>1310.28</v>
      </c>
      <c r="I29" s="123">
        <v>5241.1099999999997</v>
      </c>
      <c r="J29" s="65">
        <f t="shared" si="0"/>
        <v>6551.3899999999994</v>
      </c>
    </row>
    <row r="30" spans="1:10" ht="15.5" x14ac:dyDescent="0.3">
      <c r="A30" s="55" t="s">
        <v>180</v>
      </c>
      <c r="B30" s="58" t="s">
        <v>37</v>
      </c>
      <c r="C30" s="58" t="s">
        <v>221</v>
      </c>
      <c r="D30" s="94" t="s">
        <v>227</v>
      </c>
      <c r="E30" s="53">
        <v>1</v>
      </c>
      <c r="F30" s="129" t="s">
        <v>599</v>
      </c>
      <c r="G30" s="54">
        <v>0</v>
      </c>
      <c r="H30" s="124">
        <v>770.75</v>
      </c>
      <c r="I30" s="124">
        <v>3083.01</v>
      </c>
      <c r="J30" s="65">
        <f t="shared" si="0"/>
        <v>3853.76</v>
      </c>
    </row>
    <row r="31" spans="1:10" ht="15.5" x14ac:dyDescent="0.3">
      <c r="A31" s="55" t="s">
        <v>181</v>
      </c>
      <c r="B31" s="57" t="s">
        <v>33</v>
      </c>
      <c r="C31" s="56" t="s">
        <v>222</v>
      </c>
      <c r="D31" s="94" t="s">
        <v>227</v>
      </c>
      <c r="E31" s="53">
        <v>1</v>
      </c>
      <c r="F31" s="60" t="s">
        <v>252</v>
      </c>
      <c r="G31" s="54">
        <v>0</v>
      </c>
      <c r="H31" s="124">
        <v>1079.06</v>
      </c>
      <c r="I31" s="124">
        <v>4316.21</v>
      </c>
      <c r="J31" s="65">
        <f t="shared" si="0"/>
        <v>5395.27</v>
      </c>
    </row>
    <row r="32" spans="1:10" ht="15.5" x14ac:dyDescent="0.3">
      <c r="A32" s="55" t="s">
        <v>183</v>
      </c>
      <c r="B32" s="57" t="s">
        <v>27</v>
      </c>
      <c r="C32" s="58" t="s">
        <v>221</v>
      </c>
      <c r="D32" s="94" t="s">
        <v>227</v>
      </c>
      <c r="E32" s="53">
        <v>1</v>
      </c>
      <c r="F32" s="60" t="s">
        <v>253</v>
      </c>
      <c r="G32" s="54">
        <v>0</v>
      </c>
      <c r="H32" s="123">
        <v>1695.65</v>
      </c>
      <c r="I32" s="123">
        <v>6782.61</v>
      </c>
      <c r="J32" s="65">
        <f t="shared" si="0"/>
        <v>8478.26</v>
      </c>
    </row>
    <row r="33" spans="1:10" ht="15.5" x14ac:dyDescent="0.3">
      <c r="A33" s="55" t="s">
        <v>189</v>
      </c>
      <c r="B33" s="55" t="s">
        <v>31</v>
      </c>
      <c r="C33" s="58" t="s">
        <v>225</v>
      </c>
      <c r="D33" s="94" t="s">
        <v>407</v>
      </c>
      <c r="E33" s="53">
        <v>1</v>
      </c>
      <c r="F33" s="60" t="s">
        <v>254</v>
      </c>
      <c r="G33" s="54">
        <v>0</v>
      </c>
      <c r="H33" s="123"/>
      <c r="I33" s="123">
        <v>5241.1099999999997</v>
      </c>
      <c r="J33" s="65">
        <f t="shared" si="0"/>
        <v>5241.1099999999997</v>
      </c>
    </row>
    <row r="34" spans="1:10" ht="15.5" x14ac:dyDescent="0.3">
      <c r="A34" s="55" t="s">
        <v>190</v>
      </c>
      <c r="B34" s="55" t="s">
        <v>449</v>
      </c>
      <c r="C34" s="56" t="s">
        <v>224</v>
      </c>
      <c r="D34" s="94" t="s">
        <v>227</v>
      </c>
      <c r="E34" s="53">
        <v>1</v>
      </c>
      <c r="F34" s="60" t="s">
        <v>255</v>
      </c>
      <c r="G34" s="54">
        <v>0</v>
      </c>
      <c r="H34" s="123">
        <v>3709.68</v>
      </c>
      <c r="I34" s="123">
        <v>14838.72</v>
      </c>
      <c r="J34" s="65">
        <f>H34+I34</f>
        <v>18548.399999999998</v>
      </c>
    </row>
    <row r="35" spans="1:10" ht="15.5" x14ac:dyDescent="0.3">
      <c r="A35" s="55" t="s">
        <v>187</v>
      </c>
      <c r="B35" s="55" t="s">
        <v>25</v>
      </c>
      <c r="C35" s="56" t="s">
        <v>222</v>
      </c>
      <c r="D35" s="94" t="s">
        <v>386</v>
      </c>
      <c r="E35" s="53">
        <v>1</v>
      </c>
      <c r="F35" s="60" t="s">
        <v>386</v>
      </c>
      <c r="G35" s="54">
        <v>0</v>
      </c>
      <c r="H35" s="123">
        <v>2312.25</v>
      </c>
      <c r="I35" s="123">
        <v>9249.0300000000007</v>
      </c>
      <c r="J35" s="65">
        <f t="shared" si="0"/>
        <v>11561.28</v>
      </c>
    </row>
    <row r="36" spans="1:10" ht="15.5" x14ac:dyDescent="0.3">
      <c r="A36" s="55" t="s">
        <v>180</v>
      </c>
      <c r="B36" s="58" t="s">
        <v>37</v>
      </c>
      <c r="C36" s="56" t="s">
        <v>224</v>
      </c>
      <c r="D36" s="94" t="s">
        <v>227</v>
      </c>
      <c r="E36" s="53">
        <v>1</v>
      </c>
      <c r="F36" s="60" t="s">
        <v>257</v>
      </c>
      <c r="G36" s="54">
        <v>0</v>
      </c>
      <c r="H36" s="124">
        <v>770.75</v>
      </c>
      <c r="I36" s="124">
        <v>3083.01</v>
      </c>
      <c r="J36" s="65">
        <f t="shared" si="0"/>
        <v>3853.76</v>
      </c>
    </row>
    <row r="37" spans="1:10" ht="26" x14ac:dyDescent="0.3">
      <c r="A37" s="55" t="s">
        <v>191</v>
      </c>
      <c r="B37" s="55" t="s">
        <v>31</v>
      </c>
      <c r="C37" s="57" t="s">
        <v>219</v>
      </c>
      <c r="D37" s="94" t="s">
        <v>407</v>
      </c>
      <c r="E37" s="53">
        <v>1</v>
      </c>
      <c r="F37" s="60" t="s">
        <v>258</v>
      </c>
      <c r="G37" s="54">
        <v>0</v>
      </c>
      <c r="H37" s="123"/>
      <c r="I37" s="123">
        <v>5241.1099999999997</v>
      </c>
      <c r="J37" s="65">
        <f t="shared" si="0"/>
        <v>5241.1099999999997</v>
      </c>
    </row>
    <row r="38" spans="1:10" ht="15.5" x14ac:dyDescent="0.3">
      <c r="A38" s="55" t="s">
        <v>192</v>
      </c>
      <c r="B38" s="55" t="s">
        <v>449</v>
      </c>
      <c r="C38" s="57" t="s">
        <v>223</v>
      </c>
      <c r="D38" s="94" t="s">
        <v>407</v>
      </c>
      <c r="E38" s="53">
        <v>1</v>
      </c>
      <c r="F38" s="61" t="s">
        <v>306</v>
      </c>
      <c r="G38" s="54">
        <v>0</v>
      </c>
      <c r="H38" s="123"/>
      <c r="I38" s="123">
        <v>14838.72</v>
      </c>
      <c r="J38" s="65">
        <f t="shared" si="0"/>
        <v>14838.72</v>
      </c>
    </row>
    <row r="39" spans="1:10" ht="15.5" x14ac:dyDescent="0.3">
      <c r="A39" s="55" t="s">
        <v>182</v>
      </c>
      <c r="B39" s="56" t="s">
        <v>39</v>
      </c>
      <c r="C39" s="56" t="s">
        <v>222</v>
      </c>
      <c r="D39" s="94" t="s">
        <v>227</v>
      </c>
      <c r="E39" s="53">
        <v>1</v>
      </c>
      <c r="F39" s="60" t="s">
        <v>260</v>
      </c>
      <c r="G39" s="54">
        <v>0</v>
      </c>
      <c r="H39" s="123">
        <v>500.99</v>
      </c>
      <c r="I39" s="123">
        <v>2003.96</v>
      </c>
      <c r="J39" s="65">
        <f t="shared" si="0"/>
        <v>2504.9499999999998</v>
      </c>
    </row>
    <row r="40" spans="1:10" ht="15.5" x14ac:dyDescent="0.3">
      <c r="A40" s="55" t="s">
        <v>181</v>
      </c>
      <c r="B40" s="57" t="s">
        <v>33</v>
      </c>
      <c r="C40" s="56" t="s">
        <v>220</v>
      </c>
      <c r="D40" s="94" t="s">
        <v>386</v>
      </c>
      <c r="E40" s="53">
        <v>1</v>
      </c>
      <c r="F40" s="60" t="s">
        <v>386</v>
      </c>
      <c r="G40" s="54">
        <v>0</v>
      </c>
      <c r="H40" s="124">
        <v>1079.06</v>
      </c>
      <c r="I40" s="124">
        <v>4316.21</v>
      </c>
      <c r="J40" s="65">
        <f t="shared" si="0"/>
        <v>5395.27</v>
      </c>
    </row>
    <row r="41" spans="1:10" ht="15.5" x14ac:dyDescent="0.3">
      <c r="A41" s="55" t="s">
        <v>193</v>
      </c>
      <c r="B41" s="57" t="s">
        <v>27</v>
      </c>
      <c r="C41" s="56" t="s">
        <v>220</v>
      </c>
      <c r="D41" s="94" t="s">
        <v>227</v>
      </c>
      <c r="E41" s="53">
        <v>1</v>
      </c>
      <c r="F41" s="60" t="s">
        <v>262</v>
      </c>
      <c r="G41" s="54">
        <v>0</v>
      </c>
      <c r="H41" s="123">
        <v>1695.65</v>
      </c>
      <c r="I41" s="123">
        <v>6782.61</v>
      </c>
      <c r="J41" s="65">
        <f t="shared" si="0"/>
        <v>8478.26</v>
      </c>
    </row>
    <row r="42" spans="1:10" ht="15.5" x14ac:dyDescent="0.3">
      <c r="A42" s="55" t="s">
        <v>183</v>
      </c>
      <c r="B42" s="57" t="s">
        <v>27</v>
      </c>
      <c r="C42" s="58" t="s">
        <v>221</v>
      </c>
      <c r="D42" s="94" t="s">
        <v>227</v>
      </c>
      <c r="E42" s="53">
        <v>1</v>
      </c>
      <c r="F42" s="61" t="s">
        <v>263</v>
      </c>
      <c r="G42" s="54">
        <v>0</v>
      </c>
      <c r="H42" s="123">
        <v>1695.65</v>
      </c>
      <c r="I42" s="123">
        <v>6782.61</v>
      </c>
      <c r="J42" s="65">
        <f t="shared" si="0"/>
        <v>8478.26</v>
      </c>
    </row>
    <row r="43" spans="1:10" ht="15.5" x14ac:dyDescent="0.3">
      <c r="A43" s="55" t="s">
        <v>185</v>
      </c>
      <c r="B43" s="55" t="s">
        <v>29</v>
      </c>
      <c r="C43" s="56" t="s">
        <v>224</v>
      </c>
      <c r="D43" s="94" t="s">
        <v>227</v>
      </c>
      <c r="E43" s="53">
        <v>1</v>
      </c>
      <c r="F43" s="60" t="s">
        <v>264</v>
      </c>
      <c r="G43" s="54">
        <v>0</v>
      </c>
      <c r="H43" s="123">
        <v>1425.9</v>
      </c>
      <c r="I43" s="123">
        <v>5703.56</v>
      </c>
      <c r="J43" s="65">
        <f t="shared" si="0"/>
        <v>7129.4600000000009</v>
      </c>
    </row>
    <row r="44" spans="1:10" ht="15.5" x14ac:dyDescent="0.3">
      <c r="A44" s="55" t="s">
        <v>180</v>
      </c>
      <c r="B44" s="58" t="s">
        <v>37</v>
      </c>
      <c r="C44" s="56" t="s">
        <v>222</v>
      </c>
      <c r="D44" s="94" t="s">
        <v>227</v>
      </c>
      <c r="E44" s="53">
        <v>1</v>
      </c>
      <c r="F44" s="60" t="s">
        <v>265</v>
      </c>
      <c r="G44" s="54">
        <v>0</v>
      </c>
      <c r="H44" s="124">
        <v>770.75</v>
      </c>
      <c r="I44" s="124">
        <v>3083.01</v>
      </c>
      <c r="J44" s="65">
        <f t="shared" si="0"/>
        <v>3853.76</v>
      </c>
    </row>
    <row r="45" spans="1:10" ht="15.5" x14ac:dyDescent="0.3">
      <c r="A45" s="55" t="s">
        <v>180</v>
      </c>
      <c r="B45" s="58" t="s">
        <v>37</v>
      </c>
      <c r="C45" s="55" t="s">
        <v>226</v>
      </c>
      <c r="D45" s="94" t="s">
        <v>407</v>
      </c>
      <c r="E45" s="53">
        <v>1</v>
      </c>
      <c r="F45" s="60" t="s">
        <v>266</v>
      </c>
      <c r="G45" s="54">
        <v>0</v>
      </c>
      <c r="H45" s="124"/>
      <c r="I45" s="124">
        <v>3083.01</v>
      </c>
      <c r="J45" s="65">
        <f t="shared" si="0"/>
        <v>3083.01</v>
      </c>
    </row>
    <row r="46" spans="1:10" ht="15.5" x14ac:dyDescent="0.3">
      <c r="A46" s="55" t="s">
        <v>180</v>
      </c>
      <c r="B46" s="58" t="s">
        <v>37</v>
      </c>
      <c r="C46" s="57" t="s">
        <v>219</v>
      </c>
      <c r="D46" s="94" t="s">
        <v>386</v>
      </c>
      <c r="E46" s="53">
        <v>1</v>
      </c>
      <c r="F46" s="60" t="s">
        <v>386</v>
      </c>
      <c r="G46" s="54">
        <v>0</v>
      </c>
      <c r="H46" s="124">
        <v>770.75</v>
      </c>
      <c r="I46" s="124">
        <v>3083.01</v>
      </c>
      <c r="J46" s="65">
        <f t="shared" si="0"/>
        <v>3853.76</v>
      </c>
    </row>
    <row r="47" spans="1:10" ht="15.5" x14ac:dyDescent="0.3">
      <c r="A47" s="55" t="s">
        <v>182</v>
      </c>
      <c r="B47" s="56" t="s">
        <v>39</v>
      </c>
      <c r="C47" s="56" t="s">
        <v>222</v>
      </c>
      <c r="D47" s="94" t="s">
        <v>227</v>
      </c>
      <c r="E47" s="53">
        <v>1</v>
      </c>
      <c r="F47" s="60" t="s">
        <v>268</v>
      </c>
      <c r="G47" s="54">
        <v>0</v>
      </c>
      <c r="H47" s="123">
        <v>500.99</v>
      </c>
      <c r="I47" s="123">
        <v>2003.96</v>
      </c>
      <c r="J47" s="65">
        <f t="shared" si="0"/>
        <v>2504.9499999999998</v>
      </c>
    </row>
    <row r="48" spans="1:10" ht="15.5" x14ac:dyDescent="0.3">
      <c r="A48" s="55" t="s">
        <v>189</v>
      </c>
      <c r="B48" s="55" t="s">
        <v>31</v>
      </c>
      <c r="C48" s="57" t="s">
        <v>223</v>
      </c>
      <c r="D48" s="94" t="s">
        <v>227</v>
      </c>
      <c r="E48" s="53">
        <v>1</v>
      </c>
      <c r="F48" s="60" t="s">
        <v>567</v>
      </c>
      <c r="G48" s="54">
        <v>0</v>
      </c>
      <c r="H48" s="123">
        <v>1310.28</v>
      </c>
      <c r="I48" s="123">
        <v>5241.1099999999997</v>
      </c>
      <c r="J48" s="65">
        <f t="shared" si="0"/>
        <v>6551.3899999999994</v>
      </c>
    </row>
    <row r="49" spans="1:10" ht="15.5" x14ac:dyDescent="0.3">
      <c r="A49" s="55" t="s">
        <v>181</v>
      </c>
      <c r="B49" s="57" t="s">
        <v>33</v>
      </c>
      <c r="C49" s="57" t="s">
        <v>219</v>
      </c>
      <c r="D49" s="94" t="s">
        <v>227</v>
      </c>
      <c r="E49" s="53">
        <v>1</v>
      </c>
      <c r="F49" s="61" t="s">
        <v>270</v>
      </c>
      <c r="G49" s="54">
        <v>0</v>
      </c>
      <c r="H49" s="124">
        <v>1079.06</v>
      </c>
      <c r="I49" s="124">
        <v>4316.21</v>
      </c>
      <c r="J49" s="65">
        <f t="shared" si="0"/>
        <v>5395.27</v>
      </c>
    </row>
    <row r="50" spans="1:10" ht="15.5" x14ac:dyDescent="0.3">
      <c r="A50" s="55" t="s">
        <v>194</v>
      </c>
      <c r="B50" s="57" t="s">
        <v>33</v>
      </c>
      <c r="C50" s="56" t="s">
        <v>222</v>
      </c>
      <c r="D50" s="94" t="s">
        <v>407</v>
      </c>
      <c r="E50" s="53">
        <v>1</v>
      </c>
      <c r="F50" s="60" t="s">
        <v>271</v>
      </c>
      <c r="G50" s="54">
        <v>0</v>
      </c>
      <c r="H50" s="124"/>
      <c r="I50" s="124">
        <v>4316.21</v>
      </c>
      <c r="J50" s="65">
        <f t="shared" si="0"/>
        <v>4316.21</v>
      </c>
    </row>
    <row r="51" spans="1:10" ht="15.5" x14ac:dyDescent="0.3">
      <c r="A51" s="55" t="s">
        <v>188</v>
      </c>
      <c r="B51" s="55" t="s">
        <v>35</v>
      </c>
      <c r="C51" s="56" t="s">
        <v>225</v>
      </c>
      <c r="D51" s="94" t="s">
        <v>227</v>
      </c>
      <c r="E51" s="53">
        <v>1</v>
      </c>
      <c r="F51" s="60" t="s">
        <v>272</v>
      </c>
      <c r="G51" s="54">
        <v>0</v>
      </c>
      <c r="H51" s="123">
        <v>936.46</v>
      </c>
      <c r="I51" s="123">
        <v>3745.85</v>
      </c>
      <c r="J51" s="65">
        <f t="shared" si="0"/>
        <v>4682.3099999999995</v>
      </c>
    </row>
    <row r="52" spans="1:10" ht="15.5" x14ac:dyDescent="0.3">
      <c r="A52" s="55" t="s">
        <v>180</v>
      </c>
      <c r="B52" s="58" t="s">
        <v>37</v>
      </c>
      <c r="C52" s="57" t="s">
        <v>223</v>
      </c>
      <c r="D52" s="94" t="s">
        <v>386</v>
      </c>
      <c r="E52" s="53">
        <v>1</v>
      </c>
      <c r="F52" s="60" t="s">
        <v>386</v>
      </c>
      <c r="G52" s="54">
        <v>0</v>
      </c>
      <c r="H52" s="124">
        <v>770.75</v>
      </c>
      <c r="I52" s="124">
        <v>3083.01</v>
      </c>
      <c r="J52" s="65">
        <f t="shared" si="0"/>
        <v>3853.76</v>
      </c>
    </row>
    <row r="53" spans="1:10" ht="15.5" x14ac:dyDescent="0.3">
      <c r="A53" s="55" t="s">
        <v>183</v>
      </c>
      <c r="B53" s="57" t="s">
        <v>27</v>
      </c>
      <c r="C53" s="58" t="s">
        <v>221</v>
      </c>
      <c r="D53" s="94" t="s">
        <v>227</v>
      </c>
      <c r="E53" s="53">
        <v>1</v>
      </c>
      <c r="F53" s="60" t="s">
        <v>274</v>
      </c>
      <c r="G53" s="54">
        <v>0</v>
      </c>
      <c r="H53" s="123">
        <v>1695.65</v>
      </c>
      <c r="I53" s="123">
        <v>6782.61</v>
      </c>
      <c r="J53" s="65">
        <f t="shared" si="0"/>
        <v>8478.26</v>
      </c>
    </row>
    <row r="54" spans="1:10" ht="15.5" x14ac:dyDescent="0.3">
      <c r="A54" s="55" t="s">
        <v>183</v>
      </c>
      <c r="B54" s="57" t="s">
        <v>27</v>
      </c>
      <c r="C54" s="56" t="s">
        <v>222</v>
      </c>
      <c r="D54" s="94" t="s">
        <v>227</v>
      </c>
      <c r="E54" s="53">
        <v>1</v>
      </c>
      <c r="F54" s="60" t="s">
        <v>275</v>
      </c>
      <c r="G54" s="54">
        <v>0</v>
      </c>
      <c r="H54" s="123">
        <v>1695.65</v>
      </c>
      <c r="I54" s="123">
        <v>6782.61</v>
      </c>
      <c r="J54" s="65">
        <f t="shared" si="0"/>
        <v>8478.26</v>
      </c>
    </row>
    <row r="55" spans="1:10" ht="15.5" x14ac:dyDescent="0.3">
      <c r="A55" s="55" t="s">
        <v>182</v>
      </c>
      <c r="B55" s="56" t="s">
        <v>39</v>
      </c>
      <c r="C55" s="56" t="s">
        <v>220</v>
      </c>
      <c r="D55" s="94" t="s">
        <v>386</v>
      </c>
      <c r="E55" s="53">
        <v>1</v>
      </c>
      <c r="F55" s="60" t="s">
        <v>386</v>
      </c>
      <c r="G55" s="54">
        <v>0</v>
      </c>
      <c r="H55" s="123">
        <v>500.99</v>
      </c>
      <c r="I55" s="123">
        <v>2003.96</v>
      </c>
      <c r="J55" s="65">
        <f t="shared" si="0"/>
        <v>2504.9499999999998</v>
      </c>
    </row>
    <row r="56" spans="1:10" ht="15.5" x14ac:dyDescent="0.3">
      <c r="A56" s="55" t="s">
        <v>182</v>
      </c>
      <c r="B56" s="56" t="s">
        <v>39</v>
      </c>
      <c r="C56" s="55" t="s">
        <v>226</v>
      </c>
      <c r="D56" s="94" t="s">
        <v>227</v>
      </c>
      <c r="E56" s="53">
        <v>1</v>
      </c>
      <c r="F56" s="60" t="s">
        <v>277</v>
      </c>
      <c r="G56" s="54">
        <v>0</v>
      </c>
      <c r="H56" s="123">
        <v>500.99</v>
      </c>
      <c r="I56" s="123">
        <v>2003.96</v>
      </c>
      <c r="J56" s="65">
        <f t="shared" si="0"/>
        <v>2504.9499999999998</v>
      </c>
    </row>
    <row r="57" spans="1:10" ht="15.5" x14ac:dyDescent="0.3">
      <c r="A57" s="55" t="s">
        <v>182</v>
      </c>
      <c r="B57" s="56" t="s">
        <v>39</v>
      </c>
      <c r="C57" s="56" t="s">
        <v>222</v>
      </c>
      <c r="D57" s="94" t="s">
        <v>227</v>
      </c>
      <c r="E57" s="53">
        <v>1</v>
      </c>
      <c r="F57" s="60" t="s">
        <v>278</v>
      </c>
      <c r="G57" s="54">
        <v>0</v>
      </c>
      <c r="H57" s="123">
        <v>500.99</v>
      </c>
      <c r="I57" s="123">
        <v>2003.96</v>
      </c>
      <c r="J57" s="65">
        <f t="shared" si="0"/>
        <v>2504.9499999999998</v>
      </c>
    </row>
    <row r="58" spans="1:10" ht="15.5" x14ac:dyDescent="0.3">
      <c r="A58" s="55" t="s">
        <v>180</v>
      </c>
      <c r="B58" s="58" t="s">
        <v>37</v>
      </c>
      <c r="C58" s="56" t="s">
        <v>222</v>
      </c>
      <c r="D58" s="94" t="s">
        <v>227</v>
      </c>
      <c r="E58" s="53">
        <v>1</v>
      </c>
      <c r="F58" s="60" t="s">
        <v>279</v>
      </c>
      <c r="G58" s="54">
        <v>0</v>
      </c>
      <c r="H58" s="124">
        <v>770.75</v>
      </c>
      <c r="I58" s="124">
        <v>3083.01</v>
      </c>
      <c r="J58" s="65">
        <f t="shared" si="0"/>
        <v>3853.76</v>
      </c>
    </row>
    <row r="59" spans="1:10" ht="15.5" x14ac:dyDescent="0.3">
      <c r="A59" s="55" t="s">
        <v>195</v>
      </c>
      <c r="B59" s="55" t="s">
        <v>41</v>
      </c>
      <c r="C59" s="56" t="s">
        <v>222</v>
      </c>
      <c r="D59" s="94" t="s">
        <v>227</v>
      </c>
      <c r="E59" s="53">
        <v>1</v>
      </c>
      <c r="F59" s="61" t="s">
        <v>280</v>
      </c>
      <c r="G59" s="54">
        <v>0</v>
      </c>
      <c r="H59" s="123">
        <v>308.3</v>
      </c>
      <c r="I59" s="123">
        <v>1233.21</v>
      </c>
      <c r="J59" s="67">
        <f t="shared" si="0"/>
        <v>1541.51</v>
      </c>
    </row>
    <row r="60" spans="1:10" ht="15.5" x14ac:dyDescent="0.3">
      <c r="A60" s="55" t="s">
        <v>189</v>
      </c>
      <c r="B60" s="55" t="s">
        <v>31</v>
      </c>
      <c r="C60" s="57" t="s">
        <v>219</v>
      </c>
      <c r="D60" s="94" t="s">
        <v>227</v>
      </c>
      <c r="E60" s="53">
        <v>1</v>
      </c>
      <c r="F60" s="60" t="s">
        <v>281</v>
      </c>
      <c r="G60" s="54">
        <v>0</v>
      </c>
      <c r="H60" s="123">
        <v>1310.28</v>
      </c>
      <c r="I60" s="123">
        <v>5241.1099999999997</v>
      </c>
      <c r="J60" s="65">
        <f t="shared" si="0"/>
        <v>6551.3899999999994</v>
      </c>
    </row>
    <row r="61" spans="1:10" ht="15.5" x14ac:dyDescent="0.3">
      <c r="A61" s="55" t="s">
        <v>183</v>
      </c>
      <c r="B61" s="57" t="s">
        <v>27</v>
      </c>
      <c r="C61" s="56" t="s">
        <v>222</v>
      </c>
      <c r="D61" s="94" t="s">
        <v>227</v>
      </c>
      <c r="E61" s="53">
        <v>1</v>
      </c>
      <c r="F61" s="60" t="s">
        <v>282</v>
      </c>
      <c r="G61" s="54">
        <v>0</v>
      </c>
      <c r="H61" s="123">
        <v>1695.65</v>
      </c>
      <c r="I61" s="123">
        <v>6782.61</v>
      </c>
      <c r="J61" s="65">
        <f t="shared" si="0"/>
        <v>8478.26</v>
      </c>
    </row>
    <row r="62" spans="1:10" ht="15.5" x14ac:dyDescent="0.3">
      <c r="A62" s="55" t="s">
        <v>196</v>
      </c>
      <c r="B62" s="57" t="s">
        <v>33</v>
      </c>
      <c r="C62" s="57" t="s">
        <v>219</v>
      </c>
      <c r="D62" s="94" t="s">
        <v>227</v>
      </c>
      <c r="E62" s="53">
        <v>1</v>
      </c>
      <c r="F62" s="60" t="s">
        <v>283</v>
      </c>
      <c r="G62" s="54">
        <v>0</v>
      </c>
      <c r="H62" s="124">
        <v>1079.06</v>
      </c>
      <c r="I62" s="124">
        <v>4316.21</v>
      </c>
      <c r="J62" s="65">
        <f t="shared" si="0"/>
        <v>5395.27</v>
      </c>
    </row>
    <row r="63" spans="1:10" ht="15.5" x14ac:dyDescent="0.3">
      <c r="A63" s="55" t="s">
        <v>189</v>
      </c>
      <c r="B63" s="55" t="s">
        <v>31</v>
      </c>
      <c r="C63" s="55" t="s">
        <v>226</v>
      </c>
      <c r="D63" s="94" t="s">
        <v>227</v>
      </c>
      <c r="E63" s="53">
        <v>1</v>
      </c>
      <c r="F63" s="61" t="s">
        <v>284</v>
      </c>
      <c r="G63" s="54">
        <v>0</v>
      </c>
      <c r="H63" s="123">
        <v>1310.28</v>
      </c>
      <c r="I63" s="123">
        <v>5241.1099999999997</v>
      </c>
      <c r="J63" s="65">
        <f t="shared" si="0"/>
        <v>6551.3899999999994</v>
      </c>
    </row>
    <row r="64" spans="1:10" ht="15.5" x14ac:dyDescent="0.3">
      <c r="A64" s="55" t="s">
        <v>197</v>
      </c>
      <c r="B64" s="57" t="s">
        <v>27</v>
      </c>
      <c r="C64" s="55" t="s">
        <v>226</v>
      </c>
      <c r="D64" s="94" t="s">
        <v>407</v>
      </c>
      <c r="E64" s="53">
        <v>1</v>
      </c>
      <c r="F64" s="60" t="s">
        <v>305</v>
      </c>
      <c r="G64" s="54">
        <v>0</v>
      </c>
      <c r="H64" s="123"/>
      <c r="I64" s="123">
        <v>6782.61</v>
      </c>
      <c r="J64" s="65">
        <f t="shared" si="0"/>
        <v>6782.61</v>
      </c>
    </row>
    <row r="65" spans="1:10" ht="15.5" x14ac:dyDescent="0.3">
      <c r="A65" s="55" t="s">
        <v>185</v>
      </c>
      <c r="B65" s="55" t="s">
        <v>29</v>
      </c>
      <c r="C65" s="59" t="s">
        <v>224</v>
      </c>
      <c r="D65" s="94" t="s">
        <v>386</v>
      </c>
      <c r="E65" s="53">
        <v>1</v>
      </c>
      <c r="F65" s="60" t="s">
        <v>386</v>
      </c>
      <c r="G65" s="54">
        <v>0</v>
      </c>
      <c r="H65" s="123">
        <v>1425.9</v>
      </c>
      <c r="I65" s="123">
        <v>5703.56</v>
      </c>
      <c r="J65" s="65">
        <f t="shared" si="0"/>
        <v>7129.4600000000009</v>
      </c>
    </row>
    <row r="66" spans="1:10" ht="15.5" x14ac:dyDescent="0.3">
      <c r="A66" s="55" t="s">
        <v>182</v>
      </c>
      <c r="B66" s="56" t="s">
        <v>39</v>
      </c>
      <c r="C66" s="55" t="s">
        <v>226</v>
      </c>
      <c r="D66" s="94" t="s">
        <v>227</v>
      </c>
      <c r="E66" s="53">
        <v>1</v>
      </c>
      <c r="F66" s="61" t="s">
        <v>287</v>
      </c>
      <c r="G66" s="54">
        <v>0</v>
      </c>
      <c r="H66" s="123">
        <v>500.99</v>
      </c>
      <c r="I66" s="123">
        <v>2003.96</v>
      </c>
      <c r="J66" s="65">
        <f t="shared" si="0"/>
        <v>2504.9499999999998</v>
      </c>
    </row>
    <row r="67" spans="1:10" ht="15.5" x14ac:dyDescent="0.3">
      <c r="A67" s="55" t="s">
        <v>180</v>
      </c>
      <c r="B67" s="58" t="s">
        <v>37</v>
      </c>
      <c r="C67" s="55" t="s">
        <v>226</v>
      </c>
      <c r="D67" s="94" t="s">
        <v>407</v>
      </c>
      <c r="E67" s="53">
        <v>1</v>
      </c>
      <c r="F67" s="129" t="s">
        <v>411</v>
      </c>
      <c r="G67" s="54">
        <v>0</v>
      </c>
      <c r="H67" s="124"/>
      <c r="I67" s="124">
        <v>3083.01</v>
      </c>
      <c r="J67" s="65">
        <f t="shared" si="0"/>
        <v>3083.01</v>
      </c>
    </row>
    <row r="68" spans="1:10" ht="15.5" x14ac:dyDescent="0.3">
      <c r="A68" s="55" t="s">
        <v>185</v>
      </c>
      <c r="B68" s="55" t="s">
        <v>29</v>
      </c>
      <c r="C68" s="57" t="s">
        <v>223</v>
      </c>
      <c r="D68" s="94" t="s">
        <v>227</v>
      </c>
      <c r="E68" s="53">
        <v>1</v>
      </c>
      <c r="F68" s="60" t="s">
        <v>269</v>
      </c>
      <c r="G68" s="54">
        <v>0</v>
      </c>
      <c r="H68" s="123">
        <v>1425.9</v>
      </c>
      <c r="I68" s="123">
        <v>5703.56</v>
      </c>
      <c r="J68" s="65">
        <f t="shared" si="0"/>
        <v>7129.4600000000009</v>
      </c>
    </row>
    <row r="69" spans="1:10" ht="15.5" x14ac:dyDescent="0.3">
      <c r="A69" s="55" t="s">
        <v>189</v>
      </c>
      <c r="B69" s="55" t="s">
        <v>31</v>
      </c>
      <c r="C69" s="56" t="s">
        <v>222</v>
      </c>
      <c r="D69" s="122" t="s">
        <v>227</v>
      </c>
      <c r="E69" s="53">
        <v>1</v>
      </c>
      <c r="F69" s="60" t="s">
        <v>341</v>
      </c>
      <c r="G69" s="54">
        <v>0</v>
      </c>
      <c r="H69" s="123">
        <v>1310.28</v>
      </c>
      <c r="I69" s="123">
        <v>5241.1099999999997</v>
      </c>
      <c r="J69" s="65">
        <f t="shared" si="0"/>
        <v>6551.3899999999994</v>
      </c>
    </row>
    <row r="70" spans="1:10" ht="15.5" x14ac:dyDescent="0.3">
      <c r="A70" s="55" t="s">
        <v>182</v>
      </c>
      <c r="B70" s="56" t="s">
        <v>39</v>
      </c>
      <c r="C70" s="56" t="s">
        <v>220</v>
      </c>
      <c r="D70" s="94" t="s">
        <v>227</v>
      </c>
      <c r="E70" s="53">
        <v>1</v>
      </c>
      <c r="F70" s="60" t="s">
        <v>291</v>
      </c>
      <c r="G70" s="54">
        <v>0</v>
      </c>
      <c r="H70" s="123">
        <v>500.99</v>
      </c>
      <c r="I70" s="123">
        <v>2003.96</v>
      </c>
      <c r="J70" s="65">
        <f t="shared" si="0"/>
        <v>2504.9499999999998</v>
      </c>
    </row>
    <row r="71" spans="1:10" ht="15.5" x14ac:dyDescent="0.3">
      <c r="A71" s="56" t="s">
        <v>182</v>
      </c>
      <c r="B71" s="56" t="s">
        <v>39</v>
      </c>
      <c r="C71" s="56" t="s">
        <v>220</v>
      </c>
      <c r="D71" s="94" t="s">
        <v>386</v>
      </c>
      <c r="E71" s="53">
        <v>1</v>
      </c>
      <c r="F71" s="60" t="s">
        <v>386</v>
      </c>
      <c r="G71" s="54">
        <v>0</v>
      </c>
      <c r="H71" s="123">
        <v>500.99</v>
      </c>
      <c r="I71" s="123">
        <v>2003.96</v>
      </c>
      <c r="J71" s="65">
        <f t="shared" ref="J71:J134" si="1">H71+I71</f>
        <v>2504.9499999999998</v>
      </c>
    </row>
    <row r="72" spans="1:10" ht="15.5" x14ac:dyDescent="0.3">
      <c r="A72" s="55" t="s">
        <v>185</v>
      </c>
      <c r="B72" s="55" t="s">
        <v>29</v>
      </c>
      <c r="C72" s="57" t="s">
        <v>223</v>
      </c>
      <c r="D72" s="94" t="s">
        <v>227</v>
      </c>
      <c r="E72" s="53">
        <v>1</v>
      </c>
      <c r="F72" s="60" t="s">
        <v>293</v>
      </c>
      <c r="G72" s="54">
        <v>0</v>
      </c>
      <c r="H72" s="123">
        <v>1425.9</v>
      </c>
      <c r="I72" s="123">
        <v>5703.56</v>
      </c>
      <c r="J72" s="65">
        <f t="shared" si="1"/>
        <v>7129.4600000000009</v>
      </c>
    </row>
    <row r="73" spans="1:10" ht="15.5" x14ac:dyDescent="0.3">
      <c r="A73" s="55" t="s">
        <v>198</v>
      </c>
      <c r="B73" s="55" t="s">
        <v>449</v>
      </c>
      <c r="C73" s="58" t="s">
        <v>225</v>
      </c>
      <c r="D73" s="94" t="s">
        <v>386</v>
      </c>
      <c r="E73" s="53">
        <v>1</v>
      </c>
      <c r="F73" s="60" t="s">
        <v>386</v>
      </c>
      <c r="G73" s="54">
        <v>0</v>
      </c>
      <c r="H73" s="123">
        <v>3709.68</v>
      </c>
      <c r="I73" s="123">
        <v>14838.72</v>
      </c>
      <c r="J73" s="65">
        <f t="shared" si="1"/>
        <v>18548.399999999998</v>
      </c>
    </row>
    <row r="74" spans="1:10" ht="15.5" x14ac:dyDescent="0.3">
      <c r="A74" s="55" t="s">
        <v>196</v>
      </c>
      <c r="B74" s="57" t="s">
        <v>33</v>
      </c>
      <c r="C74" s="56" t="s">
        <v>222</v>
      </c>
      <c r="D74" s="94" t="s">
        <v>386</v>
      </c>
      <c r="E74" s="53">
        <v>1</v>
      </c>
      <c r="F74" s="60" t="s">
        <v>386</v>
      </c>
      <c r="G74" s="54">
        <v>0</v>
      </c>
      <c r="H74" s="124">
        <v>1079.06</v>
      </c>
      <c r="I74" s="124">
        <v>4316.21</v>
      </c>
      <c r="J74" s="65">
        <f t="shared" si="1"/>
        <v>5395.27</v>
      </c>
    </row>
    <row r="75" spans="1:10" ht="15.5" x14ac:dyDescent="0.3">
      <c r="A75" s="55" t="s">
        <v>182</v>
      </c>
      <c r="B75" s="56" t="s">
        <v>39</v>
      </c>
      <c r="C75" s="56" t="s">
        <v>224</v>
      </c>
      <c r="D75" s="94" t="s">
        <v>227</v>
      </c>
      <c r="E75" s="53">
        <v>1</v>
      </c>
      <c r="F75" s="60" t="s">
        <v>296</v>
      </c>
      <c r="G75" s="54">
        <v>0</v>
      </c>
      <c r="H75" s="123">
        <v>500.99</v>
      </c>
      <c r="I75" s="123">
        <v>2003.96</v>
      </c>
      <c r="J75" s="65">
        <f t="shared" si="1"/>
        <v>2504.9499999999998</v>
      </c>
    </row>
    <row r="76" spans="1:10" ht="15.5" x14ac:dyDescent="0.3">
      <c r="A76" s="55" t="s">
        <v>199</v>
      </c>
      <c r="B76" s="55" t="s">
        <v>31</v>
      </c>
      <c r="C76" s="56" t="s">
        <v>224</v>
      </c>
      <c r="D76" s="94" t="s">
        <v>227</v>
      </c>
      <c r="E76" s="53">
        <v>1</v>
      </c>
      <c r="F76" s="60" t="s">
        <v>297</v>
      </c>
      <c r="G76" s="54">
        <v>0</v>
      </c>
      <c r="H76" s="123">
        <v>1310.28</v>
      </c>
      <c r="I76" s="123">
        <v>5241.1099999999997</v>
      </c>
      <c r="J76" s="65">
        <f t="shared" si="1"/>
        <v>6551.3899999999994</v>
      </c>
    </row>
    <row r="77" spans="1:10" ht="15.5" x14ac:dyDescent="0.3">
      <c r="A77" s="55" t="s">
        <v>200</v>
      </c>
      <c r="B77" s="57" t="s">
        <v>33</v>
      </c>
      <c r="C77" s="56" t="s">
        <v>222</v>
      </c>
      <c r="D77" s="94" t="s">
        <v>407</v>
      </c>
      <c r="E77" s="53">
        <v>1</v>
      </c>
      <c r="F77" s="60" t="s">
        <v>298</v>
      </c>
      <c r="G77" s="54">
        <v>0</v>
      </c>
      <c r="H77" s="124"/>
      <c r="I77" s="124">
        <v>4316.21</v>
      </c>
      <c r="J77" s="65">
        <f t="shared" si="1"/>
        <v>4316.21</v>
      </c>
    </row>
    <row r="78" spans="1:10" ht="15.5" x14ac:dyDescent="0.3">
      <c r="A78" s="55" t="s">
        <v>201</v>
      </c>
      <c r="B78" s="56" t="s">
        <v>39</v>
      </c>
      <c r="C78" s="57" t="s">
        <v>219</v>
      </c>
      <c r="D78" s="94" t="s">
        <v>386</v>
      </c>
      <c r="E78" s="53">
        <v>1</v>
      </c>
      <c r="F78" s="60" t="s">
        <v>386</v>
      </c>
      <c r="G78" s="54">
        <v>0</v>
      </c>
      <c r="H78" s="123">
        <v>500.99</v>
      </c>
      <c r="I78" s="123">
        <v>2003.96</v>
      </c>
      <c r="J78" s="65">
        <f t="shared" si="1"/>
        <v>2504.9499999999998</v>
      </c>
    </row>
    <row r="79" spans="1:10" ht="15.5" x14ac:dyDescent="0.3">
      <c r="A79" s="55" t="s">
        <v>202</v>
      </c>
      <c r="B79" s="55" t="s">
        <v>31</v>
      </c>
      <c r="C79" s="56" t="s">
        <v>222</v>
      </c>
      <c r="D79" s="94" t="s">
        <v>407</v>
      </c>
      <c r="E79" s="53">
        <v>1</v>
      </c>
      <c r="F79" s="60" t="s">
        <v>300</v>
      </c>
      <c r="G79" s="54">
        <v>0</v>
      </c>
      <c r="H79" s="123"/>
      <c r="I79" s="123">
        <v>5241.1099999999997</v>
      </c>
      <c r="J79" s="65">
        <f t="shared" si="1"/>
        <v>5241.1099999999997</v>
      </c>
    </row>
    <row r="80" spans="1:10" ht="15.5" x14ac:dyDescent="0.3">
      <c r="A80" s="55" t="s">
        <v>187</v>
      </c>
      <c r="B80" s="55" t="s">
        <v>25</v>
      </c>
      <c r="C80" s="60" t="s">
        <v>226</v>
      </c>
      <c r="D80" s="94" t="s">
        <v>386</v>
      </c>
      <c r="E80" s="53">
        <v>1</v>
      </c>
      <c r="F80" s="60" t="s">
        <v>386</v>
      </c>
      <c r="G80" s="54">
        <v>0</v>
      </c>
      <c r="H80" s="123">
        <v>2312.25</v>
      </c>
      <c r="I80" s="123">
        <v>9249.0300000000007</v>
      </c>
      <c r="J80" s="65">
        <f t="shared" si="1"/>
        <v>11561.28</v>
      </c>
    </row>
    <row r="81" spans="1:10" ht="15.5" x14ac:dyDescent="0.3">
      <c r="A81" s="55" t="s">
        <v>189</v>
      </c>
      <c r="B81" s="55" t="s">
        <v>31</v>
      </c>
      <c r="C81" s="57" t="s">
        <v>219</v>
      </c>
      <c r="D81" s="94" t="s">
        <v>227</v>
      </c>
      <c r="E81" s="53">
        <v>1</v>
      </c>
      <c r="F81" s="61" t="s">
        <v>302</v>
      </c>
      <c r="G81" s="54">
        <v>0</v>
      </c>
      <c r="H81" s="123">
        <v>1310.28</v>
      </c>
      <c r="I81" s="123">
        <v>5241.1099999999997</v>
      </c>
      <c r="J81" s="65">
        <f t="shared" si="1"/>
        <v>6551.3899999999994</v>
      </c>
    </row>
    <row r="82" spans="1:10" ht="15.5" x14ac:dyDescent="0.3">
      <c r="A82" s="55" t="s">
        <v>181</v>
      </c>
      <c r="B82" s="57" t="s">
        <v>33</v>
      </c>
      <c r="C82" s="56" t="s">
        <v>222</v>
      </c>
      <c r="D82" s="94" t="s">
        <v>227</v>
      </c>
      <c r="E82" s="53">
        <v>1</v>
      </c>
      <c r="F82" s="63" t="s">
        <v>303</v>
      </c>
      <c r="G82" s="54">
        <v>0</v>
      </c>
      <c r="H82" s="124">
        <v>1079.06</v>
      </c>
      <c r="I82" s="124">
        <v>4316.21</v>
      </c>
      <c r="J82" s="65">
        <f t="shared" si="1"/>
        <v>5395.27</v>
      </c>
    </row>
    <row r="83" spans="1:10" ht="15.5" x14ac:dyDescent="0.3">
      <c r="A83" s="55" t="s">
        <v>195</v>
      </c>
      <c r="B83" s="55" t="s">
        <v>41</v>
      </c>
      <c r="C83" s="56" t="s">
        <v>222</v>
      </c>
      <c r="D83" s="94" t="s">
        <v>227</v>
      </c>
      <c r="E83" s="53">
        <v>1</v>
      </c>
      <c r="F83" s="62" t="s">
        <v>304</v>
      </c>
      <c r="G83" s="54">
        <v>0</v>
      </c>
      <c r="H83" s="123">
        <v>308.3</v>
      </c>
      <c r="I83" s="123">
        <v>1233.21</v>
      </c>
      <c r="J83" s="67">
        <f t="shared" si="1"/>
        <v>1541.51</v>
      </c>
    </row>
    <row r="84" spans="1:10" ht="15.5" x14ac:dyDescent="0.3">
      <c r="A84" s="55" t="s">
        <v>203</v>
      </c>
      <c r="B84" s="55" t="s">
        <v>31</v>
      </c>
      <c r="C84" s="55" t="s">
        <v>226</v>
      </c>
      <c r="D84" s="94" t="s">
        <v>407</v>
      </c>
      <c r="E84" s="53">
        <v>1</v>
      </c>
      <c r="F84" s="60" t="s">
        <v>288</v>
      </c>
      <c r="G84" s="54">
        <v>0</v>
      </c>
      <c r="H84" s="123"/>
      <c r="I84" s="123">
        <v>5241.1099999999997</v>
      </c>
      <c r="J84" s="65">
        <f t="shared" si="1"/>
        <v>5241.1099999999997</v>
      </c>
    </row>
    <row r="85" spans="1:10" ht="15.5" x14ac:dyDescent="0.3">
      <c r="A85" s="55" t="s">
        <v>185</v>
      </c>
      <c r="B85" s="55" t="s">
        <v>29</v>
      </c>
      <c r="C85" s="57" t="s">
        <v>223</v>
      </c>
      <c r="D85" s="94" t="s">
        <v>407</v>
      </c>
      <c r="E85" s="53">
        <v>1</v>
      </c>
      <c r="F85" s="61" t="s">
        <v>386</v>
      </c>
      <c r="G85" s="54">
        <v>0</v>
      </c>
      <c r="H85" s="123"/>
      <c r="I85" s="123">
        <v>5703.56</v>
      </c>
      <c r="J85" s="65">
        <f t="shared" si="1"/>
        <v>5703.56</v>
      </c>
    </row>
    <row r="86" spans="1:10" ht="15.5" x14ac:dyDescent="0.3">
      <c r="A86" s="55" t="s">
        <v>182</v>
      </c>
      <c r="B86" s="56" t="s">
        <v>39</v>
      </c>
      <c r="C86" s="58" t="s">
        <v>221</v>
      </c>
      <c r="D86" s="94" t="s">
        <v>227</v>
      </c>
      <c r="E86" s="53">
        <v>1</v>
      </c>
      <c r="F86" s="60" t="s">
        <v>307</v>
      </c>
      <c r="G86" s="54">
        <v>0</v>
      </c>
      <c r="H86" s="123">
        <v>500.99</v>
      </c>
      <c r="I86" s="123">
        <v>2003.96</v>
      </c>
      <c r="J86" s="65">
        <f t="shared" si="1"/>
        <v>2504.9499999999998</v>
      </c>
    </row>
    <row r="87" spans="1:10" ht="15.5" x14ac:dyDescent="0.3">
      <c r="A87" s="55" t="s">
        <v>181</v>
      </c>
      <c r="B87" s="57" t="s">
        <v>33</v>
      </c>
      <c r="C87" s="55" t="s">
        <v>226</v>
      </c>
      <c r="D87" s="94" t="s">
        <v>407</v>
      </c>
      <c r="E87" s="53">
        <v>1</v>
      </c>
      <c r="F87" s="61" t="s">
        <v>595</v>
      </c>
      <c r="G87" s="54">
        <v>0</v>
      </c>
      <c r="H87" s="124"/>
      <c r="I87" s="124">
        <v>4316.21</v>
      </c>
      <c r="J87" s="65">
        <f t="shared" si="1"/>
        <v>4316.21</v>
      </c>
    </row>
    <row r="88" spans="1:10" ht="15.5" x14ac:dyDescent="0.3">
      <c r="A88" s="55" t="s">
        <v>183</v>
      </c>
      <c r="B88" s="57" t="s">
        <v>27</v>
      </c>
      <c r="C88" s="55" t="s">
        <v>226</v>
      </c>
      <c r="D88" s="94" t="s">
        <v>386</v>
      </c>
      <c r="E88" s="53">
        <v>1</v>
      </c>
      <c r="F88" s="61" t="s">
        <v>386</v>
      </c>
      <c r="G88" s="54">
        <v>0</v>
      </c>
      <c r="H88" s="123">
        <v>1695.65</v>
      </c>
      <c r="I88" s="123">
        <v>6782.61</v>
      </c>
      <c r="J88" s="65">
        <f t="shared" si="1"/>
        <v>8478.26</v>
      </c>
    </row>
    <row r="89" spans="1:10" ht="15.5" x14ac:dyDescent="0.3">
      <c r="A89" s="55" t="s">
        <v>204</v>
      </c>
      <c r="B89" s="55" t="s">
        <v>41</v>
      </c>
      <c r="C89" s="58" t="s">
        <v>221</v>
      </c>
      <c r="D89" s="94" t="s">
        <v>227</v>
      </c>
      <c r="E89" s="53">
        <v>1</v>
      </c>
      <c r="F89" s="60" t="s">
        <v>594</v>
      </c>
      <c r="G89" s="54">
        <v>0</v>
      </c>
      <c r="H89" s="123">
        <v>308.3</v>
      </c>
      <c r="I89" s="123">
        <v>1233.21</v>
      </c>
      <c r="J89" s="67">
        <f t="shared" si="1"/>
        <v>1541.51</v>
      </c>
    </row>
    <row r="90" spans="1:10" ht="15.5" x14ac:dyDescent="0.3">
      <c r="A90" s="55" t="s">
        <v>199</v>
      </c>
      <c r="B90" s="55" t="s">
        <v>31</v>
      </c>
      <c r="C90" s="56" t="s">
        <v>224</v>
      </c>
      <c r="D90" s="94" t="s">
        <v>227</v>
      </c>
      <c r="E90" s="53">
        <v>1</v>
      </c>
      <c r="F90" s="60" t="s">
        <v>311</v>
      </c>
      <c r="G90" s="54">
        <v>0</v>
      </c>
      <c r="H90" s="123">
        <v>1310.28</v>
      </c>
      <c r="I90" s="123">
        <v>5241.1099999999997</v>
      </c>
      <c r="J90" s="65">
        <f t="shared" si="1"/>
        <v>6551.3899999999994</v>
      </c>
    </row>
    <row r="91" spans="1:10" ht="15.5" x14ac:dyDescent="0.3">
      <c r="A91" s="55" t="s">
        <v>181</v>
      </c>
      <c r="B91" s="57" t="s">
        <v>33</v>
      </c>
      <c r="C91" s="55" t="s">
        <v>226</v>
      </c>
      <c r="D91" s="94" t="s">
        <v>227</v>
      </c>
      <c r="E91" s="53">
        <v>1</v>
      </c>
      <c r="F91" s="62" t="s">
        <v>312</v>
      </c>
      <c r="G91" s="54">
        <v>0</v>
      </c>
      <c r="H91" s="124">
        <v>1079.06</v>
      </c>
      <c r="I91" s="124">
        <v>4316.21</v>
      </c>
      <c r="J91" s="65">
        <f t="shared" si="1"/>
        <v>5395.27</v>
      </c>
    </row>
    <row r="92" spans="1:10" ht="15.5" x14ac:dyDescent="0.3">
      <c r="A92" s="55" t="s">
        <v>205</v>
      </c>
      <c r="B92" s="55" t="s">
        <v>449</v>
      </c>
      <c r="C92" s="56" t="s">
        <v>220</v>
      </c>
      <c r="D92" s="94" t="s">
        <v>386</v>
      </c>
      <c r="E92" s="53">
        <v>1</v>
      </c>
      <c r="F92" s="60" t="s">
        <v>386</v>
      </c>
      <c r="G92" s="54">
        <v>0</v>
      </c>
      <c r="H92" s="123">
        <v>3709.68</v>
      </c>
      <c r="I92" s="123">
        <v>14838.72</v>
      </c>
      <c r="J92" s="65">
        <f t="shared" si="1"/>
        <v>18548.399999999998</v>
      </c>
    </row>
    <row r="93" spans="1:10" ht="15.5" x14ac:dyDescent="0.3">
      <c r="A93" s="55" t="s">
        <v>189</v>
      </c>
      <c r="B93" s="55" t="s">
        <v>31</v>
      </c>
      <c r="C93" s="58" t="s">
        <v>225</v>
      </c>
      <c r="D93" s="94" t="s">
        <v>227</v>
      </c>
      <c r="E93" s="53">
        <v>1</v>
      </c>
      <c r="F93" s="60" t="s">
        <v>314</v>
      </c>
      <c r="G93" s="54">
        <v>0</v>
      </c>
      <c r="H93" s="123">
        <v>1310.28</v>
      </c>
      <c r="I93" s="123">
        <v>5241.1099999999997</v>
      </c>
      <c r="J93" s="65">
        <f t="shared" si="1"/>
        <v>6551.3899999999994</v>
      </c>
    </row>
    <row r="94" spans="1:10" ht="15.5" x14ac:dyDescent="0.3">
      <c r="A94" s="55" t="s">
        <v>185</v>
      </c>
      <c r="B94" s="55" t="s">
        <v>29</v>
      </c>
      <c r="C94" s="56" t="s">
        <v>222</v>
      </c>
      <c r="D94" s="94" t="s">
        <v>227</v>
      </c>
      <c r="E94" s="53">
        <v>1</v>
      </c>
      <c r="F94" s="61" t="s">
        <v>315</v>
      </c>
      <c r="G94" s="54">
        <v>0</v>
      </c>
      <c r="H94" s="123">
        <v>1425.9</v>
      </c>
      <c r="I94" s="123">
        <v>5703.56</v>
      </c>
      <c r="J94" s="65">
        <f t="shared" si="1"/>
        <v>7129.4600000000009</v>
      </c>
    </row>
    <row r="95" spans="1:10" ht="15.5" x14ac:dyDescent="0.3">
      <c r="A95" s="55" t="s">
        <v>206</v>
      </c>
      <c r="B95" s="57" t="s">
        <v>27</v>
      </c>
      <c r="C95" s="57" t="s">
        <v>219</v>
      </c>
      <c r="D95" s="94" t="s">
        <v>227</v>
      </c>
      <c r="E95" s="53">
        <v>1</v>
      </c>
      <c r="F95" s="60" t="s">
        <v>316</v>
      </c>
      <c r="G95" s="54">
        <v>0</v>
      </c>
      <c r="H95" s="123">
        <v>1695.65</v>
      </c>
      <c r="I95" s="123">
        <v>6782.61</v>
      </c>
      <c r="J95" s="65">
        <f t="shared" si="1"/>
        <v>8478.26</v>
      </c>
    </row>
    <row r="96" spans="1:10" ht="15.5" x14ac:dyDescent="0.3">
      <c r="A96" s="55" t="s">
        <v>207</v>
      </c>
      <c r="B96" s="57" t="s">
        <v>27</v>
      </c>
      <c r="C96" s="57" t="s">
        <v>223</v>
      </c>
      <c r="D96" s="94" t="s">
        <v>386</v>
      </c>
      <c r="E96" s="53">
        <v>1</v>
      </c>
      <c r="F96" s="60" t="s">
        <v>386</v>
      </c>
      <c r="G96" s="54">
        <v>0</v>
      </c>
      <c r="H96" s="123">
        <v>1695.65</v>
      </c>
      <c r="I96" s="123">
        <v>6782.61</v>
      </c>
      <c r="J96" s="65">
        <f t="shared" si="1"/>
        <v>8478.26</v>
      </c>
    </row>
    <row r="97" spans="1:10" ht="15.5" x14ac:dyDescent="0.3">
      <c r="A97" s="55" t="s">
        <v>208</v>
      </c>
      <c r="B97" s="55" t="s">
        <v>449</v>
      </c>
      <c r="C97" s="57" t="s">
        <v>219</v>
      </c>
      <c r="D97" s="94" t="s">
        <v>386</v>
      </c>
      <c r="E97" s="53">
        <v>1</v>
      </c>
      <c r="F97" s="60" t="s">
        <v>386</v>
      </c>
      <c r="G97" s="54">
        <v>0</v>
      </c>
      <c r="H97" s="123">
        <v>3709.68</v>
      </c>
      <c r="I97" s="123">
        <v>14838.72</v>
      </c>
      <c r="J97" s="65">
        <f t="shared" si="1"/>
        <v>18548.399999999998</v>
      </c>
    </row>
    <row r="98" spans="1:10" ht="15.5" x14ac:dyDescent="0.3">
      <c r="A98" s="55" t="s">
        <v>182</v>
      </c>
      <c r="B98" s="56" t="s">
        <v>39</v>
      </c>
      <c r="C98" s="56" t="s">
        <v>220</v>
      </c>
      <c r="D98" s="94" t="s">
        <v>227</v>
      </c>
      <c r="E98" s="53">
        <v>1</v>
      </c>
      <c r="F98" s="60" t="s">
        <v>319</v>
      </c>
      <c r="G98" s="54">
        <v>0</v>
      </c>
      <c r="H98" s="123">
        <v>500.99</v>
      </c>
      <c r="I98" s="123">
        <v>2003.96</v>
      </c>
      <c r="J98" s="65">
        <f t="shared" si="1"/>
        <v>2504.9499999999998</v>
      </c>
    </row>
    <row r="99" spans="1:10" ht="15.5" x14ac:dyDescent="0.3">
      <c r="A99" s="55" t="s">
        <v>207</v>
      </c>
      <c r="B99" s="57" t="s">
        <v>27</v>
      </c>
      <c r="C99" s="58" t="s">
        <v>225</v>
      </c>
      <c r="D99" s="94" t="s">
        <v>227</v>
      </c>
      <c r="E99" s="53">
        <v>1</v>
      </c>
      <c r="F99" s="60" t="s">
        <v>320</v>
      </c>
      <c r="G99" s="54">
        <v>0</v>
      </c>
      <c r="H99" s="123">
        <v>1695.65</v>
      </c>
      <c r="I99" s="123">
        <v>6782.61</v>
      </c>
      <c r="J99" s="65">
        <f t="shared" si="1"/>
        <v>8478.26</v>
      </c>
    </row>
    <row r="100" spans="1:10" ht="15.5" x14ac:dyDescent="0.3">
      <c r="A100" s="55" t="s">
        <v>181</v>
      </c>
      <c r="B100" s="57" t="s">
        <v>33</v>
      </c>
      <c r="C100" s="57" t="s">
        <v>219</v>
      </c>
      <c r="D100" s="94" t="s">
        <v>227</v>
      </c>
      <c r="E100" s="53">
        <v>1</v>
      </c>
      <c r="F100" s="60" t="s">
        <v>321</v>
      </c>
      <c r="G100" s="54">
        <v>0</v>
      </c>
      <c r="H100" s="124">
        <v>1079.06</v>
      </c>
      <c r="I100" s="124">
        <v>4316.21</v>
      </c>
      <c r="J100" s="65">
        <f t="shared" si="1"/>
        <v>5395.27</v>
      </c>
    </row>
    <row r="101" spans="1:10" ht="15.5" x14ac:dyDescent="0.3">
      <c r="A101" s="55" t="s">
        <v>182</v>
      </c>
      <c r="B101" s="56" t="s">
        <v>39</v>
      </c>
      <c r="C101" s="56" t="s">
        <v>224</v>
      </c>
      <c r="D101" s="94" t="s">
        <v>227</v>
      </c>
      <c r="E101" s="53">
        <v>1</v>
      </c>
      <c r="F101" s="60" t="s">
        <v>322</v>
      </c>
      <c r="G101" s="54">
        <v>0</v>
      </c>
      <c r="H101" s="123">
        <v>500.99</v>
      </c>
      <c r="I101" s="123">
        <v>2003.96</v>
      </c>
      <c r="J101" s="65">
        <f t="shared" si="1"/>
        <v>2504.9499999999998</v>
      </c>
    </row>
    <row r="102" spans="1:10" ht="15.5" x14ac:dyDescent="0.3">
      <c r="A102" s="55" t="s">
        <v>182</v>
      </c>
      <c r="B102" s="56" t="s">
        <v>39</v>
      </c>
      <c r="C102" s="57" t="s">
        <v>219</v>
      </c>
      <c r="D102" s="94" t="s">
        <v>227</v>
      </c>
      <c r="E102" s="53">
        <v>1</v>
      </c>
      <c r="F102" s="60" t="s">
        <v>323</v>
      </c>
      <c r="G102" s="54">
        <v>0</v>
      </c>
      <c r="H102" s="123">
        <v>500.99</v>
      </c>
      <c r="I102" s="123">
        <v>2003.96</v>
      </c>
      <c r="J102" s="65">
        <f t="shared" si="1"/>
        <v>2504.9499999999998</v>
      </c>
    </row>
    <row r="103" spans="1:10" ht="15.5" x14ac:dyDescent="0.3">
      <c r="A103" s="55" t="s">
        <v>182</v>
      </c>
      <c r="B103" s="56" t="s">
        <v>39</v>
      </c>
      <c r="C103" s="57" t="s">
        <v>219</v>
      </c>
      <c r="D103" s="94" t="s">
        <v>227</v>
      </c>
      <c r="E103" s="53">
        <v>1</v>
      </c>
      <c r="F103" s="60" t="s">
        <v>324</v>
      </c>
      <c r="G103" s="54">
        <v>0</v>
      </c>
      <c r="H103" s="123">
        <v>500.99</v>
      </c>
      <c r="I103" s="123">
        <v>2003.96</v>
      </c>
      <c r="J103" s="65">
        <f t="shared" si="1"/>
        <v>2504.9499999999998</v>
      </c>
    </row>
    <row r="104" spans="1:10" ht="15.5" x14ac:dyDescent="0.3">
      <c r="A104" s="55" t="s">
        <v>183</v>
      </c>
      <c r="B104" s="57" t="s">
        <v>27</v>
      </c>
      <c r="C104" s="56" t="s">
        <v>222</v>
      </c>
      <c r="D104" s="94" t="s">
        <v>386</v>
      </c>
      <c r="E104" s="53">
        <v>1</v>
      </c>
      <c r="F104" s="60" t="s">
        <v>386</v>
      </c>
      <c r="G104" s="54">
        <v>0</v>
      </c>
      <c r="H104" s="123">
        <v>1695.65</v>
      </c>
      <c r="I104" s="123">
        <v>6782.61</v>
      </c>
      <c r="J104" s="65">
        <f t="shared" si="1"/>
        <v>8478.26</v>
      </c>
    </row>
    <row r="105" spans="1:10" ht="15.5" x14ac:dyDescent="0.3">
      <c r="A105" s="55" t="s">
        <v>209</v>
      </c>
      <c r="B105" s="57" t="s">
        <v>27</v>
      </c>
      <c r="C105" s="57" t="s">
        <v>219</v>
      </c>
      <c r="D105" s="94" t="s">
        <v>227</v>
      </c>
      <c r="E105" s="53">
        <v>1</v>
      </c>
      <c r="F105" s="60" t="s">
        <v>326</v>
      </c>
      <c r="G105" s="54">
        <v>0</v>
      </c>
      <c r="H105" s="123">
        <v>1695.65</v>
      </c>
      <c r="I105" s="123">
        <v>6782.61</v>
      </c>
      <c r="J105" s="65">
        <f t="shared" si="1"/>
        <v>8478.26</v>
      </c>
    </row>
    <row r="106" spans="1:10" ht="15.5" x14ac:dyDescent="0.3">
      <c r="A106" s="55" t="s">
        <v>183</v>
      </c>
      <c r="B106" s="57" t="s">
        <v>27</v>
      </c>
      <c r="C106" s="56" t="s">
        <v>220</v>
      </c>
      <c r="D106" s="94" t="s">
        <v>386</v>
      </c>
      <c r="E106" s="53">
        <v>1</v>
      </c>
      <c r="F106" s="61" t="s">
        <v>386</v>
      </c>
      <c r="G106" s="54">
        <v>0</v>
      </c>
      <c r="H106" s="123">
        <v>1695.65</v>
      </c>
      <c r="I106" s="123">
        <v>6782.61</v>
      </c>
      <c r="J106" s="65">
        <f t="shared" si="1"/>
        <v>8478.26</v>
      </c>
    </row>
    <row r="107" spans="1:10" ht="15.5" x14ac:dyDescent="0.3">
      <c r="A107" s="55" t="s">
        <v>201</v>
      </c>
      <c r="B107" s="56" t="s">
        <v>39</v>
      </c>
      <c r="C107" s="55" t="s">
        <v>226</v>
      </c>
      <c r="D107" s="94" t="s">
        <v>227</v>
      </c>
      <c r="E107" s="53">
        <v>1</v>
      </c>
      <c r="F107" s="60" t="s">
        <v>564</v>
      </c>
      <c r="G107" s="54">
        <v>0</v>
      </c>
      <c r="H107" s="123">
        <v>500.99</v>
      </c>
      <c r="I107" s="123">
        <v>2003.96</v>
      </c>
      <c r="J107" s="65">
        <f t="shared" si="1"/>
        <v>2504.9499999999998</v>
      </c>
    </row>
    <row r="108" spans="1:10" ht="15.5" x14ac:dyDescent="0.3">
      <c r="A108" s="55" t="s">
        <v>199</v>
      </c>
      <c r="B108" s="55" t="s">
        <v>31</v>
      </c>
      <c r="C108" s="57" t="s">
        <v>219</v>
      </c>
      <c r="D108" s="94" t="s">
        <v>227</v>
      </c>
      <c r="E108" s="53">
        <v>1</v>
      </c>
      <c r="F108" s="60" t="s">
        <v>569</v>
      </c>
      <c r="G108" s="54">
        <v>0</v>
      </c>
      <c r="H108" s="123">
        <v>1310.28</v>
      </c>
      <c r="I108" s="123">
        <v>5241.1099999999997</v>
      </c>
      <c r="J108" s="65">
        <f t="shared" si="1"/>
        <v>6551.3899999999994</v>
      </c>
    </row>
    <row r="109" spans="1:10" ht="15.5" x14ac:dyDescent="0.3">
      <c r="A109" s="55" t="s">
        <v>180</v>
      </c>
      <c r="B109" s="58" t="s">
        <v>37</v>
      </c>
      <c r="C109" s="57" t="s">
        <v>219</v>
      </c>
      <c r="D109" s="94" t="s">
        <v>227</v>
      </c>
      <c r="E109" s="53">
        <v>1</v>
      </c>
      <c r="F109" s="59" t="s">
        <v>330</v>
      </c>
      <c r="G109" s="54">
        <v>0</v>
      </c>
      <c r="H109" s="124">
        <v>770.75</v>
      </c>
      <c r="I109" s="124">
        <v>3083.01</v>
      </c>
      <c r="J109" s="65">
        <f t="shared" si="1"/>
        <v>3853.76</v>
      </c>
    </row>
    <row r="110" spans="1:10" ht="15.5" x14ac:dyDescent="0.3">
      <c r="A110" s="55" t="s">
        <v>199</v>
      </c>
      <c r="B110" s="55" t="s">
        <v>31</v>
      </c>
      <c r="C110" s="57" t="s">
        <v>219</v>
      </c>
      <c r="D110" s="94" t="s">
        <v>227</v>
      </c>
      <c r="E110" s="53">
        <v>1</v>
      </c>
      <c r="F110" s="60" t="s">
        <v>331</v>
      </c>
      <c r="G110" s="54">
        <v>0</v>
      </c>
      <c r="H110" s="123">
        <v>1310.28</v>
      </c>
      <c r="I110" s="123">
        <v>5241.1099999999997</v>
      </c>
      <c r="J110" s="65">
        <f t="shared" si="1"/>
        <v>6551.3899999999994</v>
      </c>
    </row>
    <row r="111" spans="1:10" ht="15.5" x14ac:dyDescent="0.3">
      <c r="A111" s="55" t="s">
        <v>210</v>
      </c>
      <c r="B111" s="55" t="s">
        <v>449</v>
      </c>
      <c r="C111" s="58" t="s">
        <v>221</v>
      </c>
      <c r="D111" s="94" t="s">
        <v>407</v>
      </c>
      <c r="E111" s="53">
        <v>1</v>
      </c>
      <c r="F111" s="60" t="s">
        <v>233</v>
      </c>
      <c r="G111" s="54">
        <v>0</v>
      </c>
      <c r="H111" s="123"/>
      <c r="I111" s="123">
        <v>14838.72</v>
      </c>
      <c r="J111" s="65">
        <f t="shared" si="1"/>
        <v>14838.72</v>
      </c>
    </row>
    <row r="112" spans="1:10" ht="15.5" x14ac:dyDescent="0.3">
      <c r="A112" s="55" t="s">
        <v>187</v>
      </c>
      <c r="B112" s="55" t="s">
        <v>25</v>
      </c>
      <c r="C112" s="56" t="s">
        <v>225</v>
      </c>
      <c r="D112" s="94" t="s">
        <v>386</v>
      </c>
      <c r="E112" s="53">
        <v>1</v>
      </c>
      <c r="F112" s="60" t="s">
        <v>386</v>
      </c>
      <c r="G112" s="54">
        <v>0</v>
      </c>
      <c r="H112" s="123">
        <v>2312.25</v>
      </c>
      <c r="I112" s="123">
        <v>9249.0300000000007</v>
      </c>
      <c r="J112" s="65">
        <f t="shared" si="1"/>
        <v>11561.28</v>
      </c>
    </row>
    <row r="113" spans="1:10" ht="15.5" x14ac:dyDescent="0.3">
      <c r="A113" s="55" t="s">
        <v>187</v>
      </c>
      <c r="B113" s="55" t="s">
        <v>25</v>
      </c>
      <c r="C113" s="56" t="s">
        <v>222</v>
      </c>
      <c r="D113" s="94" t="s">
        <v>461</v>
      </c>
      <c r="E113" s="53">
        <v>1</v>
      </c>
      <c r="F113" s="60" t="s">
        <v>334</v>
      </c>
      <c r="G113" s="54">
        <v>0</v>
      </c>
      <c r="H113" s="123"/>
      <c r="I113" s="123">
        <v>9249.0300000000007</v>
      </c>
      <c r="J113" s="65">
        <f t="shared" si="1"/>
        <v>9249.0300000000007</v>
      </c>
    </row>
    <row r="114" spans="1:10" ht="15.5" x14ac:dyDescent="0.3">
      <c r="A114" s="55" t="s">
        <v>189</v>
      </c>
      <c r="B114" s="55" t="s">
        <v>31</v>
      </c>
      <c r="C114" s="56" t="s">
        <v>225</v>
      </c>
      <c r="D114" s="94" t="s">
        <v>386</v>
      </c>
      <c r="E114" s="53">
        <v>1</v>
      </c>
      <c r="F114" s="60" t="s">
        <v>386</v>
      </c>
      <c r="G114" s="54">
        <v>0</v>
      </c>
      <c r="H114" s="123">
        <v>1310.28</v>
      </c>
      <c r="I114" s="123">
        <v>5241.1099999999997</v>
      </c>
      <c r="J114" s="65">
        <f t="shared" si="1"/>
        <v>6551.3899999999994</v>
      </c>
    </row>
    <row r="115" spans="1:10" ht="15.5" x14ac:dyDescent="0.3">
      <c r="A115" s="55" t="s">
        <v>185</v>
      </c>
      <c r="B115" s="55" t="s">
        <v>29</v>
      </c>
      <c r="C115" s="57" t="s">
        <v>223</v>
      </c>
      <c r="D115" s="94" t="s">
        <v>227</v>
      </c>
      <c r="E115" s="53">
        <v>1</v>
      </c>
      <c r="F115" s="61" t="s">
        <v>336</v>
      </c>
      <c r="G115" s="54">
        <v>0</v>
      </c>
      <c r="H115" s="123">
        <v>1425.9</v>
      </c>
      <c r="I115" s="123">
        <v>5703.56</v>
      </c>
      <c r="J115" s="65">
        <f t="shared" si="1"/>
        <v>7129.4600000000009</v>
      </c>
    </row>
    <row r="116" spans="1:10" ht="15.5" x14ac:dyDescent="0.3">
      <c r="A116" s="55" t="s">
        <v>195</v>
      </c>
      <c r="B116" s="55" t="s">
        <v>41</v>
      </c>
      <c r="C116" s="57" t="s">
        <v>219</v>
      </c>
      <c r="D116" s="94" t="s">
        <v>386</v>
      </c>
      <c r="E116" s="53">
        <v>1</v>
      </c>
      <c r="F116" s="60" t="s">
        <v>386</v>
      </c>
      <c r="G116" s="54">
        <v>0</v>
      </c>
      <c r="H116" s="123">
        <v>308.3</v>
      </c>
      <c r="I116" s="123">
        <v>1233.21</v>
      </c>
      <c r="J116" s="67">
        <f t="shared" si="1"/>
        <v>1541.51</v>
      </c>
    </row>
    <row r="117" spans="1:10" ht="15.5" x14ac:dyDescent="0.3">
      <c r="A117" s="55" t="s">
        <v>195</v>
      </c>
      <c r="B117" s="55" t="s">
        <v>41</v>
      </c>
      <c r="C117" s="56" t="s">
        <v>220</v>
      </c>
      <c r="D117" s="94" t="s">
        <v>227</v>
      </c>
      <c r="E117" s="53">
        <v>1</v>
      </c>
      <c r="F117" s="61" t="s">
        <v>338</v>
      </c>
      <c r="G117" s="54">
        <v>0</v>
      </c>
      <c r="H117" s="123">
        <v>308.3</v>
      </c>
      <c r="I117" s="123">
        <v>1233.21</v>
      </c>
      <c r="J117" s="67">
        <f t="shared" si="1"/>
        <v>1541.51</v>
      </c>
    </row>
    <row r="118" spans="1:10" ht="15.5" x14ac:dyDescent="0.3">
      <c r="A118" s="55" t="s">
        <v>195</v>
      </c>
      <c r="B118" s="55" t="s">
        <v>41</v>
      </c>
      <c r="C118" s="55" t="s">
        <v>226</v>
      </c>
      <c r="D118" s="94" t="s">
        <v>227</v>
      </c>
      <c r="E118" s="53">
        <v>1</v>
      </c>
      <c r="F118" s="60" t="s">
        <v>590</v>
      </c>
      <c r="G118" s="54">
        <v>0</v>
      </c>
      <c r="H118" s="123">
        <v>308.3</v>
      </c>
      <c r="I118" s="123">
        <v>1233.21</v>
      </c>
      <c r="J118" s="67">
        <f t="shared" si="1"/>
        <v>1541.51</v>
      </c>
    </row>
    <row r="119" spans="1:10" ht="15.5" x14ac:dyDescent="0.3">
      <c r="A119" s="55" t="s">
        <v>180</v>
      </c>
      <c r="B119" s="58" t="s">
        <v>37</v>
      </c>
      <c r="C119" s="56" t="s">
        <v>224</v>
      </c>
      <c r="D119" s="94" t="s">
        <v>386</v>
      </c>
      <c r="E119" s="53">
        <v>1</v>
      </c>
      <c r="F119" s="60" t="s">
        <v>386</v>
      </c>
      <c r="G119" s="54">
        <v>0</v>
      </c>
      <c r="H119" s="124">
        <v>770.75</v>
      </c>
      <c r="I119" s="124">
        <v>3083.01</v>
      </c>
      <c r="J119" s="65">
        <f t="shared" si="1"/>
        <v>3853.76</v>
      </c>
    </row>
    <row r="120" spans="1:10" ht="15.5" x14ac:dyDescent="0.3">
      <c r="A120" s="55" t="s">
        <v>180</v>
      </c>
      <c r="B120" s="58" t="s">
        <v>37</v>
      </c>
      <c r="C120" s="57" t="s">
        <v>219</v>
      </c>
      <c r="D120" s="94" t="s">
        <v>227</v>
      </c>
      <c r="E120" s="53">
        <v>1</v>
      </c>
      <c r="F120" s="60" t="s">
        <v>387</v>
      </c>
      <c r="G120" s="54">
        <v>0</v>
      </c>
      <c r="H120" s="124">
        <v>770.75</v>
      </c>
      <c r="I120" s="124">
        <v>3083.01</v>
      </c>
      <c r="J120" s="65">
        <f t="shared" si="1"/>
        <v>3853.76</v>
      </c>
    </row>
    <row r="121" spans="1:10" ht="15.5" x14ac:dyDescent="0.3">
      <c r="A121" s="55" t="s">
        <v>189</v>
      </c>
      <c r="B121" s="55" t="s">
        <v>31</v>
      </c>
      <c r="C121" s="57" t="s">
        <v>219</v>
      </c>
      <c r="D121" s="94" t="s">
        <v>227</v>
      </c>
      <c r="E121" s="53">
        <v>1</v>
      </c>
      <c r="F121" s="61" t="s">
        <v>342</v>
      </c>
      <c r="G121" s="54">
        <v>0</v>
      </c>
      <c r="H121" s="123">
        <v>1310.28</v>
      </c>
      <c r="I121" s="123">
        <v>5241.1099999999997</v>
      </c>
      <c r="J121" s="65">
        <f t="shared" si="1"/>
        <v>6551.3899999999994</v>
      </c>
    </row>
    <row r="122" spans="1:10" ht="15.5" x14ac:dyDescent="0.3">
      <c r="A122" s="55" t="s">
        <v>188</v>
      </c>
      <c r="B122" s="55" t="s">
        <v>35</v>
      </c>
      <c r="C122" s="56" t="s">
        <v>222</v>
      </c>
      <c r="D122" s="94" t="s">
        <v>227</v>
      </c>
      <c r="E122" s="53">
        <v>1</v>
      </c>
      <c r="F122" s="60" t="s">
        <v>343</v>
      </c>
      <c r="G122" s="54">
        <v>0</v>
      </c>
      <c r="H122" s="123">
        <v>936.46</v>
      </c>
      <c r="I122" s="123">
        <v>3745.85</v>
      </c>
      <c r="J122" s="65">
        <f t="shared" si="1"/>
        <v>4682.3099999999995</v>
      </c>
    </row>
    <row r="123" spans="1:10" ht="15.5" x14ac:dyDescent="0.3">
      <c r="A123" s="55" t="s">
        <v>189</v>
      </c>
      <c r="B123" s="55" t="s">
        <v>31</v>
      </c>
      <c r="C123" s="57" t="s">
        <v>219</v>
      </c>
      <c r="D123" s="94" t="s">
        <v>227</v>
      </c>
      <c r="E123" s="53">
        <v>1</v>
      </c>
      <c r="F123" s="60" t="s">
        <v>344</v>
      </c>
      <c r="G123" s="54">
        <v>0</v>
      </c>
      <c r="H123" s="123">
        <v>1310.28</v>
      </c>
      <c r="I123" s="123">
        <v>5241.1099999999997</v>
      </c>
      <c r="J123" s="65">
        <f t="shared" si="1"/>
        <v>6551.3899999999994</v>
      </c>
    </row>
    <row r="124" spans="1:10" ht="15.5" x14ac:dyDescent="0.3">
      <c r="A124" s="55" t="s">
        <v>180</v>
      </c>
      <c r="B124" s="58" t="s">
        <v>37</v>
      </c>
      <c r="C124" s="56" t="s">
        <v>222</v>
      </c>
      <c r="D124" s="94" t="s">
        <v>227</v>
      </c>
      <c r="E124" s="53">
        <v>1</v>
      </c>
      <c r="F124" s="61" t="s">
        <v>345</v>
      </c>
      <c r="G124" s="54">
        <v>0</v>
      </c>
      <c r="H124" s="124">
        <v>770.75</v>
      </c>
      <c r="I124" s="124">
        <v>3083.01</v>
      </c>
      <c r="J124" s="65">
        <f t="shared" si="1"/>
        <v>3853.76</v>
      </c>
    </row>
    <row r="125" spans="1:10" ht="15.5" x14ac:dyDescent="0.3">
      <c r="A125" s="55" t="s">
        <v>180</v>
      </c>
      <c r="B125" s="58" t="s">
        <v>37</v>
      </c>
      <c r="C125" s="57" t="s">
        <v>221</v>
      </c>
      <c r="D125" s="94" t="s">
        <v>227</v>
      </c>
      <c r="E125" s="53">
        <v>1</v>
      </c>
      <c r="F125" s="60" t="s">
        <v>585</v>
      </c>
      <c r="G125" s="54">
        <v>0</v>
      </c>
      <c r="H125" s="124">
        <v>770.75</v>
      </c>
      <c r="I125" s="124">
        <v>3083.01</v>
      </c>
      <c r="J125" s="65">
        <f t="shared" si="1"/>
        <v>3853.76</v>
      </c>
    </row>
    <row r="126" spans="1:10" ht="15.5" x14ac:dyDescent="0.3">
      <c r="A126" s="55" t="s">
        <v>180</v>
      </c>
      <c r="B126" s="58" t="s">
        <v>37</v>
      </c>
      <c r="C126" s="55" t="s">
        <v>226</v>
      </c>
      <c r="D126" s="94" t="s">
        <v>386</v>
      </c>
      <c r="E126" s="53">
        <v>1</v>
      </c>
      <c r="F126" s="60" t="s">
        <v>386</v>
      </c>
      <c r="G126" s="54">
        <v>0</v>
      </c>
      <c r="H126" s="124">
        <v>770.75</v>
      </c>
      <c r="I126" s="124">
        <v>3083.01</v>
      </c>
      <c r="J126" s="65">
        <f t="shared" si="1"/>
        <v>3853.76</v>
      </c>
    </row>
    <row r="127" spans="1:10" ht="15.5" x14ac:dyDescent="0.3">
      <c r="A127" s="55" t="s">
        <v>195</v>
      </c>
      <c r="B127" s="55" t="s">
        <v>41</v>
      </c>
      <c r="C127" s="58" t="s">
        <v>225</v>
      </c>
      <c r="D127" s="94" t="s">
        <v>227</v>
      </c>
      <c r="E127" s="53">
        <v>1</v>
      </c>
      <c r="F127" s="60" t="s">
        <v>348</v>
      </c>
      <c r="G127" s="54">
        <v>0</v>
      </c>
      <c r="H127" s="123">
        <v>308.3</v>
      </c>
      <c r="I127" s="123">
        <v>1233.21</v>
      </c>
      <c r="J127" s="67">
        <f t="shared" si="1"/>
        <v>1541.51</v>
      </c>
    </row>
    <row r="128" spans="1:10" ht="15.5" x14ac:dyDescent="0.3">
      <c r="A128" s="55" t="s">
        <v>195</v>
      </c>
      <c r="B128" s="55" t="s">
        <v>41</v>
      </c>
      <c r="C128" s="56" t="s">
        <v>225</v>
      </c>
      <c r="D128" s="122" t="s">
        <v>386</v>
      </c>
      <c r="E128" s="53">
        <v>1</v>
      </c>
      <c r="F128" s="60" t="s">
        <v>386</v>
      </c>
      <c r="G128" s="54">
        <v>0</v>
      </c>
      <c r="H128" s="123">
        <v>308.3</v>
      </c>
      <c r="I128" s="123">
        <v>1233.21</v>
      </c>
      <c r="J128" s="67">
        <f t="shared" si="1"/>
        <v>1541.51</v>
      </c>
    </row>
    <row r="129" spans="1:10" ht="15.5" x14ac:dyDescent="0.3">
      <c r="A129" s="55" t="s">
        <v>207</v>
      </c>
      <c r="B129" s="57" t="s">
        <v>27</v>
      </c>
      <c r="C129" s="58" t="s">
        <v>221</v>
      </c>
      <c r="D129" s="94" t="s">
        <v>227</v>
      </c>
      <c r="E129" s="53">
        <v>1</v>
      </c>
      <c r="F129" s="60" t="s">
        <v>581</v>
      </c>
      <c r="G129" s="54">
        <v>0</v>
      </c>
      <c r="H129" s="123">
        <v>1695.65</v>
      </c>
      <c r="I129" s="123">
        <v>6782.61</v>
      </c>
      <c r="J129" s="65">
        <f t="shared" si="1"/>
        <v>8478.26</v>
      </c>
    </row>
    <row r="130" spans="1:10" ht="15.5" x14ac:dyDescent="0.3">
      <c r="A130" s="55" t="s">
        <v>189</v>
      </c>
      <c r="B130" s="55" t="s">
        <v>31</v>
      </c>
      <c r="C130" s="57" t="s">
        <v>219</v>
      </c>
      <c r="D130" s="94" t="s">
        <v>407</v>
      </c>
      <c r="E130" s="53">
        <v>1</v>
      </c>
      <c r="F130" s="60" t="s">
        <v>351</v>
      </c>
      <c r="G130" s="54">
        <v>0</v>
      </c>
      <c r="H130" s="123"/>
      <c r="I130" s="123">
        <v>5241.1099999999997</v>
      </c>
      <c r="J130" s="65">
        <f t="shared" si="1"/>
        <v>5241.1099999999997</v>
      </c>
    </row>
    <row r="131" spans="1:10" ht="15.5" x14ac:dyDescent="0.3">
      <c r="A131" s="55" t="s">
        <v>180</v>
      </c>
      <c r="B131" s="58" t="s">
        <v>37</v>
      </c>
      <c r="C131" s="57" t="s">
        <v>219</v>
      </c>
      <c r="D131" s="94" t="s">
        <v>227</v>
      </c>
      <c r="E131" s="53">
        <v>1</v>
      </c>
      <c r="F131" s="60" t="s">
        <v>352</v>
      </c>
      <c r="G131" s="54">
        <v>0</v>
      </c>
      <c r="H131" s="124">
        <v>770.75</v>
      </c>
      <c r="I131" s="124">
        <v>3083.01</v>
      </c>
      <c r="J131" s="65">
        <f t="shared" si="1"/>
        <v>3853.76</v>
      </c>
    </row>
    <row r="132" spans="1:10" ht="15.5" x14ac:dyDescent="0.3">
      <c r="A132" s="55" t="s">
        <v>196</v>
      </c>
      <c r="B132" s="57" t="s">
        <v>33</v>
      </c>
      <c r="C132" s="55" t="s">
        <v>226</v>
      </c>
      <c r="D132" s="94" t="s">
        <v>386</v>
      </c>
      <c r="E132" s="53">
        <v>1</v>
      </c>
      <c r="F132" s="60" t="s">
        <v>386</v>
      </c>
      <c r="G132" s="54">
        <v>0</v>
      </c>
      <c r="H132" s="124">
        <v>1079.06</v>
      </c>
      <c r="I132" s="124">
        <v>4316.21</v>
      </c>
      <c r="J132" s="65">
        <f t="shared" si="1"/>
        <v>5395.27</v>
      </c>
    </row>
    <row r="133" spans="1:10" ht="15.5" x14ac:dyDescent="0.3">
      <c r="A133" s="55" t="s">
        <v>213</v>
      </c>
      <c r="B133" s="57" t="s">
        <v>27</v>
      </c>
      <c r="C133" s="56" t="s">
        <v>220</v>
      </c>
      <c r="D133" s="94" t="s">
        <v>227</v>
      </c>
      <c r="E133" s="53">
        <v>1</v>
      </c>
      <c r="F133" s="60" t="s">
        <v>340</v>
      </c>
      <c r="G133" s="54">
        <v>0</v>
      </c>
      <c r="H133" s="123">
        <v>1695.65</v>
      </c>
      <c r="I133" s="123">
        <v>6782.61</v>
      </c>
      <c r="J133" s="65">
        <f t="shared" si="1"/>
        <v>8478.26</v>
      </c>
    </row>
    <row r="134" spans="1:10" ht="15.5" x14ac:dyDescent="0.3">
      <c r="A134" s="55" t="s">
        <v>188</v>
      </c>
      <c r="B134" s="55" t="s">
        <v>35</v>
      </c>
      <c r="C134" s="56" t="s">
        <v>224</v>
      </c>
      <c r="D134" s="94" t="s">
        <v>227</v>
      </c>
      <c r="E134" s="53">
        <v>1</v>
      </c>
      <c r="F134" s="60" t="s">
        <v>355</v>
      </c>
      <c r="G134" s="54">
        <v>0</v>
      </c>
      <c r="H134" s="123">
        <v>936.46</v>
      </c>
      <c r="I134" s="123">
        <v>3745.85</v>
      </c>
      <c r="J134" s="65">
        <f t="shared" si="1"/>
        <v>4682.3099999999995</v>
      </c>
    </row>
    <row r="135" spans="1:10" ht="15.5" x14ac:dyDescent="0.3">
      <c r="A135" s="55" t="s">
        <v>189</v>
      </c>
      <c r="B135" s="55" t="s">
        <v>31</v>
      </c>
      <c r="C135" s="57" t="s">
        <v>219</v>
      </c>
      <c r="D135" s="94" t="s">
        <v>407</v>
      </c>
      <c r="E135" s="53">
        <v>1</v>
      </c>
      <c r="F135" s="60" t="s">
        <v>356</v>
      </c>
      <c r="G135" s="54">
        <v>0</v>
      </c>
      <c r="H135" s="123"/>
      <c r="I135" s="123">
        <v>5241.1099999999997</v>
      </c>
      <c r="J135" s="65">
        <f t="shared" ref="J135:J174" si="2">H135+I135</f>
        <v>5241.1099999999997</v>
      </c>
    </row>
    <row r="136" spans="1:10" ht="15.5" x14ac:dyDescent="0.3">
      <c r="A136" s="55" t="s">
        <v>185</v>
      </c>
      <c r="B136" s="55" t="s">
        <v>29</v>
      </c>
      <c r="C136" s="56" t="s">
        <v>222</v>
      </c>
      <c r="D136" s="94" t="s">
        <v>227</v>
      </c>
      <c r="E136" s="53">
        <v>1</v>
      </c>
      <c r="F136" s="60" t="s">
        <v>357</v>
      </c>
      <c r="G136" s="54">
        <v>0</v>
      </c>
      <c r="H136" s="123">
        <v>1425.9</v>
      </c>
      <c r="I136" s="123">
        <v>5703.56</v>
      </c>
      <c r="J136" s="65">
        <f t="shared" si="2"/>
        <v>7129.4600000000009</v>
      </c>
    </row>
    <row r="137" spans="1:10" ht="15.5" x14ac:dyDescent="0.3">
      <c r="A137" s="55" t="s">
        <v>183</v>
      </c>
      <c r="B137" s="57" t="s">
        <v>27</v>
      </c>
      <c r="C137" s="56" t="s">
        <v>222</v>
      </c>
      <c r="D137" s="94" t="s">
        <v>227</v>
      </c>
      <c r="E137" s="53">
        <v>1</v>
      </c>
      <c r="F137" s="61" t="s">
        <v>358</v>
      </c>
      <c r="G137" s="54">
        <v>0</v>
      </c>
      <c r="H137" s="123">
        <v>1695.65</v>
      </c>
      <c r="I137" s="123">
        <v>6782.61</v>
      </c>
      <c r="J137" s="65">
        <f t="shared" si="2"/>
        <v>8478.26</v>
      </c>
    </row>
    <row r="138" spans="1:10" ht="15.5" x14ac:dyDescent="0.3">
      <c r="A138" s="55" t="s">
        <v>214</v>
      </c>
      <c r="B138" s="55" t="s">
        <v>449</v>
      </c>
      <c r="C138" s="55" t="s">
        <v>226</v>
      </c>
      <c r="D138" s="94" t="s">
        <v>407</v>
      </c>
      <c r="E138" s="53">
        <v>1</v>
      </c>
      <c r="F138" s="60" t="s">
        <v>353</v>
      </c>
      <c r="G138" s="54">
        <v>0</v>
      </c>
      <c r="H138" s="123"/>
      <c r="I138" s="123">
        <v>14838.72</v>
      </c>
      <c r="J138" s="65">
        <f t="shared" si="2"/>
        <v>14838.72</v>
      </c>
    </row>
    <row r="139" spans="1:10" ht="15.5" x14ac:dyDescent="0.3">
      <c r="A139" s="55" t="s">
        <v>183</v>
      </c>
      <c r="B139" s="57" t="s">
        <v>27</v>
      </c>
      <c r="C139" s="56" t="s">
        <v>224</v>
      </c>
      <c r="D139" s="94" t="s">
        <v>227</v>
      </c>
      <c r="E139" s="53">
        <v>1</v>
      </c>
      <c r="F139" s="60" t="s">
        <v>360</v>
      </c>
      <c r="G139" s="54">
        <v>0</v>
      </c>
      <c r="H139" s="123">
        <v>1695.65</v>
      </c>
      <c r="I139" s="123">
        <v>6782.61</v>
      </c>
      <c r="J139" s="65">
        <f t="shared" si="2"/>
        <v>8478.26</v>
      </c>
    </row>
    <row r="140" spans="1:10" ht="15.5" x14ac:dyDescent="0.3">
      <c r="A140" s="55" t="s">
        <v>183</v>
      </c>
      <c r="B140" s="57" t="s">
        <v>27</v>
      </c>
      <c r="C140" s="56" t="s">
        <v>222</v>
      </c>
      <c r="D140" s="94" t="s">
        <v>227</v>
      </c>
      <c r="E140" s="53">
        <v>1</v>
      </c>
      <c r="F140" s="60" t="s">
        <v>361</v>
      </c>
      <c r="G140" s="54">
        <v>0</v>
      </c>
      <c r="H140" s="123">
        <v>1695.65</v>
      </c>
      <c r="I140" s="123">
        <v>6782.61</v>
      </c>
      <c r="J140" s="65">
        <f t="shared" si="2"/>
        <v>8478.26</v>
      </c>
    </row>
    <row r="141" spans="1:10" ht="15.5" x14ac:dyDescent="0.3">
      <c r="A141" s="55" t="s">
        <v>181</v>
      </c>
      <c r="B141" s="57" t="s">
        <v>33</v>
      </c>
      <c r="C141" s="55" t="s">
        <v>226</v>
      </c>
      <c r="D141" s="94" t="s">
        <v>386</v>
      </c>
      <c r="E141" s="53">
        <v>1</v>
      </c>
      <c r="F141" s="60" t="s">
        <v>386</v>
      </c>
      <c r="G141" s="54">
        <v>0</v>
      </c>
      <c r="H141" s="124">
        <v>1079.06</v>
      </c>
      <c r="I141" s="124">
        <v>4316.21</v>
      </c>
      <c r="J141" s="65">
        <f t="shared" si="2"/>
        <v>5395.27</v>
      </c>
    </row>
    <row r="142" spans="1:10" ht="15.5" x14ac:dyDescent="0.3">
      <c r="A142" s="55" t="s">
        <v>185</v>
      </c>
      <c r="B142" s="55" t="s">
        <v>29</v>
      </c>
      <c r="C142" s="56" t="s">
        <v>224</v>
      </c>
      <c r="D142" s="94" t="s">
        <v>227</v>
      </c>
      <c r="E142" s="53">
        <v>1</v>
      </c>
      <c r="F142" s="62" t="s">
        <v>363</v>
      </c>
      <c r="G142" s="54">
        <v>0</v>
      </c>
      <c r="H142" s="123">
        <v>1425.9</v>
      </c>
      <c r="I142" s="123">
        <v>5703.56</v>
      </c>
      <c r="J142" s="65">
        <f t="shared" si="2"/>
        <v>7129.4600000000009</v>
      </c>
    </row>
    <row r="143" spans="1:10" ht="15.5" x14ac:dyDescent="0.3">
      <c r="A143" s="55" t="s">
        <v>189</v>
      </c>
      <c r="B143" s="55" t="s">
        <v>31</v>
      </c>
      <c r="C143" s="56" t="s">
        <v>222</v>
      </c>
      <c r="D143" s="94" t="s">
        <v>227</v>
      </c>
      <c r="E143" s="53">
        <v>1</v>
      </c>
      <c r="F143" s="60" t="s">
        <v>364</v>
      </c>
      <c r="G143" s="54">
        <v>0</v>
      </c>
      <c r="H143" s="123">
        <v>1310.28</v>
      </c>
      <c r="I143" s="123">
        <v>5241.1099999999997</v>
      </c>
      <c r="J143" s="65">
        <f t="shared" si="2"/>
        <v>6551.3899999999994</v>
      </c>
    </row>
    <row r="144" spans="1:10" ht="15.5" x14ac:dyDescent="0.3">
      <c r="A144" s="55" t="s">
        <v>215</v>
      </c>
      <c r="B144" s="58" t="s">
        <v>37</v>
      </c>
      <c r="C144" s="57" t="s">
        <v>219</v>
      </c>
      <c r="D144" s="94" t="s">
        <v>407</v>
      </c>
      <c r="E144" s="53">
        <v>1</v>
      </c>
      <c r="F144" s="60" t="s">
        <v>365</v>
      </c>
      <c r="G144" s="54">
        <v>0</v>
      </c>
      <c r="H144" s="124"/>
      <c r="I144" s="124">
        <v>3083.01</v>
      </c>
      <c r="J144" s="65">
        <f t="shared" si="2"/>
        <v>3083.01</v>
      </c>
    </row>
    <row r="145" spans="1:10" ht="15.5" x14ac:dyDescent="0.3">
      <c r="A145" s="55" t="s">
        <v>180</v>
      </c>
      <c r="B145" s="58" t="s">
        <v>37</v>
      </c>
      <c r="C145" s="57" t="s">
        <v>219</v>
      </c>
      <c r="D145" s="94" t="s">
        <v>227</v>
      </c>
      <c r="E145" s="53">
        <v>1</v>
      </c>
      <c r="F145" s="60" t="s">
        <v>366</v>
      </c>
      <c r="G145" s="54">
        <v>0</v>
      </c>
      <c r="H145" s="124">
        <v>770.75</v>
      </c>
      <c r="I145" s="124">
        <v>3083.01</v>
      </c>
      <c r="J145" s="65">
        <f t="shared" si="2"/>
        <v>3853.76</v>
      </c>
    </row>
    <row r="146" spans="1:10" ht="15.5" x14ac:dyDescent="0.3">
      <c r="A146" s="55" t="s">
        <v>196</v>
      </c>
      <c r="B146" s="57" t="s">
        <v>33</v>
      </c>
      <c r="C146" s="56" t="s">
        <v>225</v>
      </c>
      <c r="D146" s="94" t="s">
        <v>227</v>
      </c>
      <c r="E146" s="53">
        <v>1</v>
      </c>
      <c r="F146" s="60" t="s">
        <v>367</v>
      </c>
      <c r="G146" s="54">
        <v>0</v>
      </c>
      <c r="H146" s="124">
        <v>1079.06</v>
      </c>
      <c r="I146" s="124">
        <v>4316.21</v>
      </c>
      <c r="J146" s="65">
        <f t="shared" si="2"/>
        <v>5395.27</v>
      </c>
    </row>
    <row r="147" spans="1:10" ht="15.5" x14ac:dyDescent="0.3">
      <c r="A147" s="55" t="s">
        <v>183</v>
      </c>
      <c r="B147" s="57" t="s">
        <v>27</v>
      </c>
      <c r="C147" s="56" t="s">
        <v>224</v>
      </c>
      <c r="D147" s="94" t="s">
        <v>227</v>
      </c>
      <c r="E147" s="53">
        <v>1</v>
      </c>
      <c r="F147" s="60" t="s">
        <v>368</v>
      </c>
      <c r="G147" s="54">
        <v>0</v>
      </c>
      <c r="H147" s="123">
        <v>1695.65</v>
      </c>
      <c r="I147" s="123">
        <v>6782.61</v>
      </c>
      <c r="J147" s="65">
        <f t="shared" si="2"/>
        <v>8478.26</v>
      </c>
    </row>
    <row r="148" spans="1:10" ht="15.5" x14ac:dyDescent="0.3">
      <c r="A148" s="55" t="s">
        <v>188</v>
      </c>
      <c r="B148" s="55" t="s">
        <v>35</v>
      </c>
      <c r="C148" s="56" t="s">
        <v>222</v>
      </c>
      <c r="D148" s="94" t="s">
        <v>386</v>
      </c>
      <c r="E148" s="53">
        <v>1</v>
      </c>
      <c r="F148" s="60" t="s">
        <v>386</v>
      </c>
      <c r="G148" s="54">
        <v>0</v>
      </c>
      <c r="H148" s="123">
        <v>936.46</v>
      </c>
      <c r="I148" s="123">
        <v>3745.85</v>
      </c>
      <c r="J148" s="65">
        <f t="shared" si="2"/>
        <v>4682.3099999999995</v>
      </c>
    </row>
    <row r="149" spans="1:10" ht="15.5" x14ac:dyDescent="0.3">
      <c r="A149" s="55" t="s">
        <v>196</v>
      </c>
      <c r="B149" s="57" t="s">
        <v>33</v>
      </c>
      <c r="C149" s="57" t="s">
        <v>219</v>
      </c>
      <c r="D149" s="94" t="s">
        <v>227</v>
      </c>
      <c r="E149" s="53">
        <v>1</v>
      </c>
      <c r="F149" s="60" t="s">
        <v>370</v>
      </c>
      <c r="G149" s="54">
        <v>0</v>
      </c>
      <c r="H149" s="124">
        <v>1079.06</v>
      </c>
      <c r="I149" s="124">
        <v>4316.21</v>
      </c>
      <c r="J149" s="65">
        <f t="shared" si="2"/>
        <v>5395.27</v>
      </c>
    </row>
    <row r="150" spans="1:10" ht="15.5" x14ac:dyDescent="0.3">
      <c r="A150" s="55" t="s">
        <v>180</v>
      </c>
      <c r="B150" s="58" t="s">
        <v>37</v>
      </c>
      <c r="C150" s="56" t="s">
        <v>220</v>
      </c>
      <c r="D150" s="94" t="s">
        <v>227</v>
      </c>
      <c r="E150" s="53">
        <v>1</v>
      </c>
      <c r="F150" s="60" t="s">
        <v>371</v>
      </c>
      <c r="G150" s="54">
        <v>0</v>
      </c>
      <c r="H150" s="124">
        <v>770.75</v>
      </c>
      <c r="I150" s="124">
        <v>3083.01</v>
      </c>
      <c r="J150" s="65">
        <f t="shared" si="2"/>
        <v>3853.76</v>
      </c>
    </row>
    <row r="151" spans="1:10" ht="15.5" x14ac:dyDescent="0.3">
      <c r="A151" s="55" t="s">
        <v>216</v>
      </c>
      <c r="B151" s="55" t="s">
        <v>437</v>
      </c>
      <c r="C151" s="59" t="s">
        <v>222</v>
      </c>
      <c r="D151" s="94" t="s">
        <v>227</v>
      </c>
      <c r="E151" s="53">
        <v>1</v>
      </c>
      <c r="F151" s="132" t="s">
        <v>607</v>
      </c>
      <c r="G151" s="54">
        <v>0</v>
      </c>
      <c r="H151" s="123">
        <v>9396</v>
      </c>
      <c r="I151" s="123">
        <v>21924</v>
      </c>
      <c r="J151" s="69">
        <f t="shared" si="2"/>
        <v>31320</v>
      </c>
    </row>
    <row r="152" spans="1:10" ht="15.5" x14ac:dyDescent="0.3">
      <c r="A152" s="55" t="s">
        <v>217</v>
      </c>
      <c r="B152" s="57" t="s">
        <v>27</v>
      </c>
      <c r="C152" s="58" t="s">
        <v>225</v>
      </c>
      <c r="D152" s="94" t="s">
        <v>386</v>
      </c>
      <c r="E152" s="53">
        <v>1</v>
      </c>
      <c r="F152" s="60" t="s">
        <v>386</v>
      </c>
      <c r="G152" s="54">
        <v>0</v>
      </c>
      <c r="H152" s="123">
        <v>1695.65</v>
      </c>
      <c r="I152" s="123">
        <v>6782.61</v>
      </c>
      <c r="J152" s="65">
        <f t="shared" si="2"/>
        <v>8478.26</v>
      </c>
    </row>
    <row r="153" spans="1:10" ht="15.5" x14ac:dyDescent="0.3">
      <c r="A153" s="55" t="s">
        <v>218</v>
      </c>
      <c r="B153" s="55" t="s">
        <v>43</v>
      </c>
      <c r="C153" s="56" t="s">
        <v>222</v>
      </c>
      <c r="D153" s="94" t="s">
        <v>227</v>
      </c>
      <c r="E153" s="53">
        <v>1</v>
      </c>
      <c r="F153" s="60" t="s">
        <v>374</v>
      </c>
      <c r="G153" s="54">
        <v>0</v>
      </c>
      <c r="H153" s="125">
        <v>269.76</v>
      </c>
      <c r="I153" s="125">
        <v>1079.06</v>
      </c>
      <c r="J153" s="67">
        <f t="shared" si="2"/>
        <v>1348.82</v>
      </c>
    </row>
    <row r="154" spans="1:10" ht="15.5" x14ac:dyDescent="0.3">
      <c r="A154" s="55" t="s">
        <v>183</v>
      </c>
      <c r="B154" s="57" t="s">
        <v>27</v>
      </c>
      <c r="C154" s="56" t="s">
        <v>224</v>
      </c>
      <c r="D154" s="94" t="s">
        <v>386</v>
      </c>
      <c r="E154" s="53">
        <v>1</v>
      </c>
      <c r="F154" s="60" t="s">
        <v>386</v>
      </c>
      <c r="G154" s="54">
        <v>0</v>
      </c>
      <c r="H154" s="123">
        <v>1695.65</v>
      </c>
      <c r="I154" s="123">
        <v>6782.61</v>
      </c>
      <c r="J154" s="65">
        <f t="shared" si="2"/>
        <v>8478.26</v>
      </c>
    </row>
    <row r="155" spans="1:10" ht="15.5" x14ac:dyDescent="0.3">
      <c r="A155" s="55" t="s">
        <v>218</v>
      </c>
      <c r="B155" s="55" t="s">
        <v>43</v>
      </c>
      <c r="C155" s="57" t="s">
        <v>219</v>
      </c>
      <c r="D155" s="94" t="s">
        <v>386</v>
      </c>
      <c r="E155" s="53">
        <v>1</v>
      </c>
      <c r="F155" s="60" t="s">
        <v>386</v>
      </c>
      <c r="G155" s="54">
        <v>0</v>
      </c>
      <c r="H155" s="125">
        <v>269.76</v>
      </c>
      <c r="I155" s="125">
        <v>1079.06</v>
      </c>
      <c r="J155" s="67">
        <f t="shared" si="2"/>
        <v>1348.82</v>
      </c>
    </row>
    <row r="156" spans="1:10" ht="15.5" x14ac:dyDescent="0.3">
      <c r="A156" s="55" t="s">
        <v>189</v>
      </c>
      <c r="B156" s="55" t="s">
        <v>31</v>
      </c>
      <c r="C156" s="55" t="s">
        <v>226</v>
      </c>
      <c r="D156" s="94" t="s">
        <v>386</v>
      </c>
      <c r="E156" s="53">
        <v>1</v>
      </c>
      <c r="F156" s="60" t="s">
        <v>386</v>
      </c>
      <c r="G156" s="54">
        <v>0</v>
      </c>
      <c r="H156" s="123">
        <v>1310.28</v>
      </c>
      <c r="I156" s="123">
        <v>5241.1099999999997</v>
      </c>
      <c r="J156" s="65">
        <f t="shared" si="2"/>
        <v>6551.3899999999994</v>
      </c>
    </row>
    <row r="157" spans="1:10" ht="15.5" x14ac:dyDescent="0.3">
      <c r="A157" s="55" t="s">
        <v>195</v>
      </c>
      <c r="B157" s="55" t="s">
        <v>41</v>
      </c>
      <c r="C157" s="56" t="s">
        <v>224</v>
      </c>
      <c r="D157" s="94" t="s">
        <v>227</v>
      </c>
      <c r="E157" s="53">
        <v>1</v>
      </c>
      <c r="F157" s="60" t="s">
        <v>378</v>
      </c>
      <c r="G157" s="54">
        <v>0</v>
      </c>
      <c r="H157" s="123">
        <v>308.3</v>
      </c>
      <c r="I157" s="123">
        <v>1233.21</v>
      </c>
      <c r="J157" s="67">
        <f t="shared" si="2"/>
        <v>1541.51</v>
      </c>
    </row>
    <row r="158" spans="1:10" ht="15.5" x14ac:dyDescent="0.3">
      <c r="A158" s="55" t="s">
        <v>182</v>
      </c>
      <c r="B158" s="56" t="s">
        <v>39</v>
      </c>
      <c r="C158" s="56" t="s">
        <v>220</v>
      </c>
      <c r="D158" s="94" t="s">
        <v>227</v>
      </c>
      <c r="E158" s="53">
        <v>1</v>
      </c>
      <c r="F158" s="60" t="s">
        <v>379</v>
      </c>
      <c r="G158" s="54">
        <v>0</v>
      </c>
      <c r="H158" s="123">
        <v>500.99</v>
      </c>
      <c r="I158" s="123">
        <v>2003.96</v>
      </c>
      <c r="J158" s="65">
        <f t="shared" si="2"/>
        <v>2504.9499999999998</v>
      </c>
    </row>
    <row r="159" spans="1:10" ht="15.5" x14ac:dyDescent="0.3">
      <c r="A159" s="55" t="s">
        <v>181</v>
      </c>
      <c r="B159" s="57" t="s">
        <v>33</v>
      </c>
      <c r="C159" s="56" t="s">
        <v>224</v>
      </c>
      <c r="D159" s="94" t="s">
        <v>386</v>
      </c>
      <c r="E159" s="53">
        <v>1</v>
      </c>
      <c r="F159" s="60" t="s">
        <v>386</v>
      </c>
      <c r="G159" s="54">
        <v>0</v>
      </c>
      <c r="H159" s="124">
        <v>1079.06</v>
      </c>
      <c r="I159" s="124">
        <v>4316.21</v>
      </c>
      <c r="J159" s="65">
        <f t="shared" si="2"/>
        <v>5395.27</v>
      </c>
    </row>
    <row r="160" spans="1:10" ht="15.5" x14ac:dyDescent="0.3">
      <c r="A160" s="55" t="s">
        <v>187</v>
      </c>
      <c r="B160" s="55" t="s">
        <v>25</v>
      </c>
      <c r="C160" s="55" t="s">
        <v>226</v>
      </c>
      <c r="D160" s="94" t="s">
        <v>227</v>
      </c>
      <c r="E160" s="53">
        <v>1</v>
      </c>
      <c r="F160" s="60" t="s">
        <v>285</v>
      </c>
      <c r="G160" s="54">
        <v>0</v>
      </c>
      <c r="H160" s="123">
        <v>2312.25</v>
      </c>
      <c r="I160" s="123">
        <v>9249.0300000000007</v>
      </c>
      <c r="J160" s="65">
        <f t="shared" si="2"/>
        <v>11561.28</v>
      </c>
    </row>
    <row r="161" spans="1:30" ht="15.5" x14ac:dyDescent="0.3">
      <c r="A161" s="55" t="s">
        <v>185</v>
      </c>
      <c r="B161" s="55" t="s">
        <v>29</v>
      </c>
      <c r="C161" s="58" t="s">
        <v>225</v>
      </c>
      <c r="D161" s="94" t="s">
        <v>227</v>
      </c>
      <c r="E161" s="53">
        <v>1</v>
      </c>
      <c r="F161" s="61" t="s">
        <v>308</v>
      </c>
      <c r="G161" s="54">
        <v>0</v>
      </c>
      <c r="H161" s="123">
        <v>1425.9</v>
      </c>
      <c r="I161" s="123">
        <v>5703.56</v>
      </c>
      <c r="J161" s="65">
        <f t="shared" si="2"/>
        <v>7129.4600000000009</v>
      </c>
    </row>
    <row r="162" spans="1:30" ht="15.5" x14ac:dyDescent="0.3">
      <c r="A162" s="55" t="s">
        <v>187</v>
      </c>
      <c r="B162" s="55" t="s">
        <v>25</v>
      </c>
      <c r="C162" s="56" t="s">
        <v>222</v>
      </c>
      <c r="D162" s="94" t="s">
        <v>227</v>
      </c>
      <c r="E162" s="53">
        <v>1</v>
      </c>
      <c r="F162" s="60" t="s">
        <v>383</v>
      </c>
      <c r="G162" s="54">
        <v>0</v>
      </c>
      <c r="H162" s="123">
        <v>2312.25</v>
      </c>
      <c r="I162" s="123">
        <v>9249.0300000000007</v>
      </c>
      <c r="J162" s="65">
        <f t="shared" si="2"/>
        <v>11561.28</v>
      </c>
    </row>
    <row r="163" spans="1:30" ht="15.5" x14ac:dyDescent="0.3">
      <c r="A163" s="55" t="s">
        <v>180</v>
      </c>
      <c r="B163" s="58" t="s">
        <v>37</v>
      </c>
      <c r="C163" s="56" t="s">
        <v>222</v>
      </c>
      <c r="D163" s="94" t="s">
        <v>227</v>
      </c>
      <c r="E163" s="53">
        <v>1</v>
      </c>
      <c r="F163" s="60" t="s">
        <v>586</v>
      </c>
      <c r="G163" s="54">
        <v>0</v>
      </c>
      <c r="H163" s="124">
        <v>770.75</v>
      </c>
      <c r="I163" s="124">
        <v>3083.01</v>
      </c>
      <c r="J163" s="65">
        <f t="shared" si="2"/>
        <v>3853.76</v>
      </c>
      <c r="K163" s="17"/>
      <c r="L163" s="17"/>
      <c r="M163" s="17"/>
      <c r="N163" s="17"/>
      <c r="O163" s="17"/>
      <c r="P163" s="17"/>
      <c r="Q163" s="17"/>
      <c r="R163" s="5"/>
      <c r="S163" s="5"/>
      <c r="T163" s="5"/>
      <c r="U163" s="5"/>
      <c r="V163" s="5"/>
      <c r="W163" s="5"/>
      <c r="X163" s="5"/>
      <c r="Y163" s="5"/>
      <c r="Z163" s="5"/>
      <c r="AA163" s="5"/>
      <c r="AB163" s="5"/>
      <c r="AC163" s="5"/>
      <c r="AD163" s="5"/>
    </row>
    <row r="164" spans="1:30" ht="15.5" x14ac:dyDescent="0.3">
      <c r="A164" s="55" t="s">
        <v>189</v>
      </c>
      <c r="B164" s="55" t="s">
        <v>31</v>
      </c>
      <c r="C164" s="56" t="s">
        <v>224</v>
      </c>
      <c r="D164" s="94" t="s">
        <v>386</v>
      </c>
      <c r="E164" s="53">
        <v>1</v>
      </c>
      <c r="F164" s="60" t="s">
        <v>386</v>
      </c>
      <c r="G164" s="54">
        <v>0</v>
      </c>
      <c r="H164" s="123">
        <v>1310.28</v>
      </c>
      <c r="I164" s="123">
        <v>5241.1099999999997</v>
      </c>
      <c r="J164" s="65">
        <f t="shared" si="2"/>
        <v>6551.3899999999994</v>
      </c>
      <c r="K164" s="17"/>
      <c r="L164" s="17"/>
      <c r="M164" s="17"/>
      <c r="N164" s="17"/>
      <c r="O164" s="17"/>
      <c r="P164" s="17"/>
      <c r="Q164" s="17"/>
      <c r="R164" s="5"/>
      <c r="S164" s="5"/>
      <c r="T164" s="5"/>
      <c r="U164" s="5"/>
      <c r="V164" s="5"/>
      <c r="W164" s="5"/>
      <c r="X164" s="5"/>
      <c r="Y164" s="5"/>
      <c r="Z164" s="5"/>
      <c r="AA164" s="5"/>
      <c r="AB164" s="5"/>
      <c r="AC164" s="5"/>
      <c r="AD164" s="5"/>
    </row>
    <row r="165" spans="1:30" ht="15.5" x14ac:dyDescent="0.3">
      <c r="A165" s="55" t="s">
        <v>196</v>
      </c>
      <c r="B165" s="57" t="s">
        <v>33</v>
      </c>
      <c r="C165" s="58" t="s">
        <v>219</v>
      </c>
      <c r="D165" s="94" t="s">
        <v>386</v>
      </c>
      <c r="E165" s="53">
        <v>1</v>
      </c>
      <c r="F165" s="130" t="s">
        <v>386</v>
      </c>
      <c r="G165" s="54">
        <v>0</v>
      </c>
      <c r="H165" s="124">
        <v>1079.06</v>
      </c>
      <c r="I165" s="124">
        <v>4316.21</v>
      </c>
      <c r="J165" s="65">
        <f t="shared" si="2"/>
        <v>5395.27</v>
      </c>
      <c r="K165" s="17"/>
      <c r="L165" s="17"/>
      <c r="M165" s="17"/>
      <c r="N165" s="17"/>
      <c r="O165" s="17"/>
      <c r="P165" s="17"/>
      <c r="Q165" s="17"/>
      <c r="R165" s="5"/>
      <c r="S165" s="5"/>
      <c r="T165" s="5"/>
      <c r="U165" s="5"/>
      <c r="V165" s="5"/>
      <c r="W165" s="5"/>
      <c r="X165" s="5"/>
      <c r="Y165" s="5"/>
      <c r="Z165" s="5"/>
      <c r="AA165" s="5"/>
      <c r="AB165" s="5"/>
      <c r="AC165" s="5"/>
      <c r="AD165" s="5"/>
    </row>
    <row r="166" spans="1:30" ht="15.5" x14ac:dyDescent="0.3">
      <c r="A166" s="55" t="s">
        <v>182</v>
      </c>
      <c r="B166" s="56" t="s">
        <v>39</v>
      </c>
      <c r="C166" s="58" t="s">
        <v>225</v>
      </c>
      <c r="D166" s="94" t="s">
        <v>227</v>
      </c>
      <c r="E166" s="53">
        <v>1</v>
      </c>
      <c r="F166" s="60" t="s">
        <v>349</v>
      </c>
      <c r="G166" s="54">
        <v>0</v>
      </c>
      <c r="H166" s="123">
        <v>500.99</v>
      </c>
      <c r="I166" s="123">
        <v>2003.96</v>
      </c>
      <c r="J166" s="65">
        <f t="shared" si="2"/>
        <v>2504.9499999999998</v>
      </c>
      <c r="K166" s="17"/>
      <c r="L166" s="17"/>
      <c r="M166" s="17"/>
      <c r="N166" s="17"/>
      <c r="O166" s="17"/>
      <c r="P166" s="17"/>
      <c r="Q166" s="17"/>
      <c r="R166" s="5"/>
      <c r="S166" s="5"/>
      <c r="T166" s="5"/>
      <c r="U166" s="5"/>
      <c r="V166" s="5"/>
      <c r="W166" s="5"/>
      <c r="X166" s="5"/>
      <c r="Y166" s="5"/>
      <c r="Z166" s="5"/>
      <c r="AA166" s="5"/>
      <c r="AB166" s="5"/>
      <c r="AC166" s="5"/>
      <c r="AD166" s="5"/>
    </row>
    <row r="167" spans="1:30" ht="15.5" x14ac:dyDescent="0.3">
      <c r="A167" s="55" t="s">
        <v>196</v>
      </c>
      <c r="B167" s="57" t="s">
        <v>33</v>
      </c>
      <c r="C167" s="58" t="s">
        <v>225</v>
      </c>
      <c r="D167" s="94" t="s">
        <v>407</v>
      </c>
      <c r="E167" s="53">
        <v>1</v>
      </c>
      <c r="F167" s="60" t="s">
        <v>420</v>
      </c>
      <c r="G167" s="54">
        <v>0</v>
      </c>
      <c r="H167" s="124"/>
      <c r="I167" s="124">
        <v>4316.21</v>
      </c>
      <c r="J167" s="65">
        <f t="shared" si="2"/>
        <v>4316.21</v>
      </c>
      <c r="K167" s="17"/>
      <c r="L167" s="17"/>
      <c r="M167" s="17"/>
      <c r="N167" s="17"/>
      <c r="O167" s="17"/>
      <c r="P167" s="17"/>
      <c r="Q167" s="17"/>
      <c r="R167" s="5"/>
      <c r="S167" s="5"/>
      <c r="T167" s="5"/>
      <c r="U167" s="5"/>
      <c r="V167" s="5"/>
      <c r="W167" s="5"/>
      <c r="X167" s="5"/>
      <c r="Y167" s="5"/>
      <c r="Z167" s="5"/>
      <c r="AA167" s="5"/>
      <c r="AB167" s="5"/>
      <c r="AC167" s="5"/>
      <c r="AD167" s="5"/>
    </row>
    <row r="168" spans="1:30" ht="15.5" x14ac:dyDescent="0.3">
      <c r="A168" s="55" t="s">
        <v>189</v>
      </c>
      <c r="B168" s="55" t="s">
        <v>31</v>
      </c>
      <c r="C168" s="56" t="s">
        <v>220</v>
      </c>
      <c r="D168" s="94" t="s">
        <v>227</v>
      </c>
      <c r="E168" s="53">
        <v>1</v>
      </c>
      <c r="F168" s="60" t="s">
        <v>505</v>
      </c>
      <c r="G168" s="54">
        <v>0</v>
      </c>
      <c r="H168" s="123">
        <v>1310.28</v>
      </c>
      <c r="I168" s="123">
        <v>5241.1099999999997</v>
      </c>
      <c r="J168" s="65">
        <f t="shared" si="2"/>
        <v>6551.3899999999994</v>
      </c>
      <c r="K168" s="17"/>
      <c r="L168" s="17"/>
      <c r="M168" s="17"/>
      <c r="N168" s="17"/>
      <c r="O168" s="17"/>
      <c r="P168" s="17"/>
      <c r="Q168" s="17"/>
      <c r="R168" s="5"/>
      <c r="S168" s="5"/>
      <c r="T168" s="5"/>
      <c r="U168" s="5"/>
      <c r="V168" s="5"/>
      <c r="W168" s="5"/>
      <c r="X168" s="5"/>
      <c r="Y168" s="5"/>
      <c r="Z168" s="5"/>
      <c r="AA168" s="5"/>
      <c r="AB168" s="5"/>
      <c r="AC168" s="5"/>
      <c r="AD168" s="5"/>
    </row>
    <row r="169" spans="1:30" ht="15.5" x14ac:dyDescent="0.3">
      <c r="A169" s="55" t="s">
        <v>182</v>
      </c>
      <c r="B169" s="56" t="s">
        <v>39</v>
      </c>
      <c r="C169" s="56" t="s">
        <v>220</v>
      </c>
      <c r="D169" s="94" t="s">
        <v>407</v>
      </c>
      <c r="E169" s="53">
        <v>1</v>
      </c>
      <c r="F169" s="84" t="s">
        <v>421</v>
      </c>
      <c r="G169" s="54">
        <v>0</v>
      </c>
      <c r="H169" s="123"/>
      <c r="I169" s="123">
        <v>2003.96</v>
      </c>
      <c r="J169" s="65">
        <f t="shared" si="2"/>
        <v>2003.96</v>
      </c>
      <c r="K169" s="17"/>
      <c r="L169" s="17"/>
      <c r="M169" s="17"/>
      <c r="N169" s="17"/>
      <c r="O169" s="17"/>
      <c r="P169" s="17"/>
      <c r="Q169" s="17"/>
      <c r="R169" s="5"/>
      <c r="S169" s="5"/>
      <c r="T169" s="5"/>
      <c r="U169" s="5"/>
      <c r="V169" s="5"/>
      <c r="W169" s="5"/>
      <c r="X169" s="5"/>
      <c r="Y169" s="5"/>
      <c r="Z169" s="5"/>
      <c r="AA169" s="5"/>
      <c r="AB169" s="5"/>
      <c r="AC169" s="5"/>
      <c r="AD169" s="5"/>
    </row>
    <row r="170" spans="1:30" ht="15.5" x14ac:dyDescent="0.3">
      <c r="A170" s="55" t="s">
        <v>180</v>
      </c>
      <c r="B170" s="57" t="s">
        <v>37</v>
      </c>
      <c r="C170" s="56" t="s">
        <v>222</v>
      </c>
      <c r="D170" s="94" t="s">
        <v>386</v>
      </c>
      <c r="E170" s="53">
        <v>1</v>
      </c>
      <c r="F170" s="60" t="s">
        <v>386</v>
      </c>
      <c r="G170" s="54">
        <v>0</v>
      </c>
      <c r="H170" s="124">
        <v>770.75</v>
      </c>
      <c r="I170" s="124">
        <v>3083.01</v>
      </c>
      <c r="J170" s="65">
        <f t="shared" si="2"/>
        <v>3853.76</v>
      </c>
      <c r="K170" s="17"/>
      <c r="L170" s="17"/>
      <c r="M170" s="17"/>
      <c r="N170" s="17"/>
      <c r="O170" s="17"/>
      <c r="P170" s="17"/>
      <c r="Q170" s="17"/>
      <c r="R170" s="5"/>
      <c r="S170" s="5"/>
      <c r="T170" s="5"/>
      <c r="U170" s="5"/>
      <c r="V170" s="5"/>
      <c r="W170" s="5"/>
      <c r="X170" s="5"/>
      <c r="Y170" s="5"/>
      <c r="Z170" s="5"/>
      <c r="AA170" s="5"/>
      <c r="AB170" s="5"/>
      <c r="AC170" s="5"/>
      <c r="AD170" s="5"/>
    </row>
    <row r="171" spans="1:30" ht="15.5" x14ac:dyDescent="0.3">
      <c r="A171" s="55" t="s">
        <v>180</v>
      </c>
      <c r="B171" s="58" t="s">
        <v>37</v>
      </c>
      <c r="C171" s="58" t="s">
        <v>225</v>
      </c>
      <c r="D171" s="94" t="s">
        <v>386</v>
      </c>
      <c r="E171" s="53">
        <v>1</v>
      </c>
      <c r="F171" s="60" t="s">
        <v>386</v>
      </c>
      <c r="G171" s="54">
        <v>0</v>
      </c>
      <c r="H171" s="124">
        <v>770.75</v>
      </c>
      <c r="I171" s="124">
        <v>3083.01</v>
      </c>
      <c r="J171" s="65">
        <f t="shared" si="2"/>
        <v>3853.76</v>
      </c>
      <c r="K171" s="17"/>
      <c r="L171" s="17"/>
      <c r="M171" s="17"/>
      <c r="N171" s="17"/>
      <c r="O171" s="17"/>
      <c r="P171" s="17"/>
      <c r="Q171" s="17"/>
      <c r="R171" s="5"/>
      <c r="S171" s="5"/>
      <c r="T171" s="5"/>
      <c r="U171" s="5"/>
      <c r="V171" s="5"/>
      <c r="W171" s="5"/>
      <c r="X171" s="5"/>
      <c r="Y171" s="5"/>
      <c r="Z171" s="5"/>
      <c r="AA171" s="5"/>
      <c r="AB171" s="5"/>
      <c r="AC171" s="5"/>
      <c r="AD171" s="5"/>
    </row>
    <row r="172" spans="1:30" ht="15.5" x14ac:dyDescent="0.3">
      <c r="A172" s="55" t="s">
        <v>182</v>
      </c>
      <c r="B172" s="56" t="s">
        <v>39</v>
      </c>
      <c r="C172" s="58" t="s">
        <v>221</v>
      </c>
      <c r="D172" s="94" t="s">
        <v>227</v>
      </c>
      <c r="E172" s="53">
        <v>1</v>
      </c>
      <c r="F172" s="60" t="s">
        <v>310</v>
      </c>
      <c r="G172" s="54">
        <v>0</v>
      </c>
      <c r="H172" s="123">
        <v>500.99</v>
      </c>
      <c r="I172" s="123">
        <v>2003.96</v>
      </c>
      <c r="J172" s="65">
        <f t="shared" si="2"/>
        <v>2504.9499999999998</v>
      </c>
      <c r="K172" s="17"/>
      <c r="L172" s="17"/>
      <c r="M172" s="17"/>
      <c r="N172" s="17"/>
      <c r="O172" s="17"/>
      <c r="P172" s="17"/>
      <c r="Q172" s="17"/>
      <c r="R172" s="5"/>
      <c r="S172" s="5"/>
      <c r="T172" s="5"/>
      <c r="U172" s="5"/>
      <c r="V172" s="5"/>
      <c r="W172" s="5"/>
      <c r="X172" s="5"/>
      <c r="Y172" s="5"/>
      <c r="Z172" s="5"/>
      <c r="AA172" s="5"/>
      <c r="AB172" s="5"/>
      <c r="AC172" s="5"/>
      <c r="AD172" s="5"/>
    </row>
    <row r="173" spans="1:30" ht="15.5" x14ac:dyDescent="0.3">
      <c r="A173" s="55" t="s">
        <v>185</v>
      </c>
      <c r="B173" s="55" t="s">
        <v>29</v>
      </c>
      <c r="C173" s="57" t="s">
        <v>219</v>
      </c>
      <c r="D173" s="94" t="s">
        <v>227</v>
      </c>
      <c r="E173" s="53">
        <v>1</v>
      </c>
      <c r="F173" s="60" t="s">
        <v>388</v>
      </c>
      <c r="G173" s="54">
        <v>0</v>
      </c>
      <c r="H173" s="123">
        <v>1425.9</v>
      </c>
      <c r="I173" s="123">
        <v>5703.56</v>
      </c>
      <c r="J173" s="65">
        <f t="shared" si="2"/>
        <v>7129.4600000000009</v>
      </c>
      <c r="K173" s="17"/>
      <c r="L173" s="17"/>
      <c r="M173" s="17"/>
      <c r="N173" s="17"/>
      <c r="O173" s="17"/>
      <c r="P173" s="17"/>
      <c r="Q173" s="17"/>
      <c r="R173" s="5"/>
      <c r="S173" s="5"/>
      <c r="T173" s="5"/>
      <c r="U173" s="5"/>
      <c r="V173" s="5"/>
      <c r="W173" s="5"/>
      <c r="X173" s="5"/>
      <c r="Y173" s="5"/>
      <c r="Z173" s="5"/>
      <c r="AA173" s="5"/>
      <c r="AB173" s="5"/>
      <c r="AC173" s="5"/>
      <c r="AD173" s="5"/>
    </row>
    <row r="174" spans="1:30" ht="15.5" x14ac:dyDescent="0.3">
      <c r="A174" s="55" t="s">
        <v>183</v>
      </c>
      <c r="B174" s="57" t="s">
        <v>27</v>
      </c>
      <c r="C174" s="56" t="s">
        <v>222</v>
      </c>
      <c r="D174" s="94" t="s">
        <v>227</v>
      </c>
      <c r="E174" s="53">
        <v>1</v>
      </c>
      <c r="F174" s="60" t="s">
        <v>574</v>
      </c>
      <c r="G174" s="54">
        <v>0</v>
      </c>
      <c r="H174" s="123">
        <v>1695.65</v>
      </c>
      <c r="I174" s="123">
        <v>6782.61</v>
      </c>
      <c r="J174" s="65">
        <f t="shared" si="2"/>
        <v>8478.26</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3">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4</v>
      </c>
      <c r="D177" s="23">
        <v>3</v>
      </c>
      <c r="E177" s="23">
        <f t="shared" si="3"/>
        <v>7</v>
      </c>
      <c r="F177" s="24"/>
      <c r="G177" s="25">
        <f>SUMIF($B$7:$B$174,"DAS",$G$7:$G$174)</f>
        <v>0</v>
      </c>
      <c r="H177" s="25">
        <f>SUMIF($B$7:$B$174,"DIRETOR",$H$7:$H$174)-SUMIFS($H$7:$H$174,$D$7:$D$174,"VAGO",$B$7:$B$174,"DIRETOR")</f>
        <v>3709.6800000000003</v>
      </c>
      <c r="I177" s="25">
        <f>SUMIF($B$7:$B$174,"DIRETOR",$I$7:$I$174)-SUMIFS($I$7:$I$174,$D$7:$D$174,"VAGO",$B$7:$B$174,"DIRETOR")</f>
        <v>59354.879999999997</v>
      </c>
      <c r="J177" s="25">
        <f>SUMIF($B$7:$B$174,"DIRETOR",$J$7:$J$174)</f>
        <v>118709.75999999998</v>
      </c>
      <c r="K177" s="26"/>
      <c r="L177" s="26"/>
      <c r="M177" s="26"/>
      <c r="N177" s="26"/>
      <c r="O177" s="26"/>
      <c r="P177" s="26"/>
      <c r="Q177" s="26"/>
    </row>
    <row r="178" spans="1:30" ht="14.5" x14ac:dyDescent="0.3">
      <c r="A178" s="22" t="s">
        <v>24</v>
      </c>
      <c r="B178" s="15" t="s">
        <v>25</v>
      </c>
      <c r="C178" s="23">
        <f>SUMIFS($E$7:$E$174,$B$7:$B$174,"DAS-1",$D$7:$D$174,"&lt;&gt;VAGO")</f>
        <v>5</v>
      </c>
      <c r="D178" s="23">
        <f>SUMIFS($E$7:$E$174,$B$7:$B$174,"DAS-1",$D$7:$D$174,"VAGO")</f>
        <v>4</v>
      </c>
      <c r="E178" s="23">
        <f>C178+D178</f>
        <v>9</v>
      </c>
      <c r="F178" s="27"/>
      <c r="G178" s="25">
        <f>SUMIF($B$7:$B$174,"DAS-1",$G$7:$G$174)</f>
        <v>0</v>
      </c>
      <c r="H178" s="25">
        <f>SUMIF($B$7:$B$174,"DAS-1",$H$7:$H$174)-SUMIFS($H$7:$H$174,$D$7:$D$174,"VAGO",$B$7:$B$174,"DAS-1")</f>
        <v>9249</v>
      </c>
      <c r="I178" s="25">
        <f>SUMIF($B$7:$B$174,"DAS-1",$I$7:$I$174)-SUMIFS($I$7:$I$174,$D$7:$D$174,"VAGO",$B$7:$B$174,"DAS-1")</f>
        <v>46245.15</v>
      </c>
      <c r="J178" s="25">
        <f>SUMIF($B$7:$B$174,"DAS-1",$J$7:$J$174)</f>
        <v>101739.27</v>
      </c>
      <c r="K178" s="97"/>
      <c r="L178" s="26"/>
      <c r="M178" s="26"/>
      <c r="N178" s="26"/>
      <c r="O178" s="26"/>
      <c r="P178" s="26"/>
      <c r="Q178" s="26"/>
    </row>
    <row r="179" spans="1:30" ht="14.5" x14ac:dyDescent="0.3">
      <c r="A179" s="22" t="s">
        <v>26</v>
      </c>
      <c r="B179" s="15" t="s">
        <v>27</v>
      </c>
      <c r="C179" s="23">
        <f>SUMIFS($E$7:$E$174,$B$7:$B$174,"DAS-2",$D$7:$D$174,"&lt;&gt;VAGO")</f>
        <v>21</v>
      </c>
      <c r="D179" s="23">
        <f>SUMIFS($E$7:$E$174,$B$7:$B$174,"DAS-2",$D$7:$D$174,"VAGO")</f>
        <v>7</v>
      </c>
      <c r="E179" s="23">
        <f t="shared" si="3"/>
        <v>28</v>
      </c>
      <c r="F179" s="27"/>
      <c r="G179" s="25">
        <f>SUMIF($B$7:$B$174,"DAS-2",$G$7:$G$174)</f>
        <v>0</v>
      </c>
      <c r="H179" s="25">
        <f>SUMIF($B$7:$B$174,"DAS-2",$H$7:$H$174)-SUMIFS($H$7:$H$174,$D$7:$D$174,"VAGO",$B$7:$B$174,"DAS-2")</f>
        <v>33913.000000000029</v>
      </c>
      <c r="I179" s="25">
        <f>SUMIF($B$7:$B$174,"DAS-2",$I$7:$I$174)-SUMIFS($I$7:$I$174,$D$7:$D$174,"VAGO",$B$7:$B$174,"DAS-2")</f>
        <v>142434.80999999988</v>
      </c>
      <c r="J179" s="25">
        <f>SUMIF($B$7:$B$174,"DAS-2",$J$7:$J$174)</f>
        <v>235695.63000000009</v>
      </c>
      <c r="K179" s="26"/>
      <c r="L179" s="26"/>
      <c r="M179" s="26"/>
      <c r="N179" s="26"/>
      <c r="O179" s="26"/>
      <c r="P179" s="26"/>
      <c r="Q179" s="26"/>
    </row>
    <row r="180" spans="1:30" ht="14.5" x14ac:dyDescent="0.3">
      <c r="A180" s="22" t="s">
        <v>28</v>
      </c>
      <c r="B180" s="15" t="s">
        <v>29</v>
      </c>
      <c r="C180" s="23">
        <v>9</v>
      </c>
      <c r="D180" s="23">
        <v>4</v>
      </c>
      <c r="E180" s="23">
        <f t="shared" si="3"/>
        <v>13</v>
      </c>
      <c r="F180" s="27"/>
      <c r="G180" s="25">
        <f>SUMIF($B$7:$B$174,"DAS-3",$G$7:$G$174)</f>
        <v>0</v>
      </c>
      <c r="H180" s="25">
        <f>SUMIF($B$7:$B$174,"DAS-3",$H$7:$H$174)-SUMIFS($H$7:$H$174,$D$7:$D$174,"VAGO",$B$7:$B$174,"DAS-3")</f>
        <v>12833.099999999999</v>
      </c>
      <c r="I180" s="25">
        <f>SUMIF($B$7:$B$174,"DAS-3",$I$7:$I$174)-SUMIFS($I$7:$I$174,$D$7:$D$174,"VAGO",$B$7:$B$174,"DAS-3")</f>
        <v>62739.159999999982</v>
      </c>
      <c r="J180" s="25">
        <f>SUMIF($B$7:$B$174,"DAS-3",$J$7:$J$174)</f>
        <v>89831.180000000022</v>
      </c>
      <c r="K180" s="26"/>
      <c r="L180" s="26"/>
      <c r="M180" s="26"/>
      <c r="N180" s="26"/>
      <c r="O180" s="26"/>
      <c r="P180" s="26"/>
      <c r="Q180" s="26"/>
    </row>
    <row r="181" spans="1:30" ht="14.5" x14ac:dyDescent="0.3">
      <c r="A181" s="28" t="s">
        <v>30</v>
      </c>
      <c r="B181" s="15" t="s">
        <v>31</v>
      </c>
      <c r="C181" s="23">
        <v>21</v>
      </c>
      <c r="D181" s="23">
        <v>3</v>
      </c>
      <c r="E181" s="23">
        <f t="shared" si="3"/>
        <v>24</v>
      </c>
      <c r="F181" s="29"/>
      <c r="G181" s="25">
        <f>SUMIF($B$7:$B$174,"DAS-4",$G$7:$G$174)</f>
        <v>0</v>
      </c>
      <c r="H181" s="25">
        <f>SUMIF($B$7:$B$174,"DAS-4",$H$7:$H$174)-SUMIFS($H$7:$H$174,$D$7:$D$174,"VAGO",$B$7:$B$174,"DAS-4")</f>
        <v>19654.199999999997</v>
      </c>
      <c r="I181" s="25">
        <f>SUMIF($B$7:$B$174,"DAS-4",$I$7:$I$174)-SUMIFS($I$7:$I$174,$D$7:$D$174,"VAGO",$B$7:$B$174,"DAS-4")</f>
        <v>110063.31</v>
      </c>
      <c r="J181" s="25">
        <f>SUMIF($B$7:$B$174,"DAS-4",$J$7:$J$174)</f>
        <v>149371.68</v>
      </c>
      <c r="K181" s="26"/>
      <c r="L181" s="26"/>
      <c r="M181" s="26"/>
      <c r="N181" s="26"/>
      <c r="O181" s="26"/>
      <c r="P181" s="26"/>
      <c r="Q181" s="26"/>
    </row>
    <row r="182" spans="1:30" ht="14.5" x14ac:dyDescent="0.3">
      <c r="A182" s="28" t="s">
        <v>32</v>
      </c>
      <c r="B182" s="15" t="s">
        <v>33</v>
      </c>
      <c r="C182" s="23">
        <v>14</v>
      </c>
      <c r="D182" s="23">
        <v>6</v>
      </c>
      <c r="E182" s="23">
        <f t="shared" si="3"/>
        <v>20</v>
      </c>
      <c r="F182" s="29"/>
      <c r="G182" s="25">
        <f>SUMIF($B$7:$B$174,"DAS-5",$G$7:$G$174)</f>
        <v>0</v>
      </c>
      <c r="H182" s="25">
        <f>SUMIF($B$7:$B$174,"DAS-5",$H$7:$H$174)-SUMIFS($H$7:$H$174,$D$7:$D$174,"VAGO",$B$7:$B$174,"DAS-5")</f>
        <v>10790.599999999997</v>
      </c>
      <c r="I182" s="25">
        <f>SUMIF($B$7:$B$174,"DAS-5",$I$7:$I$174)-SUMIFS($I$7:$I$174,$D$7:$D$174,"VAGO",$B$7:$B$174,"DAS-5")</f>
        <v>60426.940000000031</v>
      </c>
      <c r="J182" s="25">
        <f>SUMIF($B$7:$B$174,"DAS-5",$J$7:$J$174)</f>
        <v>103589.16000000003</v>
      </c>
      <c r="K182" s="26"/>
      <c r="L182" s="26"/>
      <c r="M182" s="26"/>
      <c r="N182" s="26"/>
      <c r="O182" s="26"/>
      <c r="P182" s="26"/>
      <c r="Q182" s="26"/>
    </row>
    <row r="183" spans="1:30" ht="14.5" x14ac:dyDescent="0.3">
      <c r="A183" s="28" t="s">
        <v>34</v>
      </c>
      <c r="B183" s="15" t="s">
        <v>35</v>
      </c>
      <c r="C183" s="23">
        <f>SUMIFS($E$7:$E$174,$B$7:$B$174,"CAA-1",$D$7:$D$174,"&lt;&gt;VAGO")</f>
        <v>4</v>
      </c>
      <c r="D183" s="23">
        <f>SUMIFS($E$7:$E$174,$B$7:$B$174,"CAA-1",$D$7:$D$174,"VAGO")</f>
        <v>1</v>
      </c>
      <c r="E183" s="23">
        <f t="shared" si="3"/>
        <v>5</v>
      </c>
      <c r="F183" s="29"/>
      <c r="G183" s="25">
        <f>SUMIF($B$7:$B$174,"CAA-1",$G$7:$G$174)</f>
        <v>0</v>
      </c>
      <c r="H183" s="25">
        <f>SUMIF($B$7:$B$174,"CAA-1",$H$7:$H$174)-SUMIFS($H$7:$H$174,$D$7:$D$174,"VAGO",$B$7:$B$174,"CAA-1")</f>
        <v>2809.38</v>
      </c>
      <c r="I183" s="25">
        <f>SUMIF($B$7:$B$174,"CAA-1",$I$7:$I$174)-SUMIFS($I$7:$I$174,$D$7:$D$174,"VAGO",$B$7:$B$174,"CAA-1")</f>
        <v>14983.4</v>
      </c>
      <c r="J183" s="25">
        <f>SUMIF($B$7:$B$174,"CAA-1",$J$7:$J$174)</f>
        <v>22475.089999999997</v>
      </c>
      <c r="K183" s="26"/>
      <c r="L183" s="26"/>
      <c r="M183" s="26"/>
      <c r="N183" s="26"/>
      <c r="O183" s="26"/>
      <c r="P183" s="26"/>
      <c r="Q183" s="26"/>
    </row>
    <row r="184" spans="1:30" ht="14.5" x14ac:dyDescent="0.3">
      <c r="A184" s="28" t="s">
        <v>36</v>
      </c>
      <c r="B184" s="15" t="s">
        <v>37</v>
      </c>
      <c r="C184" s="23">
        <v>19</v>
      </c>
      <c r="D184" s="23">
        <v>7</v>
      </c>
      <c r="E184" s="23">
        <f t="shared" si="3"/>
        <v>26</v>
      </c>
      <c r="F184" s="29"/>
      <c r="G184" s="25">
        <f>SUMIF($B$7:$B$174,"CAA-2",$G$7:$G$174)</f>
        <v>0</v>
      </c>
      <c r="H184" s="25">
        <f>SUMIF($B$7:$B$174,"CAA-2",$H$7:$H$174)-SUMIFS($H$7:$H$174,$D$7:$D$174,"VAGO",$B$7:$B$174,"CAA-2")</f>
        <v>12332</v>
      </c>
      <c r="I184" s="25">
        <f>SUMIF($B$7:$B$174,"CAA-2",$I$7:$I$174)-SUMIFS($I$7:$I$174,$D$7:$D$174,"VAGO",$B$7:$B$174,"CAA-2")</f>
        <v>58577.19000000001</v>
      </c>
      <c r="J184" s="25">
        <f>SUMIF($B$7:$B$174,"CAA-2",$J$7:$J$174)</f>
        <v>97885.50999999998</v>
      </c>
      <c r="K184" s="26"/>
      <c r="L184" s="26"/>
      <c r="M184" s="26"/>
      <c r="N184" s="26"/>
      <c r="O184" s="26"/>
      <c r="P184" s="26"/>
      <c r="Q184" s="26"/>
    </row>
    <row r="185" spans="1:30" ht="14.5" x14ac:dyDescent="0.3">
      <c r="A185" s="28" t="s">
        <v>38</v>
      </c>
      <c r="B185" s="15" t="s">
        <v>39</v>
      </c>
      <c r="C185" s="23">
        <v>20</v>
      </c>
      <c r="D185" s="23">
        <v>3</v>
      </c>
      <c r="E185" s="23">
        <f t="shared" si="3"/>
        <v>23</v>
      </c>
      <c r="F185" s="27"/>
      <c r="G185" s="25">
        <f>SUMIF($B$7:$B$174,"CAA-3",$G$7:$G$174)</f>
        <v>0</v>
      </c>
      <c r="H185" s="25">
        <f>SUMIF($B$7:$B$174,"CAA-3",$H$7:$H$174)-SUMIFS($H$7:$H$174,$D$7:$D$174,"VAGO",$B$7:$B$174,"CAA-3")</f>
        <v>9518.8099999999977</v>
      </c>
      <c r="I185" s="25">
        <f>SUMIF($B$7:$B$174,"CAA-3",$I$7:$I$174)-SUMIFS($I$7:$I$174,$D$7:$D$174,"VAGO",$B$7:$B$174,"CAA-3")</f>
        <v>40079.19999999999</v>
      </c>
      <c r="J185" s="25">
        <f>SUMIF($B$7:$B$174,"CAA-3",$J$7:$J$174)</f>
        <v>57112.859999999979</v>
      </c>
      <c r="K185" s="26"/>
      <c r="L185" s="26"/>
      <c r="M185" s="26"/>
      <c r="N185" s="26"/>
      <c r="O185" s="26"/>
      <c r="P185" s="26"/>
      <c r="Q185" s="26"/>
    </row>
    <row r="186" spans="1:30" ht="14.5" x14ac:dyDescent="0.3">
      <c r="A186" s="28" t="s">
        <v>40</v>
      </c>
      <c r="B186" s="15" t="s">
        <v>41</v>
      </c>
      <c r="C186" s="23">
        <v>8</v>
      </c>
      <c r="D186" s="23">
        <v>2</v>
      </c>
      <c r="E186" s="23">
        <f t="shared" si="3"/>
        <v>10</v>
      </c>
      <c r="F186" s="27"/>
      <c r="G186" s="25">
        <f>SUMIF($B$7:$B$174,"CAA-4",$G$7:$G$174)</f>
        <v>0</v>
      </c>
      <c r="H186" s="25">
        <f>SUMIF($B$7:$B$174,"CAA-4",$H$7:$H$174)-SUMIFS($H$7:$H$174,$D$7:$D$174,"VAGO",$B$7:$B$174,"CAA-4")</f>
        <v>2158.1000000000004</v>
      </c>
      <c r="I186" s="25">
        <f>SUMIF($B$7:$B$174,"CAA-4",$I$7:$I$174)-SUMIFS($I$7:$I$174,$D$7:$D$174,"VAGO",$B$7:$B$174,"CAA-4")</f>
        <v>9865.6799999999985</v>
      </c>
      <c r="J186" s="25">
        <f>SUMIF($B$7:$B$174,"CAA-4",$J$7:$J$174)</f>
        <v>15106.800000000001</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3"/>
        <v>2</v>
      </c>
      <c r="F187" s="27"/>
      <c r="G187" s="25">
        <f>SUMIF($B$7:$B$174,"CAA-5",$G$7:$G$174)</f>
        <v>0</v>
      </c>
      <c r="H187" s="25">
        <f>SUMIF($B$7:$B$174,"CAA-5",$H$7:$H$174)-SUMIFS($H$7:$H$174,$D$7:$D$174,"VAGO",$B$7:$B$174,"CAA-5")</f>
        <v>269.76</v>
      </c>
      <c r="I187" s="25">
        <f>SUMIF($B$7:$B$174,"CAA-5",$I$7:$I$174)-SUMIFS($I$7:$I$174,$D$7:$D$174,"VAGO",$B$7:$B$174,"CAA-5")</f>
        <v>1079.06</v>
      </c>
      <c r="J187" s="25">
        <f>SUMIF($B$7:$B$174,"CAA-5",$J$7:$J$174)</f>
        <v>2697.64</v>
      </c>
      <c r="K187" s="26"/>
      <c r="L187" s="26"/>
      <c r="M187" s="26"/>
      <c r="N187" s="26"/>
      <c r="O187" s="26"/>
      <c r="P187" s="26"/>
      <c r="Q187" s="26"/>
    </row>
    <row r="188" spans="1:30" ht="32.25" customHeight="1" x14ac:dyDescent="0.3">
      <c r="A188" s="19" t="s">
        <v>44</v>
      </c>
      <c r="B188" s="21"/>
      <c r="C188" s="20">
        <f>SUM(C176:C187)</f>
        <v>127</v>
      </c>
      <c r="D188" s="20">
        <f>SUM(D176:D187)</f>
        <v>41</v>
      </c>
      <c r="E188" s="20">
        <f>SUM(E176:E187)</f>
        <v>168</v>
      </c>
      <c r="F188" s="21"/>
      <c r="G188" s="30">
        <f t="shared" ref="G188:I188" si="4">SUM(G176:G187)</f>
        <v>0</v>
      </c>
      <c r="H188" s="30">
        <f t="shared" si="4"/>
        <v>126633.63000000002</v>
      </c>
      <c r="I188" s="30">
        <f t="shared" si="4"/>
        <v>627772.78</v>
      </c>
      <c r="J188" s="30">
        <f>SUM(J176:J187)</f>
        <v>1025534.5800000001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1250</v>
      </c>
      <c r="I206" s="16">
        <f t="shared" si="9"/>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9"/>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60" t="s">
        <v>581</v>
      </c>
      <c r="G208" s="35"/>
      <c r="H208" s="87">
        <v>1250</v>
      </c>
      <c r="I208" s="16">
        <f t="shared" si="9"/>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9"/>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3000</v>
      </c>
      <c r="I213" s="16">
        <f t="shared" ref="I213:I217" si="10">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1250</v>
      </c>
      <c r="I214" s="16">
        <f t="shared" si="10"/>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0"/>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0"/>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0"/>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1">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60" t="s">
        <v>249</v>
      </c>
      <c r="G222" s="35"/>
      <c r="H222" s="87">
        <v>1250</v>
      </c>
      <c r="I222" s="16">
        <f t="shared" si="11"/>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1"/>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1"/>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1250</v>
      </c>
      <c r="I225" s="16">
        <f t="shared" si="11"/>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5000</v>
      </c>
      <c r="I228" s="16">
        <f t="shared" ref="I228:I232" si="13">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3000</v>
      </c>
      <c r="I229" s="16">
        <f t="shared" si="13"/>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5000</v>
      </c>
      <c r="I230" s="16">
        <f t="shared" si="13"/>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3000</v>
      </c>
      <c r="I231" s="16">
        <f t="shared" si="13"/>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5000</v>
      </c>
      <c r="I232" s="16">
        <f t="shared" si="13"/>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126">
        <v>5036.21</v>
      </c>
      <c r="I238" s="16">
        <f t="shared" ref="I238:I245" si="14">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126">
        <v>5036.21</v>
      </c>
      <c r="I239" s="16">
        <f t="shared" si="14"/>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126">
        <v>5036.21</v>
      </c>
      <c r="I240" s="16">
        <f t="shared" si="14"/>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126">
        <v>5036.21</v>
      </c>
      <c r="I241" s="16">
        <f t="shared" si="14"/>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126">
        <v>5036.21</v>
      </c>
      <c r="I242" s="16">
        <f t="shared" si="14"/>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126">
        <v>5036.21</v>
      </c>
      <c r="I243" s="16">
        <f t="shared" si="14"/>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126">
        <v>5036.21</v>
      </c>
      <c r="I244" s="16">
        <f t="shared" si="14"/>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126">
        <v>5036.21</v>
      </c>
      <c r="I245" s="16">
        <f t="shared" si="14"/>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5"/>
        <v>7</v>
      </c>
      <c r="F248" s="24"/>
      <c r="G248" s="16">
        <f>SUMIF($A$238:$A$245,"MEMBRO",$G$238:$G$245)</f>
        <v>0</v>
      </c>
      <c r="H248" s="16">
        <f>SUMIF($A$238:$A$245,"MEMBRO",$H$238:$H$245)</f>
        <v>35253.47</v>
      </c>
      <c r="I248" s="16">
        <f t="shared" ref="I248" si="16">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126">
        <v>2014.48</v>
      </c>
      <c r="I254" s="16">
        <f t="shared" ref="I254:I256" si="17">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126">
        <v>2014.48</v>
      </c>
      <c r="I255" s="16">
        <f t="shared" si="17"/>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126">
        <v>2014.48</v>
      </c>
      <c r="I256" s="16">
        <f t="shared" si="17"/>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4028.96</v>
      </c>
      <c r="I259" s="16">
        <f t="shared" ref="I259" si="19">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0">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0"/>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0"/>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4028.96</v>
      </c>
      <c r="I270" s="16">
        <f t="shared" ref="I270" si="22">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v>1392.8</v>
      </c>
      <c r="I275" s="127">
        <f t="shared" ref="I275:I305" si="23">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3"/>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3"/>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3"/>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v>1392.8</v>
      </c>
      <c r="I279" s="127">
        <f t="shared" si="23"/>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3"/>
        <v>1392.8</v>
      </c>
    </row>
    <row r="281" spans="1:30" ht="14.5" x14ac:dyDescent="0.3">
      <c r="A281" s="55" t="s">
        <v>394</v>
      </c>
      <c r="B281" s="93" t="s">
        <v>93</v>
      </c>
      <c r="C281" s="77" t="s">
        <v>223</v>
      </c>
      <c r="D281" s="71" t="s">
        <v>407</v>
      </c>
      <c r="E281" s="53">
        <v>1</v>
      </c>
      <c r="F281" s="83" t="s">
        <v>414</v>
      </c>
      <c r="G281" s="54">
        <v>0</v>
      </c>
      <c r="H281" s="86">
        <v>1392.8</v>
      </c>
      <c r="I281" s="127">
        <f t="shared" si="23"/>
        <v>1392.8</v>
      </c>
    </row>
    <row r="282" spans="1:30" ht="14.5" x14ac:dyDescent="0.3">
      <c r="A282" s="55" t="s">
        <v>394</v>
      </c>
      <c r="B282" s="93" t="s">
        <v>93</v>
      </c>
      <c r="C282" s="77" t="s">
        <v>223</v>
      </c>
      <c r="D282" s="71" t="s">
        <v>407</v>
      </c>
      <c r="E282" s="53">
        <v>1</v>
      </c>
      <c r="F282" s="83" t="s">
        <v>415</v>
      </c>
      <c r="G282" s="54">
        <v>0</v>
      </c>
      <c r="H282" s="86">
        <v>1392.8</v>
      </c>
      <c r="I282" s="127">
        <f t="shared" si="23"/>
        <v>1392.8</v>
      </c>
    </row>
    <row r="283" spans="1:30" ht="14.5" x14ac:dyDescent="0.3">
      <c r="A283" s="80" t="s">
        <v>393</v>
      </c>
      <c r="B283" s="93" t="s">
        <v>93</v>
      </c>
      <c r="C283" s="77" t="s">
        <v>226</v>
      </c>
      <c r="D283" s="71" t="s">
        <v>407</v>
      </c>
      <c r="E283" s="53">
        <v>1</v>
      </c>
      <c r="F283" s="85" t="s">
        <v>416</v>
      </c>
      <c r="G283" s="54">
        <v>0</v>
      </c>
      <c r="H283" s="86">
        <v>1392.8</v>
      </c>
      <c r="I283" s="127">
        <f t="shared" si="23"/>
        <v>1392.8</v>
      </c>
    </row>
    <row r="284" spans="1:30" ht="14.5" x14ac:dyDescent="0.3">
      <c r="A284" s="60" t="s">
        <v>395</v>
      </c>
      <c r="B284" s="93" t="s">
        <v>93</v>
      </c>
      <c r="C284" s="79" t="s">
        <v>226</v>
      </c>
      <c r="D284" s="71" t="s">
        <v>407</v>
      </c>
      <c r="E284" s="53">
        <v>1</v>
      </c>
      <c r="F284" s="84" t="s">
        <v>417</v>
      </c>
      <c r="G284" s="54">
        <v>0</v>
      </c>
      <c r="H284" s="86">
        <v>1392.8</v>
      </c>
      <c r="I284" s="127">
        <f t="shared" si="23"/>
        <v>1392.8</v>
      </c>
    </row>
    <row r="285" spans="1:30" ht="14.5" x14ac:dyDescent="0.3">
      <c r="A285" s="60" t="s">
        <v>396</v>
      </c>
      <c r="B285" s="93" t="s">
        <v>93</v>
      </c>
      <c r="C285" s="79" t="s">
        <v>225</v>
      </c>
      <c r="D285" s="71" t="s">
        <v>407</v>
      </c>
      <c r="E285" s="53">
        <v>1</v>
      </c>
      <c r="F285" s="81" t="s">
        <v>418</v>
      </c>
      <c r="G285" s="54">
        <v>0</v>
      </c>
      <c r="H285" s="86">
        <v>1392.8</v>
      </c>
      <c r="I285" s="127">
        <f t="shared" si="23"/>
        <v>1392.8</v>
      </c>
    </row>
    <row r="286" spans="1:30" ht="14.5" x14ac:dyDescent="0.3">
      <c r="A286" s="60" t="s">
        <v>393</v>
      </c>
      <c r="B286" s="93" t="s">
        <v>93</v>
      </c>
      <c r="C286" s="79" t="s">
        <v>219</v>
      </c>
      <c r="D286" s="71" t="s">
        <v>407</v>
      </c>
      <c r="E286" s="53">
        <v>1</v>
      </c>
      <c r="F286" s="81" t="s">
        <v>419</v>
      </c>
      <c r="G286" s="54">
        <v>0</v>
      </c>
      <c r="H286" s="86">
        <v>1392.8</v>
      </c>
      <c r="I286" s="127">
        <f t="shared" si="23"/>
        <v>1392.8</v>
      </c>
    </row>
    <row r="287" spans="1:30" ht="14.5" x14ac:dyDescent="0.3">
      <c r="A287" s="60" t="s">
        <v>393</v>
      </c>
      <c r="B287" s="93" t="s">
        <v>93</v>
      </c>
      <c r="C287" s="79" t="s">
        <v>219</v>
      </c>
      <c r="D287" s="52" t="s">
        <v>407</v>
      </c>
      <c r="E287" s="53">
        <v>1</v>
      </c>
      <c r="F287" s="81" t="s">
        <v>511</v>
      </c>
      <c r="G287" s="54">
        <v>0</v>
      </c>
      <c r="H287" s="86">
        <v>1392.8</v>
      </c>
      <c r="I287" s="127">
        <f t="shared" si="23"/>
        <v>1392.8</v>
      </c>
    </row>
    <row r="288" spans="1:30" ht="14.5" x14ac:dyDescent="0.3">
      <c r="A288" s="60" t="s">
        <v>573</v>
      </c>
      <c r="B288" s="93" t="s">
        <v>448</v>
      </c>
      <c r="C288" s="79" t="s">
        <v>220</v>
      </c>
      <c r="D288" s="71" t="s">
        <v>407</v>
      </c>
      <c r="E288" s="53">
        <v>1</v>
      </c>
      <c r="F288" s="81" t="s">
        <v>542</v>
      </c>
      <c r="G288" s="54">
        <v>0</v>
      </c>
      <c r="H288" s="86">
        <v>849.76</v>
      </c>
      <c r="I288" s="127">
        <f t="shared" si="23"/>
        <v>849.76</v>
      </c>
    </row>
    <row r="289" spans="1:30" ht="14.5" x14ac:dyDescent="0.3">
      <c r="A289" s="60" t="s">
        <v>393</v>
      </c>
      <c r="B289" s="93" t="s">
        <v>448</v>
      </c>
      <c r="C289" s="79" t="s">
        <v>219</v>
      </c>
      <c r="D289" s="71" t="s">
        <v>407</v>
      </c>
      <c r="E289" s="53">
        <v>1</v>
      </c>
      <c r="F289" s="84" t="s">
        <v>422</v>
      </c>
      <c r="G289" s="54">
        <v>0</v>
      </c>
      <c r="H289" s="86">
        <v>849.76</v>
      </c>
      <c r="I289" s="127">
        <f t="shared" si="23"/>
        <v>849.76</v>
      </c>
    </row>
    <row r="290" spans="1:30" ht="14.5" x14ac:dyDescent="0.3">
      <c r="A290" s="60" t="s">
        <v>395</v>
      </c>
      <c r="B290" s="93" t="s">
        <v>448</v>
      </c>
      <c r="C290" s="79" t="s">
        <v>219</v>
      </c>
      <c r="D290" s="71" t="s">
        <v>407</v>
      </c>
      <c r="E290" s="53">
        <v>1</v>
      </c>
      <c r="F290" s="84" t="s">
        <v>423</v>
      </c>
      <c r="G290" s="54">
        <v>0</v>
      </c>
      <c r="H290" s="86">
        <v>849.76</v>
      </c>
      <c r="I290" s="127">
        <f t="shared" si="23"/>
        <v>849.76</v>
      </c>
    </row>
    <row r="291" spans="1:30" ht="14.5" x14ac:dyDescent="0.3">
      <c r="A291" s="60" t="s">
        <v>399</v>
      </c>
      <c r="B291" s="93" t="s">
        <v>448</v>
      </c>
      <c r="C291" s="79" t="s">
        <v>220</v>
      </c>
      <c r="D291" s="71" t="s">
        <v>407</v>
      </c>
      <c r="E291" s="53">
        <v>1</v>
      </c>
      <c r="F291" s="84" t="s">
        <v>424</v>
      </c>
      <c r="G291" s="54">
        <v>0</v>
      </c>
      <c r="H291" s="86">
        <v>849.76</v>
      </c>
      <c r="I291" s="127">
        <f t="shared" si="23"/>
        <v>849.76</v>
      </c>
    </row>
    <row r="292" spans="1:30" ht="14.5" x14ac:dyDescent="0.3">
      <c r="A292" s="60" t="s">
        <v>400</v>
      </c>
      <c r="B292" s="93" t="s">
        <v>448</v>
      </c>
      <c r="C292" s="79" t="s">
        <v>225</v>
      </c>
      <c r="D292" s="71" t="s">
        <v>407</v>
      </c>
      <c r="E292" s="53">
        <v>1</v>
      </c>
      <c r="F292" s="84" t="s">
        <v>425</v>
      </c>
      <c r="G292" s="54">
        <v>0</v>
      </c>
      <c r="H292" s="86">
        <v>849.76</v>
      </c>
      <c r="I292" s="127">
        <f t="shared" si="23"/>
        <v>849.76</v>
      </c>
    </row>
    <row r="293" spans="1:30" ht="14.5" x14ac:dyDescent="0.3">
      <c r="A293" s="60" t="s">
        <v>401</v>
      </c>
      <c r="B293" s="93" t="s">
        <v>448</v>
      </c>
      <c r="C293" s="79" t="s">
        <v>224</v>
      </c>
      <c r="D293" s="71" t="s">
        <v>407</v>
      </c>
      <c r="E293" s="53">
        <v>1</v>
      </c>
      <c r="F293" s="84" t="s">
        <v>426</v>
      </c>
      <c r="G293" s="54">
        <v>0</v>
      </c>
      <c r="H293" s="86">
        <v>849.76</v>
      </c>
      <c r="I293" s="127">
        <f t="shared" si="23"/>
        <v>849.76</v>
      </c>
    </row>
    <row r="294" spans="1:30" ht="14.5" x14ac:dyDescent="0.3">
      <c r="A294" s="60" t="s">
        <v>402</v>
      </c>
      <c r="B294" s="93" t="s">
        <v>448</v>
      </c>
      <c r="C294" s="79" t="s">
        <v>225</v>
      </c>
      <c r="D294" s="71" t="s">
        <v>407</v>
      </c>
      <c r="E294" s="53">
        <v>1</v>
      </c>
      <c r="F294" s="81" t="s">
        <v>427</v>
      </c>
      <c r="G294" s="54">
        <v>0</v>
      </c>
      <c r="H294" s="86">
        <v>849.76</v>
      </c>
      <c r="I294" s="127">
        <f t="shared" si="23"/>
        <v>849.76</v>
      </c>
    </row>
    <row r="295" spans="1:30" ht="14.5" x14ac:dyDescent="0.3">
      <c r="A295" s="60" t="s">
        <v>403</v>
      </c>
      <c r="B295" s="93" t="s">
        <v>448</v>
      </c>
      <c r="C295" s="79" t="s">
        <v>222</v>
      </c>
      <c r="D295" s="71" t="s">
        <v>407</v>
      </c>
      <c r="E295" s="53">
        <v>1</v>
      </c>
      <c r="F295" s="84" t="s">
        <v>428</v>
      </c>
      <c r="G295" s="54">
        <v>0</v>
      </c>
      <c r="H295" s="86">
        <v>849.76</v>
      </c>
      <c r="I295" s="127">
        <f t="shared" si="23"/>
        <v>849.76</v>
      </c>
    </row>
    <row r="296" spans="1:30" ht="14.5" x14ac:dyDescent="0.3">
      <c r="A296" s="60" t="s">
        <v>398</v>
      </c>
      <c r="B296" s="93" t="s">
        <v>448</v>
      </c>
      <c r="C296" s="79" t="s">
        <v>220</v>
      </c>
      <c r="D296" s="71" t="s">
        <v>407</v>
      </c>
      <c r="E296" s="53">
        <v>1</v>
      </c>
      <c r="F296" s="84" t="s">
        <v>429</v>
      </c>
      <c r="G296" s="54">
        <v>0</v>
      </c>
      <c r="H296" s="86">
        <v>849.76</v>
      </c>
      <c r="I296" s="127">
        <f t="shared" si="23"/>
        <v>849.76</v>
      </c>
    </row>
    <row r="297" spans="1:30" ht="14.5" x14ac:dyDescent="0.3">
      <c r="A297" s="60" t="s">
        <v>393</v>
      </c>
      <c r="B297" s="93" t="s">
        <v>448</v>
      </c>
      <c r="C297" s="79" t="s">
        <v>220</v>
      </c>
      <c r="D297" s="71" t="s">
        <v>407</v>
      </c>
      <c r="E297" s="53">
        <v>1</v>
      </c>
      <c r="F297" s="81" t="s">
        <v>430</v>
      </c>
      <c r="G297" s="54">
        <v>0</v>
      </c>
      <c r="H297" s="86">
        <v>849.76</v>
      </c>
      <c r="I297" s="127">
        <f t="shared" si="23"/>
        <v>849.76</v>
      </c>
    </row>
    <row r="298" spans="1:30" ht="14.5" x14ac:dyDescent="0.3">
      <c r="A298" s="60" t="s">
        <v>404</v>
      </c>
      <c r="B298" s="93" t="s">
        <v>448</v>
      </c>
      <c r="C298" s="79" t="s">
        <v>220</v>
      </c>
      <c r="D298" s="71" t="s">
        <v>407</v>
      </c>
      <c r="E298" s="53">
        <v>1</v>
      </c>
      <c r="F298" s="84" t="s">
        <v>431</v>
      </c>
      <c r="G298" s="54">
        <v>0</v>
      </c>
      <c r="H298" s="86">
        <v>849.76</v>
      </c>
      <c r="I298" s="127">
        <f t="shared" si="23"/>
        <v>849.76</v>
      </c>
    </row>
    <row r="299" spans="1:30" ht="14.5" x14ac:dyDescent="0.3">
      <c r="A299" s="60" t="s">
        <v>405</v>
      </c>
      <c r="B299" s="93" t="s">
        <v>448</v>
      </c>
      <c r="C299" s="79" t="s">
        <v>219</v>
      </c>
      <c r="D299" s="71" t="s">
        <v>407</v>
      </c>
      <c r="E299" s="53">
        <v>1</v>
      </c>
      <c r="F299" s="84" t="s">
        <v>432</v>
      </c>
      <c r="G299" s="54">
        <v>0</v>
      </c>
      <c r="H299" s="86">
        <v>849.76</v>
      </c>
      <c r="I299" s="127">
        <f t="shared" si="23"/>
        <v>849.76</v>
      </c>
    </row>
    <row r="300" spans="1:30" ht="14.5" x14ac:dyDescent="0.3">
      <c r="A300" s="60" t="s">
        <v>402</v>
      </c>
      <c r="B300" s="93" t="s">
        <v>448</v>
      </c>
      <c r="C300" s="79" t="s">
        <v>225</v>
      </c>
      <c r="D300" s="71" t="s">
        <v>407</v>
      </c>
      <c r="E300" s="53">
        <v>1</v>
      </c>
      <c r="F300" s="84" t="s">
        <v>433</v>
      </c>
      <c r="G300" s="54">
        <v>0</v>
      </c>
      <c r="H300" s="86">
        <v>849.76</v>
      </c>
      <c r="I300" s="127">
        <f t="shared" si="23"/>
        <v>849.76</v>
      </c>
    </row>
    <row r="301" spans="1:30" ht="14.5" x14ac:dyDescent="0.3">
      <c r="A301" s="60" t="s">
        <v>403</v>
      </c>
      <c r="B301" s="93" t="s">
        <v>448</v>
      </c>
      <c r="C301" s="79" t="s">
        <v>219</v>
      </c>
      <c r="D301" s="71" t="s">
        <v>407</v>
      </c>
      <c r="E301" s="53">
        <v>1</v>
      </c>
      <c r="F301" s="84" t="s">
        <v>434</v>
      </c>
      <c r="G301" s="54">
        <v>0</v>
      </c>
      <c r="H301" s="86">
        <v>849.76</v>
      </c>
      <c r="I301" s="127">
        <f t="shared" si="23"/>
        <v>849.76</v>
      </c>
    </row>
    <row r="302" spans="1:30" ht="14.5" x14ac:dyDescent="0.3">
      <c r="A302" s="60" t="s">
        <v>406</v>
      </c>
      <c r="B302" s="93" t="s">
        <v>448</v>
      </c>
      <c r="C302" s="79" t="s">
        <v>219</v>
      </c>
      <c r="D302" s="71" t="s">
        <v>407</v>
      </c>
      <c r="E302" s="53">
        <v>1</v>
      </c>
      <c r="F302" s="81" t="s">
        <v>435</v>
      </c>
      <c r="G302" s="54">
        <v>0</v>
      </c>
      <c r="H302" s="86">
        <v>849.76</v>
      </c>
      <c r="I302" s="127">
        <f t="shared" si="23"/>
        <v>849.76</v>
      </c>
    </row>
    <row r="303" spans="1:30" ht="14.5" x14ac:dyDescent="0.3">
      <c r="A303" s="60" t="s">
        <v>393</v>
      </c>
      <c r="B303" s="93" t="s">
        <v>448</v>
      </c>
      <c r="C303" s="79"/>
      <c r="D303" s="52" t="s">
        <v>386</v>
      </c>
      <c r="E303" s="53">
        <v>1</v>
      </c>
      <c r="F303" s="81" t="s">
        <v>386</v>
      </c>
      <c r="G303" s="54">
        <v>0</v>
      </c>
      <c r="H303" s="86">
        <v>849.76</v>
      </c>
      <c r="I303" s="127">
        <f t="shared" si="23"/>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3"/>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3"/>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4">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3</v>
      </c>
      <c r="E308" s="23">
        <f t="shared" si="24"/>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4"/>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4"/>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4"/>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4"/>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5">SUM(D307:D312)</f>
        <v>3</v>
      </c>
      <c r="E313" s="20">
        <f t="shared" si="25"/>
        <v>31</v>
      </c>
      <c r="F313" s="36"/>
      <c r="G313" s="39">
        <f t="shared" ref="G313:H313" si="26">SUM(G307:G312)</f>
        <v>0</v>
      </c>
      <c r="H313" s="39">
        <f t="shared" si="26"/>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184</v>
      </c>
      <c r="D316" s="20">
        <f>SUM(D188+D200+D233+D249+D260+D271+D313)</f>
        <v>44</v>
      </c>
      <c r="E316" s="20">
        <f>SUM(E188+E200+E233+E249+E260+E271+E313)</f>
        <v>228</v>
      </c>
      <c r="F316" s="21"/>
      <c r="G316" s="39">
        <f>SUM(H188+G200+G233+G249+G260+G271+G313)</f>
        <v>126633.63000000002</v>
      </c>
      <c r="H316" s="39">
        <f>SUM(I188+H200+H233+H249+H260+H271+H313)</f>
        <v>737551.41999999993</v>
      </c>
      <c r="I316" s="39">
        <f>SUM(J188+I200+I233+I249+I260+I271+I313)</f>
        <v>1135313.22</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autoFilter ref="A6:AD188" xr:uid="{1C22EFD7-D454-49FF-9AF7-7CD26BDF9F38}"/>
  <mergeCells count="95">
    <mergeCell ref="A190:I190"/>
    <mergeCell ref="A1:J1"/>
    <mergeCell ref="A2:J2"/>
    <mergeCell ref="A3:J3"/>
    <mergeCell ref="B4:J4"/>
    <mergeCell ref="A5:J5"/>
    <mergeCell ref="A263:I263"/>
    <mergeCell ref="A202:I202"/>
    <mergeCell ref="A203:I203"/>
    <mergeCell ref="A210:I210"/>
    <mergeCell ref="A211:I211"/>
    <mergeCell ref="A218:I218"/>
    <mergeCell ref="A219:I219"/>
    <mergeCell ref="A235:I235"/>
    <mergeCell ref="A236:I236"/>
    <mergeCell ref="A251:I251"/>
    <mergeCell ref="A252:I252"/>
    <mergeCell ref="A262:I262"/>
    <mergeCell ref="A328:F328"/>
    <mergeCell ref="A273:I273"/>
    <mergeCell ref="A318:F318"/>
    <mergeCell ref="A319:F319"/>
    <mergeCell ref="A320:F320"/>
    <mergeCell ref="A321:F321"/>
    <mergeCell ref="A322:F322"/>
    <mergeCell ref="A323:F323"/>
    <mergeCell ref="A324:F324"/>
    <mergeCell ref="A325:F325"/>
    <mergeCell ref="A326:F326"/>
    <mergeCell ref="A327:F327"/>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89:F389"/>
    <mergeCell ref="A390:F390"/>
    <mergeCell ref="A391:F391"/>
    <mergeCell ref="A392:F392"/>
    <mergeCell ref="A393:F393"/>
  </mergeCells>
  <dataValidations count="3">
    <dataValidation type="list" allowBlank="1" sqref="D205:D209 D192:D193 D7:D174 D221:D225 D213:D217 D254:D256 D265:D267 D238:D245 D275:D305" xr:uid="{EF265409-B422-4078-816F-9E76A8265DE2}">
      <formula1>"AGP,CLH,CLT,COM,CTD,CTI,DES,DISP,ELE,ESG,EST,EXM,EXQ,EXR,FRQ,REV,VAGO"</formula1>
    </dataValidation>
    <dataValidation type="list" allowBlank="1" sqref="B7:B174" xr:uid="{60E7334D-6718-4951-94C6-A90FA9AD2BE7}">
      <formula1>"DAS,DAS-1,DAS-2,DAS-3,DAS-4,DAS-5,CAA-1,CAA-2,CAA-3,CAA-4,CAA-5"</formula1>
    </dataValidation>
    <dataValidation type="list" allowBlank="1" sqref="B192:B193 B205:B209 B213:B217 B221:B225 B238:B245 B247 B254:B256 B258 B265:B267 B269" xr:uid="{E210729C-FE0F-47B5-9357-05298BC6FEB5}">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F046E-2024-462F-9BA8-C15067560CA7}">
  <dimension ref="A1:AD1038"/>
  <sheetViews>
    <sheetView workbookViewId="0">
      <selection activeCell="C15" sqref="C15"/>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618</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133" t="s">
        <v>617</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5.5" x14ac:dyDescent="0.3">
      <c r="A7" s="55" t="s">
        <v>180</v>
      </c>
      <c r="B7" s="57" t="s">
        <v>37</v>
      </c>
      <c r="C7" s="57" t="s">
        <v>219</v>
      </c>
      <c r="D7" s="94" t="s">
        <v>386</v>
      </c>
      <c r="E7" s="53">
        <v>1</v>
      </c>
      <c r="F7" s="60" t="s">
        <v>386</v>
      </c>
      <c r="G7" s="54">
        <v>0</v>
      </c>
      <c r="H7" s="124">
        <v>770.75</v>
      </c>
      <c r="I7" s="124">
        <v>3083.01</v>
      </c>
      <c r="J7" s="65">
        <f t="shared" ref="J7:J70" si="0">H7+I7</f>
        <v>3853.76</v>
      </c>
      <c r="K7" s="17"/>
      <c r="L7" s="17"/>
      <c r="M7" s="17"/>
      <c r="N7" s="17"/>
      <c r="O7" s="17"/>
      <c r="P7" s="17"/>
      <c r="Q7" s="17"/>
      <c r="R7" s="18"/>
      <c r="S7" s="18"/>
      <c r="T7" s="18"/>
      <c r="U7" s="18"/>
      <c r="V7" s="18"/>
      <c r="W7" s="18"/>
      <c r="X7" s="18"/>
      <c r="Y7" s="18"/>
      <c r="Z7" s="18"/>
      <c r="AA7" s="5"/>
      <c r="AB7" s="5"/>
      <c r="AC7" s="5"/>
      <c r="AD7" s="5"/>
    </row>
    <row r="8" spans="1:30" ht="15.5" x14ac:dyDescent="0.3">
      <c r="A8" s="56" t="s">
        <v>181</v>
      </c>
      <c r="B8" s="58" t="s">
        <v>33</v>
      </c>
      <c r="C8" s="56" t="s">
        <v>220</v>
      </c>
      <c r="D8" s="94" t="s">
        <v>227</v>
      </c>
      <c r="E8" s="53">
        <v>1</v>
      </c>
      <c r="F8" s="61" t="s">
        <v>229</v>
      </c>
      <c r="G8" s="54">
        <v>0</v>
      </c>
      <c r="H8" s="124">
        <v>1079.06</v>
      </c>
      <c r="I8" s="124">
        <v>4316.21</v>
      </c>
      <c r="J8" s="65">
        <f t="shared" si="0"/>
        <v>5395.27</v>
      </c>
      <c r="K8" s="17"/>
      <c r="L8" s="17"/>
      <c r="M8" s="17"/>
      <c r="N8" s="17"/>
      <c r="O8" s="17"/>
      <c r="P8" s="17"/>
      <c r="Q8" s="17"/>
      <c r="R8" s="5"/>
      <c r="S8" s="5"/>
      <c r="T8" s="5"/>
      <c r="U8" s="5"/>
      <c r="V8" s="5"/>
      <c r="W8" s="5"/>
      <c r="X8" s="5"/>
      <c r="Y8" s="5"/>
      <c r="Z8" s="5"/>
      <c r="AA8" s="5"/>
      <c r="AB8" s="5"/>
      <c r="AC8" s="5"/>
      <c r="AD8" s="5"/>
    </row>
    <row r="9" spans="1:30" ht="15.5" x14ac:dyDescent="0.3">
      <c r="A9" s="56" t="s">
        <v>180</v>
      </c>
      <c r="B9" s="58" t="s">
        <v>37</v>
      </c>
      <c r="C9" s="58" t="s">
        <v>221</v>
      </c>
      <c r="D9" s="94" t="s">
        <v>386</v>
      </c>
      <c r="E9" s="53">
        <v>1</v>
      </c>
      <c r="F9" s="60" t="s">
        <v>386</v>
      </c>
      <c r="G9" s="54">
        <v>0</v>
      </c>
      <c r="H9" s="124">
        <v>770.75</v>
      </c>
      <c r="I9" s="124">
        <v>3083.01</v>
      </c>
      <c r="J9" s="65">
        <f t="shared" si="0"/>
        <v>3853.76</v>
      </c>
      <c r="K9" s="47"/>
      <c r="L9" s="47"/>
      <c r="M9" s="47"/>
      <c r="N9" s="47"/>
      <c r="O9" s="47"/>
      <c r="P9" s="47"/>
      <c r="Q9" s="47"/>
    </row>
    <row r="10" spans="1:30" ht="15.5" x14ac:dyDescent="0.3">
      <c r="A10" s="56" t="s">
        <v>182</v>
      </c>
      <c r="B10" s="56" t="s">
        <v>39</v>
      </c>
      <c r="C10" s="56" t="s">
        <v>222</v>
      </c>
      <c r="D10" s="94" t="s">
        <v>227</v>
      </c>
      <c r="E10" s="53">
        <v>1</v>
      </c>
      <c r="F10" s="62" t="s">
        <v>231</v>
      </c>
      <c r="G10" s="54">
        <v>0</v>
      </c>
      <c r="H10" s="123">
        <v>500.99</v>
      </c>
      <c r="I10" s="123">
        <v>2003.96</v>
      </c>
      <c r="J10" s="65">
        <f t="shared" si="0"/>
        <v>2504.9499999999998</v>
      </c>
    </row>
    <row r="11" spans="1:30" ht="15.5" x14ac:dyDescent="0.3">
      <c r="A11" s="55" t="s">
        <v>183</v>
      </c>
      <c r="B11" s="57" t="s">
        <v>27</v>
      </c>
      <c r="C11" s="57" t="s">
        <v>223</v>
      </c>
      <c r="D11" s="94" t="s">
        <v>227</v>
      </c>
      <c r="E11" s="53">
        <v>1</v>
      </c>
      <c r="F11" s="61" t="s">
        <v>232</v>
      </c>
      <c r="G11" s="54">
        <v>0</v>
      </c>
      <c r="H11" s="123">
        <v>1695.65</v>
      </c>
      <c r="I11" s="123">
        <v>6782.61</v>
      </c>
      <c r="J11" s="65">
        <f t="shared" si="0"/>
        <v>8478.26</v>
      </c>
    </row>
    <row r="12" spans="1:30" ht="15.5" x14ac:dyDescent="0.3">
      <c r="A12" s="55" t="s">
        <v>185</v>
      </c>
      <c r="B12" s="55" t="s">
        <v>29</v>
      </c>
      <c r="C12" s="58" t="s">
        <v>221</v>
      </c>
      <c r="D12" s="94" t="s">
        <v>407</v>
      </c>
      <c r="E12" s="53">
        <v>1</v>
      </c>
      <c r="F12" s="60" t="s">
        <v>386</v>
      </c>
      <c r="G12" s="54">
        <v>0</v>
      </c>
      <c r="H12" s="123"/>
      <c r="I12" s="123">
        <v>5703.56</v>
      </c>
      <c r="J12" s="65">
        <f t="shared" si="0"/>
        <v>5703.56</v>
      </c>
    </row>
    <row r="13" spans="1:30" ht="15.5" x14ac:dyDescent="0.3">
      <c r="A13" s="55" t="s">
        <v>182</v>
      </c>
      <c r="B13" s="56" t="s">
        <v>39</v>
      </c>
      <c r="C13" s="56" t="s">
        <v>220</v>
      </c>
      <c r="D13" s="94" t="s">
        <v>227</v>
      </c>
      <c r="E13" s="53">
        <v>1</v>
      </c>
      <c r="F13" s="60" t="s">
        <v>234</v>
      </c>
      <c r="G13" s="54">
        <v>0</v>
      </c>
      <c r="H13" s="123">
        <v>500.99</v>
      </c>
      <c r="I13" s="123">
        <v>2003.96</v>
      </c>
      <c r="J13" s="65">
        <f t="shared" si="0"/>
        <v>2504.9499999999998</v>
      </c>
    </row>
    <row r="14" spans="1:30" ht="15.5" x14ac:dyDescent="0.3">
      <c r="A14" s="55" t="s">
        <v>182</v>
      </c>
      <c r="B14" s="56" t="s">
        <v>39</v>
      </c>
      <c r="C14" s="57" t="s">
        <v>219</v>
      </c>
      <c r="D14" s="94" t="s">
        <v>227</v>
      </c>
      <c r="E14" s="53">
        <v>1</v>
      </c>
      <c r="F14" s="60" t="s">
        <v>235</v>
      </c>
      <c r="G14" s="54">
        <v>0</v>
      </c>
      <c r="H14" s="123">
        <v>500.99</v>
      </c>
      <c r="I14" s="123">
        <v>2003.96</v>
      </c>
      <c r="J14" s="65">
        <f t="shared" si="0"/>
        <v>2504.9499999999998</v>
      </c>
    </row>
    <row r="15" spans="1:30" ht="15.5" x14ac:dyDescent="0.3">
      <c r="A15" s="55" t="s">
        <v>181</v>
      </c>
      <c r="B15" s="57" t="s">
        <v>33</v>
      </c>
      <c r="C15" s="56" t="s">
        <v>224</v>
      </c>
      <c r="D15" s="94" t="s">
        <v>227</v>
      </c>
      <c r="E15" s="53">
        <v>1</v>
      </c>
      <c r="F15" s="60" t="s">
        <v>236</v>
      </c>
      <c r="G15" s="54">
        <v>0</v>
      </c>
      <c r="H15" s="124">
        <v>1079.06</v>
      </c>
      <c r="I15" s="124">
        <v>4316.21</v>
      </c>
      <c r="J15" s="65">
        <f t="shared" si="0"/>
        <v>5395.27</v>
      </c>
    </row>
    <row r="16" spans="1:30" ht="15.5" x14ac:dyDescent="0.3">
      <c r="A16" s="55" t="s">
        <v>183</v>
      </c>
      <c r="B16" s="57" t="s">
        <v>27</v>
      </c>
      <c r="C16" s="57" t="s">
        <v>219</v>
      </c>
      <c r="D16" s="94" t="s">
        <v>227</v>
      </c>
      <c r="E16" s="53">
        <v>1</v>
      </c>
      <c r="F16" s="61" t="s">
        <v>237</v>
      </c>
      <c r="G16" s="54">
        <v>0</v>
      </c>
      <c r="H16" s="123">
        <v>1695.65</v>
      </c>
      <c r="I16" s="123">
        <v>6782.61</v>
      </c>
      <c r="J16" s="65">
        <f t="shared" si="0"/>
        <v>8478.26</v>
      </c>
    </row>
    <row r="17" spans="1:10" ht="15.5" x14ac:dyDescent="0.3">
      <c r="A17" s="55" t="s">
        <v>183</v>
      </c>
      <c r="B17" s="57" t="s">
        <v>27</v>
      </c>
      <c r="C17" s="56" t="s">
        <v>222</v>
      </c>
      <c r="D17" s="94" t="s">
        <v>227</v>
      </c>
      <c r="E17" s="53">
        <v>1</v>
      </c>
      <c r="F17" s="60" t="s">
        <v>238</v>
      </c>
      <c r="G17" s="54">
        <v>0</v>
      </c>
      <c r="H17" s="123">
        <v>1695.65</v>
      </c>
      <c r="I17" s="123">
        <v>6782.61</v>
      </c>
      <c r="J17" s="65">
        <f t="shared" si="0"/>
        <v>8478.26</v>
      </c>
    </row>
    <row r="18" spans="1:10" ht="15.5" x14ac:dyDescent="0.3">
      <c r="A18" s="55" t="s">
        <v>180</v>
      </c>
      <c r="B18" s="58" t="s">
        <v>37</v>
      </c>
      <c r="C18" s="57" t="s">
        <v>223</v>
      </c>
      <c r="D18" s="94" t="s">
        <v>227</v>
      </c>
      <c r="E18" s="53">
        <v>1</v>
      </c>
      <c r="F18" s="60" t="s">
        <v>239</v>
      </c>
      <c r="G18" s="54">
        <v>0</v>
      </c>
      <c r="H18" s="124">
        <v>770.75</v>
      </c>
      <c r="I18" s="124">
        <v>3083.01</v>
      </c>
      <c r="J18" s="65">
        <f t="shared" si="0"/>
        <v>3853.76</v>
      </c>
    </row>
    <row r="19" spans="1:10" ht="15.5" x14ac:dyDescent="0.3">
      <c r="A19" s="55" t="s">
        <v>185</v>
      </c>
      <c r="B19" s="55" t="s">
        <v>29</v>
      </c>
      <c r="C19" s="56" t="s">
        <v>225</v>
      </c>
      <c r="D19" s="94" t="s">
        <v>386</v>
      </c>
      <c r="E19" s="53">
        <v>1</v>
      </c>
      <c r="F19" s="60" t="s">
        <v>386</v>
      </c>
      <c r="G19" s="54">
        <v>0</v>
      </c>
      <c r="H19" s="123">
        <v>1425.9</v>
      </c>
      <c r="I19" s="123">
        <v>5703.56</v>
      </c>
      <c r="J19" s="65">
        <f t="shared" si="0"/>
        <v>7129.4600000000009</v>
      </c>
    </row>
    <row r="20" spans="1:10" ht="15.5" x14ac:dyDescent="0.3">
      <c r="A20" s="55" t="s">
        <v>183</v>
      </c>
      <c r="B20" s="57" t="s">
        <v>27</v>
      </c>
      <c r="C20" s="56" t="s">
        <v>222</v>
      </c>
      <c r="D20" s="94" t="s">
        <v>227</v>
      </c>
      <c r="E20" s="53">
        <v>1</v>
      </c>
      <c r="F20" s="60" t="s">
        <v>241</v>
      </c>
      <c r="G20" s="54">
        <v>0</v>
      </c>
      <c r="H20" s="123">
        <v>1695.65</v>
      </c>
      <c r="I20" s="123">
        <v>6782.61</v>
      </c>
      <c r="J20" s="65">
        <f t="shared" si="0"/>
        <v>8478.26</v>
      </c>
    </row>
    <row r="21" spans="1:10" ht="26" x14ac:dyDescent="0.3">
      <c r="A21" s="55" t="s">
        <v>186</v>
      </c>
      <c r="B21" s="55" t="s">
        <v>41</v>
      </c>
      <c r="C21" s="55" t="s">
        <v>226</v>
      </c>
      <c r="D21" s="94" t="s">
        <v>407</v>
      </c>
      <c r="E21" s="53">
        <v>1</v>
      </c>
      <c r="F21" s="60" t="s">
        <v>242</v>
      </c>
      <c r="G21" s="54">
        <v>0</v>
      </c>
      <c r="H21" s="123"/>
      <c r="I21" s="123">
        <v>1233.21</v>
      </c>
      <c r="J21" s="67">
        <f t="shared" si="0"/>
        <v>1233.21</v>
      </c>
    </row>
    <row r="22" spans="1:10" ht="15.5" x14ac:dyDescent="0.3">
      <c r="A22" s="55" t="s">
        <v>180</v>
      </c>
      <c r="B22" s="58" t="s">
        <v>37</v>
      </c>
      <c r="C22" s="57" t="s">
        <v>223</v>
      </c>
      <c r="D22" s="94" t="s">
        <v>227</v>
      </c>
      <c r="E22" s="53">
        <v>1</v>
      </c>
      <c r="F22" s="60" t="s">
        <v>243</v>
      </c>
      <c r="G22" s="54">
        <v>0</v>
      </c>
      <c r="H22" s="124">
        <v>770.75</v>
      </c>
      <c r="I22" s="124">
        <v>3083.01</v>
      </c>
      <c r="J22" s="65">
        <f t="shared" si="0"/>
        <v>3853.76</v>
      </c>
    </row>
    <row r="23" spans="1:10" ht="15.5" x14ac:dyDescent="0.3">
      <c r="A23" s="55" t="s">
        <v>187</v>
      </c>
      <c r="B23" s="55" t="s">
        <v>25</v>
      </c>
      <c r="C23" s="57" t="s">
        <v>219</v>
      </c>
      <c r="D23" s="94" t="s">
        <v>227</v>
      </c>
      <c r="E23" s="53">
        <v>1</v>
      </c>
      <c r="F23" s="63" t="s">
        <v>244</v>
      </c>
      <c r="G23" s="54">
        <v>0</v>
      </c>
      <c r="H23" s="123">
        <v>2312.25</v>
      </c>
      <c r="I23" s="123">
        <v>9249.0300000000007</v>
      </c>
      <c r="J23" s="65">
        <f t="shared" si="0"/>
        <v>11561.28</v>
      </c>
    </row>
    <row r="24" spans="1:10" ht="15.5" x14ac:dyDescent="0.3">
      <c r="A24" s="55" t="s">
        <v>187</v>
      </c>
      <c r="B24" s="55" t="s">
        <v>25</v>
      </c>
      <c r="C24" s="57" t="s">
        <v>223</v>
      </c>
      <c r="D24" s="94" t="s">
        <v>386</v>
      </c>
      <c r="E24" s="53">
        <v>1</v>
      </c>
      <c r="F24" s="60" t="s">
        <v>386</v>
      </c>
      <c r="G24" s="54">
        <v>0</v>
      </c>
      <c r="H24" s="123">
        <v>2312.25</v>
      </c>
      <c r="I24" s="123">
        <v>9249.0300000000007</v>
      </c>
      <c r="J24" s="65">
        <f t="shared" si="0"/>
        <v>11561.28</v>
      </c>
    </row>
    <row r="25" spans="1:10" ht="15.5" x14ac:dyDescent="0.3">
      <c r="A25" s="55" t="s">
        <v>183</v>
      </c>
      <c r="B25" s="57" t="s">
        <v>27</v>
      </c>
      <c r="C25" s="56" t="s">
        <v>222</v>
      </c>
      <c r="D25" s="94" t="s">
        <v>386</v>
      </c>
      <c r="E25" s="53">
        <v>1</v>
      </c>
      <c r="F25" s="60" t="s">
        <v>386</v>
      </c>
      <c r="G25" s="54">
        <v>0</v>
      </c>
      <c r="H25" s="123">
        <v>1695.65</v>
      </c>
      <c r="I25" s="123">
        <v>6782.61</v>
      </c>
      <c r="J25" s="65">
        <f t="shared" si="0"/>
        <v>8478.26</v>
      </c>
    </row>
    <row r="26" spans="1:10" ht="15.5" x14ac:dyDescent="0.3">
      <c r="A26" s="55" t="s">
        <v>188</v>
      </c>
      <c r="B26" s="55" t="s">
        <v>35</v>
      </c>
      <c r="C26" s="55" t="s">
        <v>226</v>
      </c>
      <c r="D26" s="94" t="s">
        <v>407</v>
      </c>
      <c r="E26" s="53">
        <v>1</v>
      </c>
      <c r="F26" s="60" t="s">
        <v>339</v>
      </c>
      <c r="G26" s="54">
        <v>0</v>
      </c>
      <c r="H26" s="123"/>
      <c r="I26" s="123">
        <v>3745.85</v>
      </c>
      <c r="J26" s="65">
        <f t="shared" si="0"/>
        <v>3745.85</v>
      </c>
    </row>
    <row r="27" spans="1:10" ht="15.5" x14ac:dyDescent="0.3">
      <c r="A27" s="55" t="s">
        <v>187</v>
      </c>
      <c r="B27" s="55" t="s">
        <v>25</v>
      </c>
      <c r="C27" s="56" t="s">
        <v>222</v>
      </c>
      <c r="D27" s="94" t="s">
        <v>227</v>
      </c>
      <c r="E27" s="53">
        <v>1</v>
      </c>
      <c r="F27" s="132" t="s">
        <v>608</v>
      </c>
      <c r="G27" s="54">
        <v>0</v>
      </c>
      <c r="H27" s="123">
        <v>2312.25</v>
      </c>
      <c r="I27" s="123">
        <v>9249.0300000000007</v>
      </c>
      <c r="J27" s="65">
        <f t="shared" si="0"/>
        <v>11561.28</v>
      </c>
    </row>
    <row r="28" spans="1:10" ht="15.5" x14ac:dyDescent="0.3">
      <c r="A28" s="55" t="s">
        <v>180</v>
      </c>
      <c r="B28" s="58" t="s">
        <v>37</v>
      </c>
      <c r="C28" s="57" t="s">
        <v>219</v>
      </c>
      <c r="D28" s="94" t="s">
        <v>227</v>
      </c>
      <c r="E28" s="53">
        <v>1</v>
      </c>
      <c r="F28" s="60" t="s">
        <v>249</v>
      </c>
      <c r="G28" s="54">
        <v>0</v>
      </c>
      <c r="H28" s="124">
        <v>770.75</v>
      </c>
      <c r="I28" s="124">
        <v>3083.01</v>
      </c>
      <c r="J28" s="65">
        <f t="shared" si="0"/>
        <v>3853.76</v>
      </c>
    </row>
    <row r="29" spans="1:10" ht="15.5" x14ac:dyDescent="0.3">
      <c r="A29" s="56" t="s">
        <v>189</v>
      </c>
      <c r="B29" s="56" t="s">
        <v>31</v>
      </c>
      <c r="C29" s="56" t="s">
        <v>224</v>
      </c>
      <c r="D29" s="94" t="s">
        <v>227</v>
      </c>
      <c r="E29" s="53">
        <v>1</v>
      </c>
      <c r="F29" s="60" t="s">
        <v>250</v>
      </c>
      <c r="G29" s="54">
        <v>0</v>
      </c>
      <c r="H29" s="123">
        <v>1310.28</v>
      </c>
      <c r="I29" s="123">
        <v>5241.1099999999997</v>
      </c>
      <c r="J29" s="65">
        <f t="shared" si="0"/>
        <v>6551.3899999999994</v>
      </c>
    </row>
    <row r="30" spans="1:10" ht="15.5" x14ac:dyDescent="0.3">
      <c r="A30" s="55" t="s">
        <v>180</v>
      </c>
      <c r="B30" s="58" t="s">
        <v>37</v>
      </c>
      <c r="C30" s="58" t="s">
        <v>221</v>
      </c>
      <c r="D30" s="94" t="s">
        <v>386</v>
      </c>
      <c r="E30" s="53">
        <v>1</v>
      </c>
      <c r="F30" s="129" t="s">
        <v>386</v>
      </c>
      <c r="G30" s="54">
        <v>0</v>
      </c>
      <c r="H30" s="124">
        <v>770.75</v>
      </c>
      <c r="I30" s="124">
        <v>3083.01</v>
      </c>
      <c r="J30" s="65">
        <f t="shared" si="0"/>
        <v>3853.76</v>
      </c>
    </row>
    <row r="31" spans="1:10" ht="15.5" x14ac:dyDescent="0.3">
      <c r="A31" s="55" t="s">
        <v>181</v>
      </c>
      <c r="B31" s="57" t="s">
        <v>33</v>
      </c>
      <c r="C31" s="56" t="s">
        <v>222</v>
      </c>
      <c r="D31" s="94" t="s">
        <v>227</v>
      </c>
      <c r="E31" s="53">
        <v>1</v>
      </c>
      <c r="F31" s="60" t="s">
        <v>252</v>
      </c>
      <c r="G31" s="54">
        <v>0</v>
      </c>
      <c r="H31" s="124">
        <v>1079.06</v>
      </c>
      <c r="I31" s="124">
        <v>4316.21</v>
      </c>
      <c r="J31" s="65">
        <f t="shared" si="0"/>
        <v>5395.27</v>
      </c>
    </row>
    <row r="32" spans="1:10" ht="15.5" x14ac:dyDescent="0.3">
      <c r="A32" s="55" t="s">
        <v>183</v>
      </c>
      <c r="B32" s="57" t="s">
        <v>27</v>
      </c>
      <c r="C32" s="58" t="s">
        <v>221</v>
      </c>
      <c r="D32" s="94" t="s">
        <v>227</v>
      </c>
      <c r="E32" s="53">
        <v>1</v>
      </c>
      <c r="F32" s="60" t="s">
        <v>253</v>
      </c>
      <c r="G32" s="54">
        <v>0</v>
      </c>
      <c r="H32" s="123">
        <v>1695.65</v>
      </c>
      <c r="I32" s="123">
        <v>6782.61</v>
      </c>
      <c r="J32" s="65">
        <f t="shared" si="0"/>
        <v>8478.26</v>
      </c>
    </row>
    <row r="33" spans="1:10" ht="15.5" x14ac:dyDescent="0.3">
      <c r="A33" s="55" t="s">
        <v>189</v>
      </c>
      <c r="B33" s="55" t="s">
        <v>31</v>
      </c>
      <c r="C33" s="58" t="s">
        <v>225</v>
      </c>
      <c r="D33" s="94" t="s">
        <v>407</v>
      </c>
      <c r="E33" s="53">
        <v>1</v>
      </c>
      <c r="F33" s="60" t="s">
        <v>254</v>
      </c>
      <c r="G33" s="54">
        <v>0</v>
      </c>
      <c r="H33" s="123"/>
      <c r="I33" s="123">
        <v>5241.1099999999997</v>
      </c>
      <c r="J33" s="65">
        <f t="shared" si="0"/>
        <v>5241.1099999999997</v>
      </c>
    </row>
    <row r="34" spans="1:10" ht="15.5" x14ac:dyDescent="0.3">
      <c r="A34" s="55" t="s">
        <v>190</v>
      </c>
      <c r="B34" s="55" t="s">
        <v>449</v>
      </c>
      <c r="C34" s="56" t="s">
        <v>224</v>
      </c>
      <c r="D34" s="94" t="s">
        <v>227</v>
      </c>
      <c r="E34" s="53">
        <v>1</v>
      </c>
      <c r="F34" s="60" t="s">
        <v>255</v>
      </c>
      <c r="G34" s="54">
        <v>0</v>
      </c>
      <c r="H34" s="123">
        <v>3709.68</v>
      </c>
      <c r="I34" s="123">
        <v>14838.72</v>
      </c>
      <c r="J34" s="65">
        <f>H34+I34</f>
        <v>18548.399999999998</v>
      </c>
    </row>
    <row r="35" spans="1:10" ht="15.5" x14ac:dyDescent="0.3">
      <c r="A35" s="55" t="s">
        <v>187</v>
      </c>
      <c r="B35" s="55" t="s">
        <v>25</v>
      </c>
      <c r="C35" s="56" t="s">
        <v>222</v>
      </c>
      <c r="D35" s="94" t="s">
        <v>386</v>
      </c>
      <c r="E35" s="53">
        <v>1</v>
      </c>
      <c r="F35" s="60" t="s">
        <v>386</v>
      </c>
      <c r="G35" s="54">
        <v>0</v>
      </c>
      <c r="H35" s="123">
        <v>2312.25</v>
      </c>
      <c r="I35" s="123">
        <v>9249.0300000000007</v>
      </c>
      <c r="J35" s="65">
        <f t="shared" si="0"/>
        <v>11561.28</v>
      </c>
    </row>
    <row r="36" spans="1:10" ht="15.5" x14ac:dyDescent="0.3">
      <c r="A36" s="55" t="s">
        <v>180</v>
      </c>
      <c r="B36" s="58" t="s">
        <v>37</v>
      </c>
      <c r="C36" s="56" t="s">
        <v>224</v>
      </c>
      <c r="D36" s="94" t="s">
        <v>227</v>
      </c>
      <c r="E36" s="53">
        <v>1</v>
      </c>
      <c r="F36" s="60" t="s">
        <v>257</v>
      </c>
      <c r="G36" s="54">
        <v>0</v>
      </c>
      <c r="H36" s="124">
        <v>770.75</v>
      </c>
      <c r="I36" s="124">
        <v>3083.01</v>
      </c>
      <c r="J36" s="65">
        <f t="shared" si="0"/>
        <v>3853.76</v>
      </c>
    </row>
    <row r="37" spans="1:10" ht="26" x14ac:dyDescent="0.3">
      <c r="A37" s="55" t="s">
        <v>191</v>
      </c>
      <c r="B37" s="55" t="s">
        <v>31</v>
      </c>
      <c r="C37" s="57" t="s">
        <v>219</v>
      </c>
      <c r="D37" s="94" t="s">
        <v>407</v>
      </c>
      <c r="E37" s="53">
        <v>1</v>
      </c>
      <c r="F37" s="60" t="s">
        <v>258</v>
      </c>
      <c r="G37" s="54">
        <v>0</v>
      </c>
      <c r="H37" s="123"/>
      <c r="I37" s="123">
        <v>5241.1099999999997</v>
      </c>
      <c r="J37" s="65">
        <f t="shared" si="0"/>
        <v>5241.1099999999997</v>
      </c>
    </row>
    <row r="38" spans="1:10" ht="15.5" x14ac:dyDescent="0.3">
      <c r="A38" s="55" t="s">
        <v>192</v>
      </c>
      <c r="B38" s="55" t="s">
        <v>449</v>
      </c>
      <c r="C38" s="57" t="s">
        <v>223</v>
      </c>
      <c r="D38" s="94" t="s">
        <v>407</v>
      </c>
      <c r="E38" s="53">
        <v>1</v>
      </c>
      <c r="F38" s="61" t="s">
        <v>306</v>
      </c>
      <c r="G38" s="54">
        <v>0</v>
      </c>
      <c r="H38" s="123"/>
      <c r="I38" s="123">
        <v>14838.72</v>
      </c>
      <c r="J38" s="65">
        <f t="shared" si="0"/>
        <v>14838.72</v>
      </c>
    </row>
    <row r="39" spans="1:10" ht="15.5" x14ac:dyDescent="0.3">
      <c r="A39" s="55" t="s">
        <v>182</v>
      </c>
      <c r="B39" s="56" t="s">
        <v>39</v>
      </c>
      <c r="C39" s="56" t="s">
        <v>222</v>
      </c>
      <c r="D39" s="94" t="s">
        <v>227</v>
      </c>
      <c r="E39" s="53">
        <v>1</v>
      </c>
      <c r="F39" s="60" t="s">
        <v>260</v>
      </c>
      <c r="G39" s="54">
        <v>0</v>
      </c>
      <c r="H39" s="123">
        <v>500.99</v>
      </c>
      <c r="I39" s="123">
        <v>2003.96</v>
      </c>
      <c r="J39" s="65">
        <f t="shared" si="0"/>
        <v>2504.9499999999998</v>
      </c>
    </row>
    <row r="40" spans="1:10" ht="15.5" x14ac:dyDescent="0.3">
      <c r="A40" s="55" t="s">
        <v>181</v>
      </c>
      <c r="B40" s="57" t="s">
        <v>33</v>
      </c>
      <c r="C40" s="56" t="s">
        <v>220</v>
      </c>
      <c r="D40" s="94" t="s">
        <v>386</v>
      </c>
      <c r="E40" s="53">
        <v>1</v>
      </c>
      <c r="F40" s="60" t="s">
        <v>386</v>
      </c>
      <c r="G40" s="54">
        <v>0</v>
      </c>
      <c r="H40" s="124">
        <v>1079.06</v>
      </c>
      <c r="I40" s="124">
        <v>4316.21</v>
      </c>
      <c r="J40" s="65">
        <f t="shared" si="0"/>
        <v>5395.27</v>
      </c>
    </row>
    <row r="41" spans="1:10" ht="15.5" x14ac:dyDescent="0.3">
      <c r="A41" s="55" t="s">
        <v>193</v>
      </c>
      <c r="B41" s="57" t="s">
        <v>27</v>
      </c>
      <c r="C41" s="56" t="s">
        <v>220</v>
      </c>
      <c r="D41" s="94" t="s">
        <v>227</v>
      </c>
      <c r="E41" s="53">
        <v>1</v>
      </c>
      <c r="F41" s="60" t="s">
        <v>262</v>
      </c>
      <c r="G41" s="54">
        <v>0</v>
      </c>
      <c r="H41" s="123">
        <v>1695.65</v>
      </c>
      <c r="I41" s="123">
        <v>6782.61</v>
      </c>
      <c r="J41" s="65">
        <f t="shared" si="0"/>
        <v>8478.26</v>
      </c>
    </row>
    <row r="42" spans="1:10" ht="15.5" x14ac:dyDescent="0.3">
      <c r="A42" s="55" t="s">
        <v>183</v>
      </c>
      <c r="B42" s="57" t="s">
        <v>27</v>
      </c>
      <c r="C42" s="58" t="s">
        <v>221</v>
      </c>
      <c r="D42" s="94" t="s">
        <v>227</v>
      </c>
      <c r="E42" s="53">
        <v>1</v>
      </c>
      <c r="F42" s="61" t="s">
        <v>263</v>
      </c>
      <c r="G42" s="54">
        <v>0</v>
      </c>
      <c r="H42" s="123">
        <v>1695.65</v>
      </c>
      <c r="I42" s="123">
        <v>6782.61</v>
      </c>
      <c r="J42" s="65">
        <f t="shared" si="0"/>
        <v>8478.26</v>
      </c>
    </row>
    <row r="43" spans="1:10" ht="15.5" x14ac:dyDescent="0.3">
      <c r="A43" s="55" t="s">
        <v>185</v>
      </c>
      <c r="B43" s="55" t="s">
        <v>29</v>
      </c>
      <c r="C43" s="56" t="s">
        <v>224</v>
      </c>
      <c r="D43" s="94" t="s">
        <v>227</v>
      </c>
      <c r="E43" s="53">
        <v>1</v>
      </c>
      <c r="F43" s="60" t="s">
        <v>264</v>
      </c>
      <c r="G43" s="54">
        <v>0</v>
      </c>
      <c r="H43" s="123">
        <v>1425.9</v>
      </c>
      <c r="I43" s="123">
        <v>5703.56</v>
      </c>
      <c r="J43" s="65">
        <f t="shared" si="0"/>
        <v>7129.4600000000009</v>
      </c>
    </row>
    <row r="44" spans="1:10" ht="15.5" x14ac:dyDescent="0.3">
      <c r="A44" s="55" t="s">
        <v>180</v>
      </c>
      <c r="B44" s="58" t="s">
        <v>37</v>
      </c>
      <c r="C44" s="56" t="s">
        <v>222</v>
      </c>
      <c r="D44" s="94" t="s">
        <v>227</v>
      </c>
      <c r="E44" s="53">
        <v>1</v>
      </c>
      <c r="F44" s="60" t="s">
        <v>265</v>
      </c>
      <c r="G44" s="54">
        <v>0</v>
      </c>
      <c r="H44" s="124">
        <v>770.75</v>
      </c>
      <c r="I44" s="124">
        <v>3083.01</v>
      </c>
      <c r="J44" s="65">
        <f t="shared" si="0"/>
        <v>3853.76</v>
      </c>
    </row>
    <row r="45" spans="1:10" ht="15.5" x14ac:dyDescent="0.3">
      <c r="A45" s="55" t="s">
        <v>180</v>
      </c>
      <c r="B45" s="58" t="s">
        <v>37</v>
      </c>
      <c r="C45" s="55" t="s">
        <v>226</v>
      </c>
      <c r="D45" s="94" t="s">
        <v>407</v>
      </c>
      <c r="E45" s="53">
        <v>1</v>
      </c>
      <c r="F45" s="60" t="s">
        <v>266</v>
      </c>
      <c r="G45" s="54">
        <v>0</v>
      </c>
      <c r="H45" s="124"/>
      <c r="I45" s="124">
        <v>3083.01</v>
      </c>
      <c r="J45" s="65">
        <f t="shared" si="0"/>
        <v>3083.01</v>
      </c>
    </row>
    <row r="46" spans="1:10" ht="15.5" x14ac:dyDescent="0.3">
      <c r="A46" s="55" t="s">
        <v>180</v>
      </c>
      <c r="B46" s="58" t="s">
        <v>37</v>
      </c>
      <c r="C46" s="57" t="s">
        <v>222</v>
      </c>
      <c r="D46" s="94" t="s">
        <v>227</v>
      </c>
      <c r="E46" s="53">
        <v>1</v>
      </c>
      <c r="F46" s="60" t="s">
        <v>612</v>
      </c>
      <c r="G46" s="54">
        <v>0</v>
      </c>
      <c r="H46" s="124">
        <v>770.75</v>
      </c>
      <c r="I46" s="124">
        <v>3083.01</v>
      </c>
      <c r="J46" s="65">
        <f t="shared" si="0"/>
        <v>3853.76</v>
      </c>
    </row>
    <row r="47" spans="1:10" ht="15.5" x14ac:dyDescent="0.3">
      <c r="A47" s="55" t="s">
        <v>182</v>
      </c>
      <c r="B47" s="56" t="s">
        <v>39</v>
      </c>
      <c r="C47" s="56" t="s">
        <v>222</v>
      </c>
      <c r="D47" s="94" t="s">
        <v>227</v>
      </c>
      <c r="E47" s="53">
        <v>1</v>
      </c>
      <c r="F47" s="60" t="s">
        <v>268</v>
      </c>
      <c r="G47" s="54">
        <v>0</v>
      </c>
      <c r="H47" s="123">
        <v>500.99</v>
      </c>
      <c r="I47" s="123">
        <v>2003.96</v>
      </c>
      <c r="J47" s="65">
        <f t="shared" si="0"/>
        <v>2504.9499999999998</v>
      </c>
    </row>
    <row r="48" spans="1:10" ht="15.5" x14ac:dyDescent="0.3">
      <c r="A48" s="55" t="s">
        <v>189</v>
      </c>
      <c r="B48" s="55" t="s">
        <v>31</v>
      </c>
      <c r="C48" s="57" t="s">
        <v>223</v>
      </c>
      <c r="D48" s="94" t="s">
        <v>227</v>
      </c>
      <c r="E48" s="53">
        <v>1</v>
      </c>
      <c r="F48" s="60" t="s">
        <v>567</v>
      </c>
      <c r="G48" s="54">
        <v>0</v>
      </c>
      <c r="H48" s="123">
        <v>1310.28</v>
      </c>
      <c r="I48" s="123">
        <v>5241.1099999999997</v>
      </c>
      <c r="J48" s="65">
        <f t="shared" si="0"/>
        <v>6551.3899999999994</v>
      </c>
    </row>
    <row r="49" spans="1:10" ht="15.5" x14ac:dyDescent="0.3">
      <c r="A49" s="55" t="s">
        <v>181</v>
      </c>
      <c r="B49" s="57" t="s">
        <v>33</v>
      </c>
      <c r="C49" s="57" t="s">
        <v>219</v>
      </c>
      <c r="D49" s="94" t="s">
        <v>227</v>
      </c>
      <c r="E49" s="53">
        <v>1</v>
      </c>
      <c r="F49" s="61" t="s">
        <v>270</v>
      </c>
      <c r="G49" s="54">
        <v>0</v>
      </c>
      <c r="H49" s="124">
        <v>1079.06</v>
      </c>
      <c r="I49" s="124">
        <v>4316.21</v>
      </c>
      <c r="J49" s="65">
        <f t="shared" si="0"/>
        <v>5395.27</v>
      </c>
    </row>
    <row r="50" spans="1:10" ht="15.5" x14ac:dyDescent="0.3">
      <c r="A50" s="55" t="s">
        <v>194</v>
      </c>
      <c r="B50" s="57" t="s">
        <v>33</v>
      </c>
      <c r="C50" s="56" t="s">
        <v>222</v>
      </c>
      <c r="D50" s="94" t="s">
        <v>407</v>
      </c>
      <c r="E50" s="53">
        <v>1</v>
      </c>
      <c r="F50" s="60" t="s">
        <v>271</v>
      </c>
      <c r="G50" s="54">
        <v>0</v>
      </c>
      <c r="H50" s="124"/>
      <c r="I50" s="124">
        <v>4316.21</v>
      </c>
      <c r="J50" s="65">
        <f t="shared" si="0"/>
        <v>4316.21</v>
      </c>
    </row>
    <row r="51" spans="1:10" ht="15.5" x14ac:dyDescent="0.3">
      <c r="A51" s="55" t="s">
        <v>188</v>
      </c>
      <c r="B51" s="55" t="s">
        <v>35</v>
      </c>
      <c r="C51" s="56" t="s">
        <v>225</v>
      </c>
      <c r="D51" s="94" t="s">
        <v>227</v>
      </c>
      <c r="E51" s="53">
        <v>1</v>
      </c>
      <c r="F51" s="60" t="s">
        <v>272</v>
      </c>
      <c r="G51" s="54">
        <v>0</v>
      </c>
      <c r="H51" s="123">
        <v>936.46</v>
      </c>
      <c r="I51" s="123">
        <v>3745.85</v>
      </c>
      <c r="J51" s="65">
        <f t="shared" si="0"/>
        <v>4682.3099999999995</v>
      </c>
    </row>
    <row r="52" spans="1:10" ht="15.5" x14ac:dyDescent="0.3">
      <c r="A52" s="55" t="s">
        <v>180</v>
      </c>
      <c r="B52" s="58" t="s">
        <v>37</v>
      </c>
      <c r="C52" s="57" t="s">
        <v>223</v>
      </c>
      <c r="D52" s="94" t="s">
        <v>386</v>
      </c>
      <c r="E52" s="53">
        <v>1</v>
      </c>
      <c r="F52" s="60" t="s">
        <v>386</v>
      </c>
      <c r="G52" s="54">
        <v>0</v>
      </c>
      <c r="H52" s="124">
        <v>770.75</v>
      </c>
      <c r="I52" s="124">
        <v>3083.01</v>
      </c>
      <c r="J52" s="65">
        <f t="shared" si="0"/>
        <v>3853.76</v>
      </c>
    </row>
    <row r="53" spans="1:10" ht="15.5" x14ac:dyDescent="0.3">
      <c r="A53" s="55" t="s">
        <v>183</v>
      </c>
      <c r="B53" s="57" t="s">
        <v>27</v>
      </c>
      <c r="C53" s="58" t="s">
        <v>221</v>
      </c>
      <c r="D53" s="94" t="s">
        <v>386</v>
      </c>
      <c r="E53" s="53">
        <v>1</v>
      </c>
      <c r="F53" s="60" t="s">
        <v>386</v>
      </c>
      <c r="G53" s="54">
        <v>0</v>
      </c>
      <c r="H53" s="123">
        <v>1695.65</v>
      </c>
      <c r="I53" s="123">
        <v>6782.61</v>
      </c>
      <c r="J53" s="65">
        <f t="shared" si="0"/>
        <v>8478.26</v>
      </c>
    </row>
    <row r="54" spans="1:10" ht="15.5" x14ac:dyDescent="0.3">
      <c r="A54" s="55" t="s">
        <v>183</v>
      </c>
      <c r="B54" s="57" t="s">
        <v>27</v>
      </c>
      <c r="C54" s="56" t="s">
        <v>222</v>
      </c>
      <c r="D54" s="94" t="s">
        <v>227</v>
      </c>
      <c r="E54" s="53">
        <v>1</v>
      </c>
      <c r="F54" s="60" t="s">
        <v>275</v>
      </c>
      <c r="G54" s="54">
        <v>0</v>
      </c>
      <c r="H54" s="123">
        <v>1695.65</v>
      </c>
      <c r="I54" s="123">
        <v>6782.61</v>
      </c>
      <c r="J54" s="65">
        <f t="shared" si="0"/>
        <v>8478.26</v>
      </c>
    </row>
    <row r="55" spans="1:10" ht="15.5" x14ac:dyDescent="0.3">
      <c r="A55" s="55" t="s">
        <v>182</v>
      </c>
      <c r="B55" s="56" t="s">
        <v>39</v>
      </c>
      <c r="C55" s="56" t="s">
        <v>220</v>
      </c>
      <c r="D55" s="94" t="s">
        <v>386</v>
      </c>
      <c r="E55" s="53">
        <v>1</v>
      </c>
      <c r="F55" s="60" t="s">
        <v>386</v>
      </c>
      <c r="G55" s="54">
        <v>0</v>
      </c>
      <c r="H55" s="123">
        <v>500.99</v>
      </c>
      <c r="I55" s="123">
        <v>2003.96</v>
      </c>
      <c r="J55" s="65">
        <f t="shared" si="0"/>
        <v>2504.9499999999998</v>
      </c>
    </row>
    <row r="56" spans="1:10" ht="15.5" x14ac:dyDescent="0.3">
      <c r="A56" s="55" t="s">
        <v>182</v>
      </c>
      <c r="B56" s="56" t="s">
        <v>39</v>
      </c>
      <c r="C56" s="55" t="s">
        <v>226</v>
      </c>
      <c r="D56" s="94" t="s">
        <v>227</v>
      </c>
      <c r="E56" s="53">
        <v>1</v>
      </c>
      <c r="F56" s="60" t="s">
        <v>277</v>
      </c>
      <c r="G56" s="54">
        <v>0</v>
      </c>
      <c r="H56" s="123">
        <v>500.99</v>
      </c>
      <c r="I56" s="123">
        <v>2003.96</v>
      </c>
      <c r="J56" s="65">
        <f t="shared" si="0"/>
        <v>2504.9499999999998</v>
      </c>
    </row>
    <row r="57" spans="1:10" ht="15.5" x14ac:dyDescent="0.3">
      <c r="A57" s="55" t="s">
        <v>182</v>
      </c>
      <c r="B57" s="56" t="s">
        <v>39</v>
      </c>
      <c r="C57" s="56" t="s">
        <v>222</v>
      </c>
      <c r="D57" s="94" t="s">
        <v>227</v>
      </c>
      <c r="E57" s="53">
        <v>1</v>
      </c>
      <c r="F57" s="60" t="s">
        <v>278</v>
      </c>
      <c r="G57" s="54">
        <v>0</v>
      </c>
      <c r="H57" s="123">
        <v>500.99</v>
      </c>
      <c r="I57" s="123">
        <v>2003.96</v>
      </c>
      <c r="J57" s="65">
        <f t="shared" si="0"/>
        <v>2504.9499999999998</v>
      </c>
    </row>
    <row r="58" spans="1:10" ht="15.5" x14ac:dyDescent="0.3">
      <c r="A58" s="55" t="s">
        <v>180</v>
      </c>
      <c r="B58" s="58" t="s">
        <v>37</v>
      </c>
      <c r="C58" s="56" t="s">
        <v>222</v>
      </c>
      <c r="D58" s="94" t="s">
        <v>386</v>
      </c>
      <c r="E58" s="53">
        <v>1</v>
      </c>
      <c r="F58" s="60" t="s">
        <v>386</v>
      </c>
      <c r="G58" s="54">
        <v>0</v>
      </c>
      <c r="H58" s="124">
        <v>770.75</v>
      </c>
      <c r="I58" s="124">
        <v>3083.01</v>
      </c>
      <c r="J58" s="65">
        <f t="shared" si="0"/>
        <v>3853.76</v>
      </c>
    </row>
    <row r="59" spans="1:10" ht="15.5" x14ac:dyDescent="0.3">
      <c r="A59" s="55" t="s">
        <v>195</v>
      </c>
      <c r="B59" s="55" t="s">
        <v>41</v>
      </c>
      <c r="C59" s="56" t="s">
        <v>222</v>
      </c>
      <c r="D59" s="94" t="s">
        <v>227</v>
      </c>
      <c r="E59" s="53">
        <v>1</v>
      </c>
      <c r="F59" s="61" t="s">
        <v>280</v>
      </c>
      <c r="G59" s="54">
        <v>0</v>
      </c>
      <c r="H59" s="123">
        <v>308.3</v>
      </c>
      <c r="I59" s="123">
        <v>1233.21</v>
      </c>
      <c r="J59" s="67">
        <f t="shared" si="0"/>
        <v>1541.51</v>
      </c>
    </row>
    <row r="60" spans="1:10" ht="15.5" x14ac:dyDescent="0.3">
      <c r="A60" s="55" t="s">
        <v>189</v>
      </c>
      <c r="B60" s="55" t="s">
        <v>31</v>
      </c>
      <c r="C60" s="57" t="s">
        <v>219</v>
      </c>
      <c r="D60" s="94" t="s">
        <v>227</v>
      </c>
      <c r="E60" s="53">
        <v>1</v>
      </c>
      <c r="F60" s="60" t="s">
        <v>281</v>
      </c>
      <c r="G60" s="54">
        <v>0</v>
      </c>
      <c r="H60" s="123">
        <v>1310.28</v>
      </c>
      <c r="I60" s="123">
        <v>5241.1099999999997</v>
      </c>
      <c r="J60" s="65">
        <f t="shared" si="0"/>
        <v>6551.3899999999994</v>
      </c>
    </row>
    <row r="61" spans="1:10" ht="15.5" x14ac:dyDescent="0.3">
      <c r="A61" s="55" t="s">
        <v>183</v>
      </c>
      <c r="B61" s="57" t="s">
        <v>27</v>
      </c>
      <c r="C61" s="56" t="s">
        <v>222</v>
      </c>
      <c r="D61" s="94" t="s">
        <v>227</v>
      </c>
      <c r="E61" s="53">
        <v>1</v>
      </c>
      <c r="F61" s="60" t="s">
        <v>282</v>
      </c>
      <c r="G61" s="54">
        <v>0</v>
      </c>
      <c r="H61" s="123">
        <v>1695.65</v>
      </c>
      <c r="I61" s="123">
        <v>6782.61</v>
      </c>
      <c r="J61" s="65">
        <f t="shared" si="0"/>
        <v>8478.26</v>
      </c>
    </row>
    <row r="62" spans="1:10" ht="15.5" x14ac:dyDescent="0.3">
      <c r="A62" s="55" t="s">
        <v>196</v>
      </c>
      <c r="B62" s="57" t="s">
        <v>33</v>
      </c>
      <c r="C62" s="57" t="s">
        <v>219</v>
      </c>
      <c r="D62" s="94" t="s">
        <v>227</v>
      </c>
      <c r="E62" s="53">
        <v>1</v>
      </c>
      <c r="F62" s="60" t="s">
        <v>283</v>
      </c>
      <c r="G62" s="54">
        <v>0</v>
      </c>
      <c r="H62" s="124">
        <v>1079.06</v>
      </c>
      <c r="I62" s="124">
        <v>4316.21</v>
      </c>
      <c r="J62" s="65">
        <f t="shared" si="0"/>
        <v>5395.27</v>
      </c>
    </row>
    <row r="63" spans="1:10" ht="15.5" x14ac:dyDescent="0.3">
      <c r="A63" s="55" t="s">
        <v>189</v>
      </c>
      <c r="B63" s="55" t="s">
        <v>31</v>
      </c>
      <c r="C63" s="55" t="s">
        <v>226</v>
      </c>
      <c r="D63" s="94" t="s">
        <v>227</v>
      </c>
      <c r="E63" s="53">
        <v>1</v>
      </c>
      <c r="F63" s="61" t="s">
        <v>284</v>
      </c>
      <c r="G63" s="54">
        <v>0</v>
      </c>
      <c r="H63" s="123">
        <v>1310.28</v>
      </c>
      <c r="I63" s="123">
        <v>5241.1099999999997</v>
      </c>
      <c r="J63" s="65">
        <f t="shared" si="0"/>
        <v>6551.3899999999994</v>
      </c>
    </row>
    <row r="64" spans="1:10" ht="15.5" x14ac:dyDescent="0.3">
      <c r="A64" s="55" t="s">
        <v>197</v>
      </c>
      <c r="B64" s="57" t="s">
        <v>27</v>
      </c>
      <c r="C64" s="55" t="s">
        <v>226</v>
      </c>
      <c r="D64" s="94" t="s">
        <v>407</v>
      </c>
      <c r="E64" s="53">
        <v>1</v>
      </c>
      <c r="F64" s="60" t="s">
        <v>305</v>
      </c>
      <c r="G64" s="54">
        <v>0</v>
      </c>
      <c r="H64" s="123"/>
      <c r="I64" s="123">
        <v>6782.61</v>
      </c>
      <c r="J64" s="65">
        <f t="shared" si="0"/>
        <v>6782.61</v>
      </c>
    </row>
    <row r="65" spans="1:10" ht="15.5" x14ac:dyDescent="0.3">
      <c r="A65" s="55" t="s">
        <v>185</v>
      </c>
      <c r="B65" s="55" t="s">
        <v>29</v>
      </c>
      <c r="C65" s="59" t="s">
        <v>224</v>
      </c>
      <c r="D65" s="94" t="s">
        <v>386</v>
      </c>
      <c r="E65" s="53">
        <v>1</v>
      </c>
      <c r="F65" s="60" t="s">
        <v>386</v>
      </c>
      <c r="G65" s="54">
        <v>0</v>
      </c>
      <c r="H65" s="123">
        <v>1425.9</v>
      </c>
      <c r="I65" s="123">
        <v>5703.56</v>
      </c>
      <c r="J65" s="65">
        <f t="shared" si="0"/>
        <v>7129.4600000000009</v>
      </c>
    </row>
    <row r="66" spans="1:10" ht="15.5" x14ac:dyDescent="0.3">
      <c r="A66" s="55" t="s">
        <v>182</v>
      </c>
      <c r="B66" s="56" t="s">
        <v>39</v>
      </c>
      <c r="C66" s="55" t="s">
        <v>226</v>
      </c>
      <c r="D66" s="94" t="s">
        <v>227</v>
      </c>
      <c r="E66" s="53">
        <v>1</v>
      </c>
      <c r="F66" s="61" t="s">
        <v>287</v>
      </c>
      <c r="G66" s="54">
        <v>0</v>
      </c>
      <c r="H66" s="123">
        <v>500.99</v>
      </c>
      <c r="I66" s="123">
        <v>2003.96</v>
      </c>
      <c r="J66" s="65">
        <f t="shared" si="0"/>
        <v>2504.9499999999998</v>
      </c>
    </row>
    <row r="67" spans="1:10" ht="15.5" x14ac:dyDescent="0.3">
      <c r="A67" s="55" t="s">
        <v>180</v>
      </c>
      <c r="B67" s="58" t="s">
        <v>37</v>
      </c>
      <c r="C67" s="55" t="s">
        <v>226</v>
      </c>
      <c r="D67" s="94" t="s">
        <v>407</v>
      </c>
      <c r="E67" s="53">
        <v>1</v>
      </c>
      <c r="F67" s="129" t="s">
        <v>411</v>
      </c>
      <c r="G67" s="54">
        <v>0</v>
      </c>
      <c r="H67" s="124"/>
      <c r="I67" s="124">
        <v>3083.01</v>
      </c>
      <c r="J67" s="65">
        <f t="shared" si="0"/>
        <v>3083.01</v>
      </c>
    </row>
    <row r="68" spans="1:10" ht="15.5" x14ac:dyDescent="0.3">
      <c r="A68" s="55" t="s">
        <v>185</v>
      </c>
      <c r="B68" s="55" t="s">
        <v>29</v>
      </c>
      <c r="C68" s="57" t="s">
        <v>223</v>
      </c>
      <c r="D68" s="94" t="s">
        <v>227</v>
      </c>
      <c r="E68" s="53">
        <v>1</v>
      </c>
      <c r="F68" s="60" t="s">
        <v>269</v>
      </c>
      <c r="G68" s="54">
        <v>0</v>
      </c>
      <c r="H68" s="123">
        <v>1425.9</v>
      </c>
      <c r="I68" s="123">
        <v>5703.56</v>
      </c>
      <c r="J68" s="65">
        <f t="shared" si="0"/>
        <v>7129.4600000000009</v>
      </c>
    </row>
    <row r="69" spans="1:10" ht="15.5" x14ac:dyDescent="0.3">
      <c r="A69" s="55" t="s">
        <v>189</v>
      </c>
      <c r="B69" s="55" t="s">
        <v>31</v>
      </c>
      <c r="C69" s="56" t="s">
        <v>222</v>
      </c>
      <c r="D69" s="122" t="s">
        <v>227</v>
      </c>
      <c r="E69" s="53">
        <v>1</v>
      </c>
      <c r="F69" s="60" t="s">
        <v>341</v>
      </c>
      <c r="G69" s="54">
        <v>0</v>
      </c>
      <c r="H69" s="123">
        <v>1310.28</v>
      </c>
      <c r="I69" s="123">
        <v>5241.1099999999997</v>
      </c>
      <c r="J69" s="65">
        <f t="shared" si="0"/>
        <v>6551.3899999999994</v>
      </c>
    </row>
    <row r="70" spans="1:10" ht="15.5" x14ac:dyDescent="0.3">
      <c r="A70" s="55" t="s">
        <v>182</v>
      </c>
      <c r="B70" s="56" t="s">
        <v>39</v>
      </c>
      <c r="C70" s="56" t="s">
        <v>220</v>
      </c>
      <c r="D70" s="94" t="s">
        <v>227</v>
      </c>
      <c r="E70" s="53">
        <v>1</v>
      </c>
      <c r="F70" s="60" t="s">
        <v>291</v>
      </c>
      <c r="G70" s="54">
        <v>0</v>
      </c>
      <c r="H70" s="123">
        <v>500.99</v>
      </c>
      <c r="I70" s="123">
        <v>2003.96</v>
      </c>
      <c r="J70" s="65">
        <f t="shared" si="0"/>
        <v>2504.9499999999998</v>
      </c>
    </row>
    <row r="71" spans="1:10" ht="15.5" x14ac:dyDescent="0.3">
      <c r="A71" s="56" t="s">
        <v>182</v>
      </c>
      <c r="B71" s="56" t="s">
        <v>39</v>
      </c>
      <c r="C71" s="56" t="s">
        <v>220</v>
      </c>
      <c r="D71" s="94" t="s">
        <v>386</v>
      </c>
      <c r="E71" s="53">
        <v>1</v>
      </c>
      <c r="F71" s="60" t="s">
        <v>386</v>
      </c>
      <c r="G71" s="54">
        <v>0</v>
      </c>
      <c r="H71" s="123">
        <v>500.99</v>
      </c>
      <c r="I71" s="123">
        <v>2003.96</v>
      </c>
      <c r="J71" s="65">
        <f t="shared" ref="J71:J134" si="1">H71+I71</f>
        <v>2504.9499999999998</v>
      </c>
    </row>
    <row r="72" spans="1:10" ht="15.5" x14ac:dyDescent="0.3">
      <c r="A72" s="55" t="s">
        <v>185</v>
      </c>
      <c r="B72" s="55" t="s">
        <v>29</v>
      </c>
      <c r="C72" s="57" t="s">
        <v>223</v>
      </c>
      <c r="D72" s="94" t="s">
        <v>227</v>
      </c>
      <c r="E72" s="53">
        <v>1</v>
      </c>
      <c r="F72" s="60" t="s">
        <v>610</v>
      </c>
      <c r="G72" s="54">
        <v>0</v>
      </c>
      <c r="H72" s="123">
        <v>1425.9</v>
      </c>
      <c r="I72" s="123">
        <v>5703.56</v>
      </c>
      <c r="J72" s="65">
        <f t="shared" si="1"/>
        <v>7129.4600000000009</v>
      </c>
    </row>
    <row r="73" spans="1:10" ht="15.5" x14ac:dyDescent="0.3">
      <c r="A73" s="55" t="s">
        <v>198</v>
      </c>
      <c r="B73" s="55" t="s">
        <v>449</v>
      </c>
      <c r="C73" s="58" t="s">
        <v>225</v>
      </c>
      <c r="D73" s="94" t="s">
        <v>386</v>
      </c>
      <c r="E73" s="53">
        <v>1</v>
      </c>
      <c r="F73" s="60" t="s">
        <v>386</v>
      </c>
      <c r="G73" s="54">
        <v>0</v>
      </c>
      <c r="H73" s="123">
        <v>3709.68</v>
      </c>
      <c r="I73" s="123">
        <v>14838.72</v>
      </c>
      <c r="J73" s="65">
        <f t="shared" si="1"/>
        <v>18548.399999999998</v>
      </c>
    </row>
    <row r="74" spans="1:10" ht="15.5" x14ac:dyDescent="0.3">
      <c r="A74" s="55" t="s">
        <v>196</v>
      </c>
      <c r="B74" s="57" t="s">
        <v>33</v>
      </c>
      <c r="C74" s="56" t="s">
        <v>222</v>
      </c>
      <c r="D74" s="94" t="s">
        <v>386</v>
      </c>
      <c r="E74" s="53">
        <v>1</v>
      </c>
      <c r="F74" s="60" t="s">
        <v>386</v>
      </c>
      <c r="G74" s="54">
        <v>0</v>
      </c>
      <c r="H74" s="124">
        <v>1079.06</v>
      </c>
      <c r="I74" s="124">
        <v>4316.21</v>
      </c>
      <c r="J74" s="65">
        <f t="shared" si="1"/>
        <v>5395.27</v>
      </c>
    </row>
    <row r="75" spans="1:10" ht="15.5" x14ac:dyDescent="0.3">
      <c r="A75" s="55" t="s">
        <v>182</v>
      </c>
      <c r="B75" s="56" t="s">
        <v>39</v>
      </c>
      <c r="C75" s="56" t="s">
        <v>224</v>
      </c>
      <c r="D75" s="94" t="s">
        <v>227</v>
      </c>
      <c r="E75" s="53">
        <v>1</v>
      </c>
      <c r="F75" s="60" t="s">
        <v>296</v>
      </c>
      <c r="G75" s="54">
        <v>0</v>
      </c>
      <c r="H75" s="123">
        <v>500.99</v>
      </c>
      <c r="I75" s="123">
        <v>2003.96</v>
      </c>
      <c r="J75" s="65">
        <f t="shared" si="1"/>
        <v>2504.9499999999998</v>
      </c>
    </row>
    <row r="76" spans="1:10" ht="15.5" x14ac:dyDescent="0.3">
      <c r="A76" s="55" t="s">
        <v>199</v>
      </c>
      <c r="B76" s="55" t="s">
        <v>31</v>
      </c>
      <c r="C76" s="56" t="s">
        <v>224</v>
      </c>
      <c r="D76" s="94" t="s">
        <v>227</v>
      </c>
      <c r="E76" s="53">
        <v>1</v>
      </c>
      <c r="F76" s="60" t="s">
        <v>297</v>
      </c>
      <c r="G76" s="54">
        <v>0</v>
      </c>
      <c r="H76" s="123">
        <v>1310.28</v>
      </c>
      <c r="I76" s="123">
        <v>5241.1099999999997</v>
      </c>
      <c r="J76" s="65">
        <f t="shared" si="1"/>
        <v>6551.3899999999994</v>
      </c>
    </row>
    <row r="77" spans="1:10" ht="15.5" x14ac:dyDescent="0.3">
      <c r="A77" s="55" t="s">
        <v>200</v>
      </c>
      <c r="B77" s="57" t="s">
        <v>33</v>
      </c>
      <c r="C77" s="56" t="s">
        <v>222</v>
      </c>
      <c r="D77" s="94" t="s">
        <v>407</v>
      </c>
      <c r="E77" s="53">
        <v>1</v>
      </c>
      <c r="F77" s="60" t="s">
        <v>298</v>
      </c>
      <c r="G77" s="54">
        <v>0</v>
      </c>
      <c r="H77" s="124"/>
      <c r="I77" s="124">
        <v>4316.21</v>
      </c>
      <c r="J77" s="65">
        <f t="shared" si="1"/>
        <v>4316.21</v>
      </c>
    </row>
    <row r="78" spans="1:10" ht="15.5" x14ac:dyDescent="0.3">
      <c r="A78" s="55" t="s">
        <v>201</v>
      </c>
      <c r="B78" s="56" t="s">
        <v>39</v>
      </c>
      <c r="C78" s="57" t="s">
        <v>219</v>
      </c>
      <c r="D78" s="94" t="s">
        <v>386</v>
      </c>
      <c r="E78" s="53">
        <v>1</v>
      </c>
      <c r="F78" s="60" t="s">
        <v>386</v>
      </c>
      <c r="G78" s="54">
        <v>0</v>
      </c>
      <c r="H78" s="123">
        <v>500.99</v>
      </c>
      <c r="I78" s="123">
        <v>2003.96</v>
      </c>
      <c r="J78" s="65">
        <f t="shared" si="1"/>
        <v>2504.9499999999998</v>
      </c>
    </row>
    <row r="79" spans="1:10" ht="15.5" x14ac:dyDescent="0.3">
      <c r="A79" s="55" t="s">
        <v>202</v>
      </c>
      <c r="B79" s="55" t="s">
        <v>31</v>
      </c>
      <c r="C79" s="56" t="s">
        <v>222</v>
      </c>
      <c r="D79" s="94" t="s">
        <v>407</v>
      </c>
      <c r="E79" s="53">
        <v>1</v>
      </c>
      <c r="F79" s="60" t="s">
        <v>300</v>
      </c>
      <c r="G79" s="54">
        <v>0</v>
      </c>
      <c r="H79" s="123"/>
      <c r="I79" s="123">
        <v>5241.1099999999997</v>
      </c>
      <c r="J79" s="65">
        <f t="shared" si="1"/>
        <v>5241.1099999999997</v>
      </c>
    </row>
    <row r="80" spans="1:10" ht="15.5" x14ac:dyDescent="0.3">
      <c r="A80" s="55" t="s">
        <v>187</v>
      </c>
      <c r="B80" s="55" t="s">
        <v>25</v>
      </c>
      <c r="C80" s="60" t="s">
        <v>226</v>
      </c>
      <c r="D80" s="94" t="s">
        <v>386</v>
      </c>
      <c r="E80" s="53">
        <v>1</v>
      </c>
      <c r="F80" s="60" t="s">
        <v>386</v>
      </c>
      <c r="G80" s="54">
        <v>0</v>
      </c>
      <c r="H80" s="123">
        <v>2312.25</v>
      </c>
      <c r="I80" s="123">
        <v>9249.0300000000007</v>
      </c>
      <c r="J80" s="65">
        <f t="shared" si="1"/>
        <v>11561.28</v>
      </c>
    </row>
    <row r="81" spans="1:10" ht="15.5" x14ac:dyDescent="0.3">
      <c r="A81" s="55" t="s">
        <v>189</v>
      </c>
      <c r="B81" s="55" t="s">
        <v>31</v>
      </c>
      <c r="C81" s="57" t="s">
        <v>219</v>
      </c>
      <c r="D81" s="94" t="s">
        <v>227</v>
      </c>
      <c r="E81" s="53">
        <v>1</v>
      </c>
      <c r="F81" s="61" t="s">
        <v>302</v>
      </c>
      <c r="G81" s="54">
        <v>0</v>
      </c>
      <c r="H81" s="123">
        <v>1310.28</v>
      </c>
      <c r="I81" s="123">
        <v>5241.1099999999997</v>
      </c>
      <c r="J81" s="65">
        <f t="shared" si="1"/>
        <v>6551.3899999999994</v>
      </c>
    </row>
    <row r="82" spans="1:10" ht="15.5" x14ac:dyDescent="0.3">
      <c r="A82" s="55" t="s">
        <v>181</v>
      </c>
      <c r="B82" s="57" t="s">
        <v>33</v>
      </c>
      <c r="C82" s="56" t="s">
        <v>222</v>
      </c>
      <c r="D82" s="94" t="s">
        <v>227</v>
      </c>
      <c r="E82" s="53">
        <v>1</v>
      </c>
      <c r="F82" s="63" t="s">
        <v>609</v>
      </c>
      <c r="G82" s="54">
        <v>0</v>
      </c>
      <c r="H82" s="124">
        <v>1079.06</v>
      </c>
      <c r="I82" s="124">
        <v>4316.21</v>
      </c>
      <c r="J82" s="65">
        <f t="shared" si="1"/>
        <v>5395.27</v>
      </c>
    </row>
    <row r="83" spans="1:10" ht="15.5" x14ac:dyDescent="0.3">
      <c r="A83" s="55" t="s">
        <v>195</v>
      </c>
      <c r="B83" s="55" t="s">
        <v>41</v>
      </c>
      <c r="C83" s="56" t="s">
        <v>222</v>
      </c>
      <c r="D83" s="94" t="s">
        <v>227</v>
      </c>
      <c r="E83" s="53">
        <v>1</v>
      </c>
      <c r="F83" s="62" t="s">
        <v>304</v>
      </c>
      <c r="G83" s="54">
        <v>0</v>
      </c>
      <c r="H83" s="123">
        <v>308.3</v>
      </c>
      <c r="I83" s="123">
        <v>1233.21</v>
      </c>
      <c r="J83" s="67">
        <f t="shared" si="1"/>
        <v>1541.51</v>
      </c>
    </row>
    <row r="84" spans="1:10" ht="15.5" x14ac:dyDescent="0.3">
      <c r="A84" s="55" t="s">
        <v>203</v>
      </c>
      <c r="B84" s="55" t="s">
        <v>31</v>
      </c>
      <c r="C84" s="55" t="s">
        <v>226</v>
      </c>
      <c r="D84" s="94" t="s">
        <v>407</v>
      </c>
      <c r="E84" s="53">
        <v>1</v>
      </c>
      <c r="F84" s="60" t="s">
        <v>288</v>
      </c>
      <c r="G84" s="54">
        <v>0</v>
      </c>
      <c r="H84" s="123"/>
      <c r="I84" s="123">
        <v>5241.1099999999997</v>
      </c>
      <c r="J84" s="65">
        <f t="shared" si="1"/>
        <v>5241.1099999999997</v>
      </c>
    </row>
    <row r="85" spans="1:10" ht="15.5" x14ac:dyDescent="0.3">
      <c r="A85" s="55" t="s">
        <v>185</v>
      </c>
      <c r="B85" s="55" t="s">
        <v>29</v>
      </c>
      <c r="C85" s="57" t="s">
        <v>223</v>
      </c>
      <c r="D85" s="94" t="s">
        <v>407</v>
      </c>
      <c r="E85" s="53">
        <v>1</v>
      </c>
      <c r="F85" s="61" t="s">
        <v>386</v>
      </c>
      <c r="G85" s="54">
        <v>0</v>
      </c>
      <c r="H85" s="123"/>
      <c r="I85" s="123">
        <v>5703.56</v>
      </c>
      <c r="J85" s="65">
        <f t="shared" si="1"/>
        <v>5703.56</v>
      </c>
    </row>
    <row r="86" spans="1:10" ht="15.5" x14ac:dyDescent="0.3">
      <c r="A86" s="55" t="s">
        <v>182</v>
      </c>
      <c r="B86" s="56" t="s">
        <v>39</v>
      </c>
      <c r="C86" s="58" t="s">
        <v>221</v>
      </c>
      <c r="D86" s="94" t="s">
        <v>227</v>
      </c>
      <c r="E86" s="53">
        <v>1</v>
      </c>
      <c r="F86" s="60" t="s">
        <v>307</v>
      </c>
      <c r="G86" s="54">
        <v>0</v>
      </c>
      <c r="H86" s="123">
        <v>500.99</v>
      </c>
      <c r="I86" s="123">
        <v>2003.96</v>
      </c>
      <c r="J86" s="65">
        <f t="shared" si="1"/>
        <v>2504.9499999999998</v>
      </c>
    </row>
    <row r="87" spans="1:10" ht="15.5" x14ac:dyDescent="0.3">
      <c r="A87" s="55" t="s">
        <v>181</v>
      </c>
      <c r="B87" s="57" t="s">
        <v>33</v>
      </c>
      <c r="C87" s="55" t="s">
        <v>226</v>
      </c>
      <c r="D87" s="94" t="s">
        <v>407</v>
      </c>
      <c r="E87" s="53">
        <v>1</v>
      </c>
      <c r="F87" s="61" t="s">
        <v>595</v>
      </c>
      <c r="G87" s="54">
        <v>0</v>
      </c>
      <c r="H87" s="124"/>
      <c r="I87" s="124">
        <v>4316.21</v>
      </c>
      <c r="J87" s="65">
        <f t="shared" si="1"/>
        <v>4316.21</v>
      </c>
    </row>
    <row r="88" spans="1:10" ht="15.5" x14ac:dyDescent="0.3">
      <c r="A88" s="55" t="s">
        <v>183</v>
      </c>
      <c r="B88" s="57" t="s">
        <v>27</v>
      </c>
      <c r="C88" s="55" t="s">
        <v>226</v>
      </c>
      <c r="D88" s="94" t="s">
        <v>386</v>
      </c>
      <c r="E88" s="53">
        <v>1</v>
      </c>
      <c r="F88" s="61" t="s">
        <v>386</v>
      </c>
      <c r="G88" s="54">
        <v>0</v>
      </c>
      <c r="H88" s="123">
        <v>1695.65</v>
      </c>
      <c r="I88" s="123">
        <v>6782.61</v>
      </c>
      <c r="J88" s="65">
        <f t="shared" si="1"/>
        <v>8478.26</v>
      </c>
    </row>
    <row r="89" spans="1:10" ht="15.5" x14ac:dyDescent="0.3">
      <c r="A89" s="55" t="s">
        <v>204</v>
      </c>
      <c r="B89" s="55" t="s">
        <v>41</v>
      </c>
      <c r="C89" s="58" t="s">
        <v>221</v>
      </c>
      <c r="D89" s="94" t="s">
        <v>227</v>
      </c>
      <c r="E89" s="53">
        <v>1</v>
      </c>
      <c r="F89" s="60" t="s">
        <v>594</v>
      </c>
      <c r="G89" s="54">
        <v>0</v>
      </c>
      <c r="H89" s="123">
        <v>308.3</v>
      </c>
      <c r="I89" s="123">
        <v>1233.21</v>
      </c>
      <c r="J89" s="67">
        <f t="shared" si="1"/>
        <v>1541.51</v>
      </c>
    </row>
    <row r="90" spans="1:10" ht="15.5" x14ac:dyDescent="0.3">
      <c r="A90" s="55" t="s">
        <v>199</v>
      </c>
      <c r="B90" s="55" t="s">
        <v>31</v>
      </c>
      <c r="C90" s="56" t="s">
        <v>224</v>
      </c>
      <c r="D90" s="94" t="s">
        <v>227</v>
      </c>
      <c r="E90" s="53">
        <v>1</v>
      </c>
      <c r="F90" s="60" t="s">
        <v>311</v>
      </c>
      <c r="G90" s="54">
        <v>0</v>
      </c>
      <c r="H90" s="123">
        <v>1310.28</v>
      </c>
      <c r="I90" s="123">
        <v>5241.1099999999997</v>
      </c>
      <c r="J90" s="65">
        <f t="shared" si="1"/>
        <v>6551.3899999999994</v>
      </c>
    </row>
    <row r="91" spans="1:10" ht="15.5" x14ac:dyDescent="0.3">
      <c r="A91" s="55" t="s">
        <v>181</v>
      </c>
      <c r="B91" s="57" t="s">
        <v>33</v>
      </c>
      <c r="C91" s="55" t="s">
        <v>226</v>
      </c>
      <c r="D91" s="94" t="s">
        <v>227</v>
      </c>
      <c r="E91" s="53">
        <v>1</v>
      </c>
      <c r="F91" s="62" t="s">
        <v>312</v>
      </c>
      <c r="G91" s="54">
        <v>0</v>
      </c>
      <c r="H91" s="124">
        <v>1079.06</v>
      </c>
      <c r="I91" s="124">
        <v>4316.21</v>
      </c>
      <c r="J91" s="65">
        <f t="shared" si="1"/>
        <v>5395.27</v>
      </c>
    </row>
    <row r="92" spans="1:10" ht="15.5" x14ac:dyDescent="0.3">
      <c r="A92" s="55" t="s">
        <v>205</v>
      </c>
      <c r="B92" s="55" t="s">
        <v>449</v>
      </c>
      <c r="C92" s="56" t="s">
        <v>220</v>
      </c>
      <c r="D92" s="94" t="s">
        <v>386</v>
      </c>
      <c r="E92" s="53">
        <v>1</v>
      </c>
      <c r="F92" s="60" t="s">
        <v>386</v>
      </c>
      <c r="G92" s="54">
        <v>0</v>
      </c>
      <c r="H92" s="123">
        <v>3709.68</v>
      </c>
      <c r="I92" s="123">
        <v>14838.72</v>
      </c>
      <c r="J92" s="65">
        <f t="shared" si="1"/>
        <v>18548.399999999998</v>
      </c>
    </row>
    <row r="93" spans="1:10" ht="15.5" x14ac:dyDescent="0.3">
      <c r="A93" s="55" t="s">
        <v>189</v>
      </c>
      <c r="B93" s="55" t="s">
        <v>31</v>
      </c>
      <c r="C93" s="58" t="s">
        <v>225</v>
      </c>
      <c r="D93" s="94" t="s">
        <v>227</v>
      </c>
      <c r="E93" s="53">
        <v>1</v>
      </c>
      <c r="F93" s="60" t="s">
        <v>314</v>
      </c>
      <c r="G93" s="54">
        <v>0</v>
      </c>
      <c r="H93" s="123">
        <v>1310.28</v>
      </c>
      <c r="I93" s="123">
        <v>5241.1099999999997</v>
      </c>
      <c r="J93" s="65">
        <f t="shared" si="1"/>
        <v>6551.3899999999994</v>
      </c>
    </row>
    <row r="94" spans="1:10" ht="15.5" x14ac:dyDescent="0.3">
      <c r="A94" s="55" t="s">
        <v>185</v>
      </c>
      <c r="B94" s="55" t="s">
        <v>29</v>
      </c>
      <c r="C94" s="56" t="s">
        <v>222</v>
      </c>
      <c r="D94" s="94" t="s">
        <v>227</v>
      </c>
      <c r="E94" s="53">
        <v>1</v>
      </c>
      <c r="F94" s="61" t="s">
        <v>611</v>
      </c>
      <c r="G94" s="54">
        <v>0</v>
      </c>
      <c r="H94" s="123">
        <v>1425.9</v>
      </c>
      <c r="I94" s="123">
        <v>5703.56</v>
      </c>
      <c r="J94" s="65">
        <f t="shared" si="1"/>
        <v>7129.4600000000009</v>
      </c>
    </row>
    <row r="95" spans="1:10" ht="15.5" x14ac:dyDescent="0.3">
      <c r="A95" s="55" t="s">
        <v>206</v>
      </c>
      <c r="B95" s="57" t="s">
        <v>27</v>
      </c>
      <c r="C95" s="57" t="s">
        <v>219</v>
      </c>
      <c r="D95" s="94" t="s">
        <v>227</v>
      </c>
      <c r="E95" s="53">
        <v>1</v>
      </c>
      <c r="F95" s="60" t="s">
        <v>316</v>
      </c>
      <c r="G95" s="54">
        <v>0</v>
      </c>
      <c r="H95" s="123">
        <v>1695.65</v>
      </c>
      <c r="I95" s="123">
        <v>6782.61</v>
      </c>
      <c r="J95" s="65">
        <f t="shared" si="1"/>
        <v>8478.26</v>
      </c>
    </row>
    <row r="96" spans="1:10" ht="15.5" x14ac:dyDescent="0.3">
      <c r="A96" s="55" t="s">
        <v>207</v>
      </c>
      <c r="B96" s="57" t="s">
        <v>27</v>
      </c>
      <c r="C96" s="57" t="s">
        <v>223</v>
      </c>
      <c r="D96" s="94" t="s">
        <v>386</v>
      </c>
      <c r="E96" s="53">
        <v>1</v>
      </c>
      <c r="F96" s="60" t="s">
        <v>386</v>
      </c>
      <c r="G96" s="54">
        <v>0</v>
      </c>
      <c r="H96" s="123">
        <v>1695.65</v>
      </c>
      <c r="I96" s="123">
        <v>6782.61</v>
      </c>
      <c r="J96" s="65">
        <f t="shared" si="1"/>
        <v>8478.26</v>
      </c>
    </row>
    <row r="97" spans="1:10" ht="15.5" x14ac:dyDescent="0.3">
      <c r="A97" s="55" t="s">
        <v>208</v>
      </c>
      <c r="B97" s="55" t="s">
        <v>449</v>
      </c>
      <c r="C97" s="57" t="s">
        <v>219</v>
      </c>
      <c r="D97" s="94" t="s">
        <v>386</v>
      </c>
      <c r="E97" s="53">
        <v>1</v>
      </c>
      <c r="F97" s="60" t="s">
        <v>386</v>
      </c>
      <c r="G97" s="54">
        <v>0</v>
      </c>
      <c r="H97" s="123">
        <v>3709.68</v>
      </c>
      <c r="I97" s="123">
        <v>14838.72</v>
      </c>
      <c r="J97" s="65">
        <f t="shared" si="1"/>
        <v>18548.399999999998</v>
      </c>
    </row>
    <row r="98" spans="1:10" ht="15.5" x14ac:dyDescent="0.3">
      <c r="A98" s="55" t="s">
        <v>182</v>
      </c>
      <c r="B98" s="56" t="s">
        <v>39</v>
      </c>
      <c r="C98" s="56" t="s">
        <v>220</v>
      </c>
      <c r="D98" s="94" t="s">
        <v>227</v>
      </c>
      <c r="E98" s="53">
        <v>1</v>
      </c>
      <c r="F98" s="60" t="s">
        <v>319</v>
      </c>
      <c r="G98" s="54">
        <v>0</v>
      </c>
      <c r="H98" s="123">
        <v>500.99</v>
      </c>
      <c r="I98" s="123">
        <v>2003.96</v>
      </c>
      <c r="J98" s="65">
        <f t="shared" si="1"/>
        <v>2504.9499999999998</v>
      </c>
    </row>
    <row r="99" spans="1:10" ht="15.5" x14ac:dyDescent="0.3">
      <c r="A99" s="55" t="s">
        <v>207</v>
      </c>
      <c r="B99" s="57" t="s">
        <v>27</v>
      </c>
      <c r="C99" s="58" t="s">
        <v>225</v>
      </c>
      <c r="D99" s="94" t="s">
        <v>227</v>
      </c>
      <c r="E99" s="53">
        <v>1</v>
      </c>
      <c r="F99" s="60" t="s">
        <v>320</v>
      </c>
      <c r="G99" s="54">
        <v>0</v>
      </c>
      <c r="H99" s="123">
        <v>1695.65</v>
      </c>
      <c r="I99" s="123">
        <v>6782.61</v>
      </c>
      <c r="J99" s="65">
        <f t="shared" si="1"/>
        <v>8478.26</v>
      </c>
    </row>
    <row r="100" spans="1:10" ht="15.5" x14ac:dyDescent="0.3">
      <c r="A100" s="55" t="s">
        <v>181</v>
      </c>
      <c r="B100" s="57" t="s">
        <v>33</v>
      </c>
      <c r="C100" s="57" t="s">
        <v>219</v>
      </c>
      <c r="D100" s="94" t="s">
        <v>227</v>
      </c>
      <c r="E100" s="53">
        <v>1</v>
      </c>
      <c r="F100" s="60" t="s">
        <v>321</v>
      </c>
      <c r="G100" s="54">
        <v>0</v>
      </c>
      <c r="H100" s="124">
        <v>1079.06</v>
      </c>
      <c r="I100" s="124">
        <v>4316.21</v>
      </c>
      <c r="J100" s="65">
        <f t="shared" si="1"/>
        <v>5395.27</v>
      </c>
    </row>
    <row r="101" spans="1:10" ht="15.5" x14ac:dyDescent="0.3">
      <c r="A101" s="55" t="s">
        <v>182</v>
      </c>
      <c r="B101" s="56" t="s">
        <v>39</v>
      </c>
      <c r="C101" s="56" t="s">
        <v>224</v>
      </c>
      <c r="D101" s="94" t="s">
        <v>227</v>
      </c>
      <c r="E101" s="53">
        <v>1</v>
      </c>
      <c r="F101" s="60" t="s">
        <v>322</v>
      </c>
      <c r="G101" s="54">
        <v>0</v>
      </c>
      <c r="H101" s="123">
        <v>500.99</v>
      </c>
      <c r="I101" s="123">
        <v>2003.96</v>
      </c>
      <c r="J101" s="65">
        <f t="shared" si="1"/>
        <v>2504.9499999999998</v>
      </c>
    </row>
    <row r="102" spans="1:10" ht="15.5" x14ac:dyDescent="0.3">
      <c r="A102" s="55" t="s">
        <v>182</v>
      </c>
      <c r="B102" s="56" t="s">
        <v>39</v>
      </c>
      <c r="C102" s="57" t="s">
        <v>219</v>
      </c>
      <c r="D102" s="94" t="s">
        <v>227</v>
      </c>
      <c r="E102" s="53">
        <v>1</v>
      </c>
      <c r="F102" s="60" t="s">
        <v>323</v>
      </c>
      <c r="G102" s="54">
        <v>0</v>
      </c>
      <c r="H102" s="123">
        <v>500.99</v>
      </c>
      <c r="I102" s="123">
        <v>2003.96</v>
      </c>
      <c r="J102" s="65">
        <f t="shared" si="1"/>
        <v>2504.9499999999998</v>
      </c>
    </row>
    <row r="103" spans="1:10" ht="15.5" x14ac:dyDescent="0.3">
      <c r="A103" s="55" t="s">
        <v>182</v>
      </c>
      <c r="B103" s="56" t="s">
        <v>39</v>
      </c>
      <c r="C103" s="57" t="s">
        <v>219</v>
      </c>
      <c r="D103" s="94" t="s">
        <v>227</v>
      </c>
      <c r="E103" s="53">
        <v>1</v>
      </c>
      <c r="F103" s="60" t="s">
        <v>324</v>
      </c>
      <c r="G103" s="54">
        <v>0</v>
      </c>
      <c r="H103" s="123">
        <v>500.99</v>
      </c>
      <c r="I103" s="123">
        <v>2003.96</v>
      </c>
      <c r="J103" s="65">
        <f t="shared" si="1"/>
        <v>2504.9499999999998</v>
      </c>
    </row>
    <row r="104" spans="1:10" ht="15.5" x14ac:dyDescent="0.3">
      <c r="A104" s="55" t="s">
        <v>183</v>
      </c>
      <c r="B104" s="57" t="s">
        <v>27</v>
      </c>
      <c r="C104" s="56" t="s">
        <v>222</v>
      </c>
      <c r="D104" s="94" t="s">
        <v>227</v>
      </c>
      <c r="E104" s="53">
        <v>1</v>
      </c>
      <c r="F104" s="60" t="s">
        <v>613</v>
      </c>
      <c r="G104" s="54">
        <v>0</v>
      </c>
      <c r="H104" s="123">
        <v>1695.65</v>
      </c>
      <c r="I104" s="123">
        <v>6782.61</v>
      </c>
      <c r="J104" s="65">
        <f t="shared" si="1"/>
        <v>8478.26</v>
      </c>
    </row>
    <row r="105" spans="1:10" ht="15.5" x14ac:dyDescent="0.3">
      <c r="A105" s="55" t="s">
        <v>209</v>
      </c>
      <c r="B105" s="57" t="s">
        <v>27</v>
      </c>
      <c r="C105" s="57" t="s">
        <v>219</v>
      </c>
      <c r="D105" s="94" t="s">
        <v>227</v>
      </c>
      <c r="E105" s="53">
        <v>1</v>
      </c>
      <c r="F105" s="60" t="s">
        <v>326</v>
      </c>
      <c r="G105" s="54">
        <v>0</v>
      </c>
      <c r="H105" s="123">
        <v>1695.65</v>
      </c>
      <c r="I105" s="123">
        <v>6782.61</v>
      </c>
      <c r="J105" s="65">
        <f t="shared" si="1"/>
        <v>8478.26</v>
      </c>
    </row>
    <row r="106" spans="1:10" ht="15.5" x14ac:dyDescent="0.3">
      <c r="A106" s="55" t="s">
        <v>183</v>
      </c>
      <c r="B106" s="57" t="s">
        <v>27</v>
      </c>
      <c r="C106" s="56" t="s">
        <v>220</v>
      </c>
      <c r="D106" s="94" t="s">
        <v>386</v>
      </c>
      <c r="E106" s="53">
        <v>1</v>
      </c>
      <c r="F106" s="61" t="s">
        <v>386</v>
      </c>
      <c r="G106" s="54">
        <v>0</v>
      </c>
      <c r="H106" s="123">
        <v>1695.65</v>
      </c>
      <c r="I106" s="123">
        <v>6782.61</v>
      </c>
      <c r="J106" s="65">
        <f t="shared" si="1"/>
        <v>8478.26</v>
      </c>
    </row>
    <row r="107" spans="1:10" ht="15.5" x14ac:dyDescent="0.3">
      <c r="A107" s="55" t="s">
        <v>201</v>
      </c>
      <c r="B107" s="56" t="s">
        <v>39</v>
      </c>
      <c r="C107" s="55" t="s">
        <v>226</v>
      </c>
      <c r="D107" s="94" t="s">
        <v>227</v>
      </c>
      <c r="E107" s="53">
        <v>1</v>
      </c>
      <c r="F107" s="60" t="s">
        <v>564</v>
      </c>
      <c r="G107" s="54">
        <v>0</v>
      </c>
      <c r="H107" s="123">
        <v>500.99</v>
      </c>
      <c r="I107" s="123">
        <v>2003.96</v>
      </c>
      <c r="J107" s="65">
        <f t="shared" si="1"/>
        <v>2504.9499999999998</v>
      </c>
    </row>
    <row r="108" spans="1:10" ht="15.5" x14ac:dyDescent="0.3">
      <c r="A108" s="55" t="s">
        <v>199</v>
      </c>
      <c r="B108" s="55" t="s">
        <v>31</v>
      </c>
      <c r="C108" s="57" t="s">
        <v>219</v>
      </c>
      <c r="D108" s="94" t="s">
        <v>227</v>
      </c>
      <c r="E108" s="53">
        <v>1</v>
      </c>
      <c r="F108" s="60" t="s">
        <v>569</v>
      </c>
      <c r="G108" s="54">
        <v>0</v>
      </c>
      <c r="H108" s="123">
        <v>1310.28</v>
      </c>
      <c r="I108" s="123">
        <v>5241.1099999999997</v>
      </c>
      <c r="J108" s="65">
        <f t="shared" si="1"/>
        <v>6551.3899999999994</v>
      </c>
    </row>
    <row r="109" spans="1:10" ht="15.5" x14ac:dyDescent="0.3">
      <c r="A109" s="55" t="s">
        <v>180</v>
      </c>
      <c r="B109" s="58" t="s">
        <v>37</v>
      </c>
      <c r="C109" s="57" t="s">
        <v>219</v>
      </c>
      <c r="D109" s="94" t="s">
        <v>227</v>
      </c>
      <c r="E109" s="53">
        <v>1</v>
      </c>
      <c r="F109" s="59" t="s">
        <v>330</v>
      </c>
      <c r="G109" s="54">
        <v>0</v>
      </c>
      <c r="H109" s="124">
        <v>770.75</v>
      </c>
      <c r="I109" s="124">
        <v>3083.01</v>
      </c>
      <c r="J109" s="65">
        <f t="shared" si="1"/>
        <v>3853.76</v>
      </c>
    </row>
    <row r="110" spans="1:10" ht="15.5" x14ac:dyDescent="0.3">
      <c r="A110" s="55" t="s">
        <v>199</v>
      </c>
      <c r="B110" s="55" t="s">
        <v>31</v>
      </c>
      <c r="C110" s="57" t="s">
        <v>219</v>
      </c>
      <c r="D110" s="94" t="s">
        <v>227</v>
      </c>
      <c r="E110" s="53">
        <v>1</v>
      </c>
      <c r="F110" s="60" t="s">
        <v>331</v>
      </c>
      <c r="G110" s="54">
        <v>0</v>
      </c>
      <c r="H110" s="123">
        <v>1310.28</v>
      </c>
      <c r="I110" s="123">
        <v>5241.1099999999997</v>
      </c>
      <c r="J110" s="65">
        <f t="shared" si="1"/>
        <v>6551.3899999999994</v>
      </c>
    </row>
    <row r="111" spans="1:10" ht="15.5" x14ac:dyDescent="0.3">
      <c r="A111" s="55" t="s">
        <v>210</v>
      </c>
      <c r="B111" s="55" t="s">
        <v>449</v>
      </c>
      <c r="C111" s="58" t="s">
        <v>221</v>
      </c>
      <c r="D111" s="94" t="s">
        <v>407</v>
      </c>
      <c r="E111" s="53">
        <v>1</v>
      </c>
      <c r="F111" s="60" t="s">
        <v>233</v>
      </c>
      <c r="G111" s="54">
        <v>0</v>
      </c>
      <c r="H111" s="123"/>
      <c r="I111" s="123">
        <v>14838.72</v>
      </c>
      <c r="J111" s="65">
        <f t="shared" si="1"/>
        <v>14838.72</v>
      </c>
    </row>
    <row r="112" spans="1:10" ht="15.5" x14ac:dyDescent="0.3">
      <c r="A112" s="55" t="s">
        <v>187</v>
      </c>
      <c r="B112" s="55" t="s">
        <v>25</v>
      </c>
      <c r="C112" s="56" t="s">
        <v>225</v>
      </c>
      <c r="D112" s="94" t="s">
        <v>386</v>
      </c>
      <c r="E112" s="53">
        <v>1</v>
      </c>
      <c r="F112" s="60" t="s">
        <v>386</v>
      </c>
      <c r="G112" s="54">
        <v>0</v>
      </c>
      <c r="H112" s="123">
        <v>2312.25</v>
      </c>
      <c r="I112" s="123">
        <v>9249.0300000000007</v>
      </c>
      <c r="J112" s="65">
        <f t="shared" si="1"/>
        <v>11561.28</v>
      </c>
    </row>
    <row r="113" spans="1:10" ht="15.5" x14ac:dyDescent="0.3">
      <c r="A113" s="55" t="s">
        <v>187</v>
      </c>
      <c r="B113" s="55" t="s">
        <v>25</v>
      </c>
      <c r="C113" s="56" t="s">
        <v>222</v>
      </c>
      <c r="D113" s="94" t="s">
        <v>461</v>
      </c>
      <c r="E113" s="53">
        <v>1</v>
      </c>
      <c r="F113" s="60" t="s">
        <v>334</v>
      </c>
      <c r="G113" s="54">
        <v>0</v>
      </c>
      <c r="H113" s="123"/>
      <c r="I113" s="123">
        <v>9249.0300000000007</v>
      </c>
      <c r="J113" s="65">
        <f t="shared" si="1"/>
        <v>9249.0300000000007</v>
      </c>
    </row>
    <row r="114" spans="1:10" ht="15.5" x14ac:dyDescent="0.3">
      <c r="A114" s="55" t="s">
        <v>189</v>
      </c>
      <c r="B114" s="55" t="s">
        <v>31</v>
      </c>
      <c r="C114" s="56" t="s">
        <v>225</v>
      </c>
      <c r="D114" s="94" t="s">
        <v>386</v>
      </c>
      <c r="E114" s="53">
        <v>1</v>
      </c>
      <c r="F114" s="60" t="s">
        <v>386</v>
      </c>
      <c r="G114" s="54">
        <v>0</v>
      </c>
      <c r="H114" s="123">
        <v>1310.28</v>
      </c>
      <c r="I114" s="123">
        <v>5241.1099999999997</v>
      </c>
      <c r="J114" s="65">
        <f t="shared" si="1"/>
        <v>6551.3899999999994</v>
      </c>
    </row>
    <row r="115" spans="1:10" ht="15.5" x14ac:dyDescent="0.3">
      <c r="A115" s="55" t="s">
        <v>185</v>
      </c>
      <c r="B115" s="55" t="s">
        <v>29</v>
      </c>
      <c r="C115" s="57" t="s">
        <v>223</v>
      </c>
      <c r="D115" s="94" t="s">
        <v>227</v>
      </c>
      <c r="E115" s="53">
        <v>1</v>
      </c>
      <c r="F115" s="61" t="s">
        <v>336</v>
      </c>
      <c r="G115" s="54">
        <v>0</v>
      </c>
      <c r="H115" s="123">
        <v>1425.9</v>
      </c>
      <c r="I115" s="123">
        <v>5703.56</v>
      </c>
      <c r="J115" s="65">
        <f t="shared" si="1"/>
        <v>7129.4600000000009</v>
      </c>
    </row>
    <row r="116" spans="1:10" ht="15.5" x14ac:dyDescent="0.3">
      <c r="A116" s="55" t="s">
        <v>195</v>
      </c>
      <c r="B116" s="55" t="s">
        <v>41</v>
      </c>
      <c r="C116" s="57" t="s">
        <v>219</v>
      </c>
      <c r="D116" s="94" t="s">
        <v>386</v>
      </c>
      <c r="E116" s="53">
        <v>1</v>
      </c>
      <c r="F116" s="60" t="s">
        <v>386</v>
      </c>
      <c r="G116" s="54">
        <v>0</v>
      </c>
      <c r="H116" s="123">
        <v>308.3</v>
      </c>
      <c r="I116" s="123">
        <v>1233.21</v>
      </c>
      <c r="J116" s="67">
        <f t="shared" si="1"/>
        <v>1541.51</v>
      </c>
    </row>
    <row r="117" spans="1:10" ht="15.5" x14ac:dyDescent="0.3">
      <c r="A117" s="55" t="s">
        <v>195</v>
      </c>
      <c r="B117" s="55" t="s">
        <v>41</v>
      </c>
      <c r="C117" s="56" t="s">
        <v>220</v>
      </c>
      <c r="D117" s="94" t="s">
        <v>227</v>
      </c>
      <c r="E117" s="53">
        <v>1</v>
      </c>
      <c r="F117" s="61" t="s">
        <v>338</v>
      </c>
      <c r="G117" s="54">
        <v>0</v>
      </c>
      <c r="H117" s="123">
        <v>308.3</v>
      </c>
      <c r="I117" s="123">
        <v>1233.21</v>
      </c>
      <c r="J117" s="67">
        <f t="shared" si="1"/>
        <v>1541.51</v>
      </c>
    </row>
    <row r="118" spans="1:10" ht="15.5" x14ac:dyDescent="0.3">
      <c r="A118" s="55" t="s">
        <v>195</v>
      </c>
      <c r="B118" s="55" t="s">
        <v>41</v>
      </c>
      <c r="C118" s="55" t="s">
        <v>226</v>
      </c>
      <c r="D118" s="94" t="s">
        <v>227</v>
      </c>
      <c r="E118" s="53">
        <v>1</v>
      </c>
      <c r="F118" s="60" t="s">
        <v>590</v>
      </c>
      <c r="G118" s="54">
        <v>0</v>
      </c>
      <c r="H118" s="123">
        <v>308.3</v>
      </c>
      <c r="I118" s="123">
        <v>1233.21</v>
      </c>
      <c r="J118" s="67">
        <f t="shared" si="1"/>
        <v>1541.51</v>
      </c>
    </row>
    <row r="119" spans="1:10" ht="15.5" x14ac:dyDescent="0.3">
      <c r="A119" s="55" t="s">
        <v>180</v>
      </c>
      <c r="B119" s="58" t="s">
        <v>37</v>
      </c>
      <c r="C119" s="56" t="s">
        <v>224</v>
      </c>
      <c r="D119" s="94" t="s">
        <v>386</v>
      </c>
      <c r="E119" s="53">
        <v>1</v>
      </c>
      <c r="F119" s="60" t="s">
        <v>386</v>
      </c>
      <c r="G119" s="54">
        <v>0</v>
      </c>
      <c r="H119" s="124">
        <v>770.75</v>
      </c>
      <c r="I119" s="124">
        <v>3083.01</v>
      </c>
      <c r="J119" s="65">
        <f t="shared" si="1"/>
        <v>3853.76</v>
      </c>
    </row>
    <row r="120" spans="1:10" ht="15.5" x14ac:dyDescent="0.3">
      <c r="A120" s="55" t="s">
        <v>180</v>
      </c>
      <c r="B120" s="58" t="s">
        <v>37</v>
      </c>
      <c r="C120" s="57" t="s">
        <v>219</v>
      </c>
      <c r="D120" s="94" t="s">
        <v>227</v>
      </c>
      <c r="E120" s="53">
        <v>1</v>
      </c>
      <c r="F120" s="60" t="s">
        <v>387</v>
      </c>
      <c r="G120" s="54">
        <v>0</v>
      </c>
      <c r="H120" s="124">
        <v>770.75</v>
      </c>
      <c r="I120" s="124">
        <v>3083.01</v>
      </c>
      <c r="J120" s="65">
        <f t="shared" si="1"/>
        <v>3853.76</v>
      </c>
    </row>
    <row r="121" spans="1:10" ht="15.5" x14ac:dyDescent="0.3">
      <c r="A121" s="55" t="s">
        <v>189</v>
      </c>
      <c r="B121" s="55" t="s">
        <v>31</v>
      </c>
      <c r="C121" s="57" t="s">
        <v>219</v>
      </c>
      <c r="D121" s="94" t="s">
        <v>227</v>
      </c>
      <c r="E121" s="53">
        <v>1</v>
      </c>
      <c r="F121" s="61" t="s">
        <v>342</v>
      </c>
      <c r="G121" s="54">
        <v>0</v>
      </c>
      <c r="H121" s="123">
        <v>1310.28</v>
      </c>
      <c r="I121" s="123">
        <v>5241.1099999999997</v>
      </c>
      <c r="J121" s="65">
        <f t="shared" si="1"/>
        <v>6551.3899999999994</v>
      </c>
    </row>
    <row r="122" spans="1:10" ht="15.5" x14ac:dyDescent="0.3">
      <c r="A122" s="55" t="s">
        <v>188</v>
      </c>
      <c r="B122" s="55" t="s">
        <v>35</v>
      </c>
      <c r="C122" s="56" t="s">
        <v>222</v>
      </c>
      <c r="D122" s="94" t="s">
        <v>227</v>
      </c>
      <c r="E122" s="53">
        <v>1</v>
      </c>
      <c r="F122" s="60" t="s">
        <v>343</v>
      </c>
      <c r="G122" s="54">
        <v>0</v>
      </c>
      <c r="H122" s="123">
        <v>936.46</v>
      </c>
      <c r="I122" s="123">
        <v>3745.85</v>
      </c>
      <c r="J122" s="65">
        <f t="shared" si="1"/>
        <v>4682.3099999999995</v>
      </c>
    </row>
    <row r="123" spans="1:10" ht="15.5" x14ac:dyDescent="0.3">
      <c r="A123" s="55" t="s">
        <v>189</v>
      </c>
      <c r="B123" s="55" t="s">
        <v>31</v>
      </c>
      <c r="C123" s="57" t="s">
        <v>219</v>
      </c>
      <c r="D123" s="94" t="s">
        <v>227</v>
      </c>
      <c r="E123" s="53">
        <v>1</v>
      </c>
      <c r="F123" s="60" t="s">
        <v>344</v>
      </c>
      <c r="G123" s="54">
        <v>0</v>
      </c>
      <c r="H123" s="123">
        <v>1310.28</v>
      </c>
      <c r="I123" s="123">
        <v>5241.1099999999997</v>
      </c>
      <c r="J123" s="65">
        <f t="shared" si="1"/>
        <v>6551.3899999999994</v>
      </c>
    </row>
    <row r="124" spans="1:10" ht="15.5" x14ac:dyDescent="0.3">
      <c r="A124" s="55" t="s">
        <v>180</v>
      </c>
      <c r="B124" s="58" t="s">
        <v>37</v>
      </c>
      <c r="C124" s="56" t="s">
        <v>222</v>
      </c>
      <c r="D124" s="94" t="s">
        <v>227</v>
      </c>
      <c r="E124" s="53">
        <v>1</v>
      </c>
      <c r="F124" s="61" t="s">
        <v>345</v>
      </c>
      <c r="G124" s="54">
        <v>0</v>
      </c>
      <c r="H124" s="124">
        <v>770.75</v>
      </c>
      <c r="I124" s="124">
        <v>3083.01</v>
      </c>
      <c r="J124" s="65">
        <f t="shared" si="1"/>
        <v>3853.76</v>
      </c>
    </row>
    <row r="125" spans="1:10" ht="15.5" x14ac:dyDescent="0.3">
      <c r="A125" s="55" t="s">
        <v>180</v>
      </c>
      <c r="B125" s="58" t="s">
        <v>37</v>
      </c>
      <c r="C125" s="57" t="s">
        <v>221</v>
      </c>
      <c r="D125" s="94" t="s">
        <v>227</v>
      </c>
      <c r="E125" s="53">
        <v>1</v>
      </c>
      <c r="F125" s="60" t="s">
        <v>585</v>
      </c>
      <c r="G125" s="54">
        <v>0</v>
      </c>
      <c r="H125" s="124">
        <v>770.75</v>
      </c>
      <c r="I125" s="124">
        <v>3083.01</v>
      </c>
      <c r="J125" s="65">
        <f t="shared" si="1"/>
        <v>3853.76</v>
      </c>
    </row>
    <row r="126" spans="1:10" ht="15.5" x14ac:dyDescent="0.3">
      <c r="A126" s="55" t="s">
        <v>180</v>
      </c>
      <c r="B126" s="58" t="s">
        <v>37</v>
      </c>
      <c r="C126" s="55" t="s">
        <v>226</v>
      </c>
      <c r="D126" s="94" t="s">
        <v>386</v>
      </c>
      <c r="E126" s="53">
        <v>1</v>
      </c>
      <c r="F126" s="60" t="s">
        <v>386</v>
      </c>
      <c r="G126" s="54">
        <v>0</v>
      </c>
      <c r="H126" s="124">
        <v>770.75</v>
      </c>
      <c r="I126" s="124">
        <v>3083.01</v>
      </c>
      <c r="J126" s="65">
        <f t="shared" si="1"/>
        <v>3853.76</v>
      </c>
    </row>
    <row r="127" spans="1:10" ht="15.5" x14ac:dyDescent="0.3">
      <c r="A127" s="55" t="s">
        <v>195</v>
      </c>
      <c r="B127" s="55" t="s">
        <v>41</v>
      </c>
      <c r="C127" s="58" t="s">
        <v>225</v>
      </c>
      <c r="D127" s="94" t="s">
        <v>227</v>
      </c>
      <c r="E127" s="53">
        <v>1</v>
      </c>
      <c r="F127" s="60" t="s">
        <v>348</v>
      </c>
      <c r="G127" s="54">
        <v>0</v>
      </c>
      <c r="H127" s="123">
        <v>308.3</v>
      </c>
      <c r="I127" s="123">
        <v>1233.21</v>
      </c>
      <c r="J127" s="67">
        <f t="shared" si="1"/>
        <v>1541.51</v>
      </c>
    </row>
    <row r="128" spans="1:10" ht="15.5" x14ac:dyDescent="0.3">
      <c r="A128" s="55" t="s">
        <v>195</v>
      </c>
      <c r="B128" s="55" t="s">
        <v>41</v>
      </c>
      <c r="C128" s="56" t="s">
        <v>223</v>
      </c>
      <c r="D128" s="122" t="s">
        <v>227</v>
      </c>
      <c r="E128" s="53">
        <v>1</v>
      </c>
      <c r="F128" s="60" t="s">
        <v>614</v>
      </c>
      <c r="G128" s="54">
        <v>0</v>
      </c>
      <c r="H128" s="123">
        <v>308.3</v>
      </c>
      <c r="I128" s="123">
        <v>1233.21</v>
      </c>
      <c r="J128" s="67">
        <f t="shared" si="1"/>
        <v>1541.51</v>
      </c>
    </row>
    <row r="129" spans="1:10" ht="15.5" x14ac:dyDescent="0.3">
      <c r="A129" s="55" t="s">
        <v>207</v>
      </c>
      <c r="B129" s="57" t="s">
        <v>27</v>
      </c>
      <c r="C129" s="58" t="s">
        <v>221</v>
      </c>
      <c r="D129" s="94" t="s">
        <v>227</v>
      </c>
      <c r="E129" s="53">
        <v>1</v>
      </c>
      <c r="F129" s="60" t="s">
        <v>581</v>
      </c>
      <c r="G129" s="54">
        <v>0</v>
      </c>
      <c r="H129" s="123">
        <v>1695.65</v>
      </c>
      <c r="I129" s="123">
        <v>6782.61</v>
      </c>
      <c r="J129" s="65">
        <f t="shared" si="1"/>
        <v>8478.26</v>
      </c>
    </row>
    <row r="130" spans="1:10" ht="15.5" x14ac:dyDescent="0.3">
      <c r="A130" s="55" t="s">
        <v>189</v>
      </c>
      <c r="B130" s="55" t="s">
        <v>31</v>
      </c>
      <c r="C130" s="57" t="s">
        <v>219</v>
      </c>
      <c r="D130" s="94" t="s">
        <v>407</v>
      </c>
      <c r="E130" s="53">
        <v>1</v>
      </c>
      <c r="F130" s="60" t="s">
        <v>351</v>
      </c>
      <c r="G130" s="54">
        <v>0</v>
      </c>
      <c r="H130" s="123"/>
      <c r="I130" s="123">
        <v>5241.1099999999997</v>
      </c>
      <c r="J130" s="65">
        <f t="shared" si="1"/>
        <v>5241.1099999999997</v>
      </c>
    </row>
    <row r="131" spans="1:10" ht="15.5" x14ac:dyDescent="0.3">
      <c r="A131" s="55" t="s">
        <v>180</v>
      </c>
      <c r="B131" s="58" t="s">
        <v>37</v>
      </c>
      <c r="C131" s="57" t="s">
        <v>219</v>
      </c>
      <c r="D131" s="94" t="s">
        <v>227</v>
      </c>
      <c r="E131" s="53">
        <v>1</v>
      </c>
      <c r="F131" s="60" t="s">
        <v>352</v>
      </c>
      <c r="G131" s="54">
        <v>0</v>
      </c>
      <c r="H131" s="124">
        <v>770.75</v>
      </c>
      <c r="I131" s="124">
        <v>3083.01</v>
      </c>
      <c r="J131" s="65">
        <f t="shared" si="1"/>
        <v>3853.76</v>
      </c>
    </row>
    <row r="132" spans="1:10" ht="15.5" x14ac:dyDescent="0.3">
      <c r="A132" s="55" t="s">
        <v>196</v>
      </c>
      <c r="B132" s="57" t="s">
        <v>33</v>
      </c>
      <c r="C132" s="55" t="s">
        <v>226</v>
      </c>
      <c r="D132" s="94" t="s">
        <v>386</v>
      </c>
      <c r="E132" s="53">
        <v>1</v>
      </c>
      <c r="F132" s="60" t="s">
        <v>386</v>
      </c>
      <c r="G132" s="54">
        <v>0</v>
      </c>
      <c r="H132" s="124">
        <v>1079.06</v>
      </c>
      <c r="I132" s="124">
        <v>4316.21</v>
      </c>
      <c r="J132" s="65">
        <f t="shared" si="1"/>
        <v>5395.27</v>
      </c>
    </row>
    <row r="133" spans="1:10" ht="15.5" x14ac:dyDescent="0.3">
      <c r="A133" s="55" t="s">
        <v>213</v>
      </c>
      <c r="B133" s="57" t="s">
        <v>27</v>
      </c>
      <c r="C133" s="56" t="s">
        <v>220</v>
      </c>
      <c r="D133" s="94" t="s">
        <v>227</v>
      </c>
      <c r="E133" s="53">
        <v>1</v>
      </c>
      <c r="F133" s="60" t="s">
        <v>340</v>
      </c>
      <c r="G133" s="54">
        <v>0</v>
      </c>
      <c r="H133" s="123">
        <v>1695.65</v>
      </c>
      <c r="I133" s="123">
        <v>6782.61</v>
      </c>
      <c r="J133" s="65">
        <f t="shared" si="1"/>
        <v>8478.26</v>
      </c>
    </row>
    <row r="134" spans="1:10" ht="15.5" x14ac:dyDescent="0.3">
      <c r="A134" s="55" t="s">
        <v>188</v>
      </c>
      <c r="B134" s="55" t="s">
        <v>35</v>
      </c>
      <c r="C134" s="56" t="s">
        <v>224</v>
      </c>
      <c r="D134" s="94" t="s">
        <v>227</v>
      </c>
      <c r="E134" s="53">
        <v>1</v>
      </c>
      <c r="F134" s="60" t="s">
        <v>355</v>
      </c>
      <c r="G134" s="54">
        <v>0</v>
      </c>
      <c r="H134" s="123">
        <v>936.46</v>
      </c>
      <c r="I134" s="123">
        <v>3745.85</v>
      </c>
      <c r="J134" s="65">
        <f t="shared" si="1"/>
        <v>4682.3099999999995</v>
      </c>
    </row>
    <row r="135" spans="1:10" ht="15.5" x14ac:dyDescent="0.3">
      <c r="A135" s="55" t="s">
        <v>189</v>
      </c>
      <c r="B135" s="55" t="s">
        <v>31</v>
      </c>
      <c r="C135" s="57" t="s">
        <v>219</v>
      </c>
      <c r="D135" s="94" t="s">
        <v>407</v>
      </c>
      <c r="E135" s="53">
        <v>1</v>
      </c>
      <c r="F135" s="60" t="s">
        <v>356</v>
      </c>
      <c r="G135" s="54">
        <v>0</v>
      </c>
      <c r="H135" s="123"/>
      <c r="I135" s="123">
        <v>5241.1099999999997</v>
      </c>
      <c r="J135" s="65">
        <f t="shared" ref="J135:J174" si="2">H135+I135</f>
        <v>5241.1099999999997</v>
      </c>
    </row>
    <row r="136" spans="1:10" ht="15.5" x14ac:dyDescent="0.3">
      <c r="A136" s="55" t="s">
        <v>185</v>
      </c>
      <c r="B136" s="55" t="s">
        <v>29</v>
      </c>
      <c r="C136" s="56" t="s">
        <v>222</v>
      </c>
      <c r="D136" s="94" t="s">
        <v>227</v>
      </c>
      <c r="E136" s="53">
        <v>1</v>
      </c>
      <c r="F136" s="60" t="s">
        <v>357</v>
      </c>
      <c r="G136" s="54">
        <v>0</v>
      </c>
      <c r="H136" s="123">
        <v>1425.9</v>
      </c>
      <c r="I136" s="123">
        <v>5703.56</v>
      </c>
      <c r="J136" s="65">
        <f t="shared" si="2"/>
        <v>7129.4600000000009</v>
      </c>
    </row>
    <row r="137" spans="1:10" ht="15.5" x14ac:dyDescent="0.3">
      <c r="A137" s="55" t="s">
        <v>183</v>
      </c>
      <c r="B137" s="57" t="s">
        <v>27</v>
      </c>
      <c r="C137" s="56" t="s">
        <v>222</v>
      </c>
      <c r="D137" s="94" t="s">
        <v>227</v>
      </c>
      <c r="E137" s="53">
        <v>1</v>
      </c>
      <c r="F137" s="61" t="s">
        <v>358</v>
      </c>
      <c r="G137" s="54">
        <v>0</v>
      </c>
      <c r="H137" s="123">
        <v>1695.65</v>
      </c>
      <c r="I137" s="123">
        <v>6782.61</v>
      </c>
      <c r="J137" s="65">
        <f t="shared" si="2"/>
        <v>8478.26</v>
      </c>
    </row>
    <row r="138" spans="1:10" ht="15.5" x14ac:dyDescent="0.3">
      <c r="A138" s="55" t="s">
        <v>214</v>
      </c>
      <c r="B138" s="55" t="s">
        <v>449</v>
      </c>
      <c r="C138" s="55" t="s">
        <v>226</v>
      </c>
      <c r="D138" s="94" t="s">
        <v>407</v>
      </c>
      <c r="E138" s="53">
        <v>1</v>
      </c>
      <c r="F138" s="60" t="s">
        <v>353</v>
      </c>
      <c r="G138" s="54">
        <v>0</v>
      </c>
      <c r="H138" s="123"/>
      <c r="I138" s="123">
        <v>14838.72</v>
      </c>
      <c r="J138" s="65">
        <f t="shared" si="2"/>
        <v>14838.72</v>
      </c>
    </row>
    <row r="139" spans="1:10" ht="15.5" x14ac:dyDescent="0.3">
      <c r="A139" s="55" t="s">
        <v>183</v>
      </c>
      <c r="B139" s="57" t="s">
        <v>27</v>
      </c>
      <c r="C139" s="56" t="s">
        <v>224</v>
      </c>
      <c r="D139" s="94" t="s">
        <v>227</v>
      </c>
      <c r="E139" s="53">
        <v>1</v>
      </c>
      <c r="F139" s="60" t="s">
        <v>360</v>
      </c>
      <c r="G139" s="54">
        <v>0</v>
      </c>
      <c r="H139" s="123">
        <v>1695.65</v>
      </c>
      <c r="I139" s="123">
        <v>6782.61</v>
      </c>
      <c r="J139" s="65">
        <f t="shared" si="2"/>
        <v>8478.26</v>
      </c>
    </row>
    <row r="140" spans="1:10" ht="15.5" x14ac:dyDescent="0.3">
      <c r="A140" s="55" t="s">
        <v>183</v>
      </c>
      <c r="B140" s="57" t="s">
        <v>27</v>
      </c>
      <c r="C140" s="56" t="s">
        <v>222</v>
      </c>
      <c r="D140" s="94" t="s">
        <v>227</v>
      </c>
      <c r="E140" s="53">
        <v>1</v>
      </c>
      <c r="F140" s="60" t="s">
        <v>361</v>
      </c>
      <c r="G140" s="54">
        <v>0</v>
      </c>
      <c r="H140" s="123">
        <v>1695.65</v>
      </c>
      <c r="I140" s="123">
        <v>6782.61</v>
      </c>
      <c r="J140" s="65">
        <f t="shared" si="2"/>
        <v>8478.26</v>
      </c>
    </row>
    <row r="141" spans="1:10" ht="15.5" x14ac:dyDescent="0.3">
      <c r="A141" s="55" t="s">
        <v>181</v>
      </c>
      <c r="B141" s="57" t="s">
        <v>33</v>
      </c>
      <c r="C141" s="55" t="s">
        <v>226</v>
      </c>
      <c r="D141" s="94" t="s">
        <v>386</v>
      </c>
      <c r="E141" s="53">
        <v>1</v>
      </c>
      <c r="F141" s="60" t="s">
        <v>386</v>
      </c>
      <c r="G141" s="54">
        <v>0</v>
      </c>
      <c r="H141" s="124">
        <v>1079.06</v>
      </c>
      <c r="I141" s="124">
        <v>4316.21</v>
      </c>
      <c r="J141" s="65">
        <f t="shared" si="2"/>
        <v>5395.27</v>
      </c>
    </row>
    <row r="142" spans="1:10" ht="15.5" x14ac:dyDescent="0.3">
      <c r="A142" s="55" t="s">
        <v>185</v>
      </c>
      <c r="B142" s="55" t="s">
        <v>29</v>
      </c>
      <c r="C142" s="56" t="s">
        <v>224</v>
      </c>
      <c r="D142" s="94" t="s">
        <v>227</v>
      </c>
      <c r="E142" s="53">
        <v>1</v>
      </c>
      <c r="F142" s="62" t="s">
        <v>363</v>
      </c>
      <c r="G142" s="54">
        <v>0</v>
      </c>
      <c r="H142" s="123">
        <v>1425.9</v>
      </c>
      <c r="I142" s="123">
        <v>5703.56</v>
      </c>
      <c r="J142" s="65">
        <f t="shared" si="2"/>
        <v>7129.4600000000009</v>
      </c>
    </row>
    <row r="143" spans="1:10" ht="15.5" x14ac:dyDescent="0.3">
      <c r="A143" s="55" t="s">
        <v>189</v>
      </c>
      <c r="B143" s="55" t="s">
        <v>31</v>
      </c>
      <c r="C143" s="56" t="s">
        <v>222</v>
      </c>
      <c r="D143" s="94" t="s">
        <v>227</v>
      </c>
      <c r="E143" s="53">
        <v>1</v>
      </c>
      <c r="F143" s="60" t="s">
        <v>364</v>
      </c>
      <c r="G143" s="54">
        <v>0</v>
      </c>
      <c r="H143" s="123">
        <v>1310.28</v>
      </c>
      <c r="I143" s="123">
        <v>5241.1099999999997</v>
      </c>
      <c r="J143" s="65">
        <f t="shared" si="2"/>
        <v>6551.3899999999994</v>
      </c>
    </row>
    <row r="144" spans="1:10" ht="15.5" x14ac:dyDescent="0.3">
      <c r="A144" s="55" t="s">
        <v>215</v>
      </c>
      <c r="B144" s="58" t="s">
        <v>37</v>
      </c>
      <c r="C144" s="57" t="s">
        <v>219</v>
      </c>
      <c r="D144" s="94" t="s">
        <v>407</v>
      </c>
      <c r="E144" s="53">
        <v>1</v>
      </c>
      <c r="F144" s="60" t="s">
        <v>365</v>
      </c>
      <c r="G144" s="54">
        <v>0</v>
      </c>
      <c r="H144" s="124"/>
      <c r="I144" s="124">
        <v>3083.01</v>
      </c>
      <c r="J144" s="65">
        <f t="shared" si="2"/>
        <v>3083.01</v>
      </c>
    </row>
    <row r="145" spans="1:10" ht="15.5" x14ac:dyDescent="0.3">
      <c r="A145" s="55" t="s">
        <v>180</v>
      </c>
      <c r="B145" s="58" t="s">
        <v>37</v>
      </c>
      <c r="C145" s="57" t="s">
        <v>219</v>
      </c>
      <c r="D145" s="94" t="s">
        <v>227</v>
      </c>
      <c r="E145" s="53">
        <v>1</v>
      </c>
      <c r="F145" s="60" t="s">
        <v>366</v>
      </c>
      <c r="G145" s="54">
        <v>0</v>
      </c>
      <c r="H145" s="124">
        <v>770.75</v>
      </c>
      <c r="I145" s="124">
        <v>3083.01</v>
      </c>
      <c r="J145" s="65">
        <f t="shared" si="2"/>
        <v>3853.76</v>
      </c>
    </row>
    <row r="146" spans="1:10" ht="15.5" x14ac:dyDescent="0.3">
      <c r="A146" s="55" t="s">
        <v>196</v>
      </c>
      <c r="B146" s="57" t="s">
        <v>33</v>
      </c>
      <c r="C146" s="56" t="s">
        <v>225</v>
      </c>
      <c r="D146" s="94" t="s">
        <v>227</v>
      </c>
      <c r="E146" s="53">
        <v>1</v>
      </c>
      <c r="F146" s="60" t="s">
        <v>367</v>
      </c>
      <c r="G146" s="54">
        <v>0</v>
      </c>
      <c r="H146" s="124">
        <v>1079.06</v>
      </c>
      <c r="I146" s="124">
        <v>4316.21</v>
      </c>
      <c r="J146" s="65">
        <f t="shared" si="2"/>
        <v>5395.27</v>
      </c>
    </row>
    <row r="147" spans="1:10" ht="15.5" x14ac:dyDescent="0.3">
      <c r="A147" s="55" t="s">
        <v>183</v>
      </c>
      <c r="B147" s="57" t="s">
        <v>27</v>
      </c>
      <c r="C147" s="56" t="s">
        <v>224</v>
      </c>
      <c r="D147" s="94" t="s">
        <v>227</v>
      </c>
      <c r="E147" s="53">
        <v>1</v>
      </c>
      <c r="F147" s="60" t="s">
        <v>368</v>
      </c>
      <c r="G147" s="54">
        <v>0</v>
      </c>
      <c r="H147" s="123">
        <v>1695.65</v>
      </c>
      <c r="I147" s="123">
        <v>6782.61</v>
      </c>
      <c r="J147" s="65">
        <f t="shared" si="2"/>
        <v>8478.26</v>
      </c>
    </row>
    <row r="148" spans="1:10" ht="15.5" x14ac:dyDescent="0.3">
      <c r="A148" s="55" t="s">
        <v>188</v>
      </c>
      <c r="B148" s="55" t="s">
        <v>35</v>
      </c>
      <c r="C148" s="56" t="s">
        <v>222</v>
      </c>
      <c r="D148" s="94" t="s">
        <v>386</v>
      </c>
      <c r="E148" s="53">
        <v>1</v>
      </c>
      <c r="F148" s="60" t="s">
        <v>386</v>
      </c>
      <c r="G148" s="54">
        <v>0</v>
      </c>
      <c r="H148" s="123">
        <v>936.46</v>
      </c>
      <c r="I148" s="123">
        <v>3745.85</v>
      </c>
      <c r="J148" s="65">
        <f t="shared" si="2"/>
        <v>4682.3099999999995</v>
      </c>
    </row>
    <row r="149" spans="1:10" ht="15.5" x14ac:dyDescent="0.3">
      <c r="A149" s="55" t="s">
        <v>196</v>
      </c>
      <c r="B149" s="57" t="s">
        <v>33</v>
      </c>
      <c r="C149" s="57" t="s">
        <v>219</v>
      </c>
      <c r="D149" s="94" t="s">
        <v>227</v>
      </c>
      <c r="E149" s="53">
        <v>1</v>
      </c>
      <c r="F149" s="60" t="s">
        <v>370</v>
      </c>
      <c r="G149" s="54">
        <v>0</v>
      </c>
      <c r="H149" s="124">
        <v>1079.06</v>
      </c>
      <c r="I149" s="124">
        <v>4316.21</v>
      </c>
      <c r="J149" s="65">
        <f t="shared" si="2"/>
        <v>5395.27</v>
      </c>
    </row>
    <row r="150" spans="1:10" ht="15.5" x14ac:dyDescent="0.3">
      <c r="A150" s="55" t="s">
        <v>180</v>
      </c>
      <c r="B150" s="58" t="s">
        <v>37</v>
      </c>
      <c r="C150" s="56" t="s">
        <v>220</v>
      </c>
      <c r="D150" s="94" t="s">
        <v>227</v>
      </c>
      <c r="E150" s="53">
        <v>1</v>
      </c>
      <c r="F150" s="60" t="s">
        <v>371</v>
      </c>
      <c r="G150" s="54">
        <v>0</v>
      </c>
      <c r="H150" s="124">
        <v>770.75</v>
      </c>
      <c r="I150" s="124">
        <v>3083.01</v>
      </c>
      <c r="J150" s="65">
        <f t="shared" si="2"/>
        <v>3853.76</v>
      </c>
    </row>
    <row r="151" spans="1:10" ht="15.5" x14ac:dyDescent="0.3">
      <c r="A151" s="55" t="s">
        <v>216</v>
      </c>
      <c r="B151" s="55" t="s">
        <v>437</v>
      </c>
      <c r="C151" s="59" t="s">
        <v>222</v>
      </c>
      <c r="D151" s="94" t="s">
        <v>227</v>
      </c>
      <c r="E151" s="53">
        <v>1</v>
      </c>
      <c r="F151" s="132" t="s">
        <v>607</v>
      </c>
      <c r="G151" s="54">
        <v>0</v>
      </c>
      <c r="H151" s="123">
        <v>9396</v>
      </c>
      <c r="I151" s="123">
        <v>21924</v>
      </c>
      <c r="J151" s="69">
        <f t="shared" si="2"/>
        <v>31320</v>
      </c>
    </row>
    <row r="152" spans="1:10" ht="15.5" x14ac:dyDescent="0.3">
      <c r="A152" s="55" t="s">
        <v>217</v>
      </c>
      <c r="B152" s="57" t="s">
        <v>27</v>
      </c>
      <c r="C152" s="58" t="s">
        <v>225</v>
      </c>
      <c r="D152" s="94" t="s">
        <v>386</v>
      </c>
      <c r="E152" s="53">
        <v>1</v>
      </c>
      <c r="F152" s="60" t="s">
        <v>386</v>
      </c>
      <c r="G152" s="54">
        <v>0</v>
      </c>
      <c r="H152" s="123">
        <v>1695.65</v>
      </c>
      <c r="I152" s="123">
        <v>6782.61</v>
      </c>
      <c r="J152" s="65">
        <f t="shared" si="2"/>
        <v>8478.26</v>
      </c>
    </row>
    <row r="153" spans="1:10" ht="15.5" x14ac:dyDescent="0.3">
      <c r="A153" s="55" t="s">
        <v>218</v>
      </c>
      <c r="B153" s="55" t="s">
        <v>43</v>
      </c>
      <c r="C153" s="56" t="s">
        <v>222</v>
      </c>
      <c r="D153" s="94" t="s">
        <v>227</v>
      </c>
      <c r="E153" s="53">
        <v>1</v>
      </c>
      <c r="F153" s="60" t="s">
        <v>374</v>
      </c>
      <c r="G153" s="54">
        <v>0</v>
      </c>
      <c r="H153" s="125">
        <v>269.76</v>
      </c>
      <c r="I153" s="125">
        <v>1079.06</v>
      </c>
      <c r="J153" s="67">
        <f t="shared" si="2"/>
        <v>1348.82</v>
      </c>
    </row>
    <row r="154" spans="1:10" ht="15.5" x14ac:dyDescent="0.3">
      <c r="A154" s="55" t="s">
        <v>183</v>
      </c>
      <c r="B154" s="57" t="s">
        <v>27</v>
      </c>
      <c r="C154" s="56" t="s">
        <v>224</v>
      </c>
      <c r="D154" s="94" t="s">
        <v>386</v>
      </c>
      <c r="E154" s="53">
        <v>1</v>
      </c>
      <c r="F154" s="60" t="s">
        <v>386</v>
      </c>
      <c r="G154" s="54">
        <v>0</v>
      </c>
      <c r="H154" s="123">
        <v>1695.65</v>
      </c>
      <c r="I154" s="123">
        <v>6782.61</v>
      </c>
      <c r="J154" s="65">
        <f t="shared" si="2"/>
        <v>8478.26</v>
      </c>
    </row>
    <row r="155" spans="1:10" ht="15.5" x14ac:dyDescent="0.3">
      <c r="A155" s="55" t="s">
        <v>218</v>
      </c>
      <c r="B155" s="55" t="s">
        <v>43</v>
      </c>
      <c r="C155" s="57" t="s">
        <v>219</v>
      </c>
      <c r="D155" s="94" t="s">
        <v>386</v>
      </c>
      <c r="E155" s="53">
        <v>1</v>
      </c>
      <c r="F155" s="60" t="s">
        <v>386</v>
      </c>
      <c r="G155" s="54">
        <v>0</v>
      </c>
      <c r="H155" s="125">
        <v>269.76</v>
      </c>
      <c r="I155" s="125">
        <v>1079.06</v>
      </c>
      <c r="J155" s="67">
        <f t="shared" si="2"/>
        <v>1348.82</v>
      </c>
    </row>
    <row r="156" spans="1:10" ht="15.5" x14ac:dyDescent="0.3">
      <c r="A156" s="55" t="s">
        <v>189</v>
      </c>
      <c r="B156" s="55" t="s">
        <v>31</v>
      </c>
      <c r="C156" s="55" t="s">
        <v>226</v>
      </c>
      <c r="D156" s="94" t="s">
        <v>386</v>
      </c>
      <c r="E156" s="53">
        <v>1</v>
      </c>
      <c r="F156" s="60" t="s">
        <v>386</v>
      </c>
      <c r="G156" s="54">
        <v>0</v>
      </c>
      <c r="H156" s="123">
        <v>1310.28</v>
      </c>
      <c r="I156" s="123">
        <v>5241.1099999999997</v>
      </c>
      <c r="J156" s="65">
        <f t="shared" si="2"/>
        <v>6551.3899999999994</v>
      </c>
    </row>
    <row r="157" spans="1:10" ht="15.5" x14ac:dyDescent="0.3">
      <c r="A157" s="55" t="s">
        <v>195</v>
      </c>
      <c r="B157" s="55" t="s">
        <v>41</v>
      </c>
      <c r="C157" s="56" t="s">
        <v>224</v>
      </c>
      <c r="D157" s="94" t="s">
        <v>227</v>
      </c>
      <c r="E157" s="53">
        <v>1</v>
      </c>
      <c r="F157" s="60" t="s">
        <v>378</v>
      </c>
      <c r="G157" s="54">
        <v>0</v>
      </c>
      <c r="H157" s="123">
        <v>308.3</v>
      </c>
      <c r="I157" s="123">
        <v>1233.21</v>
      </c>
      <c r="J157" s="67">
        <f t="shared" si="2"/>
        <v>1541.51</v>
      </c>
    </row>
    <row r="158" spans="1:10" ht="15.5" x14ac:dyDescent="0.3">
      <c r="A158" s="55" t="s">
        <v>182</v>
      </c>
      <c r="B158" s="56" t="s">
        <v>39</v>
      </c>
      <c r="C158" s="56" t="s">
        <v>220</v>
      </c>
      <c r="D158" s="94" t="s">
        <v>227</v>
      </c>
      <c r="E158" s="53">
        <v>1</v>
      </c>
      <c r="F158" s="60" t="s">
        <v>379</v>
      </c>
      <c r="G158" s="54">
        <v>0</v>
      </c>
      <c r="H158" s="123">
        <v>500.99</v>
      </c>
      <c r="I158" s="123">
        <v>2003.96</v>
      </c>
      <c r="J158" s="65">
        <f t="shared" si="2"/>
        <v>2504.9499999999998</v>
      </c>
    </row>
    <row r="159" spans="1:10" ht="15.5" x14ac:dyDescent="0.3">
      <c r="A159" s="55" t="s">
        <v>181</v>
      </c>
      <c r="B159" s="57" t="s">
        <v>33</v>
      </c>
      <c r="C159" s="56" t="s">
        <v>224</v>
      </c>
      <c r="D159" s="94" t="s">
        <v>386</v>
      </c>
      <c r="E159" s="53">
        <v>1</v>
      </c>
      <c r="F159" s="60" t="s">
        <v>386</v>
      </c>
      <c r="G159" s="54">
        <v>0</v>
      </c>
      <c r="H159" s="124">
        <v>1079.06</v>
      </c>
      <c r="I159" s="124">
        <v>4316.21</v>
      </c>
      <c r="J159" s="65">
        <f t="shared" si="2"/>
        <v>5395.27</v>
      </c>
    </row>
    <row r="160" spans="1:10" ht="15.5" x14ac:dyDescent="0.3">
      <c r="A160" s="55" t="s">
        <v>187</v>
      </c>
      <c r="B160" s="55" t="s">
        <v>25</v>
      </c>
      <c r="C160" s="55" t="s">
        <v>226</v>
      </c>
      <c r="D160" s="94" t="s">
        <v>227</v>
      </c>
      <c r="E160" s="53">
        <v>1</v>
      </c>
      <c r="F160" s="60" t="s">
        <v>285</v>
      </c>
      <c r="G160" s="54">
        <v>0</v>
      </c>
      <c r="H160" s="123">
        <v>2312.25</v>
      </c>
      <c r="I160" s="123">
        <v>9249.0300000000007</v>
      </c>
      <c r="J160" s="65">
        <f t="shared" si="2"/>
        <v>11561.28</v>
      </c>
    </row>
    <row r="161" spans="1:30" ht="15.5" x14ac:dyDescent="0.3">
      <c r="A161" s="55" t="s">
        <v>185</v>
      </c>
      <c r="B161" s="55" t="s">
        <v>29</v>
      </c>
      <c r="C161" s="58" t="s">
        <v>225</v>
      </c>
      <c r="D161" s="94" t="s">
        <v>386</v>
      </c>
      <c r="E161" s="53">
        <v>1</v>
      </c>
      <c r="F161" s="60" t="s">
        <v>386</v>
      </c>
      <c r="G161" s="54">
        <v>0</v>
      </c>
      <c r="H161" s="123">
        <v>1425.9</v>
      </c>
      <c r="I161" s="123">
        <v>5703.56</v>
      </c>
      <c r="J161" s="65">
        <f t="shared" si="2"/>
        <v>7129.4600000000009</v>
      </c>
    </row>
    <row r="162" spans="1:30" ht="15.5" x14ac:dyDescent="0.3">
      <c r="A162" s="55" t="s">
        <v>187</v>
      </c>
      <c r="B162" s="55" t="s">
        <v>25</v>
      </c>
      <c r="C162" s="56" t="s">
        <v>222</v>
      </c>
      <c r="D162" s="94" t="s">
        <v>386</v>
      </c>
      <c r="E162" s="53">
        <v>1</v>
      </c>
      <c r="F162" s="60" t="s">
        <v>386</v>
      </c>
      <c r="G162" s="54">
        <v>0</v>
      </c>
      <c r="H162" s="123">
        <v>2312.25</v>
      </c>
      <c r="I162" s="123">
        <v>9249.0300000000007</v>
      </c>
      <c r="J162" s="65">
        <f t="shared" si="2"/>
        <v>11561.28</v>
      </c>
    </row>
    <row r="163" spans="1:30" ht="15.5" x14ac:dyDescent="0.3">
      <c r="A163" s="55" t="s">
        <v>180</v>
      </c>
      <c r="B163" s="58" t="s">
        <v>37</v>
      </c>
      <c r="C163" s="56" t="s">
        <v>222</v>
      </c>
      <c r="D163" s="94" t="s">
        <v>227</v>
      </c>
      <c r="E163" s="53">
        <v>1</v>
      </c>
      <c r="F163" s="60" t="s">
        <v>586</v>
      </c>
      <c r="G163" s="54">
        <v>0</v>
      </c>
      <c r="H163" s="124">
        <v>770.75</v>
      </c>
      <c r="I163" s="124">
        <v>3083.01</v>
      </c>
      <c r="J163" s="65">
        <f t="shared" si="2"/>
        <v>3853.76</v>
      </c>
      <c r="K163" s="17"/>
      <c r="L163" s="17"/>
      <c r="M163" s="17"/>
      <c r="N163" s="17"/>
      <c r="O163" s="17"/>
      <c r="P163" s="17"/>
      <c r="Q163" s="17"/>
      <c r="R163" s="5"/>
      <c r="S163" s="5"/>
      <c r="T163" s="5"/>
      <c r="U163" s="5"/>
      <c r="V163" s="5"/>
      <c r="W163" s="5"/>
      <c r="X163" s="5"/>
      <c r="Y163" s="5"/>
      <c r="Z163" s="5"/>
      <c r="AA163" s="5"/>
      <c r="AB163" s="5"/>
      <c r="AC163" s="5"/>
      <c r="AD163" s="5"/>
    </row>
    <row r="164" spans="1:30" ht="15.5" x14ac:dyDescent="0.3">
      <c r="A164" s="55" t="s">
        <v>189</v>
      </c>
      <c r="B164" s="55" t="s">
        <v>31</v>
      </c>
      <c r="C164" s="56" t="s">
        <v>224</v>
      </c>
      <c r="D164" s="94" t="s">
        <v>386</v>
      </c>
      <c r="E164" s="53">
        <v>1</v>
      </c>
      <c r="F164" s="60" t="s">
        <v>386</v>
      </c>
      <c r="G164" s="54">
        <v>0</v>
      </c>
      <c r="H164" s="123">
        <v>1310.28</v>
      </c>
      <c r="I164" s="123">
        <v>5241.1099999999997</v>
      </c>
      <c r="J164" s="65">
        <f t="shared" si="2"/>
        <v>6551.3899999999994</v>
      </c>
      <c r="K164" s="17"/>
      <c r="L164" s="17"/>
      <c r="M164" s="17"/>
      <c r="N164" s="17"/>
      <c r="O164" s="17"/>
      <c r="P164" s="17"/>
      <c r="Q164" s="17"/>
      <c r="R164" s="5"/>
      <c r="S164" s="5"/>
      <c r="T164" s="5"/>
      <c r="U164" s="5"/>
      <c r="V164" s="5"/>
      <c r="W164" s="5"/>
      <c r="X164" s="5"/>
      <c r="Y164" s="5"/>
      <c r="Z164" s="5"/>
      <c r="AA164" s="5"/>
      <c r="AB164" s="5"/>
      <c r="AC164" s="5"/>
      <c r="AD164" s="5"/>
    </row>
    <row r="165" spans="1:30" ht="15.5" x14ac:dyDescent="0.3">
      <c r="A165" s="55" t="s">
        <v>196</v>
      </c>
      <c r="B165" s="57" t="s">
        <v>33</v>
      </c>
      <c r="C165" s="58" t="s">
        <v>219</v>
      </c>
      <c r="D165" s="94" t="s">
        <v>386</v>
      </c>
      <c r="E165" s="53">
        <v>1</v>
      </c>
      <c r="F165" s="130" t="s">
        <v>386</v>
      </c>
      <c r="G165" s="54">
        <v>0</v>
      </c>
      <c r="H165" s="124">
        <v>1079.06</v>
      </c>
      <c r="I165" s="124">
        <v>4316.21</v>
      </c>
      <c r="J165" s="65">
        <f t="shared" si="2"/>
        <v>5395.27</v>
      </c>
      <c r="K165" s="17"/>
      <c r="L165" s="17"/>
      <c r="M165" s="17"/>
      <c r="N165" s="17"/>
      <c r="O165" s="17"/>
      <c r="P165" s="17"/>
      <c r="Q165" s="17"/>
      <c r="R165" s="5"/>
      <c r="S165" s="5"/>
      <c r="T165" s="5"/>
      <c r="U165" s="5"/>
      <c r="V165" s="5"/>
      <c r="W165" s="5"/>
      <c r="X165" s="5"/>
      <c r="Y165" s="5"/>
      <c r="Z165" s="5"/>
      <c r="AA165" s="5"/>
      <c r="AB165" s="5"/>
      <c r="AC165" s="5"/>
      <c r="AD165" s="5"/>
    </row>
    <row r="166" spans="1:30" ht="15.5" x14ac:dyDescent="0.3">
      <c r="A166" s="55" t="s">
        <v>182</v>
      </c>
      <c r="B166" s="56" t="s">
        <v>39</v>
      </c>
      <c r="C166" s="58" t="s">
        <v>225</v>
      </c>
      <c r="D166" s="94" t="s">
        <v>227</v>
      </c>
      <c r="E166" s="53">
        <v>1</v>
      </c>
      <c r="F166" s="60" t="s">
        <v>349</v>
      </c>
      <c r="G166" s="54">
        <v>0</v>
      </c>
      <c r="H166" s="123">
        <v>500.99</v>
      </c>
      <c r="I166" s="123">
        <v>2003.96</v>
      </c>
      <c r="J166" s="65">
        <f t="shared" si="2"/>
        <v>2504.9499999999998</v>
      </c>
      <c r="K166" s="17"/>
      <c r="L166" s="17"/>
      <c r="M166" s="17"/>
      <c r="N166" s="17"/>
      <c r="O166" s="17"/>
      <c r="P166" s="17"/>
      <c r="Q166" s="17"/>
      <c r="R166" s="5"/>
      <c r="S166" s="5"/>
      <c r="T166" s="5"/>
      <c r="U166" s="5"/>
      <c r="V166" s="5"/>
      <c r="W166" s="5"/>
      <c r="X166" s="5"/>
      <c r="Y166" s="5"/>
      <c r="Z166" s="5"/>
      <c r="AA166" s="5"/>
      <c r="AB166" s="5"/>
      <c r="AC166" s="5"/>
      <c r="AD166" s="5"/>
    </row>
    <row r="167" spans="1:30" ht="15.5" x14ac:dyDescent="0.3">
      <c r="A167" s="55" t="s">
        <v>196</v>
      </c>
      <c r="B167" s="57" t="s">
        <v>33</v>
      </c>
      <c r="C167" s="58" t="s">
        <v>225</v>
      </c>
      <c r="D167" s="94" t="s">
        <v>407</v>
      </c>
      <c r="E167" s="53">
        <v>1</v>
      </c>
      <c r="F167" s="60" t="s">
        <v>420</v>
      </c>
      <c r="G167" s="54">
        <v>0</v>
      </c>
      <c r="H167" s="124"/>
      <c r="I167" s="124">
        <v>4316.21</v>
      </c>
      <c r="J167" s="65">
        <f t="shared" si="2"/>
        <v>4316.21</v>
      </c>
      <c r="K167" s="17"/>
      <c r="L167" s="17"/>
      <c r="M167" s="17"/>
      <c r="N167" s="17"/>
      <c r="O167" s="17"/>
      <c r="P167" s="17"/>
      <c r="Q167" s="17"/>
      <c r="R167" s="5"/>
      <c r="S167" s="5"/>
      <c r="T167" s="5"/>
      <c r="U167" s="5"/>
      <c r="V167" s="5"/>
      <c r="W167" s="5"/>
      <c r="X167" s="5"/>
      <c r="Y167" s="5"/>
      <c r="Z167" s="5"/>
      <c r="AA167" s="5"/>
      <c r="AB167" s="5"/>
      <c r="AC167" s="5"/>
      <c r="AD167" s="5"/>
    </row>
    <row r="168" spans="1:30" ht="15.5" x14ac:dyDescent="0.3">
      <c r="A168" s="55" t="s">
        <v>189</v>
      </c>
      <c r="B168" s="55" t="s">
        <v>31</v>
      </c>
      <c r="C168" s="56" t="s">
        <v>220</v>
      </c>
      <c r="D168" s="94" t="s">
        <v>227</v>
      </c>
      <c r="E168" s="53">
        <v>1</v>
      </c>
      <c r="F168" s="60" t="s">
        <v>505</v>
      </c>
      <c r="G168" s="54">
        <v>0</v>
      </c>
      <c r="H168" s="123">
        <v>1310.28</v>
      </c>
      <c r="I168" s="123">
        <v>5241.1099999999997</v>
      </c>
      <c r="J168" s="65">
        <f t="shared" si="2"/>
        <v>6551.3899999999994</v>
      </c>
      <c r="K168" s="17"/>
      <c r="L168" s="17"/>
      <c r="M168" s="17"/>
      <c r="N168" s="17"/>
      <c r="O168" s="17"/>
      <c r="P168" s="17"/>
      <c r="Q168" s="17"/>
      <c r="R168" s="5"/>
      <c r="S168" s="5"/>
      <c r="T168" s="5"/>
      <c r="U168" s="5"/>
      <c r="V168" s="5"/>
      <c r="W168" s="5"/>
      <c r="X168" s="5"/>
      <c r="Y168" s="5"/>
      <c r="Z168" s="5"/>
      <c r="AA168" s="5"/>
      <c r="AB168" s="5"/>
      <c r="AC168" s="5"/>
      <c r="AD168" s="5"/>
    </row>
    <row r="169" spans="1:30" ht="15.5" x14ac:dyDescent="0.3">
      <c r="A169" s="55" t="s">
        <v>182</v>
      </c>
      <c r="B169" s="56" t="s">
        <v>39</v>
      </c>
      <c r="C169" s="56" t="s">
        <v>220</v>
      </c>
      <c r="D169" s="94" t="s">
        <v>407</v>
      </c>
      <c r="E169" s="53">
        <v>1</v>
      </c>
      <c r="F169" s="84" t="s">
        <v>421</v>
      </c>
      <c r="G169" s="54">
        <v>0</v>
      </c>
      <c r="H169" s="123"/>
      <c r="I169" s="123">
        <v>2003.96</v>
      </c>
      <c r="J169" s="65">
        <f t="shared" si="2"/>
        <v>2003.96</v>
      </c>
      <c r="K169" s="17"/>
      <c r="L169" s="17"/>
      <c r="M169" s="17"/>
      <c r="N169" s="17"/>
      <c r="O169" s="17"/>
      <c r="P169" s="17"/>
      <c r="Q169" s="17"/>
      <c r="R169" s="5"/>
      <c r="S169" s="5"/>
      <c r="T169" s="5"/>
      <c r="U169" s="5"/>
      <c r="V169" s="5"/>
      <c r="W169" s="5"/>
      <c r="X169" s="5"/>
      <c r="Y169" s="5"/>
      <c r="Z169" s="5"/>
      <c r="AA169" s="5"/>
      <c r="AB169" s="5"/>
      <c r="AC169" s="5"/>
      <c r="AD169" s="5"/>
    </row>
    <row r="170" spans="1:30" ht="15.5" x14ac:dyDescent="0.3">
      <c r="A170" s="55" t="s">
        <v>180</v>
      </c>
      <c r="B170" s="57" t="s">
        <v>37</v>
      </c>
      <c r="C170" s="56" t="s">
        <v>222</v>
      </c>
      <c r="D170" s="94" t="s">
        <v>386</v>
      </c>
      <c r="E170" s="53">
        <v>1</v>
      </c>
      <c r="F170" s="60" t="s">
        <v>386</v>
      </c>
      <c r="G170" s="54">
        <v>0</v>
      </c>
      <c r="H170" s="124">
        <v>770.75</v>
      </c>
      <c r="I170" s="124">
        <v>3083.01</v>
      </c>
      <c r="J170" s="65">
        <f t="shared" si="2"/>
        <v>3853.76</v>
      </c>
      <c r="K170" s="17"/>
      <c r="L170" s="17"/>
      <c r="M170" s="17"/>
      <c r="N170" s="17"/>
      <c r="O170" s="17"/>
      <c r="P170" s="17"/>
      <c r="Q170" s="17"/>
      <c r="R170" s="5"/>
      <c r="S170" s="5"/>
      <c r="T170" s="5"/>
      <c r="U170" s="5"/>
      <c r="V170" s="5"/>
      <c r="W170" s="5"/>
      <c r="X170" s="5"/>
      <c r="Y170" s="5"/>
      <c r="Z170" s="5"/>
      <c r="AA170" s="5"/>
      <c r="AB170" s="5"/>
      <c r="AC170" s="5"/>
      <c r="AD170" s="5"/>
    </row>
    <row r="171" spans="1:30" ht="15.5" x14ac:dyDescent="0.3">
      <c r="A171" s="55" t="s">
        <v>180</v>
      </c>
      <c r="B171" s="58" t="s">
        <v>37</v>
      </c>
      <c r="C171" s="58" t="s">
        <v>225</v>
      </c>
      <c r="D171" s="94" t="s">
        <v>386</v>
      </c>
      <c r="E171" s="53">
        <v>1</v>
      </c>
      <c r="F171" s="60" t="s">
        <v>386</v>
      </c>
      <c r="G171" s="54">
        <v>0</v>
      </c>
      <c r="H171" s="124">
        <v>770.75</v>
      </c>
      <c r="I171" s="124">
        <v>3083.01</v>
      </c>
      <c r="J171" s="65">
        <f t="shared" si="2"/>
        <v>3853.76</v>
      </c>
      <c r="K171" s="17"/>
      <c r="L171" s="17"/>
      <c r="M171" s="17"/>
      <c r="N171" s="17"/>
      <c r="O171" s="17"/>
      <c r="P171" s="17"/>
      <c r="Q171" s="17"/>
      <c r="R171" s="5"/>
      <c r="S171" s="5"/>
      <c r="T171" s="5"/>
      <c r="U171" s="5"/>
      <c r="V171" s="5"/>
      <c r="W171" s="5"/>
      <c r="X171" s="5"/>
      <c r="Y171" s="5"/>
      <c r="Z171" s="5"/>
      <c r="AA171" s="5"/>
      <c r="AB171" s="5"/>
      <c r="AC171" s="5"/>
      <c r="AD171" s="5"/>
    </row>
    <row r="172" spans="1:30" ht="15.5" x14ac:dyDescent="0.3">
      <c r="A172" s="55" t="s">
        <v>182</v>
      </c>
      <c r="B172" s="56" t="s">
        <v>39</v>
      </c>
      <c r="C172" s="58" t="s">
        <v>221</v>
      </c>
      <c r="D172" s="94" t="s">
        <v>386</v>
      </c>
      <c r="E172" s="53">
        <v>1</v>
      </c>
      <c r="F172" s="60" t="s">
        <v>386</v>
      </c>
      <c r="G172" s="54">
        <v>0</v>
      </c>
      <c r="H172" s="123">
        <v>500.99</v>
      </c>
      <c r="I172" s="123">
        <v>2003.96</v>
      </c>
      <c r="J172" s="65">
        <f t="shared" si="2"/>
        <v>2504.9499999999998</v>
      </c>
      <c r="K172" s="17"/>
      <c r="L172" s="17"/>
      <c r="M172" s="17"/>
      <c r="N172" s="17"/>
      <c r="O172" s="17"/>
      <c r="P172" s="17"/>
      <c r="Q172" s="17"/>
      <c r="R172" s="5"/>
      <c r="S172" s="5"/>
      <c r="T172" s="5"/>
      <c r="U172" s="5"/>
      <c r="V172" s="5"/>
      <c r="W172" s="5"/>
      <c r="X172" s="5"/>
      <c r="Y172" s="5"/>
      <c r="Z172" s="5"/>
      <c r="AA172" s="5"/>
      <c r="AB172" s="5"/>
      <c r="AC172" s="5"/>
      <c r="AD172" s="5"/>
    </row>
    <row r="173" spans="1:30" ht="15.5" x14ac:dyDescent="0.3">
      <c r="A173" s="55" t="s">
        <v>185</v>
      </c>
      <c r="B173" s="55" t="s">
        <v>29</v>
      </c>
      <c r="C173" s="57" t="s">
        <v>219</v>
      </c>
      <c r="D173" s="94" t="s">
        <v>227</v>
      </c>
      <c r="E173" s="53">
        <v>1</v>
      </c>
      <c r="F173" s="60" t="s">
        <v>388</v>
      </c>
      <c r="G173" s="54">
        <v>0</v>
      </c>
      <c r="H173" s="123">
        <v>1425.9</v>
      </c>
      <c r="I173" s="123">
        <v>5703.56</v>
      </c>
      <c r="J173" s="65">
        <f t="shared" si="2"/>
        <v>7129.4600000000009</v>
      </c>
      <c r="K173" s="17"/>
      <c r="L173" s="17"/>
      <c r="M173" s="17"/>
      <c r="N173" s="17"/>
      <c r="O173" s="17"/>
      <c r="P173" s="17"/>
      <c r="Q173" s="17"/>
      <c r="R173" s="5"/>
      <c r="S173" s="5"/>
      <c r="T173" s="5"/>
      <c r="U173" s="5"/>
      <c r="V173" s="5"/>
      <c r="W173" s="5"/>
      <c r="X173" s="5"/>
      <c r="Y173" s="5"/>
      <c r="Z173" s="5"/>
      <c r="AA173" s="5"/>
      <c r="AB173" s="5"/>
      <c r="AC173" s="5"/>
      <c r="AD173" s="5"/>
    </row>
    <row r="174" spans="1:30" ht="15.5" x14ac:dyDescent="0.3">
      <c r="A174" s="55" t="s">
        <v>183</v>
      </c>
      <c r="B174" s="57" t="s">
        <v>27</v>
      </c>
      <c r="C174" s="56" t="s">
        <v>222</v>
      </c>
      <c r="D174" s="94" t="s">
        <v>227</v>
      </c>
      <c r="E174" s="53">
        <v>1</v>
      </c>
      <c r="F174" s="61" t="s">
        <v>315</v>
      </c>
      <c r="G174" s="54">
        <v>0</v>
      </c>
      <c r="H174" s="123">
        <v>1695.65</v>
      </c>
      <c r="I174" s="123">
        <v>6782.61</v>
      </c>
      <c r="J174" s="65">
        <f t="shared" si="2"/>
        <v>8478.26</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3">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4</v>
      </c>
      <c r="D177" s="23">
        <v>3</v>
      </c>
      <c r="E177" s="23">
        <f t="shared" si="3"/>
        <v>7</v>
      </c>
      <c r="F177" s="24"/>
      <c r="G177" s="25">
        <f>SUMIF($B$7:$B$174,"DAS",$G$7:$G$174)</f>
        <v>0</v>
      </c>
      <c r="H177" s="25">
        <f>SUMIF($B$7:$B$174,"DIRETOR",$H$7:$H$174)-SUMIFS($H$7:$H$174,$D$7:$D$174,"VAGO",$B$7:$B$174,"DIRETOR")</f>
        <v>3709.6800000000003</v>
      </c>
      <c r="I177" s="25">
        <f>SUMIF($B$7:$B$174,"DIRETOR",$I$7:$I$174)-SUMIFS($I$7:$I$174,$D$7:$D$174,"VAGO",$B$7:$B$174,"DIRETOR")</f>
        <v>59354.879999999997</v>
      </c>
      <c r="J177" s="25">
        <f>SUMIF($B$7:$B$174,"DIRETOR",$J$7:$J$174)</f>
        <v>118709.75999999998</v>
      </c>
      <c r="K177" s="26"/>
      <c r="L177" s="26"/>
      <c r="M177" s="26"/>
      <c r="N177" s="26"/>
      <c r="O177" s="26"/>
      <c r="P177" s="26"/>
      <c r="Q177" s="26"/>
    </row>
    <row r="178" spans="1:30" ht="14.5" x14ac:dyDescent="0.3">
      <c r="A178" s="22" t="s">
        <v>24</v>
      </c>
      <c r="B178" s="15" t="s">
        <v>25</v>
      </c>
      <c r="C178" s="23">
        <f>SUMIFS($E$7:$E$174,$B$7:$B$174,"DAS-1",$D$7:$D$174,"&lt;&gt;VAGO")</f>
        <v>4</v>
      </c>
      <c r="D178" s="23">
        <f>SUMIFS($E$7:$E$174,$B$7:$B$174,"DAS-1",$D$7:$D$174,"VAGO")</f>
        <v>5</v>
      </c>
      <c r="E178" s="23">
        <f>C178+D178</f>
        <v>9</v>
      </c>
      <c r="F178" s="27"/>
      <c r="G178" s="25">
        <f>SUMIF($B$7:$B$174,"DAS-1",$G$7:$G$174)</f>
        <v>0</v>
      </c>
      <c r="H178" s="25">
        <f>SUMIF($B$7:$B$174,"DAS-1",$H$7:$H$174)-SUMIFS($H$7:$H$174,$D$7:$D$174,"VAGO",$B$7:$B$174,"DAS-1")</f>
        <v>6936.75</v>
      </c>
      <c r="I178" s="25">
        <f>SUMIF($B$7:$B$174,"DAS-1",$I$7:$I$174)-SUMIFS($I$7:$I$174,$D$7:$D$174,"VAGO",$B$7:$B$174,"DAS-1")</f>
        <v>36996.120000000003</v>
      </c>
      <c r="J178" s="25">
        <f>SUMIF($B$7:$B$174,"DAS-1",$J$7:$J$174)</f>
        <v>101739.27</v>
      </c>
      <c r="K178" s="97"/>
      <c r="L178" s="26"/>
      <c r="M178" s="26"/>
      <c r="N178" s="26"/>
      <c r="O178" s="26"/>
      <c r="P178" s="26"/>
      <c r="Q178" s="26"/>
    </row>
    <row r="179" spans="1:30" ht="14.5" x14ac:dyDescent="0.3">
      <c r="A179" s="22" t="s">
        <v>26</v>
      </c>
      <c r="B179" s="15" t="s">
        <v>27</v>
      </c>
      <c r="C179" s="23">
        <f>SUMIFS($E$7:$E$174,$B$7:$B$174,"DAS-2",$D$7:$D$174,"&lt;&gt;VAGO")</f>
        <v>21</v>
      </c>
      <c r="D179" s="23">
        <f>SUMIFS($E$7:$E$174,$B$7:$B$174,"DAS-2",$D$7:$D$174,"VAGO")</f>
        <v>7</v>
      </c>
      <c r="E179" s="23">
        <f t="shared" si="3"/>
        <v>28</v>
      </c>
      <c r="F179" s="27"/>
      <c r="G179" s="25">
        <f>SUMIF($B$7:$B$174,"DAS-2",$G$7:$G$174)</f>
        <v>0</v>
      </c>
      <c r="H179" s="25">
        <f>SUMIF($B$7:$B$174,"DAS-2",$H$7:$H$174)-SUMIFS($H$7:$H$174,$D$7:$D$174,"VAGO",$B$7:$B$174,"DAS-2")</f>
        <v>33913.000000000029</v>
      </c>
      <c r="I179" s="25">
        <f>SUMIF($B$7:$B$174,"DAS-2",$I$7:$I$174)-SUMIFS($I$7:$I$174,$D$7:$D$174,"VAGO",$B$7:$B$174,"DAS-2")</f>
        <v>142434.80999999988</v>
      </c>
      <c r="J179" s="25">
        <f>SUMIF($B$7:$B$174,"DAS-2",$J$7:$J$174)</f>
        <v>235695.63000000009</v>
      </c>
      <c r="K179" s="26"/>
      <c r="L179" s="26"/>
      <c r="M179" s="26"/>
      <c r="N179" s="26"/>
      <c r="O179" s="26"/>
      <c r="P179" s="26"/>
      <c r="Q179" s="26"/>
    </row>
    <row r="180" spans="1:30" ht="14.5" x14ac:dyDescent="0.3">
      <c r="A180" s="22" t="s">
        <v>28</v>
      </c>
      <c r="B180" s="15" t="s">
        <v>29</v>
      </c>
      <c r="C180" s="23">
        <v>8</v>
      </c>
      <c r="D180" s="23">
        <v>5</v>
      </c>
      <c r="E180" s="23">
        <f t="shared" si="3"/>
        <v>13</v>
      </c>
      <c r="F180" s="27"/>
      <c r="G180" s="25">
        <f>SUMIF($B$7:$B$174,"DAS-3",$G$7:$G$174)</f>
        <v>0</v>
      </c>
      <c r="H180" s="25">
        <f>SUMIF($B$7:$B$174,"DAS-3",$H$7:$H$174)-SUMIFS($H$7:$H$174,$D$7:$D$174,"VAGO",$B$7:$B$174,"DAS-3")</f>
        <v>11407.199999999997</v>
      </c>
      <c r="I180" s="25">
        <f>SUMIF($B$7:$B$174,"DAS-3",$I$7:$I$174)-SUMIFS($I$7:$I$174,$D$7:$D$174,"VAGO",$B$7:$B$174,"DAS-3")</f>
        <v>57035.599999999984</v>
      </c>
      <c r="J180" s="25">
        <f>SUMIF($B$7:$B$174,"DAS-3",$J$7:$J$174)</f>
        <v>89831.180000000022</v>
      </c>
      <c r="K180" s="26"/>
      <c r="L180" s="26"/>
      <c r="M180" s="26"/>
      <c r="N180" s="26"/>
      <c r="O180" s="26"/>
      <c r="P180" s="26"/>
      <c r="Q180" s="26"/>
    </row>
    <row r="181" spans="1:30" ht="14.5" x14ac:dyDescent="0.3">
      <c r="A181" s="28" t="s">
        <v>30</v>
      </c>
      <c r="B181" s="15" t="s">
        <v>31</v>
      </c>
      <c r="C181" s="23">
        <v>21</v>
      </c>
      <c r="D181" s="23">
        <v>3</v>
      </c>
      <c r="E181" s="23">
        <f t="shared" si="3"/>
        <v>24</v>
      </c>
      <c r="F181" s="29"/>
      <c r="G181" s="25">
        <f>SUMIF($B$7:$B$174,"DAS-4",$G$7:$G$174)</f>
        <v>0</v>
      </c>
      <c r="H181" s="25">
        <f>SUMIF($B$7:$B$174,"DAS-4",$H$7:$H$174)-SUMIFS($H$7:$H$174,$D$7:$D$174,"VAGO",$B$7:$B$174,"DAS-4")</f>
        <v>19654.199999999997</v>
      </c>
      <c r="I181" s="25">
        <f>SUMIF($B$7:$B$174,"DAS-4",$I$7:$I$174)-SUMIFS($I$7:$I$174,$D$7:$D$174,"VAGO",$B$7:$B$174,"DAS-4")</f>
        <v>110063.31</v>
      </c>
      <c r="J181" s="25">
        <f>SUMIF($B$7:$B$174,"DAS-4",$J$7:$J$174)</f>
        <v>149371.68</v>
      </c>
      <c r="K181" s="26"/>
      <c r="L181" s="26"/>
      <c r="M181" s="26"/>
      <c r="N181" s="26"/>
      <c r="O181" s="26"/>
      <c r="P181" s="26"/>
      <c r="Q181" s="26"/>
    </row>
    <row r="182" spans="1:30" ht="14.5" x14ac:dyDescent="0.3">
      <c r="A182" s="28" t="s">
        <v>32</v>
      </c>
      <c r="B182" s="15" t="s">
        <v>33</v>
      </c>
      <c r="C182" s="23">
        <v>14</v>
      </c>
      <c r="D182" s="23">
        <v>6</v>
      </c>
      <c r="E182" s="23">
        <f t="shared" si="3"/>
        <v>20</v>
      </c>
      <c r="F182" s="29"/>
      <c r="G182" s="25">
        <f>SUMIF($B$7:$B$174,"DAS-5",$G$7:$G$174)</f>
        <v>0</v>
      </c>
      <c r="H182" s="25">
        <f>SUMIF($B$7:$B$174,"DAS-5",$H$7:$H$174)-SUMIFS($H$7:$H$174,$D$7:$D$174,"VAGO",$B$7:$B$174,"DAS-5")</f>
        <v>10790.599999999997</v>
      </c>
      <c r="I182" s="25">
        <f>SUMIF($B$7:$B$174,"DAS-5",$I$7:$I$174)-SUMIFS($I$7:$I$174,$D$7:$D$174,"VAGO",$B$7:$B$174,"DAS-5")</f>
        <v>60426.940000000031</v>
      </c>
      <c r="J182" s="25">
        <f>SUMIF($B$7:$B$174,"DAS-5",$J$7:$J$174)</f>
        <v>103589.16000000003</v>
      </c>
      <c r="K182" s="26"/>
      <c r="L182" s="26"/>
      <c r="M182" s="26"/>
      <c r="N182" s="26"/>
      <c r="O182" s="26"/>
      <c r="P182" s="26"/>
      <c r="Q182" s="26"/>
    </row>
    <row r="183" spans="1:30" ht="14.5" x14ac:dyDescent="0.3">
      <c r="A183" s="28" t="s">
        <v>34</v>
      </c>
      <c r="B183" s="15" t="s">
        <v>35</v>
      </c>
      <c r="C183" s="23">
        <f>SUMIFS($E$7:$E$174,$B$7:$B$174,"CAA-1",$D$7:$D$174,"&lt;&gt;VAGO")</f>
        <v>4</v>
      </c>
      <c r="D183" s="23">
        <f>SUMIFS($E$7:$E$174,$B$7:$B$174,"CAA-1",$D$7:$D$174,"VAGO")</f>
        <v>1</v>
      </c>
      <c r="E183" s="23">
        <f t="shared" si="3"/>
        <v>5</v>
      </c>
      <c r="F183" s="29"/>
      <c r="G183" s="25">
        <f>SUMIF($B$7:$B$174,"CAA-1",$G$7:$G$174)</f>
        <v>0</v>
      </c>
      <c r="H183" s="25">
        <f>SUMIF($B$7:$B$174,"CAA-1",$H$7:$H$174)-SUMIFS($H$7:$H$174,$D$7:$D$174,"VAGO",$B$7:$B$174,"CAA-1")</f>
        <v>2809.38</v>
      </c>
      <c r="I183" s="25">
        <f>SUMIF($B$7:$B$174,"CAA-1",$I$7:$I$174)-SUMIFS($I$7:$I$174,$D$7:$D$174,"VAGO",$B$7:$B$174,"CAA-1")</f>
        <v>14983.4</v>
      </c>
      <c r="J183" s="25">
        <f>SUMIF($B$7:$B$174,"CAA-1",$J$7:$J$174)</f>
        <v>22475.089999999997</v>
      </c>
      <c r="K183" s="26"/>
      <c r="L183" s="26"/>
      <c r="M183" s="26"/>
      <c r="N183" s="26"/>
      <c r="O183" s="26"/>
      <c r="P183" s="26"/>
      <c r="Q183" s="26"/>
    </row>
    <row r="184" spans="1:30" ht="14.5" x14ac:dyDescent="0.3">
      <c r="A184" s="28" t="s">
        <v>36</v>
      </c>
      <c r="B184" s="15" t="s">
        <v>37</v>
      </c>
      <c r="C184" s="23">
        <v>17</v>
      </c>
      <c r="D184" s="23">
        <v>9</v>
      </c>
      <c r="E184" s="23">
        <f t="shared" si="3"/>
        <v>26</v>
      </c>
      <c r="F184" s="29"/>
      <c r="G184" s="25">
        <f>SUMIF($B$7:$B$174,"CAA-2",$G$7:$G$174)</f>
        <v>0</v>
      </c>
      <c r="H184" s="25">
        <f>SUMIF($B$7:$B$174,"CAA-2",$H$7:$H$174)-SUMIFS($H$7:$H$174,$D$7:$D$174,"VAGO",$B$7:$B$174,"CAA-2")</f>
        <v>10790.5</v>
      </c>
      <c r="I184" s="25">
        <f>SUMIF($B$7:$B$174,"CAA-2",$I$7:$I$174)-SUMIFS($I$7:$I$174,$D$7:$D$174,"VAGO",$B$7:$B$174,"CAA-2")</f>
        <v>52411.170000000006</v>
      </c>
      <c r="J184" s="25">
        <f>SUMIF($B$7:$B$174,"CAA-2",$J$7:$J$174)</f>
        <v>97885.50999999998</v>
      </c>
      <c r="K184" s="26"/>
      <c r="L184" s="26"/>
      <c r="M184" s="26"/>
      <c r="N184" s="26"/>
      <c r="O184" s="26"/>
      <c r="P184" s="26"/>
      <c r="Q184" s="26"/>
    </row>
    <row r="185" spans="1:30" ht="14.5" x14ac:dyDescent="0.3">
      <c r="A185" s="28" t="s">
        <v>38</v>
      </c>
      <c r="B185" s="15" t="s">
        <v>39</v>
      </c>
      <c r="C185" s="23">
        <v>19</v>
      </c>
      <c r="D185" s="23">
        <v>4</v>
      </c>
      <c r="E185" s="23">
        <f t="shared" si="3"/>
        <v>23</v>
      </c>
      <c r="F185" s="27"/>
      <c r="G185" s="25">
        <f>SUMIF($B$7:$B$174,"CAA-3",$G$7:$G$174)</f>
        <v>0</v>
      </c>
      <c r="H185" s="25">
        <f>SUMIF($B$7:$B$174,"CAA-3",$H$7:$H$174)-SUMIFS($H$7:$H$174,$D$7:$D$174,"VAGO",$B$7:$B$174,"CAA-3")</f>
        <v>9017.8199999999961</v>
      </c>
      <c r="I185" s="25">
        <f>SUMIF($B$7:$B$174,"CAA-3",$I$7:$I$174)-SUMIFS($I$7:$I$174,$D$7:$D$174,"VAGO",$B$7:$B$174,"CAA-3")</f>
        <v>38075.239999999991</v>
      </c>
      <c r="J185" s="25">
        <f>SUMIF($B$7:$B$174,"CAA-3",$J$7:$J$174)</f>
        <v>57112.859999999979</v>
      </c>
      <c r="K185" s="26"/>
      <c r="L185" s="26"/>
      <c r="M185" s="26"/>
      <c r="N185" s="26"/>
      <c r="O185" s="26"/>
      <c r="P185" s="26"/>
      <c r="Q185" s="26"/>
    </row>
    <row r="186" spans="1:30" ht="14.5" x14ac:dyDescent="0.3">
      <c r="A186" s="28" t="s">
        <v>40</v>
      </c>
      <c r="B186" s="15" t="s">
        <v>41</v>
      </c>
      <c r="C186" s="23">
        <v>9</v>
      </c>
      <c r="D186" s="23">
        <v>1</v>
      </c>
      <c r="E186" s="23">
        <f t="shared" si="3"/>
        <v>10</v>
      </c>
      <c r="F186" s="27"/>
      <c r="G186" s="25">
        <f>SUMIF($B$7:$B$174,"CAA-4",$G$7:$G$174)</f>
        <v>0</v>
      </c>
      <c r="H186" s="25">
        <f>SUMIF($B$7:$B$174,"CAA-4",$H$7:$H$174)-SUMIFS($H$7:$H$174,$D$7:$D$174,"VAGO",$B$7:$B$174,"CAA-4")</f>
        <v>2466.4</v>
      </c>
      <c r="I186" s="25">
        <f>SUMIF($B$7:$B$174,"CAA-4",$I$7:$I$174)-SUMIFS($I$7:$I$174,$D$7:$D$174,"VAGO",$B$7:$B$174,"CAA-4")</f>
        <v>11098.89</v>
      </c>
      <c r="J186" s="25">
        <f>SUMIF($B$7:$B$174,"CAA-4",$J$7:$J$174)</f>
        <v>15106.800000000001</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3"/>
        <v>2</v>
      </c>
      <c r="F187" s="27"/>
      <c r="G187" s="25">
        <f>SUMIF($B$7:$B$174,"CAA-5",$G$7:$G$174)</f>
        <v>0</v>
      </c>
      <c r="H187" s="25">
        <f>SUMIF($B$7:$B$174,"CAA-5",$H$7:$H$174)-SUMIFS($H$7:$H$174,$D$7:$D$174,"VAGO",$B$7:$B$174,"CAA-5")</f>
        <v>269.76</v>
      </c>
      <c r="I187" s="25">
        <f>SUMIF($B$7:$B$174,"CAA-5",$I$7:$I$174)-SUMIFS($I$7:$I$174,$D$7:$D$174,"VAGO",$B$7:$B$174,"CAA-5")</f>
        <v>1079.06</v>
      </c>
      <c r="J187" s="25">
        <f>SUMIF($B$7:$B$174,"CAA-5",$J$7:$J$174)</f>
        <v>2697.64</v>
      </c>
      <c r="K187" s="26"/>
      <c r="L187" s="26"/>
      <c r="M187" s="26"/>
      <c r="N187" s="26"/>
      <c r="O187" s="26"/>
      <c r="P187" s="26"/>
      <c r="Q187" s="26"/>
    </row>
    <row r="188" spans="1:30" ht="32.25" customHeight="1" x14ac:dyDescent="0.3">
      <c r="A188" s="19" t="s">
        <v>44</v>
      </c>
      <c r="B188" s="21"/>
      <c r="C188" s="20">
        <f>SUM(C176:C187)</f>
        <v>123</v>
      </c>
      <c r="D188" s="20">
        <f>SUM(D176:D187)</f>
        <v>45</v>
      </c>
      <c r="E188" s="20">
        <f>SUM(E176:E187)</f>
        <v>168</v>
      </c>
      <c r="F188" s="21"/>
      <c r="G188" s="30">
        <f t="shared" ref="G188:I188" si="4">SUM(G176:G187)</f>
        <v>0</v>
      </c>
      <c r="H188" s="30">
        <f t="shared" si="4"/>
        <v>121161.29</v>
      </c>
      <c r="I188" s="30">
        <f t="shared" si="4"/>
        <v>605883.42000000004</v>
      </c>
      <c r="J188" s="30">
        <f>SUM(J176:J187)</f>
        <v>1025534.5800000001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9">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1250</v>
      </c>
      <c r="I206" s="16">
        <f t="shared" si="9"/>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9"/>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60" t="s">
        <v>581</v>
      </c>
      <c r="G208" s="35"/>
      <c r="H208" s="87">
        <v>1250</v>
      </c>
      <c r="I208" s="16">
        <f t="shared" si="9"/>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9"/>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3000</v>
      </c>
      <c r="I213" s="16">
        <f t="shared" ref="I213:I217" si="10">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1250</v>
      </c>
      <c r="I214" s="16">
        <f t="shared" si="10"/>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0"/>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0"/>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0"/>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1">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60" t="s">
        <v>249</v>
      </c>
      <c r="G222" s="35"/>
      <c r="H222" s="87">
        <v>1250</v>
      </c>
      <c r="I222" s="16">
        <f t="shared" si="11"/>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1"/>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1"/>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1250</v>
      </c>
      <c r="I225" s="16">
        <f t="shared" si="11"/>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5000</v>
      </c>
      <c r="I228" s="16">
        <f t="shared" ref="I228:I232" si="13">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3000</v>
      </c>
      <c r="I229" s="16">
        <f t="shared" si="13"/>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2"/>
        <v>4</v>
      </c>
      <c r="F230" s="24"/>
      <c r="G230" s="16">
        <f>SUMIF($A$213:$A$218,"MEMBRO",$G$213:$G$218)</f>
        <v>0</v>
      </c>
      <c r="H230" s="16">
        <f>SUMIF($A$213:$A$218,"MEMBRO",$H$213:$H$218)</f>
        <v>5000</v>
      </c>
      <c r="I230" s="16">
        <f t="shared" si="13"/>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3000</v>
      </c>
      <c r="I231" s="16">
        <f t="shared" si="13"/>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2"/>
        <v>4</v>
      </c>
      <c r="F232" s="24"/>
      <c r="G232" s="16">
        <f>SUMIF($A$220:$A$225,"MEMBRO",$G$205:$G$225)</f>
        <v>0</v>
      </c>
      <c r="H232" s="16">
        <f>SUMIF($A$220:$A$225,"MEMBRO",$H$220:$H$225)</f>
        <v>5000</v>
      </c>
      <c r="I232" s="16">
        <f t="shared" si="13"/>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126">
        <v>5036.21</v>
      </c>
      <c r="I238" s="16">
        <f t="shared" ref="I238:I245" si="14">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126">
        <v>5036.21</v>
      </c>
      <c r="I239" s="16">
        <f t="shared" si="14"/>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126">
        <v>5036.21</v>
      </c>
      <c r="I240" s="16">
        <f t="shared" si="14"/>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126">
        <v>5036.21</v>
      </c>
      <c r="I241" s="16">
        <f t="shared" si="14"/>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126">
        <v>5036.21</v>
      </c>
      <c r="I242" s="16">
        <f t="shared" si="14"/>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126">
        <v>5036.21</v>
      </c>
      <c r="I243" s="16">
        <f t="shared" si="14"/>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126">
        <v>5036.21</v>
      </c>
      <c r="I244" s="16">
        <f t="shared" si="14"/>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126">
        <v>5036.21</v>
      </c>
      <c r="I245" s="16">
        <f t="shared" si="14"/>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5"/>
        <v>7</v>
      </c>
      <c r="F248" s="24"/>
      <c r="G248" s="16">
        <f>SUMIF($A$238:$A$245,"MEMBRO",$G$238:$G$245)</f>
        <v>0</v>
      </c>
      <c r="H248" s="16">
        <f>SUMIF($A$238:$A$245,"MEMBRO",$H$238:$H$245)</f>
        <v>35253.47</v>
      </c>
      <c r="I248" s="16">
        <f t="shared" ref="I248" si="16">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126">
        <v>2014.48</v>
      </c>
      <c r="I254" s="16">
        <f t="shared" ref="I254:I256" si="17">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126">
        <v>2014.48</v>
      </c>
      <c r="I255" s="16">
        <f t="shared" si="17"/>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126">
        <v>2014.48</v>
      </c>
      <c r="I256" s="16">
        <f t="shared" si="17"/>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4028.96</v>
      </c>
      <c r="I259" s="16">
        <f t="shared" ref="I259" si="19">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0">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0"/>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0"/>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4028.96</v>
      </c>
      <c r="I270" s="16">
        <f t="shared" ref="I270" si="22">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v>1392.8</v>
      </c>
      <c r="I275" s="127">
        <f t="shared" ref="I275:I305" si="23">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3"/>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3"/>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3"/>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v>1392.8</v>
      </c>
      <c r="I279" s="127">
        <f t="shared" si="23"/>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3"/>
        <v>1392.8</v>
      </c>
    </row>
    <row r="281" spans="1:30" ht="14.5" x14ac:dyDescent="0.3">
      <c r="A281" s="55" t="s">
        <v>394</v>
      </c>
      <c r="B281" s="93" t="s">
        <v>93</v>
      </c>
      <c r="C281" s="77" t="s">
        <v>223</v>
      </c>
      <c r="D281" s="71" t="s">
        <v>407</v>
      </c>
      <c r="E281" s="53">
        <v>1</v>
      </c>
      <c r="F281" s="83" t="s">
        <v>414</v>
      </c>
      <c r="G281" s="54">
        <v>0</v>
      </c>
      <c r="H281" s="86">
        <v>1392.8</v>
      </c>
      <c r="I281" s="127">
        <f t="shared" si="23"/>
        <v>1392.8</v>
      </c>
    </row>
    <row r="282" spans="1:30" ht="14.5" x14ac:dyDescent="0.3">
      <c r="A282" s="55" t="s">
        <v>394</v>
      </c>
      <c r="B282" s="93" t="s">
        <v>93</v>
      </c>
      <c r="C282" s="77" t="s">
        <v>223</v>
      </c>
      <c r="D282" s="71" t="s">
        <v>407</v>
      </c>
      <c r="E282" s="53">
        <v>1</v>
      </c>
      <c r="F282" s="83" t="s">
        <v>415</v>
      </c>
      <c r="G282" s="54">
        <v>0</v>
      </c>
      <c r="H282" s="86">
        <v>1392.8</v>
      </c>
      <c r="I282" s="127">
        <f t="shared" si="23"/>
        <v>1392.8</v>
      </c>
    </row>
    <row r="283" spans="1:30" ht="14.5" x14ac:dyDescent="0.3">
      <c r="A283" s="80" t="s">
        <v>393</v>
      </c>
      <c r="B283" s="93" t="s">
        <v>93</v>
      </c>
      <c r="C283" s="77" t="s">
        <v>226</v>
      </c>
      <c r="D283" s="71" t="s">
        <v>407</v>
      </c>
      <c r="E283" s="53">
        <v>1</v>
      </c>
      <c r="F283" s="85" t="s">
        <v>416</v>
      </c>
      <c r="G283" s="54">
        <v>0</v>
      </c>
      <c r="H283" s="86">
        <v>1392.8</v>
      </c>
      <c r="I283" s="127">
        <f t="shared" si="23"/>
        <v>1392.8</v>
      </c>
    </row>
    <row r="284" spans="1:30" ht="14.5" x14ac:dyDescent="0.3">
      <c r="A284" s="60" t="s">
        <v>395</v>
      </c>
      <c r="B284" s="93" t="s">
        <v>93</v>
      </c>
      <c r="C284" s="79" t="s">
        <v>226</v>
      </c>
      <c r="D284" s="71" t="s">
        <v>407</v>
      </c>
      <c r="E284" s="53">
        <v>1</v>
      </c>
      <c r="F284" s="84" t="s">
        <v>417</v>
      </c>
      <c r="G284" s="54">
        <v>0</v>
      </c>
      <c r="H284" s="86">
        <v>1392.8</v>
      </c>
      <c r="I284" s="127">
        <f t="shared" si="23"/>
        <v>1392.8</v>
      </c>
    </row>
    <row r="285" spans="1:30" ht="14.5" x14ac:dyDescent="0.3">
      <c r="A285" s="60" t="s">
        <v>396</v>
      </c>
      <c r="B285" s="93" t="s">
        <v>93</v>
      </c>
      <c r="C285" s="79" t="s">
        <v>225</v>
      </c>
      <c r="D285" s="71" t="s">
        <v>407</v>
      </c>
      <c r="E285" s="53">
        <v>1</v>
      </c>
      <c r="F285" s="81" t="s">
        <v>418</v>
      </c>
      <c r="G285" s="54">
        <v>0</v>
      </c>
      <c r="H285" s="86">
        <v>1392.8</v>
      </c>
      <c r="I285" s="127">
        <f t="shared" si="23"/>
        <v>1392.8</v>
      </c>
    </row>
    <row r="286" spans="1:30" ht="14.5" x14ac:dyDescent="0.3">
      <c r="A286" s="60" t="s">
        <v>393</v>
      </c>
      <c r="B286" s="93" t="s">
        <v>93</v>
      </c>
      <c r="C286" s="79" t="s">
        <v>219</v>
      </c>
      <c r="D286" s="71" t="s">
        <v>407</v>
      </c>
      <c r="E286" s="53">
        <v>1</v>
      </c>
      <c r="F286" s="81" t="s">
        <v>419</v>
      </c>
      <c r="G286" s="54">
        <v>0</v>
      </c>
      <c r="H286" s="86">
        <v>1392.8</v>
      </c>
      <c r="I286" s="127">
        <f t="shared" si="23"/>
        <v>1392.8</v>
      </c>
    </row>
    <row r="287" spans="1:30" ht="14.5" x14ac:dyDescent="0.3">
      <c r="A287" s="60" t="s">
        <v>393</v>
      </c>
      <c r="B287" s="93" t="s">
        <v>93</v>
      </c>
      <c r="C287" s="79" t="s">
        <v>219</v>
      </c>
      <c r="D287" s="52" t="s">
        <v>407</v>
      </c>
      <c r="E287" s="53">
        <v>1</v>
      </c>
      <c r="F287" s="81" t="s">
        <v>511</v>
      </c>
      <c r="G287" s="54">
        <v>0</v>
      </c>
      <c r="H287" s="86">
        <v>1392.8</v>
      </c>
      <c r="I287" s="127">
        <f t="shared" si="23"/>
        <v>1392.8</v>
      </c>
    </row>
    <row r="288" spans="1:30" ht="14.5" x14ac:dyDescent="0.3">
      <c r="A288" s="60" t="s">
        <v>573</v>
      </c>
      <c r="B288" s="93" t="s">
        <v>448</v>
      </c>
      <c r="C288" s="79" t="s">
        <v>220</v>
      </c>
      <c r="D288" s="71" t="s">
        <v>407</v>
      </c>
      <c r="E288" s="53">
        <v>1</v>
      </c>
      <c r="F288" s="81" t="s">
        <v>542</v>
      </c>
      <c r="G288" s="54">
        <v>0</v>
      </c>
      <c r="H288" s="86">
        <v>849.76</v>
      </c>
      <c r="I288" s="127">
        <f t="shared" si="23"/>
        <v>849.76</v>
      </c>
    </row>
    <row r="289" spans="1:30" ht="14.5" x14ac:dyDescent="0.3">
      <c r="A289" s="60" t="s">
        <v>393</v>
      </c>
      <c r="B289" s="93" t="s">
        <v>448</v>
      </c>
      <c r="C289" s="79" t="s">
        <v>219</v>
      </c>
      <c r="D289" s="71" t="s">
        <v>407</v>
      </c>
      <c r="E289" s="53">
        <v>1</v>
      </c>
      <c r="F289" s="84" t="s">
        <v>422</v>
      </c>
      <c r="G289" s="54">
        <v>0</v>
      </c>
      <c r="H289" s="86">
        <v>849.76</v>
      </c>
      <c r="I289" s="127">
        <f t="shared" si="23"/>
        <v>849.76</v>
      </c>
    </row>
    <row r="290" spans="1:30" ht="14.5" x14ac:dyDescent="0.3">
      <c r="A290" s="60" t="s">
        <v>395</v>
      </c>
      <c r="B290" s="93" t="s">
        <v>448</v>
      </c>
      <c r="C290" s="79" t="s">
        <v>219</v>
      </c>
      <c r="D290" s="71" t="s">
        <v>407</v>
      </c>
      <c r="E290" s="53">
        <v>1</v>
      </c>
      <c r="F290" s="84" t="s">
        <v>423</v>
      </c>
      <c r="G290" s="54">
        <v>0</v>
      </c>
      <c r="H290" s="86">
        <v>849.76</v>
      </c>
      <c r="I290" s="127">
        <f t="shared" si="23"/>
        <v>849.76</v>
      </c>
    </row>
    <row r="291" spans="1:30" ht="14.5" x14ac:dyDescent="0.3">
      <c r="A291" s="60" t="s">
        <v>399</v>
      </c>
      <c r="B291" s="93" t="s">
        <v>448</v>
      </c>
      <c r="C291" s="79" t="s">
        <v>220</v>
      </c>
      <c r="D291" s="71" t="s">
        <v>407</v>
      </c>
      <c r="E291" s="53">
        <v>1</v>
      </c>
      <c r="F291" s="84" t="s">
        <v>424</v>
      </c>
      <c r="G291" s="54">
        <v>0</v>
      </c>
      <c r="H291" s="86">
        <v>849.76</v>
      </c>
      <c r="I291" s="127">
        <f t="shared" si="23"/>
        <v>849.76</v>
      </c>
    </row>
    <row r="292" spans="1:30" ht="14.5" x14ac:dyDescent="0.3">
      <c r="A292" s="60" t="s">
        <v>400</v>
      </c>
      <c r="B292" s="93" t="s">
        <v>448</v>
      </c>
      <c r="C292" s="79" t="s">
        <v>225</v>
      </c>
      <c r="D292" s="71" t="s">
        <v>407</v>
      </c>
      <c r="E292" s="53">
        <v>1</v>
      </c>
      <c r="F292" s="84" t="s">
        <v>425</v>
      </c>
      <c r="G292" s="54">
        <v>0</v>
      </c>
      <c r="H292" s="86">
        <v>849.76</v>
      </c>
      <c r="I292" s="127">
        <f t="shared" si="23"/>
        <v>849.76</v>
      </c>
    </row>
    <row r="293" spans="1:30" ht="14.5" x14ac:dyDescent="0.3">
      <c r="A293" s="60" t="s">
        <v>401</v>
      </c>
      <c r="B293" s="93" t="s">
        <v>448</v>
      </c>
      <c r="C293" s="79" t="s">
        <v>224</v>
      </c>
      <c r="D293" s="71" t="s">
        <v>407</v>
      </c>
      <c r="E293" s="53">
        <v>1</v>
      </c>
      <c r="F293" s="84" t="s">
        <v>426</v>
      </c>
      <c r="G293" s="54">
        <v>0</v>
      </c>
      <c r="H293" s="86">
        <v>849.76</v>
      </c>
      <c r="I293" s="127">
        <f t="shared" si="23"/>
        <v>849.76</v>
      </c>
    </row>
    <row r="294" spans="1:30" ht="14.5" x14ac:dyDescent="0.3">
      <c r="A294" s="60" t="s">
        <v>402</v>
      </c>
      <c r="B294" s="93" t="s">
        <v>448</v>
      </c>
      <c r="C294" s="79" t="s">
        <v>225</v>
      </c>
      <c r="D294" s="71" t="s">
        <v>407</v>
      </c>
      <c r="E294" s="53">
        <v>1</v>
      </c>
      <c r="F294" s="81" t="s">
        <v>427</v>
      </c>
      <c r="G294" s="54">
        <v>0</v>
      </c>
      <c r="H294" s="86">
        <v>849.76</v>
      </c>
      <c r="I294" s="127">
        <f t="shared" si="23"/>
        <v>849.76</v>
      </c>
    </row>
    <row r="295" spans="1:30" ht="14.5" x14ac:dyDescent="0.3">
      <c r="A295" s="60" t="s">
        <v>403</v>
      </c>
      <c r="B295" s="93" t="s">
        <v>448</v>
      </c>
      <c r="C295" s="79" t="s">
        <v>222</v>
      </c>
      <c r="D295" s="71" t="s">
        <v>407</v>
      </c>
      <c r="E295" s="53">
        <v>1</v>
      </c>
      <c r="F295" s="84" t="s">
        <v>428</v>
      </c>
      <c r="G295" s="54">
        <v>0</v>
      </c>
      <c r="H295" s="86">
        <v>849.76</v>
      </c>
      <c r="I295" s="127">
        <f t="shared" si="23"/>
        <v>849.76</v>
      </c>
    </row>
    <row r="296" spans="1:30" ht="14.5" x14ac:dyDescent="0.3">
      <c r="A296" s="60" t="s">
        <v>398</v>
      </c>
      <c r="B296" s="93" t="s">
        <v>448</v>
      </c>
      <c r="C296" s="79" t="s">
        <v>220</v>
      </c>
      <c r="D296" s="71" t="s">
        <v>407</v>
      </c>
      <c r="E296" s="53">
        <v>1</v>
      </c>
      <c r="F296" s="84" t="s">
        <v>429</v>
      </c>
      <c r="G296" s="54">
        <v>0</v>
      </c>
      <c r="H296" s="86">
        <v>849.76</v>
      </c>
      <c r="I296" s="127">
        <f t="shared" si="23"/>
        <v>849.76</v>
      </c>
    </row>
    <row r="297" spans="1:30" ht="14.5" x14ac:dyDescent="0.3">
      <c r="A297" s="60" t="s">
        <v>393</v>
      </c>
      <c r="B297" s="93" t="s">
        <v>448</v>
      </c>
      <c r="C297" s="79" t="s">
        <v>220</v>
      </c>
      <c r="D297" s="71" t="s">
        <v>407</v>
      </c>
      <c r="E297" s="53">
        <v>1</v>
      </c>
      <c r="F297" s="81" t="s">
        <v>430</v>
      </c>
      <c r="G297" s="54">
        <v>0</v>
      </c>
      <c r="H297" s="86">
        <v>849.76</v>
      </c>
      <c r="I297" s="127">
        <f t="shared" si="23"/>
        <v>849.76</v>
      </c>
    </row>
    <row r="298" spans="1:30" ht="14.5" x14ac:dyDescent="0.3">
      <c r="A298" s="60" t="s">
        <v>404</v>
      </c>
      <c r="B298" s="93" t="s">
        <v>448</v>
      </c>
      <c r="C298" s="79" t="s">
        <v>220</v>
      </c>
      <c r="D298" s="71" t="s">
        <v>407</v>
      </c>
      <c r="E298" s="53">
        <v>1</v>
      </c>
      <c r="F298" s="84" t="s">
        <v>431</v>
      </c>
      <c r="G298" s="54">
        <v>0</v>
      </c>
      <c r="H298" s="86">
        <v>849.76</v>
      </c>
      <c r="I298" s="127">
        <f t="shared" si="23"/>
        <v>849.76</v>
      </c>
    </row>
    <row r="299" spans="1:30" ht="14.5" x14ac:dyDescent="0.3">
      <c r="A299" s="60" t="s">
        <v>405</v>
      </c>
      <c r="B299" s="93" t="s">
        <v>448</v>
      </c>
      <c r="C299" s="79" t="s">
        <v>219</v>
      </c>
      <c r="D299" s="71" t="s">
        <v>407</v>
      </c>
      <c r="E299" s="53">
        <v>1</v>
      </c>
      <c r="F299" s="84" t="s">
        <v>432</v>
      </c>
      <c r="G299" s="54">
        <v>0</v>
      </c>
      <c r="H299" s="86">
        <v>849.76</v>
      </c>
      <c r="I299" s="127">
        <f t="shared" si="23"/>
        <v>849.76</v>
      </c>
    </row>
    <row r="300" spans="1:30" ht="14.5" x14ac:dyDescent="0.3">
      <c r="A300" s="60" t="s">
        <v>402</v>
      </c>
      <c r="B300" s="93" t="s">
        <v>448</v>
      </c>
      <c r="C300" s="79" t="s">
        <v>225</v>
      </c>
      <c r="D300" s="71" t="s">
        <v>407</v>
      </c>
      <c r="E300" s="53">
        <v>1</v>
      </c>
      <c r="F300" s="84" t="s">
        <v>433</v>
      </c>
      <c r="G300" s="54">
        <v>0</v>
      </c>
      <c r="H300" s="86">
        <v>849.76</v>
      </c>
      <c r="I300" s="127">
        <f t="shared" si="23"/>
        <v>849.76</v>
      </c>
    </row>
    <row r="301" spans="1:30" ht="14.5" x14ac:dyDescent="0.3">
      <c r="A301" s="60" t="s">
        <v>403</v>
      </c>
      <c r="B301" s="93" t="s">
        <v>448</v>
      </c>
      <c r="C301" s="79" t="s">
        <v>219</v>
      </c>
      <c r="D301" s="71" t="s">
        <v>407</v>
      </c>
      <c r="E301" s="53">
        <v>1</v>
      </c>
      <c r="F301" s="84" t="s">
        <v>434</v>
      </c>
      <c r="G301" s="54">
        <v>0</v>
      </c>
      <c r="H301" s="86">
        <v>849.76</v>
      </c>
      <c r="I301" s="127">
        <f t="shared" si="23"/>
        <v>849.76</v>
      </c>
    </row>
    <row r="302" spans="1:30" ht="14.5" x14ac:dyDescent="0.3">
      <c r="A302" s="60" t="s">
        <v>406</v>
      </c>
      <c r="B302" s="93" t="s">
        <v>448</v>
      </c>
      <c r="C302" s="79" t="s">
        <v>219</v>
      </c>
      <c r="D302" s="71" t="s">
        <v>407</v>
      </c>
      <c r="E302" s="53">
        <v>1</v>
      </c>
      <c r="F302" s="81" t="s">
        <v>435</v>
      </c>
      <c r="G302" s="54">
        <v>0</v>
      </c>
      <c r="H302" s="86">
        <v>849.76</v>
      </c>
      <c r="I302" s="127">
        <f t="shared" si="23"/>
        <v>849.76</v>
      </c>
    </row>
    <row r="303" spans="1:30" ht="14.5" x14ac:dyDescent="0.3">
      <c r="A303" s="60" t="s">
        <v>393</v>
      </c>
      <c r="B303" s="93" t="s">
        <v>448</v>
      </c>
      <c r="C303" s="79"/>
      <c r="D303" s="52" t="s">
        <v>386</v>
      </c>
      <c r="E303" s="53">
        <v>1</v>
      </c>
      <c r="F303" s="81" t="s">
        <v>386</v>
      </c>
      <c r="G303" s="54">
        <v>0</v>
      </c>
      <c r="H303" s="86">
        <v>849.76</v>
      </c>
      <c r="I303" s="127">
        <f t="shared" si="23"/>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3"/>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3"/>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4">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3</v>
      </c>
      <c r="E308" s="23">
        <f t="shared" si="24"/>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4"/>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4"/>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4"/>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4"/>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5">SUM(D307:D312)</f>
        <v>3</v>
      </c>
      <c r="E313" s="20">
        <f t="shared" si="25"/>
        <v>31</v>
      </c>
      <c r="F313" s="36"/>
      <c r="G313" s="39">
        <f t="shared" ref="G313:H313" si="26">SUM(G307:G312)</f>
        <v>0</v>
      </c>
      <c r="H313" s="39">
        <f t="shared" si="26"/>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180</v>
      </c>
      <c r="D316" s="20">
        <f>SUM(D188+D200+D233+D249+D260+D271+D313)</f>
        <v>48</v>
      </c>
      <c r="E316" s="20">
        <f>SUM(E188+E200+E233+E249+E260+E271+E313)</f>
        <v>228</v>
      </c>
      <c r="F316" s="21"/>
      <c r="G316" s="39">
        <f>SUM(H188+G200+G233+G249+G260+G271+G313)</f>
        <v>121161.29</v>
      </c>
      <c r="H316" s="39">
        <f>SUM(I188+H200+H233+H249+H260+H271+H313)</f>
        <v>715662.05999999994</v>
      </c>
      <c r="I316" s="39">
        <f>SUM(J188+I200+I233+I249+I260+I271+I313)</f>
        <v>1135313.22</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autoFilter ref="F6:G188" xr:uid="{D8BF046E-2024-462F-9BA8-C15067560CA7}"/>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0A840531-ED66-489E-BB3D-58505A351F4F}">
      <formula1>"FDA,FDA-1,FDA-2,FDA-3,FDA-4"</formula1>
    </dataValidation>
    <dataValidation type="list" allowBlank="1" sqref="B7:B174" xr:uid="{EA275930-8DDC-46E6-B85A-7FBCF6553AB2}">
      <formula1>"DAS,DAS-1,DAS-2,DAS-3,DAS-4,DAS-5,CAA-1,CAA-2,CAA-3,CAA-4,CAA-5"</formula1>
    </dataValidation>
    <dataValidation type="list" allowBlank="1" sqref="D205:D209 D192:D193 D7:D174 D221:D225 D213:D217 D254:D256 D265:D267 D238:D245 D275:D305" xr:uid="{DD1604D4-32F5-4291-A689-8FCA176DBA9D}">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37C8B-3EA4-44C6-83A4-6500DA31065C}">
  <dimension ref="A1:AD1038"/>
  <sheetViews>
    <sheetView topLeftCell="A236" workbookViewId="0">
      <selection sqref="A1:XFD1048576"/>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615</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131" t="s">
        <v>616</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5.5" x14ac:dyDescent="0.3">
      <c r="A7" s="56" t="s">
        <v>181</v>
      </c>
      <c r="B7" s="58" t="s">
        <v>33</v>
      </c>
      <c r="C7" s="56" t="s">
        <v>220</v>
      </c>
      <c r="D7" s="94" t="s">
        <v>227</v>
      </c>
      <c r="E7" s="53">
        <v>1</v>
      </c>
      <c r="F7" s="61" t="s">
        <v>229</v>
      </c>
      <c r="G7" s="54">
        <v>0</v>
      </c>
      <c r="H7" s="124">
        <v>1079.06</v>
      </c>
      <c r="I7" s="124">
        <v>4316.21</v>
      </c>
      <c r="J7" s="65">
        <f t="shared" ref="J7:J38" si="0">H7+I7</f>
        <v>5395.27</v>
      </c>
      <c r="K7" s="17"/>
      <c r="L7" s="17"/>
      <c r="M7" s="17"/>
      <c r="N7" s="17"/>
      <c r="O7" s="17"/>
      <c r="P7" s="17"/>
      <c r="Q7" s="17"/>
      <c r="R7" s="18"/>
      <c r="S7" s="18"/>
      <c r="T7" s="18"/>
      <c r="U7" s="18"/>
      <c r="V7" s="18"/>
      <c r="W7" s="18"/>
      <c r="X7" s="18"/>
      <c r="Y7" s="18"/>
      <c r="Z7" s="18"/>
      <c r="AA7" s="5"/>
      <c r="AB7" s="5"/>
      <c r="AC7" s="5"/>
      <c r="AD7" s="5"/>
    </row>
    <row r="8" spans="1:30" ht="15.5" x14ac:dyDescent="0.3">
      <c r="A8" s="55" t="s">
        <v>198</v>
      </c>
      <c r="B8" s="55" t="s">
        <v>449</v>
      </c>
      <c r="C8" s="58" t="s">
        <v>225</v>
      </c>
      <c r="D8" s="94" t="s">
        <v>227</v>
      </c>
      <c r="E8" s="53">
        <v>1</v>
      </c>
      <c r="F8" s="60" t="s">
        <v>620</v>
      </c>
      <c r="G8" s="54">
        <v>0</v>
      </c>
      <c r="H8" s="123">
        <v>3709.68</v>
      </c>
      <c r="I8" s="123">
        <v>14838.72</v>
      </c>
      <c r="J8" s="65">
        <f t="shared" si="0"/>
        <v>18548.399999999998</v>
      </c>
      <c r="K8" s="17"/>
      <c r="L8" s="17"/>
      <c r="M8" s="17"/>
      <c r="N8" s="17"/>
      <c r="O8" s="17"/>
      <c r="P8" s="17"/>
      <c r="Q8" s="17"/>
      <c r="R8" s="5"/>
      <c r="S8" s="5"/>
      <c r="T8" s="5"/>
      <c r="U8" s="5"/>
      <c r="V8" s="5"/>
      <c r="W8" s="5"/>
      <c r="X8" s="5"/>
      <c r="Y8" s="5"/>
      <c r="Z8" s="5"/>
      <c r="AA8" s="5"/>
      <c r="AB8" s="5"/>
      <c r="AC8" s="5"/>
      <c r="AD8" s="5"/>
    </row>
    <row r="9" spans="1:30" ht="15.5" x14ac:dyDescent="0.3">
      <c r="A9" s="55" t="s">
        <v>182</v>
      </c>
      <c r="B9" s="56" t="s">
        <v>39</v>
      </c>
      <c r="C9" s="56" t="s">
        <v>220</v>
      </c>
      <c r="D9" s="94" t="s">
        <v>407</v>
      </c>
      <c r="E9" s="53">
        <v>1</v>
      </c>
      <c r="F9" s="134" t="s">
        <v>421</v>
      </c>
      <c r="G9" s="54">
        <v>0</v>
      </c>
      <c r="H9" s="123"/>
      <c r="I9" s="123">
        <v>2003.96</v>
      </c>
      <c r="J9" s="65">
        <f t="shared" si="0"/>
        <v>2003.96</v>
      </c>
      <c r="K9" s="47"/>
      <c r="L9" s="47"/>
      <c r="M9" s="47"/>
      <c r="N9" s="47"/>
      <c r="O9" s="47"/>
      <c r="P9" s="47"/>
      <c r="Q9" s="47"/>
    </row>
    <row r="10" spans="1:30" ht="15.5" x14ac:dyDescent="0.3">
      <c r="A10" s="56" t="s">
        <v>182</v>
      </c>
      <c r="B10" s="56" t="s">
        <v>39</v>
      </c>
      <c r="C10" s="56" t="s">
        <v>222</v>
      </c>
      <c r="D10" s="94" t="s">
        <v>227</v>
      </c>
      <c r="E10" s="53">
        <v>1</v>
      </c>
      <c r="F10" s="60" t="s">
        <v>231</v>
      </c>
      <c r="G10" s="54">
        <v>0</v>
      </c>
      <c r="H10" s="123">
        <v>500.99</v>
      </c>
      <c r="I10" s="123">
        <v>2003.96</v>
      </c>
      <c r="J10" s="65">
        <f t="shared" si="0"/>
        <v>2504.9499999999998</v>
      </c>
    </row>
    <row r="11" spans="1:30" ht="15.5" x14ac:dyDescent="0.3">
      <c r="A11" s="55" t="s">
        <v>180</v>
      </c>
      <c r="B11" s="58" t="s">
        <v>37</v>
      </c>
      <c r="C11" s="56" t="s">
        <v>222</v>
      </c>
      <c r="D11" s="94" t="s">
        <v>227</v>
      </c>
      <c r="E11" s="53">
        <v>1</v>
      </c>
      <c r="F11" s="60" t="s">
        <v>586</v>
      </c>
      <c r="G11" s="54">
        <v>0</v>
      </c>
      <c r="H11" s="124">
        <v>770.75</v>
      </c>
      <c r="I11" s="124">
        <v>3083.01</v>
      </c>
      <c r="J11" s="65">
        <f t="shared" si="0"/>
        <v>3853.76</v>
      </c>
    </row>
    <row r="12" spans="1:30" ht="15.5" x14ac:dyDescent="0.3">
      <c r="A12" s="55" t="s">
        <v>189</v>
      </c>
      <c r="B12" s="55" t="s">
        <v>31</v>
      </c>
      <c r="C12" s="56" t="s">
        <v>220</v>
      </c>
      <c r="D12" s="94" t="s">
        <v>227</v>
      </c>
      <c r="E12" s="53">
        <v>1</v>
      </c>
      <c r="F12" s="60" t="s">
        <v>505</v>
      </c>
      <c r="G12" s="54">
        <v>0</v>
      </c>
      <c r="H12" s="123">
        <v>1310.28</v>
      </c>
      <c r="I12" s="123">
        <v>5241.1099999999997</v>
      </c>
      <c r="J12" s="65">
        <f t="shared" si="0"/>
        <v>6551.3899999999994</v>
      </c>
    </row>
    <row r="13" spans="1:30" ht="15.5" x14ac:dyDescent="0.3">
      <c r="A13" s="55" t="s">
        <v>183</v>
      </c>
      <c r="B13" s="57" t="s">
        <v>27</v>
      </c>
      <c r="C13" s="57" t="s">
        <v>223</v>
      </c>
      <c r="D13" s="94" t="s">
        <v>227</v>
      </c>
      <c r="E13" s="53">
        <v>1</v>
      </c>
      <c r="F13" s="61" t="s">
        <v>232</v>
      </c>
      <c r="G13" s="54">
        <v>0</v>
      </c>
      <c r="H13" s="123">
        <v>1695.65</v>
      </c>
      <c r="I13" s="123">
        <v>6782.61</v>
      </c>
      <c r="J13" s="65">
        <f t="shared" si="0"/>
        <v>8478.26</v>
      </c>
    </row>
    <row r="14" spans="1:30" ht="15.5" x14ac:dyDescent="0.3">
      <c r="A14" s="55" t="s">
        <v>210</v>
      </c>
      <c r="B14" s="55" t="s">
        <v>449</v>
      </c>
      <c r="C14" s="58" t="s">
        <v>221</v>
      </c>
      <c r="D14" s="94" t="s">
        <v>407</v>
      </c>
      <c r="E14" s="53">
        <v>1</v>
      </c>
      <c r="F14" s="60" t="s">
        <v>233</v>
      </c>
      <c r="G14" s="54">
        <v>0</v>
      </c>
      <c r="H14" s="123"/>
      <c r="I14" s="123">
        <v>14838.72</v>
      </c>
      <c r="J14" s="65">
        <f t="shared" si="0"/>
        <v>14838.72</v>
      </c>
    </row>
    <row r="15" spans="1:30" ht="15.5" x14ac:dyDescent="0.3">
      <c r="A15" s="55" t="s">
        <v>207</v>
      </c>
      <c r="B15" s="57" t="s">
        <v>27</v>
      </c>
      <c r="C15" s="58" t="s">
        <v>221</v>
      </c>
      <c r="D15" s="94" t="s">
        <v>227</v>
      </c>
      <c r="E15" s="53">
        <v>1</v>
      </c>
      <c r="F15" s="60" t="s">
        <v>581</v>
      </c>
      <c r="G15" s="54">
        <v>0</v>
      </c>
      <c r="H15" s="123">
        <v>1695.65</v>
      </c>
      <c r="I15" s="123">
        <v>6782.61</v>
      </c>
      <c r="J15" s="65">
        <f t="shared" si="0"/>
        <v>8478.26</v>
      </c>
    </row>
    <row r="16" spans="1:30" ht="15.5" x14ac:dyDescent="0.3">
      <c r="A16" s="55" t="s">
        <v>182</v>
      </c>
      <c r="B16" s="56" t="s">
        <v>39</v>
      </c>
      <c r="C16" s="56" t="s">
        <v>220</v>
      </c>
      <c r="D16" s="94" t="s">
        <v>227</v>
      </c>
      <c r="E16" s="53">
        <v>1</v>
      </c>
      <c r="F16" s="60" t="s">
        <v>234</v>
      </c>
      <c r="G16" s="54">
        <v>0</v>
      </c>
      <c r="H16" s="123">
        <v>500.99</v>
      </c>
      <c r="I16" s="123">
        <v>2003.96</v>
      </c>
      <c r="J16" s="65">
        <f t="shared" si="0"/>
        <v>2504.9499999999998</v>
      </c>
    </row>
    <row r="17" spans="1:10" ht="15.5" x14ac:dyDescent="0.3">
      <c r="A17" s="55" t="s">
        <v>182</v>
      </c>
      <c r="B17" s="56" t="s">
        <v>39</v>
      </c>
      <c r="C17" s="57" t="s">
        <v>219</v>
      </c>
      <c r="D17" s="94" t="s">
        <v>227</v>
      </c>
      <c r="E17" s="53">
        <v>1</v>
      </c>
      <c r="F17" s="60" t="s">
        <v>235</v>
      </c>
      <c r="G17" s="54">
        <v>0</v>
      </c>
      <c r="H17" s="123">
        <v>500.99</v>
      </c>
      <c r="I17" s="123">
        <v>2003.96</v>
      </c>
      <c r="J17" s="65">
        <f t="shared" si="0"/>
        <v>2504.9499999999998</v>
      </c>
    </row>
    <row r="18" spans="1:10" ht="15.5" x14ac:dyDescent="0.3">
      <c r="A18" s="55" t="s">
        <v>181</v>
      </c>
      <c r="B18" s="57" t="s">
        <v>33</v>
      </c>
      <c r="C18" s="56" t="s">
        <v>224</v>
      </c>
      <c r="D18" s="94" t="s">
        <v>227</v>
      </c>
      <c r="E18" s="53">
        <v>1</v>
      </c>
      <c r="F18" s="60" t="s">
        <v>236</v>
      </c>
      <c r="G18" s="54">
        <v>0</v>
      </c>
      <c r="H18" s="124">
        <v>1079.06</v>
      </c>
      <c r="I18" s="124">
        <v>4316.21</v>
      </c>
      <c r="J18" s="65">
        <f t="shared" si="0"/>
        <v>5395.27</v>
      </c>
    </row>
    <row r="19" spans="1:10" ht="15.5" x14ac:dyDescent="0.3">
      <c r="A19" s="55" t="s">
        <v>183</v>
      </c>
      <c r="B19" s="57" t="s">
        <v>27</v>
      </c>
      <c r="C19" s="57" t="s">
        <v>219</v>
      </c>
      <c r="D19" s="94" t="s">
        <v>227</v>
      </c>
      <c r="E19" s="53">
        <v>1</v>
      </c>
      <c r="F19" s="61" t="s">
        <v>237</v>
      </c>
      <c r="G19" s="54">
        <v>0</v>
      </c>
      <c r="H19" s="123">
        <v>1695.65</v>
      </c>
      <c r="I19" s="123">
        <v>6782.61</v>
      </c>
      <c r="J19" s="65">
        <f t="shared" si="0"/>
        <v>8478.26</v>
      </c>
    </row>
    <row r="20" spans="1:10" ht="15.5" x14ac:dyDescent="0.3">
      <c r="A20" s="55" t="s">
        <v>183</v>
      </c>
      <c r="B20" s="57" t="s">
        <v>27</v>
      </c>
      <c r="C20" s="56" t="s">
        <v>222</v>
      </c>
      <c r="D20" s="94" t="s">
        <v>227</v>
      </c>
      <c r="E20" s="53">
        <v>1</v>
      </c>
      <c r="F20" s="60" t="s">
        <v>238</v>
      </c>
      <c r="G20" s="54">
        <v>0</v>
      </c>
      <c r="H20" s="123">
        <v>1695.65</v>
      </c>
      <c r="I20" s="123">
        <v>6782.61</v>
      </c>
      <c r="J20" s="65">
        <f t="shared" si="0"/>
        <v>8478.26</v>
      </c>
    </row>
    <row r="21" spans="1:10" ht="15.5" x14ac:dyDescent="0.3">
      <c r="A21" s="55" t="s">
        <v>180</v>
      </c>
      <c r="B21" s="58" t="s">
        <v>37</v>
      </c>
      <c r="C21" s="57" t="s">
        <v>223</v>
      </c>
      <c r="D21" s="94" t="s">
        <v>227</v>
      </c>
      <c r="E21" s="53">
        <v>1</v>
      </c>
      <c r="F21" s="60" t="s">
        <v>239</v>
      </c>
      <c r="G21" s="54">
        <v>0</v>
      </c>
      <c r="H21" s="124">
        <v>770.75</v>
      </c>
      <c r="I21" s="124">
        <v>3083.01</v>
      </c>
      <c r="J21" s="65">
        <f t="shared" si="0"/>
        <v>3853.76</v>
      </c>
    </row>
    <row r="22" spans="1:10" ht="15.5" x14ac:dyDescent="0.3">
      <c r="A22" s="55" t="s">
        <v>183</v>
      </c>
      <c r="B22" s="57" t="s">
        <v>27</v>
      </c>
      <c r="C22" s="56" t="s">
        <v>222</v>
      </c>
      <c r="D22" s="94" t="s">
        <v>227</v>
      </c>
      <c r="E22" s="53">
        <v>1</v>
      </c>
      <c r="F22" s="60" t="s">
        <v>241</v>
      </c>
      <c r="G22" s="54">
        <v>0</v>
      </c>
      <c r="H22" s="123">
        <v>1695.65</v>
      </c>
      <c r="I22" s="123">
        <v>6782.61</v>
      </c>
      <c r="J22" s="65">
        <f t="shared" si="0"/>
        <v>8478.26</v>
      </c>
    </row>
    <row r="23" spans="1:10" ht="26" x14ac:dyDescent="0.3">
      <c r="A23" s="55" t="s">
        <v>186</v>
      </c>
      <c r="B23" s="55" t="s">
        <v>41</v>
      </c>
      <c r="C23" s="55" t="s">
        <v>226</v>
      </c>
      <c r="D23" s="94" t="s">
        <v>407</v>
      </c>
      <c r="E23" s="53">
        <v>1</v>
      </c>
      <c r="F23" s="60" t="s">
        <v>242</v>
      </c>
      <c r="G23" s="54">
        <v>0</v>
      </c>
      <c r="H23" s="123"/>
      <c r="I23" s="123">
        <v>1233.21</v>
      </c>
      <c r="J23" s="67">
        <f t="shared" si="0"/>
        <v>1233.21</v>
      </c>
    </row>
    <row r="24" spans="1:10" ht="15.5" x14ac:dyDescent="0.3">
      <c r="A24" s="55" t="s">
        <v>180</v>
      </c>
      <c r="B24" s="58" t="s">
        <v>37</v>
      </c>
      <c r="C24" s="57" t="s">
        <v>223</v>
      </c>
      <c r="D24" s="94" t="s">
        <v>227</v>
      </c>
      <c r="E24" s="53">
        <v>1</v>
      </c>
      <c r="F24" s="60" t="s">
        <v>243</v>
      </c>
      <c r="G24" s="54">
        <v>0</v>
      </c>
      <c r="H24" s="124">
        <v>770.75</v>
      </c>
      <c r="I24" s="124">
        <v>3083.01</v>
      </c>
      <c r="J24" s="65">
        <f t="shared" si="0"/>
        <v>3853.76</v>
      </c>
    </row>
    <row r="25" spans="1:10" ht="15.5" x14ac:dyDescent="0.3">
      <c r="A25" s="55" t="s">
        <v>187</v>
      </c>
      <c r="B25" s="55" t="s">
        <v>25</v>
      </c>
      <c r="C25" s="57" t="s">
        <v>219</v>
      </c>
      <c r="D25" s="94" t="s">
        <v>227</v>
      </c>
      <c r="E25" s="53">
        <v>1</v>
      </c>
      <c r="F25" s="63" t="s">
        <v>244</v>
      </c>
      <c r="G25" s="54">
        <v>0</v>
      </c>
      <c r="H25" s="123">
        <v>2312.25</v>
      </c>
      <c r="I25" s="123">
        <v>9249.0300000000007</v>
      </c>
      <c r="J25" s="65">
        <f t="shared" si="0"/>
        <v>11561.28</v>
      </c>
    </row>
    <row r="26" spans="1:10" ht="15.5" x14ac:dyDescent="0.3">
      <c r="A26" s="55" t="s">
        <v>180</v>
      </c>
      <c r="B26" s="58" t="s">
        <v>37</v>
      </c>
      <c r="C26" s="57" t="s">
        <v>219</v>
      </c>
      <c r="D26" s="94" t="s">
        <v>227</v>
      </c>
      <c r="E26" s="53">
        <v>1</v>
      </c>
      <c r="F26" s="129" t="s">
        <v>249</v>
      </c>
      <c r="G26" s="54">
        <v>0</v>
      </c>
      <c r="H26" s="124">
        <v>770.75</v>
      </c>
      <c r="I26" s="124">
        <v>3083.01</v>
      </c>
      <c r="J26" s="65">
        <f t="shared" si="0"/>
        <v>3853.76</v>
      </c>
    </row>
    <row r="27" spans="1:10" ht="15.5" x14ac:dyDescent="0.3">
      <c r="A27" s="55" t="s">
        <v>181</v>
      </c>
      <c r="B27" s="57" t="s">
        <v>33</v>
      </c>
      <c r="C27" s="55" t="s">
        <v>226</v>
      </c>
      <c r="D27" s="94" t="s">
        <v>407</v>
      </c>
      <c r="E27" s="53">
        <v>1</v>
      </c>
      <c r="F27" s="61" t="s">
        <v>595</v>
      </c>
      <c r="G27" s="54">
        <v>0</v>
      </c>
      <c r="H27" s="124"/>
      <c r="I27" s="124">
        <v>4316.21</v>
      </c>
      <c r="J27" s="65">
        <f t="shared" si="0"/>
        <v>4316.21</v>
      </c>
    </row>
    <row r="28" spans="1:10" ht="15.5" x14ac:dyDescent="0.3">
      <c r="A28" s="56" t="s">
        <v>189</v>
      </c>
      <c r="B28" s="56" t="s">
        <v>31</v>
      </c>
      <c r="C28" s="56" t="s">
        <v>224</v>
      </c>
      <c r="D28" s="94" t="s">
        <v>227</v>
      </c>
      <c r="E28" s="53">
        <v>1</v>
      </c>
      <c r="F28" s="60" t="s">
        <v>250</v>
      </c>
      <c r="G28" s="54">
        <v>0</v>
      </c>
      <c r="H28" s="123">
        <v>1310.28</v>
      </c>
      <c r="I28" s="123">
        <v>5241.1099999999997</v>
      </c>
      <c r="J28" s="65">
        <f t="shared" si="0"/>
        <v>6551.3899999999994</v>
      </c>
    </row>
    <row r="29" spans="1:10" ht="15.5" x14ac:dyDescent="0.3">
      <c r="A29" s="55" t="s">
        <v>180</v>
      </c>
      <c r="B29" s="58" t="s">
        <v>37</v>
      </c>
      <c r="C29" s="57" t="s">
        <v>222</v>
      </c>
      <c r="D29" s="94" t="s">
        <v>227</v>
      </c>
      <c r="E29" s="53">
        <v>1</v>
      </c>
      <c r="F29" s="129" t="s">
        <v>612</v>
      </c>
      <c r="G29" s="54">
        <v>0</v>
      </c>
      <c r="H29" s="124">
        <v>770.75</v>
      </c>
      <c r="I29" s="124">
        <v>3083.01</v>
      </c>
      <c r="J29" s="65">
        <f t="shared" si="0"/>
        <v>3853.76</v>
      </c>
    </row>
    <row r="30" spans="1:10" ht="15.5" x14ac:dyDescent="0.3">
      <c r="A30" s="55" t="s">
        <v>180</v>
      </c>
      <c r="B30" s="58" t="s">
        <v>37</v>
      </c>
      <c r="C30" s="57" t="s">
        <v>221</v>
      </c>
      <c r="D30" s="94" t="s">
        <v>227</v>
      </c>
      <c r="E30" s="53">
        <v>1</v>
      </c>
      <c r="F30" s="60" t="s">
        <v>585</v>
      </c>
      <c r="G30" s="54">
        <v>0</v>
      </c>
      <c r="H30" s="124">
        <v>770.75</v>
      </c>
      <c r="I30" s="124">
        <v>3083.01</v>
      </c>
      <c r="J30" s="65">
        <f t="shared" si="0"/>
        <v>3853.76</v>
      </c>
    </row>
    <row r="31" spans="1:10" ht="15.5" x14ac:dyDescent="0.3">
      <c r="A31" s="55" t="s">
        <v>181</v>
      </c>
      <c r="B31" s="57" t="s">
        <v>33</v>
      </c>
      <c r="C31" s="56" t="s">
        <v>222</v>
      </c>
      <c r="D31" s="94" t="s">
        <v>227</v>
      </c>
      <c r="E31" s="53">
        <v>1</v>
      </c>
      <c r="F31" s="60" t="s">
        <v>252</v>
      </c>
      <c r="G31" s="54">
        <v>0</v>
      </c>
      <c r="H31" s="124">
        <v>1079.06</v>
      </c>
      <c r="I31" s="124">
        <v>4316.21</v>
      </c>
      <c r="J31" s="65">
        <f t="shared" si="0"/>
        <v>5395.27</v>
      </c>
    </row>
    <row r="32" spans="1:10" ht="15.5" x14ac:dyDescent="0.3">
      <c r="A32" s="55" t="s">
        <v>183</v>
      </c>
      <c r="B32" s="57" t="s">
        <v>27</v>
      </c>
      <c r="C32" s="58" t="s">
        <v>221</v>
      </c>
      <c r="D32" s="94" t="s">
        <v>227</v>
      </c>
      <c r="E32" s="53">
        <v>1</v>
      </c>
      <c r="F32" s="60" t="s">
        <v>253</v>
      </c>
      <c r="G32" s="54">
        <v>0</v>
      </c>
      <c r="H32" s="123">
        <v>1695.65</v>
      </c>
      <c r="I32" s="123">
        <v>6782.61</v>
      </c>
      <c r="J32" s="65">
        <f t="shared" si="0"/>
        <v>8478.26</v>
      </c>
    </row>
    <row r="33" spans="1:10" ht="15.5" x14ac:dyDescent="0.3">
      <c r="A33" s="55" t="s">
        <v>189</v>
      </c>
      <c r="B33" s="55" t="s">
        <v>31</v>
      </c>
      <c r="C33" s="58" t="s">
        <v>225</v>
      </c>
      <c r="D33" s="94" t="s">
        <v>407</v>
      </c>
      <c r="E33" s="53">
        <v>1</v>
      </c>
      <c r="F33" s="60" t="s">
        <v>254</v>
      </c>
      <c r="G33" s="54">
        <v>0</v>
      </c>
      <c r="H33" s="123"/>
      <c r="I33" s="123">
        <v>5241.1099999999997</v>
      </c>
      <c r="J33" s="65">
        <f t="shared" si="0"/>
        <v>5241.1099999999997</v>
      </c>
    </row>
    <row r="34" spans="1:10" ht="15.5" x14ac:dyDescent="0.3">
      <c r="A34" s="55" t="s">
        <v>190</v>
      </c>
      <c r="B34" s="55" t="s">
        <v>449</v>
      </c>
      <c r="C34" s="56" t="s">
        <v>224</v>
      </c>
      <c r="D34" s="94" t="s">
        <v>227</v>
      </c>
      <c r="E34" s="53">
        <v>1</v>
      </c>
      <c r="F34" s="60" t="s">
        <v>255</v>
      </c>
      <c r="G34" s="54">
        <v>0</v>
      </c>
      <c r="H34" s="123">
        <v>3709.68</v>
      </c>
      <c r="I34" s="123">
        <v>14838.72</v>
      </c>
      <c r="J34" s="65">
        <f t="shared" si="0"/>
        <v>18548.399999999998</v>
      </c>
    </row>
    <row r="35" spans="1:10" ht="15.5" x14ac:dyDescent="0.3">
      <c r="A35" s="55" t="s">
        <v>180</v>
      </c>
      <c r="B35" s="58" t="s">
        <v>37</v>
      </c>
      <c r="C35" s="56" t="s">
        <v>224</v>
      </c>
      <c r="D35" s="94" t="s">
        <v>227</v>
      </c>
      <c r="E35" s="53">
        <v>1</v>
      </c>
      <c r="F35" s="60" t="s">
        <v>257</v>
      </c>
      <c r="G35" s="54">
        <v>0</v>
      </c>
      <c r="H35" s="124">
        <v>770.75</v>
      </c>
      <c r="I35" s="124">
        <v>3083.01</v>
      </c>
      <c r="J35" s="65">
        <f t="shared" si="0"/>
        <v>3853.76</v>
      </c>
    </row>
    <row r="36" spans="1:10" ht="26" x14ac:dyDescent="0.3">
      <c r="A36" s="55" t="s">
        <v>191</v>
      </c>
      <c r="B36" s="55" t="s">
        <v>31</v>
      </c>
      <c r="C36" s="57" t="s">
        <v>219</v>
      </c>
      <c r="D36" s="94" t="s">
        <v>407</v>
      </c>
      <c r="E36" s="53">
        <v>1</v>
      </c>
      <c r="F36" s="60" t="s">
        <v>258</v>
      </c>
      <c r="G36" s="54">
        <v>0</v>
      </c>
      <c r="H36" s="123"/>
      <c r="I36" s="123">
        <v>5241.1099999999997</v>
      </c>
      <c r="J36" s="65">
        <f t="shared" si="0"/>
        <v>5241.1099999999997</v>
      </c>
    </row>
    <row r="37" spans="1:10" ht="15.5" x14ac:dyDescent="0.3">
      <c r="A37" s="55" t="s">
        <v>182</v>
      </c>
      <c r="B37" s="56" t="s">
        <v>39</v>
      </c>
      <c r="C37" s="56" t="s">
        <v>222</v>
      </c>
      <c r="D37" s="94" t="s">
        <v>227</v>
      </c>
      <c r="E37" s="53">
        <v>1</v>
      </c>
      <c r="F37" s="129" t="s">
        <v>260</v>
      </c>
      <c r="G37" s="54">
        <v>0</v>
      </c>
      <c r="H37" s="123">
        <v>500.99</v>
      </c>
      <c r="I37" s="123">
        <v>2003.96</v>
      </c>
      <c r="J37" s="65">
        <f t="shared" si="0"/>
        <v>2504.9499999999998</v>
      </c>
    </row>
    <row r="38" spans="1:10" ht="15.5" x14ac:dyDescent="0.3">
      <c r="A38" s="55" t="s">
        <v>193</v>
      </c>
      <c r="B38" s="57" t="s">
        <v>27</v>
      </c>
      <c r="C38" s="56" t="s">
        <v>220</v>
      </c>
      <c r="D38" s="94" t="s">
        <v>227</v>
      </c>
      <c r="E38" s="53">
        <v>1</v>
      </c>
      <c r="F38" s="60" t="s">
        <v>262</v>
      </c>
      <c r="G38" s="54">
        <v>0</v>
      </c>
      <c r="H38" s="123">
        <v>1695.65</v>
      </c>
      <c r="I38" s="123">
        <v>6782.61</v>
      </c>
      <c r="J38" s="65">
        <f t="shared" si="0"/>
        <v>8478.26</v>
      </c>
    </row>
    <row r="39" spans="1:10" ht="15.5" x14ac:dyDescent="0.3">
      <c r="A39" s="55" t="s">
        <v>183</v>
      </c>
      <c r="B39" s="57" t="s">
        <v>27</v>
      </c>
      <c r="C39" s="58" t="s">
        <v>221</v>
      </c>
      <c r="D39" s="94" t="s">
        <v>227</v>
      </c>
      <c r="E39" s="53">
        <v>1</v>
      </c>
      <c r="F39" s="61" t="s">
        <v>263</v>
      </c>
      <c r="G39" s="54">
        <v>0</v>
      </c>
      <c r="H39" s="123">
        <v>1695.65</v>
      </c>
      <c r="I39" s="123">
        <v>6782.61</v>
      </c>
      <c r="J39" s="65">
        <f t="shared" ref="J39:J70" si="1">H39+I39</f>
        <v>8478.26</v>
      </c>
    </row>
    <row r="40" spans="1:10" ht="15.5" x14ac:dyDescent="0.3">
      <c r="A40" s="55" t="s">
        <v>185</v>
      </c>
      <c r="B40" s="55" t="s">
        <v>29</v>
      </c>
      <c r="C40" s="56" t="s">
        <v>224</v>
      </c>
      <c r="D40" s="94" t="s">
        <v>227</v>
      </c>
      <c r="E40" s="53">
        <v>1</v>
      </c>
      <c r="F40" s="60" t="s">
        <v>264</v>
      </c>
      <c r="G40" s="54">
        <v>0</v>
      </c>
      <c r="H40" s="123">
        <v>1425.9</v>
      </c>
      <c r="I40" s="123">
        <v>5703.56</v>
      </c>
      <c r="J40" s="65">
        <f t="shared" si="1"/>
        <v>7129.4600000000009</v>
      </c>
    </row>
    <row r="41" spans="1:10" ht="15.5" x14ac:dyDescent="0.3">
      <c r="A41" s="55" t="s">
        <v>180</v>
      </c>
      <c r="B41" s="58" t="s">
        <v>37</v>
      </c>
      <c r="C41" s="56" t="s">
        <v>222</v>
      </c>
      <c r="D41" s="94" t="s">
        <v>227</v>
      </c>
      <c r="E41" s="53">
        <v>1</v>
      </c>
      <c r="F41" s="60" t="s">
        <v>265</v>
      </c>
      <c r="G41" s="54">
        <v>0</v>
      </c>
      <c r="H41" s="124">
        <v>770.75</v>
      </c>
      <c r="I41" s="124">
        <v>3083.01</v>
      </c>
      <c r="J41" s="65">
        <f t="shared" si="1"/>
        <v>3853.76</v>
      </c>
    </row>
    <row r="42" spans="1:10" ht="15.5" x14ac:dyDescent="0.3">
      <c r="A42" s="55" t="s">
        <v>180</v>
      </c>
      <c r="B42" s="58" t="s">
        <v>37</v>
      </c>
      <c r="C42" s="55" t="s">
        <v>226</v>
      </c>
      <c r="D42" s="94" t="s">
        <v>407</v>
      </c>
      <c r="E42" s="53">
        <v>1</v>
      </c>
      <c r="F42" s="60" t="s">
        <v>266</v>
      </c>
      <c r="G42" s="54">
        <v>0</v>
      </c>
      <c r="H42" s="124"/>
      <c r="I42" s="124">
        <v>3083.01</v>
      </c>
      <c r="J42" s="65">
        <f t="shared" si="1"/>
        <v>3083.01</v>
      </c>
    </row>
    <row r="43" spans="1:10" ht="15.5" x14ac:dyDescent="0.3">
      <c r="A43" s="55" t="s">
        <v>182</v>
      </c>
      <c r="B43" s="56" t="s">
        <v>39</v>
      </c>
      <c r="C43" s="56" t="s">
        <v>222</v>
      </c>
      <c r="D43" s="94" t="s">
        <v>227</v>
      </c>
      <c r="E43" s="53">
        <v>1</v>
      </c>
      <c r="F43" s="60" t="s">
        <v>268</v>
      </c>
      <c r="G43" s="54">
        <v>0</v>
      </c>
      <c r="H43" s="123">
        <v>500.99</v>
      </c>
      <c r="I43" s="123">
        <v>2003.96</v>
      </c>
      <c r="J43" s="65">
        <f t="shared" si="1"/>
        <v>2504.9499999999998</v>
      </c>
    </row>
    <row r="44" spans="1:10" ht="15.5" x14ac:dyDescent="0.3">
      <c r="A44" s="55" t="s">
        <v>185</v>
      </c>
      <c r="B44" s="55" t="s">
        <v>29</v>
      </c>
      <c r="C44" s="57" t="s">
        <v>223</v>
      </c>
      <c r="D44" s="94" t="s">
        <v>227</v>
      </c>
      <c r="E44" s="53">
        <v>1</v>
      </c>
      <c r="F44" s="60" t="s">
        <v>269</v>
      </c>
      <c r="G44" s="54">
        <v>0</v>
      </c>
      <c r="H44" s="123">
        <v>1425.9</v>
      </c>
      <c r="I44" s="123">
        <v>5703.56</v>
      </c>
      <c r="J44" s="65">
        <f t="shared" si="1"/>
        <v>7129.4600000000009</v>
      </c>
    </row>
    <row r="45" spans="1:10" ht="15.5" x14ac:dyDescent="0.3">
      <c r="A45" s="55" t="s">
        <v>181</v>
      </c>
      <c r="B45" s="57" t="s">
        <v>33</v>
      </c>
      <c r="C45" s="57" t="s">
        <v>219</v>
      </c>
      <c r="D45" s="94" t="s">
        <v>227</v>
      </c>
      <c r="E45" s="53">
        <v>1</v>
      </c>
      <c r="F45" s="61" t="s">
        <v>270</v>
      </c>
      <c r="G45" s="54">
        <v>0</v>
      </c>
      <c r="H45" s="124">
        <v>1079.06</v>
      </c>
      <c r="I45" s="124">
        <v>4316.21</v>
      </c>
      <c r="J45" s="65">
        <f t="shared" si="1"/>
        <v>5395.27</v>
      </c>
    </row>
    <row r="46" spans="1:10" ht="15.5" x14ac:dyDescent="0.3">
      <c r="A46" s="55" t="s">
        <v>194</v>
      </c>
      <c r="B46" s="57" t="s">
        <v>33</v>
      </c>
      <c r="C46" s="56" t="s">
        <v>222</v>
      </c>
      <c r="D46" s="94" t="s">
        <v>407</v>
      </c>
      <c r="E46" s="53">
        <v>1</v>
      </c>
      <c r="F46" s="60" t="s">
        <v>271</v>
      </c>
      <c r="G46" s="54">
        <v>0</v>
      </c>
      <c r="H46" s="124"/>
      <c r="I46" s="124">
        <v>4316.21</v>
      </c>
      <c r="J46" s="65">
        <f t="shared" si="1"/>
        <v>4316.21</v>
      </c>
    </row>
    <row r="47" spans="1:10" ht="15.5" x14ac:dyDescent="0.3">
      <c r="A47" s="55" t="s">
        <v>188</v>
      </c>
      <c r="B47" s="55" t="s">
        <v>35</v>
      </c>
      <c r="C47" s="56" t="s">
        <v>225</v>
      </c>
      <c r="D47" s="94" t="s">
        <v>227</v>
      </c>
      <c r="E47" s="53">
        <v>1</v>
      </c>
      <c r="F47" s="60" t="s">
        <v>272</v>
      </c>
      <c r="G47" s="54">
        <v>0</v>
      </c>
      <c r="H47" s="123">
        <v>936.46</v>
      </c>
      <c r="I47" s="123">
        <v>3745.85</v>
      </c>
      <c r="J47" s="65">
        <f t="shared" si="1"/>
        <v>4682.3099999999995</v>
      </c>
    </row>
    <row r="48" spans="1:10" ht="15.5" x14ac:dyDescent="0.3">
      <c r="A48" s="55" t="s">
        <v>183</v>
      </c>
      <c r="B48" s="57" t="s">
        <v>27</v>
      </c>
      <c r="C48" s="56" t="s">
        <v>222</v>
      </c>
      <c r="D48" s="94" t="s">
        <v>227</v>
      </c>
      <c r="E48" s="53">
        <v>1</v>
      </c>
      <c r="F48" s="60" t="s">
        <v>275</v>
      </c>
      <c r="G48" s="54">
        <v>0</v>
      </c>
      <c r="H48" s="123">
        <v>1695.65</v>
      </c>
      <c r="I48" s="123">
        <v>6782.61</v>
      </c>
      <c r="J48" s="65">
        <f t="shared" si="1"/>
        <v>8478.26</v>
      </c>
    </row>
    <row r="49" spans="1:10" ht="15.5" x14ac:dyDescent="0.3">
      <c r="A49" s="55" t="s">
        <v>195</v>
      </c>
      <c r="B49" s="55" t="s">
        <v>41</v>
      </c>
      <c r="C49" s="55" t="s">
        <v>226</v>
      </c>
      <c r="D49" s="94" t="s">
        <v>227</v>
      </c>
      <c r="E49" s="53">
        <v>1</v>
      </c>
      <c r="F49" s="60" t="s">
        <v>590</v>
      </c>
      <c r="G49" s="54">
        <v>0</v>
      </c>
      <c r="H49" s="123">
        <v>308.3</v>
      </c>
      <c r="I49" s="123">
        <v>1233.21</v>
      </c>
      <c r="J49" s="67">
        <f t="shared" si="1"/>
        <v>1541.51</v>
      </c>
    </row>
    <row r="50" spans="1:10" ht="15.5" x14ac:dyDescent="0.3">
      <c r="A50" s="55" t="s">
        <v>182</v>
      </c>
      <c r="B50" s="56" t="s">
        <v>39</v>
      </c>
      <c r="C50" s="55" t="s">
        <v>226</v>
      </c>
      <c r="D50" s="94" t="s">
        <v>227</v>
      </c>
      <c r="E50" s="53">
        <v>1</v>
      </c>
      <c r="F50" s="60" t="s">
        <v>277</v>
      </c>
      <c r="G50" s="54">
        <v>0</v>
      </c>
      <c r="H50" s="123">
        <v>500.99</v>
      </c>
      <c r="I50" s="123">
        <v>2003.96</v>
      </c>
      <c r="J50" s="65">
        <f t="shared" si="1"/>
        <v>2504.9499999999998</v>
      </c>
    </row>
    <row r="51" spans="1:10" ht="15.5" x14ac:dyDescent="0.3">
      <c r="A51" s="55" t="s">
        <v>182</v>
      </c>
      <c r="B51" s="56" t="s">
        <v>39</v>
      </c>
      <c r="C51" s="56" t="s">
        <v>222</v>
      </c>
      <c r="D51" s="94" t="s">
        <v>227</v>
      </c>
      <c r="E51" s="53">
        <v>1</v>
      </c>
      <c r="F51" s="60" t="s">
        <v>278</v>
      </c>
      <c r="G51" s="54">
        <v>0</v>
      </c>
      <c r="H51" s="123">
        <v>500.99</v>
      </c>
      <c r="I51" s="123">
        <v>2003.96</v>
      </c>
      <c r="J51" s="65">
        <f t="shared" si="1"/>
        <v>2504.9499999999998</v>
      </c>
    </row>
    <row r="52" spans="1:10" ht="15.5" x14ac:dyDescent="0.3">
      <c r="A52" s="55" t="s">
        <v>195</v>
      </c>
      <c r="B52" s="55" t="s">
        <v>41</v>
      </c>
      <c r="C52" s="56" t="s">
        <v>222</v>
      </c>
      <c r="D52" s="94" t="s">
        <v>227</v>
      </c>
      <c r="E52" s="53">
        <v>1</v>
      </c>
      <c r="F52" s="61" t="s">
        <v>280</v>
      </c>
      <c r="G52" s="54">
        <v>0</v>
      </c>
      <c r="H52" s="123">
        <v>308.3</v>
      </c>
      <c r="I52" s="123">
        <v>1233.21</v>
      </c>
      <c r="J52" s="67">
        <f t="shared" si="1"/>
        <v>1541.51</v>
      </c>
    </row>
    <row r="53" spans="1:10" ht="15.5" x14ac:dyDescent="0.3">
      <c r="A53" s="55" t="s">
        <v>185</v>
      </c>
      <c r="B53" s="55" t="s">
        <v>29</v>
      </c>
      <c r="C53" s="56" t="s">
        <v>222</v>
      </c>
      <c r="D53" s="94" t="s">
        <v>227</v>
      </c>
      <c r="E53" s="53">
        <v>1</v>
      </c>
      <c r="F53" s="61" t="s">
        <v>611</v>
      </c>
      <c r="G53" s="54">
        <v>0</v>
      </c>
      <c r="H53" s="123">
        <v>1425.9</v>
      </c>
      <c r="I53" s="123">
        <v>5703.56</v>
      </c>
      <c r="J53" s="65">
        <f t="shared" si="1"/>
        <v>7129.4600000000009</v>
      </c>
    </row>
    <row r="54" spans="1:10" ht="15.5" x14ac:dyDescent="0.3">
      <c r="A54" s="55" t="s">
        <v>189</v>
      </c>
      <c r="B54" s="55" t="s">
        <v>31</v>
      </c>
      <c r="C54" s="57" t="s">
        <v>219</v>
      </c>
      <c r="D54" s="94" t="s">
        <v>227</v>
      </c>
      <c r="E54" s="53">
        <v>1</v>
      </c>
      <c r="F54" s="60" t="s">
        <v>281</v>
      </c>
      <c r="G54" s="54">
        <v>0</v>
      </c>
      <c r="H54" s="123">
        <v>1310.28</v>
      </c>
      <c r="I54" s="123">
        <v>5241.1099999999997</v>
      </c>
      <c r="J54" s="65">
        <f t="shared" si="1"/>
        <v>6551.3899999999994</v>
      </c>
    </row>
    <row r="55" spans="1:10" ht="15.5" x14ac:dyDescent="0.3">
      <c r="A55" s="55" t="s">
        <v>183</v>
      </c>
      <c r="B55" s="57" t="s">
        <v>27</v>
      </c>
      <c r="C55" s="56" t="s">
        <v>222</v>
      </c>
      <c r="D55" s="94" t="s">
        <v>227</v>
      </c>
      <c r="E55" s="53">
        <v>1</v>
      </c>
      <c r="F55" s="60" t="s">
        <v>282</v>
      </c>
      <c r="G55" s="54">
        <v>0</v>
      </c>
      <c r="H55" s="123">
        <v>1695.65</v>
      </c>
      <c r="I55" s="123">
        <v>6782.61</v>
      </c>
      <c r="J55" s="65">
        <f t="shared" si="1"/>
        <v>8478.26</v>
      </c>
    </row>
    <row r="56" spans="1:10" ht="15.5" x14ac:dyDescent="0.3">
      <c r="A56" s="55" t="s">
        <v>196</v>
      </c>
      <c r="B56" s="57" t="s">
        <v>33</v>
      </c>
      <c r="C56" s="57" t="s">
        <v>219</v>
      </c>
      <c r="D56" s="94" t="s">
        <v>227</v>
      </c>
      <c r="E56" s="53">
        <v>1</v>
      </c>
      <c r="F56" s="60" t="s">
        <v>283</v>
      </c>
      <c r="G56" s="54">
        <v>0</v>
      </c>
      <c r="H56" s="124">
        <v>1079.06</v>
      </c>
      <c r="I56" s="124">
        <v>4316.21</v>
      </c>
      <c r="J56" s="65">
        <f t="shared" si="1"/>
        <v>5395.27</v>
      </c>
    </row>
    <row r="57" spans="1:10" ht="15.5" x14ac:dyDescent="0.3">
      <c r="A57" s="55" t="s">
        <v>189</v>
      </c>
      <c r="B57" s="55" t="s">
        <v>31</v>
      </c>
      <c r="C57" s="55" t="s">
        <v>226</v>
      </c>
      <c r="D57" s="94" t="s">
        <v>227</v>
      </c>
      <c r="E57" s="53">
        <v>1</v>
      </c>
      <c r="F57" s="61" t="s">
        <v>284</v>
      </c>
      <c r="G57" s="54">
        <v>0</v>
      </c>
      <c r="H57" s="123">
        <v>1310.28</v>
      </c>
      <c r="I57" s="123">
        <v>5241.1099999999997</v>
      </c>
      <c r="J57" s="65">
        <f t="shared" si="1"/>
        <v>6551.3899999999994</v>
      </c>
    </row>
    <row r="58" spans="1:10" ht="15.5" x14ac:dyDescent="0.3">
      <c r="A58" s="55" t="s">
        <v>187</v>
      </c>
      <c r="B58" s="55" t="s">
        <v>25</v>
      </c>
      <c r="C58" s="55" t="s">
        <v>226</v>
      </c>
      <c r="D58" s="94" t="s">
        <v>227</v>
      </c>
      <c r="E58" s="53">
        <v>1</v>
      </c>
      <c r="F58" s="60" t="s">
        <v>285</v>
      </c>
      <c r="G58" s="54">
        <v>0</v>
      </c>
      <c r="H58" s="123">
        <v>2312.25</v>
      </c>
      <c r="I58" s="123">
        <v>9249.0300000000007</v>
      </c>
      <c r="J58" s="65">
        <f t="shared" si="1"/>
        <v>11561.28</v>
      </c>
    </row>
    <row r="59" spans="1:10" ht="15.5" x14ac:dyDescent="0.3">
      <c r="A59" s="55" t="s">
        <v>182</v>
      </c>
      <c r="B59" s="56" t="s">
        <v>39</v>
      </c>
      <c r="C59" s="55" t="s">
        <v>226</v>
      </c>
      <c r="D59" s="94" t="s">
        <v>227</v>
      </c>
      <c r="E59" s="53">
        <v>1</v>
      </c>
      <c r="F59" s="61" t="s">
        <v>287</v>
      </c>
      <c r="G59" s="54">
        <v>0</v>
      </c>
      <c r="H59" s="123">
        <v>500.99</v>
      </c>
      <c r="I59" s="123">
        <v>2003.96</v>
      </c>
      <c r="J59" s="65">
        <f t="shared" si="1"/>
        <v>2504.9499999999998</v>
      </c>
    </row>
    <row r="60" spans="1:10" ht="15.5" x14ac:dyDescent="0.3">
      <c r="A60" s="55" t="s">
        <v>203</v>
      </c>
      <c r="B60" s="55" t="s">
        <v>31</v>
      </c>
      <c r="C60" s="55" t="s">
        <v>226</v>
      </c>
      <c r="D60" s="94" t="s">
        <v>407</v>
      </c>
      <c r="E60" s="53">
        <v>1</v>
      </c>
      <c r="F60" s="60" t="s">
        <v>288</v>
      </c>
      <c r="G60" s="54">
        <v>0</v>
      </c>
      <c r="H60" s="123"/>
      <c r="I60" s="123">
        <v>5241.1099999999997</v>
      </c>
      <c r="J60" s="65">
        <f t="shared" si="1"/>
        <v>5241.1099999999997</v>
      </c>
    </row>
    <row r="61" spans="1:10" ht="15.5" x14ac:dyDescent="0.3">
      <c r="A61" s="55" t="s">
        <v>182</v>
      </c>
      <c r="B61" s="56" t="s">
        <v>39</v>
      </c>
      <c r="C61" s="56" t="s">
        <v>220</v>
      </c>
      <c r="D61" s="94" t="s">
        <v>227</v>
      </c>
      <c r="E61" s="53">
        <v>1</v>
      </c>
      <c r="F61" s="60" t="s">
        <v>291</v>
      </c>
      <c r="G61" s="54">
        <v>0</v>
      </c>
      <c r="H61" s="123">
        <v>500.99</v>
      </c>
      <c r="I61" s="123">
        <v>2003.96</v>
      </c>
      <c r="J61" s="65">
        <f t="shared" si="1"/>
        <v>2504.9499999999998</v>
      </c>
    </row>
    <row r="62" spans="1:10" ht="15.5" x14ac:dyDescent="0.3">
      <c r="A62" s="55" t="s">
        <v>204</v>
      </c>
      <c r="B62" s="55" t="s">
        <v>41</v>
      </c>
      <c r="C62" s="58" t="s">
        <v>221</v>
      </c>
      <c r="D62" s="94" t="s">
        <v>227</v>
      </c>
      <c r="E62" s="53">
        <v>1</v>
      </c>
      <c r="F62" s="60" t="s">
        <v>594</v>
      </c>
      <c r="G62" s="54">
        <v>0</v>
      </c>
      <c r="H62" s="123">
        <v>308.3</v>
      </c>
      <c r="I62" s="123">
        <v>1233.21</v>
      </c>
      <c r="J62" s="67">
        <f t="shared" si="1"/>
        <v>1541.51</v>
      </c>
    </row>
    <row r="63" spans="1:10" ht="15.5" x14ac:dyDescent="0.3">
      <c r="A63" s="55" t="s">
        <v>182</v>
      </c>
      <c r="B63" s="56" t="s">
        <v>39</v>
      </c>
      <c r="C63" s="56" t="s">
        <v>224</v>
      </c>
      <c r="D63" s="94" t="s">
        <v>227</v>
      </c>
      <c r="E63" s="53">
        <v>1</v>
      </c>
      <c r="F63" s="60" t="s">
        <v>296</v>
      </c>
      <c r="G63" s="54">
        <v>0</v>
      </c>
      <c r="H63" s="123">
        <v>500.99</v>
      </c>
      <c r="I63" s="123">
        <v>2003.96</v>
      </c>
      <c r="J63" s="65">
        <f t="shared" si="1"/>
        <v>2504.9499999999998</v>
      </c>
    </row>
    <row r="64" spans="1:10" ht="15.5" x14ac:dyDescent="0.3">
      <c r="A64" s="55" t="s">
        <v>199</v>
      </c>
      <c r="B64" s="55" t="s">
        <v>31</v>
      </c>
      <c r="C64" s="56" t="s">
        <v>224</v>
      </c>
      <c r="D64" s="94" t="s">
        <v>227</v>
      </c>
      <c r="E64" s="53">
        <v>1</v>
      </c>
      <c r="F64" s="60" t="s">
        <v>297</v>
      </c>
      <c r="G64" s="54">
        <v>0</v>
      </c>
      <c r="H64" s="123">
        <v>1310.28</v>
      </c>
      <c r="I64" s="123">
        <v>5241.1099999999997</v>
      </c>
      <c r="J64" s="65">
        <f t="shared" si="1"/>
        <v>6551.3899999999994</v>
      </c>
    </row>
    <row r="65" spans="1:10" ht="15.5" x14ac:dyDescent="0.3">
      <c r="A65" s="55" t="s">
        <v>200</v>
      </c>
      <c r="B65" s="57" t="s">
        <v>33</v>
      </c>
      <c r="C65" s="56" t="s">
        <v>222</v>
      </c>
      <c r="D65" s="94" t="s">
        <v>407</v>
      </c>
      <c r="E65" s="53">
        <v>1</v>
      </c>
      <c r="F65" s="60" t="s">
        <v>298</v>
      </c>
      <c r="G65" s="54">
        <v>0</v>
      </c>
      <c r="H65" s="124"/>
      <c r="I65" s="124">
        <v>4316.21</v>
      </c>
      <c r="J65" s="65">
        <f t="shared" si="1"/>
        <v>4316.21</v>
      </c>
    </row>
    <row r="66" spans="1:10" ht="15.5" x14ac:dyDescent="0.3">
      <c r="A66" s="55" t="s">
        <v>185</v>
      </c>
      <c r="B66" s="55" t="s">
        <v>29</v>
      </c>
      <c r="C66" s="57" t="s">
        <v>223</v>
      </c>
      <c r="D66" s="94" t="s">
        <v>227</v>
      </c>
      <c r="E66" s="53">
        <v>1</v>
      </c>
      <c r="F66" s="129" t="s">
        <v>610</v>
      </c>
      <c r="G66" s="54">
        <v>0</v>
      </c>
      <c r="H66" s="123">
        <v>1425.9</v>
      </c>
      <c r="I66" s="123">
        <v>5703.56</v>
      </c>
      <c r="J66" s="65">
        <f t="shared" si="1"/>
        <v>7129.4600000000009</v>
      </c>
    </row>
    <row r="67" spans="1:10" ht="15.5" x14ac:dyDescent="0.3">
      <c r="A67" s="55" t="s">
        <v>202</v>
      </c>
      <c r="B67" s="55" t="s">
        <v>31</v>
      </c>
      <c r="C67" s="56" t="s">
        <v>222</v>
      </c>
      <c r="D67" s="94" t="s">
        <v>407</v>
      </c>
      <c r="E67" s="53">
        <v>1</v>
      </c>
      <c r="F67" s="60" t="s">
        <v>300</v>
      </c>
      <c r="G67" s="54">
        <v>0</v>
      </c>
      <c r="H67" s="123"/>
      <c r="I67" s="123">
        <v>5241.1099999999997</v>
      </c>
      <c r="J67" s="65">
        <f t="shared" si="1"/>
        <v>5241.1099999999997</v>
      </c>
    </row>
    <row r="68" spans="1:10" ht="15.5" x14ac:dyDescent="0.3">
      <c r="A68" s="55" t="s">
        <v>195</v>
      </c>
      <c r="B68" s="55" t="s">
        <v>41</v>
      </c>
      <c r="C68" s="56" t="s">
        <v>223</v>
      </c>
      <c r="D68" s="122" t="s">
        <v>227</v>
      </c>
      <c r="E68" s="53">
        <v>1</v>
      </c>
      <c r="F68" s="60" t="s">
        <v>614</v>
      </c>
      <c r="G68" s="54">
        <v>0</v>
      </c>
      <c r="H68" s="123">
        <v>308.3</v>
      </c>
      <c r="I68" s="123">
        <v>1233.21</v>
      </c>
      <c r="J68" s="67">
        <f t="shared" si="1"/>
        <v>1541.51</v>
      </c>
    </row>
    <row r="69" spans="1:10" ht="15.5" x14ac:dyDescent="0.3">
      <c r="A69" s="55" t="s">
        <v>189</v>
      </c>
      <c r="B69" s="55" t="s">
        <v>31</v>
      </c>
      <c r="C69" s="57" t="s">
        <v>219</v>
      </c>
      <c r="D69" s="94" t="s">
        <v>227</v>
      </c>
      <c r="E69" s="53">
        <v>1</v>
      </c>
      <c r="F69" s="61" t="s">
        <v>302</v>
      </c>
      <c r="G69" s="54">
        <v>0</v>
      </c>
      <c r="H69" s="123">
        <v>1310.28</v>
      </c>
      <c r="I69" s="123">
        <v>5241.1099999999997</v>
      </c>
      <c r="J69" s="65">
        <f t="shared" si="1"/>
        <v>6551.3899999999994</v>
      </c>
    </row>
    <row r="70" spans="1:10" ht="15.5" x14ac:dyDescent="0.3">
      <c r="A70" s="55" t="s">
        <v>195</v>
      </c>
      <c r="B70" s="55" t="s">
        <v>41</v>
      </c>
      <c r="C70" s="56" t="s">
        <v>222</v>
      </c>
      <c r="D70" s="94" t="s">
        <v>227</v>
      </c>
      <c r="E70" s="53">
        <v>1</v>
      </c>
      <c r="F70" s="60" t="s">
        <v>304</v>
      </c>
      <c r="G70" s="54">
        <v>0</v>
      </c>
      <c r="H70" s="123">
        <v>308.3</v>
      </c>
      <c r="I70" s="123">
        <v>1233.21</v>
      </c>
      <c r="J70" s="67">
        <f t="shared" si="1"/>
        <v>1541.51</v>
      </c>
    </row>
    <row r="71" spans="1:10" ht="15.5" x14ac:dyDescent="0.3">
      <c r="A71" s="55" t="s">
        <v>180</v>
      </c>
      <c r="B71" s="58" t="s">
        <v>37</v>
      </c>
      <c r="C71" s="55" t="s">
        <v>226</v>
      </c>
      <c r="D71" s="94" t="s">
        <v>407</v>
      </c>
      <c r="E71" s="53">
        <v>1</v>
      </c>
      <c r="F71" s="60" t="s">
        <v>411</v>
      </c>
      <c r="G71" s="54">
        <v>0</v>
      </c>
      <c r="H71" s="124"/>
      <c r="I71" s="124">
        <v>3083.01</v>
      </c>
      <c r="J71" s="65">
        <f t="shared" ref="J71:J102" si="2">H71+I71</f>
        <v>3083.01</v>
      </c>
    </row>
    <row r="72" spans="1:10" ht="15.5" x14ac:dyDescent="0.3">
      <c r="A72" s="55" t="s">
        <v>197</v>
      </c>
      <c r="B72" s="57" t="s">
        <v>27</v>
      </c>
      <c r="C72" s="55" t="s">
        <v>226</v>
      </c>
      <c r="D72" s="94" t="s">
        <v>407</v>
      </c>
      <c r="E72" s="53">
        <v>1</v>
      </c>
      <c r="F72" s="129" t="s">
        <v>305</v>
      </c>
      <c r="G72" s="54">
        <v>0</v>
      </c>
      <c r="H72" s="123"/>
      <c r="I72" s="123">
        <v>6782.61</v>
      </c>
      <c r="J72" s="65">
        <f t="shared" si="2"/>
        <v>6782.61</v>
      </c>
    </row>
    <row r="73" spans="1:10" ht="15.5" x14ac:dyDescent="0.3">
      <c r="A73" s="55" t="s">
        <v>185</v>
      </c>
      <c r="B73" s="55" t="s">
        <v>29</v>
      </c>
      <c r="C73" s="57" t="s">
        <v>223</v>
      </c>
      <c r="D73" s="94" t="s">
        <v>407</v>
      </c>
      <c r="E73" s="53">
        <v>1</v>
      </c>
      <c r="F73" s="89" t="s">
        <v>306</v>
      </c>
      <c r="G73" s="54">
        <v>0</v>
      </c>
      <c r="H73" s="123"/>
      <c r="I73" s="123">
        <v>5703.56</v>
      </c>
      <c r="J73" s="65">
        <f t="shared" si="2"/>
        <v>5703.56</v>
      </c>
    </row>
    <row r="74" spans="1:10" ht="15.5" x14ac:dyDescent="0.3">
      <c r="A74" s="55" t="s">
        <v>182</v>
      </c>
      <c r="B74" s="56" t="s">
        <v>39</v>
      </c>
      <c r="C74" s="58" t="s">
        <v>221</v>
      </c>
      <c r="D74" s="94" t="s">
        <v>227</v>
      </c>
      <c r="E74" s="53">
        <v>1</v>
      </c>
      <c r="F74" s="60" t="s">
        <v>307</v>
      </c>
      <c r="G74" s="54">
        <v>0</v>
      </c>
      <c r="H74" s="123">
        <v>500.99</v>
      </c>
      <c r="I74" s="123">
        <v>2003.96</v>
      </c>
      <c r="J74" s="65">
        <f t="shared" si="2"/>
        <v>2504.9499999999998</v>
      </c>
    </row>
    <row r="75" spans="1:10" ht="15.5" x14ac:dyDescent="0.3">
      <c r="A75" s="55" t="s">
        <v>199</v>
      </c>
      <c r="B75" s="55" t="s">
        <v>31</v>
      </c>
      <c r="C75" s="56" t="s">
        <v>224</v>
      </c>
      <c r="D75" s="94" t="s">
        <v>227</v>
      </c>
      <c r="E75" s="53">
        <v>1</v>
      </c>
      <c r="F75" s="60" t="s">
        <v>311</v>
      </c>
      <c r="G75" s="54">
        <v>0</v>
      </c>
      <c r="H75" s="123">
        <v>1310.28</v>
      </c>
      <c r="I75" s="123">
        <v>5241.1099999999997</v>
      </c>
      <c r="J75" s="65">
        <f t="shared" si="2"/>
        <v>6551.3899999999994</v>
      </c>
    </row>
    <row r="76" spans="1:10" ht="15.5" x14ac:dyDescent="0.3">
      <c r="A76" s="55" t="s">
        <v>181</v>
      </c>
      <c r="B76" s="57" t="s">
        <v>33</v>
      </c>
      <c r="C76" s="55" t="s">
        <v>226</v>
      </c>
      <c r="D76" s="94" t="s">
        <v>227</v>
      </c>
      <c r="E76" s="53">
        <v>1</v>
      </c>
      <c r="F76" s="60" t="s">
        <v>312</v>
      </c>
      <c r="G76" s="54">
        <v>0</v>
      </c>
      <c r="H76" s="124">
        <v>1079.06</v>
      </c>
      <c r="I76" s="124">
        <v>4316.21</v>
      </c>
      <c r="J76" s="65">
        <f t="shared" si="2"/>
        <v>5395.27</v>
      </c>
    </row>
    <row r="77" spans="1:10" ht="15.5" x14ac:dyDescent="0.3">
      <c r="A77" s="55" t="s">
        <v>189</v>
      </c>
      <c r="B77" s="55" t="s">
        <v>31</v>
      </c>
      <c r="C77" s="58" t="s">
        <v>225</v>
      </c>
      <c r="D77" s="94" t="s">
        <v>227</v>
      </c>
      <c r="E77" s="53">
        <v>1</v>
      </c>
      <c r="F77" s="60" t="s">
        <v>314</v>
      </c>
      <c r="G77" s="54">
        <v>0</v>
      </c>
      <c r="H77" s="123">
        <v>1310.28</v>
      </c>
      <c r="I77" s="123">
        <v>5241.1099999999997</v>
      </c>
      <c r="J77" s="65">
        <f t="shared" si="2"/>
        <v>6551.3899999999994</v>
      </c>
    </row>
    <row r="78" spans="1:10" ht="15.5" x14ac:dyDescent="0.3">
      <c r="A78" s="55" t="s">
        <v>187</v>
      </c>
      <c r="B78" s="55" t="s">
        <v>25</v>
      </c>
      <c r="C78" s="56" t="s">
        <v>222</v>
      </c>
      <c r="D78" s="94" t="s">
        <v>227</v>
      </c>
      <c r="E78" s="53">
        <v>1</v>
      </c>
      <c r="F78" s="89" t="s">
        <v>608</v>
      </c>
      <c r="G78" s="54">
        <v>0</v>
      </c>
      <c r="H78" s="123">
        <v>2312.25</v>
      </c>
      <c r="I78" s="123">
        <v>9249.0300000000007</v>
      </c>
      <c r="J78" s="65">
        <f t="shared" si="2"/>
        <v>11561.28</v>
      </c>
    </row>
    <row r="79" spans="1:10" ht="15.5" x14ac:dyDescent="0.3">
      <c r="A79" s="55" t="s">
        <v>183</v>
      </c>
      <c r="B79" s="57" t="s">
        <v>27</v>
      </c>
      <c r="C79" s="56" t="s">
        <v>222</v>
      </c>
      <c r="D79" s="94" t="s">
        <v>227</v>
      </c>
      <c r="E79" s="53">
        <v>1</v>
      </c>
      <c r="F79" s="61" t="s">
        <v>315</v>
      </c>
      <c r="G79" s="54">
        <v>0</v>
      </c>
      <c r="H79" s="123">
        <v>1695.65</v>
      </c>
      <c r="I79" s="123">
        <v>6782.61</v>
      </c>
      <c r="J79" s="65">
        <f t="shared" si="2"/>
        <v>8478.26</v>
      </c>
    </row>
    <row r="80" spans="1:10" ht="15.5" x14ac:dyDescent="0.3">
      <c r="A80" s="55" t="s">
        <v>206</v>
      </c>
      <c r="B80" s="57" t="s">
        <v>27</v>
      </c>
      <c r="C80" s="57" t="s">
        <v>219</v>
      </c>
      <c r="D80" s="94" t="s">
        <v>227</v>
      </c>
      <c r="E80" s="53">
        <v>1</v>
      </c>
      <c r="F80" s="60" t="s">
        <v>316</v>
      </c>
      <c r="G80" s="54">
        <v>0</v>
      </c>
      <c r="H80" s="123">
        <v>1695.65</v>
      </c>
      <c r="I80" s="123">
        <v>6782.61</v>
      </c>
      <c r="J80" s="65">
        <f t="shared" si="2"/>
        <v>8478.26</v>
      </c>
    </row>
    <row r="81" spans="1:10" ht="15.5" x14ac:dyDescent="0.3">
      <c r="A81" s="55" t="s">
        <v>183</v>
      </c>
      <c r="B81" s="57" t="s">
        <v>27</v>
      </c>
      <c r="C81" s="56" t="s">
        <v>222</v>
      </c>
      <c r="D81" s="94" t="s">
        <v>227</v>
      </c>
      <c r="E81" s="53">
        <v>1</v>
      </c>
      <c r="F81" s="60" t="s">
        <v>613</v>
      </c>
      <c r="G81" s="54">
        <v>0</v>
      </c>
      <c r="H81" s="123">
        <v>1695.65</v>
      </c>
      <c r="I81" s="123">
        <v>6782.61</v>
      </c>
      <c r="J81" s="65">
        <f t="shared" si="2"/>
        <v>8478.26</v>
      </c>
    </row>
    <row r="82" spans="1:10" ht="15.5" x14ac:dyDescent="0.3">
      <c r="A82" s="55" t="s">
        <v>182</v>
      </c>
      <c r="B82" s="56" t="s">
        <v>39</v>
      </c>
      <c r="C82" s="56" t="s">
        <v>220</v>
      </c>
      <c r="D82" s="94" t="s">
        <v>227</v>
      </c>
      <c r="E82" s="53">
        <v>1</v>
      </c>
      <c r="F82" s="62" t="s">
        <v>319</v>
      </c>
      <c r="G82" s="54">
        <v>0</v>
      </c>
      <c r="H82" s="123">
        <v>500.99</v>
      </c>
      <c r="I82" s="123">
        <v>2003.96</v>
      </c>
      <c r="J82" s="65">
        <f t="shared" si="2"/>
        <v>2504.9499999999998</v>
      </c>
    </row>
    <row r="83" spans="1:10" ht="15.5" x14ac:dyDescent="0.3">
      <c r="A83" s="55" t="s">
        <v>207</v>
      </c>
      <c r="B83" s="57" t="s">
        <v>27</v>
      </c>
      <c r="C83" s="58" t="s">
        <v>225</v>
      </c>
      <c r="D83" s="94" t="s">
        <v>227</v>
      </c>
      <c r="E83" s="53">
        <v>1</v>
      </c>
      <c r="F83" s="60" t="s">
        <v>320</v>
      </c>
      <c r="G83" s="54">
        <v>0</v>
      </c>
      <c r="H83" s="123">
        <v>1695.65</v>
      </c>
      <c r="I83" s="123">
        <v>6782.61</v>
      </c>
      <c r="J83" s="65">
        <f t="shared" si="2"/>
        <v>8478.26</v>
      </c>
    </row>
    <row r="84" spans="1:10" ht="15.5" x14ac:dyDescent="0.3">
      <c r="A84" s="55" t="s">
        <v>181</v>
      </c>
      <c r="B84" s="57" t="s">
        <v>33</v>
      </c>
      <c r="C84" s="57" t="s">
        <v>219</v>
      </c>
      <c r="D84" s="94" t="s">
        <v>227</v>
      </c>
      <c r="E84" s="53">
        <v>1</v>
      </c>
      <c r="F84" s="129" t="s">
        <v>321</v>
      </c>
      <c r="G84" s="54">
        <v>0</v>
      </c>
      <c r="H84" s="124">
        <v>1079.06</v>
      </c>
      <c r="I84" s="124">
        <v>4316.21</v>
      </c>
      <c r="J84" s="65">
        <f t="shared" si="2"/>
        <v>5395.27</v>
      </c>
    </row>
    <row r="85" spans="1:10" ht="15.5" x14ac:dyDescent="0.3">
      <c r="A85" s="55" t="s">
        <v>182</v>
      </c>
      <c r="B85" s="56" t="s">
        <v>39</v>
      </c>
      <c r="C85" s="56" t="s">
        <v>224</v>
      </c>
      <c r="D85" s="94" t="s">
        <v>227</v>
      </c>
      <c r="E85" s="53">
        <v>1</v>
      </c>
      <c r="F85" s="60" t="s">
        <v>322</v>
      </c>
      <c r="G85" s="54">
        <v>0</v>
      </c>
      <c r="H85" s="123">
        <v>500.99</v>
      </c>
      <c r="I85" s="123">
        <v>2003.96</v>
      </c>
      <c r="J85" s="65">
        <f t="shared" si="2"/>
        <v>2504.9499999999998</v>
      </c>
    </row>
    <row r="86" spans="1:10" ht="15.5" x14ac:dyDescent="0.3">
      <c r="A86" s="55" t="s">
        <v>182</v>
      </c>
      <c r="B86" s="56" t="s">
        <v>39</v>
      </c>
      <c r="C86" s="57" t="s">
        <v>219</v>
      </c>
      <c r="D86" s="94" t="s">
        <v>227</v>
      </c>
      <c r="E86" s="53">
        <v>1</v>
      </c>
      <c r="F86" s="60" t="s">
        <v>323</v>
      </c>
      <c r="G86" s="54">
        <v>0</v>
      </c>
      <c r="H86" s="123">
        <v>500.99</v>
      </c>
      <c r="I86" s="123">
        <v>2003.96</v>
      </c>
      <c r="J86" s="65">
        <f t="shared" si="2"/>
        <v>2504.9499999999998</v>
      </c>
    </row>
    <row r="87" spans="1:10" ht="15.5" x14ac:dyDescent="0.3">
      <c r="A87" s="55" t="s">
        <v>182</v>
      </c>
      <c r="B87" s="56" t="s">
        <v>39</v>
      </c>
      <c r="C87" s="57" t="s">
        <v>219</v>
      </c>
      <c r="D87" s="94" t="s">
        <v>227</v>
      </c>
      <c r="E87" s="53">
        <v>1</v>
      </c>
      <c r="F87" s="60" t="s">
        <v>324</v>
      </c>
      <c r="G87" s="54">
        <v>0</v>
      </c>
      <c r="H87" s="123">
        <v>500.99</v>
      </c>
      <c r="I87" s="123">
        <v>2003.96</v>
      </c>
      <c r="J87" s="65">
        <f t="shared" si="2"/>
        <v>2504.9499999999998</v>
      </c>
    </row>
    <row r="88" spans="1:10" ht="15.5" x14ac:dyDescent="0.3">
      <c r="A88" s="55" t="s">
        <v>209</v>
      </c>
      <c r="B88" s="57" t="s">
        <v>27</v>
      </c>
      <c r="C88" s="57" t="s">
        <v>219</v>
      </c>
      <c r="D88" s="94" t="s">
        <v>227</v>
      </c>
      <c r="E88" s="53">
        <v>1</v>
      </c>
      <c r="F88" s="60" t="s">
        <v>326</v>
      </c>
      <c r="G88" s="54">
        <v>0</v>
      </c>
      <c r="H88" s="123">
        <v>1695.65</v>
      </c>
      <c r="I88" s="123">
        <v>6782.61</v>
      </c>
      <c r="J88" s="65">
        <f t="shared" si="2"/>
        <v>8478.26</v>
      </c>
    </row>
    <row r="89" spans="1:10" ht="15.5" x14ac:dyDescent="0.3">
      <c r="A89" s="55" t="s">
        <v>201</v>
      </c>
      <c r="B89" s="56" t="s">
        <v>39</v>
      </c>
      <c r="C89" s="55" t="s">
        <v>226</v>
      </c>
      <c r="D89" s="94" t="s">
        <v>227</v>
      </c>
      <c r="E89" s="53">
        <v>1</v>
      </c>
      <c r="F89" s="60" t="s">
        <v>564</v>
      </c>
      <c r="G89" s="54">
        <v>0</v>
      </c>
      <c r="H89" s="123">
        <v>500.99</v>
      </c>
      <c r="I89" s="123">
        <v>2003.96</v>
      </c>
      <c r="J89" s="65">
        <f t="shared" si="2"/>
        <v>2504.9499999999998</v>
      </c>
    </row>
    <row r="90" spans="1:10" ht="15.5" x14ac:dyDescent="0.3">
      <c r="A90" s="55" t="s">
        <v>180</v>
      </c>
      <c r="B90" s="58" t="s">
        <v>37</v>
      </c>
      <c r="C90" s="57" t="s">
        <v>219</v>
      </c>
      <c r="D90" s="94" t="s">
        <v>227</v>
      </c>
      <c r="E90" s="53">
        <v>1</v>
      </c>
      <c r="F90" s="136" t="s">
        <v>330</v>
      </c>
      <c r="G90" s="54">
        <v>0</v>
      </c>
      <c r="H90" s="124">
        <v>770.75</v>
      </c>
      <c r="I90" s="124">
        <v>3083.01</v>
      </c>
      <c r="J90" s="65">
        <f t="shared" si="2"/>
        <v>3853.76</v>
      </c>
    </row>
    <row r="91" spans="1:10" ht="15.5" x14ac:dyDescent="0.3">
      <c r="A91" s="55" t="s">
        <v>199</v>
      </c>
      <c r="B91" s="55" t="s">
        <v>31</v>
      </c>
      <c r="C91" s="57" t="s">
        <v>219</v>
      </c>
      <c r="D91" s="94" t="s">
        <v>227</v>
      </c>
      <c r="E91" s="53">
        <v>1</v>
      </c>
      <c r="F91" s="60" t="s">
        <v>331</v>
      </c>
      <c r="G91" s="54">
        <v>0</v>
      </c>
      <c r="H91" s="123">
        <v>1310.28</v>
      </c>
      <c r="I91" s="123">
        <v>5241.1099999999997</v>
      </c>
      <c r="J91" s="65">
        <f t="shared" si="2"/>
        <v>6551.3899999999994</v>
      </c>
    </row>
    <row r="92" spans="1:10" ht="15.5" x14ac:dyDescent="0.3">
      <c r="A92" s="55" t="s">
        <v>187</v>
      </c>
      <c r="B92" s="55" t="s">
        <v>25</v>
      </c>
      <c r="C92" s="56" t="s">
        <v>222</v>
      </c>
      <c r="D92" s="94" t="s">
        <v>461</v>
      </c>
      <c r="E92" s="53">
        <v>1</v>
      </c>
      <c r="F92" s="60" t="s">
        <v>334</v>
      </c>
      <c r="G92" s="54">
        <v>0</v>
      </c>
      <c r="H92" s="123"/>
      <c r="I92" s="123">
        <v>9249.0300000000007</v>
      </c>
      <c r="J92" s="65">
        <f t="shared" si="2"/>
        <v>9249.0300000000007</v>
      </c>
    </row>
    <row r="93" spans="1:10" ht="15.5" x14ac:dyDescent="0.3">
      <c r="A93" s="55" t="s">
        <v>185</v>
      </c>
      <c r="B93" s="55" t="s">
        <v>29</v>
      </c>
      <c r="C93" s="57" t="s">
        <v>223</v>
      </c>
      <c r="D93" s="94" t="s">
        <v>227</v>
      </c>
      <c r="E93" s="53">
        <v>1</v>
      </c>
      <c r="F93" s="61" t="s">
        <v>336</v>
      </c>
      <c r="G93" s="54">
        <v>0</v>
      </c>
      <c r="H93" s="123">
        <v>1425.9</v>
      </c>
      <c r="I93" s="123">
        <v>5703.56</v>
      </c>
      <c r="J93" s="65">
        <f t="shared" si="2"/>
        <v>7129.4600000000009</v>
      </c>
    </row>
    <row r="94" spans="1:10" ht="15.5" x14ac:dyDescent="0.3">
      <c r="A94" s="55" t="s">
        <v>216</v>
      </c>
      <c r="B94" s="55" t="s">
        <v>437</v>
      </c>
      <c r="C94" s="59" t="s">
        <v>222</v>
      </c>
      <c r="D94" s="94" t="s">
        <v>227</v>
      </c>
      <c r="E94" s="53">
        <v>1</v>
      </c>
      <c r="F94" s="89" t="s">
        <v>607</v>
      </c>
      <c r="G94" s="54">
        <v>0</v>
      </c>
      <c r="H94" s="123">
        <v>9396</v>
      </c>
      <c r="I94" s="123">
        <v>21924</v>
      </c>
      <c r="J94" s="69">
        <f t="shared" si="2"/>
        <v>31320</v>
      </c>
    </row>
    <row r="95" spans="1:10" ht="15.5" x14ac:dyDescent="0.3">
      <c r="A95" s="55" t="s">
        <v>195</v>
      </c>
      <c r="B95" s="55" t="s">
        <v>41</v>
      </c>
      <c r="C95" s="56" t="s">
        <v>220</v>
      </c>
      <c r="D95" s="94" t="s">
        <v>227</v>
      </c>
      <c r="E95" s="53">
        <v>1</v>
      </c>
      <c r="F95" s="61" t="s">
        <v>338</v>
      </c>
      <c r="G95" s="54">
        <v>0</v>
      </c>
      <c r="H95" s="123">
        <v>308.3</v>
      </c>
      <c r="I95" s="123">
        <v>1233.21</v>
      </c>
      <c r="J95" s="67">
        <f t="shared" si="2"/>
        <v>1541.51</v>
      </c>
    </row>
    <row r="96" spans="1:10" ht="15.5" x14ac:dyDescent="0.3">
      <c r="A96" s="55" t="s">
        <v>188</v>
      </c>
      <c r="B96" s="55" t="s">
        <v>35</v>
      </c>
      <c r="C96" s="55" t="s">
        <v>226</v>
      </c>
      <c r="D96" s="94" t="s">
        <v>407</v>
      </c>
      <c r="E96" s="53">
        <v>1</v>
      </c>
      <c r="F96" s="60" t="s">
        <v>339</v>
      </c>
      <c r="G96" s="54">
        <v>0</v>
      </c>
      <c r="H96" s="123"/>
      <c r="I96" s="123">
        <v>3745.85</v>
      </c>
      <c r="J96" s="65">
        <f t="shared" si="2"/>
        <v>3745.85</v>
      </c>
    </row>
    <row r="97" spans="1:10" ht="15.5" x14ac:dyDescent="0.3">
      <c r="A97" s="55" t="s">
        <v>213</v>
      </c>
      <c r="B97" s="57" t="s">
        <v>27</v>
      </c>
      <c r="C97" s="56" t="s">
        <v>220</v>
      </c>
      <c r="D97" s="94" t="s">
        <v>227</v>
      </c>
      <c r="E97" s="53">
        <v>1</v>
      </c>
      <c r="F97" s="60" t="s">
        <v>340</v>
      </c>
      <c r="G97" s="54">
        <v>0</v>
      </c>
      <c r="H97" s="123">
        <v>1695.65</v>
      </c>
      <c r="I97" s="123">
        <v>6782.61</v>
      </c>
      <c r="J97" s="65">
        <f t="shared" si="2"/>
        <v>8478.26</v>
      </c>
    </row>
    <row r="98" spans="1:10" ht="15.5" x14ac:dyDescent="0.3">
      <c r="A98" s="55" t="s">
        <v>189</v>
      </c>
      <c r="B98" s="55" t="s">
        <v>31</v>
      </c>
      <c r="C98" s="56" t="s">
        <v>222</v>
      </c>
      <c r="D98" s="122" t="s">
        <v>227</v>
      </c>
      <c r="E98" s="53">
        <v>1</v>
      </c>
      <c r="F98" s="60" t="s">
        <v>341</v>
      </c>
      <c r="G98" s="54">
        <v>0</v>
      </c>
      <c r="H98" s="123">
        <v>1310.28</v>
      </c>
      <c r="I98" s="123">
        <v>5241.1099999999997</v>
      </c>
      <c r="J98" s="65">
        <f t="shared" si="2"/>
        <v>6551.3899999999994</v>
      </c>
    </row>
    <row r="99" spans="1:10" ht="15.5" x14ac:dyDescent="0.3">
      <c r="A99" s="55" t="s">
        <v>189</v>
      </c>
      <c r="B99" s="55" t="s">
        <v>31</v>
      </c>
      <c r="C99" s="57" t="s">
        <v>219</v>
      </c>
      <c r="D99" s="94" t="s">
        <v>227</v>
      </c>
      <c r="E99" s="53">
        <v>1</v>
      </c>
      <c r="F99" s="61" t="s">
        <v>342</v>
      </c>
      <c r="G99" s="54">
        <v>0</v>
      </c>
      <c r="H99" s="123">
        <v>1310.28</v>
      </c>
      <c r="I99" s="123">
        <v>5241.1099999999997</v>
      </c>
      <c r="J99" s="65">
        <f t="shared" si="2"/>
        <v>6551.3899999999994</v>
      </c>
    </row>
    <row r="100" spans="1:10" ht="15.5" x14ac:dyDescent="0.3">
      <c r="A100" s="55" t="s">
        <v>188</v>
      </c>
      <c r="B100" s="55" t="s">
        <v>35</v>
      </c>
      <c r="C100" s="56" t="s">
        <v>222</v>
      </c>
      <c r="D100" s="94" t="s">
        <v>227</v>
      </c>
      <c r="E100" s="53">
        <v>1</v>
      </c>
      <c r="F100" s="60" t="s">
        <v>343</v>
      </c>
      <c r="G100" s="54">
        <v>0</v>
      </c>
      <c r="H100" s="123">
        <v>936.46</v>
      </c>
      <c r="I100" s="123">
        <v>3745.85</v>
      </c>
      <c r="J100" s="65">
        <f t="shared" si="2"/>
        <v>4682.3099999999995</v>
      </c>
    </row>
    <row r="101" spans="1:10" ht="15.5" x14ac:dyDescent="0.3">
      <c r="A101" s="55" t="s">
        <v>189</v>
      </c>
      <c r="B101" s="55" t="s">
        <v>31</v>
      </c>
      <c r="C101" s="57" t="s">
        <v>219</v>
      </c>
      <c r="D101" s="94" t="s">
        <v>227</v>
      </c>
      <c r="E101" s="53">
        <v>1</v>
      </c>
      <c r="F101" s="60" t="s">
        <v>344</v>
      </c>
      <c r="G101" s="54">
        <v>0</v>
      </c>
      <c r="H101" s="123">
        <v>1310.28</v>
      </c>
      <c r="I101" s="123">
        <v>5241.1099999999997</v>
      </c>
      <c r="J101" s="65">
        <f t="shared" si="2"/>
        <v>6551.3899999999994</v>
      </c>
    </row>
    <row r="102" spans="1:10" ht="15.5" x14ac:dyDescent="0.3">
      <c r="A102" s="55" t="s">
        <v>180</v>
      </c>
      <c r="B102" s="58" t="s">
        <v>37</v>
      </c>
      <c r="C102" s="56" t="s">
        <v>222</v>
      </c>
      <c r="D102" s="94" t="s">
        <v>227</v>
      </c>
      <c r="E102" s="53">
        <v>1</v>
      </c>
      <c r="F102" s="61" t="s">
        <v>345</v>
      </c>
      <c r="G102" s="54">
        <v>0</v>
      </c>
      <c r="H102" s="124">
        <v>770.75</v>
      </c>
      <c r="I102" s="124">
        <v>3083.01</v>
      </c>
      <c r="J102" s="65">
        <f t="shared" si="2"/>
        <v>3853.76</v>
      </c>
    </row>
    <row r="103" spans="1:10" ht="15.5" x14ac:dyDescent="0.3">
      <c r="A103" s="55" t="s">
        <v>195</v>
      </c>
      <c r="B103" s="55" t="s">
        <v>41</v>
      </c>
      <c r="C103" s="58" t="s">
        <v>225</v>
      </c>
      <c r="D103" s="94" t="s">
        <v>227</v>
      </c>
      <c r="E103" s="53">
        <v>1</v>
      </c>
      <c r="F103" s="60" t="s">
        <v>348</v>
      </c>
      <c r="G103" s="54">
        <v>0</v>
      </c>
      <c r="H103" s="123">
        <v>308.3</v>
      </c>
      <c r="I103" s="123">
        <v>1233.21</v>
      </c>
      <c r="J103" s="67">
        <f t="shared" ref="J103:J134" si="3">H103+I103</f>
        <v>1541.51</v>
      </c>
    </row>
    <row r="104" spans="1:10" ht="15.5" x14ac:dyDescent="0.3">
      <c r="A104" s="55" t="s">
        <v>182</v>
      </c>
      <c r="B104" s="56" t="s">
        <v>39</v>
      </c>
      <c r="C104" s="58" t="s">
        <v>225</v>
      </c>
      <c r="D104" s="94" t="s">
        <v>227</v>
      </c>
      <c r="E104" s="53">
        <v>1</v>
      </c>
      <c r="F104" s="60" t="s">
        <v>349</v>
      </c>
      <c r="G104" s="54">
        <v>0</v>
      </c>
      <c r="H104" s="123">
        <v>500.99</v>
      </c>
      <c r="I104" s="123">
        <v>2003.96</v>
      </c>
      <c r="J104" s="65">
        <f t="shared" si="3"/>
        <v>2504.9499999999998</v>
      </c>
    </row>
    <row r="105" spans="1:10" ht="15.5" x14ac:dyDescent="0.3">
      <c r="A105" s="55" t="s">
        <v>189</v>
      </c>
      <c r="B105" s="55" t="s">
        <v>31</v>
      </c>
      <c r="C105" s="57" t="s">
        <v>219</v>
      </c>
      <c r="D105" s="94" t="s">
        <v>407</v>
      </c>
      <c r="E105" s="53">
        <v>1</v>
      </c>
      <c r="F105" s="60" t="s">
        <v>351</v>
      </c>
      <c r="G105" s="54">
        <v>0</v>
      </c>
      <c r="H105" s="123"/>
      <c r="I105" s="123">
        <v>5241.1099999999997</v>
      </c>
      <c r="J105" s="65">
        <f t="shared" si="3"/>
        <v>5241.1099999999997</v>
      </c>
    </row>
    <row r="106" spans="1:10" ht="15.5" x14ac:dyDescent="0.3">
      <c r="A106" s="55" t="s">
        <v>199</v>
      </c>
      <c r="B106" s="55" t="s">
        <v>31</v>
      </c>
      <c r="C106" s="57" t="s">
        <v>219</v>
      </c>
      <c r="D106" s="94" t="s">
        <v>227</v>
      </c>
      <c r="E106" s="53">
        <v>1</v>
      </c>
      <c r="F106" s="60" t="s">
        <v>569</v>
      </c>
      <c r="G106" s="54">
        <v>0</v>
      </c>
      <c r="H106" s="123">
        <v>1310.28</v>
      </c>
      <c r="I106" s="123">
        <v>5241.1099999999997</v>
      </c>
      <c r="J106" s="65">
        <f t="shared" si="3"/>
        <v>6551.3899999999994</v>
      </c>
    </row>
    <row r="107" spans="1:10" ht="15.5" x14ac:dyDescent="0.3">
      <c r="A107" s="55" t="s">
        <v>180</v>
      </c>
      <c r="B107" s="58" t="s">
        <v>37</v>
      </c>
      <c r="C107" s="57" t="s">
        <v>219</v>
      </c>
      <c r="D107" s="94" t="s">
        <v>227</v>
      </c>
      <c r="E107" s="53">
        <v>1</v>
      </c>
      <c r="F107" s="60" t="s">
        <v>352</v>
      </c>
      <c r="G107" s="54">
        <v>0</v>
      </c>
      <c r="H107" s="124">
        <v>770.75</v>
      </c>
      <c r="I107" s="124">
        <v>3083.01</v>
      </c>
      <c r="J107" s="65">
        <f t="shared" si="3"/>
        <v>3853.76</v>
      </c>
    </row>
    <row r="108" spans="1:10" ht="15.5" x14ac:dyDescent="0.3">
      <c r="A108" s="55" t="s">
        <v>214</v>
      </c>
      <c r="B108" s="55" t="s">
        <v>449</v>
      </c>
      <c r="C108" s="55" t="s">
        <v>226</v>
      </c>
      <c r="D108" s="94" t="s">
        <v>407</v>
      </c>
      <c r="E108" s="53">
        <v>1</v>
      </c>
      <c r="F108" s="60" t="s">
        <v>353</v>
      </c>
      <c r="G108" s="54">
        <v>0</v>
      </c>
      <c r="H108" s="123"/>
      <c r="I108" s="123">
        <v>14838.72</v>
      </c>
      <c r="J108" s="65">
        <f t="shared" si="3"/>
        <v>14838.72</v>
      </c>
    </row>
    <row r="109" spans="1:10" ht="15.5" x14ac:dyDescent="0.3">
      <c r="A109" s="55" t="s">
        <v>188</v>
      </c>
      <c r="B109" s="55" t="s">
        <v>35</v>
      </c>
      <c r="C109" s="56" t="s">
        <v>224</v>
      </c>
      <c r="D109" s="94" t="s">
        <v>227</v>
      </c>
      <c r="E109" s="53">
        <v>1</v>
      </c>
      <c r="F109" s="60" t="s">
        <v>355</v>
      </c>
      <c r="G109" s="54">
        <v>0</v>
      </c>
      <c r="H109" s="123">
        <v>936.46</v>
      </c>
      <c r="I109" s="123">
        <v>3745.85</v>
      </c>
      <c r="J109" s="65">
        <f t="shared" si="3"/>
        <v>4682.3099999999995</v>
      </c>
    </row>
    <row r="110" spans="1:10" ht="15.5" x14ac:dyDescent="0.3">
      <c r="A110" s="55" t="s">
        <v>189</v>
      </c>
      <c r="B110" s="55" t="s">
        <v>31</v>
      </c>
      <c r="C110" s="57" t="s">
        <v>219</v>
      </c>
      <c r="D110" s="94" t="s">
        <v>407</v>
      </c>
      <c r="E110" s="53">
        <v>1</v>
      </c>
      <c r="F110" s="60" t="s">
        <v>356</v>
      </c>
      <c r="G110" s="54">
        <v>0</v>
      </c>
      <c r="H110" s="123"/>
      <c r="I110" s="123">
        <v>5241.1099999999997</v>
      </c>
      <c r="J110" s="65">
        <f t="shared" si="3"/>
        <v>5241.1099999999997</v>
      </c>
    </row>
    <row r="111" spans="1:10" ht="15.5" x14ac:dyDescent="0.3">
      <c r="A111" s="55" t="s">
        <v>185</v>
      </c>
      <c r="B111" s="55" t="s">
        <v>29</v>
      </c>
      <c r="C111" s="56" t="s">
        <v>222</v>
      </c>
      <c r="D111" s="94" t="s">
        <v>227</v>
      </c>
      <c r="E111" s="53">
        <v>1</v>
      </c>
      <c r="F111" s="60" t="s">
        <v>357</v>
      </c>
      <c r="G111" s="54">
        <v>0</v>
      </c>
      <c r="H111" s="123">
        <v>1425.9</v>
      </c>
      <c r="I111" s="123">
        <v>5703.56</v>
      </c>
      <c r="J111" s="65">
        <f t="shared" si="3"/>
        <v>7129.4600000000009</v>
      </c>
    </row>
    <row r="112" spans="1:10" ht="15.5" x14ac:dyDescent="0.3">
      <c r="A112" s="55" t="s">
        <v>183</v>
      </c>
      <c r="B112" s="57" t="s">
        <v>27</v>
      </c>
      <c r="C112" s="56" t="s">
        <v>222</v>
      </c>
      <c r="D112" s="94" t="s">
        <v>227</v>
      </c>
      <c r="E112" s="53">
        <v>1</v>
      </c>
      <c r="F112" s="61" t="s">
        <v>358</v>
      </c>
      <c r="G112" s="54">
        <v>0</v>
      </c>
      <c r="H112" s="123">
        <v>1695.65</v>
      </c>
      <c r="I112" s="123">
        <v>6782.61</v>
      </c>
      <c r="J112" s="65">
        <f t="shared" si="3"/>
        <v>8478.26</v>
      </c>
    </row>
    <row r="113" spans="1:10" ht="15.5" x14ac:dyDescent="0.3">
      <c r="A113" s="55" t="s">
        <v>183</v>
      </c>
      <c r="B113" s="57" t="s">
        <v>27</v>
      </c>
      <c r="C113" s="56" t="s">
        <v>224</v>
      </c>
      <c r="D113" s="94" t="s">
        <v>227</v>
      </c>
      <c r="E113" s="53">
        <v>1</v>
      </c>
      <c r="F113" s="60" t="s">
        <v>360</v>
      </c>
      <c r="G113" s="54">
        <v>0</v>
      </c>
      <c r="H113" s="123">
        <v>1695.65</v>
      </c>
      <c r="I113" s="123">
        <v>6782.61</v>
      </c>
      <c r="J113" s="65">
        <f t="shared" si="3"/>
        <v>8478.26</v>
      </c>
    </row>
    <row r="114" spans="1:10" ht="15.5" x14ac:dyDescent="0.3">
      <c r="A114" s="55" t="s">
        <v>183</v>
      </c>
      <c r="B114" s="57" t="s">
        <v>27</v>
      </c>
      <c r="C114" s="56" t="s">
        <v>222</v>
      </c>
      <c r="D114" s="94" t="s">
        <v>227</v>
      </c>
      <c r="E114" s="53">
        <v>1</v>
      </c>
      <c r="F114" s="60" t="s">
        <v>361</v>
      </c>
      <c r="G114" s="54">
        <v>0</v>
      </c>
      <c r="H114" s="123">
        <v>1695.65</v>
      </c>
      <c r="I114" s="123">
        <v>6782.61</v>
      </c>
      <c r="J114" s="65">
        <f t="shared" si="3"/>
        <v>8478.26</v>
      </c>
    </row>
    <row r="115" spans="1:10" ht="15.5" x14ac:dyDescent="0.3">
      <c r="A115" s="55" t="s">
        <v>185</v>
      </c>
      <c r="B115" s="55" t="s">
        <v>29</v>
      </c>
      <c r="C115" s="56" t="s">
        <v>224</v>
      </c>
      <c r="D115" s="94" t="s">
        <v>227</v>
      </c>
      <c r="E115" s="53">
        <v>1</v>
      </c>
      <c r="F115" s="60" t="s">
        <v>363</v>
      </c>
      <c r="G115" s="54">
        <v>0</v>
      </c>
      <c r="H115" s="123">
        <v>1425.9</v>
      </c>
      <c r="I115" s="123">
        <v>5703.56</v>
      </c>
      <c r="J115" s="65">
        <f t="shared" si="3"/>
        <v>7129.4600000000009</v>
      </c>
    </row>
    <row r="116" spans="1:10" ht="15.5" x14ac:dyDescent="0.3">
      <c r="A116" s="55" t="s">
        <v>189</v>
      </c>
      <c r="B116" s="55" t="s">
        <v>31</v>
      </c>
      <c r="C116" s="56" t="s">
        <v>222</v>
      </c>
      <c r="D116" s="94" t="s">
        <v>227</v>
      </c>
      <c r="E116" s="53">
        <v>1</v>
      </c>
      <c r="F116" s="60" t="s">
        <v>364</v>
      </c>
      <c r="G116" s="54">
        <v>0</v>
      </c>
      <c r="H116" s="123">
        <v>1310.28</v>
      </c>
      <c r="I116" s="123">
        <v>5241.1099999999997</v>
      </c>
      <c r="J116" s="65">
        <f t="shared" si="3"/>
        <v>6551.3899999999994</v>
      </c>
    </row>
    <row r="117" spans="1:10" ht="15.5" x14ac:dyDescent="0.3">
      <c r="A117" s="55" t="s">
        <v>215</v>
      </c>
      <c r="B117" s="58" t="s">
        <v>37</v>
      </c>
      <c r="C117" s="57" t="s">
        <v>219</v>
      </c>
      <c r="D117" s="94" t="s">
        <v>407</v>
      </c>
      <c r="E117" s="53">
        <v>1</v>
      </c>
      <c r="F117" s="60" t="s">
        <v>365</v>
      </c>
      <c r="G117" s="54">
        <v>0</v>
      </c>
      <c r="H117" s="124"/>
      <c r="I117" s="124">
        <v>3083.01</v>
      </c>
      <c r="J117" s="65">
        <f t="shared" si="3"/>
        <v>3083.01</v>
      </c>
    </row>
    <row r="118" spans="1:10" ht="15.5" x14ac:dyDescent="0.3">
      <c r="A118" s="55" t="s">
        <v>180</v>
      </c>
      <c r="B118" s="58" t="s">
        <v>37</v>
      </c>
      <c r="C118" s="57" t="s">
        <v>219</v>
      </c>
      <c r="D118" s="94" t="s">
        <v>227</v>
      </c>
      <c r="E118" s="53">
        <v>1</v>
      </c>
      <c r="F118" s="60" t="s">
        <v>366</v>
      </c>
      <c r="G118" s="54">
        <v>0</v>
      </c>
      <c r="H118" s="124">
        <v>770.75</v>
      </c>
      <c r="I118" s="124">
        <v>3083.01</v>
      </c>
      <c r="J118" s="65">
        <f t="shared" si="3"/>
        <v>3853.76</v>
      </c>
    </row>
    <row r="119" spans="1:10" ht="15.5" x14ac:dyDescent="0.3">
      <c r="A119" s="55" t="s">
        <v>196</v>
      </c>
      <c r="B119" s="57" t="s">
        <v>33</v>
      </c>
      <c r="C119" s="56" t="s">
        <v>225</v>
      </c>
      <c r="D119" s="94" t="s">
        <v>227</v>
      </c>
      <c r="E119" s="53">
        <v>1</v>
      </c>
      <c r="F119" s="60" t="s">
        <v>367</v>
      </c>
      <c r="G119" s="54">
        <v>0</v>
      </c>
      <c r="H119" s="124">
        <v>1079.06</v>
      </c>
      <c r="I119" s="124">
        <v>4316.21</v>
      </c>
      <c r="J119" s="65">
        <f t="shared" si="3"/>
        <v>5395.27</v>
      </c>
    </row>
    <row r="120" spans="1:10" ht="15.5" x14ac:dyDescent="0.3">
      <c r="A120" s="55" t="s">
        <v>183</v>
      </c>
      <c r="B120" s="57" t="s">
        <v>27</v>
      </c>
      <c r="C120" s="56" t="s">
        <v>224</v>
      </c>
      <c r="D120" s="94" t="s">
        <v>227</v>
      </c>
      <c r="E120" s="53">
        <v>1</v>
      </c>
      <c r="F120" s="60" t="s">
        <v>368</v>
      </c>
      <c r="G120" s="54">
        <v>0</v>
      </c>
      <c r="H120" s="123">
        <v>1695.65</v>
      </c>
      <c r="I120" s="123">
        <v>6782.61</v>
      </c>
      <c r="J120" s="65">
        <f t="shared" si="3"/>
        <v>8478.26</v>
      </c>
    </row>
    <row r="121" spans="1:10" ht="15.5" x14ac:dyDescent="0.3">
      <c r="A121" s="55" t="s">
        <v>196</v>
      </c>
      <c r="B121" s="57" t="s">
        <v>33</v>
      </c>
      <c r="C121" s="57" t="s">
        <v>219</v>
      </c>
      <c r="D121" s="94" t="s">
        <v>227</v>
      </c>
      <c r="E121" s="53">
        <v>1</v>
      </c>
      <c r="F121" s="60" t="s">
        <v>370</v>
      </c>
      <c r="G121" s="54">
        <v>0</v>
      </c>
      <c r="H121" s="124">
        <v>1079.06</v>
      </c>
      <c r="I121" s="124">
        <v>4316.21</v>
      </c>
      <c r="J121" s="65">
        <f t="shared" si="3"/>
        <v>5395.27</v>
      </c>
    </row>
    <row r="122" spans="1:10" ht="15.5" x14ac:dyDescent="0.3">
      <c r="A122" s="55" t="s">
        <v>180</v>
      </c>
      <c r="B122" s="58" t="s">
        <v>37</v>
      </c>
      <c r="C122" s="56" t="s">
        <v>220</v>
      </c>
      <c r="D122" s="94" t="s">
        <v>227</v>
      </c>
      <c r="E122" s="53">
        <v>1</v>
      </c>
      <c r="F122" s="60" t="s">
        <v>371</v>
      </c>
      <c r="G122" s="54">
        <v>0</v>
      </c>
      <c r="H122" s="124">
        <v>770.75</v>
      </c>
      <c r="I122" s="124">
        <v>3083.01</v>
      </c>
      <c r="J122" s="65">
        <f t="shared" si="3"/>
        <v>3853.76</v>
      </c>
    </row>
    <row r="123" spans="1:10" ht="15.5" x14ac:dyDescent="0.3">
      <c r="A123" s="55" t="s">
        <v>192</v>
      </c>
      <c r="B123" s="55" t="s">
        <v>449</v>
      </c>
      <c r="C123" s="57" t="s">
        <v>223</v>
      </c>
      <c r="D123" s="94" t="s">
        <v>227</v>
      </c>
      <c r="E123" s="53">
        <v>1</v>
      </c>
      <c r="F123" s="89" t="s">
        <v>619</v>
      </c>
      <c r="G123" s="54">
        <v>0</v>
      </c>
      <c r="H123" s="123">
        <v>3709.68</v>
      </c>
      <c r="I123" s="123">
        <v>14838.72</v>
      </c>
      <c r="J123" s="65">
        <f t="shared" si="3"/>
        <v>18548.399999999998</v>
      </c>
    </row>
    <row r="124" spans="1:10" ht="15.5" x14ac:dyDescent="0.3">
      <c r="A124" s="55" t="s">
        <v>218</v>
      </c>
      <c r="B124" s="55" t="s">
        <v>43</v>
      </c>
      <c r="C124" s="56" t="s">
        <v>222</v>
      </c>
      <c r="D124" s="94" t="s">
        <v>227</v>
      </c>
      <c r="E124" s="53">
        <v>1</v>
      </c>
      <c r="F124" s="60" t="s">
        <v>374</v>
      </c>
      <c r="G124" s="54">
        <v>0</v>
      </c>
      <c r="H124" s="125">
        <v>269.76</v>
      </c>
      <c r="I124" s="125">
        <v>1079.06</v>
      </c>
      <c r="J124" s="67">
        <f t="shared" si="3"/>
        <v>1348.82</v>
      </c>
    </row>
    <row r="125" spans="1:10" ht="15.5" x14ac:dyDescent="0.3">
      <c r="A125" s="55" t="s">
        <v>195</v>
      </c>
      <c r="B125" s="55" t="s">
        <v>41</v>
      </c>
      <c r="C125" s="56" t="s">
        <v>224</v>
      </c>
      <c r="D125" s="94" t="s">
        <v>227</v>
      </c>
      <c r="E125" s="53">
        <v>1</v>
      </c>
      <c r="F125" s="60" t="s">
        <v>378</v>
      </c>
      <c r="G125" s="54">
        <v>0</v>
      </c>
      <c r="H125" s="123">
        <v>308.3</v>
      </c>
      <c r="I125" s="123">
        <v>1233.21</v>
      </c>
      <c r="J125" s="67">
        <f t="shared" si="3"/>
        <v>1541.51</v>
      </c>
    </row>
    <row r="126" spans="1:10" ht="15.5" x14ac:dyDescent="0.3">
      <c r="A126" s="55" t="s">
        <v>182</v>
      </c>
      <c r="B126" s="56" t="s">
        <v>39</v>
      </c>
      <c r="C126" s="56" t="s">
        <v>220</v>
      </c>
      <c r="D126" s="94" t="s">
        <v>227</v>
      </c>
      <c r="E126" s="53">
        <v>1</v>
      </c>
      <c r="F126" s="60" t="s">
        <v>379</v>
      </c>
      <c r="G126" s="54">
        <v>0</v>
      </c>
      <c r="H126" s="123">
        <v>500.99</v>
      </c>
      <c r="I126" s="123">
        <v>2003.96</v>
      </c>
      <c r="J126" s="65">
        <f t="shared" si="3"/>
        <v>2504.9499999999998</v>
      </c>
    </row>
    <row r="127" spans="1:10" ht="15.5" x14ac:dyDescent="0.3">
      <c r="A127" s="55" t="s">
        <v>196</v>
      </c>
      <c r="B127" s="57" t="s">
        <v>33</v>
      </c>
      <c r="C127" s="58" t="s">
        <v>225</v>
      </c>
      <c r="D127" s="94" t="s">
        <v>407</v>
      </c>
      <c r="E127" s="53">
        <v>1</v>
      </c>
      <c r="F127" s="60" t="s">
        <v>420</v>
      </c>
      <c r="G127" s="54">
        <v>0</v>
      </c>
      <c r="H127" s="124"/>
      <c r="I127" s="124">
        <v>4316.21</v>
      </c>
      <c r="J127" s="65">
        <f t="shared" si="3"/>
        <v>4316.21</v>
      </c>
    </row>
    <row r="128" spans="1:10" ht="15.5" x14ac:dyDescent="0.3">
      <c r="A128" s="55" t="s">
        <v>180</v>
      </c>
      <c r="B128" s="57" t="s">
        <v>37</v>
      </c>
      <c r="C128" s="57" t="s">
        <v>219</v>
      </c>
      <c r="D128" s="94" t="s">
        <v>386</v>
      </c>
      <c r="E128" s="53">
        <v>1</v>
      </c>
      <c r="F128" s="60" t="s">
        <v>386</v>
      </c>
      <c r="G128" s="54">
        <v>0</v>
      </c>
      <c r="H128" s="124">
        <v>770.75</v>
      </c>
      <c r="I128" s="124">
        <v>3083.01</v>
      </c>
      <c r="J128" s="65">
        <f t="shared" si="3"/>
        <v>3853.76</v>
      </c>
    </row>
    <row r="129" spans="1:10" ht="15.5" x14ac:dyDescent="0.3">
      <c r="A129" s="56" t="s">
        <v>180</v>
      </c>
      <c r="B129" s="58" t="s">
        <v>37</v>
      </c>
      <c r="C129" s="58" t="s">
        <v>221</v>
      </c>
      <c r="D129" s="94" t="s">
        <v>386</v>
      </c>
      <c r="E129" s="53">
        <v>1</v>
      </c>
      <c r="F129" s="60" t="s">
        <v>386</v>
      </c>
      <c r="G129" s="54">
        <v>0</v>
      </c>
      <c r="H129" s="124">
        <v>770.75</v>
      </c>
      <c r="I129" s="124">
        <v>3083.01</v>
      </c>
      <c r="J129" s="65">
        <f t="shared" si="3"/>
        <v>3853.76</v>
      </c>
    </row>
    <row r="130" spans="1:10" ht="15.5" x14ac:dyDescent="0.3">
      <c r="A130" s="55" t="s">
        <v>185</v>
      </c>
      <c r="B130" s="55" t="s">
        <v>29</v>
      </c>
      <c r="C130" s="58" t="s">
        <v>221</v>
      </c>
      <c r="D130" s="94" t="s">
        <v>407</v>
      </c>
      <c r="E130" s="53">
        <v>1</v>
      </c>
      <c r="F130" s="60" t="s">
        <v>386</v>
      </c>
      <c r="G130" s="54">
        <v>0</v>
      </c>
      <c r="H130" s="123"/>
      <c r="I130" s="123">
        <v>5703.56</v>
      </c>
      <c r="J130" s="65">
        <f t="shared" si="3"/>
        <v>5703.56</v>
      </c>
    </row>
    <row r="131" spans="1:10" ht="15.5" x14ac:dyDescent="0.3">
      <c r="A131" s="55" t="s">
        <v>185</v>
      </c>
      <c r="B131" s="55" t="s">
        <v>29</v>
      </c>
      <c r="C131" s="56" t="s">
        <v>225</v>
      </c>
      <c r="D131" s="94" t="s">
        <v>386</v>
      </c>
      <c r="E131" s="53">
        <v>1</v>
      </c>
      <c r="F131" s="60" t="s">
        <v>386</v>
      </c>
      <c r="G131" s="54">
        <v>0</v>
      </c>
      <c r="H131" s="123">
        <v>1425.9</v>
      </c>
      <c r="I131" s="123">
        <v>5703.56</v>
      </c>
      <c r="J131" s="65">
        <f t="shared" si="3"/>
        <v>7129.4600000000009</v>
      </c>
    </row>
    <row r="132" spans="1:10" ht="15.5" x14ac:dyDescent="0.3">
      <c r="A132" s="55" t="s">
        <v>187</v>
      </c>
      <c r="B132" s="55" t="s">
        <v>25</v>
      </c>
      <c r="C132" s="57" t="s">
        <v>223</v>
      </c>
      <c r="D132" s="94" t="s">
        <v>386</v>
      </c>
      <c r="E132" s="53">
        <v>1</v>
      </c>
      <c r="F132" s="60" t="s">
        <v>386</v>
      </c>
      <c r="G132" s="54">
        <v>0</v>
      </c>
      <c r="H132" s="123">
        <v>2312.25</v>
      </c>
      <c r="I132" s="123">
        <v>9249.0300000000007</v>
      </c>
      <c r="J132" s="65">
        <f t="shared" si="3"/>
        <v>11561.28</v>
      </c>
    </row>
    <row r="133" spans="1:10" ht="15.5" x14ac:dyDescent="0.3">
      <c r="A133" s="55" t="s">
        <v>183</v>
      </c>
      <c r="B133" s="57" t="s">
        <v>27</v>
      </c>
      <c r="C133" s="56" t="s">
        <v>222</v>
      </c>
      <c r="D133" s="94" t="s">
        <v>386</v>
      </c>
      <c r="E133" s="53">
        <v>1</v>
      </c>
      <c r="F133" s="60" t="s">
        <v>386</v>
      </c>
      <c r="G133" s="54">
        <v>0</v>
      </c>
      <c r="H133" s="123">
        <v>1695.65</v>
      </c>
      <c r="I133" s="123">
        <v>6782.61</v>
      </c>
      <c r="J133" s="65">
        <f t="shared" si="3"/>
        <v>8478.26</v>
      </c>
    </row>
    <row r="134" spans="1:10" ht="15.5" x14ac:dyDescent="0.3">
      <c r="A134" s="55" t="s">
        <v>180</v>
      </c>
      <c r="B134" s="58" t="s">
        <v>37</v>
      </c>
      <c r="C134" s="58" t="s">
        <v>221</v>
      </c>
      <c r="D134" s="94" t="s">
        <v>386</v>
      </c>
      <c r="E134" s="53">
        <v>1</v>
      </c>
      <c r="F134" s="60" t="s">
        <v>386</v>
      </c>
      <c r="G134" s="54">
        <v>0</v>
      </c>
      <c r="H134" s="124">
        <v>770.75</v>
      </c>
      <c r="I134" s="124">
        <v>3083.01</v>
      </c>
      <c r="J134" s="65">
        <f t="shared" si="3"/>
        <v>3853.76</v>
      </c>
    </row>
    <row r="135" spans="1:10" ht="15.5" x14ac:dyDescent="0.3">
      <c r="A135" s="55" t="s">
        <v>187</v>
      </c>
      <c r="B135" s="55" t="s">
        <v>25</v>
      </c>
      <c r="C135" s="56" t="s">
        <v>222</v>
      </c>
      <c r="D135" s="94" t="s">
        <v>386</v>
      </c>
      <c r="E135" s="53">
        <v>1</v>
      </c>
      <c r="F135" s="60" t="s">
        <v>386</v>
      </c>
      <c r="G135" s="54">
        <v>0</v>
      </c>
      <c r="H135" s="123">
        <v>2312.25</v>
      </c>
      <c r="I135" s="123">
        <v>9249.0300000000007</v>
      </c>
      <c r="J135" s="65">
        <f t="shared" ref="J135:J166" si="4">H135+I135</f>
        <v>11561.28</v>
      </c>
    </row>
    <row r="136" spans="1:10" ht="15.5" x14ac:dyDescent="0.3">
      <c r="A136" s="55" t="s">
        <v>181</v>
      </c>
      <c r="B136" s="57" t="s">
        <v>33</v>
      </c>
      <c r="C136" s="56" t="s">
        <v>220</v>
      </c>
      <c r="D136" s="94" t="s">
        <v>386</v>
      </c>
      <c r="E136" s="53">
        <v>1</v>
      </c>
      <c r="F136" s="60" t="s">
        <v>386</v>
      </c>
      <c r="G136" s="54">
        <v>0</v>
      </c>
      <c r="H136" s="124">
        <v>1079.06</v>
      </c>
      <c r="I136" s="124">
        <v>4316.21</v>
      </c>
      <c r="J136" s="65">
        <f t="shared" si="4"/>
        <v>5395.27</v>
      </c>
    </row>
    <row r="137" spans="1:10" ht="15.5" x14ac:dyDescent="0.3">
      <c r="A137" s="55" t="s">
        <v>180</v>
      </c>
      <c r="B137" s="58" t="s">
        <v>37</v>
      </c>
      <c r="C137" s="57" t="s">
        <v>223</v>
      </c>
      <c r="D137" s="94" t="s">
        <v>386</v>
      </c>
      <c r="E137" s="53">
        <v>1</v>
      </c>
      <c r="F137" s="60" t="s">
        <v>386</v>
      </c>
      <c r="G137" s="54">
        <v>0</v>
      </c>
      <c r="H137" s="124">
        <v>770.75</v>
      </c>
      <c r="I137" s="124">
        <v>3083.01</v>
      </c>
      <c r="J137" s="65">
        <f t="shared" si="4"/>
        <v>3853.76</v>
      </c>
    </row>
    <row r="138" spans="1:10" ht="15.5" x14ac:dyDescent="0.3">
      <c r="A138" s="55" t="s">
        <v>183</v>
      </c>
      <c r="B138" s="57" t="s">
        <v>27</v>
      </c>
      <c r="C138" s="58" t="s">
        <v>221</v>
      </c>
      <c r="D138" s="94" t="s">
        <v>386</v>
      </c>
      <c r="E138" s="53">
        <v>1</v>
      </c>
      <c r="F138" s="60" t="s">
        <v>386</v>
      </c>
      <c r="G138" s="54">
        <v>0</v>
      </c>
      <c r="H138" s="123">
        <v>1695.65</v>
      </c>
      <c r="I138" s="123">
        <v>6782.61</v>
      </c>
      <c r="J138" s="65">
        <f t="shared" si="4"/>
        <v>8478.26</v>
      </c>
    </row>
    <row r="139" spans="1:10" ht="15.5" x14ac:dyDescent="0.3">
      <c r="A139" s="55" t="s">
        <v>182</v>
      </c>
      <c r="B139" s="56" t="s">
        <v>39</v>
      </c>
      <c r="C139" s="56" t="s">
        <v>220</v>
      </c>
      <c r="D139" s="94" t="s">
        <v>386</v>
      </c>
      <c r="E139" s="53">
        <v>1</v>
      </c>
      <c r="F139" s="60" t="s">
        <v>386</v>
      </c>
      <c r="G139" s="54">
        <v>0</v>
      </c>
      <c r="H139" s="123">
        <v>500.99</v>
      </c>
      <c r="I139" s="123">
        <v>2003.96</v>
      </c>
      <c r="J139" s="65">
        <f t="shared" si="4"/>
        <v>2504.9499999999998</v>
      </c>
    </row>
    <row r="140" spans="1:10" ht="15.5" x14ac:dyDescent="0.3">
      <c r="A140" s="55" t="s">
        <v>180</v>
      </c>
      <c r="B140" s="58" t="s">
        <v>37</v>
      </c>
      <c r="C140" s="56" t="s">
        <v>222</v>
      </c>
      <c r="D140" s="94" t="s">
        <v>386</v>
      </c>
      <c r="E140" s="53">
        <v>1</v>
      </c>
      <c r="F140" s="60" t="s">
        <v>386</v>
      </c>
      <c r="G140" s="54">
        <v>0</v>
      </c>
      <c r="H140" s="124">
        <v>770.75</v>
      </c>
      <c r="I140" s="124">
        <v>3083.01</v>
      </c>
      <c r="J140" s="65">
        <f t="shared" si="4"/>
        <v>3853.76</v>
      </c>
    </row>
    <row r="141" spans="1:10" ht="15.5" x14ac:dyDescent="0.3">
      <c r="A141" s="55" t="s">
        <v>185</v>
      </c>
      <c r="B141" s="55" t="s">
        <v>29</v>
      </c>
      <c r="C141" s="59" t="s">
        <v>224</v>
      </c>
      <c r="D141" s="94" t="s">
        <v>386</v>
      </c>
      <c r="E141" s="53">
        <v>1</v>
      </c>
      <c r="F141" s="60" t="s">
        <v>386</v>
      </c>
      <c r="G141" s="54">
        <v>0</v>
      </c>
      <c r="H141" s="123">
        <v>1425.9</v>
      </c>
      <c r="I141" s="123">
        <v>5703.56</v>
      </c>
      <c r="J141" s="65">
        <f t="shared" si="4"/>
        <v>7129.4600000000009</v>
      </c>
    </row>
    <row r="142" spans="1:10" ht="15.5" x14ac:dyDescent="0.3">
      <c r="A142" s="56" t="s">
        <v>182</v>
      </c>
      <c r="B142" s="56" t="s">
        <v>39</v>
      </c>
      <c r="C142" s="56" t="s">
        <v>220</v>
      </c>
      <c r="D142" s="94" t="s">
        <v>386</v>
      </c>
      <c r="E142" s="53">
        <v>1</v>
      </c>
      <c r="F142" s="62" t="s">
        <v>386</v>
      </c>
      <c r="G142" s="54">
        <v>0</v>
      </c>
      <c r="H142" s="123">
        <v>500.99</v>
      </c>
      <c r="I142" s="123">
        <v>2003.96</v>
      </c>
      <c r="J142" s="65">
        <f t="shared" si="4"/>
        <v>2504.9499999999998</v>
      </c>
    </row>
    <row r="143" spans="1:10" ht="15.5" x14ac:dyDescent="0.3">
      <c r="A143" s="55" t="s">
        <v>196</v>
      </c>
      <c r="B143" s="57" t="s">
        <v>33</v>
      </c>
      <c r="C143" s="56" t="s">
        <v>222</v>
      </c>
      <c r="D143" s="94" t="s">
        <v>386</v>
      </c>
      <c r="E143" s="53">
        <v>1</v>
      </c>
      <c r="F143" s="60" t="s">
        <v>386</v>
      </c>
      <c r="G143" s="54">
        <v>0</v>
      </c>
      <c r="H143" s="124">
        <v>1079.06</v>
      </c>
      <c r="I143" s="124">
        <v>4316.21</v>
      </c>
      <c r="J143" s="65">
        <f t="shared" si="4"/>
        <v>5395.27</v>
      </c>
    </row>
    <row r="144" spans="1:10" ht="15.5" x14ac:dyDescent="0.3">
      <c r="A144" s="55" t="s">
        <v>201</v>
      </c>
      <c r="B144" s="56" t="s">
        <v>39</v>
      </c>
      <c r="C144" s="57" t="s">
        <v>219</v>
      </c>
      <c r="D144" s="94" t="s">
        <v>386</v>
      </c>
      <c r="E144" s="53">
        <v>1</v>
      </c>
      <c r="F144" s="60" t="s">
        <v>386</v>
      </c>
      <c r="G144" s="54">
        <v>0</v>
      </c>
      <c r="H144" s="123">
        <v>500.99</v>
      </c>
      <c r="I144" s="123">
        <v>2003.96</v>
      </c>
      <c r="J144" s="65">
        <f t="shared" si="4"/>
        <v>2504.9499999999998</v>
      </c>
    </row>
    <row r="145" spans="1:10" ht="15.5" x14ac:dyDescent="0.3">
      <c r="A145" s="55" t="s">
        <v>187</v>
      </c>
      <c r="B145" s="55" t="s">
        <v>25</v>
      </c>
      <c r="C145" s="60" t="s">
        <v>226</v>
      </c>
      <c r="D145" s="94" t="s">
        <v>386</v>
      </c>
      <c r="E145" s="53">
        <v>1</v>
      </c>
      <c r="F145" s="60" t="s">
        <v>386</v>
      </c>
      <c r="G145" s="54">
        <v>0</v>
      </c>
      <c r="H145" s="123">
        <v>2312.25</v>
      </c>
      <c r="I145" s="123">
        <v>9249.0300000000007</v>
      </c>
      <c r="J145" s="65">
        <f t="shared" si="4"/>
        <v>11561.28</v>
      </c>
    </row>
    <row r="146" spans="1:10" ht="15.5" x14ac:dyDescent="0.3">
      <c r="A146" s="55" t="s">
        <v>183</v>
      </c>
      <c r="B146" s="57" t="s">
        <v>27</v>
      </c>
      <c r="C146" s="55" t="s">
        <v>226</v>
      </c>
      <c r="D146" s="94" t="s">
        <v>386</v>
      </c>
      <c r="E146" s="53">
        <v>1</v>
      </c>
      <c r="F146" s="61" t="s">
        <v>386</v>
      </c>
      <c r="G146" s="54">
        <v>0</v>
      </c>
      <c r="H146" s="123">
        <v>1695.65</v>
      </c>
      <c r="I146" s="123">
        <v>6782.61</v>
      </c>
      <c r="J146" s="65">
        <f t="shared" si="4"/>
        <v>8478.26</v>
      </c>
    </row>
    <row r="147" spans="1:10" ht="15.5" x14ac:dyDescent="0.3">
      <c r="A147" s="55" t="s">
        <v>205</v>
      </c>
      <c r="B147" s="55" t="s">
        <v>449</v>
      </c>
      <c r="C147" s="56" t="s">
        <v>220</v>
      </c>
      <c r="D147" s="94" t="s">
        <v>386</v>
      </c>
      <c r="E147" s="53">
        <v>1</v>
      </c>
      <c r="F147" s="60" t="s">
        <v>386</v>
      </c>
      <c r="G147" s="54">
        <v>0</v>
      </c>
      <c r="H147" s="123">
        <v>3709.68</v>
      </c>
      <c r="I147" s="123">
        <v>14838.72</v>
      </c>
      <c r="J147" s="65">
        <f t="shared" si="4"/>
        <v>18548.399999999998</v>
      </c>
    </row>
    <row r="148" spans="1:10" ht="15.5" x14ac:dyDescent="0.3">
      <c r="A148" s="55" t="s">
        <v>207</v>
      </c>
      <c r="B148" s="57" t="s">
        <v>27</v>
      </c>
      <c r="C148" s="57" t="s">
        <v>223</v>
      </c>
      <c r="D148" s="94" t="s">
        <v>386</v>
      </c>
      <c r="E148" s="53">
        <v>1</v>
      </c>
      <c r="F148" s="60" t="s">
        <v>386</v>
      </c>
      <c r="G148" s="54">
        <v>0</v>
      </c>
      <c r="H148" s="123">
        <v>1695.65</v>
      </c>
      <c r="I148" s="123">
        <v>6782.61</v>
      </c>
      <c r="J148" s="65">
        <f t="shared" si="4"/>
        <v>8478.26</v>
      </c>
    </row>
    <row r="149" spans="1:10" ht="15.5" x14ac:dyDescent="0.3">
      <c r="A149" s="55" t="s">
        <v>208</v>
      </c>
      <c r="B149" s="55" t="s">
        <v>449</v>
      </c>
      <c r="C149" s="57" t="s">
        <v>219</v>
      </c>
      <c r="D149" s="94" t="s">
        <v>386</v>
      </c>
      <c r="E149" s="53">
        <v>1</v>
      </c>
      <c r="F149" s="60" t="s">
        <v>386</v>
      </c>
      <c r="G149" s="54">
        <v>0</v>
      </c>
      <c r="H149" s="123">
        <v>3709.68</v>
      </c>
      <c r="I149" s="123">
        <v>14838.72</v>
      </c>
      <c r="J149" s="65">
        <f t="shared" si="4"/>
        <v>18548.399999999998</v>
      </c>
    </row>
    <row r="150" spans="1:10" ht="15.5" x14ac:dyDescent="0.3">
      <c r="A150" s="55" t="s">
        <v>183</v>
      </c>
      <c r="B150" s="57" t="s">
        <v>27</v>
      </c>
      <c r="C150" s="56" t="s">
        <v>220</v>
      </c>
      <c r="D150" s="94" t="s">
        <v>386</v>
      </c>
      <c r="E150" s="53">
        <v>1</v>
      </c>
      <c r="F150" s="61" t="s">
        <v>386</v>
      </c>
      <c r="G150" s="54">
        <v>0</v>
      </c>
      <c r="H150" s="123">
        <v>1695.65</v>
      </c>
      <c r="I150" s="123">
        <v>6782.61</v>
      </c>
      <c r="J150" s="65">
        <f t="shared" si="4"/>
        <v>8478.26</v>
      </c>
    </row>
    <row r="151" spans="1:10" ht="15.5" x14ac:dyDescent="0.3">
      <c r="A151" s="55" t="s">
        <v>187</v>
      </c>
      <c r="B151" s="55" t="s">
        <v>25</v>
      </c>
      <c r="C151" s="56" t="s">
        <v>225</v>
      </c>
      <c r="D151" s="94" t="s">
        <v>386</v>
      </c>
      <c r="E151" s="53">
        <v>1</v>
      </c>
      <c r="F151" s="129" t="s">
        <v>386</v>
      </c>
      <c r="G151" s="54">
        <v>0</v>
      </c>
      <c r="H151" s="123">
        <v>2312.25</v>
      </c>
      <c r="I151" s="123">
        <v>9249.0300000000007</v>
      </c>
      <c r="J151" s="65">
        <f t="shared" si="4"/>
        <v>11561.28</v>
      </c>
    </row>
    <row r="152" spans="1:10" ht="15.5" x14ac:dyDescent="0.3">
      <c r="A152" s="55" t="s">
        <v>189</v>
      </c>
      <c r="B152" s="55" t="s">
        <v>31</v>
      </c>
      <c r="C152" s="56" t="s">
        <v>225</v>
      </c>
      <c r="D152" s="94" t="s">
        <v>386</v>
      </c>
      <c r="E152" s="53">
        <v>1</v>
      </c>
      <c r="F152" s="60" t="s">
        <v>386</v>
      </c>
      <c r="G152" s="54">
        <v>0</v>
      </c>
      <c r="H152" s="123">
        <v>1310.28</v>
      </c>
      <c r="I152" s="123">
        <v>5241.1099999999997</v>
      </c>
      <c r="J152" s="65">
        <f t="shared" si="4"/>
        <v>6551.3899999999994</v>
      </c>
    </row>
    <row r="153" spans="1:10" ht="15.5" x14ac:dyDescent="0.3">
      <c r="A153" s="55" t="s">
        <v>195</v>
      </c>
      <c r="B153" s="55" t="s">
        <v>41</v>
      </c>
      <c r="C153" s="57" t="s">
        <v>219</v>
      </c>
      <c r="D153" s="94" t="s">
        <v>386</v>
      </c>
      <c r="E153" s="53">
        <v>1</v>
      </c>
      <c r="F153" s="60" t="s">
        <v>386</v>
      </c>
      <c r="G153" s="54">
        <v>0</v>
      </c>
      <c r="H153" s="123">
        <v>308.3</v>
      </c>
      <c r="I153" s="123">
        <v>1233.21</v>
      </c>
      <c r="J153" s="67">
        <f t="shared" si="4"/>
        <v>1541.51</v>
      </c>
    </row>
    <row r="154" spans="1:10" ht="15.5" x14ac:dyDescent="0.3">
      <c r="A154" s="55" t="s">
        <v>180</v>
      </c>
      <c r="B154" s="58" t="s">
        <v>37</v>
      </c>
      <c r="C154" s="56" t="s">
        <v>224</v>
      </c>
      <c r="D154" s="94" t="s">
        <v>386</v>
      </c>
      <c r="E154" s="53">
        <v>1</v>
      </c>
      <c r="F154" s="60" t="s">
        <v>386</v>
      </c>
      <c r="G154" s="54">
        <v>0</v>
      </c>
      <c r="H154" s="124">
        <v>770.75</v>
      </c>
      <c r="I154" s="124">
        <v>3083.01</v>
      </c>
      <c r="J154" s="65">
        <f t="shared" si="4"/>
        <v>3853.76</v>
      </c>
    </row>
    <row r="155" spans="1:10" ht="15.5" x14ac:dyDescent="0.3">
      <c r="A155" s="55" t="s">
        <v>180</v>
      </c>
      <c r="B155" s="58" t="s">
        <v>37</v>
      </c>
      <c r="C155" s="55" t="s">
        <v>226</v>
      </c>
      <c r="D155" s="94" t="s">
        <v>386</v>
      </c>
      <c r="E155" s="53">
        <v>1</v>
      </c>
      <c r="F155" s="60" t="s">
        <v>386</v>
      </c>
      <c r="G155" s="54">
        <v>0</v>
      </c>
      <c r="H155" s="124">
        <v>770.75</v>
      </c>
      <c r="I155" s="124">
        <v>3083.01</v>
      </c>
      <c r="J155" s="65">
        <f t="shared" si="4"/>
        <v>3853.76</v>
      </c>
    </row>
    <row r="156" spans="1:10" ht="15.5" x14ac:dyDescent="0.3">
      <c r="A156" s="55" t="s">
        <v>196</v>
      </c>
      <c r="B156" s="57" t="s">
        <v>33</v>
      </c>
      <c r="C156" s="55" t="s">
        <v>226</v>
      </c>
      <c r="D156" s="94" t="s">
        <v>386</v>
      </c>
      <c r="E156" s="53">
        <v>1</v>
      </c>
      <c r="F156" s="60" t="s">
        <v>386</v>
      </c>
      <c r="G156" s="54">
        <v>0</v>
      </c>
      <c r="H156" s="124">
        <v>1079.06</v>
      </c>
      <c r="I156" s="124">
        <v>4316.21</v>
      </c>
      <c r="J156" s="65">
        <f t="shared" si="4"/>
        <v>5395.27</v>
      </c>
    </row>
    <row r="157" spans="1:10" ht="15.5" x14ac:dyDescent="0.3">
      <c r="A157" s="55" t="s">
        <v>181</v>
      </c>
      <c r="B157" s="57" t="s">
        <v>33</v>
      </c>
      <c r="C157" s="55" t="s">
        <v>226</v>
      </c>
      <c r="D157" s="94" t="s">
        <v>386</v>
      </c>
      <c r="E157" s="53">
        <v>1</v>
      </c>
      <c r="F157" s="60" t="s">
        <v>386</v>
      </c>
      <c r="G157" s="54">
        <v>0</v>
      </c>
      <c r="H157" s="124">
        <v>1079.06</v>
      </c>
      <c r="I157" s="124">
        <v>4316.21</v>
      </c>
      <c r="J157" s="65">
        <f t="shared" si="4"/>
        <v>5395.27</v>
      </c>
    </row>
    <row r="158" spans="1:10" ht="15.5" x14ac:dyDescent="0.3">
      <c r="A158" s="55" t="s">
        <v>188</v>
      </c>
      <c r="B158" s="55" t="s">
        <v>35</v>
      </c>
      <c r="C158" s="56" t="s">
        <v>222</v>
      </c>
      <c r="D158" s="94" t="s">
        <v>386</v>
      </c>
      <c r="E158" s="53">
        <v>1</v>
      </c>
      <c r="F158" s="60" t="s">
        <v>386</v>
      </c>
      <c r="G158" s="54">
        <v>0</v>
      </c>
      <c r="H158" s="123">
        <v>936.46</v>
      </c>
      <c r="I158" s="123">
        <v>3745.85</v>
      </c>
      <c r="J158" s="65">
        <f t="shared" si="4"/>
        <v>4682.3099999999995</v>
      </c>
    </row>
    <row r="159" spans="1:10" ht="15.5" x14ac:dyDescent="0.3">
      <c r="A159" s="55" t="s">
        <v>217</v>
      </c>
      <c r="B159" s="57" t="s">
        <v>27</v>
      </c>
      <c r="C159" s="58" t="s">
        <v>225</v>
      </c>
      <c r="D159" s="94" t="s">
        <v>386</v>
      </c>
      <c r="E159" s="53">
        <v>1</v>
      </c>
      <c r="F159" s="60" t="s">
        <v>386</v>
      </c>
      <c r="G159" s="54">
        <v>0</v>
      </c>
      <c r="H159" s="123">
        <v>1695.65</v>
      </c>
      <c r="I159" s="123">
        <v>6782.61</v>
      </c>
      <c r="J159" s="65">
        <f t="shared" si="4"/>
        <v>8478.26</v>
      </c>
    </row>
    <row r="160" spans="1:10" ht="15.5" x14ac:dyDescent="0.3">
      <c r="A160" s="55" t="s">
        <v>183</v>
      </c>
      <c r="B160" s="57" t="s">
        <v>27</v>
      </c>
      <c r="C160" s="56" t="s">
        <v>224</v>
      </c>
      <c r="D160" s="94" t="s">
        <v>386</v>
      </c>
      <c r="E160" s="53">
        <v>1</v>
      </c>
      <c r="F160" s="60" t="s">
        <v>386</v>
      </c>
      <c r="G160" s="54">
        <v>0</v>
      </c>
      <c r="H160" s="123">
        <v>1695.65</v>
      </c>
      <c r="I160" s="123">
        <v>6782.61</v>
      </c>
      <c r="J160" s="65">
        <f t="shared" si="4"/>
        <v>8478.26</v>
      </c>
    </row>
    <row r="161" spans="1:30" ht="15.5" x14ac:dyDescent="0.3">
      <c r="A161" s="55" t="s">
        <v>218</v>
      </c>
      <c r="B161" s="55" t="s">
        <v>43</v>
      </c>
      <c r="C161" s="57" t="s">
        <v>219</v>
      </c>
      <c r="D161" s="94" t="s">
        <v>386</v>
      </c>
      <c r="E161" s="53">
        <v>1</v>
      </c>
      <c r="F161" s="60" t="s">
        <v>386</v>
      </c>
      <c r="G161" s="54">
        <v>0</v>
      </c>
      <c r="H161" s="125">
        <v>269.76</v>
      </c>
      <c r="I161" s="125">
        <v>1079.06</v>
      </c>
      <c r="J161" s="67">
        <f t="shared" si="4"/>
        <v>1348.82</v>
      </c>
    </row>
    <row r="162" spans="1:30" ht="15.5" x14ac:dyDescent="0.3">
      <c r="A162" s="55" t="s">
        <v>189</v>
      </c>
      <c r="B162" s="55" t="s">
        <v>31</v>
      </c>
      <c r="C162" s="55" t="s">
        <v>226</v>
      </c>
      <c r="D162" s="94" t="s">
        <v>386</v>
      </c>
      <c r="E162" s="53">
        <v>1</v>
      </c>
      <c r="F162" s="60" t="s">
        <v>386</v>
      </c>
      <c r="G162" s="54">
        <v>0</v>
      </c>
      <c r="H162" s="123">
        <v>1310.28</v>
      </c>
      <c r="I162" s="123">
        <v>5241.1099999999997</v>
      </c>
      <c r="J162" s="65">
        <f t="shared" si="4"/>
        <v>6551.3899999999994</v>
      </c>
    </row>
    <row r="163" spans="1:30" ht="15.5" x14ac:dyDescent="0.3">
      <c r="A163" s="55" t="s">
        <v>181</v>
      </c>
      <c r="B163" s="57" t="s">
        <v>33</v>
      </c>
      <c r="C163" s="56" t="s">
        <v>224</v>
      </c>
      <c r="D163" s="94" t="s">
        <v>386</v>
      </c>
      <c r="E163" s="53">
        <v>1</v>
      </c>
      <c r="F163" s="60" t="s">
        <v>386</v>
      </c>
      <c r="G163" s="54">
        <v>0</v>
      </c>
      <c r="H163" s="124">
        <v>1079.06</v>
      </c>
      <c r="I163" s="124">
        <v>4316.21</v>
      </c>
      <c r="J163" s="65">
        <f t="shared" si="4"/>
        <v>5395.27</v>
      </c>
      <c r="K163" s="17"/>
      <c r="L163" s="17"/>
      <c r="M163" s="17"/>
      <c r="N163" s="17"/>
      <c r="O163" s="17"/>
      <c r="P163" s="17"/>
      <c r="Q163" s="17"/>
      <c r="R163" s="5"/>
      <c r="S163" s="5"/>
      <c r="T163" s="5"/>
      <c r="U163" s="5"/>
      <c r="V163" s="5"/>
      <c r="W163" s="5"/>
      <c r="X163" s="5"/>
      <c r="Y163" s="5"/>
      <c r="Z163" s="5"/>
      <c r="AA163" s="5"/>
      <c r="AB163" s="5"/>
      <c r="AC163" s="5"/>
      <c r="AD163" s="5"/>
    </row>
    <row r="164" spans="1:30" ht="15.5" x14ac:dyDescent="0.3">
      <c r="A164" s="55" t="s">
        <v>185</v>
      </c>
      <c r="B164" s="55" t="s">
        <v>29</v>
      </c>
      <c r="C164" s="58" t="s">
        <v>225</v>
      </c>
      <c r="D164" s="94" t="s">
        <v>386</v>
      </c>
      <c r="E164" s="53">
        <v>1</v>
      </c>
      <c r="F164" s="60" t="s">
        <v>386</v>
      </c>
      <c r="G164" s="54">
        <v>0</v>
      </c>
      <c r="H164" s="123">
        <v>1425.9</v>
      </c>
      <c r="I164" s="123">
        <v>5703.56</v>
      </c>
      <c r="J164" s="65">
        <f t="shared" si="4"/>
        <v>7129.4600000000009</v>
      </c>
      <c r="K164" s="17"/>
      <c r="L164" s="17"/>
      <c r="M164" s="17"/>
      <c r="N164" s="17"/>
      <c r="O164" s="17"/>
      <c r="P164" s="17"/>
      <c r="Q164" s="17"/>
      <c r="R164" s="5"/>
      <c r="S164" s="5"/>
      <c r="T164" s="5"/>
      <c r="U164" s="5"/>
      <c r="V164" s="5"/>
      <c r="W164" s="5"/>
      <c r="X164" s="5"/>
      <c r="Y164" s="5"/>
      <c r="Z164" s="5"/>
      <c r="AA164" s="5"/>
      <c r="AB164" s="5"/>
      <c r="AC164" s="5"/>
      <c r="AD164" s="5"/>
    </row>
    <row r="165" spans="1:30" ht="15.5" x14ac:dyDescent="0.3">
      <c r="A165" s="55" t="s">
        <v>187</v>
      </c>
      <c r="B165" s="55" t="s">
        <v>25</v>
      </c>
      <c r="C165" s="56" t="s">
        <v>222</v>
      </c>
      <c r="D165" s="94" t="s">
        <v>386</v>
      </c>
      <c r="E165" s="53">
        <v>1</v>
      </c>
      <c r="F165" s="137" t="s">
        <v>386</v>
      </c>
      <c r="G165" s="54">
        <v>0</v>
      </c>
      <c r="H165" s="123">
        <v>2312.25</v>
      </c>
      <c r="I165" s="123">
        <v>9249.0300000000007</v>
      </c>
      <c r="J165" s="65">
        <f t="shared" si="4"/>
        <v>11561.28</v>
      </c>
      <c r="K165" s="17"/>
      <c r="L165" s="17"/>
      <c r="M165" s="17"/>
      <c r="N165" s="17"/>
      <c r="O165" s="17"/>
      <c r="P165" s="17"/>
      <c r="Q165" s="17"/>
      <c r="R165" s="5"/>
      <c r="S165" s="5"/>
      <c r="T165" s="5"/>
      <c r="U165" s="5"/>
      <c r="V165" s="5"/>
      <c r="W165" s="5"/>
      <c r="X165" s="5"/>
      <c r="Y165" s="5"/>
      <c r="Z165" s="5"/>
      <c r="AA165" s="5"/>
      <c r="AB165" s="5"/>
      <c r="AC165" s="5"/>
      <c r="AD165" s="5"/>
    </row>
    <row r="166" spans="1:30" ht="15.5" x14ac:dyDescent="0.3">
      <c r="A166" s="55" t="s">
        <v>189</v>
      </c>
      <c r="B166" s="55" t="s">
        <v>31</v>
      </c>
      <c r="C166" s="56" t="s">
        <v>224</v>
      </c>
      <c r="D166" s="94" t="s">
        <v>386</v>
      </c>
      <c r="E166" s="53">
        <v>1</v>
      </c>
      <c r="F166" s="60" t="s">
        <v>386</v>
      </c>
      <c r="G166" s="54">
        <v>0</v>
      </c>
      <c r="H166" s="123">
        <v>1310.28</v>
      </c>
      <c r="I166" s="123">
        <v>5241.1099999999997</v>
      </c>
      <c r="J166" s="65">
        <f t="shared" si="4"/>
        <v>6551.3899999999994</v>
      </c>
      <c r="K166" s="17"/>
      <c r="L166" s="17"/>
      <c r="M166" s="17"/>
      <c r="N166" s="17"/>
      <c r="O166" s="17"/>
      <c r="P166" s="17"/>
      <c r="Q166" s="17"/>
      <c r="R166" s="5"/>
      <c r="S166" s="5"/>
      <c r="T166" s="5"/>
      <c r="U166" s="5"/>
      <c r="V166" s="5"/>
      <c r="W166" s="5"/>
      <c r="X166" s="5"/>
      <c r="Y166" s="5"/>
      <c r="Z166" s="5"/>
      <c r="AA166" s="5"/>
      <c r="AB166" s="5"/>
      <c r="AC166" s="5"/>
      <c r="AD166" s="5"/>
    </row>
    <row r="167" spans="1:30" ht="15.5" x14ac:dyDescent="0.3">
      <c r="A167" s="55" t="s">
        <v>196</v>
      </c>
      <c r="B167" s="57" t="s">
        <v>33</v>
      </c>
      <c r="C167" s="58" t="s">
        <v>219</v>
      </c>
      <c r="D167" s="94" t="s">
        <v>386</v>
      </c>
      <c r="E167" s="53">
        <v>1</v>
      </c>
      <c r="F167" s="61" t="s">
        <v>386</v>
      </c>
      <c r="G167" s="54">
        <v>0</v>
      </c>
      <c r="H167" s="124">
        <v>1079.06</v>
      </c>
      <c r="I167" s="124">
        <v>4316.21</v>
      </c>
      <c r="J167" s="65">
        <f t="shared" ref="J167:J174" si="5">H167+I167</f>
        <v>5395.27</v>
      </c>
      <c r="K167" s="17"/>
      <c r="L167" s="17"/>
      <c r="M167" s="17"/>
      <c r="N167" s="17"/>
      <c r="O167" s="17"/>
      <c r="P167" s="17"/>
      <c r="Q167" s="17"/>
      <c r="R167" s="5"/>
      <c r="S167" s="5"/>
      <c r="T167" s="5"/>
      <c r="U167" s="5"/>
      <c r="V167" s="5"/>
      <c r="W167" s="5"/>
      <c r="X167" s="5"/>
      <c r="Y167" s="5"/>
      <c r="Z167" s="5"/>
      <c r="AA167" s="5"/>
      <c r="AB167" s="5"/>
      <c r="AC167" s="5"/>
      <c r="AD167" s="5"/>
    </row>
    <row r="168" spans="1:30" ht="15.5" x14ac:dyDescent="0.3">
      <c r="A168" s="55" t="s">
        <v>180</v>
      </c>
      <c r="B168" s="57" t="s">
        <v>37</v>
      </c>
      <c r="C168" s="56" t="s">
        <v>222</v>
      </c>
      <c r="D168" s="94" t="s">
        <v>386</v>
      </c>
      <c r="E168" s="53">
        <v>1</v>
      </c>
      <c r="F168" s="60" t="s">
        <v>386</v>
      </c>
      <c r="G168" s="54">
        <v>0</v>
      </c>
      <c r="H168" s="124">
        <v>770.75</v>
      </c>
      <c r="I168" s="124">
        <v>3083.01</v>
      </c>
      <c r="J168" s="65">
        <f t="shared" si="5"/>
        <v>3853.76</v>
      </c>
      <c r="K168" s="17"/>
      <c r="L168" s="17"/>
      <c r="M168" s="17"/>
      <c r="N168" s="17"/>
      <c r="O168" s="17"/>
      <c r="P168" s="17"/>
      <c r="Q168" s="17"/>
      <c r="R168" s="5"/>
      <c r="S168" s="5"/>
      <c r="T168" s="5"/>
      <c r="U168" s="5"/>
      <c r="V168" s="5"/>
      <c r="W168" s="5"/>
      <c r="X168" s="5"/>
      <c r="Y168" s="5"/>
      <c r="Z168" s="5"/>
      <c r="AA168" s="5"/>
      <c r="AB168" s="5"/>
      <c r="AC168" s="5"/>
      <c r="AD168" s="5"/>
    </row>
    <row r="169" spans="1:30" ht="15.5" x14ac:dyDescent="0.3">
      <c r="A169" s="55" t="s">
        <v>180</v>
      </c>
      <c r="B169" s="58" t="s">
        <v>37</v>
      </c>
      <c r="C169" s="58" t="s">
        <v>225</v>
      </c>
      <c r="D169" s="94" t="s">
        <v>386</v>
      </c>
      <c r="E169" s="53">
        <v>1</v>
      </c>
      <c r="F169" s="135" t="s">
        <v>386</v>
      </c>
      <c r="G169" s="54">
        <v>0</v>
      </c>
      <c r="H169" s="124">
        <v>770.75</v>
      </c>
      <c r="I169" s="124">
        <v>3083.01</v>
      </c>
      <c r="J169" s="65">
        <f t="shared" si="5"/>
        <v>3853.76</v>
      </c>
      <c r="K169" s="17"/>
      <c r="L169" s="17"/>
      <c r="M169" s="17"/>
      <c r="N169" s="17"/>
      <c r="O169" s="17"/>
      <c r="P169" s="17"/>
      <c r="Q169" s="17"/>
      <c r="R169" s="5"/>
      <c r="S169" s="5"/>
      <c r="T169" s="5"/>
      <c r="U169" s="5"/>
      <c r="V169" s="5"/>
      <c r="W169" s="5"/>
      <c r="X169" s="5"/>
      <c r="Y169" s="5"/>
      <c r="Z169" s="5"/>
      <c r="AA169" s="5"/>
      <c r="AB169" s="5"/>
      <c r="AC169" s="5"/>
      <c r="AD169" s="5"/>
    </row>
    <row r="170" spans="1:30" ht="15.5" x14ac:dyDescent="0.3">
      <c r="A170" s="55" t="s">
        <v>182</v>
      </c>
      <c r="B170" s="56" t="s">
        <v>39</v>
      </c>
      <c r="C170" s="58" t="s">
        <v>221</v>
      </c>
      <c r="D170" s="94" t="s">
        <v>386</v>
      </c>
      <c r="E170" s="53">
        <v>1</v>
      </c>
      <c r="F170" s="60" t="s">
        <v>386</v>
      </c>
      <c r="G170" s="54">
        <v>0</v>
      </c>
      <c r="H170" s="123">
        <v>500.99</v>
      </c>
      <c r="I170" s="123">
        <v>2003.96</v>
      </c>
      <c r="J170" s="65">
        <f t="shared" si="5"/>
        <v>2504.9499999999998</v>
      </c>
      <c r="K170" s="17"/>
      <c r="L170" s="17"/>
      <c r="M170" s="17"/>
      <c r="N170" s="17"/>
      <c r="O170" s="17"/>
      <c r="P170" s="17"/>
      <c r="Q170" s="17"/>
      <c r="R170" s="5"/>
      <c r="S170" s="5"/>
      <c r="T170" s="5"/>
      <c r="U170" s="5"/>
      <c r="V170" s="5"/>
      <c r="W170" s="5"/>
      <c r="X170" s="5"/>
      <c r="Y170" s="5"/>
      <c r="Z170" s="5"/>
      <c r="AA170" s="5"/>
      <c r="AB170" s="5"/>
      <c r="AC170" s="5"/>
      <c r="AD170" s="5"/>
    </row>
    <row r="171" spans="1:30" ht="15.5" x14ac:dyDescent="0.3">
      <c r="A171" s="55" t="s">
        <v>180</v>
      </c>
      <c r="B171" s="58" t="s">
        <v>37</v>
      </c>
      <c r="C171" s="57" t="s">
        <v>219</v>
      </c>
      <c r="D171" s="94" t="s">
        <v>227</v>
      </c>
      <c r="E171" s="53">
        <v>1</v>
      </c>
      <c r="F171" s="60" t="s">
        <v>387</v>
      </c>
      <c r="G171" s="54">
        <v>0</v>
      </c>
      <c r="H171" s="124">
        <v>770.75</v>
      </c>
      <c r="I171" s="124">
        <v>3083.01</v>
      </c>
      <c r="J171" s="65">
        <f t="shared" si="5"/>
        <v>3853.76</v>
      </c>
      <c r="K171" s="17"/>
      <c r="L171" s="17"/>
      <c r="M171" s="17"/>
      <c r="N171" s="17"/>
      <c r="O171" s="17"/>
      <c r="P171" s="17"/>
      <c r="Q171" s="17"/>
      <c r="R171" s="5"/>
      <c r="S171" s="5"/>
      <c r="T171" s="5"/>
      <c r="U171" s="5"/>
      <c r="V171" s="5"/>
      <c r="W171" s="5"/>
      <c r="X171" s="5"/>
      <c r="Y171" s="5"/>
      <c r="Z171" s="5"/>
      <c r="AA171" s="5"/>
      <c r="AB171" s="5"/>
      <c r="AC171" s="5"/>
      <c r="AD171" s="5"/>
    </row>
    <row r="172" spans="1:30" ht="15.5" x14ac:dyDescent="0.3">
      <c r="A172" s="55" t="s">
        <v>185</v>
      </c>
      <c r="B172" s="55" t="s">
        <v>29</v>
      </c>
      <c r="C172" s="57" t="s">
        <v>219</v>
      </c>
      <c r="D172" s="94" t="s">
        <v>227</v>
      </c>
      <c r="E172" s="53">
        <v>1</v>
      </c>
      <c r="F172" s="60" t="s">
        <v>388</v>
      </c>
      <c r="G172" s="54">
        <v>0</v>
      </c>
      <c r="H172" s="123">
        <v>1425.9</v>
      </c>
      <c r="I172" s="123">
        <v>5703.56</v>
      </c>
      <c r="J172" s="65">
        <f t="shared" si="5"/>
        <v>7129.4600000000009</v>
      </c>
      <c r="K172" s="17"/>
      <c r="L172" s="17"/>
      <c r="M172" s="17"/>
      <c r="N172" s="17"/>
      <c r="O172" s="17"/>
      <c r="P172" s="17"/>
      <c r="Q172" s="17"/>
      <c r="R172" s="5"/>
      <c r="S172" s="5"/>
      <c r="T172" s="5"/>
      <c r="U172" s="5"/>
      <c r="V172" s="5"/>
      <c r="W172" s="5"/>
      <c r="X172" s="5"/>
      <c r="Y172" s="5"/>
      <c r="Z172" s="5"/>
      <c r="AA172" s="5"/>
      <c r="AB172" s="5"/>
      <c r="AC172" s="5"/>
      <c r="AD172" s="5"/>
    </row>
    <row r="173" spans="1:30" ht="15.5" x14ac:dyDescent="0.3">
      <c r="A173" s="55" t="s">
        <v>189</v>
      </c>
      <c r="B173" s="55" t="s">
        <v>31</v>
      </c>
      <c r="C173" s="57" t="s">
        <v>223</v>
      </c>
      <c r="D173" s="94" t="s">
        <v>227</v>
      </c>
      <c r="E173" s="53">
        <v>1</v>
      </c>
      <c r="F173" s="60" t="s">
        <v>567</v>
      </c>
      <c r="G173" s="54">
        <v>0</v>
      </c>
      <c r="H173" s="123">
        <v>1310.28</v>
      </c>
      <c r="I173" s="123">
        <v>5241.1099999999997</v>
      </c>
      <c r="J173" s="65">
        <f t="shared" si="5"/>
        <v>6551.3899999999994</v>
      </c>
      <c r="K173" s="17"/>
      <c r="L173" s="17"/>
      <c r="M173" s="17"/>
      <c r="N173" s="17"/>
      <c r="O173" s="17"/>
      <c r="P173" s="17"/>
      <c r="Q173" s="17"/>
      <c r="R173" s="5"/>
      <c r="S173" s="5"/>
      <c r="T173" s="5"/>
      <c r="U173" s="5"/>
      <c r="V173" s="5"/>
      <c r="W173" s="5"/>
      <c r="X173" s="5"/>
      <c r="Y173" s="5"/>
      <c r="Z173" s="5"/>
      <c r="AA173" s="5"/>
      <c r="AB173" s="5"/>
      <c r="AC173" s="5"/>
      <c r="AD173" s="5"/>
    </row>
    <row r="174" spans="1:30" ht="15.5" x14ac:dyDescent="0.3">
      <c r="A174" s="55" t="s">
        <v>181</v>
      </c>
      <c r="B174" s="57" t="s">
        <v>33</v>
      </c>
      <c r="C174" s="56" t="s">
        <v>222</v>
      </c>
      <c r="D174" s="94" t="s">
        <v>227</v>
      </c>
      <c r="E174" s="53">
        <v>1</v>
      </c>
      <c r="F174" s="63" t="s">
        <v>609</v>
      </c>
      <c r="G174" s="54">
        <v>0</v>
      </c>
      <c r="H174" s="124">
        <v>1079.06</v>
      </c>
      <c r="I174" s="124">
        <v>4316.21</v>
      </c>
      <c r="J174" s="65">
        <f t="shared" si="5"/>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6">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5</v>
      </c>
      <c r="D177" s="23">
        <v>2</v>
      </c>
      <c r="E177" s="23">
        <f t="shared" si="6"/>
        <v>7</v>
      </c>
      <c r="F177" s="24"/>
      <c r="G177" s="25">
        <f>SUMIF($B$7:$B$174,"DAS",$G$7:$G$174)</f>
        <v>0</v>
      </c>
      <c r="H177" s="25">
        <f>SUMIF($B$7:$B$174,"DIRETOR",$H$7:$H$174)-SUMIFS($H$7:$H$174,$D$7:$D$174,"VAGO",$B$7:$B$174,"DIRETOR")</f>
        <v>11129.039999999997</v>
      </c>
      <c r="I177" s="25">
        <f>SUMIF($B$7:$B$174,"DIRETOR",$I$7:$I$174)-SUMIFS($I$7:$I$174,$D$7:$D$174,"VAGO",$B$7:$B$174,"DIRETOR")</f>
        <v>74193.599999999991</v>
      </c>
      <c r="J177" s="25">
        <f>SUMIF($B$7:$B$174,"DIRETOR",$J$7:$J$174)</f>
        <v>122419.43999999997</v>
      </c>
      <c r="K177" s="26"/>
      <c r="L177" s="26"/>
      <c r="M177" s="26"/>
      <c r="N177" s="26"/>
      <c r="O177" s="26"/>
      <c r="P177" s="26"/>
      <c r="Q177" s="26"/>
    </row>
    <row r="178" spans="1:30" ht="14.5" x14ac:dyDescent="0.3">
      <c r="A178" s="22" t="s">
        <v>24</v>
      </c>
      <c r="B178" s="15" t="s">
        <v>25</v>
      </c>
      <c r="C178" s="23">
        <f>SUMIFS($E$7:$E$174,$B$7:$B$174,"DAS-1",$D$7:$D$174,"&lt;&gt;VAGO")</f>
        <v>4</v>
      </c>
      <c r="D178" s="23">
        <f>SUMIFS($E$7:$E$174,$B$7:$B$174,"DAS-1",$D$7:$D$174,"VAGO")</f>
        <v>5</v>
      </c>
      <c r="E178" s="23">
        <f>C178+D178</f>
        <v>9</v>
      </c>
      <c r="F178" s="27"/>
      <c r="G178" s="25">
        <f>SUMIF($B$7:$B$174,"DAS-1",$G$7:$G$174)</f>
        <v>0</v>
      </c>
      <c r="H178" s="25">
        <f>SUMIF($B$7:$B$174,"DAS-1",$H$7:$H$174)-SUMIFS($H$7:$H$174,$D$7:$D$174,"VAGO",$B$7:$B$174,"DAS-1")</f>
        <v>6936.75</v>
      </c>
      <c r="I178" s="25">
        <f>SUMIF($B$7:$B$174,"DAS-1",$I$7:$I$174)-SUMIFS($I$7:$I$174,$D$7:$D$174,"VAGO",$B$7:$B$174,"DAS-1")</f>
        <v>36996.120000000003</v>
      </c>
      <c r="J178" s="25">
        <f>SUMIF($B$7:$B$174,"DAS-1",$J$7:$J$174)</f>
        <v>101739.27</v>
      </c>
      <c r="K178" s="97"/>
      <c r="L178" s="26"/>
      <c r="M178" s="26"/>
      <c r="N178" s="26"/>
      <c r="O178" s="26"/>
      <c r="P178" s="26"/>
      <c r="Q178" s="26"/>
    </row>
    <row r="179" spans="1:30" ht="14.5" x14ac:dyDescent="0.3">
      <c r="A179" s="22" t="s">
        <v>26</v>
      </c>
      <c r="B179" s="15" t="s">
        <v>27</v>
      </c>
      <c r="C179" s="23">
        <f>SUMIFS($E$7:$E$174,$B$7:$B$174,"DAS-2",$D$7:$D$174,"&lt;&gt;VAGO")</f>
        <v>21</v>
      </c>
      <c r="D179" s="23">
        <f>SUMIFS($E$7:$E$174,$B$7:$B$174,"DAS-2",$D$7:$D$174,"VAGO")</f>
        <v>7</v>
      </c>
      <c r="E179" s="23">
        <f t="shared" si="6"/>
        <v>28</v>
      </c>
      <c r="F179" s="27"/>
      <c r="G179" s="25">
        <f>SUMIF($B$7:$B$174,"DAS-2",$G$7:$G$174)</f>
        <v>0</v>
      </c>
      <c r="H179" s="25">
        <f>SUMIF($B$7:$B$174,"DAS-2",$H$7:$H$174)-SUMIFS($H$7:$H$174,$D$7:$D$174,"VAGO",$B$7:$B$174,"DAS-2")</f>
        <v>33913.000000000029</v>
      </c>
      <c r="I179" s="25">
        <f>SUMIF($B$7:$B$174,"DAS-2",$I$7:$I$174)-SUMIFS($I$7:$I$174,$D$7:$D$174,"VAGO",$B$7:$B$174,"DAS-2")</f>
        <v>142434.80999999988</v>
      </c>
      <c r="J179" s="25">
        <f>SUMIF($B$7:$B$174,"DAS-2",$J$7:$J$174)</f>
        <v>235695.63000000009</v>
      </c>
      <c r="K179" s="26"/>
      <c r="L179" s="26"/>
      <c r="M179" s="26"/>
      <c r="N179" s="26"/>
      <c r="O179" s="26"/>
      <c r="P179" s="26"/>
      <c r="Q179" s="26"/>
    </row>
    <row r="180" spans="1:30" ht="14.5" x14ac:dyDescent="0.3">
      <c r="A180" s="22" t="s">
        <v>28</v>
      </c>
      <c r="B180" s="15" t="s">
        <v>29</v>
      </c>
      <c r="C180" s="23">
        <v>9</v>
      </c>
      <c r="D180" s="23">
        <v>4</v>
      </c>
      <c r="E180" s="23">
        <f t="shared" si="6"/>
        <v>13</v>
      </c>
      <c r="F180" s="27"/>
      <c r="G180" s="25">
        <f>SUMIF($B$7:$B$174,"DAS-3",$G$7:$G$174)</f>
        <v>0</v>
      </c>
      <c r="H180" s="25">
        <f>SUMIF($B$7:$B$174,"DAS-3",$H$7:$H$174)-SUMIFS($H$7:$H$174,$D$7:$D$174,"VAGO",$B$7:$B$174,"DAS-3")</f>
        <v>11407.199999999997</v>
      </c>
      <c r="I180" s="25">
        <f>SUMIF($B$7:$B$174,"DAS-3",$I$7:$I$174)-SUMIFS($I$7:$I$174,$D$7:$D$174,"VAGO",$B$7:$B$174,"DAS-3")</f>
        <v>57035.599999999984</v>
      </c>
      <c r="J180" s="25">
        <f>SUMIF($B$7:$B$174,"DAS-3",$J$7:$J$174)</f>
        <v>89831.180000000022</v>
      </c>
      <c r="K180" s="26"/>
      <c r="L180" s="26"/>
      <c r="M180" s="26"/>
      <c r="N180" s="26"/>
      <c r="O180" s="26"/>
      <c r="P180" s="26"/>
      <c r="Q180" s="26"/>
    </row>
    <row r="181" spans="1:30" ht="14.5" x14ac:dyDescent="0.3">
      <c r="A181" s="28" t="s">
        <v>30</v>
      </c>
      <c r="B181" s="15" t="s">
        <v>31</v>
      </c>
      <c r="C181" s="23">
        <v>21</v>
      </c>
      <c r="D181" s="23">
        <v>3</v>
      </c>
      <c r="E181" s="23">
        <f t="shared" si="6"/>
        <v>24</v>
      </c>
      <c r="F181" s="29"/>
      <c r="G181" s="25">
        <f>SUMIF($B$7:$B$174,"DAS-4",$G$7:$G$174)</f>
        <v>0</v>
      </c>
      <c r="H181" s="25">
        <f>SUMIF($B$7:$B$174,"DAS-4",$H$7:$H$174)-SUMIFS($H$7:$H$174,$D$7:$D$174,"VAGO",$B$7:$B$174,"DAS-4")</f>
        <v>19654.199999999997</v>
      </c>
      <c r="I181" s="25">
        <f>SUMIF($B$7:$B$174,"DAS-4",$I$7:$I$174)-SUMIFS($I$7:$I$174,$D$7:$D$174,"VAGO",$B$7:$B$174,"DAS-4")</f>
        <v>110063.31</v>
      </c>
      <c r="J181" s="25">
        <f>SUMIF($B$7:$B$174,"DAS-4",$J$7:$J$174)</f>
        <v>149371.68</v>
      </c>
      <c r="K181" s="26"/>
      <c r="L181" s="26"/>
      <c r="M181" s="26"/>
      <c r="N181" s="26"/>
      <c r="O181" s="26"/>
      <c r="P181" s="26"/>
      <c r="Q181" s="26"/>
    </row>
    <row r="182" spans="1:30" ht="14.5" x14ac:dyDescent="0.3">
      <c r="A182" s="28" t="s">
        <v>32</v>
      </c>
      <c r="B182" s="15" t="s">
        <v>33</v>
      </c>
      <c r="C182" s="23">
        <v>14</v>
      </c>
      <c r="D182" s="23">
        <v>6</v>
      </c>
      <c r="E182" s="23">
        <f t="shared" si="6"/>
        <v>20</v>
      </c>
      <c r="F182" s="29"/>
      <c r="G182" s="25">
        <f>SUMIF($B$7:$B$174,"DAS-5",$G$7:$G$174)</f>
        <v>0</v>
      </c>
      <c r="H182" s="25">
        <f>SUMIF($B$7:$B$174,"DAS-5",$H$7:$H$174)-SUMIFS($H$7:$H$174,$D$7:$D$174,"VAGO",$B$7:$B$174,"DAS-5")</f>
        <v>10790.599999999997</v>
      </c>
      <c r="I182" s="25">
        <f>SUMIF($B$7:$B$174,"DAS-5",$I$7:$I$174)-SUMIFS($I$7:$I$174,$D$7:$D$174,"VAGO",$B$7:$B$174,"DAS-5")</f>
        <v>60426.940000000031</v>
      </c>
      <c r="J182" s="25">
        <f>SUMIF($B$7:$B$174,"DAS-5",$J$7:$J$174)</f>
        <v>103589.16000000005</v>
      </c>
      <c r="K182" s="26"/>
      <c r="L182" s="26"/>
      <c r="M182" s="26"/>
      <c r="N182" s="26"/>
      <c r="O182" s="26"/>
      <c r="P182" s="26"/>
      <c r="Q182" s="26"/>
    </row>
    <row r="183" spans="1:30" ht="14.5" x14ac:dyDescent="0.3">
      <c r="A183" s="28" t="s">
        <v>34</v>
      </c>
      <c r="B183" s="15" t="s">
        <v>35</v>
      </c>
      <c r="C183" s="23">
        <f>SUMIFS($E$7:$E$174,$B$7:$B$174,"CAA-1",$D$7:$D$174,"&lt;&gt;VAGO")</f>
        <v>4</v>
      </c>
      <c r="D183" s="23">
        <f>SUMIFS($E$7:$E$174,$B$7:$B$174,"CAA-1",$D$7:$D$174,"VAGO")</f>
        <v>1</v>
      </c>
      <c r="E183" s="23">
        <f t="shared" si="6"/>
        <v>5</v>
      </c>
      <c r="F183" s="29"/>
      <c r="G183" s="25">
        <f>SUMIF($B$7:$B$174,"CAA-1",$G$7:$G$174)</f>
        <v>0</v>
      </c>
      <c r="H183" s="25">
        <f>SUMIF($B$7:$B$174,"CAA-1",$H$7:$H$174)-SUMIFS($H$7:$H$174,$D$7:$D$174,"VAGO",$B$7:$B$174,"CAA-1")</f>
        <v>2809.38</v>
      </c>
      <c r="I183" s="25">
        <f>SUMIF($B$7:$B$174,"CAA-1",$I$7:$I$174)-SUMIFS($I$7:$I$174,$D$7:$D$174,"VAGO",$B$7:$B$174,"CAA-1")</f>
        <v>14983.4</v>
      </c>
      <c r="J183" s="25">
        <f>SUMIF($B$7:$B$174,"CAA-1",$J$7:$J$174)</f>
        <v>22475.089999999997</v>
      </c>
      <c r="K183" s="26"/>
      <c r="L183" s="26"/>
      <c r="M183" s="26"/>
      <c r="N183" s="26"/>
      <c r="O183" s="26"/>
      <c r="P183" s="26"/>
      <c r="Q183" s="26"/>
    </row>
    <row r="184" spans="1:30" ht="14.5" x14ac:dyDescent="0.3">
      <c r="A184" s="28" t="s">
        <v>36</v>
      </c>
      <c r="B184" s="15" t="s">
        <v>37</v>
      </c>
      <c r="C184" s="23">
        <v>17</v>
      </c>
      <c r="D184" s="23">
        <v>9</v>
      </c>
      <c r="E184" s="23">
        <f t="shared" si="6"/>
        <v>26</v>
      </c>
      <c r="F184" s="29"/>
      <c r="G184" s="25">
        <f>SUMIF($B$7:$B$174,"CAA-2",$G$7:$G$174)</f>
        <v>0</v>
      </c>
      <c r="H184" s="25">
        <f>SUMIF($B$7:$B$174,"CAA-2",$H$7:$H$174)-SUMIFS($H$7:$H$174,$D$7:$D$174,"VAGO",$B$7:$B$174,"CAA-2")</f>
        <v>10790.5</v>
      </c>
      <c r="I184" s="25">
        <f>SUMIF($B$7:$B$174,"CAA-2",$I$7:$I$174)-SUMIFS($I$7:$I$174,$D$7:$D$174,"VAGO",$B$7:$B$174,"CAA-2")</f>
        <v>52411.170000000006</v>
      </c>
      <c r="J184" s="25">
        <f>SUMIF($B$7:$B$174,"CAA-2",$J$7:$J$174)</f>
        <v>97885.50999999998</v>
      </c>
      <c r="K184" s="26"/>
      <c r="L184" s="26"/>
      <c r="M184" s="26"/>
      <c r="N184" s="26"/>
      <c r="O184" s="26"/>
      <c r="P184" s="26"/>
      <c r="Q184" s="26"/>
    </row>
    <row r="185" spans="1:30" ht="14.5" x14ac:dyDescent="0.3">
      <c r="A185" s="28" t="s">
        <v>38</v>
      </c>
      <c r="B185" s="15" t="s">
        <v>39</v>
      </c>
      <c r="C185" s="23">
        <v>19</v>
      </c>
      <c r="D185" s="23">
        <v>4</v>
      </c>
      <c r="E185" s="23">
        <f t="shared" si="6"/>
        <v>23</v>
      </c>
      <c r="F185" s="27"/>
      <c r="G185" s="25">
        <f>SUMIF($B$7:$B$174,"CAA-3",$G$7:$G$174)</f>
        <v>0</v>
      </c>
      <c r="H185" s="25">
        <f>SUMIF($B$7:$B$174,"CAA-3",$H$7:$H$174)-SUMIFS($H$7:$H$174,$D$7:$D$174,"VAGO",$B$7:$B$174,"CAA-3")</f>
        <v>9017.8199999999961</v>
      </c>
      <c r="I185" s="25">
        <f>SUMIF($B$7:$B$174,"CAA-3",$I$7:$I$174)-SUMIFS($I$7:$I$174,$D$7:$D$174,"VAGO",$B$7:$B$174,"CAA-3")</f>
        <v>38075.239999999991</v>
      </c>
      <c r="J185" s="25">
        <f>SUMIF($B$7:$B$174,"CAA-3",$J$7:$J$174)</f>
        <v>57112.859999999979</v>
      </c>
      <c r="K185" s="26"/>
      <c r="L185" s="26"/>
      <c r="M185" s="26"/>
      <c r="N185" s="26"/>
      <c r="O185" s="26"/>
      <c r="P185" s="26"/>
      <c r="Q185" s="26"/>
    </row>
    <row r="186" spans="1:30" ht="14.5" x14ac:dyDescent="0.3">
      <c r="A186" s="28" t="s">
        <v>40</v>
      </c>
      <c r="B186" s="15" t="s">
        <v>41</v>
      </c>
      <c r="C186" s="23">
        <v>9</v>
      </c>
      <c r="D186" s="23">
        <v>1</v>
      </c>
      <c r="E186" s="23">
        <f t="shared" si="6"/>
        <v>10</v>
      </c>
      <c r="F186" s="27"/>
      <c r="G186" s="25">
        <f>SUMIF($B$7:$B$174,"CAA-4",$G$7:$G$174)</f>
        <v>0</v>
      </c>
      <c r="H186" s="25">
        <f>SUMIF($B$7:$B$174,"CAA-4",$H$7:$H$174)-SUMIFS($H$7:$H$174,$D$7:$D$174,"VAGO",$B$7:$B$174,"CAA-4")</f>
        <v>2466.4</v>
      </c>
      <c r="I186" s="25">
        <f>SUMIF($B$7:$B$174,"CAA-4",$I$7:$I$174)-SUMIFS($I$7:$I$174,$D$7:$D$174,"VAGO",$B$7:$B$174,"CAA-4")</f>
        <v>11098.89</v>
      </c>
      <c r="J186" s="25">
        <f>SUMIF($B$7:$B$174,"CAA-4",$J$7:$J$174)</f>
        <v>15106.800000000001</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6"/>
        <v>2</v>
      </c>
      <c r="F187" s="27"/>
      <c r="G187" s="25">
        <f>SUMIF($B$7:$B$174,"CAA-5",$G$7:$G$174)</f>
        <v>0</v>
      </c>
      <c r="H187" s="25">
        <f>SUMIF($B$7:$B$174,"CAA-5",$H$7:$H$174)-SUMIFS($H$7:$H$174,$D$7:$D$174,"VAGO",$B$7:$B$174,"CAA-5")</f>
        <v>269.76</v>
      </c>
      <c r="I187" s="25">
        <f>SUMIF($B$7:$B$174,"CAA-5",$I$7:$I$174)-SUMIFS($I$7:$I$174,$D$7:$D$174,"VAGO",$B$7:$B$174,"CAA-5")</f>
        <v>1079.06</v>
      </c>
      <c r="J187" s="25">
        <f>SUMIF($B$7:$B$174,"CAA-5",$J$7:$J$174)</f>
        <v>2697.64</v>
      </c>
      <c r="K187" s="26"/>
      <c r="L187" s="26"/>
      <c r="M187" s="26"/>
      <c r="N187" s="26"/>
      <c r="O187" s="26"/>
      <c r="P187" s="26"/>
      <c r="Q187" s="26"/>
    </row>
    <row r="188" spans="1:30" ht="32.25" customHeight="1" x14ac:dyDescent="0.3">
      <c r="A188" s="19" t="s">
        <v>44</v>
      </c>
      <c r="B188" s="21"/>
      <c r="C188" s="20">
        <f>SUM(C176:C187)</f>
        <v>125</v>
      </c>
      <c r="D188" s="20">
        <f>SUM(D176:D187)</f>
        <v>43</v>
      </c>
      <c r="E188" s="20">
        <f>SUM(E176:E187)</f>
        <v>168</v>
      </c>
      <c r="F188" s="21"/>
      <c r="G188" s="30">
        <f t="shared" ref="G188:I188" si="7">SUM(G176:G187)</f>
        <v>0</v>
      </c>
      <c r="H188" s="30">
        <f t="shared" si="7"/>
        <v>128580.65</v>
      </c>
      <c r="I188" s="30">
        <f t="shared" si="7"/>
        <v>620722.14</v>
      </c>
      <c r="J188" s="30">
        <f>SUM(J176:J187)</f>
        <v>1029244.2600000002</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8">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8"/>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9">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9"/>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9"/>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9"/>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9"/>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0">SUM(C196:C199)</f>
        <v>0</v>
      </c>
      <c r="D200" s="20">
        <f t="shared" si="10"/>
        <v>0</v>
      </c>
      <c r="E200" s="20">
        <f t="shared" si="10"/>
        <v>0</v>
      </c>
      <c r="F200" s="36"/>
      <c r="G200" s="39">
        <f t="shared" ref="G200:I200" si="11">SUM(G195:G199)</f>
        <v>0</v>
      </c>
      <c r="H200" s="39">
        <f t="shared" si="11"/>
        <v>0</v>
      </c>
      <c r="I200" s="39">
        <f t="shared" si="11"/>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2">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1250</v>
      </c>
      <c r="I206" s="16">
        <f t="shared" si="12"/>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12"/>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60" t="s">
        <v>581</v>
      </c>
      <c r="G208" s="35"/>
      <c r="H208" s="87">
        <v>1250</v>
      </c>
      <c r="I208" s="16">
        <f t="shared" si="12"/>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12"/>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3000</v>
      </c>
      <c r="I213" s="16">
        <f t="shared" ref="I213:I217" si="13">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1250</v>
      </c>
      <c r="I214" s="16">
        <f t="shared" si="13"/>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3"/>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3"/>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3"/>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4">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60" t="s">
        <v>249</v>
      </c>
      <c r="G222" s="35"/>
      <c r="H222" s="87">
        <v>1250</v>
      </c>
      <c r="I222" s="16">
        <f t="shared" si="14"/>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4"/>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4"/>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1250</v>
      </c>
      <c r="I225" s="16">
        <f t="shared" si="14"/>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5">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5"/>
        <v>4</v>
      </c>
      <c r="F228" s="24"/>
      <c r="G228" s="16">
        <f>SUMIF($A$205:$A$209,"MEMBRO",$G$205:$G$209)</f>
        <v>0</v>
      </c>
      <c r="H228" s="16">
        <f>SUMIF($A$205:$A$209,"MEMBRO",$H$205:$H$209)</f>
        <v>5000</v>
      </c>
      <c r="I228" s="16">
        <f t="shared" ref="I228:I232" si="16">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5"/>
        <v>1</v>
      </c>
      <c r="F229" s="24"/>
      <c r="G229" s="16">
        <f>SUMIF($A$213:$A$218,"PRESIDENTE",$G$213:$G$218)</f>
        <v>0</v>
      </c>
      <c r="H229" s="16">
        <f>SUMIF($A$213:$A$218,"PRESIDENTE",$H$213:$H$218)</f>
        <v>3000</v>
      </c>
      <c r="I229" s="16">
        <f t="shared" si="16"/>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5"/>
        <v>4</v>
      </c>
      <c r="F230" s="24"/>
      <c r="G230" s="16">
        <f>SUMIF($A$213:$A$218,"MEMBRO",$G$213:$G$218)</f>
        <v>0</v>
      </c>
      <c r="H230" s="16">
        <f>SUMIF($A$213:$A$218,"MEMBRO",$H$213:$H$218)</f>
        <v>5000</v>
      </c>
      <c r="I230" s="16">
        <f t="shared" si="16"/>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5"/>
        <v>1</v>
      </c>
      <c r="F231" s="24"/>
      <c r="G231" s="16">
        <f>SUMIF($A$220:$A$225,"PRESIDENTE",$G$220:$G$225)</f>
        <v>0</v>
      </c>
      <c r="H231" s="16">
        <f>SUMIF($A$220:$A$225,"PRESIDENTE",$H$220:$H$225)</f>
        <v>3000</v>
      </c>
      <c r="I231" s="16">
        <f t="shared" si="16"/>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5"/>
        <v>4</v>
      </c>
      <c r="F232" s="24"/>
      <c r="G232" s="16">
        <f>SUMIF($A$220:$A$225,"MEMBRO",$G$205:$G$225)</f>
        <v>0</v>
      </c>
      <c r="H232" s="16">
        <f>SUMIF($A$220:$A$225,"MEMBRO",$H$220:$H$225)</f>
        <v>5000</v>
      </c>
      <c r="I232" s="16">
        <f t="shared" si="16"/>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126">
        <v>5036.21</v>
      </c>
      <c r="I238" s="16">
        <f t="shared" ref="I238:I245" si="17">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126">
        <v>5036.21</v>
      </c>
      <c r="I239" s="16">
        <f t="shared" si="17"/>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126">
        <v>5036.21</v>
      </c>
      <c r="I240" s="16">
        <f t="shared" si="17"/>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126">
        <v>5036.21</v>
      </c>
      <c r="I241" s="16">
        <f t="shared" si="17"/>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126">
        <v>5036.21</v>
      </c>
      <c r="I242" s="16">
        <f t="shared" si="17"/>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126">
        <v>5036.21</v>
      </c>
      <c r="I243" s="16">
        <f t="shared" si="17"/>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126">
        <v>5036.21</v>
      </c>
      <c r="I244" s="16">
        <f t="shared" si="17"/>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126">
        <v>5036.21</v>
      </c>
      <c r="I245" s="16">
        <f t="shared" si="17"/>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8">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8"/>
        <v>7</v>
      </c>
      <c r="F248" s="24"/>
      <c r="G248" s="16">
        <f>SUMIF($A$238:$A$245,"MEMBRO",$G$238:$G$245)</f>
        <v>0</v>
      </c>
      <c r="H248" s="16">
        <f>SUMIF($A$238:$A$245,"MEMBRO",$H$238:$H$245)</f>
        <v>35253.47</v>
      </c>
      <c r="I248" s="16">
        <f t="shared" ref="I248" si="19">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126">
        <v>2014.48</v>
      </c>
      <c r="I254" s="16">
        <f t="shared" ref="I254:I256" si="20">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126">
        <v>2014.48</v>
      </c>
      <c r="I255" s="16">
        <f t="shared" si="20"/>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126">
        <v>2014.48</v>
      </c>
      <c r="I256" s="16">
        <f t="shared" si="20"/>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1">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1"/>
        <v>2</v>
      </c>
      <c r="F259" s="24"/>
      <c r="G259" s="16">
        <f>SUMIF($A$254:$A$256,"MEMBRO",$G$254:$G$256)</f>
        <v>0</v>
      </c>
      <c r="H259" s="16">
        <f>SUMIF($A$254:$A$256,"MEMBRO",$H$254:$H$256)</f>
        <v>4028.96</v>
      </c>
      <c r="I259" s="16">
        <f t="shared" ref="I259" si="22">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3">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3"/>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3"/>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4">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4"/>
        <v>2</v>
      </c>
      <c r="F270" s="24"/>
      <c r="G270" s="16">
        <f>SUMIF($A$265:$A$267,"MEMBRO",$G$265:$G$267)</f>
        <v>0</v>
      </c>
      <c r="H270" s="16">
        <f>SUMIF($A$265:$A$267,"MEMBRO",$H$265:$H$267)</f>
        <v>4028.96</v>
      </c>
      <c r="I270" s="16">
        <f t="shared" ref="I270" si="25">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v>1392.8</v>
      </c>
      <c r="I275" s="127">
        <f t="shared" ref="I275:I305" si="26">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6"/>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6"/>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6"/>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v>1392.8</v>
      </c>
      <c r="I279" s="127">
        <f t="shared" si="26"/>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6"/>
        <v>1392.8</v>
      </c>
    </row>
    <row r="281" spans="1:30" ht="14.5" x14ac:dyDescent="0.3">
      <c r="A281" s="55" t="s">
        <v>394</v>
      </c>
      <c r="B281" s="93" t="s">
        <v>93</v>
      </c>
      <c r="C281" s="77" t="s">
        <v>223</v>
      </c>
      <c r="D281" s="71" t="s">
        <v>407</v>
      </c>
      <c r="E281" s="53">
        <v>1</v>
      </c>
      <c r="F281" s="83" t="s">
        <v>414</v>
      </c>
      <c r="G281" s="54">
        <v>0</v>
      </c>
      <c r="H281" s="86">
        <v>1392.8</v>
      </c>
      <c r="I281" s="127">
        <f t="shared" si="26"/>
        <v>1392.8</v>
      </c>
    </row>
    <row r="282" spans="1:30" ht="14.5" x14ac:dyDescent="0.3">
      <c r="A282" s="55" t="s">
        <v>394</v>
      </c>
      <c r="B282" s="93" t="s">
        <v>93</v>
      </c>
      <c r="C282" s="77" t="s">
        <v>223</v>
      </c>
      <c r="D282" s="71" t="s">
        <v>407</v>
      </c>
      <c r="E282" s="53">
        <v>1</v>
      </c>
      <c r="F282" s="83" t="s">
        <v>415</v>
      </c>
      <c r="G282" s="54">
        <v>0</v>
      </c>
      <c r="H282" s="86">
        <v>1392.8</v>
      </c>
      <c r="I282" s="127">
        <f t="shared" si="26"/>
        <v>1392.8</v>
      </c>
    </row>
    <row r="283" spans="1:30" ht="14.5" x14ac:dyDescent="0.3">
      <c r="A283" s="80" t="s">
        <v>393</v>
      </c>
      <c r="B283" s="93" t="s">
        <v>93</v>
      </c>
      <c r="C283" s="77" t="s">
        <v>226</v>
      </c>
      <c r="D283" s="71" t="s">
        <v>407</v>
      </c>
      <c r="E283" s="53">
        <v>1</v>
      </c>
      <c r="F283" s="85" t="s">
        <v>416</v>
      </c>
      <c r="G283" s="54">
        <v>0</v>
      </c>
      <c r="H283" s="86">
        <v>1392.8</v>
      </c>
      <c r="I283" s="127">
        <f t="shared" si="26"/>
        <v>1392.8</v>
      </c>
    </row>
    <row r="284" spans="1:30" ht="14.5" x14ac:dyDescent="0.3">
      <c r="A284" s="60" t="s">
        <v>395</v>
      </c>
      <c r="B284" s="93" t="s">
        <v>93</v>
      </c>
      <c r="C284" s="79" t="s">
        <v>226</v>
      </c>
      <c r="D284" s="71" t="s">
        <v>407</v>
      </c>
      <c r="E284" s="53">
        <v>1</v>
      </c>
      <c r="F284" s="84" t="s">
        <v>417</v>
      </c>
      <c r="G284" s="54">
        <v>0</v>
      </c>
      <c r="H284" s="86">
        <v>1392.8</v>
      </c>
      <c r="I284" s="127">
        <f t="shared" si="26"/>
        <v>1392.8</v>
      </c>
    </row>
    <row r="285" spans="1:30" ht="14.5" x14ac:dyDescent="0.3">
      <c r="A285" s="60" t="s">
        <v>396</v>
      </c>
      <c r="B285" s="93" t="s">
        <v>93</v>
      </c>
      <c r="C285" s="79" t="s">
        <v>225</v>
      </c>
      <c r="D285" s="71" t="s">
        <v>407</v>
      </c>
      <c r="E285" s="53">
        <v>1</v>
      </c>
      <c r="F285" s="81" t="s">
        <v>418</v>
      </c>
      <c r="G285" s="54">
        <v>0</v>
      </c>
      <c r="H285" s="86">
        <v>1392.8</v>
      </c>
      <c r="I285" s="127">
        <f t="shared" si="26"/>
        <v>1392.8</v>
      </c>
    </row>
    <row r="286" spans="1:30" ht="14.5" x14ac:dyDescent="0.3">
      <c r="A286" s="60" t="s">
        <v>393</v>
      </c>
      <c r="B286" s="93" t="s">
        <v>93</v>
      </c>
      <c r="C286" s="79" t="s">
        <v>219</v>
      </c>
      <c r="D286" s="71" t="s">
        <v>407</v>
      </c>
      <c r="E286" s="53">
        <v>1</v>
      </c>
      <c r="F286" s="81" t="s">
        <v>419</v>
      </c>
      <c r="G286" s="54">
        <v>0</v>
      </c>
      <c r="H286" s="86">
        <v>1392.8</v>
      </c>
      <c r="I286" s="127">
        <f t="shared" si="26"/>
        <v>1392.8</v>
      </c>
    </row>
    <row r="287" spans="1:30" ht="14.5" x14ac:dyDescent="0.3">
      <c r="A287" s="60" t="s">
        <v>393</v>
      </c>
      <c r="B287" s="93" t="s">
        <v>93</v>
      </c>
      <c r="C287" s="79" t="s">
        <v>219</v>
      </c>
      <c r="D287" s="52" t="s">
        <v>407</v>
      </c>
      <c r="E287" s="53">
        <v>1</v>
      </c>
      <c r="F287" s="81" t="s">
        <v>511</v>
      </c>
      <c r="G287" s="54">
        <v>0</v>
      </c>
      <c r="H287" s="86">
        <v>1392.8</v>
      </c>
      <c r="I287" s="127">
        <f t="shared" si="26"/>
        <v>1392.8</v>
      </c>
    </row>
    <row r="288" spans="1:30" ht="14.5" x14ac:dyDescent="0.3">
      <c r="A288" s="60" t="s">
        <v>573</v>
      </c>
      <c r="B288" s="93" t="s">
        <v>448</v>
      </c>
      <c r="C288" s="79" t="s">
        <v>220</v>
      </c>
      <c r="D288" s="71" t="s">
        <v>407</v>
      </c>
      <c r="E288" s="53">
        <v>1</v>
      </c>
      <c r="F288" s="81" t="s">
        <v>542</v>
      </c>
      <c r="G288" s="54">
        <v>0</v>
      </c>
      <c r="H288" s="86">
        <v>849.76</v>
      </c>
      <c r="I288" s="127">
        <f t="shared" si="26"/>
        <v>849.76</v>
      </c>
    </row>
    <row r="289" spans="1:30" ht="14.5" x14ac:dyDescent="0.3">
      <c r="A289" s="60" t="s">
        <v>393</v>
      </c>
      <c r="B289" s="93" t="s">
        <v>448</v>
      </c>
      <c r="C289" s="79" t="s">
        <v>219</v>
      </c>
      <c r="D289" s="71" t="s">
        <v>407</v>
      </c>
      <c r="E289" s="53">
        <v>1</v>
      </c>
      <c r="F289" s="84" t="s">
        <v>422</v>
      </c>
      <c r="G289" s="54">
        <v>0</v>
      </c>
      <c r="H289" s="86">
        <v>849.76</v>
      </c>
      <c r="I289" s="127">
        <f t="shared" si="26"/>
        <v>849.76</v>
      </c>
    </row>
    <row r="290" spans="1:30" ht="14.5" x14ac:dyDescent="0.3">
      <c r="A290" s="60" t="s">
        <v>395</v>
      </c>
      <c r="B290" s="93" t="s">
        <v>448</v>
      </c>
      <c r="C290" s="79" t="s">
        <v>219</v>
      </c>
      <c r="D290" s="71" t="s">
        <v>407</v>
      </c>
      <c r="E290" s="53">
        <v>1</v>
      </c>
      <c r="F290" s="84" t="s">
        <v>423</v>
      </c>
      <c r="G290" s="54">
        <v>0</v>
      </c>
      <c r="H290" s="86">
        <v>849.76</v>
      </c>
      <c r="I290" s="127">
        <f t="shared" si="26"/>
        <v>849.76</v>
      </c>
    </row>
    <row r="291" spans="1:30" ht="14.5" x14ac:dyDescent="0.3">
      <c r="A291" s="60" t="s">
        <v>399</v>
      </c>
      <c r="B291" s="93" t="s">
        <v>448</v>
      </c>
      <c r="C291" s="79" t="s">
        <v>220</v>
      </c>
      <c r="D291" s="71" t="s">
        <v>407</v>
      </c>
      <c r="E291" s="53">
        <v>1</v>
      </c>
      <c r="F291" s="84" t="s">
        <v>424</v>
      </c>
      <c r="G291" s="54">
        <v>0</v>
      </c>
      <c r="H291" s="86">
        <v>849.76</v>
      </c>
      <c r="I291" s="127">
        <f t="shared" si="26"/>
        <v>849.76</v>
      </c>
    </row>
    <row r="292" spans="1:30" ht="14.5" x14ac:dyDescent="0.3">
      <c r="A292" s="60" t="s">
        <v>400</v>
      </c>
      <c r="B292" s="93" t="s">
        <v>448</v>
      </c>
      <c r="C292" s="79" t="s">
        <v>225</v>
      </c>
      <c r="D292" s="71" t="s">
        <v>407</v>
      </c>
      <c r="E292" s="53">
        <v>1</v>
      </c>
      <c r="F292" s="84" t="s">
        <v>425</v>
      </c>
      <c r="G292" s="54">
        <v>0</v>
      </c>
      <c r="H292" s="86">
        <v>849.76</v>
      </c>
      <c r="I292" s="127">
        <f t="shared" si="26"/>
        <v>849.76</v>
      </c>
    </row>
    <row r="293" spans="1:30" ht="14.5" x14ac:dyDescent="0.3">
      <c r="A293" s="60" t="s">
        <v>401</v>
      </c>
      <c r="B293" s="93" t="s">
        <v>448</v>
      </c>
      <c r="C293" s="79" t="s">
        <v>224</v>
      </c>
      <c r="D293" s="71" t="s">
        <v>407</v>
      </c>
      <c r="E293" s="53">
        <v>1</v>
      </c>
      <c r="F293" s="84" t="s">
        <v>426</v>
      </c>
      <c r="G293" s="54">
        <v>0</v>
      </c>
      <c r="H293" s="86">
        <v>849.76</v>
      </c>
      <c r="I293" s="127">
        <f t="shared" si="26"/>
        <v>849.76</v>
      </c>
    </row>
    <row r="294" spans="1:30" ht="14.5" x14ac:dyDescent="0.3">
      <c r="A294" s="60" t="s">
        <v>402</v>
      </c>
      <c r="B294" s="93" t="s">
        <v>448</v>
      </c>
      <c r="C294" s="79" t="s">
        <v>225</v>
      </c>
      <c r="D294" s="71" t="s">
        <v>407</v>
      </c>
      <c r="E294" s="53">
        <v>1</v>
      </c>
      <c r="F294" s="81" t="s">
        <v>427</v>
      </c>
      <c r="G294" s="54">
        <v>0</v>
      </c>
      <c r="H294" s="86">
        <v>849.76</v>
      </c>
      <c r="I294" s="127">
        <f t="shared" si="26"/>
        <v>849.76</v>
      </c>
    </row>
    <row r="295" spans="1:30" ht="14.5" x14ac:dyDescent="0.3">
      <c r="A295" s="60" t="s">
        <v>403</v>
      </c>
      <c r="B295" s="93" t="s">
        <v>448</v>
      </c>
      <c r="C295" s="79" t="s">
        <v>222</v>
      </c>
      <c r="D295" s="71" t="s">
        <v>407</v>
      </c>
      <c r="E295" s="53">
        <v>1</v>
      </c>
      <c r="F295" s="84" t="s">
        <v>428</v>
      </c>
      <c r="G295" s="54">
        <v>0</v>
      </c>
      <c r="H295" s="86">
        <v>849.76</v>
      </c>
      <c r="I295" s="127">
        <f t="shared" si="26"/>
        <v>849.76</v>
      </c>
    </row>
    <row r="296" spans="1:30" ht="14.5" x14ac:dyDescent="0.3">
      <c r="A296" s="60" t="s">
        <v>398</v>
      </c>
      <c r="B296" s="93" t="s">
        <v>448</v>
      </c>
      <c r="C296" s="79" t="s">
        <v>220</v>
      </c>
      <c r="D296" s="71" t="s">
        <v>407</v>
      </c>
      <c r="E296" s="53">
        <v>1</v>
      </c>
      <c r="F296" s="84" t="s">
        <v>429</v>
      </c>
      <c r="G296" s="54">
        <v>0</v>
      </c>
      <c r="H296" s="86">
        <v>849.76</v>
      </c>
      <c r="I296" s="127">
        <f t="shared" si="26"/>
        <v>849.76</v>
      </c>
    </row>
    <row r="297" spans="1:30" ht="14.5" x14ac:dyDescent="0.3">
      <c r="A297" s="60" t="s">
        <v>393</v>
      </c>
      <c r="B297" s="93" t="s">
        <v>448</v>
      </c>
      <c r="C297" s="79" t="s">
        <v>220</v>
      </c>
      <c r="D297" s="71" t="s">
        <v>407</v>
      </c>
      <c r="E297" s="53">
        <v>1</v>
      </c>
      <c r="F297" s="81" t="s">
        <v>430</v>
      </c>
      <c r="G297" s="54">
        <v>0</v>
      </c>
      <c r="H297" s="86">
        <v>849.76</v>
      </c>
      <c r="I297" s="127">
        <f t="shared" si="26"/>
        <v>849.76</v>
      </c>
    </row>
    <row r="298" spans="1:30" ht="14.5" x14ac:dyDescent="0.3">
      <c r="A298" s="60" t="s">
        <v>404</v>
      </c>
      <c r="B298" s="93" t="s">
        <v>448</v>
      </c>
      <c r="C298" s="79" t="s">
        <v>220</v>
      </c>
      <c r="D298" s="71" t="s">
        <v>407</v>
      </c>
      <c r="E298" s="53">
        <v>1</v>
      </c>
      <c r="F298" s="84" t="s">
        <v>431</v>
      </c>
      <c r="G298" s="54">
        <v>0</v>
      </c>
      <c r="H298" s="86">
        <v>849.76</v>
      </c>
      <c r="I298" s="127">
        <f t="shared" si="26"/>
        <v>849.76</v>
      </c>
    </row>
    <row r="299" spans="1:30" ht="14.5" x14ac:dyDescent="0.3">
      <c r="A299" s="60" t="s">
        <v>405</v>
      </c>
      <c r="B299" s="93" t="s">
        <v>448</v>
      </c>
      <c r="C299" s="79" t="s">
        <v>219</v>
      </c>
      <c r="D299" s="71" t="s">
        <v>407</v>
      </c>
      <c r="E299" s="53">
        <v>1</v>
      </c>
      <c r="F299" s="84" t="s">
        <v>432</v>
      </c>
      <c r="G299" s="54">
        <v>0</v>
      </c>
      <c r="H299" s="86">
        <v>849.76</v>
      </c>
      <c r="I299" s="127">
        <f t="shared" si="26"/>
        <v>849.76</v>
      </c>
    </row>
    <row r="300" spans="1:30" ht="14.5" x14ac:dyDescent="0.3">
      <c r="A300" s="60" t="s">
        <v>402</v>
      </c>
      <c r="B300" s="93" t="s">
        <v>448</v>
      </c>
      <c r="C300" s="79" t="s">
        <v>225</v>
      </c>
      <c r="D300" s="71" t="s">
        <v>407</v>
      </c>
      <c r="E300" s="53">
        <v>1</v>
      </c>
      <c r="F300" s="84" t="s">
        <v>433</v>
      </c>
      <c r="G300" s="54">
        <v>0</v>
      </c>
      <c r="H300" s="86">
        <v>849.76</v>
      </c>
      <c r="I300" s="127">
        <f t="shared" si="26"/>
        <v>849.76</v>
      </c>
    </row>
    <row r="301" spans="1:30" ht="14.5" x14ac:dyDescent="0.3">
      <c r="A301" s="60" t="s">
        <v>403</v>
      </c>
      <c r="B301" s="93" t="s">
        <v>448</v>
      </c>
      <c r="C301" s="79" t="s">
        <v>219</v>
      </c>
      <c r="D301" s="71" t="s">
        <v>407</v>
      </c>
      <c r="E301" s="53">
        <v>1</v>
      </c>
      <c r="F301" s="84" t="s">
        <v>434</v>
      </c>
      <c r="G301" s="54">
        <v>0</v>
      </c>
      <c r="H301" s="86">
        <v>849.76</v>
      </c>
      <c r="I301" s="127">
        <f t="shared" si="26"/>
        <v>849.76</v>
      </c>
    </row>
    <row r="302" spans="1:30" ht="14.5" x14ac:dyDescent="0.3">
      <c r="A302" s="60" t="s">
        <v>406</v>
      </c>
      <c r="B302" s="93" t="s">
        <v>448</v>
      </c>
      <c r="C302" s="79" t="s">
        <v>219</v>
      </c>
      <c r="D302" s="71" t="s">
        <v>407</v>
      </c>
      <c r="E302" s="53">
        <v>1</v>
      </c>
      <c r="F302" s="81" t="s">
        <v>435</v>
      </c>
      <c r="G302" s="54">
        <v>0</v>
      </c>
      <c r="H302" s="86">
        <v>849.76</v>
      </c>
      <c r="I302" s="127">
        <f t="shared" si="26"/>
        <v>849.76</v>
      </c>
    </row>
    <row r="303" spans="1:30" ht="14.5" x14ac:dyDescent="0.3">
      <c r="A303" s="60" t="s">
        <v>393</v>
      </c>
      <c r="B303" s="93" t="s">
        <v>448</v>
      </c>
      <c r="C303" s="79"/>
      <c r="D303" s="52" t="s">
        <v>386</v>
      </c>
      <c r="E303" s="53">
        <v>1</v>
      </c>
      <c r="F303" s="81" t="s">
        <v>386</v>
      </c>
      <c r="G303" s="54">
        <v>0</v>
      </c>
      <c r="H303" s="86">
        <v>849.76</v>
      </c>
      <c r="I303" s="127">
        <f t="shared" si="26"/>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6"/>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6"/>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7">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3</v>
      </c>
      <c r="E308" s="23">
        <f t="shared" si="27"/>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7"/>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7"/>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7"/>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7"/>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8">SUM(D307:D312)</f>
        <v>3</v>
      </c>
      <c r="E313" s="20">
        <f t="shared" si="28"/>
        <v>31</v>
      </c>
      <c r="F313" s="36"/>
      <c r="G313" s="39">
        <f t="shared" ref="G313:H313" si="29">SUM(G307:G312)</f>
        <v>0</v>
      </c>
      <c r="H313" s="39">
        <f t="shared" si="29"/>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182</v>
      </c>
      <c r="D316" s="20">
        <f>SUM(D188+D200+D233+D249+D260+D271+D313)</f>
        <v>46</v>
      </c>
      <c r="E316" s="20">
        <f>SUM(E188+E200+E233+E249+E260+E271+E313)</f>
        <v>228</v>
      </c>
      <c r="F316" s="21"/>
      <c r="G316" s="39">
        <f>SUM(H188+G200+G233+G249+G260+G271+G313)</f>
        <v>128580.65</v>
      </c>
      <c r="H316" s="39">
        <f>SUM(I188+H200+H233+H249+H260+H271+H313)</f>
        <v>730500.77999999991</v>
      </c>
      <c r="I316" s="39">
        <f>SUM(J188+I200+I233+I249+I260+I271+I313)</f>
        <v>1139022.9000000001</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D205:D209 D192:D193 D275:D305 D221:D225 D213:D217 D254:D256 D265:D267 D238:D245 D7:D174" xr:uid="{6680555B-9B80-4893-9DFB-8F4718BBB819}">
      <formula1>"AGP,CLH,CLT,COM,CTD,CTI,DES,DISP,ELE,ESG,EST,EXM,EXQ,EXR,FRQ,REV,VAGO"</formula1>
    </dataValidation>
    <dataValidation type="list" allowBlank="1" sqref="B7:B174" xr:uid="{46DBB300-D3E0-4C36-AD60-5C36F42529E7}">
      <formula1>"DAS,DAS-1,DAS-2,DAS-3,DAS-4,DAS-5,CAA-1,CAA-2,CAA-3,CAA-4,CAA-5"</formula1>
    </dataValidation>
    <dataValidation type="list" allowBlank="1" sqref="B192:B193 B205:B209 B213:B217 B221:B225 B238:B245 B247 B254:B256 B258 B265:B267 B269" xr:uid="{C40FAD32-8157-4B7F-A504-7AE12EDA9BC7}">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FC55E-AD65-4C62-A61D-845E0EB080D8}">
  <dimension ref="A1:AD1038"/>
  <sheetViews>
    <sheetView topLeftCell="C1" workbookViewId="0">
      <selection activeCell="C1" sqref="A1:XFD1048576"/>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621</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131" t="s">
        <v>622</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5.5" x14ac:dyDescent="0.3">
      <c r="A7" s="56" t="s">
        <v>181</v>
      </c>
      <c r="B7" s="58" t="s">
        <v>33</v>
      </c>
      <c r="C7" s="56" t="s">
        <v>634</v>
      </c>
      <c r="D7" s="94" t="s">
        <v>227</v>
      </c>
      <c r="E7" s="138">
        <v>1</v>
      </c>
      <c r="F7" s="61" t="s">
        <v>229</v>
      </c>
      <c r="G7" s="139">
        <v>0</v>
      </c>
      <c r="H7" s="140">
        <v>1079.06</v>
      </c>
      <c r="I7" s="140">
        <v>4316.21</v>
      </c>
      <c r="J7" s="65">
        <f t="shared" ref="J7:J38" si="0">H7+I7</f>
        <v>5395.27</v>
      </c>
      <c r="K7" s="17"/>
      <c r="L7" s="17"/>
      <c r="M7" s="17"/>
      <c r="N7" s="17"/>
      <c r="O7" s="17"/>
      <c r="P7" s="17"/>
      <c r="Q7" s="17"/>
      <c r="R7" s="18"/>
      <c r="S7" s="18"/>
      <c r="T7" s="18"/>
      <c r="U7" s="18"/>
      <c r="V7" s="18"/>
      <c r="W7" s="18"/>
      <c r="X7" s="18"/>
      <c r="Y7" s="18"/>
      <c r="Z7" s="18"/>
      <c r="AA7" s="5"/>
      <c r="AB7" s="5"/>
      <c r="AC7" s="5"/>
      <c r="AD7" s="5"/>
    </row>
    <row r="8" spans="1:30" ht="15.5" x14ac:dyDescent="0.3">
      <c r="A8" s="55" t="s">
        <v>198</v>
      </c>
      <c r="B8" s="55" t="s">
        <v>449</v>
      </c>
      <c r="C8" s="58" t="s">
        <v>635</v>
      </c>
      <c r="D8" s="94" t="s">
        <v>227</v>
      </c>
      <c r="E8" s="138">
        <v>1</v>
      </c>
      <c r="F8" s="60" t="s">
        <v>620</v>
      </c>
      <c r="G8" s="139">
        <v>0</v>
      </c>
      <c r="H8" s="141">
        <v>3709.68</v>
      </c>
      <c r="I8" s="141">
        <v>14838.72</v>
      </c>
      <c r="J8" s="65">
        <f t="shared" si="0"/>
        <v>18548.399999999998</v>
      </c>
      <c r="K8" s="17"/>
      <c r="L8" s="17"/>
      <c r="M8" s="17"/>
      <c r="N8" s="17"/>
      <c r="O8" s="17"/>
      <c r="P8" s="17"/>
      <c r="Q8" s="17"/>
      <c r="R8" s="5"/>
      <c r="S8" s="5"/>
      <c r="T8" s="5"/>
      <c r="U8" s="5"/>
      <c r="V8" s="5"/>
      <c r="W8" s="5"/>
      <c r="X8" s="5"/>
      <c r="Y8" s="5"/>
      <c r="Z8" s="5"/>
      <c r="AA8" s="5"/>
      <c r="AB8" s="5"/>
      <c r="AC8" s="5"/>
      <c r="AD8" s="5"/>
    </row>
    <row r="9" spans="1:30" ht="15.5" x14ac:dyDescent="0.3">
      <c r="A9" s="55" t="s">
        <v>182</v>
      </c>
      <c r="B9" s="56" t="s">
        <v>39</v>
      </c>
      <c r="C9" s="56" t="s">
        <v>634</v>
      </c>
      <c r="D9" s="94" t="s">
        <v>407</v>
      </c>
      <c r="E9" s="138">
        <v>1</v>
      </c>
      <c r="F9" s="134" t="s">
        <v>421</v>
      </c>
      <c r="G9" s="139">
        <v>0</v>
      </c>
      <c r="H9" s="141"/>
      <c r="I9" s="141">
        <v>2003.96</v>
      </c>
      <c r="J9" s="65">
        <f t="shared" si="0"/>
        <v>2003.96</v>
      </c>
      <c r="K9" s="47"/>
      <c r="L9" s="47"/>
      <c r="M9" s="47"/>
      <c r="N9" s="47"/>
      <c r="O9" s="47"/>
      <c r="P9" s="47"/>
      <c r="Q9" s="47"/>
    </row>
    <row r="10" spans="1:30" ht="15.5" x14ac:dyDescent="0.3">
      <c r="A10" s="56" t="s">
        <v>182</v>
      </c>
      <c r="B10" s="56" t="s">
        <v>39</v>
      </c>
      <c r="C10" s="56" t="s">
        <v>222</v>
      </c>
      <c r="D10" s="94" t="s">
        <v>227</v>
      </c>
      <c r="E10" s="138">
        <v>1</v>
      </c>
      <c r="F10" s="60" t="s">
        <v>231</v>
      </c>
      <c r="G10" s="139">
        <v>0</v>
      </c>
      <c r="H10" s="141">
        <v>500.99</v>
      </c>
      <c r="I10" s="141">
        <v>2003.96</v>
      </c>
      <c r="J10" s="65">
        <f t="shared" si="0"/>
        <v>2504.9499999999998</v>
      </c>
    </row>
    <row r="11" spans="1:30" ht="15.5" x14ac:dyDescent="0.3">
      <c r="A11" s="55" t="s">
        <v>180</v>
      </c>
      <c r="B11" s="58" t="s">
        <v>37</v>
      </c>
      <c r="C11" s="56" t="s">
        <v>222</v>
      </c>
      <c r="D11" s="94" t="s">
        <v>227</v>
      </c>
      <c r="E11" s="138">
        <v>1</v>
      </c>
      <c r="F11" s="60" t="s">
        <v>586</v>
      </c>
      <c r="G11" s="139">
        <v>0</v>
      </c>
      <c r="H11" s="140">
        <v>770.75</v>
      </c>
      <c r="I11" s="140">
        <v>3083.01</v>
      </c>
      <c r="J11" s="65">
        <f t="shared" si="0"/>
        <v>3853.76</v>
      </c>
    </row>
    <row r="12" spans="1:30" ht="15.5" x14ac:dyDescent="0.3">
      <c r="A12" s="55" t="s">
        <v>189</v>
      </c>
      <c r="B12" s="55" t="s">
        <v>31</v>
      </c>
      <c r="C12" s="56" t="s">
        <v>634</v>
      </c>
      <c r="D12" s="94" t="s">
        <v>227</v>
      </c>
      <c r="E12" s="138">
        <v>1</v>
      </c>
      <c r="F12" s="60" t="s">
        <v>505</v>
      </c>
      <c r="G12" s="139">
        <v>0</v>
      </c>
      <c r="H12" s="141">
        <v>1310.28</v>
      </c>
      <c r="I12" s="141">
        <v>5241.1099999999997</v>
      </c>
      <c r="J12" s="65">
        <f t="shared" si="0"/>
        <v>6551.3899999999994</v>
      </c>
    </row>
    <row r="13" spans="1:30" ht="15.5" x14ac:dyDescent="0.3">
      <c r="A13" s="55" t="s">
        <v>183</v>
      </c>
      <c r="B13" s="57" t="s">
        <v>27</v>
      </c>
      <c r="C13" s="57" t="s">
        <v>636</v>
      </c>
      <c r="D13" s="94" t="s">
        <v>227</v>
      </c>
      <c r="E13" s="138">
        <v>1</v>
      </c>
      <c r="F13" s="61" t="s">
        <v>232</v>
      </c>
      <c r="G13" s="139">
        <v>0</v>
      </c>
      <c r="H13" s="141">
        <v>1695.65</v>
      </c>
      <c r="I13" s="141">
        <v>6782.61</v>
      </c>
      <c r="J13" s="65">
        <f t="shared" si="0"/>
        <v>8478.26</v>
      </c>
    </row>
    <row r="14" spans="1:30" ht="15.5" x14ac:dyDescent="0.3">
      <c r="A14" s="55" t="s">
        <v>210</v>
      </c>
      <c r="B14" s="55" t="s">
        <v>449</v>
      </c>
      <c r="C14" s="58" t="s">
        <v>637</v>
      </c>
      <c r="D14" s="94" t="s">
        <v>407</v>
      </c>
      <c r="E14" s="138">
        <v>1</v>
      </c>
      <c r="F14" s="60" t="s">
        <v>233</v>
      </c>
      <c r="G14" s="139">
        <v>0</v>
      </c>
      <c r="H14" s="141"/>
      <c r="I14" s="141">
        <v>14838.72</v>
      </c>
      <c r="J14" s="65">
        <f t="shared" si="0"/>
        <v>14838.72</v>
      </c>
    </row>
    <row r="15" spans="1:30" ht="15.5" x14ac:dyDescent="0.3">
      <c r="A15" s="55" t="s">
        <v>207</v>
      </c>
      <c r="B15" s="57" t="s">
        <v>27</v>
      </c>
      <c r="C15" s="58" t="s">
        <v>636</v>
      </c>
      <c r="D15" s="94" t="s">
        <v>227</v>
      </c>
      <c r="E15" s="138">
        <v>1</v>
      </c>
      <c r="F15" s="60" t="s">
        <v>581</v>
      </c>
      <c r="G15" s="139">
        <v>0</v>
      </c>
      <c r="H15" s="141">
        <v>1695.65</v>
      </c>
      <c r="I15" s="141">
        <v>6782.61</v>
      </c>
      <c r="J15" s="65">
        <f t="shared" si="0"/>
        <v>8478.26</v>
      </c>
    </row>
    <row r="16" spans="1:30" ht="15.5" x14ac:dyDescent="0.3">
      <c r="A16" s="55" t="s">
        <v>182</v>
      </c>
      <c r="B16" s="56" t="s">
        <v>39</v>
      </c>
      <c r="C16" s="56" t="s">
        <v>634</v>
      </c>
      <c r="D16" s="94" t="s">
        <v>227</v>
      </c>
      <c r="E16" s="138">
        <v>1</v>
      </c>
      <c r="F16" s="60" t="s">
        <v>234</v>
      </c>
      <c r="G16" s="139">
        <v>0</v>
      </c>
      <c r="H16" s="141">
        <v>500.99</v>
      </c>
      <c r="I16" s="141">
        <v>2003.96</v>
      </c>
      <c r="J16" s="65">
        <f t="shared" si="0"/>
        <v>2504.9499999999998</v>
      </c>
    </row>
    <row r="17" spans="1:10" ht="15.5" x14ac:dyDescent="0.3">
      <c r="A17" s="55" t="s">
        <v>182</v>
      </c>
      <c r="B17" s="56" t="s">
        <v>39</v>
      </c>
      <c r="C17" s="57" t="s">
        <v>219</v>
      </c>
      <c r="D17" s="94" t="s">
        <v>227</v>
      </c>
      <c r="E17" s="138">
        <v>1</v>
      </c>
      <c r="F17" s="60" t="s">
        <v>235</v>
      </c>
      <c r="G17" s="139">
        <v>0</v>
      </c>
      <c r="H17" s="141">
        <v>500.99</v>
      </c>
      <c r="I17" s="141">
        <v>2003.96</v>
      </c>
      <c r="J17" s="65">
        <f t="shared" si="0"/>
        <v>2504.9499999999998</v>
      </c>
    </row>
    <row r="18" spans="1:10" ht="15.5" x14ac:dyDescent="0.3">
      <c r="A18" s="55" t="s">
        <v>181</v>
      </c>
      <c r="B18" s="57" t="s">
        <v>33</v>
      </c>
      <c r="C18" s="56" t="s">
        <v>634</v>
      </c>
      <c r="D18" s="94" t="s">
        <v>227</v>
      </c>
      <c r="E18" s="138">
        <v>1</v>
      </c>
      <c r="F18" s="60" t="s">
        <v>236</v>
      </c>
      <c r="G18" s="139">
        <v>0</v>
      </c>
      <c r="H18" s="140">
        <v>1079.06</v>
      </c>
      <c r="I18" s="140">
        <v>4316.21</v>
      </c>
      <c r="J18" s="65">
        <f t="shared" si="0"/>
        <v>5395.27</v>
      </c>
    </row>
    <row r="19" spans="1:10" ht="15.5" x14ac:dyDescent="0.3">
      <c r="A19" s="55" t="s">
        <v>183</v>
      </c>
      <c r="B19" s="57" t="s">
        <v>27</v>
      </c>
      <c r="C19" s="57" t="s">
        <v>219</v>
      </c>
      <c r="D19" s="94" t="s">
        <v>227</v>
      </c>
      <c r="E19" s="138">
        <v>1</v>
      </c>
      <c r="F19" s="61" t="s">
        <v>237</v>
      </c>
      <c r="G19" s="139">
        <v>0</v>
      </c>
      <c r="H19" s="141">
        <v>1695.65</v>
      </c>
      <c r="I19" s="141">
        <v>6782.61</v>
      </c>
      <c r="J19" s="65">
        <f t="shared" si="0"/>
        <v>8478.26</v>
      </c>
    </row>
    <row r="20" spans="1:10" ht="15.5" x14ac:dyDescent="0.3">
      <c r="A20" s="55" t="s">
        <v>183</v>
      </c>
      <c r="B20" s="57" t="s">
        <v>27</v>
      </c>
      <c r="C20" s="56" t="s">
        <v>222</v>
      </c>
      <c r="D20" s="94" t="s">
        <v>227</v>
      </c>
      <c r="E20" s="138">
        <v>1</v>
      </c>
      <c r="F20" s="60" t="s">
        <v>238</v>
      </c>
      <c r="G20" s="139">
        <v>0</v>
      </c>
      <c r="H20" s="141">
        <v>1695.65</v>
      </c>
      <c r="I20" s="141">
        <v>6782.61</v>
      </c>
      <c r="J20" s="65">
        <f t="shared" si="0"/>
        <v>8478.26</v>
      </c>
    </row>
    <row r="21" spans="1:10" ht="15.5" x14ac:dyDescent="0.3">
      <c r="A21" s="55" t="s">
        <v>185</v>
      </c>
      <c r="B21" s="55" t="s">
        <v>29</v>
      </c>
      <c r="C21" s="57" t="s">
        <v>636</v>
      </c>
      <c r="D21" s="94" t="s">
        <v>407</v>
      </c>
      <c r="E21" s="138">
        <v>1</v>
      </c>
      <c r="F21" s="60" t="s">
        <v>239</v>
      </c>
      <c r="G21" s="139">
        <v>0</v>
      </c>
      <c r="H21" s="141">
        <v>1425.9</v>
      </c>
      <c r="I21" s="141">
        <v>5703.56</v>
      </c>
      <c r="J21" s="65">
        <f t="shared" si="0"/>
        <v>7129.4600000000009</v>
      </c>
    </row>
    <row r="22" spans="1:10" ht="15.5" x14ac:dyDescent="0.3">
      <c r="A22" s="55" t="s">
        <v>183</v>
      </c>
      <c r="B22" s="57" t="s">
        <v>27</v>
      </c>
      <c r="C22" s="56" t="s">
        <v>222</v>
      </c>
      <c r="D22" s="94" t="s">
        <v>227</v>
      </c>
      <c r="E22" s="138">
        <v>1</v>
      </c>
      <c r="F22" s="60" t="s">
        <v>241</v>
      </c>
      <c r="G22" s="139">
        <v>0</v>
      </c>
      <c r="H22" s="141">
        <v>1695.65</v>
      </c>
      <c r="I22" s="141">
        <v>6782.61</v>
      </c>
      <c r="J22" s="65">
        <f t="shared" si="0"/>
        <v>8478.26</v>
      </c>
    </row>
    <row r="23" spans="1:10" ht="16.5" customHeight="1" x14ac:dyDescent="0.3">
      <c r="A23" s="55" t="s">
        <v>180</v>
      </c>
      <c r="B23" s="58" t="s">
        <v>37</v>
      </c>
      <c r="C23" s="57" t="s">
        <v>636</v>
      </c>
      <c r="D23" s="94" t="s">
        <v>407</v>
      </c>
      <c r="E23" s="138">
        <v>1</v>
      </c>
      <c r="F23" s="60" t="s">
        <v>242</v>
      </c>
      <c r="G23" s="139">
        <v>0</v>
      </c>
      <c r="H23" s="140"/>
      <c r="I23" s="140">
        <v>3083.01</v>
      </c>
      <c r="J23" s="65">
        <f t="shared" si="0"/>
        <v>3083.01</v>
      </c>
    </row>
    <row r="24" spans="1:10" ht="15.5" x14ac:dyDescent="0.3">
      <c r="A24" s="55" t="s">
        <v>180</v>
      </c>
      <c r="B24" s="58" t="s">
        <v>37</v>
      </c>
      <c r="C24" s="57" t="s">
        <v>222</v>
      </c>
      <c r="D24" s="94" t="s">
        <v>227</v>
      </c>
      <c r="E24" s="138">
        <v>1</v>
      </c>
      <c r="F24" s="60" t="s">
        <v>243</v>
      </c>
      <c r="G24" s="139">
        <v>0</v>
      </c>
      <c r="H24" s="140">
        <v>770.75</v>
      </c>
      <c r="I24" s="140">
        <v>3083.01</v>
      </c>
      <c r="J24" s="65">
        <f t="shared" si="0"/>
        <v>3853.76</v>
      </c>
    </row>
    <row r="25" spans="1:10" ht="15.5" x14ac:dyDescent="0.3">
      <c r="A25" s="55" t="s">
        <v>187</v>
      </c>
      <c r="B25" s="55" t="s">
        <v>25</v>
      </c>
      <c r="C25" s="57" t="s">
        <v>219</v>
      </c>
      <c r="D25" s="94" t="s">
        <v>227</v>
      </c>
      <c r="E25" s="138">
        <v>1</v>
      </c>
      <c r="F25" s="63" t="s">
        <v>244</v>
      </c>
      <c r="G25" s="139">
        <v>0</v>
      </c>
      <c r="H25" s="142">
        <v>2600</v>
      </c>
      <c r="I25" s="142">
        <v>10400</v>
      </c>
      <c r="J25" s="141">
        <f t="shared" si="0"/>
        <v>13000</v>
      </c>
    </row>
    <row r="26" spans="1:10" ht="15.5" x14ac:dyDescent="0.3">
      <c r="A26" s="55" t="s">
        <v>180</v>
      </c>
      <c r="B26" s="58" t="s">
        <v>37</v>
      </c>
      <c r="C26" s="57" t="s">
        <v>635</v>
      </c>
      <c r="D26" s="94" t="s">
        <v>227</v>
      </c>
      <c r="E26" s="138">
        <v>1</v>
      </c>
      <c r="F26" s="129" t="s">
        <v>249</v>
      </c>
      <c r="G26" s="139">
        <v>0</v>
      </c>
      <c r="H26" s="140">
        <v>770.75</v>
      </c>
      <c r="I26" s="140">
        <v>3083.01</v>
      </c>
      <c r="J26" s="65">
        <f t="shared" si="0"/>
        <v>3853.76</v>
      </c>
    </row>
    <row r="27" spans="1:10" ht="15.5" x14ac:dyDescent="0.3">
      <c r="A27" s="55" t="s">
        <v>181</v>
      </c>
      <c r="B27" s="57" t="s">
        <v>33</v>
      </c>
      <c r="C27" s="55" t="s">
        <v>636</v>
      </c>
      <c r="D27" s="94" t="s">
        <v>407</v>
      </c>
      <c r="E27" s="138">
        <v>1</v>
      </c>
      <c r="F27" s="61" t="s">
        <v>595</v>
      </c>
      <c r="G27" s="139">
        <v>0</v>
      </c>
      <c r="H27" s="140"/>
      <c r="I27" s="140">
        <v>4316.21</v>
      </c>
      <c r="J27" s="65">
        <f t="shared" si="0"/>
        <v>4316.21</v>
      </c>
    </row>
    <row r="28" spans="1:10" ht="15.5" x14ac:dyDescent="0.3">
      <c r="A28" s="56" t="s">
        <v>189</v>
      </c>
      <c r="B28" s="56" t="s">
        <v>31</v>
      </c>
      <c r="C28" s="56" t="s">
        <v>634</v>
      </c>
      <c r="D28" s="94" t="s">
        <v>227</v>
      </c>
      <c r="E28" s="138">
        <v>1</v>
      </c>
      <c r="F28" s="60" t="s">
        <v>250</v>
      </c>
      <c r="G28" s="139">
        <v>0</v>
      </c>
      <c r="H28" s="141">
        <v>1310.28</v>
      </c>
      <c r="I28" s="141">
        <v>5241.1099999999997</v>
      </c>
      <c r="J28" s="65">
        <f t="shared" si="0"/>
        <v>6551.3899999999994</v>
      </c>
    </row>
    <row r="29" spans="1:10" ht="15.5" x14ac:dyDescent="0.3">
      <c r="A29" s="55" t="s">
        <v>180</v>
      </c>
      <c r="B29" s="58" t="s">
        <v>37</v>
      </c>
      <c r="C29" s="57" t="s">
        <v>222</v>
      </c>
      <c r="D29" s="94" t="s">
        <v>227</v>
      </c>
      <c r="E29" s="138">
        <v>1</v>
      </c>
      <c r="F29" s="129" t="s">
        <v>612</v>
      </c>
      <c r="G29" s="139">
        <v>0</v>
      </c>
      <c r="H29" s="140">
        <v>770.75</v>
      </c>
      <c r="I29" s="140">
        <v>3083.01</v>
      </c>
      <c r="J29" s="65">
        <f t="shared" si="0"/>
        <v>3853.76</v>
      </c>
    </row>
    <row r="30" spans="1:10" ht="15.5" x14ac:dyDescent="0.3">
      <c r="A30" s="55" t="s">
        <v>187</v>
      </c>
      <c r="B30" s="55" t="s">
        <v>25</v>
      </c>
      <c r="C30" s="56" t="s">
        <v>637</v>
      </c>
      <c r="D30" s="94" t="s">
        <v>227</v>
      </c>
      <c r="E30" s="138">
        <v>1</v>
      </c>
      <c r="F30" s="60" t="s">
        <v>623</v>
      </c>
      <c r="G30" s="139">
        <v>0</v>
      </c>
      <c r="H30" s="142">
        <v>2600</v>
      </c>
      <c r="I30" s="142">
        <v>10400</v>
      </c>
      <c r="J30" s="141">
        <f t="shared" si="0"/>
        <v>13000</v>
      </c>
    </row>
    <row r="31" spans="1:10" ht="15.5" x14ac:dyDescent="0.3">
      <c r="A31" s="55" t="s">
        <v>180</v>
      </c>
      <c r="B31" s="58" t="s">
        <v>37</v>
      </c>
      <c r="C31" s="58" t="s">
        <v>636</v>
      </c>
      <c r="D31" s="94" t="s">
        <v>227</v>
      </c>
      <c r="E31" s="138">
        <v>1</v>
      </c>
      <c r="F31" s="60" t="s">
        <v>585</v>
      </c>
      <c r="G31" s="139">
        <v>0</v>
      </c>
      <c r="H31" s="140">
        <v>770.75</v>
      </c>
      <c r="I31" s="140">
        <v>3083.01</v>
      </c>
      <c r="J31" s="65">
        <f t="shared" si="0"/>
        <v>3853.76</v>
      </c>
    </row>
    <row r="32" spans="1:10" ht="15.5" x14ac:dyDescent="0.3">
      <c r="A32" s="55" t="s">
        <v>181</v>
      </c>
      <c r="B32" s="57" t="s">
        <v>33</v>
      </c>
      <c r="C32" s="56" t="s">
        <v>222</v>
      </c>
      <c r="D32" s="94" t="s">
        <v>227</v>
      </c>
      <c r="E32" s="138">
        <v>1</v>
      </c>
      <c r="F32" s="60" t="s">
        <v>252</v>
      </c>
      <c r="G32" s="139">
        <v>0</v>
      </c>
      <c r="H32" s="140">
        <v>1079.06</v>
      </c>
      <c r="I32" s="140">
        <v>4316.21</v>
      </c>
      <c r="J32" s="65">
        <f t="shared" si="0"/>
        <v>5395.27</v>
      </c>
    </row>
    <row r="33" spans="1:10" ht="15.5" x14ac:dyDescent="0.3">
      <c r="A33" s="55" t="s">
        <v>183</v>
      </c>
      <c r="B33" s="57" t="s">
        <v>27</v>
      </c>
      <c r="C33" s="56" t="s">
        <v>222</v>
      </c>
      <c r="D33" s="94" t="s">
        <v>227</v>
      </c>
      <c r="E33" s="138">
        <v>1</v>
      </c>
      <c r="F33" s="60" t="s">
        <v>253</v>
      </c>
      <c r="G33" s="139">
        <v>0</v>
      </c>
      <c r="H33" s="141">
        <v>1695.65</v>
      </c>
      <c r="I33" s="141">
        <v>6782.61</v>
      </c>
      <c r="J33" s="65">
        <f t="shared" si="0"/>
        <v>8478.26</v>
      </c>
    </row>
    <row r="34" spans="1:10" ht="15.5" x14ac:dyDescent="0.3">
      <c r="A34" s="55" t="s">
        <v>189</v>
      </c>
      <c r="B34" s="55" t="s">
        <v>31</v>
      </c>
      <c r="C34" s="58" t="s">
        <v>636</v>
      </c>
      <c r="D34" s="94" t="s">
        <v>407</v>
      </c>
      <c r="E34" s="138">
        <v>1</v>
      </c>
      <c r="F34" s="60" t="s">
        <v>254</v>
      </c>
      <c r="G34" s="139">
        <v>0</v>
      </c>
      <c r="H34" s="141"/>
      <c r="I34" s="141">
        <v>5241.1099999999997</v>
      </c>
      <c r="J34" s="65">
        <f t="shared" si="0"/>
        <v>5241.1099999999997</v>
      </c>
    </row>
    <row r="35" spans="1:10" ht="15.5" x14ac:dyDescent="0.3">
      <c r="A35" s="55" t="s">
        <v>190</v>
      </c>
      <c r="B35" s="55" t="s">
        <v>449</v>
      </c>
      <c r="C35" s="56" t="s">
        <v>634</v>
      </c>
      <c r="D35" s="94" t="s">
        <v>227</v>
      </c>
      <c r="E35" s="138">
        <v>1</v>
      </c>
      <c r="F35" s="60" t="s">
        <v>255</v>
      </c>
      <c r="G35" s="139">
        <v>0</v>
      </c>
      <c r="H35" s="141">
        <v>3709.68</v>
      </c>
      <c r="I35" s="141">
        <v>14838.72</v>
      </c>
      <c r="J35" s="65">
        <f t="shared" si="0"/>
        <v>18548.399999999998</v>
      </c>
    </row>
    <row r="36" spans="1:10" ht="15.5" x14ac:dyDescent="0.3">
      <c r="A36" s="55" t="s">
        <v>180</v>
      </c>
      <c r="B36" s="58" t="s">
        <v>37</v>
      </c>
      <c r="C36" s="56" t="s">
        <v>634</v>
      </c>
      <c r="D36" s="94" t="s">
        <v>227</v>
      </c>
      <c r="E36" s="138">
        <v>1</v>
      </c>
      <c r="F36" s="60" t="s">
        <v>257</v>
      </c>
      <c r="G36" s="139">
        <v>0</v>
      </c>
      <c r="H36" s="140">
        <v>770.75</v>
      </c>
      <c r="I36" s="140">
        <v>3083.01</v>
      </c>
      <c r="J36" s="65">
        <f t="shared" si="0"/>
        <v>3853.76</v>
      </c>
    </row>
    <row r="37" spans="1:10" ht="26" x14ac:dyDescent="0.3">
      <c r="A37" s="55" t="s">
        <v>191</v>
      </c>
      <c r="B37" s="55" t="s">
        <v>31</v>
      </c>
      <c r="C37" s="57" t="s">
        <v>219</v>
      </c>
      <c r="D37" s="94" t="s">
        <v>407</v>
      </c>
      <c r="E37" s="138">
        <v>1</v>
      </c>
      <c r="F37" s="129" t="s">
        <v>258</v>
      </c>
      <c r="G37" s="139">
        <v>0</v>
      </c>
      <c r="H37" s="141"/>
      <c r="I37" s="141">
        <v>5241.1099999999997</v>
      </c>
      <c r="J37" s="65">
        <f t="shared" si="0"/>
        <v>5241.1099999999997</v>
      </c>
    </row>
    <row r="38" spans="1:10" ht="15.5" x14ac:dyDescent="0.3">
      <c r="A38" s="55" t="s">
        <v>182</v>
      </c>
      <c r="B38" s="56" t="s">
        <v>39</v>
      </c>
      <c r="C38" s="56" t="s">
        <v>222</v>
      </c>
      <c r="D38" s="94" t="s">
        <v>227</v>
      </c>
      <c r="E38" s="138">
        <v>1</v>
      </c>
      <c r="F38" s="60" t="s">
        <v>260</v>
      </c>
      <c r="G38" s="139">
        <v>0</v>
      </c>
      <c r="H38" s="141">
        <v>500.99</v>
      </c>
      <c r="I38" s="141">
        <v>2003.96</v>
      </c>
      <c r="J38" s="65">
        <f t="shared" si="0"/>
        <v>2504.9499999999998</v>
      </c>
    </row>
    <row r="39" spans="1:10" ht="15.5" x14ac:dyDescent="0.3">
      <c r="A39" s="55" t="s">
        <v>193</v>
      </c>
      <c r="B39" s="57" t="s">
        <v>27</v>
      </c>
      <c r="C39" s="56" t="s">
        <v>634</v>
      </c>
      <c r="D39" s="94" t="s">
        <v>227</v>
      </c>
      <c r="E39" s="138">
        <v>1</v>
      </c>
      <c r="F39" s="60" t="s">
        <v>262</v>
      </c>
      <c r="G39" s="139">
        <v>0</v>
      </c>
      <c r="H39" s="141">
        <v>1695.65</v>
      </c>
      <c r="I39" s="141">
        <v>6782.61</v>
      </c>
      <c r="J39" s="65">
        <f t="shared" ref="J39:J70" si="1">H39+I39</f>
        <v>8478.26</v>
      </c>
    </row>
    <row r="40" spans="1:10" ht="15.5" x14ac:dyDescent="0.3">
      <c r="A40" s="55" t="s">
        <v>183</v>
      </c>
      <c r="B40" s="57" t="s">
        <v>27</v>
      </c>
      <c r="C40" s="58" t="s">
        <v>222</v>
      </c>
      <c r="D40" s="94" t="s">
        <v>227</v>
      </c>
      <c r="E40" s="138">
        <v>1</v>
      </c>
      <c r="F40" s="61" t="s">
        <v>263</v>
      </c>
      <c r="G40" s="139">
        <v>0</v>
      </c>
      <c r="H40" s="141">
        <v>1695.65</v>
      </c>
      <c r="I40" s="141">
        <v>6782.61</v>
      </c>
      <c r="J40" s="65">
        <f t="shared" si="1"/>
        <v>8478.26</v>
      </c>
    </row>
    <row r="41" spans="1:10" ht="15.5" x14ac:dyDescent="0.3">
      <c r="A41" s="55" t="s">
        <v>185</v>
      </c>
      <c r="B41" s="55" t="s">
        <v>29</v>
      </c>
      <c r="C41" s="56" t="s">
        <v>634</v>
      </c>
      <c r="D41" s="94" t="s">
        <v>227</v>
      </c>
      <c r="E41" s="138">
        <v>1</v>
      </c>
      <c r="F41" s="60" t="s">
        <v>264</v>
      </c>
      <c r="G41" s="139">
        <v>0</v>
      </c>
      <c r="H41" s="141">
        <v>1425.9</v>
      </c>
      <c r="I41" s="141">
        <v>5703.56</v>
      </c>
      <c r="J41" s="65">
        <f t="shared" si="1"/>
        <v>7129.4600000000009</v>
      </c>
    </row>
    <row r="42" spans="1:10" ht="15.5" x14ac:dyDescent="0.3">
      <c r="A42" s="55" t="s">
        <v>180</v>
      </c>
      <c r="B42" s="58" t="s">
        <v>37</v>
      </c>
      <c r="C42" s="56" t="s">
        <v>222</v>
      </c>
      <c r="D42" s="94" t="s">
        <v>227</v>
      </c>
      <c r="E42" s="138">
        <v>1</v>
      </c>
      <c r="F42" s="60" t="s">
        <v>265</v>
      </c>
      <c r="G42" s="139">
        <v>0</v>
      </c>
      <c r="H42" s="140">
        <v>770.75</v>
      </c>
      <c r="I42" s="140">
        <v>3083.01</v>
      </c>
      <c r="J42" s="65">
        <f t="shared" si="1"/>
        <v>3853.76</v>
      </c>
    </row>
    <row r="43" spans="1:10" ht="15.5" x14ac:dyDescent="0.3">
      <c r="A43" s="55" t="s">
        <v>180</v>
      </c>
      <c r="B43" s="58" t="s">
        <v>37</v>
      </c>
      <c r="C43" s="55" t="s">
        <v>226</v>
      </c>
      <c r="D43" s="94" t="s">
        <v>407</v>
      </c>
      <c r="E43" s="138">
        <v>1</v>
      </c>
      <c r="F43" s="60" t="s">
        <v>266</v>
      </c>
      <c r="G43" s="139">
        <v>0</v>
      </c>
      <c r="H43" s="140"/>
      <c r="I43" s="140">
        <v>3083.01</v>
      </c>
      <c r="J43" s="65">
        <f t="shared" si="1"/>
        <v>3083.01</v>
      </c>
    </row>
    <row r="44" spans="1:10" ht="15.5" x14ac:dyDescent="0.3">
      <c r="A44" s="55" t="s">
        <v>182</v>
      </c>
      <c r="B44" s="56" t="s">
        <v>39</v>
      </c>
      <c r="C44" s="56" t="s">
        <v>222</v>
      </c>
      <c r="D44" s="94" t="s">
        <v>227</v>
      </c>
      <c r="E44" s="138">
        <v>1</v>
      </c>
      <c r="F44" s="60" t="s">
        <v>268</v>
      </c>
      <c r="G44" s="139">
        <v>0</v>
      </c>
      <c r="H44" s="141">
        <v>500.99</v>
      </c>
      <c r="I44" s="141">
        <v>2003.96</v>
      </c>
      <c r="J44" s="65">
        <f t="shared" si="1"/>
        <v>2504.9499999999998</v>
      </c>
    </row>
    <row r="45" spans="1:10" ht="15.5" x14ac:dyDescent="0.3">
      <c r="A45" s="55" t="s">
        <v>185</v>
      </c>
      <c r="B45" s="55" t="s">
        <v>29</v>
      </c>
      <c r="C45" s="57" t="s">
        <v>636</v>
      </c>
      <c r="D45" s="94" t="s">
        <v>227</v>
      </c>
      <c r="E45" s="138">
        <v>1</v>
      </c>
      <c r="F45" s="60" t="s">
        <v>269</v>
      </c>
      <c r="G45" s="139">
        <v>0</v>
      </c>
      <c r="H45" s="141">
        <v>1425.9</v>
      </c>
      <c r="I45" s="141">
        <v>5703.56</v>
      </c>
      <c r="J45" s="65">
        <f t="shared" si="1"/>
        <v>7129.4600000000009</v>
      </c>
    </row>
    <row r="46" spans="1:10" ht="15.5" x14ac:dyDescent="0.3">
      <c r="A46" s="55" t="s">
        <v>181</v>
      </c>
      <c r="B46" s="57" t="s">
        <v>33</v>
      </c>
      <c r="C46" s="57" t="s">
        <v>219</v>
      </c>
      <c r="D46" s="94" t="s">
        <v>227</v>
      </c>
      <c r="E46" s="138">
        <v>1</v>
      </c>
      <c r="F46" s="61" t="s">
        <v>270</v>
      </c>
      <c r="G46" s="139">
        <v>0</v>
      </c>
      <c r="H46" s="140">
        <v>1079.06</v>
      </c>
      <c r="I46" s="140">
        <v>4316.21</v>
      </c>
      <c r="J46" s="65">
        <f t="shared" si="1"/>
        <v>5395.27</v>
      </c>
    </row>
    <row r="47" spans="1:10" ht="15.5" x14ac:dyDescent="0.3">
      <c r="A47" s="55" t="s">
        <v>194</v>
      </c>
      <c r="B47" s="57" t="s">
        <v>33</v>
      </c>
      <c r="C47" s="56" t="s">
        <v>226</v>
      </c>
      <c r="D47" s="94" t="s">
        <v>407</v>
      </c>
      <c r="E47" s="138">
        <v>1</v>
      </c>
      <c r="F47" s="60" t="s">
        <v>271</v>
      </c>
      <c r="G47" s="139">
        <v>0</v>
      </c>
      <c r="H47" s="140"/>
      <c r="I47" s="140">
        <v>4316.21</v>
      </c>
      <c r="J47" s="65">
        <f t="shared" si="1"/>
        <v>4316.21</v>
      </c>
    </row>
    <row r="48" spans="1:10" ht="15.5" x14ac:dyDescent="0.3">
      <c r="A48" s="55" t="s">
        <v>188</v>
      </c>
      <c r="B48" s="55" t="s">
        <v>35</v>
      </c>
      <c r="C48" s="56" t="s">
        <v>226</v>
      </c>
      <c r="D48" s="94" t="s">
        <v>227</v>
      </c>
      <c r="E48" s="138">
        <v>1</v>
      </c>
      <c r="F48" s="60" t="s">
        <v>272</v>
      </c>
      <c r="G48" s="139">
        <v>0</v>
      </c>
      <c r="H48" s="141">
        <v>936.46</v>
      </c>
      <c r="I48" s="141">
        <v>3745.85</v>
      </c>
      <c r="J48" s="65">
        <f t="shared" si="1"/>
        <v>4682.3099999999995</v>
      </c>
    </row>
    <row r="49" spans="1:10" ht="15.5" x14ac:dyDescent="0.3">
      <c r="A49" s="55" t="s">
        <v>183</v>
      </c>
      <c r="B49" s="57" t="s">
        <v>27</v>
      </c>
      <c r="C49" s="56" t="s">
        <v>222</v>
      </c>
      <c r="D49" s="94" t="s">
        <v>227</v>
      </c>
      <c r="E49" s="138">
        <v>1</v>
      </c>
      <c r="F49" s="60" t="s">
        <v>275</v>
      </c>
      <c r="G49" s="139">
        <v>0</v>
      </c>
      <c r="H49" s="141">
        <v>1695.65</v>
      </c>
      <c r="I49" s="141">
        <v>6782.61</v>
      </c>
      <c r="J49" s="65">
        <f t="shared" si="1"/>
        <v>8478.26</v>
      </c>
    </row>
    <row r="50" spans="1:10" ht="15.5" x14ac:dyDescent="0.3">
      <c r="A50" s="55" t="s">
        <v>195</v>
      </c>
      <c r="B50" s="55" t="s">
        <v>41</v>
      </c>
      <c r="C50" s="55" t="s">
        <v>636</v>
      </c>
      <c r="D50" s="94" t="s">
        <v>227</v>
      </c>
      <c r="E50" s="138">
        <v>1</v>
      </c>
      <c r="F50" s="60" t="s">
        <v>590</v>
      </c>
      <c r="G50" s="139">
        <v>0</v>
      </c>
      <c r="H50" s="141">
        <v>308.3</v>
      </c>
      <c r="I50" s="141">
        <v>1233.21</v>
      </c>
      <c r="J50" s="67">
        <f t="shared" si="1"/>
        <v>1541.51</v>
      </c>
    </row>
    <row r="51" spans="1:10" ht="15.5" x14ac:dyDescent="0.3">
      <c r="A51" s="55" t="s">
        <v>182</v>
      </c>
      <c r="B51" s="56" t="s">
        <v>39</v>
      </c>
      <c r="C51" s="55" t="s">
        <v>226</v>
      </c>
      <c r="D51" s="94" t="s">
        <v>227</v>
      </c>
      <c r="E51" s="138">
        <v>1</v>
      </c>
      <c r="F51" s="60" t="s">
        <v>277</v>
      </c>
      <c r="G51" s="139">
        <v>0</v>
      </c>
      <c r="H51" s="141">
        <v>500.99</v>
      </c>
      <c r="I51" s="141">
        <v>2003.96</v>
      </c>
      <c r="J51" s="65">
        <f t="shared" si="1"/>
        <v>2504.9499999999998</v>
      </c>
    </row>
    <row r="52" spans="1:10" ht="15.5" x14ac:dyDescent="0.3">
      <c r="A52" s="55" t="s">
        <v>182</v>
      </c>
      <c r="B52" s="56" t="s">
        <v>39</v>
      </c>
      <c r="C52" s="56" t="s">
        <v>222</v>
      </c>
      <c r="D52" s="94" t="s">
        <v>227</v>
      </c>
      <c r="E52" s="138">
        <v>1</v>
      </c>
      <c r="F52" s="60" t="s">
        <v>278</v>
      </c>
      <c r="G52" s="139">
        <v>0</v>
      </c>
      <c r="H52" s="141">
        <v>500.99</v>
      </c>
      <c r="I52" s="141">
        <v>2003.96</v>
      </c>
      <c r="J52" s="65">
        <f t="shared" si="1"/>
        <v>2504.9499999999998</v>
      </c>
    </row>
    <row r="53" spans="1:10" ht="15.5" x14ac:dyDescent="0.3">
      <c r="A53" s="55" t="s">
        <v>195</v>
      </c>
      <c r="B53" s="55" t="s">
        <v>41</v>
      </c>
      <c r="C53" s="56" t="s">
        <v>222</v>
      </c>
      <c r="D53" s="94" t="s">
        <v>227</v>
      </c>
      <c r="E53" s="138">
        <v>1</v>
      </c>
      <c r="F53" s="61" t="s">
        <v>280</v>
      </c>
      <c r="G53" s="139">
        <v>0</v>
      </c>
      <c r="H53" s="141">
        <v>308.3</v>
      </c>
      <c r="I53" s="141">
        <v>1233.21</v>
      </c>
      <c r="J53" s="67">
        <f t="shared" si="1"/>
        <v>1541.51</v>
      </c>
    </row>
    <row r="54" spans="1:10" ht="15.5" x14ac:dyDescent="0.3">
      <c r="A54" s="55" t="s">
        <v>185</v>
      </c>
      <c r="B54" s="55" t="s">
        <v>29</v>
      </c>
      <c r="C54" s="56" t="s">
        <v>222</v>
      </c>
      <c r="D54" s="94" t="s">
        <v>227</v>
      </c>
      <c r="E54" s="138">
        <v>1</v>
      </c>
      <c r="F54" s="61" t="s">
        <v>611</v>
      </c>
      <c r="G54" s="139">
        <v>0</v>
      </c>
      <c r="H54" s="141">
        <v>1425.9</v>
      </c>
      <c r="I54" s="141">
        <v>5703.56</v>
      </c>
      <c r="J54" s="65">
        <f t="shared" si="1"/>
        <v>7129.4600000000009</v>
      </c>
    </row>
    <row r="55" spans="1:10" ht="15.5" x14ac:dyDescent="0.3">
      <c r="A55" s="55" t="s">
        <v>189</v>
      </c>
      <c r="B55" s="55" t="s">
        <v>31</v>
      </c>
      <c r="C55" s="57" t="s">
        <v>219</v>
      </c>
      <c r="D55" s="94" t="s">
        <v>227</v>
      </c>
      <c r="E55" s="138">
        <v>1</v>
      </c>
      <c r="F55" s="60" t="s">
        <v>281</v>
      </c>
      <c r="G55" s="139">
        <v>0</v>
      </c>
      <c r="H55" s="141">
        <v>1310.28</v>
      </c>
      <c r="I55" s="141">
        <v>5241.1099999999997</v>
      </c>
      <c r="J55" s="65">
        <f t="shared" si="1"/>
        <v>6551.3899999999994</v>
      </c>
    </row>
    <row r="56" spans="1:10" ht="15.5" x14ac:dyDescent="0.3">
      <c r="A56" s="55" t="s">
        <v>183</v>
      </c>
      <c r="B56" s="57" t="s">
        <v>27</v>
      </c>
      <c r="C56" s="56" t="s">
        <v>222</v>
      </c>
      <c r="D56" s="94" t="s">
        <v>227</v>
      </c>
      <c r="E56" s="138">
        <v>1</v>
      </c>
      <c r="F56" s="60" t="s">
        <v>282</v>
      </c>
      <c r="G56" s="139">
        <v>0</v>
      </c>
      <c r="H56" s="141">
        <v>1695.65</v>
      </c>
      <c r="I56" s="141">
        <v>6782.61</v>
      </c>
      <c r="J56" s="65">
        <f t="shared" si="1"/>
        <v>8478.26</v>
      </c>
    </row>
    <row r="57" spans="1:10" ht="15.5" x14ac:dyDescent="0.3">
      <c r="A57" s="55" t="s">
        <v>196</v>
      </c>
      <c r="B57" s="57" t="s">
        <v>33</v>
      </c>
      <c r="C57" s="57" t="s">
        <v>219</v>
      </c>
      <c r="D57" s="94" t="s">
        <v>227</v>
      </c>
      <c r="E57" s="138">
        <v>1</v>
      </c>
      <c r="F57" s="60" t="s">
        <v>283</v>
      </c>
      <c r="G57" s="139">
        <v>0</v>
      </c>
      <c r="H57" s="140">
        <v>1079.06</v>
      </c>
      <c r="I57" s="140">
        <v>4316.21</v>
      </c>
      <c r="J57" s="65">
        <f t="shared" si="1"/>
        <v>5395.27</v>
      </c>
    </row>
    <row r="58" spans="1:10" ht="15.5" x14ac:dyDescent="0.3">
      <c r="A58" s="55" t="s">
        <v>189</v>
      </c>
      <c r="B58" s="55" t="s">
        <v>31</v>
      </c>
      <c r="C58" s="55" t="s">
        <v>226</v>
      </c>
      <c r="D58" s="94" t="s">
        <v>227</v>
      </c>
      <c r="E58" s="138">
        <v>1</v>
      </c>
      <c r="F58" s="61" t="s">
        <v>284</v>
      </c>
      <c r="G58" s="139">
        <v>0</v>
      </c>
      <c r="H58" s="141">
        <v>1310.28</v>
      </c>
      <c r="I58" s="141">
        <v>5241.1099999999997</v>
      </c>
      <c r="J58" s="65">
        <f t="shared" si="1"/>
        <v>6551.3899999999994</v>
      </c>
    </row>
    <row r="59" spans="1:10" ht="15.5" x14ac:dyDescent="0.3">
      <c r="A59" s="55" t="s">
        <v>187</v>
      </c>
      <c r="B59" s="55" t="s">
        <v>25</v>
      </c>
      <c r="C59" s="55" t="s">
        <v>226</v>
      </c>
      <c r="D59" s="94" t="s">
        <v>227</v>
      </c>
      <c r="E59" s="138">
        <v>1</v>
      </c>
      <c r="F59" s="60" t="s">
        <v>285</v>
      </c>
      <c r="G59" s="139">
        <v>0</v>
      </c>
      <c r="H59" s="142">
        <v>2600</v>
      </c>
      <c r="I59" s="142">
        <v>10400</v>
      </c>
      <c r="J59" s="141">
        <f t="shared" si="1"/>
        <v>13000</v>
      </c>
    </row>
    <row r="60" spans="1:10" ht="15.5" x14ac:dyDescent="0.3">
      <c r="A60" s="55" t="s">
        <v>182</v>
      </c>
      <c r="B60" s="56" t="s">
        <v>39</v>
      </c>
      <c r="C60" s="55" t="s">
        <v>226</v>
      </c>
      <c r="D60" s="94" t="s">
        <v>227</v>
      </c>
      <c r="E60" s="138">
        <v>1</v>
      </c>
      <c r="F60" s="61" t="s">
        <v>287</v>
      </c>
      <c r="G60" s="139">
        <v>0</v>
      </c>
      <c r="H60" s="141">
        <v>500.99</v>
      </c>
      <c r="I60" s="141">
        <v>2003.96</v>
      </c>
      <c r="J60" s="65">
        <f t="shared" si="1"/>
        <v>2504.9499999999998</v>
      </c>
    </row>
    <row r="61" spans="1:10" ht="15.5" x14ac:dyDescent="0.3">
      <c r="A61" s="55" t="s">
        <v>203</v>
      </c>
      <c r="B61" s="55" t="s">
        <v>31</v>
      </c>
      <c r="C61" s="55" t="s">
        <v>226</v>
      </c>
      <c r="D61" s="94" t="s">
        <v>407</v>
      </c>
      <c r="E61" s="138">
        <v>1</v>
      </c>
      <c r="F61" s="60" t="s">
        <v>288</v>
      </c>
      <c r="G61" s="139">
        <v>0</v>
      </c>
      <c r="H61" s="141"/>
      <c r="I61" s="141">
        <v>5241.1099999999997</v>
      </c>
      <c r="J61" s="65">
        <f t="shared" si="1"/>
        <v>5241.1099999999997</v>
      </c>
    </row>
    <row r="62" spans="1:10" ht="15.5" x14ac:dyDescent="0.3">
      <c r="A62" s="55" t="s">
        <v>182</v>
      </c>
      <c r="B62" s="56" t="s">
        <v>39</v>
      </c>
      <c r="C62" s="56" t="s">
        <v>634</v>
      </c>
      <c r="D62" s="94" t="s">
        <v>227</v>
      </c>
      <c r="E62" s="138">
        <v>1</v>
      </c>
      <c r="F62" s="60" t="s">
        <v>291</v>
      </c>
      <c r="G62" s="139">
        <v>0</v>
      </c>
      <c r="H62" s="141">
        <v>500.99</v>
      </c>
      <c r="I62" s="141">
        <v>2003.96</v>
      </c>
      <c r="J62" s="65">
        <f t="shared" si="1"/>
        <v>2504.9499999999998</v>
      </c>
    </row>
    <row r="63" spans="1:10" ht="15.5" x14ac:dyDescent="0.3">
      <c r="A63" s="55" t="s">
        <v>204</v>
      </c>
      <c r="B63" s="55" t="s">
        <v>41</v>
      </c>
      <c r="C63" s="58" t="s">
        <v>637</v>
      </c>
      <c r="D63" s="94" t="s">
        <v>227</v>
      </c>
      <c r="E63" s="138">
        <v>1</v>
      </c>
      <c r="F63" s="60" t="s">
        <v>594</v>
      </c>
      <c r="G63" s="139">
        <v>0</v>
      </c>
      <c r="H63" s="141">
        <v>308.3</v>
      </c>
      <c r="I63" s="141">
        <v>1233.21</v>
      </c>
      <c r="J63" s="67">
        <f t="shared" si="1"/>
        <v>1541.51</v>
      </c>
    </row>
    <row r="64" spans="1:10" ht="15.5" x14ac:dyDescent="0.3">
      <c r="A64" s="55" t="s">
        <v>182</v>
      </c>
      <c r="B64" s="56" t="s">
        <v>39</v>
      </c>
      <c r="C64" s="56" t="s">
        <v>634</v>
      </c>
      <c r="D64" s="94" t="s">
        <v>227</v>
      </c>
      <c r="E64" s="138">
        <v>1</v>
      </c>
      <c r="F64" s="60" t="s">
        <v>296</v>
      </c>
      <c r="G64" s="139">
        <v>0</v>
      </c>
      <c r="H64" s="141">
        <v>500.99</v>
      </c>
      <c r="I64" s="141">
        <v>2003.96</v>
      </c>
      <c r="J64" s="65">
        <f t="shared" si="1"/>
        <v>2504.9499999999998</v>
      </c>
    </row>
    <row r="65" spans="1:10" ht="15.5" x14ac:dyDescent="0.3">
      <c r="A65" s="55" t="s">
        <v>199</v>
      </c>
      <c r="B65" s="55" t="s">
        <v>31</v>
      </c>
      <c r="C65" s="56" t="s">
        <v>634</v>
      </c>
      <c r="D65" s="94" t="s">
        <v>227</v>
      </c>
      <c r="E65" s="138">
        <v>1</v>
      </c>
      <c r="F65" s="60" t="s">
        <v>297</v>
      </c>
      <c r="G65" s="139">
        <v>0</v>
      </c>
      <c r="H65" s="141">
        <v>1310.28</v>
      </c>
      <c r="I65" s="141">
        <v>5241.1099999999997</v>
      </c>
      <c r="J65" s="65">
        <f t="shared" si="1"/>
        <v>6551.3899999999994</v>
      </c>
    </row>
    <row r="66" spans="1:10" ht="15.5" x14ac:dyDescent="0.3">
      <c r="A66" s="55" t="s">
        <v>200</v>
      </c>
      <c r="B66" s="57" t="s">
        <v>33</v>
      </c>
      <c r="C66" s="56" t="s">
        <v>222</v>
      </c>
      <c r="D66" s="94" t="s">
        <v>407</v>
      </c>
      <c r="E66" s="138">
        <v>1</v>
      </c>
      <c r="F66" s="129" t="s">
        <v>298</v>
      </c>
      <c r="G66" s="139">
        <v>0</v>
      </c>
      <c r="H66" s="140"/>
      <c r="I66" s="140">
        <v>4316.21</v>
      </c>
      <c r="J66" s="65">
        <f t="shared" si="1"/>
        <v>4316.21</v>
      </c>
    </row>
    <row r="67" spans="1:10" ht="15.5" x14ac:dyDescent="0.3">
      <c r="A67" s="55" t="s">
        <v>185</v>
      </c>
      <c r="B67" s="55" t="s">
        <v>29</v>
      </c>
      <c r="C67" s="57" t="s">
        <v>636</v>
      </c>
      <c r="D67" s="94" t="s">
        <v>227</v>
      </c>
      <c r="E67" s="138">
        <v>1</v>
      </c>
      <c r="F67" s="60" t="s">
        <v>610</v>
      </c>
      <c r="G67" s="139">
        <v>0</v>
      </c>
      <c r="H67" s="141">
        <v>1425.9</v>
      </c>
      <c r="I67" s="141">
        <v>5703.56</v>
      </c>
      <c r="J67" s="65">
        <f t="shared" si="1"/>
        <v>7129.4600000000009</v>
      </c>
    </row>
    <row r="68" spans="1:10" ht="15.5" x14ac:dyDescent="0.3">
      <c r="A68" s="55" t="s">
        <v>202</v>
      </c>
      <c r="B68" s="55" t="s">
        <v>31</v>
      </c>
      <c r="C68" s="56" t="s">
        <v>222</v>
      </c>
      <c r="D68" s="94" t="s">
        <v>407</v>
      </c>
      <c r="E68" s="138">
        <v>1</v>
      </c>
      <c r="F68" s="60" t="s">
        <v>300</v>
      </c>
      <c r="G68" s="139">
        <v>0</v>
      </c>
      <c r="H68" s="141"/>
      <c r="I68" s="141">
        <v>5241.1099999999997</v>
      </c>
      <c r="J68" s="65">
        <f t="shared" si="1"/>
        <v>5241.1099999999997</v>
      </c>
    </row>
    <row r="69" spans="1:10" ht="15.5" x14ac:dyDescent="0.3">
      <c r="A69" s="55" t="s">
        <v>195</v>
      </c>
      <c r="B69" s="55" t="s">
        <v>41</v>
      </c>
      <c r="C69" s="57" t="s">
        <v>636</v>
      </c>
      <c r="D69" s="94" t="s">
        <v>227</v>
      </c>
      <c r="E69" s="138">
        <v>1</v>
      </c>
      <c r="F69" s="60" t="s">
        <v>614</v>
      </c>
      <c r="G69" s="139">
        <v>0</v>
      </c>
      <c r="H69" s="141">
        <v>308.3</v>
      </c>
      <c r="I69" s="141">
        <v>1233.21</v>
      </c>
      <c r="J69" s="67">
        <f t="shared" si="1"/>
        <v>1541.51</v>
      </c>
    </row>
    <row r="70" spans="1:10" ht="15.5" x14ac:dyDescent="0.3">
      <c r="A70" s="55" t="s">
        <v>189</v>
      </c>
      <c r="B70" s="55" t="s">
        <v>31</v>
      </c>
      <c r="C70" s="57" t="s">
        <v>219</v>
      </c>
      <c r="D70" s="94" t="s">
        <v>227</v>
      </c>
      <c r="E70" s="138">
        <v>1</v>
      </c>
      <c r="F70" s="61" t="s">
        <v>302</v>
      </c>
      <c r="G70" s="139">
        <v>0</v>
      </c>
      <c r="H70" s="141">
        <v>1310.28</v>
      </c>
      <c r="I70" s="141">
        <v>5241.1099999999997</v>
      </c>
      <c r="J70" s="65">
        <f t="shared" si="1"/>
        <v>6551.3899999999994</v>
      </c>
    </row>
    <row r="71" spans="1:10" ht="15.5" x14ac:dyDescent="0.3">
      <c r="A71" s="55" t="s">
        <v>195</v>
      </c>
      <c r="B71" s="55" t="s">
        <v>41</v>
      </c>
      <c r="C71" s="56" t="s">
        <v>222</v>
      </c>
      <c r="D71" s="94" t="s">
        <v>227</v>
      </c>
      <c r="E71" s="138">
        <v>1</v>
      </c>
      <c r="F71" s="60" t="s">
        <v>304</v>
      </c>
      <c r="G71" s="139">
        <v>0</v>
      </c>
      <c r="H71" s="141">
        <v>308.3</v>
      </c>
      <c r="I71" s="141">
        <v>1233.21</v>
      </c>
      <c r="J71" s="67">
        <f t="shared" ref="J71:J102" si="2">H71+I71</f>
        <v>1541.51</v>
      </c>
    </row>
    <row r="72" spans="1:10" ht="15.5" x14ac:dyDescent="0.3">
      <c r="A72" s="55" t="s">
        <v>180</v>
      </c>
      <c r="B72" s="58" t="s">
        <v>37</v>
      </c>
      <c r="C72" s="55" t="s">
        <v>226</v>
      </c>
      <c r="D72" s="94" t="s">
        <v>407</v>
      </c>
      <c r="E72" s="138">
        <v>1</v>
      </c>
      <c r="F72" s="129" t="s">
        <v>411</v>
      </c>
      <c r="G72" s="139">
        <v>0</v>
      </c>
      <c r="H72" s="140"/>
      <c r="I72" s="140">
        <v>3083.01</v>
      </c>
      <c r="J72" s="65">
        <f t="shared" si="2"/>
        <v>3083.01</v>
      </c>
    </row>
    <row r="73" spans="1:10" ht="15.5" x14ac:dyDescent="0.3">
      <c r="A73" s="55" t="s">
        <v>197</v>
      </c>
      <c r="B73" s="57" t="s">
        <v>27</v>
      </c>
      <c r="C73" s="55" t="s">
        <v>226</v>
      </c>
      <c r="D73" s="94" t="s">
        <v>407</v>
      </c>
      <c r="E73" s="138">
        <v>1</v>
      </c>
      <c r="F73" s="60" t="s">
        <v>305</v>
      </c>
      <c r="G73" s="139">
        <v>0</v>
      </c>
      <c r="H73" s="141"/>
      <c r="I73" s="141">
        <v>6782.61</v>
      </c>
      <c r="J73" s="65">
        <f t="shared" si="2"/>
        <v>6782.61</v>
      </c>
    </row>
    <row r="74" spans="1:10" ht="15.5" x14ac:dyDescent="0.3">
      <c r="A74" s="55" t="s">
        <v>208</v>
      </c>
      <c r="B74" s="55" t="s">
        <v>449</v>
      </c>
      <c r="C74" s="57" t="s">
        <v>219</v>
      </c>
      <c r="D74" s="94" t="s">
        <v>461</v>
      </c>
      <c r="E74" s="138">
        <v>1</v>
      </c>
      <c r="F74" s="90" t="s">
        <v>625</v>
      </c>
      <c r="G74" s="139">
        <v>0</v>
      </c>
      <c r="H74" s="141"/>
      <c r="I74" s="141">
        <v>14838.72</v>
      </c>
      <c r="J74" s="65">
        <f t="shared" si="2"/>
        <v>14838.72</v>
      </c>
    </row>
    <row r="75" spans="1:10" ht="15.5" x14ac:dyDescent="0.3">
      <c r="A75" s="55" t="s">
        <v>187</v>
      </c>
      <c r="B75" s="55" t="s">
        <v>25</v>
      </c>
      <c r="C75" s="57" t="s">
        <v>636</v>
      </c>
      <c r="D75" s="94" t="s">
        <v>407</v>
      </c>
      <c r="E75" s="138">
        <v>1</v>
      </c>
      <c r="F75" s="89" t="s">
        <v>306</v>
      </c>
      <c r="G75" s="139">
        <v>0</v>
      </c>
      <c r="H75" s="142"/>
      <c r="I75" s="142">
        <v>10400</v>
      </c>
      <c r="J75" s="141">
        <f t="shared" si="2"/>
        <v>10400</v>
      </c>
    </row>
    <row r="76" spans="1:10" ht="15.5" x14ac:dyDescent="0.3">
      <c r="A76" s="55" t="s">
        <v>182</v>
      </c>
      <c r="B76" s="56" t="s">
        <v>39</v>
      </c>
      <c r="C76" s="58" t="s">
        <v>637</v>
      </c>
      <c r="D76" s="94" t="s">
        <v>227</v>
      </c>
      <c r="E76" s="138">
        <v>1</v>
      </c>
      <c r="F76" s="60" t="s">
        <v>307</v>
      </c>
      <c r="G76" s="139">
        <v>0</v>
      </c>
      <c r="H76" s="141">
        <v>500.99</v>
      </c>
      <c r="I76" s="141">
        <v>2003.96</v>
      </c>
      <c r="J76" s="65">
        <f t="shared" si="2"/>
        <v>2504.9499999999998</v>
      </c>
    </row>
    <row r="77" spans="1:10" ht="15.5" x14ac:dyDescent="0.3">
      <c r="A77" s="55" t="s">
        <v>199</v>
      </c>
      <c r="B77" s="55" t="s">
        <v>31</v>
      </c>
      <c r="C77" s="56" t="s">
        <v>219</v>
      </c>
      <c r="D77" s="94" t="s">
        <v>227</v>
      </c>
      <c r="E77" s="138">
        <v>1</v>
      </c>
      <c r="F77" s="60" t="s">
        <v>311</v>
      </c>
      <c r="G77" s="139">
        <v>0</v>
      </c>
      <c r="H77" s="141">
        <v>1310.28</v>
      </c>
      <c r="I77" s="141">
        <v>5241.1099999999997</v>
      </c>
      <c r="J77" s="65">
        <f t="shared" si="2"/>
        <v>6551.3899999999994</v>
      </c>
    </row>
    <row r="78" spans="1:10" ht="15.5" x14ac:dyDescent="0.3">
      <c r="A78" s="55" t="s">
        <v>181</v>
      </c>
      <c r="B78" s="57" t="s">
        <v>33</v>
      </c>
      <c r="C78" s="55" t="s">
        <v>226</v>
      </c>
      <c r="D78" s="94" t="s">
        <v>227</v>
      </c>
      <c r="E78" s="138">
        <v>1</v>
      </c>
      <c r="F78" s="60" t="s">
        <v>312</v>
      </c>
      <c r="G78" s="139">
        <v>0</v>
      </c>
      <c r="H78" s="140">
        <v>1079.06</v>
      </c>
      <c r="I78" s="140">
        <v>4316.21</v>
      </c>
      <c r="J78" s="65">
        <f t="shared" si="2"/>
        <v>5395.27</v>
      </c>
    </row>
    <row r="79" spans="1:10" ht="15.5" x14ac:dyDescent="0.3">
      <c r="A79" s="55" t="s">
        <v>189</v>
      </c>
      <c r="B79" s="55" t="s">
        <v>31</v>
      </c>
      <c r="C79" s="58" t="s">
        <v>636</v>
      </c>
      <c r="D79" s="94" t="s">
        <v>227</v>
      </c>
      <c r="E79" s="138">
        <v>1</v>
      </c>
      <c r="F79" s="60" t="s">
        <v>314</v>
      </c>
      <c r="G79" s="139">
        <v>0</v>
      </c>
      <c r="H79" s="141">
        <v>1310.28</v>
      </c>
      <c r="I79" s="141">
        <v>5241.1099999999997</v>
      </c>
      <c r="J79" s="65">
        <f t="shared" si="2"/>
        <v>6551.3899999999994</v>
      </c>
    </row>
    <row r="80" spans="1:10" ht="15.5" x14ac:dyDescent="0.3">
      <c r="A80" s="55" t="s">
        <v>187</v>
      </c>
      <c r="B80" s="55" t="s">
        <v>25</v>
      </c>
      <c r="C80" s="56" t="s">
        <v>222</v>
      </c>
      <c r="D80" s="94" t="s">
        <v>227</v>
      </c>
      <c r="E80" s="138">
        <v>1</v>
      </c>
      <c r="F80" s="89" t="s">
        <v>608</v>
      </c>
      <c r="G80" s="139">
        <v>0</v>
      </c>
      <c r="H80" s="142">
        <v>2600</v>
      </c>
      <c r="I80" s="142">
        <v>10400</v>
      </c>
      <c r="J80" s="141">
        <f t="shared" si="2"/>
        <v>13000</v>
      </c>
    </row>
    <row r="81" spans="1:10" ht="15.5" x14ac:dyDescent="0.3">
      <c r="A81" s="55" t="s">
        <v>183</v>
      </c>
      <c r="B81" s="57" t="s">
        <v>27</v>
      </c>
      <c r="C81" s="56" t="s">
        <v>222</v>
      </c>
      <c r="D81" s="94" t="s">
        <v>227</v>
      </c>
      <c r="E81" s="138">
        <v>1</v>
      </c>
      <c r="F81" s="61" t="s">
        <v>315</v>
      </c>
      <c r="G81" s="139">
        <v>0</v>
      </c>
      <c r="H81" s="141">
        <v>1695.65</v>
      </c>
      <c r="I81" s="141">
        <v>6782.61</v>
      </c>
      <c r="J81" s="65">
        <f t="shared" si="2"/>
        <v>8478.26</v>
      </c>
    </row>
    <row r="82" spans="1:10" ht="15.5" x14ac:dyDescent="0.3">
      <c r="A82" s="55" t="s">
        <v>206</v>
      </c>
      <c r="B82" s="57" t="s">
        <v>27</v>
      </c>
      <c r="C82" s="57" t="s">
        <v>219</v>
      </c>
      <c r="D82" s="94" t="s">
        <v>227</v>
      </c>
      <c r="E82" s="138">
        <v>1</v>
      </c>
      <c r="F82" s="62" t="s">
        <v>316</v>
      </c>
      <c r="G82" s="139">
        <v>0</v>
      </c>
      <c r="H82" s="141">
        <v>1695.65</v>
      </c>
      <c r="I82" s="141">
        <v>6782.61</v>
      </c>
      <c r="J82" s="65">
        <f t="shared" si="2"/>
        <v>8478.26</v>
      </c>
    </row>
    <row r="83" spans="1:10" ht="15.5" x14ac:dyDescent="0.3">
      <c r="A83" s="55" t="s">
        <v>183</v>
      </c>
      <c r="B83" s="57" t="s">
        <v>27</v>
      </c>
      <c r="C83" s="56" t="s">
        <v>222</v>
      </c>
      <c r="D83" s="94" t="s">
        <v>227</v>
      </c>
      <c r="E83" s="138">
        <v>1</v>
      </c>
      <c r="F83" s="60" t="s">
        <v>613</v>
      </c>
      <c r="G83" s="139">
        <v>0</v>
      </c>
      <c r="H83" s="141">
        <v>1695.65</v>
      </c>
      <c r="I83" s="141">
        <v>6782.61</v>
      </c>
      <c r="J83" s="65">
        <f t="shared" si="2"/>
        <v>8478.26</v>
      </c>
    </row>
    <row r="84" spans="1:10" ht="15.5" x14ac:dyDescent="0.3">
      <c r="A84" s="55" t="s">
        <v>182</v>
      </c>
      <c r="B84" s="56" t="s">
        <v>39</v>
      </c>
      <c r="C84" s="56" t="s">
        <v>634</v>
      </c>
      <c r="D84" s="94" t="s">
        <v>227</v>
      </c>
      <c r="E84" s="138">
        <v>1</v>
      </c>
      <c r="F84" s="129" t="s">
        <v>319</v>
      </c>
      <c r="G84" s="139">
        <v>0</v>
      </c>
      <c r="H84" s="141">
        <v>500.99</v>
      </c>
      <c r="I84" s="141">
        <v>2003.96</v>
      </c>
      <c r="J84" s="65">
        <f t="shared" si="2"/>
        <v>2504.9499999999998</v>
      </c>
    </row>
    <row r="85" spans="1:10" ht="15.5" x14ac:dyDescent="0.3">
      <c r="A85" s="55" t="s">
        <v>207</v>
      </c>
      <c r="B85" s="57" t="s">
        <v>27</v>
      </c>
      <c r="C85" s="58" t="s">
        <v>636</v>
      </c>
      <c r="D85" s="94" t="s">
        <v>227</v>
      </c>
      <c r="E85" s="138">
        <v>1</v>
      </c>
      <c r="F85" s="60" t="s">
        <v>320</v>
      </c>
      <c r="G85" s="139">
        <v>0</v>
      </c>
      <c r="H85" s="141">
        <v>1695.65</v>
      </c>
      <c r="I85" s="141">
        <v>6782.61</v>
      </c>
      <c r="J85" s="65">
        <f t="shared" si="2"/>
        <v>8478.26</v>
      </c>
    </row>
    <row r="86" spans="1:10" ht="15.5" x14ac:dyDescent="0.3">
      <c r="A86" s="55" t="s">
        <v>181</v>
      </c>
      <c r="B86" s="57" t="s">
        <v>33</v>
      </c>
      <c r="C86" s="57" t="s">
        <v>219</v>
      </c>
      <c r="D86" s="94" t="s">
        <v>227</v>
      </c>
      <c r="E86" s="138">
        <v>1</v>
      </c>
      <c r="F86" s="60" t="s">
        <v>321</v>
      </c>
      <c r="G86" s="139">
        <v>0</v>
      </c>
      <c r="H86" s="140">
        <v>1079.06</v>
      </c>
      <c r="I86" s="140">
        <v>4316.21</v>
      </c>
      <c r="J86" s="65">
        <f t="shared" si="2"/>
        <v>5395.27</v>
      </c>
    </row>
    <row r="87" spans="1:10" ht="15.5" x14ac:dyDescent="0.3">
      <c r="A87" s="55" t="s">
        <v>182</v>
      </c>
      <c r="B87" s="56" t="s">
        <v>39</v>
      </c>
      <c r="C87" s="56" t="s">
        <v>634</v>
      </c>
      <c r="D87" s="94" t="s">
        <v>227</v>
      </c>
      <c r="E87" s="138">
        <v>1</v>
      </c>
      <c r="F87" s="60" t="s">
        <v>322</v>
      </c>
      <c r="G87" s="139">
        <v>0</v>
      </c>
      <c r="H87" s="141">
        <v>500.99</v>
      </c>
      <c r="I87" s="141">
        <v>2003.96</v>
      </c>
      <c r="J87" s="65">
        <f t="shared" si="2"/>
        <v>2504.9499999999998</v>
      </c>
    </row>
    <row r="88" spans="1:10" ht="15.5" x14ac:dyDescent="0.3">
      <c r="A88" s="55" t="s">
        <v>182</v>
      </c>
      <c r="B88" s="56" t="s">
        <v>39</v>
      </c>
      <c r="C88" s="57" t="s">
        <v>635</v>
      </c>
      <c r="D88" s="94" t="s">
        <v>227</v>
      </c>
      <c r="E88" s="138">
        <v>1</v>
      </c>
      <c r="F88" s="60" t="s">
        <v>323</v>
      </c>
      <c r="G88" s="139">
        <v>0</v>
      </c>
      <c r="H88" s="141">
        <v>500.99</v>
      </c>
      <c r="I88" s="141">
        <v>2003.96</v>
      </c>
      <c r="J88" s="65">
        <f t="shared" si="2"/>
        <v>2504.9499999999998</v>
      </c>
    </row>
    <row r="89" spans="1:10" ht="15.5" x14ac:dyDescent="0.3">
      <c r="A89" s="55" t="s">
        <v>182</v>
      </c>
      <c r="B89" s="56" t="s">
        <v>39</v>
      </c>
      <c r="C89" s="57" t="s">
        <v>219</v>
      </c>
      <c r="D89" s="94" t="s">
        <v>227</v>
      </c>
      <c r="E89" s="138">
        <v>1</v>
      </c>
      <c r="F89" s="60" t="s">
        <v>324</v>
      </c>
      <c r="G89" s="139">
        <v>0</v>
      </c>
      <c r="H89" s="141">
        <v>500.99</v>
      </c>
      <c r="I89" s="141">
        <v>2003.96</v>
      </c>
      <c r="J89" s="65">
        <f t="shared" si="2"/>
        <v>2504.9499999999998</v>
      </c>
    </row>
    <row r="90" spans="1:10" ht="15.5" x14ac:dyDescent="0.3">
      <c r="A90" s="55" t="s">
        <v>209</v>
      </c>
      <c r="B90" s="57" t="s">
        <v>27</v>
      </c>
      <c r="C90" s="57" t="s">
        <v>219</v>
      </c>
      <c r="D90" s="94" t="s">
        <v>227</v>
      </c>
      <c r="E90" s="138">
        <v>1</v>
      </c>
      <c r="F90" s="62" t="s">
        <v>326</v>
      </c>
      <c r="G90" s="139">
        <v>0</v>
      </c>
      <c r="H90" s="141">
        <v>1695.65</v>
      </c>
      <c r="I90" s="141">
        <v>6782.61</v>
      </c>
      <c r="J90" s="65">
        <f t="shared" si="2"/>
        <v>8478.26</v>
      </c>
    </row>
    <row r="91" spans="1:10" ht="15.5" x14ac:dyDescent="0.3">
      <c r="A91" s="55" t="s">
        <v>201</v>
      </c>
      <c r="B91" s="56" t="s">
        <v>39</v>
      </c>
      <c r="C91" s="55" t="s">
        <v>226</v>
      </c>
      <c r="D91" s="94" t="s">
        <v>227</v>
      </c>
      <c r="E91" s="138">
        <v>1</v>
      </c>
      <c r="F91" s="60" t="s">
        <v>564</v>
      </c>
      <c r="G91" s="139">
        <v>0</v>
      </c>
      <c r="H91" s="141">
        <v>500.99</v>
      </c>
      <c r="I91" s="141">
        <v>2003.96</v>
      </c>
      <c r="J91" s="65">
        <f t="shared" si="2"/>
        <v>2504.9499999999998</v>
      </c>
    </row>
    <row r="92" spans="1:10" ht="15.5" x14ac:dyDescent="0.3">
      <c r="A92" s="55" t="s">
        <v>180</v>
      </c>
      <c r="B92" s="58" t="s">
        <v>37</v>
      </c>
      <c r="C92" s="57" t="s">
        <v>219</v>
      </c>
      <c r="D92" s="94" t="s">
        <v>227</v>
      </c>
      <c r="E92" s="138">
        <v>1</v>
      </c>
      <c r="F92" s="59" t="s">
        <v>330</v>
      </c>
      <c r="G92" s="139">
        <v>0</v>
      </c>
      <c r="H92" s="140">
        <v>770.75</v>
      </c>
      <c r="I92" s="140">
        <v>3083.01</v>
      </c>
      <c r="J92" s="65">
        <f t="shared" si="2"/>
        <v>3853.76</v>
      </c>
    </row>
    <row r="93" spans="1:10" ht="15.5" x14ac:dyDescent="0.3">
      <c r="A93" s="55" t="s">
        <v>199</v>
      </c>
      <c r="B93" s="55" t="s">
        <v>31</v>
      </c>
      <c r="C93" s="57" t="s">
        <v>219</v>
      </c>
      <c r="D93" s="94" t="s">
        <v>227</v>
      </c>
      <c r="E93" s="138">
        <v>1</v>
      </c>
      <c r="F93" s="60" t="s">
        <v>331</v>
      </c>
      <c r="G93" s="139">
        <v>0</v>
      </c>
      <c r="H93" s="141">
        <v>1310.28</v>
      </c>
      <c r="I93" s="141">
        <v>5241.1099999999997</v>
      </c>
      <c r="J93" s="65">
        <f t="shared" si="2"/>
        <v>6551.3899999999994</v>
      </c>
    </row>
    <row r="94" spans="1:10" ht="15.5" x14ac:dyDescent="0.3">
      <c r="A94" s="55" t="s">
        <v>187</v>
      </c>
      <c r="B94" s="55" t="s">
        <v>25</v>
      </c>
      <c r="C94" s="56" t="s">
        <v>222</v>
      </c>
      <c r="D94" s="94" t="s">
        <v>461</v>
      </c>
      <c r="E94" s="138">
        <v>1</v>
      </c>
      <c r="F94" s="60" t="s">
        <v>334</v>
      </c>
      <c r="G94" s="139">
        <v>0</v>
      </c>
      <c r="H94" s="142"/>
      <c r="I94" s="142">
        <v>10400</v>
      </c>
      <c r="J94" s="141">
        <f t="shared" si="2"/>
        <v>10400</v>
      </c>
    </row>
    <row r="95" spans="1:10" ht="15.5" x14ac:dyDescent="0.3">
      <c r="A95" s="55" t="s">
        <v>185</v>
      </c>
      <c r="B95" s="55" t="s">
        <v>29</v>
      </c>
      <c r="C95" s="57" t="s">
        <v>636</v>
      </c>
      <c r="D95" s="94" t="s">
        <v>227</v>
      </c>
      <c r="E95" s="138">
        <v>1</v>
      </c>
      <c r="F95" s="61" t="s">
        <v>336</v>
      </c>
      <c r="G95" s="139">
        <v>0</v>
      </c>
      <c r="H95" s="141">
        <v>1425.9</v>
      </c>
      <c r="I95" s="141">
        <v>5703.56</v>
      </c>
      <c r="J95" s="65">
        <f t="shared" si="2"/>
        <v>7129.4600000000009</v>
      </c>
    </row>
    <row r="96" spans="1:10" ht="15.5" x14ac:dyDescent="0.3">
      <c r="A96" s="55" t="s">
        <v>216</v>
      </c>
      <c r="B96" s="55" t="s">
        <v>437</v>
      </c>
      <c r="C96" s="59" t="s">
        <v>222</v>
      </c>
      <c r="D96" s="94" t="s">
        <v>227</v>
      </c>
      <c r="E96" s="138">
        <v>1</v>
      </c>
      <c r="F96" s="89" t="s">
        <v>607</v>
      </c>
      <c r="G96" s="139">
        <v>0</v>
      </c>
      <c r="H96" s="141">
        <v>9396</v>
      </c>
      <c r="I96" s="141">
        <v>21924</v>
      </c>
      <c r="J96" s="69">
        <f t="shared" si="2"/>
        <v>31320</v>
      </c>
    </row>
    <row r="97" spans="1:10" ht="15.5" x14ac:dyDescent="0.3">
      <c r="A97" s="55" t="s">
        <v>195</v>
      </c>
      <c r="B97" s="55" t="s">
        <v>41</v>
      </c>
      <c r="C97" s="56" t="s">
        <v>634</v>
      </c>
      <c r="D97" s="94" t="s">
        <v>227</v>
      </c>
      <c r="E97" s="138">
        <v>1</v>
      </c>
      <c r="F97" s="61" t="s">
        <v>338</v>
      </c>
      <c r="G97" s="139">
        <v>0</v>
      </c>
      <c r="H97" s="141">
        <v>308.3</v>
      </c>
      <c r="I97" s="141">
        <v>1233.21</v>
      </c>
      <c r="J97" s="67">
        <f t="shared" si="2"/>
        <v>1541.51</v>
      </c>
    </row>
    <row r="98" spans="1:10" ht="15.5" x14ac:dyDescent="0.3">
      <c r="A98" s="55" t="s">
        <v>188</v>
      </c>
      <c r="B98" s="55" t="s">
        <v>35</v>
      </c>
      <c r="C98" s="55" t="s">
        <v>226</v>
      </c>
      <c r="D98" s="94" t="s">
        <v>407</v>
      </c>
      <c r="E98" s="138">
        <v>1</v>
      </c>
      <c r="F98" s="60" t="s">
        <v>339</v>
      </c>
      <c r="G98" s="139">
        <v>0</v>
      </c>
      <c r="H98" s="141"/>
      <c r="I98" s="141">
        <v>3745.85</v>
      </c>
      <c r="J98" s="65">
        <f t="shared" si="2"/>
        <v>3745.85</v>
      </c>
    </row>
    <row r="99" spans="1:10" ht="15.5" x14ac:dyDescent="0.3">
      <c r="A99" s="55" t="s">
        <v>213</v>
      </c>
      <c r="B99" s="57" t="s">
        <v>27</v>
      </c>
      <c r="C99" s="56" t="s">
        <v>634</v>
      </c>
      <c r="D99" s="94" t="s">
        <v>227</v>
      </c>
      <c r="E99" s="138">
        <v>1</v>
      </c>
      <c r="F99" s="60" t="s">
        <v>340</v>
      </c>
      <c r="G99" s="139">
        <v>0</v>
      </c>
      <c r="H99" s="141">
        <v>1695.65</v>
      </c>
      <c r="I99" s="141">
        <v>6782.61</v>
      </c>
      <c r="J99" s="65">
        <f t="shared" si="2"/>
        <v>8478.26</v>
      </c>
    </row>
    <row r="100" spans="1:10" ht="15.5" x14ac:dyDescent="0.3">
      <c r="A100" s="55" t="s">
        <v>189</v>
      </c>
      <c r="B100" s="55" t="s">
        <v>31</v>
      </c>
      <c r="C100" s="56" t="s">
        <v>636</v>
      </c>
      <c r="D100" s="94" t="s">
        <v>227</v>
      </c>
      <c r="E100" s="138">
        <v>1</v>
      </c>
      <c r="F100" s="60" t="s">
        <v>341</v>
      </c>
      <c r="G100" s="139">
        <v>0</v>
      </c>
      <c r="H100" s="141">
        <v>1310.28</v>
      </c>
      <c r="I100" s="141">
        <v>5241.1099999999997</v>
      </c>
      <c r="J100" s="65">
        <f t="shared" si="2"/>
        <v>6551.3899999999994</v>
      </c>
    </row>
    <row r="101" spans="1:10" ht="15.5" x14ac:dyDescent="0.3">
      <c r="A101" s="55" t="s">
        <v>189</v>
      </c>
      <c r="B101" s="55" t="s">
        <v>31</v>
      </c>
      <c r="C101" s="57" t="s">
        <v>219</v>
      </c>
      <c r="D101" s="94" t="s">
        <v>227</v>
      </c>
      <c r="E101" s="138">
        <v>1</v>
      </c>
      <c r="F101" s="61" t="s">
        <v>342</v>
      </c>
      <c r="G101" s="139">
        <v>0</v>
      </c>
      <c r="H101" s="141">
        <v>1310.28</v>
      </c>
      <c r="I101" s="141">
        <v>5241.1099999999997</v>
      </c>
      <c r="J101" s="65">
        <f t="shared" si="2"/>
        <v>6551.3899999999994</v>
      </c>
    </row>
    <row r="102" spans="1:10" ht="15.5" x14ac:dyDescent="0.3">
      <c r="A102" s="55" t="s">
        <v>188</v>
      </c>
      <c r="B102" s="55" t="s">
        <v>35</v>
      </c>
      <c r="C102" s="56" t="s">
        <v>222</v>
      </c>
      <c r="D102" s="94" t="s">
        <v>227</v>
      </c>
      <c r="E102" s="138">
        <v>1</v>
      </c>
      <c r="F102" s="60" t="s">
        <v>343</v>
      </c>
      <c r="G102" s="139">
        <v>0</v>
      </c>
      <c r="H102" s="141">
        <v>936.46</v>
      </c>
      <c r="I102" s="141">
        <v>3745.85</v>
      </c>
      <c r="J102" s="65">
        <f t="shared" si="2"/>
        <v>4682.3099999999995</v>
      </c>
    </row>
    <row r="103" spans="1:10" ht="15.5" x14ac:dyDescent="0.3">
      <c r="A103" s="55" t="s">
        <v>189</v>
      </c>
      <c r="B103" s="55" t="s">
        <v>31</v>
      </c>
      <c r="C103" s="57" t="s">
        <v>219</v>
      </c>
      <c r="D103" s="94" t="s">
        <v>227</v>
      </c>
      <c r="E103" s="138">
        <v>1</v>
      </c>
      <c r="F103" s="60" t="s">
        <v>344</v>
      </c>
      <c r="G103" s="139">
        <v>0</v>
      </c>
      <c r="H103" s="141">
        <v>1310.28</v>
      </c>
      <c r="I103" s="141">
        <v>5241.1099999999997</v>
      </c>
      <c r="J103" s="65">
        <f t="shared" ref="J103:J134" si="3">H103+I103</f>
        <v>6551.3899999999994</v>
      </c>
    </row>
    <row r="104" spans="1:10" ht="15.5" x14ac:dyDescent="0.3">
      <c r="A104" s="55" t="s">
        <v>180</v>
      </c>
      <c r="B104" s="58" t="s">
        <v>37</v>
      </c>
      <c r="C104" s="56" t="s">
        <v>222</v>
      </c>
      <c r="D104" s="94" t="s">
        <v>227</v>
      </c>
      <c r="E104" s="138">
        <v>1</v>
      </c>
      <c r="F104" s="61" t="s">
        <v>345</v>
      </c>
      <c r="G104" s="139">
        <v>0</v>
      </c>
      <c r="H104" s="140">
        <v>770.75</v>
      </c>
      <c r="I104" s="140">
        <v>3083.01</v>
      </c>
      <c r="J104" s="65">
        <f t="shared" si="3"/>
        <v>3853.76</v>
      </c>
    </row>
    <row r="105" spans="1:10" ht="15.5" x14ac:dyDescent="0.3">
      <c r="A105" s="55" t="s">
        <v>180</v>
      </c>
      <c r="B105" s="58" t="s">
        <v>37</v>
      </c>
      <c r="C105" s="57" t="s">
        <v>636</v>
      </c>
      <c r="D105" s="94" t="s">
        <v>227</v>
      </c>
      <c r="E105" s="138">
        <v>1</v>
      </c>
      <c r="F105" s="60" t="s">
        <v>348</v>
      </c>
      <c r="G105" s="139">
        <v>0</v>
      </c>
      <c r="H105" s="140">
        <v>770.75</v>
      </c>
      <c r="I105" s="140">
        <v>3083.01</v>
      </c>
      <c r="J105" s="65">
        <f t="shared" si="3"/>
        <v>3853.76</v>
      </c>
    </row>
    <row r="106" spans="1:10" ht="15.5" x14ac:dyDescent="0.3">
      <c r="A106" s="55" t="s">
        <v>182</v>
      </c>
      <c r="B106" s="56" t="s">
        <v>39</v>
      </c>
      <c r="C106" s="58" t="s">
        <v>219</v>
      </c>
      <c r="D106" s="94" t="s">
        <v>227</v>
      </c>
      <c r="E106" s="138">
        <v>1</v>
      </c>
      <c r="F106" s="60" t="s">
        <v>349</v>
      </c>
      <c r="G106" s="139">
        <v>0</v>
      </c>
      <c r="H106" s="141">
        <v>500.99</v>
      </c>
      <c r="I106" s="141">
        <v>2003.96</v>
      </c>
      <c r="J106" s="65">
        <f t="shared" si="3"/>
        <v>2504.9499999999998</v>
      </c>
    </row>
    <row r="107" spans="1:10" ht="15.5" x14ac:dyDescent="0.3">
      <c r="A107" s="55" t="s">
        <v>189</v>
      </c>
      <c r="B107" s="55" t="s">
        <v>31</v>
      </c>
      <c r="C107" s="57" t="s">
        <v>219</v>
      </c>
      <c r="D107" s="94" t="s">
        <v>407</v>
      </c>
      <c r="E107" s="138">
        <v>1</v>
      </c>
      <c r="F107" s="60" t="s">
        <v>351</v>
      </c>
      <c r="G107" s="139">
        <v>0</v>
      </c>
      <c r="H107" s="141"/>
      <c r="I107" s="141">
        <v>5241.1099999999997</v>
      </c>
      <c r="J107" s="65">
        <f t="shared" si="3"/>
        <v>5241.1099999999997</v>
      </c>
    </row>
    <row r="108" spans="1:10" ht="15.5" x14ac:dyDescent="0.3">
      <c r="A108" s="55" t="s">
        <v>199</v>
      </c>
      <c r="B108" s="55" t="s">
        <v>31</v>
      </c>
      <c r="C108" s="57" t="s">
        <v>219</v>
      </c>
      <c r="D108" s="94" t="s">
        <v>227</v>
      </c>
      <c r="E108" s="138">
        <v>1</v>
      </c>
      <c r="F108" s="60" t="s">
        <v>569</v>
      </c>
      <c r="G108" s="139">
        <v>0</v>
      </c>
      <c r="H108" s="141">
        <v>1310.28</v>
      </c>
      <c r="I108" s="141">
        <v>5241.1099999999997</v>
      </c>
      <c r="J108" s="65">
        <f t="shared" si="3"/>
        <v>6551.3899999999994</v>
      </c>
    </row>
    <row r="109" spans="1:10" ht="15.5" x14ac:dyDescent="0.3">
      <c r="A109" s="55" t="s">
        <v>180</v>
      </c>
      <c r="B109" s="58" t="s">
        <v>37</v>
      </c>
      <c r="C109" s="57" t="s">
        <v>219</v>
      </c>
      <c r="D109" s="94" t="s">
        <v>227</v>
      </c>
      <c r="E109" s="138">
        <v>1</v>
      </c>
      <c r="F109" s="60" t="s">
        <v>352</v>
      </c>
      <c r="G109" s="139">
        <v>0</v>
      </c>
      <c r="H109" s="140">
        <v>770.75</v>
      </c>
      <c r="I109" s="140">
        <v>3083.01</v>
      </c>
      <c r="J109" s="65">
        <f t="shared" si="3"/>
        <v>3853.76</v>
      </c>
    </row>
    <row r="110" spans="1:10" ht="15.5" x14ac:dyDescent="0.3">
      <c r="A110" s="55" t="s">
        <v>214</v>
      </c>
      <c r="B110" s="55" t="s">
        <v>449</v>
      </c>
      <c r="C110" s="55" t="s">
        <v>226</v>
      </c>
      <c r="D110" s="94" t="s">
        <v>407</v>
      </c>
      <c r="E110" s="138">
        <v>1</v>
      </c>
      <c r="F110" s="60" t="s">
        <v>353</v>
      </c>
      <c r="G110" s="139">
        <v>0</v>
      </c>
      <c r="H110" s="141"/>
      <c r="I110" s="141">
        <v>14838.72</v>
      </c>
      <c r="J110" s="65">
        <f t="shared" si="3"/>
        <v>14838.72</v>
      </c>
    </row>
    <row r="111" spans="1:10" ht="15.5" x14ac:dyDescent="0.3">
      <c r="A111" s="55" t="s">
        <v>188</v>
      </c>
      <c r="B111" s="55" t="s">
        <v>35</v>
      </c>
      <c r="C111" s="56" t="s">
        <v>219</v>
      </c>
      <c r="D111" s="94" t="s">
        <v>227</v>
      </c>
      <c r="E111" s="138">
        <v>1</v>
      </c>
      <c r="F111" s="60" t="s">
        <v>355</v>
      </c>
      <c r="G111" s="139">
        <v>0</v>
      </c>
      <c r="H111" s="141">
        <v>936.46</v>
      </c>
      <c r="I111" s="141">
        <v>3745.85</v>
      </c>
      <c r="J111" s="65">
        <f t="shared" si="3"/>
        <v>4682.3099999999995</v>
      </c>
    </row>
    <row r="112" spans="1:10" ht="15.5" x14ac:dyDescent="0.3">
      <c r="A112" s="55" t="s">
        <v>189</v>
      </c>
      <c r="B112" s="55" t="s">
        <v>31</v>
      </c>
      <c r="C112" s="57" t="s">
        <v>635</v>
      </c>
      <c r="D112" s="94" t="s">
        <v>407</v>
      </c>
      <c r="E112" s="138">
        <v>1</v>
      </c>
      <c r="F112" s="60" t="s">
        <v>356</v>
      </c>
      <c r="G112" s="139">
        <v>0</v>
      </c>
      <c r="H112" s="141"/>
      <c r="I112" s="141">
        <v>5241.1099999999997</v>
      </c>
      <c r="J112" s="65">
        <f t="shared" si="3"/>
        <v>5241.1099999999997</v>
      </c>
    </row>
    <row r="113" spans="1:10" ht="15.5" x14ac:dyDescent="0.3">
      <c r="A113" s="55" t="s">
        <v>185</v>
      </c>
      <c r="B113" s="55" t="s">
        <v>29</v>
      </c>
      <c r="C113" s="56" t="s">
        <v>222</v>
      </c>
      <c r="D113" s="94" t="s">
        <v>227</v>
      </c>
      <c r="E113" s="138">
        <v>1</v>
      </c>
      <c r="F113" s="60" t="s">
        <v>357</v>
      </c>
      <c r="G113" s="139">
        <v>0</v>
      </c>
      <c r="H113" s="141">
        <v>1425.9</v>
      </c>
      <c r="I113" s="141">
        <v>5703.56</v>
      </c>
      <c r="J113" s="65">
        <f t="shared" si="3"/>
        <v>7129.4600000000009</v>
      </c>
    </row>
    <row r="114" spans="1:10" ht="15.5" x14ac:dyDescent="0.3">
      <c r="A114" s="55" t="s">
        <v>183</v>
      </c>
      <c r="B114" s="57" t="s">
        <v>27</v>
      </c>
      <c r="C114" s="56" t="s">
        <v>222</v>
      </c>
      <c r="D114" s="94" t="s">
        <v>227</v>
      </c>
      <c r="E114" s="138">
        <v>1</v>
      </c>
      <c r="F114" s="61" t="s">
        <v>358</v>
      </c>
      <c r="G114" s="139">
        <v>0</v>
      </c>
      <c r="H114" s="141">
        <v>1695.65</v>
      </c>
      <c r="I114" s="141">
        <v>6782.61</v>
      </c>
      <c r="J114" s="65">
        <f t="shared" si="3"/>
        <v>8478.26</v>
      </c>
    </row>
    <row r="115" spans="1:10" ht="15.5" x14ac:dyDescent="0.3">
      <c r="A115" s="55" t="s">
        <v>183</v>
      </c>
      <c r="B115" s="57" t="s">
        <v>27</v>
      </c>
      <c r="C115" s="56" t="s">
        <v>634</v>
      </c>
      <c r="D115" s="94" t="s">
        <v>227</v>
      </c>
      <c r="E115" s="138">
        <v>1</v>
      </c>
      <c r="F115" s="60" t="s">
        <v>360</v>
      </c>
      <c r="G115" s="139">
        <v>0</v>
      </c>
      <c r="H115" s="141">
        <v>1695.65</v>
      </c>
      <c r="I115" s="141">
        <v>6782.61</v>
      </c>
      <c r="J115" s="65">
        <f t="shared" si="3"/>
        <v>8478.26</v>
      </c>
    </row>
    <row r="116" spans="1:10" ht="15.5" x14ac:dyDescent="0.3">
      <c r="A116" s="55" t="s">
        <v>183</v>
      </c>
      <c r="B116" s="57" t="s">
        <v>27</v>
      </c>
      <c r="C116" s="56" t="s">
        <v>222</v>
      </c>
      <c r="D116" s="94" t="s">
        <v>227</v>
      </c>
      <c r="E116" s="138">
        <v>1</v>
      </c>
      <c r="F116" s="60" t="s">
        <v>361</v>
      </c>
      <c r="G116" s="139">
        <v>0</v>
      </c>
      <c r="H116" s="141">
        <v>1695.65</v>
      </c>
      <c r="I116" s="141">
        <v>6782.61</v>
      </c>
      <c r="J116" s="65">
        <f t="shared" si="3"/>
        <v>8478.26</v>
      </c>
    </row>
    <row r="117" spans="1:10" ht="15.5" x14ac:dyDescent="0.3">
      <c r="A117" s="55" t="s">
        <v>185</v>
      </c>
      <c r="B117" s="55" t="s">
        <v>29</v>
      </c>
      <c r="C117" s="56" t="s">
        <v>634</v>
      </c>
      <c r="D117" s="94" t="s">
        <v>227</v>
      </c>
      <c r="E117" s="138">
        <v>1</v>
      </c>
      <c r="F117" s="60" t="s">
        <v>363</v>
      </c>
      <c r="G117" s="139">
        <v>0</v>
      </c>
      <c r="H117" s="141">
        <v>1425.9</v>
      </c>
      <c r="I117" s="141">
        <v>5703.56</v>
      </c>
      <c r="J117" s="65">
        <f t="shared" si="3"/>
        <v>7129.4600000000009</v>
      </c>
    </row>
    <row r="118" spans="1:10" ht="15.5" x14ac:dyDescent="0.3">
      <c r="A118" s="55" t="s">
        <v>189</v>
      </c>
      <c r="B118" s="55" t="s">
        <v>31</v>
      </c>
      <c r="C118" s="56" t="s">
        <v>222</v>
      </c>
      <c r="D118" s="94" t="s">
        <v>227</v>
      </c>
      <c r="E118" s="138">
        <v>1</v>
      </c>
      <c r="F118" s="60" t="s">
        <v>364</v>
      </c>
      <c r="G118" s="139">
        <v>0</v>
      </c>
      <c r="H118" s="141">
        <v>1310.28</v>
      </c>
      <c r="I118" s="141">
        <v>5241.1099999999997</v>
      </c>
      <c r="J118" s="65">
        <f t="shared" si="3"/>
        <v>6551.3899999999994</v>
      </c>
    </row>
    <row r="119" spans="1:10" ht="15.5" x14ac:dyDescent="0.3">
      <c r="A119" s="55" t="s">
        <v>215</v>
      </c>
      <c r="B119" s="58" t="s">
        <v>37</v>
      </c>
      <c r="C119" s="57" t="s">
        <v>219</v>
      </c>
      <c r="D119" s="94" t="s">
        <v>407</v>
      </c>
      <c r="E119" s="138">
        <v>1</v>
      </c>
      <c r="F119" s="60" t="s">
        <v>365</v>
      </c>
      <c r="G119" s="139">
        <v>0</v>
      </c>
      <c r="H119" s="140"/>
      <c r="I119" s="140">
        <v>3083.01</v>
      </c>
      <c r="J119" s="65">
        <f t="shared" si="3"/>
        <v>3083.01</v>
      </c>
    </row>
    <row r="120" spans="1:10" ht="15.5" x14ac:dyDescent="0.3">
      <c r="A120" s="55" t="s">
        <v>180</v>
      </c>
      <c r="B120" s="58" t="s">
        <v>37</v>
      </c>
      <c r="C120" s="57" t="s">
        <v>219</v>
      </c>
      <c r="D120" s="94" t="s">
        <v>227</v>
      </c>
      <c r="E120" s="138">
        <v>1</v>
      </c>
      <c r="F120" s="60" t="s">
        <v>366</v>
      </c>
      <c r="G120" s="139">
        <v>0</v>
      </c>
      <c r="H120" s="140">
        <v>770.75</v>
      </c>
      <c r="I120" s="140">
        <v>3083.01</v>
      </c>
      <c r="J120" s="65">
        <f t="shared" si="3"/>
        <v>3853.76</v>
      </c>
    </row>
    <row r="121" spans="1:10" ht="15.5" x14ac:dyDescent="0.3">
      <c r="A121" s="55" t="s">
        <v>196</v>
      </c>
      <c r="B121" s="57" t="s">
        <v>33</v>
      </c>
      <c r="C121" s="56" t="s">
        <v>222</v>
      </c>
      <c r="D121" s="94" t="s">
        <v>227</v>
      </c>
      <c r="E121" s="138">
        <v>1</v>
      </c>
      <c r="F121" s="60" t="s">
        <v>367</v>
      </c>
      <c r="G121" s="139">
        <v>0</v>
      </c>
      <c r="H121" s="140">
        <v>1079.06</v>
      </c>
      <c r="I121" s="140">
        <v>4316.21</v>
      </c>
      <c r="J121" s="65">
        <f t="shared" si="3"/>
        <v>5395.27</v>
      </c>
    </row>
    <row r="122" spans="1:10" ht="15.5" x14ac:dyDescent="0.3">
      <c r="A122" s="55" t="s">
        <v>183</v>
      </c>
      <c r="B122" s="57" t="s">
        <v>27</v>
      </c>
      <c r="C122" s="56" t="s">
        <v>634</v>
      </c>
      <c r="D122" s="94" t="s">
        <v>227</v>
      </c>
      <c r="E122" s="138">
        <v>1</v>
      </c>
      <c r="F122" s="60" t="s">
        <v>368</v>
      </c>
      <c r="G122" s="139">
        <v>0</v>
      </c>
      <c r="H122" s="141">
        <v>1695.65</v>
      </c>
      <c r="I122" s="141">
        <v>6782.61</v>
      </c>
      <c r="J122" s="65">
        <f t="shared" si="3"/>
        <v>8478.26</v>
      </c>
    </row>
    <row r="123" spans="1:10" ht="15.5" x14ac:dyDescent="0.3">
      <c r="A123" s="55" t="s">
        <v>196</v>
      </c>
      <c r="B123" s="57" t="s">
        <v>33</v>
      </c>
      <c r="C123" s="57" t="s">
        <v>219</v>
      </c>
      <c r="D123" s="94" t="s">
        <v>227</v>
      </c>
      <c r="E123" s="138">
        <v>1</v>
      </c>
      <c r="F123" s="60" t="s">
        <v>370</v>
      </c>
      <c r="G123" s="139">
        <v>0</v>
      </c>
      <c r="H123" s="140">
        <v>1079.06</v>
      </c>
      <c r="I123" s="140">
        <v>4316.21</v>
      </c>
      <c r="J123" s="65">
        <f t="shared" si="3"/>
        <v>5395.27</v>
      </c>
    </row>
    <row r="124" spans="1:10" ht="15.5" x14ac:dyDescent="0.3">
      <c r="A124" s="55" t="s">
        <v>180</v>
      </c>
      <c r="B124" s="58" t="s">
        <v>37</v>
      </c>
      <c r="C124" s="56" t="s">
        <v>634</v>
      </c>
      <c r="D124" s="94" t="s">
        <v>227</v>
      </c>
      <c r="E124" s="138">
        <v>1</v>
      </c>
      <c r="F124" s="60" t="s">
        <v>371</v>
      </c>
      <c r="G124" s="139">
        <v>0</v>
      </c>
      <c r="H124" s="140">
        <v>770.75</v>
      </c>
      <c r="I124" s="140">
        <v>3083.01</v>
      </c>
      <c r="J124" s="65">
        <f t="shared" si="3"/>
        <v>3853.76</v>
      </c>
    </row>
    <row r="125" spans="1:10" ht="15.5" x14ac:dyDescent="0.3">
      <c r="A125" s="55" t="s">
        <v>192</v>
      </c>
      <c r="B125" s="55" t="s">
        <v>449</v>
      </c>
      <c r="C125" s="57" t="s">
        <v>636</v>
      </c>
      <c r="D125" s="94" t="s">
        <v>227</v>
      </c>
      <c r="E125" s="138">
        <v>1</v>
      </c>
      <c r="F125" s="89" t="s">
        <v>619</v>
      </c>
      <c r="G125" s="139">
        <v>0</v>
      </c>
      <c r="H125" s="141">
        <v>3709.68</v>
      </c>
      <c r="I125" s="141">
        <v>14838.72</v>
      </c>
      <c r="J125" s="65">
        <f t="shared" si="3"/>
        <v>18548.399999999998</v>
      </c>
    </row>
    <row r="126" spans="1:10" ht="15.5" x14ac:dyDescent="0.3">
      <c r="A126" s="55" t="s">
        <v>218</v>
      </c>
      <c r="B126" s="55" t="s">
        <v>43</v>
      </c>
      <c r="C126" s="56" t="s">
        <v>222</v>
      </c>
      <c r="D126" s="94" t="s">
        <v>227</v>
      </c>
      <c r="E126" s="138">
        <v>1</v>
      </c>
      <c r="F126" s="60" t="s">
        <v>374</v>
      </c>
      <c r="G126" s="139">
        <v>0</v>
      </c>
      <c r="H126" s="143">
        <v>269.76</v>
      </c>
      <c r="I126" s="143">
        <v>1079.06</v>
      </c>
      <c r="J126" s="67">
        <f t="shared" si="3"/>
        <v>1348.82</v>
      </c>
    </row>
    <row r="127" spans="1:10" ht="15.5" x14ac:dyDescent="0.3">
      <c r="A127" s="55" t="s">
        <v>195</v>
      </c>
      <c r="B127" s="55" t="s">
        <v>41</v>
      </c>
      <c r="C127" s="56" t="s">
        <v>634</v>
      </c>
      <c r="D127" s="94" t="s">
        <v>227</v>
      </c>
      <c r="E127" s="138">
        <v>1</v>
      </c>
      <c r="F127" s="60" t="s">
        <v>378</v>
      </c>
      <c r="G127" s="139">
        <v>0</v>
      </c>
      <c r="H127" s="141">
        <v>308.3</v>
      </c>
      <c r="I127" s="141">
        <v>1233.21</v>
      </c>
      <c r="J127" s="67">
        <f t="shared" si="3"/>
        <v>1541.51</v>
      </c>
    </row>
    <row r="128" spans="1:10" ht="15.5" x14ac:dyDescent="0.3">
      <c r="A128" s="55" t="s">
        <v>182</v>
      </c>
      <c r="B128" s="56" t="s">
        <v>39</v>
      </c>
      <c r="C128" s="56" t="s">
        <v>634</v>
      </c>
      <c r="D128" s="94" t="s">
        <v>227</v>
      </c>
      <c r="E128" s="138">
        <v>1</v>
      </c>
      <c r="F128" s="60" t="s">
        <v>379</v>
      </c>
      <c r="G128" s="139">
        <v>0</v>
      </c>
      <c r="H128" s="141">
        <v>500.99</v>
      </c>
      <c r="I128" s="141">
        <v>2003.96</v>
      </c>
      <c r="J128" s="65">
        <f t="shared" si="3"/>
        <v>2504.9499999999998</v>
      </c>
    </row>
    <row r="129" spans="1:10" ht="15.5" x14ac:dyDescent="0.3">
      <c r="A129" s="55" t="s">
        <v>187</v>
      </c>
      <c r="B129" s="55" t="s">
        <v>25</v>
      </c>
      <c r="C129" s="56" t="s">
        <v>222</v>
      </c>
      <c r="D129" s="94" t="s">
        <v>227</v>
      </c>
      <c r="E129" s="138">
        <v>1</v>
      </c>
      <c r="F129" s="90" t="s">
        <v>624</v>
      </c>
      <c r="G129" s="139">
        <v>0</v>
      </c>
      <c r="H129" s="142">
        <v>2600</v>
      </c>
      <c r="I129" s="142">
        <v>10400</v>
      </c>
      <c r="J129" s="141">
        <f t="shared" si="3"/>
        <v>13000</v>
      </c>
    </row>
    <row r="130" spans="1:10" ht="15.5" x14ac:dyDescent="0.3">
      <c r="A130" s="55" t="s">
        <v>196</v>
      </c>
      <c r="B130" s="57" t="s">
        <v>33</v>
      </c>
      <c r="C130" s="58" t="s">
        <v>219</v>
      </c>
      <c r="D130" s="94" t="s">
        <v>407</v>
      </c>
      <c r="E130" s="138">
        <v>1</v>
      </c>
      <c r="F130" s="60" t="s">
        <v>420</v>
      </c>
      <c r="G130" s="139">
        <v>0</v>
      </c>
      <c r="H130" s="140"/>
      <c r="I130" s="140">
        <v>4316.21</v>
      </c>
      <c r="J130" s="65">
        <f t="shared" si="3"/>
        <v>4316.21</v>
      </c>
    </row>
    <row r="131" spans="1:10" ht="15.5" x14ac:dyDescent="0.3">
      <c r="A131" s="55" t="s">
        <v>195</v>
      </c>
      <c r="B131" s="55" t="s">
        <v>41</v>
      </c>
      <c r="C131" s="55" t="s">
        <v>226</v>
      </c>
      <c r="D131" s="94" t="s">
        <v>386</v>
      </c>
      <c r="E131" s="138">
        <v>1</v>
      </c>
      <c r="F131" s="60" t="s">
        <v>386</v>
      </c>
      <c r="G131" s="139">
        <v>0</v>
      </c>
      <c r="H131" s="141">
        <v>308.3</v>
      </c>
      <c r="I131" s="141">
        <v>1233.21</v>
      </c>
      <c r="J131" s="67">
        <f t="shared" si="3"/>
        <v>1541.51</v>
      </c>
    </row>
    <row r="132" spans="1:10" ht="15.5" x14ac:dyDescent="0.3">
      <c r="A132" s="55" t="s">
        <v>195</v>
      </c>
      <c r="B132" s="55" t="s">
        <v>41</v>
      </c>
      <c r="C132" s="58" t="s">
        <v>225</v>
      </c>
      <c r="D132" s="94" t="s">
        <v>386</v>
      </c>
      <c r="E132" s="138">
        <v>1</v>
      </c>
      <c r="F132" s="60" t="s">
        <v>386</v>
      </c>
      <c r="G132" s="139">
        <v>0</v>
      </c>
      <c r="H132" s="141">
        <v>308.3</v>
      </c>
      <c r="I132" s="141">
        <v>1233.21</v>
      </c>
      <c r="J132" s="67">
        <f t="shared" si="3"/>
        <v>1541.51</v>
      </c>
    </row>
    <row r="133" spans="1:10" ht="15.5" x14ac:dyDescent="0.3">
      <c r="A133" s="55" t="s">
        <v>180</v>
      </c>
      <c r="B133" s="57" t="s">
        <v>37</v>
      </c>
      <c r="C133" s="57" t="s">
        <v>219</v>
      </c>
      <c r="D133" s="94" t="s">
        <v>386</v>
      </c>
      <c r="E133" s="138">
        <v>1</v>
      </c>
      <c r="F133" s="60" t="s">
        <v>386</v>
      </c>
      <c r="G133" s="139">
        <v>0</v>
      </c>
      <c r="H133" s="140">
        <v>770.75</v>
      </c>
      <c r="I133" s="140">
        <v>3083.01</v>
      </c>
      <c r="J133" s="65">
        <f t="shared" si="3"/>
        <v>3853.76</v>
      </c>
    </row>
    <row r="134" spans="1:10" ht="15.5" x14ac:dyDescent="0.3">
      <c r="A134" s="56" t="s">
        <v>180</v>
      </c>
      <c r="B134" s="58" t="s">
        <v>37</v>
      </c>
      <c r="C134" s="58" t="s">
        <v>637</v>
      </c>
      <c r="D134" s="94" t="s">
        <v>386</v>
      </c>
      <c r="E134" s="138">
        <v>1</v>
      </c>
      <c r="F134" s="60" t="s">
        <v>386</v>
      </c>
      <c r="G134" s="139">
        <v>0</v>
      </c>
      <c r="H134" s="140">
        <v>770.75</v>
      </c>
      <c r="I134" s="140">
        <v>3083.01</v>
      </c>
      <c r="J134" s="65">
        <f t="shared" si="3"/>
        <v>3853.76</v>
      </c>
    </row>
    <row r="135" spans="1:10" ht="15.5" x14ac:dyDescent="0.3">
      <c r="A135" s="55" t="s">
        <v>185</v>
      </c>
      <c r="B135" s="55" t="s">
        <v>29</v>
      </c>
      <c r="C135" s="58" t="s">
        <v>637</v>
      </c>
      <c r="D135" s="94" t="s">
        <v>386</v>
      </c>
      <c r="E135" s="138">
        <v>1</v>
      </c>
      <c r="F135" s="129" t="s">
        <v>386</v>
      </c>
      <c r="G135" s="139">
        <v>0</v>
      </c>
      <c r="H135" s="141">
        <v>1425.9</v>
      </c>
      <c r="I135" s="141">
        <v>5703.56</v>
      </c>
      <c r="J135" s="65">
        <f t="shared" ref="J135:J166" si="4">H135+I135</f>
        <v>7129.4600000000009</v>
      </c>
    </row>
    <row r="136" spans="1:10" ht="15.5" x14ac:dyDescent="0.3">
      <c r="A136" s="55" t="s">
        <v>185</v>
      </c>
      <c r="B136" s="55" t="s">
        <v>29</v>
      </c>
      <c r="C136" s="56" t="s">
        <v>225</v>
      </c>
      <c r="D136" s="94" t="s">
        <v>386</v>
      </c>
      <c r="E136" s="138">
        <v>1</v>
      </c>
      <c r="F136" s="60" t="s">
        <v>386</v>
      </c>
      <c r="G136" s="139">
        <v>0</v>
      </c>
      <c r="H136" s="141">
        <v>1425.9</v>
      </c>
      <c r="I136" s="141">
        <v>5703.56</v>
      </c>
      <c r="J136" s="65">
        <f t="shared" si="4"/>
        <v>7129.4600000000009</v>
      </c>
    </row>
    <row r="137" spans="1:10" ht="15.5" x14ac:dyDescent="0.3">
      <c r="A137" s="55" t="s">
        <v>183</v>
      </c>
      <c r="B137" s="57" t="s">
        <v>27</v>
      </c>
      <c r="C137" s="56" t="s">
        <v>222</v>
      </c>
      <c r="D137" s="94" t="s">
        <v>386</v>
      </c>
      <c r="E137" s="138">
        <v>1</v>
      </c>
      <c r="F137" s="60" t="s">
        <v>386</v>
      </c>
      <c r="G137" s="139">
        <v>0</v>
      </c>
      <c r="H137" s="141">
        <v>1695.65</v>
      </c>
      <c r="I137" s="141">
        <v>6782.61</v>
      </c>
      <c r="J137" s="65">
        <f t="shared" si="4"/>
        <v>8478.26</v>
      </c>
    </row>
    <row r="138" spans="1:10" ht="15.5" x14ac:dyDescent="0.3">
      <c r="A138" s="55" t="s">
        <v>180</v>
      </c>
      <c r="B138" s="58" t="s">
        <v>37</v>
      </c>
      <c r="C138" s="58" t="s">
        <v>637</v>
      </c>
      <c r="D138" s="94" t="s">
        <v>386</v>
      </c>
      <c r="E138" s="138">
        <v>1</v>
      </c>
      <c r="F138" s="60" t="s">
        <v>386</v>
      </c>
      <c r="G138" s="139">
        <v>0</v>
      </c>
      <c r="H138" s="140">
        <v>770.75</v>
      </c>
      <c r="I138" s="140">
        <v>3083.01</v>
      </c>
      <c r="J138" s="65">
        <f t="shared" si="4"/>
        <v>3853.76</v>
      </c>
    </row>
    <row r="139" spans="1:10" ht="15.5" x14ac:dyDescent="0.3">
      <c r="A139" s="55" t="s">
        <v>181</v>
      </c>
      <c r="B139" s="57" t="s">
        <v>33</v>
      </c>
      <c r="C139" s="56" t="s">
        <v>634</v>
      </c>
      <c r="D139" s="94" t="s">
        <v>386</v>
      </c>
      <c r="E139" s="138">
        <v>1</v>
      </c>
      <c r="F139" s="60" t="s">
        <v>386</v>
      </c>
      <c r="G139" s="139">
        <v>0</v>
      </c>
      <c r="H139" s="140">
        <v>1079.06</v>
      </c>
      <c r="I139" s="140">
        <v>4316.21</v>
      </c>
      <c r="J139" s="65">
        <f t="shared" si="4"/>
        <v>5395.27</v>
      </c>
    </row>
    <row r="140" spans="1:10" ht="15.5" x14ac:dyDescent="0.3">
      <c r="A140" s="55" t="s">
        <v>183</v>
      </c>
      <c r="B140" s="57" t="s">
        <v>27</v>
      </c>
      <c r="C140" s="58" t="s">
        <v>637</v>
      </c>
      <c r="D140" s="94" t="s">
        <v>386</v>
      </c>
      <c r="E140" s="138">
        <v>1</v>
      </c>
      <c r="F140" s="60" t="s">
        <v>386</v>
      </c>
      <c r="G140" s="139">
        <v>0</v>
      </c>
      <c r="H140" s="141">
        <v>1695.65</v>
      </c>
      <c r="I140" s="141">
        <v>6782.61</v>
      </c>
      <c r="J140" s="65">
        <f t="shared" si="4"/>
        <v>8478.26</v>
      </c>
    </row>
    <row r="141" spans="1:10" ht="15.5" x14ac:dyDescent="0.3">
      <c r="A141" s="55" t="s">
        <v>182</v>
      </c>
      <c r="B141" s="56" t="s">
        <v>39</v>
      </c>
      <c r="C141" s="56" t="s">
        <v>634</v>
      </c>
      <c r="D141" s="94" t="s">
        <v>386</v>
      </c>
      <c r="E141" s="138">
        <v>1</v>
      </c>
      <c r="F141" s="60" t="s">
        <v>386</v>
      </c>
      <c r="G141" s="139">
        <v>0</v>
      </c>
      <c r="H141" s="141">
        <v>500.99</v>
      </c>
      <c r="I141" s="141">
        <v>2003.96</v>
      </c>
      <c r="J141" s="65">
        <f t="shared" si="4"/>
        <v>2504.9499999999998</v>
      </c>
    </row>
    <row r="142" spans="1:10" ht="15.5" x14ac:dyDescent="0.3">
      <c r="A142" s="55" t="s">
        <v>180</v>
      </c>
      <c r="B142" s="58" t="s">
        <v>37</v>
      </c>
      <c r="C142" s="56" t="s">
        <v>222</v>
      </c>
      <c r="D142" s="94" t="s">
        <v>386</v>
      </c>
      <c r="E142" s="138">
        <v>1</v>
      </c>
      <c r="F142" s="62" t="s">
        <v>386</v>
      </c>
      <c r="G142" s="139">
        <v>0</v>
      </c>
      <c r="H142" s="140">
        <v>770.75</v>
      </c>
      <c r="I142" s="140">
        <v>3083.01</v>
      </c>
      <c r="J142" s="65">
        <f t="shared" si="4"/>
        <v>3853.76</v>
      </c>
    </row>
    <row r="143" spans="1:10" ht="15.5" x14ac:dyDescent="0.3">
      <c r="A143" s="55" t="s">
        <v>185</v>
      </c>
      <c r="B143" s="55" t="s">
        <v>29</v>
      </c>
      <c r="C143" s="56" t="s">
        <v>634</v>
      </c>
      <c r="D143" s="94" t="s">
        <v>386</v>
      </c>
      <c r="E143" s="138">
        <v>1</v>
      </c>
      <c r="F143" s="60" t="s">
        <v>386</v>
      </c>
      <c r="G143" s="139">
        <v>0</v>
      </c>
      <c r="H143" s="141">
        <v>1425.9</v>
      </c>
      <c r="I143" s="141">
        <v>5703.56</v>
      </c>
      <c r="J143" s="65">
        <f t="shared" si="4"/>
        <v>7129.4600000000009</v>
      </c>
    </row>
    <row r="144" spans="1:10" ht="15.5" x14ac:dyDescent="0.3">
      <c r="A144" s="56" t="s">
        <v>182</v>
      </c>
      <c r="B144" s="56" t="s">
        <v>39</v>
      </c>
      <c r="C144" s="56" t="s">
        <v>634</v>
      </c>
      <c r="D144" s="94" t="s">
        <v>386</v>
      </c>
      <c r="E144" s="138">
        <v>1</v>
      </c>
      <c r="F144" s="60" t="s">
        <v>386</v>
      </c>
      <c r="G144" s="139">
        <v>0</v>
      </c>
      <c r="H144" s="141">
        <v>500.99</v>
      </c>
      <c r="I144" s="141">
        <v>2003.96</v>
      </c>
      <c r="J144" s="65">
        <f t="shared" si="4"/>
        <v>2504.9499999999998</v>
      </c>
    </row>
    <row r="145" spans="1:10" ht="15.5" x14ac:dyDescent="0.3">
      <c r="A145" s="55" t="s">
        <v>196</v>
      </c>
      <c r="B145" s="57" t="s">
        <v>33</v>
      </c>
      <c r="C145" s="56" t="s">
        <v>222</v>
      </c>
      <c r="D145" s="94" t="s">
        <v>386</v>
      </c>
      <c r="E145" s="138">
        <v>1</v>
      </c>
      <c r="F145" s="60" t="s">
        <v>386</v>
      </c>
      <c r="G145" s="139">
        <v>0</v>
      </c>
      <c r="H145" s="140">
        <v>1079.06</v>
      </c>
      <c r="I145" s="140">
        <v>4316.21</v>
      </c>
      <c r="J145" s="65">
        <f t="shared" si="4"/>
        <v>5395.27</v>
      </c>
    </row>
    <row r="146" spans="1:10" ht="15.5" x14ac:dyDescent="0.3">
      <c r="A146" s="55" t="s">
        <v>201</v>
      </c>
      <c r="B146" s="56" t="s">
        <v>39</v>
      </c>
      <c r="C146" s="57" t="s">
        <v>219</v>
      </c>
      <c r="D146" s="94" t="s">
        <v>386</v>
      </c>
      <c r="E146" s="138">
        <v>1</v>
      </c>
      <c r="F146" s="60" t="s">
        <v>386</v>
      </c>
      <c r="G146" s="139">
        <v>0</v>
      </c>
      <c r="H146" s="141">
        <v>500.99</v>
      </c>
      <c r="I146" s="141">
        <v>2003.96</v>
      </c>
      <c r="J146" s="65">
        <f t="shared" si="4"/>
        <v>2504.9499999999998</v>
      </c>
    </row>
    <row r="147" spans="1:10" ht="15.5" x14ac:dyDescent="0.3">
      <c r="A147" s="55" t="s">
        <v>187</v>
      </c>
      <c r="B147" s="55" t="s">
        <v>25</v>
      </c>
      <c r="C147" s="60" t="s">
        <v>226</v>
      </c>
      <c r="D147" s="94" t="s">
        <v>386</v>
      </c>
      <c r="E147" s="138">
        <v>1</v>
      </c>
      <c r="F147" s="60" t="s">
        <v>386</v>
      </c>
      <c r="G147" s="139">
        <v>0</v>
      </c>
      <c r="H147" s="142">
        <v>2600</v>
      </c>
      <c r="I147" s="142">
        <v>10400</v>
      </c>
      <c r="J147" s="141">
        <f t="shared" si="4"/>
        <v>13000</v>
      </c>
    </row>
    <row r="148" spans="1:10" ht="15.5" x14ac:dyDescent="0.3">
      <c r="A148" s="55" t="s">
        <v>183</v>
      </c>
      <c r="B148" s="57" t="s">
        <v>27</v>
      </c>
      <c r="C148" s="55" t="s">
        <v>226</v>
      </c>
      <c r="D148" s="94" t="s">
        <v>386</v>
      </c>
      <c r="E148" s="138">
        <v>1</v>
      </c>
      <c r="F148" s="61" t="s">
        <v>386</v>
      </c>
      <c r="G148" s="139">
        <v>0</v>
      </c>
      <c r="H148" s="141">
        <v>1695.65</v>
      </c>
      <c r="I148" s="141">
        <v>6782.61</v>
      </c>
      <c r="J148" s="65">
        <f t="shared" si="4"/>
        <v>8478.26</v>
      </c>
    </row>
    <row r="149" spans="1:10" ht="15.5" x14ac:dyDescent="0.3">
      <c r="A149" s="55" t="s">
        <v>205</v>
      </c>
      <c r="B149" s="55" t="s">
        <v>449</v>
      </c>
      <c r="C149" s="56" t="s">
        <v>634</v>
      </c>
      <c r="D149" s="94" t="s">
        <v>386</v>
      </c>
      <c r="E149" s="138">
        <v>1</v>
      </c>
      <c r="F149" s="129" t="s">
        <v>386</v>
      </c>
      <c r="G149" s="139">
        <v>0</v>
      </c>
      <c r="H149" s="141">
        <v>3709.68</v>
      </c>
      <c r="I149" s="141">
        <v>14838.72</v>
      </c>
      <c r="J149" s="65">
        <f t="shared" si="4"/>
        <v>18548.399999999998</v>
      </c>
    </row>
    <row r="150" spans="1:10" ht="15.5" x14ac:dyDescent="0.3">
      <c r="A150" s="55" t="s">
        <v>207</v>
      </c>
      <c r="B150" s="57" t="s">
        <v>27</v>
      </c>
      <c r="C150" s="57" t="s">
        <v>636</v>
      </c>
      <c r="D150" s="94" t="s">
        <v>386</v>
      </c>
      <c r="E150" s="138">
        <v>1</v>
      </c>
      <c r="F150" s="60" t="s">
        <v>386</v>
      </c>
      <c r="G150" s="139">
        <v>0</v>
      </c>
      <c r="H150" s="141">
        <v>1695.65</v>
      </c>
      <c r="I150" s="141">
        <v>6782.61</v>
      </c>
      <c r="J150" s="65">
        <f t="shared" si="4"/>
        <v>8478.26</v>
      </c>
    </row>
    <row r="151" spans="1:10" ht="15.5" x14ac:dyDescent="0.3">
      <c r="A151" s="55" t="s">
        <v>183</v>
      </c>
      <c r="B151" s="57" t="s">
        <v>27</v>
      </c>
      <c r="C151" s="56" t="s">
        <v>634</v>
      </c>
      <c r="D151" s="94" t="s">
        <v>386</v>
      </c>
      <c r="E151" s="138">
        <v>1</v>
      </c>
      <c r="F151" s="144" t="s">
        <v>386</v>
      </c>
      <c r="G151" s="139">
        <v>0</v>
      </c>
      <c r="H151" s="141">
        <v>1695.65</v>
      </c>
      <c r="I151" s="141">
        <v>6782.61</v>
      </c>
      <c r="J151" s="65">
        <f t="shared" si="4"/>
        <v>8478.26</v>
      </c>
    </row>
    <row r="152" spans="1:10" ht="15.5" x14ac:dyDescent="0.3">
      <c r="A152" s="55" t="s">
        <v>189</v>
      </c>
      <c r="B152" s="55" t="s">
        <v>31</v>
      </c>
      <c r="C152" s="56" t="s">
        <v>225</v>
      </c>
      <c r="D152" s="94" t="s">
        <v>386</v>
      </c>
      <c r="E152" s="138">
        <v>1</v>
      </c>
      <c r="F152" s="60" t="s">
        <v>386</v>
      </c>
      <c r="G152" s="139">
        <v>0</v>
      </c>
      <c r="H152" s="141">
        <v>1310.28</v>
      </c>
      <c r="I152" s="141">
        <v>5241.1099999999997</v>
      </c>
      <c r="J152" s="65">
        <f t="shared" si="4"/>
        <v>6551.3899999999994</v>
      </c>
    </row>
    <row r="153" spans="1:10" ht="15.5" x14ac:dyDescent="0.3">
      <c r="A153" s="55" t="s">
        <v>195</v>
      </c>
      <c r="B153" s="55" t="s">
        <v>41</v>
      </c>
      <c r="C153" s="57" t="s">
        <v>219</v>
      </c>
      <c r="D153" s="94" t="s">
        <v>386</v>
      </c>
      <c r="E153" s="138">
        <v>1</v>
      </c>
      <c r="F153" s="60" t="s">
        <v>386</v>
      </c>
      <c r="G153" s="139">
        <v>0</v>
      </c>
      <c r="H153" s="141">
        <v>308.3</v>
      </c>
      <c r="I153" s="141">
        <v>1233.21</v>
      </c>
      <c r="J153" s="67">
        <f t="shared" si="4"/>
        <v>1541.51</v>
      </c>
    </row>
    <row r="154" spans="1:10" ht="15.5" x14ac:dyDescent="0.3">
      <c r="A154" s="55" t="s">
        <v>180</v>
      </c>
      <c r="B154" s="58" t="s">
        <v>37</v>
      </c>
      <c r="C154" s="56" t="s">
        <v>634</v>
      </c>
      <c r="D154" s="94" t="s">
        <v>386</v>
      </c>
      <c r="E154" s="138">
        <v>1</v>
      </c>
      <c r="F154" s="60" t="s">
        <v>386</v>
      </c>
      <c r="G154" s="139">
        <v>0</v>
      </c>
      <c r="H154" s="140">
        <v>770.75</v>
      </c>
      <c r="I154" s="140">
        <v>3083.01</v>
      </c>
      <c r="J154" s="65">
        <f t="shared" si="4"/>
        <v>3853.76</v>
      </c>
    </row>
    <row r="155" spans="1:10" ht="15.5" x14ac:dyDescent="0.3">
      <c r="A155" s="55" t="s">
        <v>180</v>
      </c>
      <c r="B155" s="58" t="s">
        <v>37</v>
      </c>
      <c r="C155" s="55" t="s">
        <v>226</v>
      </c>
      <c r="D155" s="94" t="s">
        <v>386</v>
      </c>
      <c r="E155" s="138">
        <v>1</v>
      </c>
      <c r="F155" s="60" t="s">
        <v>386</v>
      </c>
      <c r="G155" s="139">
        <v>0</v>
      </c>
      <c r="H155" s="140">
        <v>770.75</v>
      </c>
      <c r="I155" s="140">
        <v>3083.01</v>
      </c>
      <c r="J155" s="65">
        <f t="shared" si="4"/>
        <v>3853.76</v>
      </c>
    </row>
    <row r="156" spans="1:10" ht="15.5" x14ac:dyDescent="0.3">
      <c r="A156" s="55" t="s">
        <v>196</v>
      </c>
      <c r="B156" s="57" t="s">
        <v>33</v>
      </c>
      <c r="C156" s="55" t="s">
        <v>226</v>
      </c>
      <c r="D156" s="94" t="s">
        <v>386</v>
      </c>
      <c r="E156" s="138">
        <v>1</v>
      </c>
      <c r="F156" s="60" t="s">
        <v>386</v>
      </c>
      <c r="G156" s="139">
        <v>0</v>
      </c>
      <c r="H156" s="140">
        <v>1079.06</v>
      </c>
      <c r="I156" s="140">
        <v>4316.21</v>
      </c>
      <c r="J156" s="65">
        <f t="shared" si="4"/>
        <v>5395.27</v>
      </c>
    </row>
    <row r="157" spans="1:10" ht="15.5" x14ac:dyDescent="0.3">
      <c r="A157" s="55" t="s">
        <v>181</v>
      </c>
      <c r="B157" s="57" t="s">
        <v>33</v>
      </c>
      <c r="C157" s="55" t="s">
        <v>226</v>
      </c>
      <c r="D157" s="94" t="s">
        <v>386</v>
      </c>
      <c r="E157" s="138">
        <v>1</v>
      </c>
      <c r="F157" s="60" t="s">
        <v>386</v>
      </c>
      <c r="G157" s="139">
        <v>0</v>
      </c>
      <c r="H157" s="140">
        <v>1079.06</v>
      </c>
      <c r="I157" s="140">
        <v>4316.21</v>
      </c>
      <c r="J157" s="65">
        <f t="shared" si="4"/>
        <v>5395.27</v>
      </c>
    </row>
    <row r="158" spans="1:10" ht="15.5" x14ac:dyDescent="0.3">
      <c r="A158" s="55" t="s">
        <v>188</v>
      </c>
      <c r="B158" s="55" t="s">
        <v>35</v>
      </c>
      <c r="C158" s="56" t="s">
        <v>222</v>
      </c>
      <c r="D158" s="94" t="s">
        <v>386</v>
      </c>
      <c r="E158" s="138">
        <v>1</v>
      </c>
      <c r="F158" s="60" t="s">
        <v>386</v>
      </c>
      <c r="G158" s="139">
        <v>0</v>
      </c>
      <c r="H158" s="141">
        <v>936.46</v>
      </c>
      <c r="I158" s="141">
        <v>3745.85</v>
      </c>
      <c r="J158" s="65">
        <f t="shared" si="4"/>
        <v>4682.3099999999995</v>
      </c>
    </row>
    <row r="159" spans="1:10" ht="15.5" x14ac:dyDescent="0.3">
      <c r="A159" s="55" t="s">
        <v>217</v>
      </c>
      <c r="B159" s="57" t="s">
        <v>27</v>
      </c>
      <c r="C159" s="58" t="s">
        <v>225</v>
      </c>
      <c r="D159" s="94" t="s">
        <v>386</v>
      </c>
      <c r="E159" s="138">
        <v>1</v>
      </c>
      <c r="F159" s="60" t="s">
        <v>386</v>
      </c>
      <c r="G159" s="139">
        <v>0</v>
      </c>
      <c r="H159" s="141">
        <v>1695.65</v>
      </c>
      <c r="I159" s="141">
        <v>6782.61</v>
      </c>
      <c r="J159" s="65">
        <f t="shared" si="4"/>
        <v>8478.26</v>
      </c>
    </row>
    <row r="160" spans="1:10" ht="15.5" x14ac:dyDescent="0.3">
      <c r="A160" s="55" t="s">
        <v>183</v>
      </c>
      <c r="B160" s="57" t="s">
        <v>27</v>
      </c>
      <c r="C160" s="56" t="s">
        <v>634</v>
      </c>
      <c r="D160" s="94" t="s">
        <v>386</v>
      </c>
      <c r="E160" s="138">
        <v>1</v>
      </c>
      <c r="F160" s="60" t="s">
        <v>386</v>
      </c>
      <c r="G160" s="139">
        <v>0</v>
      </c>
      <c r="H160" s="141">
        <v>1695.65</v>
      </c>
      <c r="I160" s="141">
        <v>6782.61</v>
      </c>
      <c r="J160" s="65">
        <f t="shared" si="4"/>
        <v>8478.26</v>
      </c>
    </row>
    <row r="161" spans="1:30" ht="15.5" x14ac:dyDescent="0.3">
      <c r="A161" s="55" t="s">
        <v>218</v>
      </c>
      <c r="B161" s="55" t="s">
        <v>43</v>
      </c>
      <c r="C161" s="57" t="s">
        <v>219</v>
      </c>
      <c r="D161" s="94" t="s">
        <v>386</v>
      </c>
      <c r="E161" s="138">
        <v>1</v>
      </c>
      <c r="F161" s="60" t="s">
        <v>386</v>
      </c>
      <c r="G161" s="139">
        <v>0</v>
      </c>
      <c r="H161" s="143">
        <v>269.76</v>
      </c>
      <c r="I161" s="143">
        <v>1079.06</v>
      </c>
      <c r="J161" s="67">
        <f t="shared" si="4"/>
        <v>1348.82</v>
      </c>
    </row>
    <row r="162" spans="1:30" ht="15.5" x14ac:dyDescent="0.3">
      <c r="A162" s="55" t="s">
        <v>189</v>
      </c>
      <c r="B162" s="55" t="s">
        <v>31</v>
      </c>
      <c r="C162" s="55" t="s">
        <v>226</v>
      </c>
      <c r="D162" s="94" t="s">
        <v>386</v>
      </c>
      <c r="E162" s="138">
        <v>1</v>
      </c>
      <c r="F162" s="60" t="s">
        <v>386</v>
      </c>
      <c r="G162" s="139">
        <v>0</v>
      </c>
      <c r="H162" s="141">
        <v>1310.28</v>
      </c>
      <c r="I162" s="141">
        <v>5241.1099999999997</v>
      </c>
      <c r="J162" s="65">
        <f t="shared" si="4"/>
        <v>6551.3899999999994</v>
      </c>
    </row>
    <row r="163" spans="1:30" ht="15.5" x14ac:dyDescent="0.3">
      <c r="A163" s="55" t="s">
        <v>181</v>
      </c>
      <c r="B163" s="57" t="s">
        <v>33</v>
      </c>
      <c r="C163" s="56" t="s">
        <v>634</v>
      </c>
      <c r="D163" s="94" t="s">
        <v>386</v>
      </c>
      <c r="E163" s="138">
        <v>1</v>
      </c>
      <c r="F163" s="60" t="s">
        <v>386</v>
      </c>
      <c r="G163" s="139">
        <v>0</v>
      </c>
      <c r="H163" s="140">
        <v>1079.06</v>
      </c>
      <c r="I163" s="140">
        <v>4316.21</v>
      </c>
      <c r="J163" s="65">
        <f t="shared" si="4"/>
        <v>5395.27</v>
      </c>
      <c r="K163" s="17"/>
      <c r="L163" s="17"/>
      <c r="M163" s="17"/>
      <c r="N163" s="17"/>
      <c r="O163" s="17"/>
      <c r="P163" s="17"/>
      <c r="Q163" s="17"/>
      <c r="R163" s="5"/>
      <c r="S163" s="5"/>
      <c r="T163" s="5"/>
      <c r="U163" s="5"/>
      <c r="V163" s="5"/>
      <c r="W163" s="5"/>
      <c r="X163" s="5"/>
      <c r="Y163" s="5"/>
      <c r="Z163" s="5"/>
      <c r="AA163" s="5"/>
      <c r="AB163" s="5"/>
      <c r="AC163" s="5"/>
      <c r="AD163" s="5"/>
    </row>
    <row r="164" spans="1:30" ht="15.5" x14ac:dyDescent="0.3">
      <c r="A164" s="55" t="s">
        <v>185</v>
      </c>
      <c r="B164" s="55" t="s">
        <v>29</v>
      </c>
      <c r="C164" s="58" t="s">
        <v>225</v>
      </c>
      <c r="D164" s="94" t="s">
        <v>386</v>
      </c>
      <c r="E164" s="138">
        <v>1</v>
      </c>
      <c r="F164" s="60" t="s">
        <v>386</v>
      </c>
      <c r="G164" s="139">
        <v>0</v>
      </c>
      <c r="H164" s="141">
        <v>1425.9</v>
      </c>
      <c r="I164" s="141">
        <v>5703.56</v>
      </c>
      <c r="J164" s="65">
        <f t="shared" si="4"/>
        <v>7129.4600000000009</v>
      </c>
      <c r="K164" s="17"/>
      <c r="L164" s="17"/>
      <c r="M164" s="17"/>
      <c r="N164" s="17"/>
      <c r="O164" s="17"/>
      <c r="P164" s="17"/>
      <c r="Q164" s="17"/>
      <c r="R164" s="5"/>
      <c r="S164" s="5"/>
      <c r="T164" s="5"/>
      <c r="U164" s="5"/>
      <c r="V164" s="5"/>
      <c r="W164" s="5"/>
      <c r="X164" s="5"/>
      <c r="Y164" s="5"/>
      <c r="Z164" s="5"/>
      <c r="AA164" s="5"/>
      <c r="AB164" s="5"/>
      <c r="AC164" s="5"/>
      <c r="AD164" s="5"/>
    </row>
    <row r="165" spans="1:30" ht="15.5" x14ac:dyDescent="0.3">
      <c r="A165" s="55" t="s">
        <v>187</v>
      </c>
      <c r="B165" s="55" t="s">
        <v>25</v>
      </c>
      <c r="C165" s="56" t="s">
        <v>222</v>
      </c>
      <c r="D165" s="94" t="s">
        <v>386</v>
      </c>
      <c r="E165" s="138">
        <v>1</v>
      </c>
      <c r="F165" s="137" t="s">
        <v>386</v>
      </c>
      <c r="G165" s="139">
        <v>0</v>
      </c>
      <c r="H165" s="142">
        <v>2600</v>
      </c>
      <c r="I165" s="142">
        <v>10400</v>
      </c>
      <c r="J165" s="141">
        <f t="shared" si="4"/>
        <v>13000</v>
      </c>
      <c r="K165" s="17"/>
      <c r="L165" s="17"/>
      <c r="M165" s="17"/>
      <c r="N165" s="17"/>
      <c r="O165" s="17"/>
      <c r="P165" s="17"/>
      <c r="Q165" s="17"/>
      <c r="R165" s="5"/>
      <c r="S165" s="5"/>
      <c r="T165" s="5"/>
      <c r="U165" s="5"/>
      <c r="V165" s="5"/>
      <c r="W165" s="5"/>
      <c r="X165" s="5"/>
      <c r="Y165" s="5"/>
      <c r="Z165" s="5"/>
      <c r="AA165" s="5"/>
      <c r="AB165" s="5"/>
      <c r="AC165" s="5"/>
      <c r="AD165" s="5"/>
    </row>
    <row r="166" spans="1:30" ht="15.5" x14ac:dyDescent="0.3">
      <c r="A166" s="55" t="s">
        <v>189</v>
      </c>
      <c r="B166" s="55" t="s">
        <v>31</v>
      </c>
      <c r="C166" s="56" t="s">
        <v>634</v>
      </c>
      <c r="D166" s="94" t="s">
        <v>386</v>
      </c>
      <c r="E166" s="138">
        <v>1</v>
      </c>
      <c r="F166" s="60" t="s">
        <v>386</v>
      </c>
      <c r="G166" s="139">
        <v>0</v>
      </c>
      <c r="H166" s="141">
        <v>1310.28</v>
      </c>
      <c r="I166" s="141">
        <v>5241.1099999999997</v>
      </c>
      <c r="J166" s="65">
        <f t="shared" si="4"/>
        <v>6551.3899999999994</v>
      </c>
      <c r="K166" s="17"/>
      <c r="L166" s="17"/>
      <c r="M166" s="17"/>
      <c r="N166" s="17"/>
      <c r="O166" s="17"/>
      <c r="P166" s="17"/>
      <c r="Q166" s="17"/>
      <c r="R166" s="5"/>
      <c r="S166" s="5"/>
      <c r="T166" s="5"/>
      <c r="U166" s="5"/>
      <c r="V166" s="5"/>
      <c r="W166" s="5"/>
      <c r="X166" s="5"/>
      <c r="Y166" s="5"/>
      <c r="Z166" s="5"/>
      <c r="AA166" s="5"/>
      <c r="AB166" s="5"/>
      <c r="AC166" s="5"/>
      <c r="AD166" s="5"/>
    </row>
    <row r="167" spans="1:30" ht="15.5" x14ac:dyDescent="0.3">
      <c r="A167" s="55" t="s">
        <v>196</v>
      </c>
      <c r="B167" s="57" t="s">
        <v>33</v>
      </c>
      <c r="C167" s="58" t="s">
        <v>219</v>
      </c>
      <c r="D167" s="94" t="s">
        <v>386</v>
      </c>
      <c r="E167" s="138">
        <v>1</v>
      </c>
      <c r="F167" s="61" t="s">
        <v>386</v>
      </c>
      <c r="G167" s="139">
        <v>0</v>
      </c>
      <c r="H167" s="140">
        <v>1079.06</v>
      </c>
      <c r="I167" s="140">
        <v>4316.21</v>
      </c>
      <c r="J167" s="65">
        <f t="shared" ref="J167:J174" si="5">H167+I167</f>
        <v>5395.27</v>
      </c>
      <c r="K167" s="17"/>
      <c r="L167" s="17"/>
      <c r="M167" s="17"/>
      <c r="N167" s="17"/>
      <c r="O167" s="17"/>
      <c r="P167" s="17"/>
      <c r="Q167" s="17"/>
      <c r="R167" s="5"/>
      <c r="S167" s="5"/>
      <c r="T167" s="5"/>
      <c r="U167" s="5"/>
      <c r="V167" s="5"/>
      <c r="W167" s="5"/>
      <c r="X167" s="5"/>
      <c r="Y167" s="5"/>
      <c r="Z167" s="5"/>
      <c r="AA167" s="5"/>
      <c r="AB167" s="5"/>
      <c r="AC167" s="5"/>
      <c r="AD167" s="5"/>
    </row>
    <row r="168" spans="1:30" ht="15.5" x14ac:dyDescent="0.3">
      <c r="A168" s="55" t="s">
        <v>180</v>
      </c>
      <c r="B168" s="57" t="s">
        <v>37</v>
      </c>
      <c r="C168" s="56" t="s">
        <v>222</v>
      </c>
      <c r="D168" s="94" t="s">
        <v>386</v>
      </c>
      <c r="E168" s="138">
        <v>1</v>
      </c>
      <c r="F168" s="60" t="s">
        <v>386</v>
      </c>
      <c r="G168" s="139">
        <v>0</v>
      </c>
      <c r="H168" s="140">
        <v>770.75</v>
      </c>
      <c r="I168" s="140">
        <v>3083.01</v>
      </c>
      <c r="J168" s="65">
        <f t="shared" si="5"/>
        <v>3853.76</v>
      </c>
      <c r="K168" s="17"/>
      <c r="L168" s="17"/>
      <c r="M168" s="17"/>
      <c r="N168" s="17"/>
      <c r="O168" s="17"/>
      <c r="P168" s="17"/>
      <c r="Q168" s="17"/>
      <c r="R168" s="5"/>
      <c r="S168" s="5"/>
      <c r="T168" s="5"/>
      <c r="U168" s="5"/>
      <c r="V168" s="5"/>
      <c r="W168" s="5"/>
      <c r="X168" s="5"/>
      <c r="Y168" s="5"/>
      <c r="Z168" s="5"/>
      <c r="AA168" s="5"/>
      <c r="AB168" s="5"/>
      <c r="AC168" s="5"/>
      <c r="AD168" s="5"/>
    </row>
    <row r="169" spans="1:30" ht="15.5" x14ac:dyDescent="0.3">
      <c r="A169" s="55" t="s">
        <v>180</v>
      </c>
      <c r="B169" s="58" t="s">
        <v>37</v>
      </c>
      <c r="C169" s="58" t="s">
        <v>225</v>
      </c>
      <c r="D169" s="94" t="s">
        <v>386</v>
      </c>
      <c r="E169" s="138">
        <v>1</v>
      </c>
      <c r="F169" s="135" t="s">
        <v>386</v>
      </c>
      <c r="G169" s="139">
        <v>0</v>
      </c>
      <c r="H169" s="140">
        <v>770.75</v>
      </c>
      <c r="I169" s="140">
        <v>3083.01</v>
      </c>
      <c r="J169" s="65">
        <f t="shared" si="5"/>
        <v>3853.76</v>
      </c>
      <c r="K169" s="17"/>
      <c r="L169" s="17"/>
      <c r="M169" s="17"/>
      <c r="N169" s="17"/>
      <c r="O169" s="17"/>
      <c r="P169" s="17"/>
      <c r="Q169" s="17"/>
      <c r="R169" s="5"/>
      <c r="S169" s="5"/>
      <c r="T169" s="5"/>
      <c r="U169" s="5"/>
      <c r="V169" s="5"/>
      <c r="W169" s="5"/>
      <c r="X169" s="5"/>
      <c r="Y169" s="5"/>
      <c r="Z169" s="5"/>
      <c r="AA169" s="5"/>
      <c r="AB169" s="5"/>
      <c r="AC169" s="5"/>
      <c r="AD169" s="5"/>
    </row>
    <row r="170" spans="1:30" ht="15.5" x14ac:dyDescent="0.3">
      <c r="A170" s="55" t="s">
        <v>182</v>
      </c>
      <c r="B170" s="56" t="s">
        <v>39</v>
      </c>
      <c r="C170" s="58" t="s">
        <v>637</v>
      </c>
      <c r="D170" s="94" t="s">
        <v>386</v>
      </c>
      <c r="E170" s="138">
        <v>1</v>
      </c>
      <c r="F170" s="60" t="s">
        <v>386</v>
      </c>
      <c r="G170" s="139">
        <v>0</v>
      </c>
      <c r="H170" s="141">
        <v>500.99</v>
      </c>
      <c r="I170" s="141">
        <v>2003.96</v>
      </c>
      <c r="J170" s="65">
        <f t="shared" si="5"/>
        <v>2504.9499999999998</v>
      </c>
      <c r="K170" s="17"/>
      <c r="L170" s="17"/>
      <c r="M170" s="17"/>
      <c r="N170" s="17"/>
      <c r="O170" s="17"/>
      <c r="P170" s="17"/>
      <c r="Q170" s="17"/>
      <c r="R170" s="5"/>
      <c r="S170" s="5"/>
      <c r="T170" s="5"/>
      <c r="U170" s="5"/>
      <c r="V170" s="5"/>
      <c r="W170" s="5"/>
      <c r="X170" s="5"/>
      <c r="Y170" s="5"/>
      <c r="Z170" s="5"/>
      <c r="AA170" s="5"/>
      <c r="AB170" s="5"/>
      <c r="AC170" s="5"/>
      <c r="AD170" s="5"/>
    </row>
    <row r="171" spans="1:30" ht="15.5" x14ac:dyDescent="0.3">
      <c r="A171" s="55" t="s">
        <v>180</v>
      </c>
      <c r="B171" s="58" t="s">
        <v>37</v>
      </c>
      <c r="C171" s="57" t="s">
        <v>219</v>
      </c>
      <c r="D171" s="94" t="s">
        <v>227</v>
      </c>
      <c r="E171" s="138">
        <v>1</v>
      </c>
      <c r="F171" s="60" t="s">
        <v>387</v>
      </c>
      <c r="G171" s="139">
        <v>0</v>
      </c>
      <c r="H171" s="140">
        <v>770.75</v>
      </c>
      <c r="I171" s="140">
        <v>3083.01</v>
      </c>
      <c r="J171" s="65">
        <f t="shared" si="5"/>
        <v>3853.76</v>
      </c>
      <c r="K171" s="17"/>
      <c r="L171" s="17"/>
      <c r="M171" s="17"/>
      <c r="N171" s="17"/>
      <c r="O171" s="17"/>
      <c r="P171" s="17"/>
      <c r="Q171" s="17"/>
      <c r="R171" s="5"/>
      <c r="S171" s="5"/>
      <c r="T171" s="5"/>
      <c r="U171" s="5"/>
      <c r="V171" s="5"/>
      <c r="W171" s="5"/>
      <c r="X171" s="5"/>
      <c r="Y171" s="5"/>
      <c r="Z171" s="5"/>
      <c r="AA171" s="5"/>
      <c r="AB171" s="5"/>
      <c r="AC171" s="5"/>
      <c r="AD171" s="5"/>
    </row>
    <row r="172" spans="1:30" ht="15.5" x14ac:dyDescent="0.3">
      <c r="A172" s="55" t="s">
        <v>185</v>
      </c>
      <c r="B172" s="55" t="s">
        <v>29</v>
      </c>
      <c r="C172" s="57" t="s">
        <v>219</v>
      </c>
      <c r="D172" s="94" t="s">
        <v>227</v>
      </c>
      <c r="E172" s="138">
        <v>1</v>
      </c>
      <c r="F172" s="60" t="s">
        <v>388</v>
      </c>
      <c r="G172" s="139">
        <v>0</v>
      </c>
      <c r="H172" s="141">
        <v>1425.9</v>
      </c>
      <c r="I172" s="141">
        <v>5703.56</v>
      </c>
      <c r="J172" s="65">
        <f t="shared" si="5"/>
        <v>7129.4600000000009</v>
      </c>
      <c r="K172" s="17"/>
      <c r="L172" s="17"/>
      <c r="M172" s="17"/>
      <c r="N172" s="17"/>
      <c r="O172" s="17"/>
      <c r="P172" s="17"/>
      <c r="Q172" s="17"/>
      <c r="R172" s="5"/>
      <c r="S172" s="5"/>
      <c r="T172" s="5"/>
      <c r="U172" s="5"/>
      <c r="V172" s="5"/>
      <c r="W172" s="5"/>
      <c r="X172" s="5"/>
      <c r="Y172" s="5"/>
      <c r="Z172" s="5"/>
      <c r="AA172" s="5"/>
      <c r="AB172" s="5"/>
      <c r="AC172" s="5"/>
      <c r="AD172" s="5"/>
    </row>
    <row r="173" spans="1:30" ht="15.5" x14ac:dyDescent="0.3">
      <c r="A173" s="55" t="s">
        <v>189</v>
      </c>
      <c r="B173" s="55" t="s">
        <v>31</v>
      </c>
      <c r="C173" s="57" t="s">
        <v>636</v>
      </c>
      <c r="D173" s="94" t="s">
        <v>227</v>
      </c>
      <c r="E173" s="138">
        <v>1</v>
      </c>
      <c r="F173" s="60" t="s">
        <v>567</v>
      </c>
      <c r="G173" s="139">
        <v>0</v>
      </c>
      <c r="H173" s="141">
        <v>1310.28</v>
      </c>
      <c r="I173" s="141">
        <v>5241.1099999999997</v>
      </c>
      <c r="J173" s="65">
        <f t="shared" si="5"/>
        <v>6551.3899999999994</v>
      </c>
      <c r="K173" s="17"/>
      <c r="L173" s="17"/>
      <c r="M173" s="17"/>
      <c r="N173" s="17"/>
      <c r="O173" s="17"/>
      <c r="P173" s="17"/>
      <c r="Q173" s="17"/>
      <c r="R173" s="5"/>
      <c r="S173" s="5"/>
      <c r="T173" s="5"/>
      <c r="U173" s="5"/>
      <c r="V173" s="5"/>
      <c r="W173" s="5"/>
      <c r="X173" s="5"/>
      <c r="Y173" s="5"/>
      <c r="Z173" s="5"/>
      <c r="AA173" s="5"/>
      <c r="AB173" s="5"/>
      <c r="AC173" s="5"/>
      <c r="AD173" s="5"/>
    </row>
    <row r="174" spans="1:30" ht="15.5" x14ac:dyDescent="0.3">
      <c r="A174" s="55" t="s">
        <v>181</v>
      </c>
      <c r="B174" s="57" t="s">
        <v>33</v>
      </c>
      <c r="C174" s="56" t="s">
        <v>222</v>
      </c>
      <c r="D174" s="94" t="s">
        <v>227</v>
      </c>
      <c r="E174" s="138">
        <v>1</v>
      </c>
      <c r="F174" s="63" t="s">
        <v>609</v>
      </c>
      <c r="G174" s="139">
        <v>0</v>
      </c>
      <c r="H174" s="140">
        <v>1079.06</v>
      </c>
      <c r="I174" s="140">
        <v>4316.21</v>
      </c>
      <c r="J174" s="65">
        <f t="shared" si="5"/>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6">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6"/>
        <v>7</v>
      </c>
      <c r="F177" s="24"/>
      <c r="G177" s="25">
        <f>SUMIF($B$7:$B$174,"DAS",$G$7:$G$174)</f>
        <v>0</v>
      </c>
      <c r="H177" s="25">
        <f>SUMIF($B$7:$B$174,"DIRETOR",$H$7:$H$174)-SUMIFS($H$7:$H$174,$D$7:$D$174,"VAGO",$B$7:$B$174,"DIRETOR")</f>
        <v>11129.039999999999</v>
      </c>
      <c r="I177" s="25">
        <f>SUMIF($B$7:$B$174,"DIRETOR",$I$7:$I$174)-SUMIFS($I$7:$I$174,$D$7:$D$174,"VAGO",$B$7:$B$174,"DIRETOR")</f>
        <v>89032.319999999992</v>
      </c>
      <c r="J177" s="25">
        <f>SUMIF($B$7:$B$174,"DIRETOR",$J$7:$J$174)</f>
        <v>118709.75999999998</v>
      </c>
      <c r="K177" s="26"/>
      <c r="L177" s="26"/>
      <c r="M177" s="26"/>
      <c r="N177" s="26"/>
      <c r="O177" s="26"/>
      <c r="P177" s="26"/>
      <c r="Q177" s="26"/>
    </row>
    <row r="178" spans="1:30" ht="14.5" x14ac:dyDescent="0.3">
      <c r="A178" s="22" t="s">
        <v>24</v>
      </c>
      <c r="B178" s="15" t="s">
        <v>25</v>
      </c>
      <c r="C178" s="23">
        <v>7</v>
      </c>
      <c r="D178" s="23">
        <v>2</v>
      </c>
      <c r="E178" s="23">
        <f>C178+D178</f>
        <v>9</v>
      </c>
      <c r="F178" s="27"/>
      <c r="G178" s="25">
        <f>SUMIF($B$7:$B$174,"DAS-1",$G$7:$G$174)</f>
        <v>0</v>
      </c>
      <c r="H178" s="25">
        <f>SUMIF($B$7:$B$174,"DAS-1",$H$7:$H$174)-SUMIFS($H$7:$H$174,$D$7:$D$174,"VAGO",$B$7:$B$174,"DAS-1")</f>
        <v>13000</v>
      </c>
      <c r="I178" s="25">
        <f>SUMIF($B$7:$B$174,"DAS-1",$I$7:$I$174)-SUMIFS($I$7:$I$174,$D$7:$D$174,"VAGO",$B$7:$B$174,"DAS-1")</f>
        <v>72800</v>
      </c>
      <c r="J178" s="25">
        <f>SUMIF($B$7:$B$174,"DAS-1",$J$7:$J$174)</f>
        <v>111800</v>
      </c>
      <c r="K178" s="97"/>
      <c r="L178" s="26"/>
      <c r="M178" s="26"/>
      <c r="N178" s="26"/>
      <c r="O178" s="26"/>
      <c r="P178" s="26"/>
      <c r="Q178" s="26"/>
    </row>
    <row r="179" spans="1:30" ht="14.5" x14ac:dyDescent="0.3">
      <c r="A179" s="22" t="s">
        <v>26</v>
      </c>
      <c r="B179" s="15" t="s">
        <v>27</v>
      </c>
      <c r="C179" s="23">
        <f>SUMIFS($E$7:$E$174,$B$7:$B$174,"DAS-2",$D$7:$D$174,"&lt;&gt;VAGO")</f>
        <v>21</v>
      </c>
      <c r="D179" s="23">
        <f>SUMIFS($E$7:$E$174,$B$7:$B$174,"DAS-2",$D$7:$D$174,"VAGO")</f>
        <v>7</v>
      </c>
      <c r="E179" s="23">
        <f t="shared" si="6"/>
        <v>28</v>
      </c>
      <c r="F179" s="27"/>
      <c r="G179" s="25">
        <f>SUMIF($B$7:$B$174,"DAS-2",$G$7:$G$174)</f>
        <v>0</v>
      </c>
      <c r="H179" s="25">
        <f>SUMIF($B$7:$B$174,"DAS-2",$H$7:$H$174)-SUMIFS($H$7:$H$174,$D$7:$D$174,"VAGO",$B$7:$B$174,"DAS-2")</f>
        <v>33913.000000000029</v>
      </c>
      <c r="I179" s="25">
        <f>SUMIF($B$7:$B$174,"DAS-2",$I$7:$I$174)-SUMIFS($I$7:$I$174,$D$7:$D$174,"VAGO",$B$7:$B$174,"DAS-2")</f>
        <v>142434.80999999988</v>
      </c>
      <c r="J179" s="25">
        <f>SUMIF($B$7:$B$174,"DAS-2",$J$7:$J$174)</f>
        <v>235695.63000000009</v>
      </c>
      <c r="K179" s="26"/>
      <c r="L179" s="26"/>
      <c r="M179" s="26"/>
      <c r="N179" s="26"/>
      <c r="O179" s="26"/>
      <c r="P179" s="26"/>
      <c r="Q179" s="26"/>
    </row>
    <row r="180" spans="1:30" ht="14.5" x14ac:dyDescent="0.3">
      <c r="A180" s="22" t="s">
        <v>28</v>
      </c>
      <c r="B180" s="15" t="s">
        <v>29</v>
      </c>
      <c r="C180" s="23">
        <v>9</v>
      </c>
      <c r="D180" s="23">
        <v>4</v>
      </c>
      <c r="E180" s="23">
        <f t="shared" si="6"/>
        <v>13</v>
      </c>
      <c r="F180" s="27"/>
      <c r="G180" s="25">
        <f>SUMIF($B$7:$B$174,"DAS-3",$G$7:$G$174)</f>
        <v>0</v>
      </c>
      <c r="H180" s="25">
        <f>SUMIF($B$7:$B$174,"DAS-3",$H$7:$H$174)-SUMIFS($H$7:$H$174,$D$7:$D$174,"VAGO",$B$7:$B$174,"DAS-3")</f>
        <v>12833.1</v>
      </c>
      <c r="I180" s="25">
        <f>SUMIF($B$7:$B$174,"DAS-3",$I$7:$I$174)-SUMIFS($I$7:$I$174,$D$7:$D$174,"VAGO",$B$7:$B$174,"DAS-3")</f>
        <v>51332.039999999979</v>
      </c>
      <c r="J180" s="25">
        <f>SUMIF($B$7:$B$174,"DAS-3",$J$7:$J$174)</f>
        <v>92682.980000000025</v>
      </c>
      <c r="K180" s="26"/>
      <c r="L180" s="26"/>
      <c r="M180" s="26"/>
      <c r="N180" s="26"/>
      <c r="O180" s="26"/>
      <c r="P180" s="26"/>
      <c r="Q180" s="26"/>
    </row>
    <row r="181" spans="1:30" ht="14.5" x14ac:dyDescent="0.3">
      <c r="A181" s="28" t="s">
        <v>30</v>
      </c>
      <c r="B181" s="15" t="s">
        <v>31</v>
      </c>
      <c r="C181" s="23">
        <v>21</v>
      </c>
      <c r="D181" s="23">
        <v>3</v>
      </c>
      <c r="E181" s="23">
        <f t="shared" si="6"/>
        <v>24</v>
      </c>
      <c r="F181" s="29"/>
      <c r="G181" s="25">
        <f>SUMIF($B$7:$B$174,"DAS-4",$G$7:$G$174)</f>
        <v>0</v>
      </c>
      <c r="H181" s="25">
        <f>SUMIF($B$7:$B$174,"DAS-4",$H$7:$H$174)-SUMIFS($H$7:$H$174,$D$7:$D$174,"VAGO",$B$7:$B$174,"DAS-4")</f>
        <v>19654.199999999997</v>
      </c>
      <c r="I181" s="25">
        <f>SUMIF($B$7:$B$174,"DAS-4",$I$7:$I$174)-SUMIFS($I$7:$I$174,$D$7:$D$174,"VAGO",$B$7:$B$174,"DAS-4")</f>
        <v>110063.31</v>
      </c>
      <c r="J181" s="25">
        <f>SUMIF($B$7:$B$174,"DAS-4",$J$7:$J$174)</f>
        <v>149371.68</v>
      </c>
      <c r="K181" s="26"/>
      <c r="L181" s="26"/>
      <c r="M181" s="26"/>
      <c r="N181" s="26"/>
      <c r="O181" s="26"/>
      <c r="P181" s="26"/>
      <c r="Q181" s="26"/>
    </row>
    <row r="182" spans="1:30" ht="14.5" x14ac:dyDescent="0.3">
      <c r="A182" s="28" t="s">
        <v>32</v>
      </c>
      <c r="B182" s="15" t="s">
        <v>33</v>
      </c>
      <c r="C182" s="23">
        <v>14</v>
      </c>
      <c r="D182" s="23">
        <v>6</v>
      </c>
      <c r="E182" s="23">
        <f t="shared" si="6"/>
        <v>20</v>
      </c>
      <c r="F182" s="29"/>
      <c r="G182" s="25">
        <f>SUMIF($B$7:$B$174,"DAS-5",$G$7:$G$174)</f>
        <v>0</v>
      </c>
      <c r="H182" s="25">
        <f>SUMIF($B$7:$B$174,"DAS-5",$H$7:$H$174)-SUMIFS($H$7:$H$174,$D$7:$D$174,"VAGO",$B$7:$B$174,"DAS-5")</f>
        <v>10790.599999999997</v>
      </c>
      <c r="I182" s="25">
        <f>SUMIF($B$7:$B$174,"DAS-5",$I$7:$I$174)-SUMIFS($I$7:$I$174,$D$7:$D$174,"VAGO",$B$7:$B$174,"DAS-5")</f>
        <v>60426.940000000031</v>
      </c>
      <c r="J182" s="25">
        <f>SUMIF($B$7:$B$174,"DAS-5",$J$7:$J$174)</f>
        <v>103589.16000000005</v>
      </c>
      <c r="K182" s="26"/>
      <c r="L182" s="26"/>
      <c r="M182" s="26"/>
      <c r="N182" s="26"/>
      <c r="O182" s="26"/>
      <c r="P182" s="26"/>
      <c r="Q182" s="26"/>
    </row>
    <row r="183" spans="1:30" ht="14.5" x14ac:dyDescent="0.3">
      <c r="A183" s="28" t="s">
        <v>34</v>
      </c>
      <c r="B183" s="15" t="s">
        <v>35</v>
      </c>
      <c r="C183" s="23">
        <f>SUMIFS($E$7:$E$174,$B$7:$B$174,"CAA-1",$D$7:$D$174,"&lt;&gt;VAGO")</f>
        <v>4</v>
      </c>
      <c r="D183" s="23">
        <f>SUMIFS($E$7:$E$174,$B$7:$B$174,"CAA-1",$D$7:$D$174,"VAGO")</f>
        <v>1</v>
      </c>
      <c r="E183" s="23">
        <f t="shared" si="6"/>
        <v>5</v>
      </c>
      <c r="F183" s="29"/>
      <c r="G183" s="25">
        <f>SUMIF($B$7:$B$174,"CAA-1",$G$7:$G$174)</f>
        <v>0</v>
      </c>
      <c r="H183" s="25">
        <f>SUMIF($B$7:$B$174,"CAA-1",$H$7:$H$174)-SUMIFS($H$7:$H$174,$D$7:$D$174,"VAGO",$B$7:$B$174,"CAA-1")</f>
        <v>2809.38</v>
      </c>
      <c r="I183" s="25">
        <f>SUMIF($B$7:$B$174,"CAA-1",$I$7:$I$174)-SUMIFS($I$7:$I$174,$D$7:$D$174,"VAGO",$B$7:$B$174,"CAA-1")</f>
        <v>14983.4</v>
      </c>
      <c r="J183" s="25">
        <f>SUMIF($B$7:$B$174,"CAA-1",$J$7:$J$174)</f>
        <v>22475.089999999997</v>
      </c>
      <c r="K183" s="26"/>
      <c r="L183" s="26"/>
      <c r="M183" s="26"/>
      <c r="N183" s="26"/>
      <c r="O183" s="26"/>
      <c r="P183" s="26"/>
      <c r="Q183" s="26"/>
    </row>
    <row r="184" spans="1:30" ht="14.5" x14ac:dyDescent="0.3">
      <c r="A184" s="28" t="s">
        <v>36</v>
      </c>
      <c r="B184" s="15" t="s">
        <v>37</v>
      </c>
      <c r="C184" s="23">
        <v>18</v>
      </c>
      <c r="D184" s="23">
        <v>8</v>
      </c>
      <c r="E184" s="23">
        <f t="shared" si="6"/>
        <v>26</v>
      </c>
      <c r="F184" s="29"/>
      <c r="G184" s="25">
        <f>SUMIF($B$7:$B$174,"CAA-2",$G$7:$G$174)</f>
        <v>0</v>
      </c>
      <c r="H184" s="25">
        <f>SUMIF($B$7:$B$174,"CAA-2",$H$7:$H$174)-SUMIFS($H$7:$H$174,$D$7:$D$174,"VAGO",$B$7:$B$174,"CAA-2")</f>
        <v>10790.5</v>
      </c>
      <c r="I184" s="25">
        <f>SUMIF($B$7:$B$174,"CAA-2",$I$7:$I$174)-SUMIFS($I$7:$I$174,$D$7:$D$174,"VAGO",$B$7:$B$174,"CAA-2")</f>
        <v>55494.180000000008</v>
      </c>
      <c r="J184" s="25">
        <f>SUMIF($B$7:$B$174,"CAA-2",$J$7:$J$174)</f>
        <v>97114.75999999998</v>
      </c>
      <c r="K184" s="26"/>
      <c r="L184" s="26"/>
      <c r="M184" s="26"/>
      <c r="N184" s="26"/>
      <c r="O184" s="26"/>
      <c r="P184" s="26"/>
      <c r="Q184" s="26"/>
    </row>
    <row r="185" spans="1:30" ht="14.5" x14ac:dyDescent="0.3">
      <c r="A185" s="28" t="s">
        <v>38</v>
      </c>
      <c r="B185" s="15" t="s">
        <v>39</v>
      </c>
      <c r="C185" s="23">
        <v>19</v>
      </c>
      <c r="D185" s="23">
        <v>4</v>
      </c>
      <c r="E185" s="23">
        <f t="shared" si="6"/>
        <v>23</v>
      </c>
      <c r="F185" s="27"/>
      <c r="G185" s="25">
        <f>SUMIF($B$7:$B$174,"CAA-3",$G$7:$G$174)</f>
        <v>0</v>
      </c>
      <c r="H185" s="25">
        <f>SUMIF($B$7:$B$174,"CAA-3",$H$7:$H$174)-SUMIFS($H$7:$H$174,$D$7:$D$174,"VAGO",$B$7:$B$174,"CAA-3")</f>
        <v>9017.8199999999961</v>
      </c>
      <c r="I185" s="25">
        <f>SUMIF($B$7:$B$174,"CAA-3",$I$7:$I$174)-SUMIFS($I$7:$I$174,$D$7:$D$174,"VAGO",$B$7:$B$174,"CAA-3")</f>
        <v>38075.239999999991</v>
      </c>
      <c r="J185" s="25">
        <f>SUMIF($B$7:$B$174,"CAA-3",$J$7:$J$174)</f>
        <v>57112.859999999979</v>
      </c>
      <c r="K185" s="26"/>
      <c r="L185" s="26"/>
      <c r="M185" s="26"/>
      <c r="N185" s="26"/>
      <c r="O185" s="26"/>
      <c r="P185" s="26"/>
      <c r="Q185" s="26"/>
    </row>
    <row r="186" spans="1:30" ht="14.5" x14ac:dyDescent="0.3">
      <c r="A186" s="28" t="s">
        <v>40</v>
      </c>
      <c r="B186" s="15" t="s">
        <v>41</v>
      </c>
      <c r="C186" s="23">
        <v>7</v>
      </c>
      <c r="D186" s="23">
        <v>3</v>
      </c>
      <c r="E186" s="23">
        <f t="shared" si="6"/>
        <v>10</v>
      </c>
      <c r="F186" s="27"/>
      <c r="G186" s="25">
        <f>SUMIF($B$7:$B$174,"CAA-4",$G$7:$G$174)</f>
        <v>0</v>
      </c>
      <c r="H186" s="25">
        <f>SUMIF($B$7:$B$174,"CAA-4",$H$7:$H$174)-SUMIFS($H$7:$H$174,$D$7:$D$174,"VAGO",$B$7:$B$174,"CAA-4")</f>
        <v>2158.1000000000004</v>
      </c>
      <c r="I186" s="25">
        <f>SUMIF($B$7:$B$174,"CAA-4",$I$7:$I$174)-SUMIFS($I$7:$I$174,$D$7:$D$174,"VAGO",$B$7:$B$174,"CAA-4")</f>
        <v>8632.4699999999975</v>
      </c>
      <c r="J186" s="25">
        <f>SUMIF($B$7:$B$174,"CAA-4",$J$7:$J$174)</f>
        <v>15415.1</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6"/>
        <v>2</v>
      </c>
      <c r="F187" s="27"/>
      <c r="G187" s="25">
        <f>SUMIF($B$7:$B$174,"CAA-5",$G$7:$G$174)</f>
        <v>0</v>
      </c>
      <c r="H187" s="25">
        <f>SUMIF($B$7:$B$174,"CAA-5",$H$7:$H$174)-SUMIFS($H$7:$H$174,$D$7:$D$174,"VAGO",$B$7:$B$174,"CAA-5")</f>
        <v>269.76</v>
      </c>
      <c r="I187" s="25">
        <f>SUMIF($B$7:$B$174,"CAA-5",$I$7:$I$174)-SUMIFS($I$7:$I$174,$D$7:$D$174,"VAGO",$B$7:$B$174,"CAA-5")</f>
        <v>1079.06</v>
      </c>
      <c r="J187" s="25">
        <f>SUMIF($B$7:$B$174,"CAA-5",$J$7:$J$174)</f>
        <v>2697.64</v>
      </c>
      <c r="K187" s="26"/>
      <c r="L187" s="26"/>
      <c r="M187" s="26"/>
      <c r="N187" s="26"/>
      <c r="O187" s="26"/>
      <c r="P187" s="26"/>
      <c r="Q187" s="26"/>
    </row>
    <row r="188" spans="1:30" ht="32.25" customHeight="1" x14ac:dyDescent="0.3">
      <c r="A188" s="19" t="s">
        <v>44</v>
      </c>
      <c r="B188" s="21"/>
      <c r="C188" s="20">
        <f>SUM(C176:C187)</f>
        <v>128</v>
      </c>
      <c r="D188" s="20">
        <f>SUM(D176:D187)</f>
        <v>40</v>
      </c>
      <c r="E188" s="20">
        <f>SUM(E176:E187)</f>
        <v>168</v>
      </c>
      <c r="F188" s="21"/>
      <c r="G188" s="30">
        <f t="shared" ref="G188:I188" si="7">SUM(G176:G187)</f>
        <v>0</v>
      </c>
      <c r="H188" s="30">
        <f t="shared" si="7"/>
        <v>135761.50000000006</v>
      </c>
      <c r="I188" s="30">
        <f t="shared" si="7"/>
        <v>666277.77</v>
      </c>
      <c r="J188" s="30">
        <f>SUM(J176:J187)</f>
        <v>1037984.66</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8">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8"/>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9">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9"/>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9"/>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9"/>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9"/>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0">SUM(C196:C199)</f>
        <v>0</v>
      </c>
      <c r="D200" s="20">
        <f t="shared" si="10"/>
        <v>0</v>
      </c>
      <c r="E200" s="20">
        <f t="shared" si="10"/>
        <v>0</v>
      </c>
      <c r="F200" s="36"/>
      <c r="G200" s="39">
        <f t="shared" ref="G200:I200" si="11">SUM(G195:G199)</f>
        <v>0</v>
      </c>
      <c r="H200" s="39">
        <f t="shared" si="11"/>
        <v>0</v>
      </c>
      <c r="I200" s="39">
        <f t="shared" si="11"/>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2">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87">
        <v>1250</v>
      </c>
      <c r="I206" s="16">
        <f t="shared" si="12"/>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12"/>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636</v>
      </c>
      <c r="D208" s="94" t="s">
        <v>227</v>
      </c>
      <c r="E208" s="15">
        <v>1</v>
      </c>
      <c r="F208" s="60" t="s">
        <v>581</v>
      </c>
      <c r="G208" s="35"/>
      <c r="H208" s="87">
        <v>1250</v>
      </c>
      <c r="I208" s="16">
        <f t="shared" si="12"/>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12"/>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227</v>
      </c>
      <c r="E213" s="15">
        <v>1</v>
      </c>
      <c r="F213" s="88" t="s">
        <v>232</v>
      </c>
      <c r="G213" s="35">
        <v>0</v>
      </c>
      <c r="H213" s="87">
        <v>3000</v>
      </c>
      <c r="I213" s="16">
        <f t="shared" ref="I213:I217" si="13">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222</v>
      </c>
      <c r="D214" s="94" t="s">
        <v>227</v>
      </c>
      <c r="E214" s="15">
        <v>1</v>
      </c>
      <c r="F214" s="88" t="s">
        <v>253</v>
      </c>
      <c r="G214" s="35"/>
      <c r="H214" s="87">
        <v>1250</v>
      </c>
      <c r="I214" s="16">
        <f t="shared" si="13"/>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3"/>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3"/>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3"/>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4">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635</v>
      </c>
      <c r="D222" s="94" t="s">
        <v>227</v>
      </c>
      <c r="E222" s="15">
        <v>1</v>
      </c>
      <c r="F222" s="60" t="s">
        <v>249</v>
      </c>
      <c r="G222" s="35"/>
      <c r="H222" s="87">
        <v>1250</v>
      </c>
      <c r="I222" s="16">
        <f t="shared" si="14"/>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4"/>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4"/>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635</v>
      </c>
      <c r="D225" s="94" t="s">
        <v>407</v>
      </c>
      <c r="E225" s="15">
        <v>1</v>
      </c>
      <c r="F225" s="90" t="s">
        <v>356</v>
      </c>
      <c r="G225" s="35"/>
      <c r="H225" s="87">
        <v>1250</v>
      </c>
      <c r="I225" s="16">
        <f t="shared" si="14"/>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5">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5"/>
        <v>4</v>
      </c>
      <c r="F228" s="24"/>
      <c r="G228" s="16">
        <f>SUMIF($A$205:$A$209,"MEMBRO",$G$205:$G$209)</f>
        <v>0</v>
      </c>
      <c r="H228" s="16">
        <f>SUMIF($A$205:$A$209,"MEMBRO",$H$205:$H$209)</f>
        <v>5000</v>
      </c>
      <c r="I228" s="16">
        <f t="shared" ref="I228:I232" si="16">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5"/>
        <v>1</v>
      </c>
      <c r="F229" s="24"/>
      <c r="G229" s="16">
        <f>SUMIF($A$213:$A$218,"PRESIDENTE",$G$213:$G$218)</f>
        <v>0</v>
      </c>
      <c r="H229" s="16">
        <f>SUMIF($A$213:$A$218,"PRESIDENTE",$H$213:$H$218)</f>
        <v>3000</v>
      </c>
      <c r="I229" s="16">
        <f t="shared" si="16"/>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5"/>
        <v>4</v>
      </c>
      <c r="F230" s="24"/>
      <c r="G230" s="16">
        <f>SUMIF($A$213:$A$218,"MEMBRO",$G$213:$G$218)</f>
        <v>0</v>
      </c>
      <c r="H230" s="16">
        <f>SUMIF($A$213:$A$218,"MEMBRO",$H$213:$H$218)</f>
        <v>5000</v>
      </c>
      <c r="I230" s="16">
        <f t="shared" si="16"/>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5"/>
        <v>1</v>
      </c>
      <c r="F231" s="24"/>
      <c r="G231" s="16">
        <f>SUMIF($A$220:$A$225,"PRESIDENTE",$G$220:$G$225)</f>
        <v>0</v>
      </c>
      <c r="H231" s="16">
        <f>SUMIF($A$220:$A$225,"PRESIDENTE",$H$220:$H$225)</f>
        <v>3000</v>
      </c>
      <c r="I231" s="16">
        <f t="shared" si="16"/>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5"/>
        <v>4</v>
      </c>
      <c r="F232" s="24"/>
      <c r="G232" s="16">
        <f>SUMIF($A$220:$A$225,"MEMBRO",$G$205:$G$225)</f>
        <v>0</v>
      </c>
      <c r="H232" s="16">
        <f>SUMIF($A$220:$A$225,"MEMBRO",$H$220:$H$225)</f>
        <v>5000</v>
      </c>
      <c r="I232" s="16">
        <f t="shared" si="16"/>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7">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7"/>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7"/>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7"/>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7"/>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92" t="s">
        <v>419</v>
      </c>
      <c r="G243" s="35">
        <v>0</v>
      </c>
      <c r="H243" s="126">
        <v>5036.21</v>
      </c>
      <c r="I243" s="16">
        <f t="shared" si="17"/>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468</v>
      </c>
      <c r="G244" s="35">
        <v>0</v>
      </c>
      <c r="H244" s="126">
        <v>5036.21</v>
      </c>
      <c r="I244" s="16">
        <f t="shared" si="17"/>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92" t="s">
        <v>633</v>
      </c>
      <c r="G245" s="35">
        <v>0</v>
      </c>
      <c r="H245" s="126">
        <v>5036.21</v>
      </c>
      <c r="I245" s="16">
        <f t="shared" si="17"/>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8">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8"/>
        <v>7</v>
      </c>
      <c r="F248" s="24"/>
      <c r="G248" s="16">
        <f>SUMIF($A$238:$A$245,"MEMBRO",$G$238:$G$245)</f>
        <v>0</v>
      </c>
      <c r="H248" s="16">
        <f>SUMIF($A$238:$A$245,"MEMBRO",$H$238:$H$245)</f>
        <v>35253.47</v>
      </c>
      <c r="I248" s="16">
        <f t="shared" ref="I248" si="19">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92" t="s">
        <v>626</v>
      </c>
      <c r="G254" s="35">
        <v>0</v>
      </c>
      <c r="H254" s="126">
        <v>2014.48</v>
      </c>
      <c r="I254" s="16">
        <f t="shared" ref="I254:I256" si="20">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20"/>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92" t="s">
        <v>628</v>
      </c>
      <c r="G256" s="35">
        <v>0</v>
      </c>
      <c r="H256" s="126">
        <v>2014.48</v>
      </c>
      <c r="I256" s="16">
        <f t="shared" si="20"/>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1">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1"/>
        <v>2</v>
      </c>
      <c r="F259" s="24"/>
      <c r="G259" s="16">
        <f>SUMIF($A$254:$A$256,"MEMBRO",$G$254:$G$256)</f>
        <v>0</v>
      </c>
      <c r="H259" s="16">
        <f>SUMIF($A$254:$A$256,"MEMBRO",$H$254:$H$256)</f>
        <v>4028.96</v>
      </c>
      <c r="I259" s="16">
        <f t="shared" ref="I259" si="22">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3">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3"/>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3"/>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4">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4"/>
        <v>2</v>
      </c>
      <c r="F270" s="24"/>
      <c r="G270" s="16">
        <f>SUMIF($A$265:$A$267,"MEMBRO",$G$265:$G$267)</f>
        <v>0</v>
      </c>
      <c r="H270" s="16">
        <f>SUMIF($A$265:$A$267,"MEMBRO",$H$265:$H$267)</f>
        <v>4028.96</v>
      </c>
      <c r="I270" s="16">
        <f t="shared" ref="I270" si="25">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6">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6"/>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6"/>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6"/>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6"/>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6"/>
        <v>1392.8</v>
      </c>
    </row>
    <row r="281" spans="1:30" ht="14.5" x14ac:dyDescent="0.3">
      <c r="A281" s="55" t="s">
        <v>394</v>
      </c>
      <c r="B281" s="93" t="s">
        <v>93</v>
      </c>
      <c r="C281" s="79" t="s">
        <v>636</v>
      </c>
      <c r="D281" s="71" t="s">
        <v>407</v>
      </c>
      <c r="E281" s="53">
        <v>1</v>
      </c>
      <c r="F281" s="83" t="s">
        <v>414</v>
      </c>
      <c r="G281" s="54">
        <v>0</v>
      </c>
      <c r="H281" s="86">
        <v>1392.8</v>
      </c>
      <c r="I281" s="127">
        <f t="shared" si="26"/>
        <v>1392.8</v>
      </c>
    </row>
    <row r="282" spans="1:30" ht="14.5" x14ac:dyDescent="0.3">
      <c r="A282" s="55" t="s">
        <v>394</v>
      </c>
      <c r="B282" s="93" t="s">
        <v>93</v>
      </c>
      <c r="C282" s="79" t="s">
        <v>636</v>
      </c>
      <c r="D282" s="71" t="s">
        <v>407</v>
      </c>
      <c r="E282" s="53">
        <v>1</v>
      </c>
      <c r="F282" s="83" t="s">
        <v>415</v>
      </c>
      <c r="G282" s="54">
        <v>0</v>
      </c>
      <c r="H282" s="86">
        <v>1392.8</v>
      </c>
      <c r="I282" s="127">
        <f t="shared" si="26"/>
        <v>1392.8</v>
      </c>
    </row>
    <row r="283" spans="1:30" ht="14.5" x14ac:dyDescent="0.3">
      <c r="A283" s="80" t="s">
        <v>393</v>
      </c>
      <c r="B283" s="93" t="s">
        <v>93</v>
      </c>
      <c r="C283" s="77" t="s">
        <v>226</v>
      </c>
      <c r="D283" s="71" t="s">
        <v>407</v>
      </c>
      <c r="E283" s="53">
        <v>1</v>
      </c>
      <c r="F283" s="85" t="s">
        <v>416</v>
      </c>
      <c r="G283" s="54">
        <v>0</v>
      </c>
      <c r="H283" s="86">
        <v>1392.8</v>
      </c>
      <c r="I283" s="127">
        <f t="shared" si="26"/>
        <v>1392.8</v>
      </c>
    </row>
    <row r="284" spans="1:30" ht="14.5" x14ac:dyDescent="0.3">
      <c r="A284" s="60" t="s">
        <v>395</v>
      </c>
      <c r="B284" s="93" t="s">
        <v>93</v>
      </c>
      <c r="C284" s="79" t="s">
        <v>226</v>
      </c>
      <c r="D284" s="71" t="s">
        <v>407</v>
      </c>
      <c r="E284" s="53">
        <v>1</v>
      </c>
      <c r="F284" s="84" t="s">
        <v>417</v>
      </c>
      <c r="G284" s="54">
        <v>0</v>
      </c>
      <c r="H284" s="86">
        <v>1392.8</v>
      </c>
      <c r="I284" s="127">
        <f t="shared" si="26"/>
        <v>1392.8</v>
      </c>
    </row>
    <row r="285" spans="1:30" ht="14.5" x14ac:dyDescent="0.3">
      <c r="A285" s="60" t="s">
        <v>396</v>
      </c>
      <c r="B285" s="93" t="s">
        <v>93</v>
      </c>
      <c r="C285" s="79" t="s">
        <v>636</v>
      </c>
      <c r="D285" s="71" t="s">
        <v>407</v>
      </c>
      <c r="E285" s="53">
        <v>1</v>
      </c>
      <c r="F285" s="81" t="s">
        <v>418</v>
      </c>
      <c r="G285" s="54">
        <v>0</v>
      </c>
      <c r="H285" s="86">
        <v>1392.8</v>
      </c>
      <c r="I285" s="127">
        <f t="shared" si="26"/>
        <v>1392.8</v>
      </c>
    </row>
    <row r="286" spans="1:30" ht="14.5" x14ac:dyDescent="0.3">
      <c r="A286" s="60" t="s">
        <v>393</v>
      </c>
      <c r="B286" s="93" t="s">
        <v>93</v>
      </c>
      <c r="C286" s="79" t="s">
        <v>219</v>
      </c>
      <c r="D286" s="71" t="s">
        <v>407</v>
      </c>
      <c r="E286" s="53">
        <v>1</v>
      </c>
      <c r="F286" s="81" t="s">
        <v>419</v>
      </c>
      <c r="G286" s="54">
        <v>0</v>
      </c>
      <c r="H286" s="86">
        <v>1392.8</v>
      </c>
      <c r="I286" s="127">
        <f t="shared" si="26"/>
        <v>1392.8</v>
      </c>
    </row>
    <row r="287" spans="1:30" ht="14.5" x14ac:dyDescent="0.3">
      <c r="A287" s="60" t="s">
        <v>393</v>
      </c>
      <c r="B287" s="93" t="s">
        <v>93</v>
      </c>
      <c r="C287" s="79" t="s">
        <v>219</v>
      </c>
      <c r="D287" s="52" t="s">
        <v>407</v>
      </c>
      <c r="E287" s="53">
        <v>1</v>
      </c>
      <c r="F287" s="81" t="s">
        <v>511</v>
      </c>
      <c r="G287" s="54">
        <v>0</v>
      </c>
      <c r="H287" s="86">
        <v>1392.8</v>
      </c>
      <c r="I287" s="127">
        <f t="shared" si="26"/>
        <v>1392.8</v>
      </c>
    </row>
    <row r="288" spans="1:30" ht="14.5" x14ac:dyDescent="0.3">
      <c r="A288" s="60" t="s">
        <v>573</v>
      </c>
      <c r="B288" s="93" t="s">
        <v>448</v>
      </c>
      <c r="C288" s="79" t="s">
        <v>634</v>
      </c>
      <c r="D288" s="71" t="s">
        <v>407</v>
      </c>
      <c r="E288" s="53">
        <v>1</v>
      </c>
      <c r="F288" s="81" t="s">
        <v>542</v>
      </c>
      <c r="G288" s="54">
        <v>0</v>
      </c>
      <c r="H288" s="86">
        <v>849.76</v>
      </c>
      <c r="I288" s="127">
        <f t="shared" si="26"/>
        <v>849.76</v>
      </c>
    </row>
    <row r="289" spans="1:30" ht="14.5" x14ac:dyDescent="0.3">
      <c r="A289" s="60" t="s">
        <v>393</v>
      </c>
      <c r="B289" s="93" t="s">
        <v>448</v>
      </c>
      <c r="C289" s="79" t="s">
        <v>219</v>
      </c>
      <c r="D289" s="71" t="s">
        <v>407</v>
      </c>
      <c r="E289" s="53">
        <v>1</v>
      </c>
      <c r="F289" s="84" t="s">
        <v>422</v>
      </c>
      <c r="G289" s="54">
        <v>0</v>
      </c>
      <c r="H289" s="86">
        <v>849.76</v>
      </c>
      <c r="I289" s="127">
        <f t="shared" si="26"/>
        <v>849.76</v>
      </c>
    </row>
    <row r="290" spans="1:30" ht="14.5" x14ac:dyDescent="0.3">
      <c r="A290" s="60" t="s">
        <v>395</v>
      </c>
      <c r="B290" s="93" t="s">
        <v>448</v>
      </c>
      <c r="C290" s="79" t="s">
        <v>219</v>
      </c>
      <c r="D290" s="71" t="s">
        <v>407</v>
      </c>
      <c r="E290" s="53">
        <v>1</v>
      </c>
      <c r="F290" s="84" t="s">
        <v>423</v>
      </c>
      <c r="G290" s="54">
        <v>0</v>
      </c>
      <c r="H290" s="86">
        <v>849.76</v>
      </c>
      <c r="I290" s="127">
        <f t="shared" si="26"/>
        <v>849.76</v>
      </c>
    </row>
    <row r="291" spans="1:30" ht="14.5" x14ac:dyDescent="0.3">
      <c r="A291" s="60" t="s">
        <v>399</v>
      </c>
      <c r="B291" s="93" t="s">
        <v>448</v>
      </c>
      <c r="C291" s="79" t="s">
        <v>634</v>
      </c>
      <c r="D291" s="71" t="s">
        <v>407</v>
      </c>
      <c r="E291" s="53">
        <v>1</v>
      </c>
      <c r="F291" s="84" t="s">
        <v>424</v>
      </c>
      <c r="G291" s="54">
        <v>0</v>
      </c>
      <c r="H291" s="86">
        <v>849.76</v>
      </c>
      <c r="I291" s="127">
        <f t="shared" si="26"/>
        <v>849.76</v>
      </c>
    </row>
    <row r="292" spans="1:30" ht="14.5" x14ac:dyDescent="0.3">
      <c r="A292" s="60" t="s">
        <v>400</v>
      </c>
      <c r="B292" s="93" t="s">
        <v>448</v>
      </c>
      <c r="C292" s="79" t="s">
        <v>636</v>
      </c>
      <c r="D292" s="71" t="s">
        <v>407</v>
      </c>
      <c r="E292" s="53">
        <v>1</v>
      </c>
      <c r="F292" s="84" t="s">
        <v>425</v>
      </c>
      <c r="G292" s="54">
        <v>0</v>
      </c>
      <c r="H292" s="86">
        <v>849.76</v>
      </c>
      <c r="I292" s="127">
        <f t="shared" si="26"/>
        <v>849.76</v>
      </c>
    </row>
    <row r="293" spans="1:30" ht="14.5" x14ac:dyDescent="0.3">
      <c r="A293" s="60" t="s">
        <v>401</v>
      </c>
      <c r="B293" s="93" t="s">
        <v>448</v>
      </c>
      <c r="C293" s="79" t="s">
        <v>634</v>
      </c>
      <c r="D293" s="71" t="s">
        <v>407</v>
      </c>
      <c r="E293" s="53">
        <v>1</v>
      </c>
      <c r="F293" s="84" t="s">
        <v>426</v>
      </c>
      <c r="G293" s="54">
        <v>0</v>
      </c>
      <c r="H293" s="86">
        <v>849.76</v>
      </c>
      <c r="I293" s="127">
        <f t="shared" si="26"/>
        <v>849.76</v>
      </c>
    </row>
    <row r="294" spans="1:30" ht="14.5" x14ac:dyDescent="0.3">
      <c r="A294" s="60" t="s">
        <v>402</v>
      </c>
      <c r="B294" s="93" t="s">
        <v>448</v>
      </c>
      <c r="C294" s="79" t="s">
        <v>636</v>
      </c>
      <c r="D294" s="71" t="s">
        <v>407</v>
      </c>
      <c r="E294" s="53">
        <v>1</v>
      </c>
      <c r="F294" s="81" t="s">
        <v>427</v>
      </c>
      <c r="G294" s="54">
        <v>0</v>
      </c>
      <c r="H294" s="86">
        <v>849.76</v>
      </c>
      <c r="I294" s="127">
        <f t="shared" si="26"/>
        <v>849.76</v>
      </c>
    </row>
    <row r="295" spans="1:30" ht="14.5" x14ac:dyDescent="0.3">
      <c r="A295" s="60" t="s">
        <v>403</v>
      </c>
      <c r="B295" s="93" t="s">
        <v>448</v>
      </c>
      <c r="C295" s="79" t="s">
        <v>222</v>
      </c>
      <c r="D295" s="71" t="s">
        <v>407</v>
      </c>
      <c r="E295" s="53">
        <v>1</v>
      </c>
      <c r="F295" s="84" t="s">
        <v>428</v>
      </c>
      <c r="G295" s="54">
        <v>0</v>
      </c>
      <c r="H295" s="86">
        <v>849.76</v>
      </c>
      <c r="I295" s="127">
        <f t="shared" si="26"/>
        <v>849.76</v>
      </c>
    </row>
    <row r="296" spans="1:30" ht="14.5" x14ac:dyDescent="0.3">
      <c r="A296" s="60" t="s">
        <v>398</v>
      </c>
      <c r="B296" s="93" t="s">
        <v>448</v>
      </c>
      <c r="C296" s="79" t="s">
        <v>634</v>
      </c>
      <c r="D296" s="71" t="s">
        <v>407</v>
      </c>
      <c r="E296" s="53">
        <v>1</v>
      </c>
      <c r="F296" s="84" t="s">
        <v>429</v>
      </c>
      <c r="G296" s="54">
        <v>0</v>
      </c>
      <c r="H296" s="86">
        <v>849.76</v>
      </c>
      <c r="I296" s="127">
        <f t="shared" si="26"/>
        <v>849.76</v>
      </c>
    </row>
    <row r="297" spans="1:30" ht="14.5" x14ac:dyDescent="0.3">
      <c r="A297" s="60" t="s">
        <v>393</v>
      </c>
      <c r="B297" s="93" t="s">
        <v>448</v>
      </c>
      <c r="C297" s="79" t="s">
        <v>226</v>
      </c>
      <c r="D297" s="71" t="s">
        <v>407</v>
      </c>
      <c r="E297" s="53">
        <v>1</v>
      </c>
      <c r="F297" s="81" t="s">
        <v>430</v>
      </c>
      <c r="G297" s="54">
        <v>0</v>
      </c>
      <c r="H297" s="86">
        <v>849.76</v>
      </c>
      <c r="I297" s="127">
        <f t="shared" si="26"/>
        <v>849.76</v>
      </c>
    </row>
    <row r="298" spans="1:30" ht="14.5" x14ac:dyDescent="0.3">
      <c r="A298" s="60" t="s">
        <v>404</v>
      </c>
      <c r="B298" s="93" t="s">
        <v>448</v>
      </c>
      <c r="C298" s="79" t="s">
        <v>634</v>
      </c>
      <c r="D298" s="71" t="s">
        <v>407</v>
      </c>
      <c r="E298" s="53">
        <v>1</v>
      </c>
      <c r="F298" s="84" t="s">
        <v>431</v>
      </c>
      <c r="G298" s="54">
        <v>0</v>
      </c>
      <c r="H298" s="86">
        <v>849.76</v>
      </c>
      <c r="I298" s="127">
        <f t="shared" si="26"/>
        <v>849.76</v>
      </c>
    </row>
    <row r="299" spans="1:30" ht="14.5" x14ac:dyDescent="0.3">
      <c r="A299" s="60" t="s">
        <v>405</v>
      </c>
      <c r="B299" s="93" t="s">
        <v>448</v>
      </c>
      <c r="C299" s="79" t="s">
        <v>219</v>
      </c>
      <c r="D299" s="71" t="s">
        <v>407</v>
      </c>
      <c r="E299" s="53">
        <v>1</v>
      </c>
      <c r="F299" s="84" t="s">
        <v>432</v>
      </c>
      <c r="G299" s="54">
        <v>0</v>
      </c>
      <c r="H299" s="86">
        <v>849.76</v>
      </c>
      <c r="I299" s="127">
        <f t="shared" si="26"/>
        <v>849.76</v>
      </c>
    </row>
    <row r="300" spans="1:30" ht="14.5" x14ac:dyDescent="0.3">
      <c r="A300" s="60" t="s">
        <v>402</v>
      </c>
      <c r="B300" s="93" t="s">
        <v>448</v>
      </c>
      <c r="C300" s="79" t="s">
        <v>636</v>
      </c>
      <c r="D300" s="71" t="s">
        <v>407</v>
      </c>
      <c r="E300" s="53">
        <v>1</v>
      </c>
      <c r="F300" s="84" t="s">
        <v>433</v>
      </c>
      <c r="G300" s="54">
        <v>0</v>
      </c>
      <c r="H300" s="86">
        <v>849.76</v>
      </c>
      <c r="I300" s="127">
        <f t="shared" si="26"/>
        <v>849.76</v>
      </c>
    </row>
    <row r="301" spans="1:30" ht="14.5" x14ac:dyDescent="0.3">
      <c r="A301" s="60" t="s">
        <v>403</v>
      </c>
      <c r="B301" s="93" t="s">
        <v>448</v>
      </c>
      <c r="C301" s="79" t="s">
        <v>635</v>
      </c>
      <c r="D301" s="71" t="s">
        <v>407</v>
      </c>
      <c r="E301" s="53">
        <v>1</v>
      </c>
      <c r="F301" s="84" t="s">
        <v>434</v>
      </c>
      <c r="G301" s="54">
        <v>0</v>
      </c>
      <c r="H301" s="86">
        <v>849.76</v>
      </c>
      <c r="I301" s="127">
        <f t="shared" si="26"/>
        <v>849.76</v>
      </c>
    </row>
    <row r="302" spans="1:30" ht="14.5" x14ac:dyDescent="0.3">
      <c r="A302" s="60" t="s">
        <v>406</v>
      </c>
      <c r="B302" s="93" t="s">
        <v>448</v>
      </c>
      <c r="C302" s="79" t="s">
        <v>219</v>
      </c>
      <c r="D302" s="71" t="s">
        <v>407</v>
      </c>
      <c r="E302" s="53">
        <v>1</v>
      </c>
      <c r="F302" s="81" t="s">
        <v>435</v>
      </c>
      <c r="G302" s="54">
        <v>0</v>
      </c>
      <c r="H302" s="86">
        <v>849.76</v>
      </c>
      <c r="I302" s="127">
        <f t="shared" si="26"/>
        <v>849.76</v>
      </c>
    </row>
    <row r="303" spans="1:30" ht="14.5" x14ac:dyDescent="0.3">
      <c r="A303" s="60" t="s">
        <v>393</v>
      </c>
      <c r="B303" s="93" t="s">
        <v>448</v>
      </c>
      <c r="C303" s="79"/>
      <c r="D303" s="52" t="s">
        <v>386</v>
      </c>
      <c r="E303" s="53">
        <v>1</v>
      </c>
      <c r="F303" s="81" t="s">
        <v>386</v>
      </c>
      <c r="G303" s="54">
        <v>0</v>
      </c>
      <c r="H303" s="86">
        <v>849.76</v>
      </c>
      <c r="I303" s="127">
        <f t="shared" si="26"/>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6"/>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6"/>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7">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3</v>
      </c>
      <c r="E308" s="23">
        <f t="shared" si="27"/>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7"/>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7"/>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7"/>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7"/>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8">SUM(D307:D312)</f>
        <v>3</v>
      </c>
      <c r="E313" s="20">
        <f t="shared" si="28"/>
        <v>31</v>
      </c>
      <c r="F313" s="36"/>
      <c r="G313" s="39">
        <f t="shared" ref="G313:H313" si="29">SUM(G307:G312)</f>
        <v>0</v>
      </c>
      <c r="H313" s="39">
        <f t="shared" si="29"/>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185</v>
      </c>
      <c r="D316" s="20">
        <f>SUM(D188+D200+D233+D249+D260+D271+D313)</f>
        <v>43</v>
      </c>
      <c r="E316" s="20">
        <f>SUM(E188+E200+E233+E249+E260+E271+E313)</f>
        <v>228</v>
      </c>
      <c r="F316" s="21"/>
      <c r="G316" s="39">
        <f>SUM(H188+G200+G233+G249+G260+G271+G313)</f>
        <v>135761.50000000006</v>
      </c>
      <c r="H316" s="39">
        <f>SUM(I188+H200+H233+H249+H260+H271+H313)</f>
        <v>776056.40999999992</v>
      </c>
      <c r="I316" s="39">
        <f>SUM(J188+I200+I233+I249+I260+I271+I313)</f>
        <v>1147763.3</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autoFilter ref="A1:J188" xr:uid="{216FC55E-AD65-4C62-A61D-845E0EB080D8}">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autoFilter>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E2AEC9BF-7348-4811-BD2F-D8E3AE93A781}">
      <formula1>"FDA,FDA-1,FDA-2,FDA-3,FDA-4"</formula1>
    </dataValidation>
    <dataValidation type="list" allowBlank="1" sqref="B7:B174" xr:uid="{9D2B5D8E-3F2F-4B7F-A36C-88486F439E53}">
      <formula1>"DAS,DAS-1,DAS-2,DAS-3,DAS-4,DAS-5,CAA-1,CAA-2,CAA-3,CAA-4,CAA-5"</formula1>
    </dataValidation>
    <dataValidation type="list" allowBlank="1" sqref="D205:D209 D192:D193 D275:D305 D221:D225 D213:D217 D254:D256 D265:D267 D238:D245 D7:D174" xr:uid="{32BFCD46-D67E-49A2-86BB-B548DB272DED}">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6CDD3-1E5C-47B0-BC62-D5A52B35E245}">
  <dimension ref="A1:AD1038"/>
  <sheetViews>
    <sheetView zoomScale="71" zoomScaleNormal="71" workbookViewId="0">
      <selection activeCell="C209" sqref="C209"/>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9.83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499</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4" t="s">
        <v>179</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182</v>
      </c>
      <c r="B7" s="100" t="s">
        <v>39</v>
      </c>
      <c r="C7" s="100" t="s">
        <v>220</v>
      </c>
      <c r="D7" s="94" t="s">
        <v>227</v>
      </c>
      <c r="E7" s="53">
        <v>1</v>
      </c>
      <c r="F7" s="60" t="s">
        <v>512</v>
      </c>
      <c r="G7" s="54">
        <v>0</v>
      </c>
      <c r="H7" s="101">
        <v>431.89</v>
      </c>
      <c r="I7" s="101">
        <v>1727.55</v>
      </c>
      <c r="J7" s="102">
        <f t="shared" ref="J7:J70" si="0">H7+I7</f>
        <v>2159.44</v>
      </c>
      <c r="K7" s="17"/>
      <c r="L7" s="17"/>
      <c r="M7" s="17"/>
      <c r="N7" s="17"/>
      <c r="O7" s="17"/>
      <c r="P7" s="17"/>
      <c r="Q7" s="17"/>
      <c r="R7" s="18"/>
      <c r="S7" s="18"/>
      <c r="T7" s="18"/>
      <c r="U7" s="18"/>
      <c r="V7" s="18"/>
      <c r="W7" s="18"/>
      <c r="X7" s="18"/>
      <c r="Y7" s="18"/>
      <c r="Z7" s="18"/>
      <c r="AA7" s="5"/>
      <c r="AB7" s="5"/>
      <c r="AC7" s="5"/>
      <c r="AD7" s="5"/>
    </row>
    <row r="8" spans="1:30" ht="14.5" x14ac:dyDescent="0.3">
      <c r="A8" s="56" t="s">
        <v>181</v>
      </c>
      <c r="B8" s="103" t="s">
        <v>33</v>
      </c>
      <c r="C8" s="100" t="s">
        <v>220</v>
      </c>
      <c r="D8" s="94" t="s">
        <v>227</v>
      </c>
      <c r="E8" s="53">
        <v>1</v>
      </c>
      <c r="F8" s="61" t="s">
        <v>229</v>
      </c>
      <c r="G8" s="54">
        <v>0</v>
      </c>
      <c r="H8" s="101">
        <v>930.22</v>
      </c>
      <c r="I8" s="101">
        <v>3720.87</v>
      </c>
      <c r="J8" s="102">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103" t="s">
        <v>37</v>
      </c>
      <c r="C9" s="103" t="s">
        <v>221</v>
      </c>
      <c r="D9" s="94" t="s">
        <v>227</v>
      </c>
      <c r="E9" s="53">
        <v>1</v>
      </c>
      <c r="F9" s="60" t="s">
        <v>230</v>
      </c>
      <c r="G9" s="54">
        <v>0</v>
      </c>
      <c r="H9" s="101">
        <v>664.44</v>
      </c>
      <c r="I9" s="101">
        <v>2657.77</v>
      </c>
      <c r="J9" s="102">
        <f t="shared" si="0"/>
        <v>3322.21</v>
      </c>
      <c r="K9" s="47"/>
      <c r="L9" s="47"/>
      <c r="M9" s="47"/>
      <c r="N9" s="47"/>
      <c r="O9" s="47"/>
      <c r="P9" s="47"/>
      <c r="Q9" s="47"/>
    </row>
    <row r="10" spans="1:30" ht="14.5" x14ac:dyDescent="0.3">
      <c r="A10" s="56" t="s">
        <v>189</v>
      </c>
      <c r="B10" s="100" t="s">
        <v>31</v>
      </c>
      <c r="C10" s="100" t="s">
        <v>224</v>
      </c>
      <c r="D10" s="94" t="s">
        <v>227</v>
      </c>
      <c r="E10" s="53">
        <v>1</v>
      </c>
      <c r="F10" s="60" t="s">
        <v>513</v>
      </c>
      <c r="G10" s="54">
        <v>0</v>
      </c>
      <c r="H10" s="101">
        <v>1129.55</v>
      </c>
      <c r="I10" s="101">
        <v>4518.2</v>
      </c>
      <c r="J10" s="102">
        <f t="shared" si="0"/>
        <v>5647.75</v>
      </c>
    </row>
    <row r="11" spans="1:30" ht="14.5" x14ac:dyDescent="0.3">
      <c r="A11" s="56" t="s">
        <v>182</v>
      </c>
      <c r="B11" s="100" t="s">
        <v>39</v>
      </c>
      <c r="C11" s="100" t="s">
        <v>222</v>
      </c>
      <c r="D11" s="94" t="s">
        <v>227</v>
      </c>
      <c r="E11" s="53">
        <v>1</v>
      </c>
      <c r="F11" s="60" t="s">
        <v>231</v>
      </c>
      <c r="G11" s="54">
        <v>0</v>
      </c>
      <c r="H11" s="101">
        <v>431.89</v>
      </c>
      <c r="I11" s="101">
        <v>1727.55</v>
      </c>
      <c r="J11" s="102">
        <f t="shared" si="0"/>
        <v>2159.44</v>
      </c>
    </row>
    <row r="12" spans="1:30" ht="14.5" x14ac:dyDescent="0.3">
      <c r="A12" s="55" t="s">
        <v>180</v>
      </c>
      <c r="B12" s="103" t="s">
        <v>37</v>
      </c>
      <c r="C12" s="100" t="s">
        <v>222</v>
      </c>
      <c r="D12" s="94" t="s">
        <v>227</v>
      </c>
      <c r="E12" s="53">
        <v>1</v>
      </c>
      <c r="F12" s="60" t="s">
        <v>514</v>
      </c>
      <c r="G12" s="54">
        <v>0</v>
      </c>
      <c r="H12" s="101">
        <v>664.44</v>
      </c>
      <c r="I12" s="101">
        <v>2657.77</v>
      </c>
      <c r="J12" s="102">
        <f t="shared" si="0"/>
        <v>3322.21</v>
      </c>
    </row>
    <row r="13" spans="1:30" ht="14.5" x14ac:dyDescent="0.3">
      <c r="A13" s="55" t="s">
        <v>183</v>
      </c>
      <c r="B13" s="104" t="s">
        <v>27</v>
      </c>
      <c r="C13" s="104" t="s">
        <v>223</v>
      </c>
      <c r="D13" s="94" t="s">
        <v>227</v>
      </c>
      <c r="E13" s="53">
        <v>1</v>
      </c>
      <c r="F13" s="61" t="s">
        <v>232</v>
      </c>
      <c r="G13" s="54">
        <v>0</v>
      </c>
      <c r="H13" s="101">
        <v>1461.77</v>
      </c>
      <c r="I13" s="101">
        <v>5847.08</v>
      </c>
      <c r="J13" s="102">
        <f t="shared" si="0"/>
        <v>7308.85</v>
      </c>
    </row>
    <row r="14" spans="1:30" ht="14.5" x14ac:dyDescent="0.3">
      <c r="A14" s="55" t="s">
        <v>184</v>
      </c>
      <c r="B14" s="105" t="s">
        <v>29</v>
      </c>
      <c r="C14" s="103" t="s">
        <v>221</v>
      </c>
      <c r="D14" s="122" t="s">
        <v>407</v>
      </c>
      <c r="E14" s="53">
        <v>1</v>
      </c>
      <c r="F14" s="60" t="s">
        <v>233</v>
      </c>
      <c r="G14" s="54">
        <v>0</v>
      </c>
      <c r="H14" s="101"/>
      <c r="I14" s="101">
        <v>4916.8599999999997</v>
      </c>
      <c r="J14" s="102">
        <f t="shared" si="0"/>
        <v>4916.8599999999997</v>
      </c>
    </row>
    <row r="15" spans="1:30" ht="14.5" x14ac:dyDescent="0.3">
      <c r="A15" s="55" t="s">
        <v>183</v>
      </c>
      <c r="B15" s="104" t="s">
        <v>27</v>
      </c>
      <c r="C15" s="104" t="s">
        <v>219</v>
      </c>
      <c r="D15" s="94" t="s">
        <v>227</v>
      </c>
      <c r="E15" s="53">
        <v>1</v>
      </c>
      <c r="F15" s="61" t="s">
        <v>515</v>
      </c>
      <c r="G15" s="54">
        <v>0</v>
      </c>
      <c r="H15" s="101">
        <v>1461.77</v>
      </c>
      <c r="I15" s="101">
        <v>5847.08</v>
      </c>
      <c r="J15" s="102">
        <f t="shared" si="0"/>
        <v>7308.85</v>
      </c>
    </row>
    <row r="16" spans="1:30" ht="14.5" x14ac:dyDescent="0.3">
      <c r="A16" s="55" t="s">
        <v>195</v>
      </c>
      <c r="B16" s="105" t="s">
        <v>41</v>
      </c>
      <c r="C16" s="100" t="s">
        <v>220</v>
      </c>
      <c r="D16" s="94" t="s">
        <v>227</v>
      </c>
      <c r="E16" s="53">
        <v>1</v>
      </c>
      <c r="F16" s="60" t="s">
        <v>234</v>
      </c>
      <c r="G16" s="54">
        <v>0</v>
      </c>
      <c r="H16" s="101">
        <v>265.77999999999997</v>
      </c>
      <c r="I16" s="106">
        <v>1063.1099999999999</v>
      </c>
      <c r="J16" s="107">
        <f t="shared" si="0"/>
        <v>1328.8899999999999</v>
      </c>
    </row>
    <row r="17" spans="1:10" ht="14.5" x14ac:dyDescent="0.3">
      <c r="A17" s="55" t="s">
        <v>182</v>
      </c>
      <c r="B17" s="100" t="s">
        <v>39</v>
      </c>
      <c r="C17" s="104" t="s">
        <v>219</v>
      </c>
      <c r="D17" s="94" t="s">
        <v>227</v>
      </c>
      <c r="E17" s="53">
        <v>1</v>
      </c>
      <c r="F17" s="60" t="s">
        <v>235</v>
      </c>
      <c r="G17" s="54">
        <v>0</v>
      </c>
      <c r="H17" s="101">
        <v>431.89</v>
      </c>
      <c r="I17" s="101">
        <v>1727.55</v>
      </c>
      <c r="J17" s="102">
        <f t="shared" si="0"/>
        <v>2159.44</v>
      </c>
    </row>
    <row r="18" spans="1:10" ht="14.5" x14ac:dyDescent="0.3">
      <c r="A18" s="55" t="s">
        <v>181</v>
      </c>
      <c r="B18" s="104" t="s">
        <v>33</v>
      </c>
      <c r="C18" s="100" t="s">
        <v>224</v>
      </c>
      <c r="D18" s="94" t="s">
        <v>227</v>
      </c>
      <c r="E18" s="53">
        <v>1</v>
      </c>
      <c r="F18" s="60" t="s">
        <v>236</v>
      </c>
      <c r="G18" s="54">
        <v>0</v>
      </c>
      <c r="H18" s="101">
        <v>930.22</v>
      </c>
      <c r="I18" s="101">
        <v>3720.87</v>
      </c>
      <c r="J18" s="102">
        <f t="shared" si="0"/>
        <v>4651.09</v>
      </c>
    </row>
    <row r="19" spans="1:10" ht="14.5" x14ac:dyDescent="0.3">
      <c r="A19" s="55" t="s">
        <v>183</v>
      </c>
      <c r="B19" s="104" t="s">
        <v>27</v>
      </c>
      <c r="C19" s="100" t="s">
        <v>222</v>
      </c>
      <c r="D19" s="94" t="s">
        <v>227</v>
      </c>
      <c r="E19" s="53">
        <v>1</v>
      </c>
      <c r="F19" s="60" t="s">
        <v>238</v>
      </c>
      <c r="G19" s="54">
        <v>0</v>
      </c>
      <c r="H19" s="101">
        <v>1461.77</v>
      </c>
      <c r="I19" s="101">
        <v>5847.08</v>
      </c>
      <c r="J19" s="102">
        <f t="shared" si="0"/>
        <v>7308.85</v>
      </c>
    </row>
    <row r="20" spans="1:10" ht="26" x14ac:dyDescent="0.3">
      <c r="A20" s="55" t="s">
        <v>186</v>
      </c>
      <c r="B20" s="105" t="s">
        <v>41</v>
      </c>
      <c r="C20" s="105" t="s">
        <v>226</v>
      </c>
      <c r="D20" s="122" t="s">
        <v>407</v>
      </c>
      <c r="E20" s="53">
        <v>1</v>
      </c>
      <c r="F20" s="60" t="s">
        <v>242</v>
      </c>
      <c r="G20" s="54">
        <v>0</v>
      </c>
      <c r="H20" s="101"/>
      <c r="I20" s="106">
        <v>1063.1099999999999</v>
      </c>
      <c r="J20" s="107">
        <f t="shared" si="0"/>
        <v>1063.1099999999999</v>
      </c>
    </row>
    <row r="21" spans="1:10" ht="14.5" x14ac:dyDescent="0.3">
      <c r="A21" s="55" t="s">
        <v>180</v>
      </c>
      <c r="B21" s="103" t="s">
        <v>37</v>
      </c>
      <c r="C21" s="104" t="s">
        <v>223</v>
      </c>
      <c r="D21" s="94" t="s">
        <v>227</v>
      </c>
      <c r="E21" s="53">
        <v>1</v>
      </c>
      <c r="F21" s="60" t="s">
        <v>243</v>
      </c>
      <c r="G21" s="54">
        <v>0</v>
      </c>
      <c r="H21" s="101">
        <v>664.44</v>
      </c>
      <c r="I21" s="101">
        <v>2657.77</v>
      </c>
      <c r="J21" s="102">
        <f t="shared" si="0"/>
        <v>3322.21</v>
      </c>
    </row>
    <row r="22" spans="1:10" ht="14.5" x14ac:dyDescent="0.3">
      <c r="A22" s="55" t="s">
        <v>181</v>
      </c>
      <c r="B22" s="104" t="s">
        <v>33</v>
      </c>
      <c r="C22" s="100" t="s">
        <v>224</v>
      </c>
      <c r="D22" s="94" t="s">
        <v>227</v>
      </c>
      <c r="E22" s="53">
        <v>1</v>
      </c>
      <c r="F22" s="61" t="s">
        <v>516</v>
      </c>
      <c r="G22" s="54">
        <v>0</v>
      </c>
      <c r="H22" s="101">
        <v>930.22</v>
      </c>
      <c r="I22" s="101">
        <v>3720.87</v>
      </c>
      <c r="J22" s="102">
        <f t="shared" si="0"/>
        <v>4651.09</v>
      </c>
    </row>
    <row r="23" spans="1:10" ht="14.5" x14ac:dyDescent="0.3">
      <c r="A23" s="55" t="s">
        <v>187</v>
      </c>
      <c r="B23" s="105" t="s">
        <v>25</v>
      </c>
      <c r="C23" s="104" t="s">
        <v>223</v>
      </c>
      <c r="D23" s="94" t="s">
        <v>227</v>
      </c>
      <c r="E23" s="53">
        <v>1</v>
      </c>
      <c r="F23" s="60" t="s">
        <v>245</v>
      </c>
      <c r="G23" s="54">
        <v>0</v>
      </c>
      <c r="H23" s="101">
        <v>1993.32</v>
      </c>
      <c r="I23" s="101">
        <v>7973.3</v>
      </c>
      <c r="J23" s="102">
        <f t="shared" si="0"/>
        <v>9966.6200000000008</v>
      </c>
    </row>
    <row r="24" spans="1:10" ht="14.5" x14ac:dyDescent="0.3">
      <c r="A24" s="55" t="s">
        <v>188</v>
      </c>
      <c r="B24" s="105" t="s">
        <v>35</v>
      </c>
      <c r="C24" s="105" t="s">
        <v>226</v>
      </c>
      <c r="D24" s="94" t="s">
        <v>227</v>
      </c>
      <c r="E24" s="53">
        <v>1</v>
      </c>
      <c r="F24" s="60" t="s">
        <v>247</v>
      </c>
      <c r="G24" s="54">
        <v>0</v>
      </c>
      <c r="H24" s="101">
        <v>807.29</v>
      </c>
      <c r="I24" s="101">
        <v>3229.18</v>
      </c>
      <c r="J24" s="102">
        <f t="shared" si="0"/>
        <v>4036.47</v>
      </c>
    </row>
    <row r="25" spans="1:10" ht="14.5" x14ac:dyDescent="0.3">
      <c r="A25" s="55" t="s">
        <v>187</v>
      </c>
      <c r="B25" s="105" t="s">
        <v>25</v>
      </c>
      <c r="C25" s="100" t="s">
        <v>222</v>
      </c>
      <c r="D25" s="94" t="s">
        <v>227</v>
      </c>
      <c r="E25" s="53">
        <v>1</v>
      </c>
      <c r="F25" s="61" t="s">
        <v>248</v>
      </c>
      <c r="G25" s="54">
        <v>0</v>
      </c>
      <c r="H25" s="101">
        <v>1993.32</v>
      </c>
      <c r="I25" s="101">
        <v>7973.3</v>
      </c>
      <c r="J25" s="102">
        <f t="shared" si="0"/>
        <v>9966.6200000000008</v>
      </c>
    </row>
    <row r="26" spans="1:10" ht="14.5" x14ac:dyDescent="0.3">
      <c r="A26" s="55" t="s">
        <v>180</v>
      </c>
      <c r="B26" s="103" t="s">
        <v>37</v>
      </c>
      <c r="C26" s="104" t="s">
        <v>219</v>
      </c>
      <c r="D26" s="94" t="s">
        <v>227</v>
      </c>
      <c r="E26" s="53">
        <v>1</v>
      </c>
      <c r="F26" s="60" t="s">
        <v>249</v>
      </c>
      <c r="G26" s="54">
        <v>0</v>
      </c>
      <c r="H26" s="101">
        <v>664.44</v>
      </c>
      <c r="I26" s="101">
        <v>2657.77</v>
      </c>
      <c r="J26" s="102">
        <f t="shared" si="0"/>
        <v>3322.21</v>
      </c>
    </row>
    <row r="27" spans="1:10" ht="14.5" x14ac:dyDescent="0.3">
      <c r="A27" s="55" t="s">
        <v>183</v>
      </c>
      <c r="B27" s="104" t="s">
        <v>27</v>
      </c>
      <c r="C27" s="100" t="s">
        <v>224</v>
      </c>
      <c r="D27" s="94" t="s">
        <v>227</v>
      </c>
      <c r="E27" s="53">
        <v>1</v>
      </c>
      <c r="F27" s="60" t="s">
        <v>517</v>
      </c>
      <c r="G27" s="54">
        <v>0</v>
      </c>
      <c r="H27" s="101">
        <v>1461.77</v>
      </c>
      <c r="I27" s="101">
        <v>5847.08</v>
      </c>
      <c r="J27" s="102">
        <f t="shared" si="0"/>
        <v>7308.85</v>
      </c>
    </row>
    <row r="28" spans="1:10" ht="14.5" x14ac:dyDescent="0.3">
      <c r="A28" s="55" t="s">
        <v>180</v>
      </c>
      <c r="B28" s="103" t="s">
        <v>37</v>
      </c>
      <c r="C28" s="103" t="s">
        <v>225</v>
      </c>
      <c r="D28" s="94" t="s">
        <v>227</v>
      </c>
      <c r="E28" s="53">
        <v>1</v>
      </c>
      <c r="F28" s="60" t="s">
        <v>251</v>
      </c>
      <c r="G28" s="54">
        <v>0</v>
      </c>
      <c r="H28" s="101">
        <v>664.44</v>
      </c>
      <c r="I28" s="101">
        <v>2657.77</v>
      </c>
      <c r="J28" s="102">
        <f t="shared" si="0"/>
        <v>3322.21</v>
      </c>
    </row>
    <row r="29" spans="1:10" ht="14.5" x14ac:dyDescent="0.3">
      <c r="A29" s="55" t="s">
        <v>196</v>
      </c>
      <c r="B29" s="104" t="s">
        <v>33</v>
      </c>
      <c r="C29" s="100" t="s">
        <v>222</v>
      </c>
      <c r="D29" s="94" t="s">
        <v>227</v>
      </c>
      <c r="E29" s="53">
        <v>1</v>
      </c>
      <c r="F29" s="61" t="s">
        <v>518</v>
      </c>
      <c r="G29" s="54">
        <v>0</v>
      </c>
      <c r="H29" s="101">
        <v>930.22</v>
      </c>
      <c r="I29" s="101">
        <v>3720.87</v>
      </c>
      <c r="J29" s="102">
        <f t="shared" si="0"/>
        <v>4651.09</v>
      </c>
    </row>
    <row r="30" spans="1:10" ht="14.5" x14ac:dyDescent="0.3">
      <c r="A30" s="55" t="s">
        <v>181</v>
      </c>
      <c r="B30" s="104" t="s">
        <v>33</v>
      </c>
      <c r="C30" s="100" t="s">
        <v>222</v>
      </c>
      <c r="D30" s="94" t="s">
        <v>227</v>
      </c>
      <c r="E30" s="53">
        <v>1</v>
      </c>
      <c r="F30" s="60" t="s">
        <v>252</v>
      </c>
      <c r="G30" s="54">
        <v>0</v>
      </c>
      <c r="H30" s="101">
        <v>930.22</v>
      </c>
      <c r="I30" s="101">
        <v>3720.87</v>
      </c>
      <c r="J30" s="102">
        <f t="shared" si="0"/>
        <v>4651.09</v>
      </c>
    </row>
    <row r="31" spans="1:10" ht="14.5" x14ac:dyDescent="0.3">
      <c r="A31" s="55" t="s">
        <v>183</v>
      </c>
      <c r="B31" s="104" t="s">
        <v>27</v>
      </c>
      <c r="C31" s="103" t="s">
        <v>221</v>
      </c>
      <c r="D31" s="94" t="s">
        <v>227</v>
      </c>
      <c r="E31" s="53">
        <v>1</v>
      </c>
      <c r="F31" s="60" t="s">
        <v>253</v>
      </c>
      <c r="G31" s="54">
        <v>0</v>
      </c>
      <c r="H31" s="101">
        <v>1461.77</v>
      </c>
      <c r="I31" s="101">
        <v>5847.08</v>
      </c>
      <c r="J31" s="102">
        <f t="shared" si="0"/>
        <v>7308.85</v>
      </c>
    </row>
    <row r="32" spans="1:10" ht="14.5" x14ac:dyDescent="0.3">
      <c r="A32" s="55" t="s">
        <v>189</v>
      </c>
      <c r="B32" s="105" t="s">
        <v>31</v>
      </c>
      <c r="C32" s="103" t="s">
        <v>225</v>
      </c>
      <c r="D32" s="122" t="s">
        <v>407</v>
      </c>
      <c r="E32" s="53">
        <v>1</v>
      </c>
      <c r="F32" s="60" t="s">
        <v>254</v>
      </c>
      <c r="G32" s="54">
        <v>0</v>
      </c>
      <c r="H32" s="101"/>
      <c r="I32" s="101">
        <v>4518.2</v>
      </c>
      <c r="J32" s="102">
        <f t="shared" si="0"/>
        <v>4518.2</v>
      </c>
    </row>
    <row r="33" spans="1:10" ht="14.5" x14ac:dyDescent="0.3">
      <c r="A33" s="55" t="s">
        <v>190</v>
      </c>
      <c r="B33" s="105"/>
      <c r="C33" s="100" t="s">
        <v>224</v>
      </c>
      <c r="D33" s="94" t="s">
        <v>227</v>
      </c>
      <c r="E33" s="53">
        <v>1</v>
      </c>
      <c r="F33" s="60" t="s">
        <v>255</v>
      </c>
      <c r="G33" s="54">
        <v>0</v>
      </c>
      <c r="H33" s="101">
        <v>3198</v>
      </c>
      <c r="I33" s="101">
        <v>12792</v>
      </c>
      <c r="J33" s="102">
        <f t="shared" si="0"/>
        <v>15990</v>
      </c>
    </row>
    <row r="34" spans="1:10" ht="14.5" x14ac:dyDescent="0.3">
      <c r="A34" s="55" t="s">
        <v>180</v>
      </c>
      <c r="B34" s="103" t="s">
        <v>37</v>
      </c>
      <c r="C34" s="100" t="s">
        <v>224</v>
      </c>
      <c r="D34" s="94" t="s">
        <v>227</v>
      </c>
      <c r="E34" s="53">
        <v>1</v>
      </c>
      <c r="F34" s="60" t="s">
        <v>257</v>
      </c>
      <c r="G34" s="54">
        <v>0</v>
      </c>
      <c r="H34" s="101">
        <v>664.44</v>
      </c>
      <c r="I34" s="101">
        <v>2657.77</v>
      </c>
      <c r="J34" s="102">
        <f t="shared" si="0"/>
        <v>3322.21</v>
      </c>
    </row>
    <row r="35" spans="1:10" ht="26" x14ac:dyDescent="0.3">
      <c r="A35" s="55" t="s">
        <v>191</v>
      </c>
      <c r="B35" s="105" t="s">
        <v>31</v>
      </c>
      <c r="C35" s="104" t="s">
        <v>219</v>
      </c>
      <c r="D35" s="122" t="s">
        <v>407</v>
      </c>
      <c r="E35" s="53">
        <v>1</v>
      </c>
      <c r="F35" s="60" t="s">
        <v>258</v>
      </c>
      <c r="G35" s="54">
        <v>0</v>
      </c>
      <c r="H35" s="101"/>
      <c r="I35" s="101">
        <v>4518.2</v>
      </c>
      <c r="J35" s="102">
        <f t="shared" si="0"/>
        <v>4518.2</v>
      </c>
    </row>
    <row r="36" spans="1:10" ht="14.5" x14ac:dyDescent="0.3">
      <c r="A36" s="55" t="s">
        <v>183</v>
      </c>
      <c r="B36" s="104" t="s">
        <v>27</v>
      </c>
      <c r="C36" s="104"/>
      <c r="D36" s="122" t="s">
        <v>386</v>
      </c>
      <c r="E36" s="53">
        <v>1</v>
      </c>
      <c r="F36" s="60" t="s">
        <v>386</v>
      </c>
      <c r="G36" s="54">
        <v>0</v>
      </c>
      <c r="H36" s="101">
        <v>1461.77</v>
      </c>
      <c r="I36" s="101">
        <v>5847.08</v>
      </c>
      <c r="J36" s="102">
        <f t="shared" si="0"/>
        <v>7308.85</v>
      </c>
    </row>
    <row r="37" spans="1:10" ht="14.5" x14ac:dyDescent="0.3">
      <c r="A37" s="55" t="s">
        <v>192</v>
      </c>
      <c r="B37" s="105"/>
      <c r="C37" s="104" t="s">
        <v>223</v>
      </c>
      <c r="D37" s="94" t="s">
        <v>227</v>
      </c>
      <c r="E37" s="53">
        <v>1</v>
      </c>
      <c r="F37" s="60" t="s">
        <v>259</v>
      </c>
      <c r="G37" s="54">
        <v>0</v>
      </c>
      <c r="H37" s="101">
        <v>3198</v>
      </c>
      <c r="I37" s="101">
        <v>12792</v>
      </c>
      <c r="J37" s="102">
        <f t="shared" si="0"/>
        <v>15990</v>
      </c>
    </row>
    <row r="38" spans="1:10" ht="14.5" x14ac:dyDescent="0.3">
      <c r="A38" s="55" t="s">
        <v>182</v>
      </c>
      <c r="B38" s="100" t="s">
        <v>39</v>
      </c>
      <c r="C38" s="100" t="s">
        <v>222</v>
      </c>
      <c r="D38" s="94" t="s">
        <v>227</v>
      </c>
      <c r="E38" s="53">
        <v>1</v>
      </c>
      <c r="F38" s="60" t="s">
        <v>260</v>
      </c>
      <c r="G38" s="54">
        <v>0</v>
      </c>
      <c r="H38" s="101">
        <v>431.89</v>
      </c>
      <c r="I38" s="101">
        <v>1727.55</v>
      </c>
      <c r="J38" s="102">
        <f t="shared" si="0"/>
        <v>2159.44</v>
      </c>
    </row>
    <row r="39" spans="1:10" ht="14.5" x14ac:dyDescent="0.3">
      <c r="A39" s="55" t="s">
        <v>181</v>
      </c>
      <c r="B39" s="104" t="s">
        <v>33</v>
      </c>
      <c r="C39" s="100" t="s">
        <v>220</v>
      </c>
      <c r="D39" s="94" t="s">
        <v>227</v>
      </c>
      <c r="E39" s="53">
        <v>1</v>
      </c>
      <c r="F39" s="60" t="s">
        <v>261</v>
      </c>
      <c r="G39" s="54">
        <v>0</v>
      </c>
      <c r="H39" s="101">
        <v>930.22</v>
      </c>
      <c r="I39" s="101">
        <v>3720.87</v>
      </c>
      <c r="J39" s="102">
        <f t="shared" si="0"/>
        <v>4651.09</v>
      </c>
    </row>
    <row r="40" spans="1:10" ht="14.5" x14ac:dyDescent="0.3">
      <c r="A40" s="55" t="s">
        <v>182</v>
      </c>
      <c r="B40" s="100" t="s">
        <v>39</v>
      </c>
      <c r="C40" s="104" t="s">
        <v>219</v>
      </c>
      <c r="D40" s="94" t="s">
        <v>227</v>
      </c>
      <c r="E40" s="53">
        <v>1</v>
      </c>
      <c r="F40" s="90" t="s">
        <v>228</v>
      </c>
      <c r="G40" s="54">
        <v>0</v>
      </c>
      <c r="H40" s="101">
        <v>431.89</v>
      </c>
      <c r="I40" s="101">
        <v>1727.55</v>
      </c>
      <c r="J40" s="102">
        <f t="shared" si="0"/>
        <v>2159.44</v>
      </c>
    </row>
    <row r="41" spans="1:10" ht="14.5" x14ac:dyDescent="0.3">
      <c r="A41" s="55" t="s">
        <v>183</v>
      </c>
      <c r="B41" s="104" t="s">
        <v>27</v>
      </c>
      <c r="C41" s="103" t="s">
        <v>221</v>
      </c>
      <c r="D41" s="94" t="s">
        <v>227</v>
      </c>
      <c r="E41" s="53">
        <v>1</v>
      </c>
      <c r="F41" s="61" t="s">
        <v>263</v>
      </c>
      <c r="G41" s="54">
        <v>0</v>
      </c>
      <c r="H41" s="101">
        <v>1461.77</v>
      </c>
      <c r="I41" s="101">
        <v>5847.08</v>
      </c>
      <c r="J41" s="102">
        <f t="shared" si="0"/>
        <v>7308.85</v>
      </c>
    </row>
    <row r="42" spans="1:10" ht="14.5" x14ac:dyDescent="0.3">
      <c r="A42" s="55" t="s">
        <v>185</v>
      </c>
      <c r="B42" s="105" t="s">
        <v>29</v>
      </c>
      <c r="C42" s="100" t="s">
        <v>224</v>
      </c>
      <c r="D42" s="94" t="s">
        <v>227</v>
      </c>
      <c r="E42" s="53">
        <v>1</v>
      </c>
      <c r="F42" s="60" t="s">
        <v>264</v>
      </c>
      <c r="G42" s="54">
        <v>0</v>
      </c>
      <c r="H42" s="101">
        <v>1229.22</v>
      </c>
      <c r="I42" s="101">
        <v>4916.8599999999997</v>
      </c>
      <c r="J42" s="102">
        <f t="shared" si="0"/>
        <v>6146.08</v>
      </c>
    </row>
    <row r="43" spans="1:10" ht="14.5" x14ac:dyDescent="0.3">
      <c r="A43" s="55" t="s">
        <v>180</v>
      </c>
      <c r="B43" s="103" t="s">
        <v>37</v>
      </c>
      <c r="C43" s="100" t="s">
        <v>222</v>
      </c>
      <c r="D43" s="94" t="s">
        <v>227</v>
      </c>
      <c r="E43" s="53">
        <v>1</v>
      </c>
      <c r="F43" s="60" t="s">
        <v>265</v>
      </c>
      <c r="G43" s="54">
        <v>0</v>
      </c>
      <c r="H43" s="101">
        <v>664.44</v>
      </c>
      <c r="I43" s="101">
        <v>2657.77</v>
      </c>
      <c r="J43" s="102">
        <f t="shared" si="0"/>
        <v>3322.21</v>
      </c>
    </row>
    <row r="44" spans="1:10" ht="14.5" x14ac:dyDescent="0.3">
      <c r="A44" s="55" t="s">
        <v>180</v>
      </c>
      <c r="B44" s="103" t="s">
        <v>37</v>
      </c>
      <c r="C44" s="105" t="s">
        <v>226</v>
      </c>
      <c r="D44" s="122" t="s">
        <v>407</v>
      </c>
      <c r="E44" s="53">
        <v>1</v>
      </c>
      <c r="F44" s="60" t="s">
        <v>266</v>
      </c>
      <c r="G44" s="54">
        <v>0</v>
      </c>
      <c r="H44" s="101"/>
      <c r="I44" s="101">
        <v>2657.77</v>
      </c>
      <c r="J44" s="102">
        <f t="shared" si="0"/>
        <v>2657.77</v>
      </c>
    </row>
    <row r="45" spans="1:10" ht="14.5" x14ac:dyDescent="0.3">
      <c r="A45" s="55" t="s">
        <v>193</v>
      </c>
      <c r="B45" s="104" t="s">
        <v>27</v>
      </c>
      <c r="C45" s="100" t="s">
        <v>220</v>
      </c>
      <c r="D45" s="94" t="s">
        <v>227</v>
      </c>
      <c r="E45" s="53">
        <v>1</v>
      </c>
      <c r="F45" s="90" t="s">
        <v>549</v>
      </c>
      <c r="G45" s="54">
        <v>0</v>
      </c>
      <c r="H45" s="101">
        <v>1461.77</v>
      </c>
      <c r="I45" s="101">
        <v>5847.08</v>
      </c>
      <c r="J45" s="102">
        <f t="shared" si="0"/>
        <v>7308.85</v>
      </c>
    </row>
    <row r="46" spans="1:10" ht="14.5" x14ac:dyDescent="0.3">
      <c r="A46" s="55" t="s">
        <v>180</v>
      </c>
      <c r="B46" s="103" t="s">
        <v>37</v>
      </c>
      <c r="C46" s="104" t="s">
        <v>219</v>
      </c>
      <c r="D46" s="122" t="s">
        <v>461</v>
      </c>
      <c r="E46" s="53">
        <v>1</v>
      </c>
      <c r="F46" s="60" t="s">
        <v>267</v>
      </c>
      <c r="G46" s="54">
        <v>0</v>
      </c>
      <c r="H46" s="101"/>
      <c r="I46" s="101">
        <v>2657.77</v>
      </c>
      <c r="J46" s="102">
        <f t="shared" si="0"/>
        <v>2657.77</v>
      </c>
    </row>
    <row r="47" spans="1:10" ht="14.5" x14ac:dyDescent="0.3">
      <c r="A47" s="55" t="s">
        <v>182</v>
      </c>
      <c r="B47" s="100" t="s">
        <v>39</v>
      </c>
      <c r="C47" s="100" t="s">
        <v>222</v>
      </c>
      <c r="D47" s="94" t="s">
        <v>227</v>
      </c>
      <c r="E47" s="53">
        <v>1</v>
      </c>
      <c r="F47" s="60" t="s">
        <v>268</v>
      </c>
      <c r="G47" s="54">
        <v>0</v>
      </c>
      <c r="H47" s="101">
        <v>431.89</v>
      </c>
      <c r="I47" s="101">
        <v>1727.55</v>
      </c>
      <c r="J47" s="102">
        <f t="shared" si="0"/>
        <v>2159.44</v>
      </c>
    </row>
    <row r="48" spans="1:10" ht="14.5" x14ac:dyDescent="0.3">
      <c r="A48" s="55" t="s">
        <v>208</v>
      </c>
      <c r="B48" s="105"/>
      <c r="C48" s="104" t="s">
        <v>219</v>
      </c>
      <c r="D48" s="122" t="s">
        <v>461</v>
      </c>
      <c r="E48" s="53">
        <v>1</v>
      </c>
      <c r="F48" s="90" t="s">
        <v>318</v>
      </c>
      <c r="G48" s="54">
        <v>0</v>
      </c>
      <c r="H48" s="101"/>
      <c r="I48" s="101">
        <v>12792</v>
      </c>
      <c r="J48" s="102">
        <f t="shared" si="0"/>
        <v>12792</v>
      </c>
    </row>
    <row r="49" spans="1:10" ht="14.5" x14ac:dyDescent="0.3">
      <c r="A49" s="55" t="s">
        <v>187</v>
      </c>
      <c r="B49" s="105" t="s">
        <v>25</v>
      </c>
      <c r="C49" s="100" t="s">
        <v>222</v>
      </c>
      <c r="D49" s="94" t="s">
        <v>227</v>
      </c>
      <c r="E49" s="53">
        <v>1</v>
      </c>
      <c r="F49" s="60" t="s">
        <v>522</v>
      </c>
      <c r="G49" s="54">
        <v>0</v>
      </c>
      <c r="H49" s="101">
        <v>1993.32</v>
      </c>
      <c r="I49" s="101">
        <v>7973.3</v>
      </c>
      <c r="J49" s="102">
        <f t="shared" si="0"/>
        <v>9966.6200000000008</v>
      </c>
    </row>
    <row r="50" spans="1:10" ht="14.5" x14ac:dyDescent="0.3">
      <c r="A50" s="55" t="s">
        <v>189</v>
      </c>
      <c r="B50" s="105" t="s">
        <v>31</v>
      </c>
      <c r="C50" s="104" t="s">
        <v>223</v>
      </c>
      <c r="D50" s="94" t="s">
        <v>227</v>
      </c>
      <c r="E50" s="53">
        <v>1</v>
      </c>
      <c r="F50" s="60" t="s">
        <v>269</v>
      </c>
      <c r="G50" s="54">
        <v>0</v>
      </c>
      <c r="H50" s="101">
        <v>1129.55</v>
      </c>
      <c r="I50" s="101">
        <v>4518.2</v>
      </c>
      <c r="J50" s="102">
        <f t="shared" si="0"/>
        <v>5647.75</v>
      </c>
    </row>
    <row r="51" spans="1:10" ht="14.5" x14ac:dyDescent="0.3">
      <c r="A51" s="55" t="s">
        <v>181</v>
      </c>
      <c r="B51" s="104" t="s">
        <v>33</v>
      </c>
      <c r="C51" s="104" t="s">
        <v>219</v>
      </c>
      <c r="D51" s="94" t="s">
        <v>227</v>
      </c>
      <c r="E51" s="53">
        <v>1</v>
      </c>
      <c r="F51" s="61" t="s">
        <v>270</v>
      </c>
      <c r="G51" s="54">
        <v>0</v>
      </c>
      <c r="H51" s="101">
        <v>930.22</v>
      </c>
      <c r="I51" s="101">
        <v>3720.87</v>
      </c>
      <c r="J51" s="102">
        <f t="shared" si="0"/>
        <v>4651.09</v>
      </c>
    </row>
    <row r="52" spans="1:10" ht="14.5" x14ac:dyDescent="0.3">
      <c r="A52" s="55" t="s">
        <v>194</v>
      </c>
      <c r="B52" s="104" t="s">
        <v>33</v>
      </c>
      <c r="C52" s="100" t="s">
        <v>222</v>
      </c>
      <c r="D52" s="122" t="s">
        <v>407</v>
      </c>
      <c r="E52" s="53">
        <v>1</v>
      </c>
      <c r="F52" s="60" t="s">
        <v>271</v>
      </c>
      <c r="G52" s="54">
        <v>0</v>
      </c>
      <c r="H52" s="101"/>
      <c r="I52" s="101">
        <v>3720.87</v>
      </c>
      <c r="J52" s="102">
        <f t="shared" si="0"/>
        <v>3720.87</v>
      </c>
    </row>
    <row r="53" spans="1:10" ht="14.5" x14ac:dyDescent="0.3">
      <c r="A53" s="55" t="s">
        <v>183</v>
      </c>
      <c r="B53" s="104" t="s">
        <v>27</v>
      </c>
      <c r="C53" s="103" t="s">
        <v>221</v>
      </c>
      <c r="D53" s="94" t="s">
        <v>227</v>
      </c>
      <c r="E53" s="53">
        <v>1</v>
      </c>
      <c r="F53" s="60" t="s">
        <v>274</v>
      </c>
      <c r="G53" s="54">
        <v>0</v>
      </c>
      <c r="H53" s="101">
        <v>1461.77</v>
      </c>
      <c r="I53" s="101">
        <v>5847.08</v>
      </c>
      <c r="J53" s="102">
        <f t="shared" si="0"/>
        <v>7308.85</v>
      </c>
    </row>
    <row r="54" spans="1:10" ht="14.5" x14ac:dyDescent="0.3">
      <c r="A54" s="55" t="s">
        <v>183</v>
      </c>
      <c r="B54" s="104" t="s">
        <v>27</v>
      </c>
      <c r="C54" s="100" t="s">
        <v>222</v>
      </c>
      <c r="D54" s="94" t="s">
        <v>227</v>
      </c>
      <c r="E54" s="53">
        <v>1</v>
      </c>
      <c r="F54" s="60" t="s">
        <v>275</v>
      </c>
      <c r="G54" s="54">
        <v>0</v>
      </c>
      <c r="H54" s="101">
        <v>1461.77</v>
      </c>
      <c r="I54" s="101">
        <v>5847.08</v>
      </c>
      <c r="J54" s="102">
        <f t="shared" si="0"/>
        <v>7308.85</v>
      </c>
    </row>
    <row r="55" spans="1:10" ht="14.5" x14ac:dyDescent="0.3">
      <c r="A55" s="55" t="s">
        <v>182</v>
      </c>
      <c r="B55" s="100" t="s">
        <v>39</v>
      </c>
      <c r="C55" s="105" t="s">
        <v>226</v>
      </c>
      <c r="D55" s="94" t="s">
        <v>227</v>
      </c>
      <c r="E55" s="53">
        <v>1</v>
      </c>
      <c r="F55" s="60" t="s">
        <v>277</v>
      </c>
      <c r="G55" s="54">
        <v>0</v>
      </c>
      <c r="H55" s="101">
        <v>431.89</v>
      </c>
      <c r="I55" s="101">
        <v>1727.55</v>
      </c>
      <c r="J55" s="102">
        <f t="shared" si="0"/>
        <v>2159.44</v>
      </c>
    </row>
    <row r="56" spans="1:10" ht="14.5" x14ac:dyDescent="0.3">
      <c r="A56" s="55" t="s">
        <v>182</v>
      </c>
      <c r="B56" s="100" t="s">
        <v>39</v>
      </c>
      <c r="C56" s="100" t="s">
        <v>222</v>
      </c>
      <c r="D56" s="94" t="s">
        <v>227</v>
      </c>
      <c r="E56" s="53">
        <v>1</v>
      </c>
      <c r="F56" s="60" t="s">
        <v>278</v>
      </c>
      <c r="G56" s="54">
        <v>0</v>
      </c>
      <c r="H56" s="101">
        <v>431.89</v>
      </c>
      <c r="I56" s="101">
        <v>1727.55</v>
      </c>
      <c r="J56" s="102">
        <f t="shared" si="0"/>
        <v>2159.44</v>
      </c>
    </row>
    <row r="57" spans="1:10" ht="14.5" x14ac:dyDescent="0.3">
      <c r="A57" s="55" t="s">
        <v>180</v>
      </c>
      <c r="B57" s="103" t="s">
        <v>37</v>
      </c>
      <c r="C57" s="100" t="s">
        <v>222</v>
      </c>
      <c r="D57" s="94" t="s">
        <v>227</v>
      </c>
      <c r="E57" s="53">
        <v>1</v>
      </c>
      <c r="F57" s="60" t="s">
        <v>279</v>
      </c>
      <c r="G57" s="54">
        <v>0</v>
      </c>
      <c r="H57" s="101">
        <v>664.44</v>
      </c>
      <c r="I57" s="101">
        <v>2657.77</v>
      </c>
      <c r="J57" s="102">
        <f t="shared" si="0"/>
        <v>3322.21</v>
      </c>
    </row>
    <row r="58" spans="1:10" ht="14.5" x14ac:dyDescent="0.3">
      <c r="A58" s="55" t="s">
        <v>195</v>
      </c>
      <c r="B58" s="105" t="s">
        <v>41</v>
      </c>
      <c r="C58" s="100" t="s">
        <v>222</v>
      </c>
      <c r="D58" s="94" t="s">
        <v>227</v>
      </c>
      <c r="E58" s="53">
        <v>1</v>
      </c>
      <c r="F58" s="61" t="s">
        <v>280</v>
      </c>
      <c r="G58" s="54">
        <v>0</v>
      </c>
      <c r="H58" s="101">
        <v>265.77999999999997</v>
      </c>
      <c r="I58" s="106">
        <v>1063.1099999999999</v>
      </c>
      <c r="J58" s="107">
        <f t="shared" si="0"/>
        <v>1328.8899999999999</v>
      </c>
    </row>
    <row r="59" spans="1:10" ht="14.5" x14ac:dyDescent="0.3">
      <c r="A59" s="55" t="s">
        <v>189</v>
      </c>
      <c r="B59" s="105" t="s">
        <v>31</v>
      </c>
      <c r="C59" s="104" t="s">
        <v>219</v>
      </c>
      <c r="D59" s="94" t="s">
        <v>227</v>
      </c>
      <c r="E59" s="53">
        <v>1</v>
      </c>
      <c r="F59" s="60" t="s">
        <v>281</v>
      </c>
      <c r="G59" s="54">
        <v>0</v>
      </c>
      <c r="H59" s="101">
        <v>1129.55</v>
      </c>
      <c r="I59" s="101">
        <v>4518.2</v>
      </c>
      <c r="J59" s="102">
        <f t="shared" si="0"/>
        <v>5647.75</v>
      </c>
    </row>
    <row r="60" spans="1:10" ht="14.5" x14ac:dyDescent="0.3">
      <c r="A60" s="55" t="s">
        <v>183</v>
      </c>
      <c r="B60" s="104" t="s">
        <v>27</v>
      </c>
      <c r="C60" s="100" t="s">
        <v>222</v>
      </c>
      <c r="D60" s="94" t="s">
        <v>227</v>
      </c>
      <c r="E60" s="53">
        <v>1</v>
      </c>
      <c r="F60" s="60" t="s">
        <v>282</v>
      </c>
      <c r="G60" s="54">
        <v>0</v>
      </c>
      <c r="H60" s="101">
        <v>1461.77</v>
      </c>
      <c r="I60" s="101">
        <v>5847.08</v>
      </c>
      <c r="J60" s="102">
        <f t="shared" si="0"/>
        <v>7308.85</v>
      </c>
    </row>
    <row r="61" spans="1:10" ht="14.5" x14ac:dyDescent="0.3">
      <c r="A61" s="55" t="s">
        <v>196</v>
      </c>
      <c r="B61" s="104" t="s">
        <v>33</v>
      </c>
      <c r="C61" s="104" t="s">
        <v>219</v>
      </c>
      <c r="D61" s="94" t="s">
        <v>227</v>
      </c>
      <c r="E61" s="53">
        <v>1</v>
      </c>
      <c r="F61" s="60" t="s">
        <v>283</v>
      </c>
      <c r="G61" s="54">
        <v>0</v>
      </c>
      <c r="H61" s="101">
        <v>930.22</v>
      </c>
      <c r="I61" s="101">
        <v>3720.87</v>
      </c>
      <c r="J61" s="102">
        <f t="shared" si="0"/>
        <v>4651.09</v>
      </c>
    </row>
    <row r="62" spans="1:10" ht="14.5" x14ac:dyDescent="0.3">
      <c r="A62" s="55" t="s">
        <v>189</v>
      </c>
      <c r="B62" s="105" t="s">
        <v>31</v>
      </c>
      <c r="C62" s="105" t="s">
        <v>226</v>
      </c>
      <c r="D62" s="94" t="s">
        <v>227</v>
      </c>
      <c r="E62" s="53">
        <v>1</v>
      </c>
      <c r="F62" s="61" t="s">
        <v>284</v>
      </c>
      <c r="G62" s="54">
        <v>0</v>
      </c>
      <c r="H62" s="101">
        <v>1129.55</v>
      </c>
      <c r="I62" s="101">
        <v>4518.2</v>
      </c>
      <c r="J62" s="102">
        <f t="shared" si="0"/>
        <v>5647.75</v>
      </c>
    </row>
    <row r="63" spans="1:10" ht="14.5" x14ac:dyDescent="0.3">
      <c r="A63" s="55" t="s">
        <v>197</v>
      </c>
      <c r="B63" s="104" t="s">
        <v>27</v>
      </c>
      <c r="C63" s="105" t="s">
        <v>226</v>
      </c>
      <c r="D63" s="94" t="s">
        <v>227</v>
      </c>
      <c r="E63" s="53">
        <v>1</v>
      </c>
      <c r="F63" s="60" t="s">
        <v>285</v>
      </c>
      <c r="G63" s="54">
        <v>0</v>
      </c>
      <c r="H63" s="101">
        <v>1461.77</v>
      </c>
      <c r="I63" s="101">
        <v>5847.08</v>
      </c>
      <c r="J63" s="102">
        <f t="shared" si="0"/>
        <v>7308.85</v>
      </c>
    </row>
    <row r="64" spans="1:10" ht="14.5" x14ac:dyDescent="0.3">
      <c r="A64" s="55" t="s">
        <v>185</v>
      </c>
      <c r="B64" s="105" t="s">
        <v>29</v>
      </c>
      <c r="C64" s="108" t="s">
        <v>224</v>
      </c>
      <c r="D64" s="94" t="s">
        <v>227</v>
      </c>
      <c r="E64" s="53">
        <v>1</v>
      </c>
      <c r="F64" s="61" t="s">
        <v>286</v>
      </c>
      <c r="G64" s="54">
        <v>0</v>
      </c>
      <c r="H64" s="101">
        <v>1229.22</v>
      </c>
      <c r="I64" s="101">
        <v>4916.8599999999997</v>
      </c>
      <c r="J64" s="102">
        <f t="shared" si="0"/>
        <v>6146.08</v>
      </c>
    </row>
    <row r="65" spans="1:10" ht="14.5" x14ac:dyDescent="0.3">
      <c r="A65" s="55" t="s">
        <v>182</v>
      </c>
      <c r="B65" s="100" t="s">
        <v>39</v>
      </c>
      <c r="C65" s="105" t="s">
        <v>226</v>
      </c>
      <c r="D65" s="94" t="s">
        <v>227</v>
      </c>
      <c r="E65" s="53">
        <v>1</v>
      </c>
      <c r="F65" s="61" t="s">
        <v>287</v>
      </c>
      <c r="G65" s="54">
        <v>0</v>
      </c>
      <c r="H65" s="101">
        <v>431.89</v>
      </c>
      <c r="I65" s="101">
        <v>1727.55</v>
      </c>
      <c r="J65" s="102">
        <f t="shared" si="0"/>
        <v>2159.44</v>
      </c>
    </row>
    <row r="66" spans="1:10" ht="14.5" x14ac:dyDescent="0.3">
      <c r="A66" s="55" t="s">
        <v>180</v>
      </c>
      <c r="B66" s="103" t="s">
        <v>37</v>
      </c>
      <c r="C66" s="105" t="s">
        <v>226</v>
      </c>
      <c r="D66" s="122" t="s">
        <v>407</v>
      </c>
      <c r="E66" s="53">
        <v>1</v>
      </c>
      <c r="F66" s="60" t="s">
        <v>288</v>
      </c>
      <c r="G66" s="54">
        <v>0</v>
      </c>
      <c r="H66" s="101"/>
      <c r="I66" s="101">
        <v>2657.77</v>
      </c>
      <c r="J66" s="102">
        <f t="shared" si="0"/>
        <v>2657.77</v>
      </c>
    </row>
    <row r="67" spans="1:10" ht="14.5" x14ac:dyDescent="0.3">
      <c r="A67" s="55" t="s">
        <v>185</v>
      </c>
      <c r="B67" s="105" t="s">
        <v>29</v>
      </c>
      <c r="C67" s="104" t="s">
        <v>223</v>
      </c>
      <c r="D67" s="94" t="s">
        <v>227</v>
      </c>
      <c r="E67" s="53">
        <v>1</v>
      </c>
      <c r="F67" s="61" t="s">
        <v>289</v>
      </c>
      <c r="G67" s="54">
        <v>0</v>
      </c>
      <c r="H67" s="101">
        <v>1229.22</v>
      </c>
      <c r="I67" s="101">
        <v>4916.8599999999997</v>
      </c>
      <c r="J67" s="102">
        <f t="shared" si="0"/>
        <v>6146.08</v>
      </c>
    </row>
    <row r="68" spans="1:10" ht="14.5" x14ac:dyDescent="0.3">
      <c r="A68" s="55" t="s">
        <v>189</v>
      </c>
      <c r="B68" s="105" t="s">
        <v>31</v>
      </c>
      <c r="C68" s="100" t="s">
        <v>222</v>
      </c>
      <c r="D68" s="94" t="s">
        <v>227</v>
      </c>
      <c r="E68" s="53">
        <v>1</v>
      </c>
      <c r="F68" s="60" t="s">
        <v>290</v>
      </c>
      <c r="G68" s="54">
        <v>0</v>
      </c>
      <c r="H68" s="101">
        <v>1129.55</v>
      </c>
      <c r="I68" s="101">
        <v>4518.2</v>
      </c>
      <c r="J68" s="102">
        <f t="shared" si="0"/>
        <v>5647.75</v>
      </c>
    </row>
    <row r="69" spans="1:10" ht="14.5" x14ac:dyDescent="0.3">
      <c r="A69" s="55" t="s">
        <v>182</v>
      </c>
      <c r="B69" s="100" t="s">
        <v>39</v>
      </c>
      <c r="C69" s="100" t="s">
        <v>220</v>
      </c>
      <c r="D69" s="94" t="s">
        <v>227</v>
      </c>
      <c r="E69" s="53">
        <v>1</v>
      </c>
      <c r="F69" s="60" t="s">
        <v>291</v>
      </c>
      <c r="G69" s="54">
        <v>0</v>
      </c>
      <c r="H69" s="101">
        <v>431.89</v>
      </c>
      <c r="I69" s="101">
        <v>1727.55</v>
      </c>
      <c r="J69" s="102">
        <f t="shared" si="0"/>
        <v>2159.44</v>
      </c>
    </row>
    <row r="70" spans="1:10" ht="14.5" x14ac:dyDescent="0.3">
      <c r="A70" s="55" t="s">
        <v>185</v>
      </c>
      <c r="B70" s="105" t="s">
        <v>29</v>
      </c>
      <c r="C70" s="104" t="s">
        <v>223</v>
      </c>
      <c r="D70" s="94" t="s">
        <v>227</v>
      </c>
      <c r="E70" s="53">
        <v>1</v>
      </c>
      <c r="F70" s="60" t="s">
        <v>293</v>
      </c>
      <c r="G70" s="54">
        <v>0</v>
      </c>
      <c r="H70" s="101">
        <v>1229.22</v>
      </c>
      <c r="I70" s="101">
        <v>4916.8599999999997</v>
      </c>
      <c r="J70" s="102">
        <f t="shared" si="0"/>
        <v>6146.08</v>
      </c>
    </row>
    <row r="71" spans="1:10" ht="14.5" x14ac:dyDescent="0.3">
      <c r="A71" s="55" t="s">
        <v>198</v>
      </c>
      <c r="B71" s="105"/>
      <c r="C71" s="103" t="s">
        <v>225</v>
      </c>
      <c r="D71" s="94" t="s">
        <v>227</v>
      </c>
      <c r="E71" s="53">
        <v>1</v>
      </c>
      <c r="F71" s="60" t="s">
        <v>294</v>
      </c>
      <c r="G71" s="54">
        <v>0</v>
      </c>
      <c r="H71" s="101">
        <v>3198</v>
      </c>
      <c r="I71" s="101">
        <v>12792</v>
      </c>
      <c r="J71" s="102">
        <f t="shared" ref="J71:J134" si="1">H71+I71</f>
        <v>15990</v>
      </c>
    </row>
    <row r="72" spans="1:10" ht="14.5" x14ac:dyDescent="0.3">
      <c r="A72" s="55" t="s">
        <v>196</v>
      </c>
      <c r="B72" s="104" t="s">
        <v>33</v>
      </c>
      <c r="C72" s="100" t="s">
        <v>222</v>
      </c>
      <c r="D72" s="94" t="s">
        <v>227</v>
      </c>
      <c r="E72" s="53">
        <v>1</v>
      </c>
      <c r="F72" s="60" t="s">
        <v>295</v>
      </c>
      <c r="G72" s="54">
        <v>0</v>
      </c>
      <c r="H72" s="101">
        <v>930.22</v>
      </c>
      <c r="I72" s="101">
        <v>3720.87</v>
      </c>
      <c r="J72" s="102">
        <f t="shared" si="1"/>
        <v>4651.09</v>
      </c>
    </row>
    <row r="73" spans="1:10" ht="14.5" x14ac:dyDescent="0.3">
      <c r="A73" s="55" t="s">
        <v>182</v>
      </c>
      <c r="B73" s="100" t="s">
        <v>39</v>
      </c>
      <c r="C73" s="100" t="s">
        <v>224</v>
      </c>
      <c r="D73" s="94" t="s">
        <v>227</v>
      </c>
      <c r="E73" s="53">
        <v>1</v>
      </c>
      <c r="F73" s="60" t="s">
        <v>296</v>
      </c>
      <c r="G73" s="54">
        <v>0</v>
      </c>
      <c r="H73" s="101">
        <v>431.89</v>
      </c>
      <c r="I73" s="101">
        <v>1727.55</v>
      </c>
      <c r="J73" s="102">
        <f t="shared" si="1"/>
        <v>2159.44</v>
      </c>
    </row>
    <row r="74" spans="1:10" ht="14.5" x14ac:dyDescent="0.3">
      <c r="A74" s="55" t="s">
        <v>199</v>
      </c>
      <c r="B74" s="105" t="s">
        <v>31</v>
      </c>
      <c r="C74" s="100" t="s">
        <v>224</v>
      </c>
      <c r="D74" s="94" t="s">
        <v>227</v>
      </c>
      <c r="E74" s="53">
        <v>1</v>
      </c>
      <c r="F74" s="60" t="s">
        <v>297</v>
      </c>
      <c r="G74" s="54">
        <v>0</v>
      </c>
      <c r="H74" s="101">
        <v>1129.55</v>
      </c>
      <c r="I74" s="101">
        <v>4518.2</v>
      </c>
      <c r="J74" s="102">
        <f t="shared" si="1"/>
        <v>5647.75</v>
      </c>
    </row>
    <row r="75" spans="1:10" ht="14.5" x14ac:dyDescent="0.3">
      <c r="A75" s="55" t="s">
        <v>200</v>
      </c>
      <c r="B75" s="104" t="s">
        <v>33</v>
      </c>
      <c r="C75" s="100" t="s">
        <v>222</v>
      </c>
      <c r="D75" s="122" t="s">
        <v>407</v>
      </c>
      <c r="E75" s="53">
        <v>1</v>
      </c>
      <c r="F75" s="60" t="s">
        <v>298</v>
      </c>
      <c r="G75" s="54">
        <v>0</v>
      </c>
      <c r="H75" s="101"/>
      <c r="I75" s="101">
        <v>3720.87</v>
      </c>
      <c r="J75" s="102">
        <f t="shared" si="1"/>
        <v>3720.87</v>
      </c>
    </row>
    <row r="76" spans="1:10" ht="14.5" x14ac:dyDescent="0.3">
      <c r="A76" s="55" t="s">
        <v>201</v>
      </c>
      <c r="B76" s="100" t="s">
        <v>39</v>
      </c>
      <c r="C76" s="104" t="s">
        <v>219</v>
      </c>
      <c r="D76" s="94" t="s">
        <v>227</v>
      </c>
      <c r="E76" s="53">
        <v>1</v>
      </c>
      <c r="F76" s="60" t="s">
        <v>299</v>
      </c>
      <c r="G76" s="54">
        <v>0</v>
      </c>
      <c r="H76" s="101">
        <v>431.89</v>
      </c>
      <c r="I76" s="101">
        <v>1727.55</v>
      </c>
      <c r="J76" s="102">
        <f t="shared" si="1"/>
        <v>2159.44</v>
      </c>
    </row>
    <row r="77" spans="1:10" ht="14.5" x14ac:dyDescent="0.3">
      <c r="A77" s="55" t="s">
        <v>180</v>
      </c>
      <c r="B77" s="103" t="s">
        <v>37</v>
      </c>
      <c r="C77" s="104" t="s">
        <v>223</v>
      </c>
      <c r="D77" s="94" t="s">
        <v>227</v>
      </c>
      <c r="E77" s="53">
        <v>1</v>
      </c>
      <c r="F77" s="60" t="s">
        <v>523</v>
      </c>
      <c r="G77" s="54">
        <v>0</v>
      </c>
      <c r="H77" s="101">
        <v>664.44</v>
      </c>
      <c r="I77" s="101">
        <v>2657.77</v>
      </c>
      <c r="J77" s="102">
        <f t="shared" si="1"/>
        <v>3322.21</v>
      </c>
    </row>
    <row r="78" spans="1:10" ht="14.5" x14ac:dyDescent="0.3">
      <c r="A78" s="55" t="s">
        <v>202</v>
      </c>
      <c r="B78" s="105" t="s">
        <v>31</v>
      </c>
      <c r="C78" s="100" t="s">
        <v>222</v>
      </c>
      <c r="D78" s="122" t="s">
        <v>407</v>
      </c>
      <c r="E78" s="53">
        <v>1</v>
      </c>
      <c r="F78" s="60" t="s">
        <v>300</v>
      </c>
      <c r="G78" s="54">
        <v>0</v>
      </c>
      <c r="H78" s="101"/>
      <c r="I78" s="101">
        <v>4518.2</v>
      </c>
      <c r="J78" s="102">
        <f t="shared" si="1"/>
        <v>4518.2</v>
      </c>
    </row>
    <row r="79" spans="1:10" ht="14.5" x14ac:dyDescent="0.3">
      <c r="A79" s="55" t="s">
        <v>187</v>
      </c>
      <c r="B79" s="105" t="s">
        <v>25</v>
      </c>
      <c r="C79" s="109" t="s">
        <v>226</v>
      </c>
      <c r="D79" s="94" t="s">
        <v>227</v>
      </c>
      <c r="E79" s="53">
        <v>1</v>
      </c>
      <c r="F79" s="60" t="s">
        <v>301</v>
      </c>
      <c r="G79" s="54">
        <v>0</v>
      </c>
      <c r="H79" s="101">
        <v>1993.32</v>
      </c>
      <c r="I79" s="101">
        <v>7973.3</v>
      </c>
      <c r="J79" s="102">
        <f t="shared" si="1"/>
        <v>9966.6200000000008</v>
      </c>
    </row>
    <row r="80" spans="1:10" ht="14.5" x14ac:dyDescent="0.3">
      <c r="A80" s="55" t="s">
        <v>189</v>
      </c>
      <c r="B80" s="105" t="s">
        <v>31</v>
      </c>
      <c r="C80" s="104" t="s">
        <v>219</v>
      </c>
      <c r="D80" s="94" t="s">
        <v>227</v>
      </c>
      <c r="E80" s="53">
        <v>1</v>
      </c>
      <c r="F80" s="61" t="s">
        <v>302</v>
      </c>
      <c r="G80" s="54">
        <v>0</v>
      </c>
      <c r="H80" s="101">
        <v>1129.55</v>
      </c>
      <c r="I80" s="101">
        <v>4518.2</v>
      </c>
      <c r="J80" s="102">
        <f t="shared" si="1"/>
        <v>5647.75</v>
      </c>
    </row>
    <row r="81" spans="1:10" ht="14.5" x14ac:dyDescent="0.3">
      <c r="A81" s="55" t="s">
        <v>203</v>
      </c>
      <c r="B81" s="105" t="s">
        <v>31</v>
      </c>
      <c r="C81" s="105" t="s">
        <v>226</v>
      </c>
      <c r="D81" s="122" t="s">
        <v>407</v>
      </c>
      <c r="E81" s="53">
        <v>1</v>
      </c>
      <c r="F81" s="60" t="s">
        <v>305</v>
      </c>
      <c r="G81" s="54">
        <v>0</v>
      </c>
      <c r="H81" s="101"/>
      <c r="I81" s="101">
        <v>4518.2</v>
      </c>
      <c r="J81" s="102">
        <f t="shared" si="1"/>
        <v>4518.2</v>
      </c>
    </row>
    <row r="82" spans="1:10" ht="14.5" x14ac:dyDescent="0.3">
      <c r="A82" s="55" t="s">
        <v>185</v>
      </c>
      <c r="B82" s="105" t="s">
        <v>29</v>
      </c>
      <c r="C82" s="104" t="s">
        <v>223</v>
      </c>
      <c r="D82" s="122" t="s">
        <v>407</v>
      </c>
      <c r="E82" s="53">
        <v>1</v>
      </c>
      <c r="F82" s="61" t="s">
        <v>306</v>
      </c>
      <c r="G82" s="54">
        <v>0</v>
      </c>
      <c r="H82" s="101"/>
      <c r="I82" s="101">
        <v>4916.8599999999997</v>
      </c>
      <c r="J82" s="102">
        <f t="shared" si="1"/>
        <v>4916.8599999999997</v>
      </c>
    </row>
    <row r="83" spans="1:10" ht="14.5" x14ac:dyDescent="0.3">
      <c r="A83" s="55" t="s">
        <v>182</v>
      </c>
      <c r="B83" s="100" t="s">
        <v>39</v>
      </c>
      <c r="C83" s="100" t="s">
        <v>220</v>
      </c>
      <c r="D83" s="94" t="s">
        <v>227</v>
      </c>
      <c r="E83" s="53">
        <v>1</v>
      </c>
      <c r="F83" s="90" t="s">
        <v>550</v>
      </c>
      <c r="G83" s="54">
        <v>0</v>
      </c>
      <c r="H83" s="101">
        <v>431.89</v>
      </c>
      <c r="I83" s="101">
        <v>1727.55</v>
      </c>
      <c r="J83" s="102">
        <f t="shared" si="1"/>
        <v>2159.44</v>
      </c>
    </row>
    <row r="84" spans="1:10" ht="14.5" x14ac:dyDescent="0.3">
      <c r="A84" s="55" t="s">
        <v>182</v>
      </c>
      <c r="B84" s="100" t="s">
        <v>39</v>
      </c>
      <c r="C84" s="103" t="s">
        <v>221</v>
      </c>
      <c r="D84" s="94" t="s">
        <v>227</v>
      </c>
      <c r="E84" s="53">
        <v>1</v>
      </c>
      <c r="F84" s="60" t="s">
        <v>307</v>
      </c>
      <c r="G84" s="54">
        <v>0</v>
      </c>
      <c r="H84" s="101">
        <v>431.89</v>
      </c>
      <c r="I84" s="101">
        <v>1727.55</v>
      </c>
      <c r="J84" s="102">
        <f t="shared" si="1"/>
        <v>2159.44</v>
      </c>
    </row>
    <row r="85" spans="1:10" ht="14.5" x14ac:dyDescent="0.3">
      <c r="A85" s="55" t="s">
        <v>183</v>
      </c>
      <c r="B85" s="104" t="s">
        <v>27</v>
      </c>
      <c r="C85" s="105" t="s">
        <v>226</v>
      </c>
      <c r="D85" s="94" t="s">
        <v>227</v>
      </c>
      <c r="E85" s="53">
        <v>1</v>
      </c>
      <c r="F85" s="61" t="s">
        <v>309</v>
      </c>
      <c r="G85" s="54">
        <v>0</v>
      </c>
      <c r="H85" s="101">
        <v>1461.77</v>
      </c>
      <c r="I85" s="101">
        <v>5847.08</v>
      </c>
      <c r="J85" s="102">
        <f t="shared" si="1"/>
        <v>7308.85</v>
      </c>
    </row>
    <row r="86" spans="1:10" ht="14.5" x14ac:dyDescent="0.3">
      <c r="A86" s="55" t="s">
        <v>204</v>
      </c>
      <c r="B86" s="105" t="s">
        <v>41</v>
      </c>
      <c r="C86" s="103" t="s">
        <v>221</v>
      </c>
      <c r="D86" s="94" t="s">
        <v>227</v>
      </c>
      <c r="E86" s="53">
        <v>1</v>
      </c>
      <c r="F86" s="60" t="s">
        <v>310</v>
      </c>
      <c r="G86" s="54">
        <v>0</v>
      </c>
      <c r="H86" s="101">
        <v>265.77999999999997</v>
      </c>
      <c r="I86" s="106">
        <v>1063.1099999999999</v>
      </c>
      <c r="J86" s="107">
        <f t="shared" si="1"/>
        <v>1328.8899999999999</v>
      </c>
    </row>
    <row r="87" spans="1:10" ht="14.5" x14ac:dyDescent="0.3">
      <c r="A87" s="55" t="s">
        <v>199</v>
      </c>
      <c r="B87" s="105" t="s">
        <v>31</v>
      </c>
      <c r="C87" s="100" t="s">
        <v>224</v>
      </c>
      <c r="D87" s="94" t="s">
        <v>227</v>
      </c>
      <c r="E87" s="53">
        <v>1</v>
      </c>
      <c r="F87" s="60" t="s">
        <v>311</v>
      </c>
      <c r="G87" s="54">
        <v>0</v>
      </c>
      <c r="H87" s="101">
        <v>1129.55</v>
      </c>
      <c r="I87" s="101">
        <v>4518.2</v>
      </c>
      <c r="J87" s="102">
        <f t="shared" si="1"/>
        <v>5647.75</v>
      </c>
    </row>
    <row r="88" spans="1:10" ht="14.5" x14ac:dyDescent="0.3">
      <c r="A88" s="55" t="s">
        <v>181</v>
      </c>
      <c r="B88" s="104" t="s">
        <v>33</v>
      </c>
      <c r="C88" s="105" t="s">
        <v>226</v>
      </c>
      <c r="D88" s="94" t="s">
        <v>227</v>
      </c>
      <c r="E88" s="53">
        <v>1</v>
      </c>
      <c r="F88" s="60" t="s">
        <v>312</v>
      </c>
      <c r="G88" s="54">
        <v>0</v>
      </c>
      <c r="H88" s="101">
        <v>930.22</v>
      </c>
      <c r="I88" s="101">
        <v>3720.87</v>
      </c>
      <c r="J88" s="102">
        <f t="shared" si="1"/>
        <v>4651.09</v>
      </c>
    </row>
    <row r="89" spans="1:10" ht="14.5" x14ac:dyDescent="0.3">
      <c r="A89" s="55" t="s">
        <v>185</v>
      </c>
      <c r="B89" s="105" t="s">
        <v>29</v>
      </c>
      <c r="C89" s="100" t="s">
        <v>222</v>
      </c>
      <c r="D89" s="94" t="s">
        <v>227</v>
      </c>
      <c r="E89" s="53">
        <v>1</v>
      </c>
      <c r="F89" s="60" t="s">
        <v>524</v>
      </c>
      <c r="G89" s="54">
        <v>0</v>
      </c>
      <c r="H89" s="101">
        <v>1229.22</v>
      </c>
      <c r="I89" s="101">
        <v>4916.8599999999997</v>
      </c>
      <c r="J89" s="102">
        <f t="shared" si="1"/>
        <v>6146.08</v>
      </c>
    </row>
    <row r="90" spans="1:10" ht="14.5" x14ac:dyDescent="0.3">
      <c r="A90" s="55" t="s">
        <v>189</v>
      </c>
      <c r="B90" s="105" t="s">
        <v>31</v>
      </c>
      <c r="C90" s="103" t="s">
        <v>225</v>
      </c>
      <c r="D90" s="94" t="s">
        <v>227</v>
      </c>
      <c r="E90" s="53">
        <v>1</v>
      </c>
      <c r="F90" s="60" t="s">
        <v>314</v>
      </c>
      <c r="G90" s="54">
        <v>0</v>
      </c>
      <c r="H90" s="101">
        <v>1129.55</v>
      </c>
      <c r="I90" s="101">
        <v>4518.2</v>
      </c>
      <c r="J90" s="102">
        <f t="shared" si="1"/>
        <v>5647.75</v>
      </c>
    </row>
    <row r="91" spans="1:10" ht="14.5" x14ac:dyDescent="0.3">
      <c r="A91" s="55" t="s">
        <v>185</v>
      </c>
      <c r="B91" s="105" t="s">
        <v>29</v>
      </c>
      <c r="C91" s="104" t="s">
        <v>219</v>
      </c>
      <c r="D91" s="94" t="s">
        <v>227</v>
      </c>
      <c r="E91" s="53">
        <v>1</v>
      </c>
      <c r="F91" s="92" t="s">
        <v>388</v>
      </c>
      <c r="G91" s="54">
        <v>0</v>
      </c>
      <c r="H91" s="101">
        <v>1229.22</v>
      </c>
      <c r="I91" s="101">
        <v>4916.8599999999997</v>
      </c>
      <c r="J91" s="102">
        <f t="shared" si="1"/>
        <v>6146.08</v>
      </c>
    </row>
    <row r="92" spans="1:10" ht="14.5" x14ac:dyDescent="0.3">
      <c r="A92" s="55" t="s">
        <v>180</v>
      </c>
      <c r="B92" s="103" t="s">
        <v>37</v>
      </c>
      <c r="C92" s="100" t="s">
        <v>220</v>
      </c>
      <c r="D92" s="94" t="s">
        <v>227</v>
      </c>
      <c r="E92" s="53">
        <v>1</v>
      </c>
      <c r="F92" s="60" t="s">
        <v>371</v>
      </c>
      <c r="G92" s="54">
        <v>0</v>
      </c>
      <c r="H92" s="101">
        <v>664.44</v>
      </c>
      <c r="I92" s="101">
        <v>2657.77</v>
      </c>
      <c r="J92" s="102">
        <f t="shared" si="1"/>
        <v>3322.21</v>
      </c>
    </row>
    <row r="93" spans="1:10" ht="14.5" x14ac:dyDescent="0.3">
      <c r="A93" s="55" t="s">
        <v>207</v>
      </c>
      <c r="B93" s="104" t="s">
        <v>27</v>
      </c>
      <c r="C93" s="103" t="s">
        <v>225</v>
      </c>
      <c r="D93" s="94" t="s">
        <v>227</v>
      </c>
      <c r="E93" s="53">
        <v>1</v>
      </c>
      <c r="F93" s="60" t="s">
        <v>320</v>
      </c>
      <c r="G93" s="54">
        <v>0</v>
      </c>
      <c r="H93" s="101">
        <v>1461.77</v>
      </c>
      <c r="I93" s="101">
        <v>5847.08</v>
      </c>
      <c r="J93" s="102">
        <f t="shared" si="1"/>
        <v>7308.85</v>
      </c>
    </row>
    <row r="94" spans="1:10" ht="14.5" x14ac:dyDescent="0.3">
      <c r="A94" s="55" t="s">
        <v>181</v>
      </c>
      <c r="B94" s="104" t="s">
        <v>33</v>
      </c>
      <c r="C94" s="104" t="s">
        <v>219</v>
      </c>
      <c r="D94" s="94" t="s">
        <v>227</v>
      </c>
      <c r="E94" s="53">
        <v>1</v>
      </c>
      <c r="F94" s="60" t="s">
        <v>321</v>
      </c>
      <c r="G94" s="54">
        <v>0</v>
      </c>
      <c r="H94" s="101">
        <v>930.22</v>
      </c>
      <c r="I94" s="101">
        <v>3720.87</v>
      </c>
      <c r="J94" s="102">
        <f t="shared" si="1"/>
        <v>4651.09</v>
      </c>
    </row>
    <row r="95" spans="1:10" ht="14.5" x14ac:dyDescent="0.3">
      <c r="A95" s="55" t="s">
        <v>182</v>
      </c>
      <c r="B95" s="100" t="s">
        <v>39</v>
      </c>
      <c r="C95" s="100" t="s">
        <v>224</v>
      </c>
      <c r="D95" s="94" t="s">
        <v>227</v>
      </c>
      <c r="E95" s="53">
        <v>1</v>
      </c>
      <c r="F95" s="60" t="s">
        <v>322</v>
      </c>
      <c r="G95" s="54">
        <v>0</v>
      </c>
      <c r="H95" s="101">
        <v>431.89</v>
      </c>
      <c r="I95" s="101">
        <v>1727.55</v>
      </c>
      <c r="J95" s="102">
        <f t="shared" si="1"/>
        <v>2159.44</v>
      </c>
    </row>
    <row r="96" spans="1:10" ht="14.5" x14ac:dyDescent="0.3">
      <c r="A96" s="55" t="s">
        <v>182</v>
      </c>
      <c r="B96" s="100" t="s">
        <v>39</v>
      </c>
      <c r="C96" s="104" t="s">
        <v>219</v>
      </c>
      <c r="D96" s="94" t="s">
        <v>227</v>
      </c>
      <c r="E96" s="53">
        <v>1</v>
      </c>
      <c r="F96" s="60" t="s">
        <v>323</v>
      </c>
      <c r="G96" s="54">
        <v>0</v>
      </c>
      <c r="H96" s="101">
        <v>431.89</v>
      </c>
      <c r="I96" s="101">
        <v>1727.55</v>
      </c>
      <c r="J96" s="102">
        <f t="shared" si="1"/>
        <v>2159.44</v>
      </c>
    </row>
    <row r="97" spans="1:10" ht="14.5" x14ac:dyDescent="0.3">
      <c r="A97" s="55" t="s">
        <v>182</v>
      </c>
      <c r="B97" s="100" t="s">
        <v>39</v>
      </c>
      <c r="C97" s="104" t="s">
        <v>219</v>
      </c>
      <c r="D97" s="94" t="s">
        <v>227</v>
      </c>
      <c r="E97" s="53">
        <v>1</v>
      </c>
      <c r="F97" s="60" t="s">
        <v>324</v>
      </c>
      <c r="G97" s="54">
        <v>0</v>
      </c>
      <c r="H97" s="101">
        <v>431.89</v>
      </c>
      <c r="I97" s="101">
        <v>1727.55</v>
      </c>
      <c r="J97" s="102">
        <f t="shared" si="1"/>
        <v>2159.44</v>
      </c>
    </row>
    <row r="98" spans="1:10" ht="14.5" x14ac:dyDescent="0.3">
      <c r="A98" s="55" t="s">
        <v>216</v>
      </c>
      <c r="B98" s="105"/>
      <c r="C98" s="108" t="s">
        <v>222</v>
      </c>
      <c r="D98" s="94" t="s">
        <v>227</v>
      </c>
      <c r="E98" s="53">
        <v>1</v>
      </c>
      <c r="F98" s="90" t="s">
        <v>372</v>
      </c>
      <c r="G98" s="54">
        <v>0</v>
      </c>
      <c r="H98" s="110">
        <v>8100</v>
      </c>
      <c r="I98" s="110">
        <v>18900</v>
      </c>
      <c r="J98" s="111">
        <f t="shared" si="1"/>
        <v>27000</v>
      </c>
    </row>
    <row r="99" spans="1:10" ht="14.5" x14ac:dyDescent="0.3">
      <c r="A99" s="55" t="s">
        <v>183</v>
      </c>
      <c r="B99" s="104" t="s">
        <v>27</v>
      </c>
      <c r="C99" s="100" t="s">
        <v>220</v>
      </c>
      <c r="D99" s="94" t="s">
        <v>227</v>
      </c>
      <c r="E99" s="53">
        <v>1</v>
      </c>
      <c r="F99" s="61" t="s">
        <v>327</v>
      </c>
      <c r="G99" s="54">
        <v>0</v>
      </c>
      <c r="H99" s="101">
        <v>1461.77</v>
      </c>
      <c r="I99" s="101">
        <v>5847.08</v>
      </c>
      <c r="J99" s="102">
        <f t="shared" si="1"/>
        <v>7308.85</v>
      </c>
    </row>
    <row r="100" spans="1:10" ht="14.5" x14ac:dyDescent="0.3">
      <c r="A100" s="55" t="s">
        <v>201</v>
      </c>
      <c r="B100" s="100" t="s">
        <v>39</v>
      </c>
      <c r="C100" s="105" t="s">
        <v>226</v>
      </c>
      <c r="D100" s="94" t="s">
        <v>227</v>
      </c>
      <c r="E100" s="53">
        <v>1</v>
      </c>
      <c r="F100" s="60" t="s">
        <v>328</v>
      </c>
      <c r="G100" s="54">
        <v>0</v>
      </c>
      <c r="H100" s="101">
        <v>431.89</v>
      </c>
      <c r="I100" s="101">
        <v>1727.55</v>
      </c>
      <c r="J100" s="102">
        <f t="shared" si="1"/>
        <v>2159.44</v>
      </c>
    </row>
    <row r="101" spans="1:10" ht="14.5" x14ac:dyDescent="0.3">
      <c r="A101" s="55" t="s">
        <v>199</v>
      </c>
      <c r="B101" s="105" t="s">
        <v>31</v>
      </c>
      <c r="C101" s="104" t="s">
        <v>219</v>
      </c>
      <c r="D101" s="94" t="s">
        <v>227</v>
      </c>
      <c r="E101" s="53">
        <v>1</v>
      </c>
      <c r="F101" s="60" t="s">
        <v>329</v>
      </c>
      <c r="G101" s="54">
        <v>0</v>
      </c>
      <c r="H101" s="101">
        <v>1129.55</v>
      </c>
      <c r="I101" s="101">
        <v>4518.2</v>
      </c>
      <c r="J101" s="102">
        <f t="shared" si="1"/>
        <v>5647.75</v>
      </c>
    </row>
    <row r="102" spans="1:10" ht="14.5" x14ac:dyDescent="0.3">
      <c r="A102" s="55" t="s">
        <v>199</v>
      </c>
      <c r="B102" s="105" t="s">
        <v>31</v>
      </c>
      <c r="C102" s="104" t="s">
        <v>219</v>
      </c>
      <c r="D102" s="94" t="s">
        <v>227</v>
      </c>
      <c r="E102" s="53">
        <v>1</v>
      </c>
      <c r="F102" s="60" t="s">
        <v>331</v>
      </c>
      <c r="G102" s="54">
        <v>0</v>
      </c>
      <c r="H102" s="101">
        <v>1129.55</v>
      </c>
      <c r="I102" s="101">
        <v>4518.2</v>
      </c>
      <c r="J102" s="102">
        <f t="shared" si="1"/>
        <v>5647.75</v>
      </c>
    </row>
    <row r="103" spans="1:10" ht="14.5" x14ac:dyDescent="0.3">
      <c r="A103" s="55" t="s">
        <v>185</v>
      </c>
      <c r="B103" s="105" t="s">
        <v>29</v>
      </c>
      <c r="C103" s="100" t="s">
        <v>222</v>
      </c>
      <c r="D103" s="94" t="s">
        <v>227</v>
      </c>
      <c r="E103" s="53">
        <v>1</v>
      </c>
      <c r="F103" s="61" t="s">
        <v>526</v>
      </c>
      <c r="G103" s="54">
        <v>0</v>
      </c>
      <c r="H103" s="101">
        <v>1229.22</v>
      </c>
      <c r="I103" s="101">
        <v>4916.8599999999997</v>
      </c>
      <c r="J103" s="102">
        <f t="shared" si="1"/>
        <v>6146.08</v>
      </c>
    </row>
    <row r="104" spans="1:10" ht="14.5" x14ac:dyDescent="0.3">
      <c r="A104" s="55" t="s">
        <v>210</v>
      </c>
      <c r="B104" s="105"/>
      <c r="C104" s="103" t="s">
        <v>221</v>
      </c>
      <c r="D104" s="94" t="s">
        <v>227</v>
      </c>
      <c r="E104" s="53">
        <v>1</v>
      </c>
      <c r="F104" s="60" t="s">
        <v>332</v>
      </c>
      <c r="G104" s="54">
        <v>0</v>
      </c>
      <c r="H104" s="101">
        <v>3198</v>
      </c>
      <c r="I104" s="101">
        <v>12792</v>
      </c>
      <c r="J104" s="102">
        <f t="shared" si="1"/>
        <v>15990</v>
      </c>
    </row>
    <row r="105" spans="1:10" ht="14.5" x14ac:dyDescent="0.3">
      <c r="A105" s="55" t="s">
        <v>187</v>
      </c>
      <c r="B105" s="105" t="s">
        <v>25</v>
      </c>
      <c r="C105" s="100" t="s">
        <v>222</v>
      </c>
      <c r="D105" s="122" t="s">
        <v>461</v>
      </c>
      <c r="E105" s="53">
        <v>1</v>
      </c>
      <c r="F105" s="60" t="s">
        <v>334</v>
      </c>
      <c r="G105" s="54">
        <v>0</v>
      </c>
      <c r="H105" s="101"/>
      <c r="I105" s="101">
        <v>7973.3</v>
      </c>
      <c r="J105" s="102">
        <f t="shared" si="1"/>
        <v>7973.3</v>
      </c>
    </row>
    <row r="106" spans="1:10" ht="14.5" x14ac:dyDescent="0.3">
      <c r="A106" s="55" t="s">
        <v>189</v>
      </c>
      <c r="B106" s="105" t="s">
        <v>31</v>
      </c>
      <c r="C106" s="103" t="s">
        <v>221</v>
      </c>
      <c r="D106" s="94" t="s">
        <v>227</v>
      </c>
      <c r="E106" s="53">
        <v>1</v>
      </c>
      <c r="F106" s="61" t="s">
        <v>335</v>
      </c>
      <c r="G106" s="54">
        <v>0</v>
      </c>
      <c r="H106" s="101">
        <v>1129.55</v>
      </c>
      <c r="I106" s="101">
        <v>4518.2</v>
      </c>
      <c r="J106" s="102">
        <f t="shared" si="1"/>
        <v>5647.75</v>
      </c>
    </row>
    <row r="107" spans="1:10" ht="14.5" x14ac:dyDescent="0.3">
      <c r="A107" s="55" t="s">
        <v>185</v>
      </c>
      <c r="B107" s="105" t="s">
        <v>29</v>
      </c>
      <c r="C107" s="104" t="s">
        <v>223</v>
      </c>
      <c r="D107" s="94" t="s">
        <v>227</v>
      </c>
      <c r="E107" s="53">
        <v>1</v>
      </c>
      <c r="F107" s="61" t="s">
        <v>336</v>
      </c>
      <c r="G107" s="54">
        <v>0</v>
      </c>
      <c r="H107" s="101">
        <v>1229.22</v>
      </c>
      <c r="I107" s="101">
        <v>4916.8599999999997</v>
      </c>
      <c r="J107" s="102">
        <f t="shared" si="1"/>
        <v>6146.08</v>
      </c>
    </row>
    <row r="108" spans="1:10" ht="14.5" x14ac:dyDescent="0.3">
      <c r="A108" s="55" t="s">
        <v>182</v>
      </c>
      <c r="B108" s="100" t="s">
        <v>39</v>
      </c>
      <c r="C108" s="100" t="s">
        <v>220</v>
      </c>
      <c r="D108" s="94" t="s">
        <v>227</v>
      </c>
      <c r="E108" s="53">
        <v>1</v>
      </c>
      <c r="F108" s="61" t="s">
        <v>338</v>
      </c>
      <c r="G108" s="54">
        <v>0</v>
      </c>
      <c r="H108" s="101">
        <v>431.89</v>
      </c>
      <c r="I108" s="101">
        <v>1727.55</v>
      </c>
      <c r="J108" s="102">
        <f t="shared" si="1"/>
        <v>2159.44</v>
      </c>
    </row>
    <row r="109" spans="1:10" ht="14.5" x14ac:dyDescent="0.3">
      <c r="A109" s="55" t="s">
        <v>211</v>
      </c>
      <c r="B109" s="105" t="s">
        <v>41</v>
      </c>
      <c r="C109" s="105" t="s">
        <v>226</v>
      </c>
      <c r="D109" s="122" t="s">
        <v>407</v>
      </c>
      <c r="E109" s="53">
        <v>1</v>
      </c>
      <c r="F109" s="60" t="s">
        <v>339</v>
      </c>
      <c r="G109" s="54">
        <v>0</v>
      </c>
      <c r="H109" s="101"/>
      <c r="I109" s="106">
        <v>1063.1099999999999</v>
      </c>
      <c r="J109" s="107">
        <f t="shared" si="1"/>
        <v>1063.1099999999999</v>
      </c>
    </row>
    <row r="110" spans="1:10" ht="14.5" x14ac:dyDescent="0.3">
      <c r="A110" s="55" t="s">
        <v>183</v>
      </c>
      <c r="B110" s="104" t="s">
        <v>27</v>
      </c>
      <c r="C110" s="100" t="s">
        <v>222</v>
      </c>
      <c r="D110" s="94" t="s">
        <v>227</v>
      </c>
      <c r="E110" s="53">
        <v>1</v>
      </c>
      <c r="F110" s="60" t="s">
        <v>527</v>
      </c>
      <c r="G110" s="54">
        <v>0</v>
      </c>
      <c r="H110" s="101">
        <v>1461.77</v>
      </c>
      <c r="I110" s="101">
        <v>5847.08</v>
      </c>
      <c r="J110" s="102">
        <f t="shared" si="1"/>
        <v>7308.85</v>
      </c>
    </row>
    <row r="111" spans="1:10" ht="14.5" x14ac:dyDescent="0.3">
      <c r="A111" s="55" t="s">
        <v>180</v>
      </c>
      <c r="B111" s="103" t="s">
        <v>37</v>
      </c>
      <c r="C111" s="100" t="s">
        <v>224</v>
      </c>
      <c r="D111" s="94" t="s">
        <v>227</v>
      </c>
      <c r="E111" s="53">
        <v>1</v>
      </c>
      <c r="F111" s="60" t="s">
        <v>340</v>
      </c>
      <c r="G111" s="54">
        <v>0</v>
      </c>
      <c r="H111" s="101">
        <v>664.44</v>
      </c>
      <c r="I111" s="101">
        <v>2657.77</v>
      </c>
      <c r="J111" s="102">
        <f t="shared" si="1"/>
        <v>3322.21</v>
      </c>
    </row>
    <row r="112" spans="1:10" ht="14.5" x14ac:dyDescent="0.3">
      <c r="A112" s="55" t="s">
        <v>180</v>
      </c>
      <c r="B112" s="103" t="s">
        <v>37</v>
      </c>
      <c r="C112" s="104" t="s">
        <v>223</v>
      </c>
      <c r="D112" s="94" t="s">
        <v>227</v>
      </c>
      <c r="E112" s="53">
        <v>1</v>
      </c>
      <c r="F112" s="60" t="s">
        <v>341</v>
      </c>
      <c r="G112" s="54">
        <v>0</v>
      </c>
      <c r="H112" s="101">
        <v>664.44</v>
      </c>
      <c r="I112" s="101">
        <v>2657.77</v>
      </c>
      <c r="J112" s="102">
        <f t="shared" si="1"/>
        <v>3322.21</v>
      </c>
    </row>
    <row r="113" spans="1:10" ht="14.5" x14ac:dyDescent="0.3">
      <c r="A113" s="55" t="s">
        <v>189</v>
      </c>
      <c r="B113" s="105" t="s">
        <v>31</v>
      </c>
      <c r="C113" s="104" t="s">
        <v>219</v>
      </c>
      <c r="D113" s="94" t="s">
        <v>227</v>
      </c>
      <c r="E113" s="53">
        <v>1</v>
      </c>
      <c r="F113" s="61" t="s">
        <v>342</v>
      </c>
      <c r="G113" s="54">
        <v>0</v>
      </c>
      <c r="H113" s="101">
        <v>1129.55</v>
      </c>
      <c r="I113" s="101">
        <v>4518.2</v>
      </c>
      <c r="J113" s="102">
        <f t="shared" si="1"/>
        <v>5647.75</v>
      </c>
    </row>
    <row r="114" spans="1:10" ht="14.5" x14ac:dyDescent="0.3">
      <c r="A114" s="55" t="s">
        <v>188</v>
      </c>
      <c r="B114" s="105" t="s">
        <v>35</v>
      </c>
      <c r="C114" s="100" t="s">
        <v>222</v>
      </c>
      <c r="D114" s="94" t="s">
        <v>227</v>
      </c>
      <c r="E114" s="53">
        <v>1</v>
      </c>
      <c r="F114" s="60" t="s">
        <v>343</v>
      </c>
      <c r="G114" s="54">
        <v>0</v>
      </c>
      <c r="H114" s="101">
        <v>807.29</v>
      </c>
      <c r="I114" s="101">
        <v>3229.18</v>
      </c>
      <c r="J114" s="102">
        <f t="shared" si="1"/>
        <v>4036.47</v>
      </c>
    </row>
    <row r="115" spans="1:10" ht="14.5" x14ac:dyDescent="0.3">
      <c r="A115" s="55" t="s">
        <v>189</v>
      </c>
      <c r="B115" s="105" t="s">
        <v>31</v>
      </c>
      <c r="C115" s="104" t="s">
        <v>219</v>
      </c>
      <c r="D115" s="94" t="s">
        <v>227</v>
      </c>
      <c r="E115" s="53">
        <v>1</v>
      </c>
      <c r="F115" s="60" t="s">
        <v>344</v>
      </c>
      <c r="G115" s="54">
        <v>0</v>
      </c>
      <c r="H115" s="101">
        <v>1129.55</v>
      </c>
      <c r="I115" s="101">
        <v>4518.2</v>
      </c>
      <c r="J115" s="102">
        <f t="shared" si="1"/>
        <v>5647.75</v>
      </c>
    </row>
    <row r="116" spans="1:10" ht="14.5" x14ac:dyDescent="0.3">
      <c r="A116" s="55" t="s">
        <v>180</v>
      </c>
      <c r="B116" s="103" t="s">
        <v>37</v>
      </c>
      <c r="C116" s="100" t="s">
        <v>222</v>
      </c>
      <c r="D116" s="94" t="s">
        <v>227</v>
      </c>
      <c r="E116" s="53">
        <v>1</v>
      </c>
      <c r="F116" s="61" t="s">
        <v>345</v>
      </c>
      <c r="G116" s="54">
        <v>0</v>
      </c>
      <c r="H116" s="101">
        <v>664.44</v>
      </c>
      <c r="I116" s="101">
        <v>2657.77</v>
      </c>
      <c r="J116" s="102">
        <f t="shared" si="1"/>
        <v>3322.21</v>
      </c>
    </row>
    <row r="117" spans="1:10" ht="14.5" x14ac:dyDescent="0.3">
      <c r="A117" s="55" t="s">
        <v>180</v>
      </c>
      <c r="B117" s="103" t="s">
        <v>37</v>
      </c>
      <c r="C117" s="104" t="s">
        <v>219</v>
      </c>
      <c r="D117" s="94" t="s">
        <v>227</v>
      </c>
      <c r="E117" s="53">
        <v>1</v>
      </c>
      <c r="F117" s="60" t="s">
        <v>346</v>
      </c>
      <c r="G117" s="54">
        <v>0</v>
      </c>
      <c r="H117" s="101">
        <v>664.44</v>
      </c>
      <c r="I117" s="101">
        <v>2657.77</v>
      </c>
      <c r="J117" s="102">
        <f t="shared" si="1"/>
        <v>3322.21</v>
      </c>
    </row>
    <row r="118" spans="1:10" ht="14.5" x14ac:dyDescent="0.3">
      <c r="A118" s="55" t="s">
        <v>180</v>
      </c>
      <c r="B118" s="103" t="s">
        <v>37</v>
      </c>
      <c r="C118" s="105" t="s">
        <v>226</v>
      </c>
      <c r="D118" s="94" t="s">
        <v>227</v>
      </c>
      <c r="E118" s="53">
        <v>1</v>
      </c>
      <c r="F118" s="61" t="s">
        <v>347</v>
      </c>
      <c r="G118" s="54">
        <v>0</v>
      </c>
      <c r="H118" s="101">
        <v>664.44</v>
      </c>
      <c r="I118" s="101">
        <v>2657.77</v>
      </c>
      <c r="J118" s="102">
        <f t="shared" si="1"/>
        <v>3322.21</v>
      </c>
    </row>
    <row r="119" spans="1:10" ht="14.5" x14ac:dyDescent="0.3">
      <c r="A119" s="55" t="s">
        <v>213</v>
      </c>
      <c r="B119" s="104" t="s">
        <v>27</v>
      </c>
      <c r="C119" s="100" t="s">
        <v>220</v>
      </c>
      <c r="D119" s="94" t="s">
        <v>227</v>
      </c>
      <c r="E119" s="53">
        <v>1</v>
      </c>
      <c r="F119" s="60" t="s">
        <v>528</v>
      </c>
      <c r="G119" s="54">
        <v>0</v>
      </c>
      <c r="H119" s="101">
        <v>1461.77</v>
      </c>
      <c r="I119" s="101">
        <v>5847.08</v>
      </c>
      <c r="J119" s="102">
        <f t="shared" si="1"/>
        <v>7308.85</v>
      </c>
    </row>
    <row r="120" spans="1:10" ht="14.5" x14ac:dyDescent="0.3">
      <c r="A120" s="55" t="s">
        <v>195</v>
      </c>
      <c r="B120" s="105" t="s">
        <v>41</v>
      </c>
      <c r="C120" s="104" t="s">
        <v>219</v>
      </c>
      <c r="D120" s="94" t="s">
        <v>227</v>
      </c>
      <c r="E120" s="53">
        <v>1</v>
      </c>
      <c r="F120" s="60" t="s">
        <v>529</v>
      </c>
      <c r="G120" s="54">
        <v>0</v>
      </c>
      <c r="H120" s="101">
        <v>265.77999999999997</v>
      </c>
      <c r="I120" s="106">
        <v>1063.1099999999999</v>
      </c>
      <c r="J120" s="107">
        <f t="shared" si="1"/>
        <v>1328.8899999999999</v>
      </c>
    </row>
    <row r="121" spans="1:10" ht="14.5" x14ac:dyDescent="0.3">
      <c r="A121" s="55" t="s">
        <v>196</v>
      </c>
      <c r="B121" s="104" t="s">
        <v>33</v>
      </c>
      <c r="C121" s="100" t="s">
        <v>222</v>
      </c>
      <c r="D121" s="94" t="s">
        <v>227</v>
      </c>
      <c r="E121" s="53">
        <v>1</v>
      </c>
      <c r="F121" s="60" t="s">
        <v>530</v>
      </c>
      <c r="G121" s="54">
        <v>0</v>
      </c>
      <c r="H121" s="101">
        <v>930.22</v>
      </c>
      <c r="I121" s="101">
        <v>3720.87</v>
      </c>
      <c r="J121" s="102">
        <f t="shared" si="1"/>
        <v>4651.09</v>
      </c>
    </row>
    <row r="122" spans="1:10" ht="14.5" x14ac:dyDescent="0.3">
      <c r="A122" s="55" t="s">
        <v>195</v>
      </c>
      <c r="B122" s="105" t="s">
        <v>41</v>
      </c>
      <c r="C122" s="103" t="s">
        <v>225</v>
      </c>
      <c r="D122" s="94" t="s">
        <v>227</v>
      </c>
      <c r="E122" s="53">
        <v>1</v>
      </c>
      <c r="F122" s="60" t="s">
        <v>348</v>
      </c>
      <c r="G122" s="54">
        <v>0</v>
      </c>
      <c r="H122" s="101">
        <v>265.77999999999997</v>
      </c>
      <c r="I122" s="106">
        <v>1063.1099999999999</v>
      </c>
      <c r="J122" s="107">
        <f t="shared" si="1"/>
        <v>1328.8899999999999</v>
      </c>
    </row>
    <row r="123" spans="1:10" ht="14.5" x14ac:dyDescent="0.3">
      <c r="A123" s="55" t="s">
        <v>207</v>
      </c>
      <c r="B123" s="104" t="s">
        <v>27</v>
      </c>
      <c r="C123" s="103" t="s">
        <v>225</v>
      </c>
      <c r="D123" s="94" t="s">
        <v>227</v>
      </c>
      <c r="E123" s="53">
        <v>1</v>
      </c>
      <c r="F123" s="60" t="s">
        <v>350</v>
      </c>
      <c r="G123" s="54">
        <v>0</v>
      </c>
      <c r="H123" s="101">
        <v>1461.77</v>
      </c>
      <c r="I123" s="101">
        <v>5847.08</v>
      </c>
      <c r="J123" s="102">
        <f t="shared" si="1"/>
        <v>7308.85</v>
      </c>
    </row>
    <row r="124" spans="1:10" ht="14.5" x14ac:dyDescent="0.3">
      <c r="A124" s="55" t="s">
        <v>189</v>
      </c>
      <c r="B124" s="105" t="s">
        <v>31</v>
      </c>
      <c r="C124" s="104" t="s">
        <v>219</v>
      </c>
      <c r="D124" s="122" t="s">
        <v>407</v>
      </c>
      <c r="E124" s="53">
        <v>1</v>
      </c>
      <c r="F124" s="60" t="s">
        <v>351</v>
      </c>
      <c r="G124" s="54">
        <v>0</v>
      </c>
      <c r="H124" s="101"/>
      <c r="I124" s="101">
        <v>4518.2</v>
      </c>
      <c r="J124" s="102">
        <f t="shared" si="1"/>
        <v>4518.2</v>
      </c>
    </row>
    <row r="125" spans="1:10" ht="14.5" x14ac:dyDescent="0.3">
      <c r="A125" s="55" t="s">
        <v>180</v>
      </c>
      <c r="B125" s="103" t="s">
        <v>37</v>
      </c>
      <c r="C125" s="104" t="s">
        <v>219</v>
      </c>
      <c r="D125" s="94" t="s">
        <v>227</v>
      </c>
      <c r="E125" s="53">
        <v>1</v>
      </c>
      <c r="F125" s="60" t="s">
        <v>352</v>
      </c>
      <c r="G125" s="54">
        <v>0</v>
      </c>
      <c r="H125" s="101">
        <v>664.44</v>
      </c>
      <c r="I125" s="101">
        <v>2657.77</v>
      </c>
      <c r="J125" s="102">
        <f t="shared" si="1"/>
        <v>3322.21</v>
      </c>
    </row>
    <row r="126" spans="1:10" ht="14.5" x14ac:dyDescent="0.3">
      <c r="A126" s="55" t="s">
        <v>212</v>
      </c>
      <c r="B126" s="104" t="s">
        <v>33</v>
      </c>
      <c r="C126" s="105" t="s">
        <v>226</v>
      </c>
      <c r="D126" s="122" t="s">
        <v>407</v>
      </c>
      <c r="E126" s="53">
        <v>1</v>
      </c>
      <c r="F126" s="60" t="s">
        <v>353</v>
      </c>
      <c r="G126" s="54">
        <v>0</v>
      </c>
      <c r="H126" s="101"/>
      <c r="I126" s="101">
        <v>3720.87</v>
      </c>
      <c r="J126" s="102">
        <f t="shared" si="1"/>
        <v>3720.87</v>
      </c>
    </row>
    <row r="127" spans="1:10" ht="14.5" x14ac:dyDescent="0.3">
      <c r="A127" s="55" t="s">
        <v>188</v>
      </c>
      <c r="B127" s="105" t="s">
        <v>35</v>
      </c>
      <c r="C127" s="100" t="s">
        <v>224</v>
      </c>
      <c r="D127" s="94" t="s">
        <v>227</v>
      </c>
      <c r="E127" s="53">
        <v>1</v>
      </c>
      <c r="F127" s="60" t="s">
        <v>355</v>
      </c>
      <c r="G127" s="54">
        <v>0</v>
      </c>
      <c r="H127" s="101">
        <v>807.29</v>
      </c>
      <c r="I127" s="101">
        <v>3229.18</v>
      </c>
      <c r="J127" s="102">
        <f t="shared" si="1"/>
        <v>4036.47</v>
      </c>
    </row>
    <row r="128" spans="1:10" ht="14.5" x14ac:dyDescent="0.3">
      <c r="A128" s="55" t="s">
        <v>189</v>
      </c>
      <c r="B128" s="105" t="s">
        <v>31</v>
      </c>
      <c r="C128" s="104" t="s">
        <v>219</v>
      </c>
      <c r="D128" s="122" t="s">
        <v>407</v>
      </c>
      <c r="E128" s="53">
        <v>1</v>
      </c>
      <c r="F128" s="60" t="s">
        <v>356</v>
      </c>
      <c r="G128" s="54">
        <v>0</v>
      </c>
      <c r="H128" s="101"/>
      <c r="I128" s="101">
        <v>4518.2</v>
      </c>
      <c r="J128" s="102">
        <f t="shared" si="1"/>
        <v>4518.2</v>
      </c>
    </row>
    <row r="129" spans="1:10" ht="14.5" x14ac:dyDescent="0.3">
      <c r="A129" s="55" t="s">
        <v>185</v>
      </c>
      <c r="B129" s="105" t="s">
        <v>29</v>
      </c>
      <c r="C129" s="100" t="s">
        <v>222</v>
      </c>
      <c r="D129" s="94" t="s">
        <v>227</v>
      </c>
      <c r="E129" s="53">
        <v>1</v>
      </c>
      <c r="F129" s="60" t="s">
        <v>357</v>
      </c>
      <c r="G129" s="54">
        <v>0</v>
      </c>
      <c r="H129" s="101">
        <v>1229.22</v>
      </c>
      <c r="I129" s="101">
        <v>4916.8599999999997</v>
      </c>
      <c r="J129" s="102">
        <f t="shared" si="1"/>
        <v>6146.08</v>
      </c>
    </row>
    <row r="130" spans="1:10" ht="14.5" x14ac:dyDescent="0.3">
      <c r="A130" s="55" t="s">
        <v>183</v>
      </c>
      <c r="B130" s="104" t="s">
        <v>27</v>
      </c>
      <c r="C130" s="100" t="s">
        <v>222</v>
      </c>
      <c r="D130" s="94" t="s">
        <v>227</v>
      </c>
      <c r="E130" s="53">
        <v>1</v>
      </c>
      <c r="F130" s="61" t="s">
        <v>358</v>
      </c>
      <c r="G130" s="54">
        <v>0</v>
      </c>
      <c r="H130" s="101">
        <v>1461.77</v>
      </c>
      <c r="I130" s="101">
        <v>5847.08</v>
      </c>
      <c r="J130" s="102">
        <f t="shared" si="1"/>
        <v>7308.85</v>
      </c>
    </row>
    <row r="131" spans="1:10" ht="14.5" x14ac:dyDescent="0.3">
      <c r="A131" s="55" t="s">
        <v>214</v>
      </c>
      <c r="B131" s="105"/>
      <c r="C131" s="105" t="s">
        <v>226</v>
      </c>
      <c r="D131" s="94" t="s">
        <v>227</v>
      </c>
      <c r="E131" s="53">
        <v>1</v>
      </c>
      <c r="F131" s="60" t="s">
        <v>359</v>
      </c>
      <c r="G131" s="54">
        <v>0</v>
      </c>
      <c r="H131" s="101">
        <v>3198</v>
      </c>
      <c r="I131" s="101">
        <v>12792</v>
      </c>
      <c r="J131" s="102">
        <f t="shared" si="1"/>
        <v>15990</v>
      </c>
    </row>
    <row r="132" spans="1:10" ht="14.5" x14ac:dyDescent="0.3">
      <c r="A132" s="55" t="s">
        <v>183</v>
      </c>
      <c r="B132" s="104" t="s">
        <v>27</v>
      </c>
      <c r="C132" s="100" t="s">
        <v>224</v>
      </c>
      <c r="D132" s="94" t="s">
        <v>227</v>
      </c>
      <c r="E132" s="53">
        <v>1</v>
      </c>
      <c r="F132" s="60" t="s">
        <v>360</v>
      </c>
      <c r="G132" s="54">
        <v>0</v>
      </c>
      <c r="H132" s="101">
        <v>1461.77</v>
      </c>
      <c r="I132" s="101">
        <v>5847.08</v>
      </c>
      <c r="J132" s="102">
        <f t="shared" si="1"/>
        <v>7308.85</v>
      </c>
    </row>
    <row r="133" spans="1:10" ht="14.5" x14ac:dyDescent="0.3">
      <c r="A133" s="55" t="s">
        <v>183</v>
      </c>
      <c r="B133" s="104" t="s">
        <v>27</v>
      </c>
      <c r="C133" s="100" t="s">
        <v>222</v>
      </c>
      <c r="D133" s="94" t="s">
        <v>227</v>
      </c>
      <c r="E133" s="53">
        <v>1</v>
      </c>
      <c r="F133" s="60" t="s">
        <v>361</v>
      </c>
      <c r="G133" s="54">
        <v>0</v>
      </c>
      <c r="H133" s="101">
        <v>1461.77</v>
      </c>
      <c r="I133" s="101">
        <v>5847.08</v>
      </c>
      <c r="J133" s="102">
        <f t="shared" si="1"/>
        <v>7308.85</v>
      </c>
    </row>
    <row r="134" spans="1:10" ht="14.5" x14ac:dyDescent="0.3">
      <c r="A134" s="55" t="s">
        <v>181</v>
      </c>
      <c r="B134" s="104" t="s">
        <v>33</v>
      </c>
      <c r="C134" s="105" t="s">
        <v>226</v>
      </c>
      <c r="D134" s="94" t="s">
        <v>227</v>
      </c>
      <c r="E134" s="53">
        <v>1</v>
      </c>
      <c r="F134" s="61" t="s">
        <v>362</v>
      </c>
      <c r="G134" s="54">
        <v>0</v>
      </c>
      <c r="H134" s="101">
        <v>930.22</v>
      </c>
      <c r="I134" s="101">
        <v>3720.87</v>
      </c>
      <c r="J134" s="102">
        <f t="shared" si="1"/>
        <v>4651.09</v>
      </c>
    </row>
    <row r="135" spans="1:10" ht="14.5" x14ac:dyDescent="0.3">
      <c r="A135" s="55" t="s">
        <v>185</v>
      </c>
      <c r="B135" s="105" t="s">
        <v>29</v>
      </c>
      <c r="C135" s="100" t="s">
        <v>224</v>
      </c>
      <c r="D135" s="94" t="s">
        <v>227</v>
      </c>
      <c r="E135" s="53">
        <v>1</v>
      </c>
      <c r="F135" s="60" t="s">
        <v>363</v>
      </c>
      <c r="G135" s="54">
        <v>0</v>
      </c>
      <c r="H135" s="101">
        <v>1229.22</v>
      </c>
      <c r="I135" s="101">
        <v>4916.8599999999997</v>
      </c>
      <c r="J135" s="102">
        <f t="shared" ref="J135:J174" si="2">H135+I135</f>
        <v>6146.08</v>
      </c>
    </row>
    <row r="136" spans="1:10" ht="14.5" x14ac:dyDescent="0.3">
      <c r="A136" s="55" t="s">
        <v>180</v>
      </c>
      <c r="B136" s="103" t="s">
        <v>37</v>
      </c>
      <c r="C136" s="100" t="s">
        <v>222</v>
      </c>
      <c r="D136" s="94" t="s">
        <v>227</v>
      </c>
      <c r="E136" s="53">
        <v>1</v>
      </c>
      <c r="F136" s="60" t="s">
        <v>531</v>
      </c>
      <c r="G136" s="54">
        <v>0</v>
      </c>
      <c r="H136" s="101">
        <v>664.44</v>
      </c>
      <c r="I136" s="101">
        <v>2657.77</v>
      </c>
      <c r="J136" s="102">
        <f t="shared" si="2"/>
        <v>3322.21</v>
      </c>
    </row>
    <row r="137" spans="1:10" ht="14.5" x14ac:dyDescent="0.3">
      <c r="A137" s="55" t="s">
        <v>189</v>
      </c>
      <c r="B137" s="105" t="s">
        <v>31</v>
      </c>
      <c r="C137" s="100" t="s">
        <v>222</v>
      </c>
      <c r="D137" s="94" t="s">
        <v>227</v>
      </c>
      <c r="E137" s="53">
        <v>1</v>
      </c>
      <c r="F137" s="60" t="s">
        <v>364</v>
      </c>
      <c r="G137" s="54">
        <v>0</v>
      </c>
      <c r="H137" s="101">
        <v>1129.55</v>
      </c>
      <c r="I137" s="101">
        <v>4518.2</v>
      </c>
      <c r="J137" s="102">
        <f t="shared" si="2"/>
        <v>5647.75</v>
      </c>
    </row>
    <row r="138" spans="1:10" ht="14.5" x14ac:dyDescent="0.3">
      <c r="A138" s="55" t="s">
        <v>215</v>
      </c>
      <c r="B138" s="103" t="s">
        <v>37</v>
      </c>
      <c r="C138" s="104" t="s">
        <v>219</v>
      </c>
      <c r="D138" s="122" t="s">
        <v>407</v>
      </c>
      <c r="E138" s="53">
        <v>1</v>
      </c>
      <c r="F138" s="60" t="s">
        <v>365</v>
      </c>
      <c r="G138" s="54">
        <v>0</v>
      </c>
      <c r="H138" s="101"/>
      <c r="I138" s="101">
        <v>2657.77</v>
      </c>
      <c r="J138" s="102">
        <f t="shared" si="2"/>
        <v>2657.77</v>
      </c>
    </row>
    <row r="139" spans="1:10" ht="14.5" x14ac:dyDescent="0.3">
      <c r="A139" s="55" t="s">
        <v>180</v>
      </c>
      <c r="B139" s="103" t="s">
        <v>37</v>
      </c>
      <c r="C139" s="104" t="s">
        <v>219</v>
      </c>
      <c r="D139" s="94" t="s">
        <v>227</v>
      </c>
      <c r="E139" s="53">
        <v>1</v>
      </c>
      <c r="F139" s="60" t="s">
        <v>366</v>
      </c>
      <c r="G139" s="54">
        <v>0</v>
      </c>
      <c r="H139" s="101">
        <v>664.44</v>
      </c>
      <c r="I139" s="101">
        <v>2657.77</v>
      </c>
      <c r="J139" s="102">
        <f t="shared" si="2"/>
        <v>3322.21</v>
      </c>
    </row>
    <row r="140" spans="1:10" ht="14.5" x14ac:dyDescent="0.3">
      <c r="A140" s="55" t="s">
        <v>196</v>
      </c>
      <c r="B140" s="104" t="s">
        <v>33</v>
      </c>
      <c r="C140" s="100" t="s">
        <v>222</v>
      </c>
      <c r="D140" s="94" t="s">
        <v>227</v>
      </c>
      <c r="E140" s="53">
        <v>1</v>
      </c>
      <c r="F140" s="60" t="s">
        <v>367</v>
      </c>
      <c r="G140" s="54">
        <v>0</v>
      </c>
      <c r="H140" s="101">
        <v>930.22</v>
      </c>
      <c r="I140" s="101">
        <v>3720.87</v>
      </c>
      <c r="J140" s="102">
        <f t="shared" si="2"/>
        <v>4651.09</v>
      </c>
    </row>
    <row r="141" spans="1:10" ht="14.5" x14ac:dyDescent="0.3">
      <c r="A141" s="55" t="s">
        <v>183</v>
      </c>
      <c r="B141" s="104" t="s">
        <v>27</v>
      </c>
      <c r="C141" s="100" t="s">
        <v>224</v>
      </c>
      <c r="D141" s="94" t="s">
        <v>227</v>
      </c>
      <c r="E141" s="53">
        <v>1</v>
      </c>
      <c r="F141" s="60" t="s">
        <v>368</v>
      </c>
      <c r="G141" s="54">
        <v>0</v>
      </c>
      <c r="H141" s="101">
        <v>1461.77</v>
      </c>
      <c r="I141" s="101">
        <v>5847.08</v>
      </c>
      <c r="J141" s="102">
        <f t="shared" si="2"/>
        <v>7308.85</v>
      </c>
    </row>
    <row r="142" spans="1:10" ht="14.5" x14ac:dyDescent="0.3">
      <c r="A142" s="55" t="s">
        <v>188</v>
      </c>
      <c r="B142" s="105" t="s">
        <v>35</v>
      </c>
      <c r="C142" s="100" t="s">
        <v>222</v>
      </c>
      <c r="D142" s="94" t="s">
        <v>227</v>
      </c>
      <c r="E142" s="53">
        <v>1</v>
      </c>
      <c r="F142" s="60" t="s">
        <v>532</v>
      </c>
      <c r="G142" s="54">
        <v>0</v>
      </c>
      <c r="H142" s="101">
        <v>807.29</v>
      </c>
      <c r="I142" s="101">
        <v>3229.18</v>
      </c>
      <c r="J142" s="102">
        <f t="shared" si="2"/>
        <v>4036.47</v>
      </c>
    </row>
    <row r="143" spans="1:10" ht="14.5" x14ac:dyDescent="0.3">
      <c r="A143" s="55" t="s">
        <v>196</v>
      </c>
      <c r="B143" s="104" t="s">
        <v>33</v>
      </c>
      <c r="C143" s="104" t="s">
        <v>219</v>
      </c>
      <c r="D143" s="94" t="s">
        <v>227</v>
      </c>
      <c r="E143" s="53">
        <v>1</v>
      </c>
      <c r="F143" s="60" t="s">
        <v>370</v>
      </c>
      <c r="G143" s="54">
        <v>0</v>
      </c>
      <c r="H143" s="101">
        <v>930.22</v>
      </c>
      <c r="I143" s="101">
        <v>3720.87</v>
      </c>
      <c r="J143" s="102">
        <f t="shared" si="2"/>
        <v>4651.09</v>
      </c>
    </row>
    <row r="144" spans="1:10" ht="14.5" x14ac:dyDescent="0.3">
      <c r="A144" s="55" t="s">
        <v>182</v>
      </c>
      <c r="B144" s="100" t="s">
        <v>39</v>
      </c>
      <c r="C144" s="100" t="s">
        <v>220</v>
      </c>
      <c r="D144" s="94" t="s">
        <v>227</v>
      </c>
      <c r="E144" s="53">
        <v>1</v>
      </c>
      <c r="F144" s="60" t="s">
        <v>319</v>
      </c>
      <c r="G144" s="54">
        <v>0</v>
      </c>
      <c r="H144" s="101">
        <v>431.89</v>
      </c>
      <c r="I144" s="101">
        <v>1727.55</v>
      </c>
      <c r="J144" s="102">
        <f t="shared" si="2"/>
        <v>2159.44</v>
      </c>
    </row>
    <row r="145" spans="1:10" ht="14.5" x14ac:dyDescent="0.3">
      <c r="A145" s="55" t="s">
        <v>217</v>
      </c>
      <c r="B145" s="104" t="s">
        <v>27</v>
      </c>
      <c r="C145" s="103" t="s">
        <v>225</v>
      </c>
      <c r="D145" s="122" t="s">
        <v>461</v>
      </c>
      <c r="E145" s="53">
        <v>1</v>
      </c>
      <c r="F145" s="60" t="s">
        <v>373</v>
      </c>
      <c r="G145" s="54">
        <v>0</v>
      </c>
      <c r="H145" s="101"/>
      <c r="I145" s="101">
        <v>5847.08</v>
      </c>
      <c r="J145" s="102">
        <f t="shared" si="2"/>
        <v>5847.08</v>
      </c>
    </row>
    <row r="146" spans="1:10" ht="14.5" x14ac:dyDescent="0.3">
      <c r="A146" s="55" t="s">
        <v>189</v>
      </c>
      <c r="B146" s="105" t="s">
        <v>31</v>
      </c>
      <c r="C146" s="100" t="s">
        <v>224</v>
      </c>
      <c r="D146" s="94" t="s">
        <v>227</v>
      </c>
      <c r="E146" s="53">
        <v>1</v>
      </c>
      <c r="F146" s="60" t="s">
        <v>375</v>
      </c>
      <c r="G146" s="54">
        <v>0</v>
      </c>
      <c r="H146" s="101">
        <v>1129.55</v>
      </c>
      <c r="I146" s="101">
        <v>4518.2</v>
      </c>
      <c r="J146" s="102">
        <f t="shared" si="2"/>
        <v>5647.75</v>
      </c>
    </row>
    <row r="147" spans="1:10" ht="14.5" x14ac:dyDescent="0.3">
      <c r="A147" s="55" t="s">
        <v>209</v>
      </c>
      <c r="B147" s="104" t="s">
        <v>27</v>
      </c>
      <c r="C147" s="104" t="s">
        <v>219</v>
      </c>
      <c r="D147" s="94" t="s">
        <v>227</v>
      </c>
      <c r="E147" s="53">
        <v>1</v>
      </c>
      <c r="F147" s="90" t="s">
        <v>326</v>
      </c>
      <c r="G147" s="54">
        <v>0</v>
      </c>
      <c r="H147" s="101">
        <v>1461.77</v>
      </c>
      <c r="I147" s="101">
        <v>5847.08</v>
      </c>
      <c r="J147" s="102">
        <f t="shared" si="2"/>
        <v>7308.85</v>
      </c>
    </row>
    <row r="148" spans="1:10" ht="14.5" x14ac:dyDescent="0.3">
      <c r="A148" s="55" t="s">
        <v>189</v>
      </c>
      <c r="B148" s="105" t="s">
        <v>31</v>
      </c>
      <c r="C148" s="100" t="s">
        <v>220</v>
      </c>
      <c r="D148" s="94" t="s">
        <v>227</v>
      </c>
      <c r="E148" s="53">
        <v>1</v>
      </c>
      <c r="F148" s="60" t="s">
        <v>556</v>
      </c>
      <c r="G148" s="54">
        <v>0</v>
      </c>
      <c r="H148" s="101">
        <v>1129.55</v>
      </c>
      <c r="I148" s="101">
        <v>4518.2</v>
      </c>
      <c r="J148" s="102">
        <f t="shared" si="2"/>
        <v>5647.75</v>
      </c>
    </row>
    <row r="149" spans="1:10" ht="14.5" x14ac:dyDescent="0.3">
      <c r="A149" s="55" t="s">
        <v>207</v>
      </c>
      <c r="B149" s="104" t="s">
        <v>27</v>
      </c>
      <c r="C149" s="104" t="s">
        <v>223</v>
      </c>
      <c r="D149" s="122" t="s">
        <v>461</v>
      </c>
      <c r="E149" s="53">
        <v>1</v>
      </c>
      <c r="F149" s="90" t="s">
        <v>317</v>
      </c>
      <c r="G149" s="54">
        <v>0</v>
      </c>
      <c r="H149" s="101"/>
      <c r="I149" s="101">
        <v>5847.08</v>
      </c>
      <c r="J149" s="102">
        <f t="shared" si="2"/>
        <v>5847.08</v>
      </c>
    </row>
    <row r="150" spans="1:10" ht="14.5" x14ac:dyDescent="0.3">
      <c r="A150" s="55" t="s">
        <v>206</v>
      </c>
      <c r="B150" s="104" t="s">
        <v>27</v>
      </c>
      <c r="C150" s="104" t="s">
        <v>219</v>
      </c>
      <c r="D150" s="94" t="s">
        <v>227</v>
      </c>
      <c r="E150" s="53">
        <v>1</v>
      </c>
      <c r="F150" s="60" t="s">
        <v>316</v>
      </c>
      <c r="G150" s="54">
        <v>0</v>
      </c>
      <c r="H150" s="101">
        <v>1461.77</v>
      </c>
      <c r="I150" s="101">
        <v>5847.08</v>
      </c>
      <c r="J150" s="102">
        <f t="shared" si="2"/>
        <v>7308.85</v>
      </c>
    </row>
    <row r="151" spans="1:10" ht="14.5" x14ac:dyDescent="0.3">
      <c r="A151" s="55" t="s">
        <v>189</v>
      </c>
      <c r="B151" s="105" t="s">
        <v>31</v>
      </c>
      <c r="C151" s="105" t="s">
        <v>226</v>
      </c>
      <c r="D151" s="94" t="s">
        <v>227</v>
      </c>
      <c r="E151" s="53">
        <v>1</v>
      </c>
      <c r="F151" s="60" t="s">
        <v>377</v>
      </c>
      <c r="G151" s="54">
        <v>0</v>
      </c>
      <c r="H151" s="101">
        <v>1129.55</v>
      </c>
      <c r="I151" s="101">
        <v>4518.2</v>
      </c>
      <c r="J151" s="102">
        <f t="shared" si="2"/>
        <v>5647.75</v>
      </c>
    </row>
    <row r="152" spans="1:10" ht="14.5" x14ac:dyDescent="0.3">
      <c r="A152" s="55" t="s">
        <v>535</v>
      </c>
      <c r="B152" s="105"/>
      <c r="C152" s="100" t="s">
        <v>220</v>
      </c>
      <c r="D152" s="122" t="s">
        <v>461</v>
      </c>
      <c r="E152" s="53">
        <v>1</v>
      </c>
      <c r="F152" s="90" t="s">
        <v>313</v>
      </c>
      <c r="G152" s="54">
        <v>0</v>
      </c>
      <c r="H152" s="101"/>
      <c r="I152" s="101">
        <v>12792</v>
      </c>
      <c r="J152" s="102">
        <f t="shared" si="2"/>
        <v>12792</v>
      </c>
    </row>
    <row r="153" spans="1:10" ht="14.5" x14ac:dyDescent="0.3">
      <c r="A153" s="55" t="s">
        <v>182</v>
      </c>
      <c r="B153" s="100" t="s">
        <v>39</v>
      </c>
      <c r="C153" s="100" t="s">
        <v>220</v>
      </c>
      <c r="D153" s="94" t="s">
        <v>227</v>
      </c>
      <c r="E153" s="53">
        <v>1</v>
      </c>
      <c r="F153" s="60" t="s">
        <v>379</v>
      </c>
      <c r="G153" s="54">
        <v>0</v>
      </c>
      <c r="H153" s="101">
        <v>431.89</v>
      </c>
      <c r="I153" s="101">
        <v>1727.55</v>
      </c>
      <c r="J153" s="102">
        <f t="shared" si="2"/>
        <v>2159.44</v>
      </c>
    </row>
    <row r="154" spans="1:10" ht="14.5" x14ac:dyDescent="0.3">
      <c r="A154" s="55" t="s">
        <v>181</v>
      </c>
      <c r="B154" s="104" t="s">
        <v>33</v>
      </c>
      <c r="C154" s="103" t="s">
        <v>225</v>
      </c>
      <c r="D154" s="94" t="s">
        <v>227</v>
      </c>
      <c r="E154" s="53">
        <v>1</v>
      </c>
      <c r="F154" s="61" t="s">
        <v>537</v>
      </c>
      <c r="G154" s="54">
        <v>0</v>
      </c>
      <c r="H154" s="101">
        <v>930.22</v>
      </c>
      <c r="I154" s="101">
        <v>3720.87</v>
      </c>
      <c r="J154" s="102">
        <f t="shared" si="2"/>
        <v>4651.09</v>
      </c>
    </row>
    <row r="155" spans="1:10" ht="14.5" x14ac:dyDescent="0.3">
      <c r="A155" s="55" t="s">
        <v>187</v>
      </c>
      <c r="B155" s="105" t="s">
        <v>25</v>
      </c>
      <c r="C155" s="100" t="s">
        <v>222</v>
      </c>
      <c r="D155" s="94" t="s">
        <v>227</v>
      </c>
      <c r="E155" s="53">
        <v>1</v>
      </c>
      <c r="F155" s="60" t="s">
        <v>381</v>
      </c>
      <c r="G155" s="54">
        <v>0</v>
      </c>
      <c r="H155" s="101">
        <v>1993.32</v>
      </c>
      <c r="I155" s="101">
        <v>7973.3</v>
      </c>
      <c r="J155" s="102">
        <f t="shared" si="2"/>
        <v>9966.6200000000008</v>
      </c>
    </row>
    <row r="156" spans="1:10" ht="14.5" x14ac:dyDescent="0.3">
      <c r="A156" s="55" t="s">
        <v>185</v>
      </c>
      <c r="B156" s="105" t="s">
        <v>29</v>
      </c>
      <c r="C156" s="103" t="s">
        <v>225</v>
      </c>
      <c r="D156" s="94" t="s">
        <v>227</v>
      </c>
      <c r="E156" s="53">
        <v>1</v>
      </c>
      <c r="F156" s="60" t="s">
        <v>382</v>
      </c>
      <c r="G156" s="54">
        <v>0</v>
      </c>
      <c r="H156" s="101">
        <v>1229.22</v>
      </c>
      <c r="I156" s="101">
        <v>4916.8599999999997</v>
      </c>
      <c r="J156" s="102">
        <f t="shared" si="2"/>
        <v>6146.08</v>
      </c>
    </row>
    <row r="157" spans="1:10" ht="14.5" x14ac:dyDescent="0.3">
      <c r="A157" s="55" t="s">
        <v>187</v>
      </c>
      <c r="B157" s="105" t="s">
        <v>25</v>
      </c>
      <c r="C157" s="100" t="s">
        <v>222</v>
      </c>
      <c r="D157" s="94" t="s">
        <v>227</v>
      </c>
      <c r="E157" s="53">
        <v>1</v>
      </c>
      <c r="F157" s="60" t="s">
        <v>383</v>
      </c>
      <c r="G157" s="54">
        <v>0</v>
      </c>
      <c r="H157" s="101">
        <v>1993.32</v>
      </c>
      <c r="I157" s="101">
        <v>7973.3</v>
      </c>
      <c r="J157" s="102">
        <f t="shared" si="2"/>
        <v>9966.6200000000008</v>
      </c>
    </row>
    <row r="158" spans="1:10" ht="14.5" x14ac:dyDescent="0.3">
      <c r="A158" s="55" t="s">
        <v>180</v>
      </c>
      <c r="B158" s="103" t="s">
        <v>37</v>
      </c>
      <c r="C158" s="104" t="s">
        <v>223</v>
      </c>
      <c r="D158" s="94" t="s">
        <v>227</v>
      </c>
      <c r="E158" s="53">
        <v>1</v>
      </c>
      <c r="F158" s="60" t="s">
        <v>239</v>
      </c>
      <c r="G158" s="54">
        <v>0</v>
      </c>
      <c r="H158" s="101">
        <v>664.44</v>
      </c>
      <c r="I158" s="101">
        <v>2657.77</v>
      </c>
      <c r="J158" s="102">
        <f t="shared" si="2"/>
        <v>3322.21</v>
      </c>
    </row>
    <row r="159" spans="1:10" ht="14.5" x14ac:dyDescent="0.3">
      <c r="A159" s="55" t="s">
        <v>195</v>
      </c>
      <c r="B159" s="105" t="s">
        <v>41</v>
      </c>
      <c r="C159" s="100" t="s">
        <v>224</v>
      </c>
      <c r="D159" s="94" t="s">
        <v>227</v>
      </c>
      <c r="E159" s="53">
        <v>1</v>
      </c>
      <c r="F159" s="60" t="s">
        <v>385</v>
      </c>
      <c r="G159" s="54">
        <v>0</v>
      </c>
      <c r="H159" s="106">
        <v>265.77999999999997</v>
      </c>
      <c r="I159" s="106">
        <v>1063.1099999999999</v>
      </c>
      <c r="J159" s="107">
        <f t="shared" si="2"/>
        <v>1328.8899999999999</v>
      </c>
    </row>
    <row r="160" spans="1:10" ht="14.5" x14ac:dyDescent="0.3">
      <c r="A160" s="55" t="s">
        <v>182</v>
      </c>
      <c r="B160" s="100" t="s">
        <v>39</v>
      </c>
      <c r="C160" s="100"/>
      <c r="D160" s="122" t="s">
        <v>386</v>
      </c>
      <c r="E160" s="53">
        <v>1</v>
      </c>
      <c r="F160" s="60" t="s">
        <v>386</v>
      </c>
      <c r="G160" s="54">
        <v>0</v>
      </c>
      <c r="H160" s="101">
        <v>431.89</v>
      </c>
      <c r="I160" s="101">
        <v>1727.55</v>
      </c>
      <c r="J160" s="102">
        <f t="shared" si="2"/>
        <v>2159.44</v>
      </c>
    </row>
    <row r="161" spans="1:30" ht="14.5" x14ac:dyDescent="0.3">
      <c r="A161" s="55" t="s">
        <v>195</v>
      </c>
      <c r="B161" s="105" t="s">
        <v>41</v>
      </c>
      <c r="C161" s="100" t="s">
        <v>222</v>
      </c>
      <c r="D161" s="94" t="s">
        <v>227</v>
      </c>
      <c r="E161" s="53">
        <v>1</v>
      </c>
      <c r="F161" s="60" t="s">
        <v>304</v>
      </c>
      <c r="G161" s="54">
        <v>0</v>
      </c>
      <c r="H161" s="106">
        <v>265.77999999999997</v>
      </c>
      <c r="I161" s="106">
        <v>1063.1099999999999</v>
      </c>
      <c r="J161" s="107">
        <f t="shared" si="2"/>
        <v>1328.8899999999999</v>
      </c>
    </row>
    <row r="162" spans="1:30" ht="14.5" x14ac:dyDescent="0.3">
      <c r="A162" s="55" t="s">
        <v>195</v>
      </c>
      <c r="B162" s="105" t="s">
        <v>41</v>
      </c>
      <c r="C162" s="103" t="s">
        <v>225</v>
      </c>
      <c r="D162" s="94" t="s">
        <v>227</v>
      </c>
      <c r="E162" s="53">
        <v>1</v>
      </c>
      <c r="F162" s="90" t="s">
        <v>349</v>
      </c>
      <c r="G162" s="54">
        <v>0</v>
      </c>
      <c r="H162" s="106">
        <v>265.77999999999997</v>
      </c>
      <c r="I162" s="106">
        <v>1063.1099999999999</v>
      </c>
      <c r="J162" s="107">
        <f t="shared" si="2"/>
        <v>1328.8899999999999</v>
      </c>
    </row>
    <row r="163" spans="1:30" ht="14.5" x14ac:dyDescent="0.3">
      <c r="A163" s="55" t="s">
        <v>180</v>
      </c>
      <c r="B163" s="104" t="s">
        <v>37</v>
      </c>
      <c r="C163" s="104"/>
      <c r="D163" s="122" t="s">
        <v>386</v>
      </c>
      <c r="E163" s="53">
        <v>1</v>
      </c>
      <c r="F163" s="61" t="s">
        <v>386</v>
      </c>
      <c r="G163" s="54">
        <v>0</v>
      </c>
      <c r="H163" s="101">
        <v>664.44</v>
      </c>
      <c r="I163" s="101">
        <v>2657.77</v>
      </c>
      <c r="J163" s="102">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180</v>
      </c>
      <c r="B164" s="104" t="s">
        <v>37</v>
      </c>
      <c r="C164" s="104"/>
      <c r="D164" s="122" t="s">
        <v>386</v>
      </c>
      <c r="E164" s="53">
        <v>1</v>
      </c>
      <c r="F164" s="60" t="s">
        <v>386</v>
      </c>
      <c r="G164" s="54">
        <v>0</v>
      </c>
      <c r="H164" s="101">
        <v>664.44</v>
      </c>
      <c r="I164" s="101">
        <v>2657.77</v>
      </c>
      <c r="J164" s="102">
        <f t="shared" si="2"/>
        <v>3322.21</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182</v>
      </c>
      <c r="B165" s="100" t="s">
        <v>39</v>
      </c>
      <c r="C165" s="100" t="s">
        <v>224</v>
      </c>
      <c r="D165" s="94" t="s">
        <v>227</v>
      </c>
      <c r="E165" s="53">
        <v>1</v>
      </c>
      <c r="F165" s="60" t="s">
        <v>387</v>
      </c>
      <c r="G165" s="54">
        <v>0</v>
      </c>
      <c r="H165" s="101">
        <v>431.89</v>
      </c>
      <c r="I165" s="101">
        <v>1727.55</v>
      </c>
      <c r="J165" s="102">
        <f t="shared" si="2"/>
        <v>2159.44</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218</v>
      </c>
      <c r="B166" s="105" t="s">
        <v>43</v>
      </c>
      <c r="C166" s="100" t="s">
        <v>222</v>
      </c>
      <c r="D166" s="94" t="s">
        <v>227</v>
      </c>
      <c r="E166" s="53">
        <v>1</v>
      </c>
      <c r="F166" s="60" t="s">
        <v>538</v>
      </c>
      <c r="G166" s="54">
        <v>0</v>
      </c>
      <c r="H166" s="106">
        <v>232.56</v>
      </c>
      <c r="I166" s="106">
        <v>930.22</v>
      </c>
      <c r="J166" s="107">
        <f t="shared" si="2"/>
        <v>1162.78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183</v>
      </c>
      <c r="B167" s="104" t="s">
        <v>27</v>
      </c>
      <c r="C167" s="100" t="s">
        <v>222</v>
      </c>
      <c r="D167" s="94" t="s">
        <v>227</v>
      </c>
      <c r="E167" s="53">
        <v>1</v>
      </c>
      <c r="F167" s="60" t="s">
        <v>389</v>
      </c>
      <c r="G167" s="54">
        <v>0</v>
      </c>
      <c r="H167" s="101">
        <v>1461.77</v>
      </c>
      <c r="I167" s="101">
        <v>5847.08</v>
      </c>
      <c r="J167" s="102">
        <f t="shared" si="2"/>
        <v>7308.85</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187</v>
      </c>
      <c r="B168" s="105" t="s">
        <v>25</v>
      </c>
      <c r="C168" s="104" t="s">
        <v>219</v>
      </c>
      <c r="D168" s="94" t="s">
        <v>227</v>
      </c>
      <c r="E168" s="53">
        <v>1</v>
      </c>
      <c r="F168" s="63" t="s">
        <v>244</v>
      </c>
      <c r="G168" s="54">
        <v>0</v>
      </c>
      <c r="H168" s="101">
        <v>1993.32</v>
      </c>
      <c r="I168" s="101">
        <v>7973.3</v>
      </c>
      <c r="J168" s="102">
        <f t="shared" si="2"/>
        <v>9966.6200000000008</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187</v>
      </c>
      <c r="B169" s="105" t="s">
        <v>25</v>
      </c>
      <c r="C169" s="100" t="s">
        <v>222</v>
      </c>
      <c r="D169" s="94" t="s">
        <v>227</v>
      </c>
      <c r="E169" s="53">
        <v>1</v>
      </c>
      <c r="F169" s="61" t="s">
        <v>256</v>
      </c>
      <c r="G169" s="54">
        <v>0</v>
      </c>
      <c r="H169" s="101">
        <v>1993.32</v>
      </c>
      <c r="I169" s="101">
        <v>7973.3</v>
      </c>
      <c r="J169" s="102">
        <f t="shared" si="2"/>
        <v>9966.6200000000008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183</v>
      </c>
      <c r="B170" s="104" t="s">
        <v>27</v>
      </c>
      <c r="C170" s="100"/>
      <c r="D170" s="122" t="s">
        <v>386</v>
      </c>
      <c r="E170" s="53">
        <v>1</v>
      </c>
      <c r="F170" s="60" t="s">
        <v>386</v>
      </c>
      <c r="G170" s="54">
        <v>0</v>
      </c>
      <c r="H170" s="101">
        <v>1461.77</v>
      </c>
      <c r="I170" s="101">
        <v>5847.08</v>
      </c>
      <c r="J170" s="102">
        <f t="shared" si="2"/>
        <v>7308.85</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181</v>
      </c>
      <c r="B171" s="104" t="s">
        <v>33</v>
      </c>
      <c r="C171" s="103"/>
      <c r="D171" s="122" t="s">
        <v>386</v>
      </c>
      <c r="E171" s="53">
        <v>1</v>
      </c>
      <c r="F171" s="61" t="s">
        <v>386</v>
      </c>
      <c r="G171" s="54">
        <v>0</v>
      </c>
      <c r="H171" s="101">
        <v>930.22</v>
      </c>
      <c r="I171" s="101">
        <v>3720.87</v>
      </c>
      <c r="J171" s="102">
        <f t="shared" si="2"/>
        <v>4651.09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188</v>
      </c>
      <c r="B172" s="105" t="s">
        <v>35</v>
      </c>
      <c r="C172" s="100" t="s">
        <v>222</v>
      </c>
      <c r="D172" s="94" t="s">
        <v>227</v>
      </c>
      <c r="E172" s="53">
        <v>1</v>
      </c>
      <c r="F172" s="63" t="s">
        <v>369</v>
      </c>
      <c r="G172" s="54">
        <v>0</v>
      </c>
      <c r="H172" s="101">
        <v>807.29</v>
      </c>
      <c r="I172" s="101">
        <v>3229.18</v>
      </c>
      <c r="J172" s="102">
        <f t="shared" si="2"/>
        <v>4036.47</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180</v>
      </c>
      <c r="B173" s="103" t="s">
        <v>37</v>
      </c>
      <c r="C173" s="104"/>
      <c r="D173" s="122" t="s">
        <v>386</v>
      </c>
      <c r="E173" s="53">
        <v>1</v>
      </c>
      <c r="F173" s="60" t="s">
        <v>386</v>
      </c>
      <c r="G173" s="54">
        <v>0</v>
      </c>
      <c r="H173" s="101">
        <v>664.44</v>
      </c>
      <c r="I173" s="101">
        <v>2657.77</v>
      </c>
      <c r="J173" s="102">
        <f t="shared" si="2"/>
        <v>3322.21</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218</v>
      </c>
      <c r="B174" s="105" t="s">
        <v>43</v>
      </c>
      <c r="C174" s="100"/>
      <c r="D174" s="122" t="s">
        <v>386</v>
      </c>
      <c r="E174" s="53">
        <v>1</v>
      </c>
      <c r="F174" s="60" t="s">
        <v>386</v>
      </c>
      <c r="G174" s="54">
        <v>0</v>
      </c>
      <c r="H174" s="106">
        <v>232.56</v>
      </c>
      <c r="I174" s="106">
        <v>930.22</v>
      </c>
      <c r="J174" s="107">
        <f t="shared" si="2"/>
        <v>1162.78</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77" si="3">C176+D176</f>
        <v>1</v>
      </c>
      <c r="F176" s="24"/>
      <c r="G176" s="25">
        <f>SUMIF($B$7:$B$174,"DAS",$G$7:$G$174)</f>
        <v>0</v>
      </c>
      <c r="H176" s="25">
        <f>SUMIF($B$7:$B$174,"PRESIDENTE",$H$7:$H$174)-SUMIFS($H$7:$H$174,$D$7:$D$174,"VAGO",$B$7:$B$174,"PRESIDENTE")</f>
        <v>0</v>
      </c>
      <c r="I176" s="25">
        <f>SUMIF($B$7:$B$174,"PRESIDENTE",$I$7:$I$174)-SUMIFS($I$7:$I$174,$D$7:$D$174,"VAGO",$B$7:$B$174,"PRESIDENTE")</f>
        <v>0</v>
      </c>
      <c r="J176" s="25">
        <f>SUMIF($B$7:$B$174,"PRESIDENTE",$J$7:$J$174)</f>
        <v>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0</v>
      </c>
      <c r="I177" s="25">
        <f>SUMIF($B$7:$B$174,"DIRETOR",$I$7:$I$174)-SUMIFS($I$7:$I$174,$D$7:$D$174,"VAGO",$B$7:$B$174,"DIRETOR")</f>
        <v>0</v>
      </c>
      <c r="J177" s="25">
        <f>SUMIF($B$7:$B$174,"DIRETOR",$J$7:$J$174)</f>
        <v>0</v>
      </c>
      <c r="K177" s="26"/>
      <c r="L177" s="26"/>
      <c r="M177" s="26"/>
      <c r="N177" s="26"/>
      <c r="O177" s="26"/>
      <c r="P177" s="26"/>
      <c r="Q177" s="26"/>
    </row>
    <row r="178" spans="1:30" ht="14.5" x14ac:dyDescent="0.3">
      <c r="A178" s="22" t="s">
        <v>24</v>
      </c>
      <c r="B178" s="15" t="s">
        <v>25</v>
      </c>
      <c r="C178" s="23">
        <v>9</v>
      </c>
      <c r="D178" s="23">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v>26</v>
      </c>
      <c r="D179" s="23">
        <v>2</v>
      </c>
      <c r="E179" s="23">
        <f t="shared" ref="E179:E187" si="4">C179+D179</f>
        <v>28</v>
      </c>
      <c r="F179" s="27"/>
      <c r="G179" s="25">
        <f>SUMIF($B$7:$B$174,"DAS-2",$G$7:$G$174)</f>
        <v>0</v>
      </c>
      <c r="H179" s="25">
        <f>SUMIF($B$7:$B$174,"DAS-2",$H$7:$H$174)-SUMIFS($H$7:$H$174,$D$7:$D$174,"VAGO",$B$7:$B$174,"DAS-2")</f>
        <v>35082.479999999996</v>
      </c>
      <c r="I179" s="25">
        <f>SUMIF($B$7:$B$174,"DAS-2",$I$7:$I$174)-SUMIFS($I$7:$I$174,$D$7:$D$174,"VAGO",$B$7:$B$174,"DAS-2")</f>
        <v>152024.07999999996</v>
      </c>
      <c r="J179" s="25">
        <f>SUMIF($B$7:$B$174,"DAS-2",$J$7:$J$174)</f>
        <v>201724.26000000007</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4"/>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24</v>
      </c>
      <c r="D181" s="23">
        <v>0</v>
      </c>
      <c r="E181" s="23">
        <f t="shared" si="4"/>
        <v>24</v>
      </c>
      <c r="F181" s="29"/>
      <c r="G181" s="25">
        <f>SUMIF($B$7:$B$174,"DAS-4",$G$7:$G$174)</f>
        <v>0</v>
      </c>
      <c r="H181" s="25">
        <f>SUMIF($B$7:$B$174,"DAS-4",$H$7:$H$174)-SUMIFS($H$7:$H$174,$D$7:$D$174,"VAGO",$B$7:$B$174,"DAS-4")</f>
        <v>20331.899999999994</v>
      </c>
      <c r="I181" s="25">
        <f>SUMIF($B$7:$B$174,"DAS-4",$I$7:$I$174)-SUMIFS($I$7:$I$174,$D$7:$D$174,"VAGO",$B$7:$B$174,"DAS-4")</f>
        <v>108436.79999999996</v>
      </c>
      <c r="J181" s="25">
        <f>SUMIF($B$7:$B$174,"DAS-4",$J$7:$J$174)</f>
        <v>128768.69999999998</v>
      </c>
      <c r="K181" s="26"/>
      <c r="L181" s="26"/>
      <c r="M181" s="26"/>
      <c r="N181" s="26"/>
      <c r="O181" s="26"/>
      <c r="P181" s="26"/>
      <c r="Q181" s="26"/>
    </row>
    <row r="182" spans="1:30" ht="14.5" x14ac:dyDescent="0.3">
      <c r="A182" s="28" t="s">
        <v>32</v>
      </c>
      <c r="B182" s="15" t="s">
        <v>33</v>
      </c>
      <c r="C182" s="23">
        <v>19</v>
      </c>
      <c r="D182" s="23">
        <v>1</v>
      </c>
      <c r="E182" s="23">
        <f t="shared" si="4"/>
        <v>20</v>
      </c>
      <c r="F182" s="29"/>
      <c r="G182" s="25">
        <f>SUMIF($B$7:$B$174,"DAS-5",$G$7:$G$174)</f>
        <v>0</v>
      </c>
      <c r="H182" s="25">
        <f>SUMIF($B$7:$B$174,"DAS-5",$H$7:$H$174)-SUMIFS($H$7:$H$174,$D$7:$D$174,"VAGO",$B$7:$B$174,"DAS-5")</f>
        <v>14883.519999999997</v>
      </c>
      <c r="I182" s="25">
        <f>SUMIF($B$7:$B$174,"DAS-5",$I$7:$I$174)-SUMIFS($I$7:$I$174,$D$7:$D$174,"VAGO",$B$7:$B$174,"DAS-5")</f>
        <v>70696.530000000013</v>
      </c>
      <c r="J182" s="25">
        <f>SUMIF($B$7:$B$174,"DAS-5",$J$7:$J$174)</f>
        <v>90231.13999999997</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4"/>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23</v>
      </c>
      <c r="D184" s="23">
        <v>3</v>
      </c>
      <c r="E184" s="23">
        <f t="shared" si="4"/>
        <v>26</v>
      </c>
      <c r="F184" s="29"/>
      <c r="G184" s="25">
        <f>SUMIF($B$7:$B$174,"CAA-2",$G$7:$G$174)</f>
        <v>0</v>
      </c>
      <c r="H184" s="25">
        <f>SUMIF($B$7:$B$174,"CAA-2",$H$7:$H$174)-SUMIFS($H$7:$H$174,$D$7:$D$174,"VAGO",$B$7:$B$174,"CAA-2")</f>
        <v>12624.360000000008</v>
      </c>
      <c r="I184" s="25">
        <f>SUMIF($B$7:$B$174,"CAA-2",$I$7:$I$174)-SUMIFS($I$7:$I$174,$D$7:$D$174,"VAGO",$B$7:$B$174,"CAA-2")</f>
        <v>61128.709999999977</v>
      </c>
      <c r="J184" s="25">
        <f>SUMIF($B$7:$B$174,"CAA-2",$J$7:$J$174)</f>
        <v>83719.700000000026</v>
      </c>
      <c r="K184" s="26"/>
      <c r="L184" s="26"/>
      <c r="M184" s="26"/>
      <c r="N184" s="26"/>
      <c r="O184" s="26"/>
      <c r="P184" s="26"/>
      <c r="Q184" s="26"/>
    </row>
    <row r="185" spans="1:30" ht="14.5" x14ac:dyDescent="0.3">
      <c r="A185" s="28" t="s">
        <v>38</v>
      </c>
      <c r="B185" s="15" t="s">
        <v>39</v>
      </c>
      <c r="C185" s="23">
        <v>22</v>
      </c>
      <c r="D185" s="23">
        <v>1</v>
      </c>
      <c r="E185" s="23">
        <f t="shared" si="4"/>
        <v>23</v>
      </c>
      <c r="F185" s="27"/>
      <c r="G185" s="25">
        <f>SUMIF($B$7:$B$174,"CAA-3",$G$7:$G$174)</f>
        <v>0</v>
      </c>
      <c r="H185" s="25">
        <f>SUMIF($B$7:$B$174,"CAA-3",$H$7:$H$174)-SUMIFS($H$7:$H$174,$D$7:$D$174,"VAGO",$B$7:$B$174,"CAA-3")</f>
        <v>9501.58</v>
      </c>
      <c r="I185" s="25">
        <f>SUMIF($B$7:$B$174,"CAA-3",$I$7:$I$174)-SUMIFS($I$7:$I$174,$D$7:$D$174,"VAGO",$B$7:$B$174,"CAA-3")</f>
        <v>38006.1</v>
      </c>
      <c r="J185" s="25">
        <f>SUMIF($B$7:$B$174,"CAA-3",$J$7:$J$174)</f>
        <v>49667.12000000001</v>
      </c>
      <c r="K185" s="26"/>
      <c r="L185" s="26"/>
      <c r="M185" s="26"/>
      <c r="N185" s="26"/>
      <c r="O185" s="26"/>
      <c r="P185" s="26"/>
      <c r="Q185" s="26"/>
    </row>
    <row r="186" spans="1:30" ht="14.5" x14ac:dyDescent="0.3">
      <c r="A186" s="28" t="s">
        <v>40</v>
      </c>
      <c r="B186" s="15" t="s">
        <v>41</v>
      </c>
      <c r="C186" s="23">
        <f>SUMIFS($E$7:$E$174,$B$7:$B$174,"CAA-4",$D$7:$D$174,"&lt;&gt;VAGO")</f>
        <v>10</v>
      </c>
      <c r="D186" s="23">
        <f>SUMIFS($E$7:$E$174,$B$7:$B$174,"CAA-4",$D$7:$D$174,"VAGO")</f>
        <v>0</v>
      </c>
      <c r="E186" s="23">
        <f t="shared" si="4"/>
        <v>10</v>
      </c>
      <c r="F186" s="27"/>
      <c r="G186" s="25">
        <f>SUMIF($B$7:$B$174,"CAA-4",$G$7:$G$174)</f>
        <v>0</v>
      </c>
      <c r="H186" s="25">
        <f>SUMIF($B$7:$B$174,"CAA-4",$H$7:$H$174)-SUMIFS($H$7:$H$174,$D$7:$D$174,"VAGO",$B$7:$B$174,"CAA-4")</f>
        <v>2126.2399999999998</v>
      </c>
      <c r="I186" s="25">
        <f>SUMIF($B$7:$B$174,"CAA-4",$I$7:$I$174)-SUMIFS($I$7:$I$174,$D$7:$D$174,"VAGO",$B$7:$B$174,"CAA-4")</f>
        <v>10631.1</v>
      </c>
      <c r="J186" s="25">
        <f>SUMIF($B$7:$B$174,"CAA-4",$J$7:$J$174)</f>
        <v>12757.339999999997</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4"/>
        <v>2</v>
      </c>
      <c r="F187" s="27"/>
      <c r="G187" s="25">
        <f>SUMIF($B$7:$B$174,"CAA-5",$G$7:$G$174)</f>
        <v>0</v>
      </c>
      <c r="H187" s="25">
        <f>SUMIF($B$7:$B$174,"CAA-5",$H$7:$H$174)-SUMIFS($H$7:$H$174,$D$7:$D$174,"VAGO",$B$7:$B$174,"CAA-5")</f>
        <v>232.56</v>
      </c>
      <c r="I187" s="25">
        <f>SUMIF($B$7:$B$174,"CAA-5",$I$7:$I$174)-SUMIFS($I$7:$I$174,$D$7:$D$174,"VAGO",$B$7:$B$174,"CAA-5")</f>
        <v>930.22</v>
      </c>
      <c r="J187" s="25">
        <f>SUMIF($B$7:$B$174,"CAA-5",$J$7:$J$174)</f>
        <v>2325.56</v>
      </c>
      <c r="K187" s="26"/>
      <c r="L187" s="26"/>
      <c r="M187" s="26"/>
      <c r="N187" s="26"/>
      <c r="O187" s="26"/>
      <c r="P187" s="26"/>
      <c r="Q187" s="26"/>
    </row>
    <row r="188" spans="1:30" ht="32.25" customHeight="1" x14ac:dyDescent="0.3">
      <c r="A188" s="19" t="s">
        <v>44</v>
      </c>
      <c r="B188" s="21"/>
      <c r="C188" s="20">
        <f>SUM(C176:C187)</f>
        <v>160</v>
      </c>
      <c r="D188" s="20">
        <f>SUM(D176:D187)</f>
        <v>8</v>
      </c>
      <c r="E188" s="20">
        <f>SUM(E176:E187)</f>
        <v>168</v>
      </c>
      <c r="F188" s="21"/>
      <c r="G188" s="30">
        <f t="shared" ref="G188:I188" si="5">SUM(G176:G187)</f>
        <v>0</v>
      </c>
      <c r="H188" s="30">
        <f t="shared" si="5"/>
        <v>128287.06999999998</v>
      </c>
      <c r="I188" s="30">
        <f t="shared" si="5"/>
        <v>593678.31999999983</v>
      </c>
      <c r="J188" s="30">
        <f>SUM(J176:J187)</f>
        <v>754523.03000000014</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6">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6"/>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7">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7"/>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7"/>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7"/>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7"/>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8">SUM(C196:C199)</f>
        <v>0</v>
      </c>
      <c r="D200" s="20">
        <f t="shared" si="8"/>
        <v>0</v>
      </c>
      <c r="E200" s="20">
        <f t="shared" si="8"/>
        <v>0</v>
      </c>
      <c r="F200" s="36"/>
      <c r="G200" s="39">
        <f t="shared" ref="G200:I200" si="9">SUM(G195:G199)</f>
        <v>0</v>
      </c>
      <c r="H200" s="39">
        <f t="shared" si="9"/>
        <v>0</v>
      </c>
      <c r="I200" s="39">
        <f t="shared" si="9"/>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0">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10"/>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407</v>
      </c>
      <c r="E207" s="15">
        <v>1</v>
      </c>
      <c r="F207" s="88" t="s">
        <v>539</v>
      </c>
      <c r="G207" s="35"/>
      <c r="H207" s="87">
        <v>1000</v>
      </c>
      <c r="I207" s="16">
        <f t="shared" si="10"/>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407</v>
      </c>
      <c r="E208" s="15">
        <v>1</v>
      </c>
      <c r="F208" s="88" t="s">
        <v>540</v>
      </c>
      <c r="G208" s="35"/>
      <c r="H208" s="87">
        <v>1000</v>
      </c>
      <c r="I208" s="16">
        <f t="shared" si="10"/>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10"/>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1">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1"/>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1"/>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1"/>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1"/>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88" t="s">
        <v>364</v>
      </c>
      <c r="G221" s="35">
        <v>0</v>
      </c>
      <c r="H221" s="87">
        <v>2400</v>
      </c>
      <c r="I221" s="16">
        <f t="shared" ref="I221:I225" si="12">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88" t="s">
        <v>295</v>
      </c>
      <c r="G222" s="35"/>
      <c r="H222" s="87">
        <v>1000</v>
      </c>
      <c r="I222" s="16">
        <f t="shared" si="12"/>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88" t="s">
        <v>298</v>
      </c>
      <c r="G223" s="35"/>
      <c r="H223" s="87">
        <v>1000</v>
      </c>
      <c r="I223" s="16">
        <f t="shared" si="12"/>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88" t="s">
        <v>538</v>
      </c>
      <c r="G224" s="35"/>
      <c r="H224" s="87">
        <v>1000</v>
      </c>
      <c r="I224" s="16">
        <f t="shared" si="12"/>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226</v>
      </c>
      <c r="D225" s="94" t="s">
        <v>407</v>
      </c>
      <c r="E225" s="15">
        <v>1</v>
      </c>
      <c r="F225" s="88" t="s">
        <v>266</v>
      </c>
      <c r="G225" s="35"/>
      <c r="H225" s="87">
        <v>1000</v>
      </c>
      <c r="I225" s="16">
        <f t="shared" si="12"/>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3">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3"/>
        <v>4</v>
      </c>
      <c r="F228" s="24"/>
      <c r="G228" s="16">
        <f>SUMIF($A$205:$A$209,"MEMBRO",$G$205:$G$209)</f>
        <v>0</v>
      </c>
      <c r="H228" s="16">
        <f>SUMIF($A$205:$A$209,"MEMBRO",$H$205:$H$209)</f>
        <v>4000</v>
      </c>
      <c r="I228" s="16">
        <f t="shared" ref="I228:I232" si="14">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3"/>
        <v>1</v>
      </c>
      <c r="F229" s="24"/>
      <c r="G229" s="16">
        <f>SUMIF($A$213:$A$218,"PRESIDENTE",$G$213:$G$218)</f>
        <v>0</v>
      </c>
      <c r="H229" s="16">
        <f>SUMIF($A$213:$A$218,"PRESIDENTE",$H$213:$H$218)</f>
        <v>2400</v>
      </c>
      <c r="I229" s="16">
        <f t="shared" si="14"/>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3"/>
        <v>4</v>
      </c>
      <c r="F230" s="24"/>
      <c r="G230" s="16">
        <f>SUMIF($A$213:$A$218,"MEMBRO",$G$213:$G$218)</f>
        <v>0</v>
      </c>
      <c r="H230" s="16">
        <f>SUMIF($A$213:$A$218,"MEMBRO",$H$213:$H$218)</f>
        <v>4000</v>
      </c>
      <c r="I230" s="16">
        <f t="shared" si="14"/>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3"/>
        <v>1</v>
      </c>
      <c r="F231" s="24"/>
      <c r="G231" s="16">
        <f>SUMIF($A$220:$A$225,"PRESIDENTE",$G$220:$G$225)</f>
        <v>0</v>
      </c>
      <c r="H231" s="16">
        <f>SUMIF($A$220:$A$225,"PRESIDENTE",$H$220:$H$225)</f>
        <v>2400</v>
      </c>
      <c r="I231" s="16">
        <f t="shared" si="14"/>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3"/>
        <v>4</v>
      </c>
      <c r="F232" s="24"/>
      <c r="G232" s="16">
        <f>SUMIF($A$220:$A$225,"MEMBRO",$G$205:$G$225)</f>
        <v>0</v>
      </c>
      <c r="H232" s="16">
        <f>SUMIF($A$220:$A$225,"MEMBRO",$H$220:$H$225)</f>
        <v>4000</v>
      </c>
      <c r="I232" s="16">
        <f t="shared" si="14"/>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5">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5"/>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5"/>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112" t="s">
        <v>547</v>
      </c>
      <c r="G241" s="35">
        <v>0</v>
      </c>
      <c r="H241" s="87">
        <v>4341.5600000000004</v>
      </c>
      <c r="I241" s="16">
        <f t="shared" si="15"/>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5"/>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5"/>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5"/>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5"/>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6">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6"/>
        <v>7</v>
      </c>
      <c r="F248" s="24"/>
      <c r="G248" s="16">
        <f>SUMIF($A$238:$A$245,"MEMBRO",$G$238:$G$245)</f>
        <v>0</v>
      </c>
      <c r="H248" s="16">
        <f>SUMIF($A$238:$A$245,"MEMBRO",$H$238:$H$245)</f>
        <v>30390.920000000006</v>
      </c>
      <c r="I248" s="16">
        <f t="shared" ref="I248" si="17">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8">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8"/>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8"/>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9">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9"/>
        <v>2</v>
      </c>
      <c r="F259" s="24"/>
      <c r="G259" s="16">
        <f>SUMIF($A$254:$A$256,"MEMBRO",$G$254:$G$256)</f>
        <v>0</v>
      </c>
      <c r="H259" s="16">
        <f>SUMIF($A$254:$A$256,"MEMBRO",$H$254:$H$256)</f>
        <v>3473.24</v>
      </c>
      <c r="I259" s="16">
        <f t="shared" ref="I259" si="20">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1">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1"/>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1"/>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2">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2"/>
        <v>2</v>
      </c>
      <c r="F270" s="24"/>
      <c r="G270" s="16">
        <f>SUMIF($A$265:$A$267,"MEMBRO",$G$265:$G$267)</f>
        <v>0</v>
      </c>
      <c r="H270" s="16">
        <f>SUMIF($A$265:$A$267,"MEMBRO",$H$265:$H$267)</f>
        <v>3473.24</v>
      </c>
      <c r="I270" s="16">
        <f t="shared" ref="I270" si="23">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4">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2" si="25">IF(ISBLANK(A276),0,IF(B276="FGS-1",1200.69,732.55))</f>
        <v>1200.69</v>
      </c>
      <c r="I276" s="87">
        <f t="shared" si="24"/>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5"/>
        <v>1200.69</v>
      </c>
      <c r="I277" s="87">
        <f t="shared" si="24"/>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80" t="s">
        <v>392</v>
      </c>
      <c r="B278" s="93" t="s">
        <v>93</v>
      </c>
      <c r="C278" s="79" t="s">
        <v>226</v>
      </c>
      <c r="D278" s="71" t="s">
        <v>407</v>
      </c>
      <c r="E278" s="53">
        <v>1</v>
      </c>
      <c r="F278" s="85" t="s">
        <v>541</v>
      </c>
      <c r="G278" s="54">
        <v>0</v>
      </c>
      <c r="H278" s="86">
        <f t="shared" si="25"/>
        <v>1200.69</v>
      </c>
      <c r="I278" s="87">
        <f t="shared" si="24"/>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55" t="s">
        <v>394</v>
      </c>
      <c r="B279" s="93" t="s">
        <v>93</v>
      </c>
      <c r="C279" s="79" t="s">
        <v>223</v>
      </c>
      <c r="D279" s="71" t="s">
        <v>407</v>
      </c>
      <c r="E279" s="53">
        <v>1</v>
      </c>
      <c r="F279" s="83" t="s">
        <v>412</v>
      </c>
      <c r="G279" s="54">
        <v>0</v>
      </c>
      <c r="H279" s="86">
        <f t="shared" si="25"/>
        <v>1200.69</v>
      </c>
      <c r="I279" s="87">
        <f t="shared" si="24"/>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5"/>
        <v>1200.69</v>
      </c>
      <c r="I280" s="87">
        <f t="shared" si="24"/>
        <v>1200.69</v>
      </c>
    </row>
    <row r="281" spans="1:30" ht="14.5" x14ac:dyDescent="0.3">
      <c r="A281" s="55" t="s">
        <v>394</v>
      </c>
      <c r="B281" s="93" t="s">
        <v>93</v>
      </c>
      <c r="C281" s="77" t="s">
        <v>223</v>
      </c>
      <c r="D281" s="71" t="s">
        <v>407</v>
      </c>
      <c r="E281" s="53">
        <v>1</v>
      </c>
      <c r="F281" s="83" t="s">
        <v>414</v>
      </c>
      <c r="G281" s="54">
        <v>0</v>
      </c>
      <c r="H281" s="86">
        <f t="shared" si="25"/>
        <v>1200.69</v>
      </c>
      <c r="I281" s="87">
        <f t="shared" si="24"/>
        <v>1200.69</v>
      </c>
    </row>
    <row r="282" spans="1:30" ht="14.5" x14ac:dyDescent="0.3">
      <c r="A282" s="55" t="s">
        <v>394</v>
      </c>
      <c r="B282" s="93" t="s">
        <v>93</v>
      </c>
      <c r="C282" s="77" t="s">
        <v>223</v>
      </c>
      <c r="D282" s="71" t="s">
        <v>407</v>
      </c>
      <c r="E282" s="53">
        <v>1</v>
      </c>
      <c r="F282" s="83" t="s">
        <v>415</v>
      </c>
      <c r="G282" s="54">
        <v>0</v>
      </c>
      <c r="H282" s="86">
        <f t="shared" si="25"/>
        <v>1200.69</v>
      </c>
      <c r="I282" s="87">
        <f t="shared" si="24"/>
        <v>1200.69</v>
      </c>
    </row>
    <row r="283" spans="1:30" ht="14.5" x14ac:dyDescent="0.3">
      <c r="A283" s="80" t="s">
        <v>393</v>
      </c>
      <c r="B283" s="93" t="s">
        <v>93</v>
      </c>
      <c r="C283" s="77" t="s">
        <v>226</v>
      </c>
      <c r="D283" s="71" t="s">
        <v>407</v>
      </c>
      <c r="E283" s="53">
        <v>1</v>
      </c>
      <c r="F283" s="85" t="s">
        <v>416</v>
      </c>
      <c r="G283" s="54">
        <v>0</v>
      </c>
      <c r="H283" s="86">
        <f t="shared" si="25"/>
        <v>1200.69</v>
      </c>
      <c r="I283" s="87">
        <f t="shared" si="24"/>
        <v>1200.69</v>
      </c>
    </row>
    <row r="284" spans="1:30" ht="14.5" x14ac:dyDescent="0.3">
      <c r="A284" s="55" t="s">
        <v>395</v>
      </c>
      <c r="B284" s="93" t="s">
        <v>93</v>
      </c>
      <c r="C284" s="79" t="s">
        <v>226</v>
      </c>
      <c r="D284" s="71" t="s">
        <v>407</v>
      </c>
      <c r="E284" s="53">
        <v>1</v>
      </c>
      <c r="F284" s="83" t="s">
        <v>417</v>
      </c>
      <c r="G284" s="54">
        <v>0</v>
      </c>
      <c r="H284" s="86">
        <f t="shared" si="25"/>
        <v>1200.69</v>
      </c>
      <c r="I284" s="87">
        <f t="shared" si="24"/>
        <v>1200.69</v>
      </c>
    </row>
    <row r="285" spans="1:30" ht="14.5" x14ac:dyDescent="0.3">
      <c r="A285" s="55" t="s">
        <v>551</v>
      </c>
      <c r="B285" s="93" t="s">
        <v>93</v>
      </c>
      <c r="C285" s="79" t="s">
        <v>224</v>
      </c>
      <c r="D285" s="71" t="s">
        <v>407</v>
      </c>
      <c r="E285" s="53">
        <v>1</v>
      </c>
      <c r="F285" s="83" t="s">
        <v>542</v>
      </c>
      <c r="G285" s="54">
        <v>0</v>
      </c>
      <c r="H285" s="86">
        <f t="shared" si="25"/>
        <v>1200.69</v>
      </c>
      <c r="I285" s="87">
        <f t="shared" si="24"/>
        <v>1200.69</v>
      </c>
    </row>
    <row r="286" spans="1:30" ht="14.5" x14ac:dyDescent="0.3">
      <c r="A286" s="55" t="s">
        <v>393</v>
      </c>
      <c r="B286" s="93" t="s">
        <v>93</v>
      </c>
      <c r="C286" s="79" t="s">
        <v>219</v>
      </c>
      <c r="D286" s="71" t="s">
        <v>407</v>
      </c>
      <c r="E286" s="53">
        <v>1</v>
      </c>
      <c r="F286" s="83" t="s">
        <v>419</v>
      </c>
      <c r="G286" s="54">
        <v>0</v>
      </c>
      <c r="H286" s="86">
        <f t="shared" si="25"/>
        <v>1200.69</v>
      </c>
      <c r="I286" s="87">
        <f t="shared" si="24"/>
        <v>1200.69</v>
      </c>
    </row>
    <row r="287" spans="1:30" ht="14.5" x14ac:dyDescent="0.3">
      <c r="A287" s="55" t="s">
        <v>552</v>
      </c>
      <c r="B287" s="93" t="s">
        <v>93</v>
      </c>
      <c r="C287" s="79" t="s">
        <v>222</v>
      </c>
      <c r="D287" s="71" t="s">
        <v>407</v>
      </c>
      <c r="E287" s="53">
        <v>1</v>
      </c>
      <c r="F287" s="83" t="s">
        <v>539</v>
      </c>
      <c r="G287" s="54">
        <v>0</v>
      </c>
      <c r="H287" s="86">
        <f t="shared" si="25"/>
        <v>1200.69</v>
      </c>
      <c r="I287" s="87">
        <f t="shared" si="24"/>
        <v>1200.69</v>
      </c>
    </row>
    <row r="288" spans="1:30" ht="14.5" x14ac:dyDescent="0.3">
      <c r="A288" s="55" t="s">
        <v>398</v>
      </c>
      <c r="B288" s="93" t="s">
        <v>448</v>
      </c>
      <c r="C288" s="79" t="s">
        <v>220</v>
      </c>
      <c r="D288" s="71" t="s">
        <v>407</v>
      </c>
      <c r="E288" s="53">
        <v>1</v>
      </c>
      <c r="F288" s="83" t="s">
        <v>421</v>
      </c>
      <c r="G288" s="54">
        <v>0</v>
      </c>
      <c r="H288" s="86">
        <f t="shared" si="25"/>
        <v>732.55</v>
      </c>
      <c r="I288" s="87">
        <f t="shared" si="24"/>
        <v>732.55</v>
      </c>
    </row>
    <row r="289" spans="1:30" ht="14.5" x14ac:dyDescent="0.3">
      <c r="A289" s="55" t="s">
        <v>393</v>
      </c>
      <c r="B289" s="93" t="s">
        <v>448</v>
      </c>
      <c r="C289" s="79" t="s">
        <v>219</v>
      </c>
      <c r="D289" s="71" t="s">
        <v>407</v>
      </c>
      <c r="E289" s="53">
        <v>1</v>
      </c>
      <c r="F289" s="83" t="s">
        <v>422</v>
      </c>
      <c r="G289" s="54">
        <v>0</v>
      </c>
      <c r="H289" s="86">
        <f t="shared" si="25"/>
        <v>732.55</v>
      </c>
      <c r="I289" s="87">
        <f t="shared" si="24"/>
        <v>732.55</v>
      </c>
    </row>
    <row r="290" spans="1:30" ht="14.5" x14ac:dyDescent="0.3">
      <c r="A290" s="55" t="s">
        <v>395</v>
      </c>
      <c r="B290" s="93" t="s">
        <v>448</v>
      </c>
      <c r="C290" s="79" t="s">
        <v>219</v>
      </c>
      <c r="D290" s="71" t="s">
        <v>407</v>
      </c>
      <c r="E290" s="53">
        <v>1</v>
      </c>
      <c r="F290" s="83" t="s">
        <v>423</v>
      </c>
      <c r="G290" s="54">
        <v>0</v>
      </c>
      <c r="H290" s="86">
        <f t="shared" si="25"/>
        <v>732.55</v>
      </c>
      <c r="I290" s="87">
        <f t="shared" si="24"/>
        <v>732.55</v>
      </c>
    </row>
    <row r="291" spans="1:30" ht="14.5" x14ac:dyDescent="0.3">
      <c r="A291" s="55" t="s">
        <v>399</v>
      </c>
      <c r="B291" s="93" t="s">
        <v>448</v>
      </c>
      <c r="C291" s="79" t="s">
        <v>220</v>
      </c>
      <c r="D291" s="71" t="s">
        <v>407</v>
      </c>
      <c r="E291" s="53">
        <v>1</v>
      </c>
      <c r="F291" s="83" t="s">
        <v>424</v>
      </c>
      <c r="G291" s="54">
        <v>0</v>
      </c>
      <c r="H291" s="86">
        <f t="shared" si="25"/>
        <v>732.55</v>
      </c>
      <c r="I291" s="87">
        <f t="shared" si="24"/>
        <v>732.55</v>
      </c>
    </row>
    <row r="292" spans="1:30" ht="14.5" x14ac:dyDescent="0.3">
      <c r="A292" s="55" t="s">
        <v>400</v>
      </c>
      <c r="B292" s="93" t="s">
        <v>448</v>
      </c>
      <c r="C292" s="79" t="s">
        <v>225</v>
      </c>
      <c r="D292" s="71" t="s">
        <v>407</v>
      </c>
      <c r="E292" s="53">
        <v>1</v>
      </c>
      <c r="F292" s="83" t="s">
        <v>425</v>
      </c>
      <c r="G292" s="54">
        <v>0</v>
      </c>
      <c r="H292" s="86">
        <f t="shared" si="25"/>
        <v>732.55</v>
      </c>
      <c r="I292" s="87">
        <f t="shared" si="24"/>
        <v>732.55</v>
      </c>
    </row>
    <row r="293" spans="1:30" ht="14.5" x14ac:dyDescent="0.3">
      <c r="A293" s="55" t="s">
        <v>401</v>
      </c>
      <c r="B293" s="93" t="s">
        <v>448</v>
      </c>
      <c r="C293" s="79" t="s">
        <v>224</v>
      </c>
      <c r="D293" s="71" t="s">
        <v>407</v>
      </c>
      <c r="E293" s="53">
        <v>1</v>
      </c>
      <c r="F293" s="83" t="s">
        <v>426</v>
      </c>
      <c r="G293" s="54">
        <v>0</v>
      </c>
      <c r="H293" s="86">
        <f t="shared" si="25"/>
        <v>732.55</v>
      </c>
      <c r="I293" s="87">
        <f t="shared" si="24"/>
        <v>732.55</v>
      </c>
    </row>
    <row r="294" spans="1:30" ht="14.5" x14ac:dyDescent="0.3">
      <c r="A294" s="55" t="s">
        <v>553</v>
      </c>
      <c r="B294" s="93" t="s">
        <v>448</v>
      </c>
      <c r="C294" s="79" t="s">
        <v>224</v>
      </c>
      <c r="D294" s="71" t="s">
        <v>407</v>
      </c>
      <c r="E294" s="53">
        <v>1</v>
      </c>
      <c r="F294" s="83" t="s">
        <v>543</v>
      </c>
      <c r="G294" s="54">
        <v>0</v>
      </c>
      <c r="H294" s="86">
        <f t="shared" si="25"/>
        <v>732.55</v>
      </c>
      <c r="I294" s="87">
        <f t="shared" si="24"/>
        <v>732.55</v>
      </c>
    </row>
    <row r="295" spans="1:30" ht="14.5" x14ac:dyDescent="0.3">
      <c r="A295" s="55" t="s">
        <v>403</v>
      </c>
      <c r="B295" s="93" t="s">
        <v>448</v>
      </c>
      <c r="C295" s="79" t="s">
        <v>222</v>
      </c>
      <c r="D295" s="71" t="s">
        <v>407</v>
      </c>
      <c r="E295" s="53">
        <v>1</v>
      </c>
      <c r="F295" s="83" t="s">
        <v>428</v>
      </c>
      <c r="G295" s="54">
        <v>0</v>
      </c>
      <c r="H295" s="86">
        <f t="shared" si="25"/>
        <v>732.55</v>
      </c>
      <c r="I295" s="87">
        <f t="shared" si="24"/>
        <v>732.55</v>
      </c>
    </row>
    <row r="296" spans="1:30" ht="14.5" x14ac:dyDescent="0.3">
      <c r="A296" s="55" t="s">
        <v>398</v>
      </c>
      <c r="B296" s="93" t="s">
        <v>448</v>
      </c>
      <c r="C296" s="79" t="s">
        <v>220</v>
      </c>
      <c r="D296" s="71" t="s">
        <v>407</v>
      </c>
      <c r="E296" s="53">
        <v>1</v>
      </c>
      <c r="F296" s="83" t="s">
        <v>429</v>
      </c>
      <c r="G296" s="54">
        <v>0</v>
      </c>
      <c r="H296" s="86">
        <f t="shared" si="25"/>
        <v>732.55</v>
      </c>
      <c r="I296" s="87">
        <f t="shared" si="24"/>
        <v>732.55</v>
      </c>
    </row>
    <row r="297" spans="1:30" ht="14.5" x14ac:dyDescent="0.3">
      <c r="A297" s="55" t="s">
        <v>403</v>
      </c>
      <c r="B297" s="93" t="s">
        <v>448</v>
      </c>
      <c r="C297" s="79" t="s">
        <v>220</v>
      </c>
      <c r="D297" s="71" t="s">
        <v>407</v>
      </c>
      <c r="E297" s="53">
        <v>1</v>
      </c>
      <c r="F297" s="83" t="s">
        <v>544</v>
      </c>
      <c r="G297" s="54">
        <v>0</v>
      </c>
      <c r="H297" s="86">
        <f t="shared" si="25"/>
        <v>732.55</v>
      </c>
      <c r="I297" s="87">
        <f t="shared" si="24"/>
        <v>732.55</v>
      </c>
    </row>
    <row r="298" spans="1:30" ht="14.5" x14ac:dyDescent="0.3">
      <c r="A298" s="55" t="s">
        <v>404</v>
      </c>
      <c r="B298" s="93" t="s">
        <v>448</v>
      </c>
      <c r="C298" s="79" t="s">
        <v>220</v>
      </c>
      <c r="D298" s="71" t="s">
        <v>407</v>
      </c>
      <c r="E298" s="53">
        <v>1</v>
      </c>
      <c r="F298" s="83" t="s">
        <v>431</v>
      </c>
      <c r="G298" s="54">
        <v>0</v>
      </c>
      <c r="H298" s="86">
        <f t="shared" si="25"/>
        <v>732.55</v>
      </c>
      <c r="I298" s="87">
        <f t="shared" si="24"/>
        <v>732.55</v>
      </c>
    </row>
    <row r="299" spans="1:30" ht="14.5" x14ac:dyDescent="0.3">
      <c r="A299" s="55" t="s">
        <v>405</v>
      </c>
      <c r="B299" s="93" t="s">
        <v>448</v>
      </c>
      <c r="C299" s="79" t="s">
        <v>219</v>
      </c>
      <c r="D299" s="71" t="s">
        <v>407</v>
      </c>
      <c r="E299" s="53">
        <v>1</v>
      </c>
      <c r="F299" s="83" t="s">
        <v>432</v>
      </c>
      <c r="G299" s="54">
        <v>0</v>
      </c>
      <c r="H299" s="86">
        <f t="shared" si="25"/>
        <v>732.55</v>
      </c>
      <c r="I299" s="87">
        <f t="shared" si="24"/>
        <v>732.55</v>
      </c>
    </row>
    <row r="300" spans="1:30" ht="14.5" x14ac:dyDescent="0.3">
      <c r="A300" s="55" t="s">
        <v>554</v>
      </c>
      <c r="B300" s="93" t="s">
        <v>448</v>
      </c>
      <c r="C300" s="79" t="s">
        <v>222</v>
      </c>
      <c r="D300" s="71" t="s">
        <v>407</v>
      </c>
      <c r="E300" s="53">
        <v>1</v>
      </c>
      <c r="F300" s="83" t="s">
        <v>545</v>
      </c>
      <c r="G300" s="54">
        <v>0</v>
      </c>
      <c r="H300" s="86">
        <f t="shared" si="25"/>
        <v>732.55</v>
      </c>
      <c r="I300" s="87">
        <f t="shared" si="24"/>
        <v>732.55</v>
      </c>
    </row>
    <row r="301" spans="1:30" ht="14.5" x14ac:dyDescent="0.3">
      <c r="A301" s="55" t="s">
        <v>403</v>
      </c>
      <c r="B301" s="93" t="s">
        <v>448</v>
      </c>
      <c r="C301" s="79" t="s">
        <v>219</v>
      </c>
      <c r="D301" s="71" t="s">
        <v>407</v>
      </c>
      <c r="E301" s="53">
        <v>1</v>
      </c>
      <c r="F301" s="83" t="s">
        <v>434</v>
      </c>
      <c r="G301" s="54">
        <v>0</v>
      </c>
      <c r="H301" s="86">
        <f t="shared" si="25"/>
        <v>732.55</v>
      </c>
      <c r="I301" s="87">
        <f t="shared" si="24"/>
        <v>732.55</v>
      </c>
    </row>
    <row r="302" spans="1:30" ht="14.5" x14ac:dyDescent="0.3">
      <c r="A302" s="55" t="s">
        <v>396</v>
      </c>
      <c r="B302" s="93" t="s">
        <v>448</v>
      </c>
      <c r="C302" s="79" t="s">
        <v>225</v>
      </c>
      <c r="D302" s="71" t="s">
        <v>407</v>
      </c>
      <c r="E302" s="53">
        <v>1</v>
      </c>
      <c r="F302" s="83" t="s">
        <v>418</v>
      </c>
      <c r="G302" s="54">
        <v>0</v>
      </c>
      <c r="H302" s="86">
        <f t="shared" si="25"/>
        <v>732.55</v>
      </c>
      <c r="I302" s="87">
        <f t="shared" si="24"/>
        <v>732.55</v>
      </c>
    </row>
    <row r="303" spans="1:30" ht="14.5" x14ac:dyDescent="0.3">
      <c r="A303" s="113" t="s">
        <v>397</v>
      </c>
      <c r="B303" s="93" t="s">
        <v>448</v>
      </c>
      <c r="C303" s="79" t="s">
        <v>225</v>
      </c>
      <c r="D303" s="71" t="s">
        <v>407</v>
      </c>
      <c r="E303" s="53">
        <v>1</v>
      </c>
      <c r="F303" s="83" t="s">
        <v>420</v>
      </c>
      <c r="G303" s="54">
        <v>0</v>
      </c>
      <c r="H303" s="86">
        <v>732.55</v>
      </c>
      <c r="I303" s="87">
        <f t="shared" si="24"/>
        <v>732.55</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55" t="s">
        <v>555</v>
      </c>
      <c r="B304" s="93" t="s">
        <v>448</v>
      </c>
      <c r="C304" s="79" t="s">
        <v>219</v>
      </c>
      <c r="D304" s="71" t="s">
        <v>407</v>
      </c>
      <c r="E304" s="53">
        <v>1</v>
      </c>
      <c r="F304" s="83" t="s">
        <v>546</v>
      </c>
      <c r="G304" s="74">
        <v>0</v>
      </c>
      <c r="H304" s="86">
        <v>732.55</v>
      </c>
      <c r="I304" s="87">
        <f t="shared" si="24"/>
        <v>732.55</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55" t="s">
        <v>402</v>
      </c>
      <c r="B305" s="93" t="s">
        <v>448</v>
      </c>
      <c r="C305" s="79" t="s">
        <v>225</v>
      </c>
      <c r="D305" s="71" t="s">
        <v>407</v>
      </c>
      <c r="E305" s="53">
        <v>1</v>
      </c>
      <c r="F305" s="83" t="s">
        <v>433</v>
      </c>
      <c r="G305" s="35">
        <v>0</v>
      </c>
      <c r="H305" s="86">
        <v>732.55</v>
      </c>
      <c r="I305" s="87">
        <f t="shared" si="24"/>
        <v>732.55</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6">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18</v>
      </c>
      <c r="D308" s="23">
        <v>0</v>
      </c>
      <c r="E308" s="23">
        <f t="shared" si="26"/>
        <v>18</v>
      </c>
      <c r="F308" s="27"/>
      <c r="G308" s="16">
        <f>SUMIF($B$275:$B$305,"FGS-2",$G$275:$G$305)</f>
        <v>0</v>
      </c>
      <c r="H308" s="16">
        <f>SUMIF($B$275:$B$305,"FGS-2",$H$275:$H$305)</f>
        <v>13185.899999999996</v>
      </c>
      <c r="I308" s="16">
        <f>SUMIF($B$275:$B$305,"FGS-2",$I$275:$I$305)</f>
        <v>13185.899999999996</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6"/>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6"/>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6"/>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6"/>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 t="shared" ref="C313:E313" si="27">SUM(C307:C312)</f>
        <v>31</v>
      </c>
      <c r="D313" s="20">
        <f t="shared" si="27"/>
        <v>0</v>
      </c>
      <c r="E313" s="20">
        <f t="shared" si="27"/>
        <v>31</v>
      </c>
      <c r="F313" s="36"/>
      <c r="G313" s="39">
        <f t="shared" ref="G313:H313" si="28">SUM(G307:G312)</f>
        <v>0</v>
      </c>
      <c r="H313" s="39">
        <f t="shared" si="28"/>
        <v>28794.870000000003</v>
      </c>
      <c r="I313" s="39">
        <f>SUM(I307:I312)</f>
        <v>28794.870000000003</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220</v>
      </c>
      <c r="D316" s="20">
        <f>SUM(D188+D200+D233+D249+D260+D271+D313)</f>
        <v>8</v>
      </c>
      <c r="E316" s="20">
        <f>SUM(E188+E200+E233+E249+E260+E271+E313)</f>
        <v>228</v>
      </c>
      <c r="F316" s="21"/>
      <c r="G316" s="39">
        <f>SUM(H188+G200+G233+G249+G260+G271+G313)</f>
        <v>128287.06999999998</v>
      </c>
      <c r="H316" s="39">
        <f>SUM(I188+H200+H233+H249+H260+H271+H313)</f>
        <v>687425.38999999978</v>
      </c>
      <c r="I316" s="39">
        <f>SUM(J188+I200+I233+I249+I260+I271+I313)</f>
        <v>848270.10000000009</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87"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494D7307-5754-470A-B6E5-BAC77940CA34}">
      <formula1>"FDA,FDA-1,FDA-2,FDA-3,FDA-4"</formula1>
    </dataValidation>
    <dataValidation type="list" allowBlank="1" sqref="B7:B174" xr:uid="{65B1545D-3FDA-491F-AE67-CCB64F9935FA}">
      <formula1>"DAS,DAS-1,DAS-2,DAS-3,DAS-4,DAS-5,CAA-1,CAA-2,CAA-3,CAA-4,CAA-5"</formula1>
    </dataValidation>
    <dataValidation type="list" allowBlank="1" sqref="D221:D225 D192:D193 D254:D256 D205:D209 D213:D217 D275:D305 D265:D267 D238:D245 D7:D174" xr:uid="{FB77151F-9723-49DE-9696-9AB5E34830AB}">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7C168-7913-4E2B-8D09-021D90EFBE44}">
  <dimension ref="A1:AD1038"/>
  <sheetViews>
    <sheetView topLeftCell="A234" workbookViewId="0">
      <selection sqref="A1:XFD1048576"/>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639</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131" t="s">
        <v>638</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181</v>
      </c>
      <c r="B7" s="58" t="s">
        <v>33</v>
      </c>
      <c r="C7" s="56" t="s">
        <v>634</v>
      </c>
      <c r="D7" s="94" t="s">
        <v>227</v>
      </c>
      <c r="E7" s="138">
        <v>1</v>
      </c>
      <c r="F7" s="61" t="s">
        <v>229</v>
      </c>
      <c r="G7" s="148">
        <v>0</v>
      </c>
      <c r="H7" s="145">
        <v>1079.06</v>
      </c>
      <c r="I7" s="145">
        <v>4316.21</v>
      </c>
      <c r="J7" s="149">
        <f t="shared" ref="J7:J38" si="0">H7+I7</f>
        <v>5395.27</v>
      </c>
      <c r="K7" s="17"/>
      <c r="L7" s="17"/>
      <c r="M7" s="17"/>
      <c r="N7" s="17"/>
      <c r="O7" s="17"/>
      <c r="P7" s="17"/>
      <c r="Q7" s="17"/>
      <c r="R7" s="18"/>
      <c r="S7" s="18"/>
      <c r="T7" s="18"/>
      <c r="U7" s="18"/>
      <c r="V7" s="18"/>
      <c r="W7" s="18"/>
      <c r="X7" s="18"/>
      <c r="Y7" s="18"/>
      <c r="Z7" s="18"/>
      <c r="AA7" s="5"/>
      <c r="AB7" s="5"/>
      <c r="AC7" s="5"/>
      <c r="AD7" s="5"/>
    </row>
    <row r="8" spans="1:30" ht="14.5" x14ac:dyDescent="0.3">
      <c r="A8" s="55" t="s">
        <v>198</v>
      </c>
      <c r="B8" s="55" t="s">
        <v>449</v>
      </c>
      <c r="C8" s="58" t="s">
        <v>635</v>
      </c>
      <c r="D8" s="94" t="s">
        <v>227</v>
      </c>
      <c r="E8" s="138">
        <v>1</v>
      </c>
      <c r="F8" s="60" t="s">
        <v>620</v>
      </c>
      <c r="G8" s="148">
        <v>0</v>
      </c>
      <c r="H8" s="146">
        <v>3709.68</v>
      </c>
      <c r="I8" s="146">
        <v>14838.72</v>
      </c>
      <c r="J8" s="149">
        <f t="shared" si="0"/>
        <v>18548.399999999998</v>
      </c>
      <c r="K8" s="17"/>
      <c r="L8" s="17"/>
      <c r="M8" s="17"/>
      <c r="N8" s="17"/>
      <c r="O8" s="17"/>
      <c r="P8" s="17"/>
      <c r="Q8" s="17"/>
      <c r="R8" s="5"/>
      <c r="S8" s="5"/>
      <c r="T8" s="5"/>
      <c r="U8" s="5"/>
      <c r="V8" s="5"/>
      <c r="W8" s="5"/>
      <c r="X8" s="5"/>
      <c r="Y8" s="5"/>
      <c r="Z8" s="5"/>
      <c r="AA8" s="5"/>
      <c r="AB8" s="5"/>
      <c r="AC8" s="5"/>
      <c r="AD8" s="5"/>
    </row>
    <row r="9" spans="1:30" ht="14" x14ac:dyDescent="0.3">
      <c r="A9" s="55" t="s">
        <v>182</v>
      </c>
      <c r="B9" s="56" t="s">
        <v>39</v>
      </c>
      <c r="C9" s="56" t="s">
        <v>634</v>
      </c>
      <c r="D9" s="94" t="s">
        <v>407</v>
      </c>
      <c r="E9" s="138">
        <v>1</v>
      </c>
      <c r="F9" s="134" t="s">
        <v>421</v>
      </c>
      <c r="G9" s="148">
        <v>0</v>
      </c>
      <c r="H9" s="146"/>
      <c r="I9" s="146">
        <v>2003.96</v>
      </c>
      <c r="J9" s="149">
        <f t="shared" si="0"/>
        <v>2003.96</v>
      </c>
      <c r="K9" s="47"/>
      <c r="L9" s="47"/>
      <c r="M9" s="47"/>
      <c r="N9" s="47"/>
      <c r="O9" s="47"/>
      <c r="P9" s="47"/>
      <c r="Q9" s="47"/>
    </row>
    <row r="10" spans="1:30" ht="14" x14ac:dyDescent="0.3">
      <c r="A10" s="56" t="s">
        <v>182</v>
      </c>
      <c r="B10" s="56" t="s">
        <v>39</v>
      </c>
      <c r="C10" s="56" t="s">
        <v>222</v>
      </c>
      <c r="D10" s="94" t="s">
        <v>227</v>
      </c>
      <c r="E10" s="138">
        <v>1</v>
      </c>
      <c r="F10" s="60" t="s">
        <v>231</v>
      </c>
      <c r="G10" s="148">
        <v>0</v>
      </c>
      <c r="H10" s="146">
        <v>500.99</v>
      </c>
      <c r="I10" s="146">
        <v>2003.96</v>
      </c>
      <c r="J10" s="149">
        <f t="shared" si="0"/>
        <v>2504.9499999999998</v>
      </c>
    </row>
    <row r="11" spans="1:30" ht="14" x14ac:dyDescent="0.3">
      <c r="A11" s="55" t="s">
        <v>180</v>
      </c>
      <c r="B11" s="58" t="s">
        <v>37</v>
      </c>
      <c r="C11" s="56" t="s">
        <v>222</v>
      </c>
      <c r="D11" s="94" t="s">
        <v>227</v>
      </c>
      <c r="E11" s="138">
        <v>1</v>
      </c>
      <c r="F11" s="60" t="s">
        <v>586</v>
      </c>
      <c r="G11" s="148">
        <v>0</v>
      </c>
      <c r="H11" s="145">
        <v>770.75</v>
      </c>
      <c r="I11" s="145">
        <v>3083.01</v>
      </c>
      <c r="J11" s="149">
        <f t="shared" si="0"/>
        <v>3853.76</v>
      </c>
    </row>
    <row r="12" spans="1:30" ht="14" x14ac:dyDescent="0.3">
      <c r="A12" s="55" t="s">
        <v>189</v>
      </c>
      <c r="B12" s="55" t="s">
        <v>31</v>
      </c>
      <c r="C12" s="56" t="s">
        <v>634</v>
      </c>
      <c r="D12" s="94" t="s">
        <v>227</v>
      </c>
      <c r="E12" s="138">
        <v>1</v>
      </c>
      <c r="F12" s="60" t="s">
        <v>505</v>
      </c>
      <c r="G12" s="148">
        <v>0</v>
      </c>
      <c r="H12" s="146">
        <v>1310.28</v>
      </c>
      <c r="I12" s="146">
        <v>5241.1099999999997</v>
      </c>
      <c r="J12" s="149">
        <f t="shared" si="0"/>
        <v>6551.3899999999994</v>
      </c>
    </row>
    <row r="13" spans="1:30" ht="14" x14ac:dyDescent="0.3">
      <c r="A13" s="55" t="s">
        <v>183</v>
      </c>
      <c r="B13" s="57" t="s">
        <v>27</v>
      </c>
      <c r="C13" s="58" t="s">
        <v>637</v>
      </c>
      <c r="D13" s="94" t="s">
        <v>407</v>
      </c>
      <c r="E13" s="138">
        <v>1</v>
      </c>
      <c r="F13" s="60" t="s">
        <v>233</v>
      </c>
      <c r="G13" s="148">
        <v>0</v>
      </c>
      <c r="H13" s="146"/>
      <c r="I13" s="146">
        <v>6782.61</v>
      </c>
      <c r="J13" s="149">
        <f t="shared" si="0"/>
        <v>6782.61</v>
      </c>
    </row>
    <row r="14" spans="1:30" ht="14" x14ac:dyDescent="0.3">
      <c r="A14" s="55" t="s">
        <v>207</v>
      </c>
      <c r="B14" s="57" t="s">
        <v>27</v>
      </c>
      <c r="C14" s="58" t="s">
        <v>636</v>
      </c>
      <c r="D14" s="94" t="s">
        <v>227</v>
      </c>
      <c r="E14" s="138">
        <v>1</v>
      </c>
      <c r="F14" s="62" t="s">
        <v>581</v>
      </c>
      <c r="G14" s="148">
        <v>0</v>
      </c>
      <c r="H14" s="146">
        <v>1695.65</v>
      </c>
      <c r="I14" s="146">
        <v>6782.61</v>
      </c>
      <c r="J14" s="149">
        <f t="shared" si="0"/>
        <v>8478.26</v>
      </c>
    </row>
    <row r="15" spans="1:30" ht="14" x14ac:dyDescent="0.3">
      <c r="A15" s="55" t="s">
        <v>182</v>
      </c>
      <c r="B15" s="56" t="s">
        <v>39</v>
      </c>
      <c r="C15" s="56" t="s">
        <v>634</v>
      </c>
      <c r="D15" s="94" t="s">
        <v>227</v>
      </c>
      <c r="E15" s="138">
        <v>1</v>
      </c>
      <c r="F15" s="60" t="s">
        <v>234</v>
      </c>
      <c r="G15" s="148">
        <v>0</v>
      </c>
      <c r="H15" s="146">
        <v>500.99</v>
      </c>
      <c r="I15" s="146">
        <v>2003.96</v>
      </c>
      <c r="J15" s="149">
        <f t="shared" si="0"/>
        <v>2504.9499999999998</v>
      </c>
    </row>
    <row r="16" spans="1:30" ht="14" x14ac:dyDescent="0.3">
      <c r="A16" s="55" t="s">
        <v>182</v>
      </c>
      <c r="B16" s="56" t="s">
        <v>39</v>
      </c>
      <c r="C16" s="57" t="s">
        <v>219</v>
      </c>
      <c r="D16" s="94" t="s">
        <v>227</v>
      </c>
      <c r="E16" s="138">
        <v>1</v>
      </c>
      <c r="F16" s="60" t="s">
        <v>235</v>
      </c>
      <c r="G16" s="148">
        <v>0</v>
      </c>
      <c r="H16" s="146">
        <v>500.99</v>
      </c>
      <c r="I16" s="146">
        <v>2003.96</v>
      </c>
      <c r="J16" s="149">
        <f t="shared" si="0"/>
        <v>2504.9499999999998</v>
      </c>
    </row>
    <row r="17" spans="1:10" ht="14" x14ac:dyDescent="0.3">
      <c r="A17" s="55" t="s">
        <v>181</v>
      </c>
      <c r="B17" s="57" t="s">
        <v>33</v>
      </c>
      <c r="C17" s="56" t="s">
        <v>634</v>
      </c>
      <c r="D17" s="94" t="s">
        <v>227</v>
      </c>
      <c r="E17" s="138">
        <v>1</v>
      </c>
      <c r="F17" s="60" t="s">
        <v>236</v>
      </c>
      <c r="G17" s="148">
        <v>0</v>
      </c>
      <c r="H17" s="145">
        <v>1079.06</v>
      </c>
      <c r="I17" s="145">
        <v>4316.21</v>
      </c>
      <c r="J17" s="149">
        <f t="shared" si="0"/>
        <v>5395.27</v>
      </c>
    </row>
    <row r="18" spans="1:10" ht="14" x14ac:dyDescent="0.3">
      <c r="A18" s="55" t="s">
        <v>183</v>
      </c>
      <c r="B18" s="57" t="s">
        <v>27</v>
      </c>
      <c r="C18" s="57" t="s">
        <v>219</v>
      </c>
      <c r="D18" s="94" t="s">
        <v>227</v>
      </c>
      <c r="E18" s="138">
        <v>1</v>
      </c>
      <c r="F18" s="61" t="s">
        <v>237</v>
      </c>
      <c r="G18" s="148">
        <v>0</v>
      </c>
      <c r="H18" s="146">
        <v>1695.65</v>
      </c>
      <c r="I18" s="146">
        <v>6782.61</v>
      </c>
      <c r="J18" s="149">
        <f t="shared" si="0"/>
        <v>8478.26</v>
      </c>
    </row>
    <row r="19" spans="1:10" ht="14" x14ac:dyDescent="0.3">
      <c r="A19" s="55" t="s">
        <v>183</v>
      </c>
      <c r="B19" s="57" t="s">
        <v>27</v>
      </c>
      <c r="C19" s="56" t="s">
        <v>222</v>
      </c>
      <c r="D19" s="94" t="s">
        <v>227</v>
      </c>
      <c r="E19" s="138">
        <v>1</v>
      </c>
      <c r="F19" s="60" t="s">
        <v>238</v>
      </c>
      <c r="G19" s="148">
        <v>0</v>
      </c>
      <c r="H19" s="146">
        <v>1695.65</v>
      </c>
      <c r="I19" s="146">
        <v>6782.61</v>
      </c>
      <c r="J19" s="149">
        <f t="shared" si="0"/>
        <v>8478.26</v>
      </c>
    </row>
    <row r="20" spans="1:10" ht="14" x14ac:dyDescent="0.3">
      <c r="A20" s="55" t="s">
        <v>185</v>
      </c>
      <c r="B20" s="55" t="s">
        <v>29</v>
      </c>
      <c r="C20" s="57" t="s">
        <v>636</v>
      </c>
      <c r="D20" s="94" t="s">
        <v>227</v>
      </c>
      <c r="E20" s="138">
        <v>1</v>
      </c>
      <c r="F20" s="60" t="s">
        <v>239</v>
      </c>
      <c r="G20" s="148">
        <v>0</v>
      </c>
      <c r="H20" s="146">
        <v>1425.9</v>
      </c>
      <c r="I20" s="146">
        <v>5703.56</v>
      </c>
      <c r="J20" s="149">
        <f t="shared" si="0"/>
        <v>7129.4600000000009</v>
      </c>
    </row>
    <row r="21" spans="1:10" ht="14" x14ac:dyDescent="0.3">
      <c r="A21" s="55" t="s">
        <v>183</v>
      </c>
      <c r="B21" s="57" t="s">
        <v>27</v>
      </c>
      <c r="C21" s="56" t="s">
        <v>222</v>
      </c>
      <c r="D21" s="94" t="s">
        <v>227</v>
      </c>
      <c r="E21" s="138">
        <v>1</v>
      </c>
      <c r="F21" s="60" t="s">
        <v>241</v>
      </c>
      <c r="G21" s="148">
        <v>0</v>
      </c>
      <c r="H21" s="146">
        <v>1695.65</v>
      </c>
      <c r="I21" s="146">
        <v>6782.61</v>
      </c>
      <c r="J21" s="149">
        <f t="shared" si="0"/>
        <v>8478.26</v>
      </c>
    </row>
    <row r="22" spans="1:10" ht="14" x14ac:dyDescent="0.3">
      <c r="A22" s="55" t="s">
        <v>180</v>
      </c>
      <c r="B22" s="58" t="s">
        <v>37</v>
      </c>
      <c r="C22" s="57" t="s">
        <v>636</v>
      </c>
      <c r="D22" s="94" t="s">
        <v>407</v>
      </c>
      <c r="E22" s="138">
        <v>1</v>
      </c>
      <c r="F22" s="60" t="s">
        <v>242</v>
      </c>
      <c r="G22" s="148">
        <v>0</v>
      </c>
      <c r="H22" s="145"/>
      <c r="I22" s="145">
        <v>3083.01</v>
      </c>
      <c r="J22" s="149">
        <f t="shared" si="0"/>
        <v>3083.01</v>
      </c>
    </row>
    <row r="23" spans="1:10" ht="16.5" customHeight="1" x14ac:dyDescent="0.3">
      <c r="A23" s="55" t="s">
        <v>180</v>
      </c>
      <c r="B23" s="58" t="s">
        <v>37</v>
      </c>
      <c r="C23" s="57" t="s">
        <v>222</v>
      </c>
      <c r="D23" s="94" t="s">
        <v>227</v>
      </c>
      <c r="E23" s="138">
        <v>1</v>
      </c>
      <c r="F23" s="60" t="s">
        <v>243</v>
      </c>
      <c r="G23" s="148">
        <v>0</v>
      </c>
      <c r="H23" s="145">
        <v>770.75</v>
      </c>
      <c r="I23" s="145">
        <v>3083.01</v>
      </c>
      <c r="J23" s="149">
        <f t="shared" si="0"/>
        <v>3853.76</v>
      </c>
    </row>
    <row r="24" spans="1:10" ht="14" x14ac:dyDescent="0.3">
      <c r="A24" s="55" t="s">
        <v>187</v>
      </c>
      <c r="B24" s="55" t="s">
        <v>25</v>
      </c>
      <c r="C24" s="57" t="s">
        <v>219</v>
      </c>
      <c r="D24" s="94" t="s">
        <v>227</v>
      </c>
      <c r="E24" s="138">
        <v>1</v>
      </c>
      <c r="F24" s="63" t="s">
        <v>244</v>
      </c>
      <c r="G24" s="148">
        <v>0</v>
      </c>
      <c r="H24" s="147">
        <v>2600</v>
      </c>
      <c r="I24" s="147">
        <v>10400</v>
      </c>
      <c r="J24" s="146">
        <f t="shared" si="0"/>
        <v>13000</v>
      </c>
    </row>
    <row r="25" spans="1:10" ht="14" x14ac:dyDescent="0.3">
      <c r="A25" s="55" t="s">
        <v>210</v>
      </c>
      <c r="B25" s="55" t="s">
        <v>449</v>
      </c>
      <c r="C25" s="58" t="s">
        <v>637</v>
      </c>
      <c r="D25" s="94" t="s">
        <v>227</v>
      </c>
      <c r="E25" s="138">
        <v>1</v>
      </c>
      <c r="F25" s="90" t="s">
        <v>640</v>
      </c>
      <c r="G25" s="148">
        <v>0</v>
      </c>
      <c r="H25" s="146">
        <v>3709.68</v>
      </c>
      <c r="I25" s="146">
        <v>14838.72</v>
      </c>
      <c r="J25" s="149">
        <f t="shared" si="0"/>
        <v>18548.399999999998</v>
      </c>
    </row>
    <row r="26" spans="1:10" ht="14" x14ac:dyDescent="0.3">
      <c r="A26" s="55" t="s">
        <v>180</v>
      </c>
      <c r="B26" s="58" t="s">
        <v>37</v>
      </c>
      <c r="C26" s="57" t="s">
        <v>635</v>
      </c>
      <c r="D26" s="94" t="s">
        <v>227</v>
      </c>
      <c r="E26" s="138">
        <v>1</v>
      </c>
      <c r="F26" s="129" t="s">
        <v>249</v>
      </c>
      <c r="G26" s="148">
        <v>0</v>
      </c>
      <c r="H26" s="145">
        <v>770.75</v>
      </c>
      <c r="I26" s="145">
        <v>3083.01</v>
      </c>
      <c r="J26" s="149">
        <f t="shared" si="0"/>
        <v>3853.76</v>
      </c>
    </row>
    <row r="27" spans="1:10" ht="14" x14ac:dyDescent="0.3">
      <c r="A27" s="55" t="s">
        <v>181</v>
      </c>
      <c r="B27" s="57" t="s">
        <v>33</v>
      </c>
      <c r="C27" s="55" t="s">
        <v>636</v>
      </c>
      <c r="D27" s="94" t="s">
        <v>407</v>
      </c>
      <c r="E27" s="138">
        <v>1</v>
      </c>
      <c r="F27" s="61" t="s">
        <v>595</v>
      </c>
      <c r="G27" s="148">
        <v>0</v>
      </c>
      <c r="H27" s="145"/>
      <c r="I27" s="145">
        <v>4316.21</v>
      </c>
      <c r="J27" s="149">
        <f t="shared" si="0"/>
        <v>4316.21</v>
      </c>
    </row>
    <row r="28" spans="1:10" ht="14" x14ac:dyDescent="0.3">
      <c r="A28" s="56" t="s">
        <v>189</v>
      </c>
      <c r="B28" s="56" t="s">
        <v>31</v>
      </c>
      <c r="C28" s="56" t="s">
        <v>634</v>
      </c>
      <c r="D28" s="94" t="s">
        <v>227</v>
      </c>
      <c r="E28" s="138">
        <v>1</v>
      </c>
      <c r="F28" s="60" t="s">
        <v>250</v>
      </c>
      <c r="G28" s="148">
        <v>0</v>
      </c>
      <c r="H28" s="146">
        <v>1310.28</v>
      </c>
      <c r="I28" s="146">
        <v>5241.1099999999997</v>
      </c>
      <c r="J28" s="149">
        <f t="shared" si="0"/>
        <v>6551.3899999999994</v>
      </c>
    </row>
    <row r="29" spans="1:10" ht="14" x14ac:dyDescent="0.3">
      <c r="A29" s="55" t="s">
        <v>180</v>
      </c>
      <c r="B29" s="58" t="s">
        <v>37</v>
      </c>
      <c r="C29" s="57" t="s">
        <v>222</v>
      </c>
      <c r="D29" s="94" t="s">
        <v>227</v>
      </c>
      <c r="E29" s="138">
        <v>1</v>
      </c>
      <c r="F29" s="129" t="s">
        <v>612</v>
      </c>
      <c r="G29" s="148">
        <v>0</v>
      </c>
      <c r="H29" s="145">
        <v>770.75</v>
      </c>
      <c r="I29" s="145">
        <v>3083.01</v>
      </c>
      <c r="J29" s="149">
        <f t="shared" si="0"/>
        <v>3853.76</v>
      </c>
    </row>
    <row r="30" spans="1:10" ht="14" x14ac:dyDescent="0.3">
      <c r="A30" s="55" t="s">
        <v>187</v>
      </c>
      <c r="B30" s="55" t="s">
        <v>25</v>
      </c>
      <c r="C30" s="56" t="s">
        <v>637</v>
      </c>
      <c r="D30" s="94" t="s">
        <v>227</v>
      </c>
      <c r="E30" s="138">
        <v>1</v>
      </c>
      <c r="F30" s="60" t="s">
        <v>623</v>
      </c>
      <c r="G30" s="148">
        <v>0</v>
      </c>
      <c r="H30" s="147">
        <v>2600</v>
      </c>
      <c r="I30" s="147">
        <v>10400</v>
      </c>
      <c r="J30" s="146">
        <f t="shared" si="0"/>
        <v>13000</v>
      </c>
    </row>
    <row r="31" spans="1:10" ht="14" x14ac:dyDescent="0.3">
      <c r="A31" s="55" t="s">
        <v>180</v>
      </c>
      <c r="B31" s="58" t="s">
        <v>37</v>
      </c>
      <c r="C31" s="58" t="s">
        <v>636</v>
      </c>
      <c r="D31" s="94" t="s">
        <v>227</v>
      </c>
      <c r="E31" s="138">
        <v>1</v>
      </c>
      <c r="F31" s="60" t="s">
        <v>585</v>
      </c>
      <c r="G31" s="148">
        <v>0</v>
      </c>
      <c r="H31" s="145">
        <v>770.75</v>
      </c>
      <c r="I31" s="145">
        <v>3083.01</v>
      </c>
      <c r="J31" s="149">
        <f t="shared" si="0"/>
        <v>3853.76</v>
      </c>
    </row>
    <row r="32" spans="1:10" ht="14" x14ac:dyDescent="0.3">
      <c r="A32" s="55" t="s">
        <v>181</v>
      </c>
      <c r="B32" s="57" t="s">
        <v>33</v>
      </c>
      <c r="C32" s="56" t="s">
        <v>222</v>
      </c>
      <c r="D32" s="94" t="s">
        <v>227</v>
      </c>
      <c r="E32" s="138">
        <v>1</v>
      </c>
      <c r="F32" s="60" t="s">
        <v>252</v>
      </c>
      <c r="G32" s="148">
        <v>0</v>
      </c>
      <c r="H32" s="145">
        <v>1079.06</v>
      </c>
      <c r="I32" s="145">
        <v>4316.21</v>
      </c>
      <c r="J32" s="149">
        <f t="shared" si="0"/>
        <v>5395.27</v>
      </c>
    </row>
    <row r="33" spans="1:10" ht="14" x14ac:dyDescent="0.3">
      <c r="A33" s="55" t="s">
        <v>183</v>
      </c>
      <c r="B33" s="57" t="s">
        <v>27</v>
      </c>
      <c r="C33" s="56" t="s">
        <v>222</v>
      </c>
      <c r="D33" s="94" t="s">
        <v>227</v>
      </c>
      <c r="E33" s="138">
        <v>1</v>
      </c>
      <c r="F33" s="60" t="s">
        <v>253</v>
      </c>
      <c r="G33" s="148">
        <v>0</v>
      </c>
      <c r="H33" s="146">
        <v>1695.65</v>
      </c>
      <c r="I33" s="146">
        <v>6782.61</v>
      </c>
      <c r="J33" s="149">
        <f t="shared" si="0"/>
        <v>8478.26</v>
      </c>
    </row>
    <row r="34" spans="1:10" ht="14" x14ac:dyDescent="0.3">
      <c r="A34" s="55" t="s">
        <v>189</v>
      </c>
      <c r="B34" s="55" t="s">
        <v>31</v>
      </c>
      <c r="C34" s="58" t="s">
        <v>636</v>
      </c>
      <c r="D34" s="94" t="s">
        <v>407</v>
      </c>
      <c r="E34" s="138">
        <v>1</v>
      </c>
      <c r="F34" s="60" t="s">
        <v>254</v>
      </c>
      <c r="G34" s="148">
        <v>0</v>
      </c>
      <c r="H34" s="146"/>
      <c r="I34" s="146">
        <v>5241.1099999999997</v>
      </c>
      <c r="J34" s="149">
        <f t="shared" si="0"/>
        <v>5241.1099999999997</v>
      </c>
    </row>
    <row r="35" spans="1:10" ht="14" x14ac:dyDescent="0.3">
      <c r="A35" s="55" t="s">
        <v>190</v>
      </c>
      <c r="B35" s="55" t="s">
        <v>449</v>
      </c>
      <c r="C35" s="56" t="s">
        <v>634</v>
      </c>
      <c r="D35" s="94" t="s">
        <v>227</v>
      </c>
      <c r="E35" s="138">
        <v>1</v>
      </c>
      <c r="F35" s="60" t="s">
        <v>255</v>
      </c>
      <c r="G35" s="148">
        <v>0</v>
      </c>
      <c r="H35" s="146">
        <v>3709.68</v>
      </c>
      <c r="I35" s="146">
        <v>14838.72</v>
      </c>
      <c r="J35" s="149">
        <f t="shared" si="0"/>
        <v>18548.399999999998</v>
      </c>
    </row>
    <row r="36" spans="1:10" ht="14" x14ac:dyDescent="0.3">
      <c r="A36" s="55" t="s">
        <v>180</v>
      </c>
      <c r="B36" s="58" t="s">
        <v>37</v>
      </c>
      <c r="C36" s="56" t="s">
        <v>634</v>
      </c>
      <c r="D36" s="94" t="s">
        <v>227</v>
      </c>
      <c r="E36" s="138">
        <v>1</v>
      </c>
      <c r="F36" s="60" t="s">
        <v>257</v>
      </c>
      <c r="G36" s="148">
        <v>0</v>
      </c>
      <c r="H36" s="145">
        <v>770.75</v>
      </c>
      <c r="I36" s="145">
        <v>3083.01</v>
      </c>
      <c r="J36" s="149">
        <f t="shared" si="0"/>
        <v>3853.76</v>
      </c>
    </row>
    <row r="37" spans="1:10" ht="26" x14ac:dyDescent="0.3">
      <c r="A37" s="55" t="s">
        <v>191</v>
      </c>
      <c r="B37" s="55" t="s">
        <v>31</v>
      </c>
      <c r="C37" s="57" t="s">
        <v>219</v>
      </c>
      <c r="D37" s="94" t="s">
        <v>407</v>
      </c>
      <c r="E37" s="138">
        <v>1</v>
      </c>
      <c r="F37" s="129" t="s">
        <v>258</v>
      </c>
      <c r="G37" s="148">
        <v>0</v>
      </c>
      <c r="H37" s="146"/>
      <c r="I37" s="146">
        <v>5241.1099999999997</v>
      </c>
      <c r="J37" s="149">
        <f t="shared" si="0"/>
        <v>5241.1099999999997</v>
      </c>
    </row>
    <row r="38" spans="1:10" ht="14" x14ac:dyDescent="0.3">
      <c r="A38" s="55" t="s">
        <v>182</v>
      </c>
      <c r="B38" s="56" t="s">
        <v>39</v>
      </c>
      <c r="C38" s="56" t="s">
        <v>222</v>
      </c>
      <c r="D38" s="94" t="s">
        <v>227</v>
      </c>
      <c r="E38" s="138">
        <v>1</v>
      </c>
      <c r="F38" s="60" t="s">
        <v>260</v>
      </c>
      <c r="G38" s="148">
        <v>0</v>
      </c>
      <c r="H38" s="146">
        <v>500.99</v>
      </c>
      <c r="I38" s="146">
        <v>2003.96</v>
      </c>
      <c r="J38" s="149">
        <f t="shared" si="0"/>
        <v>2504.9499999999998</v>
      </c>
    </row>
    <row r="39" spans="1:10" ht="14" x14ac:dyDescent="0.3">
      <c r="A39" s="55" t="s">
        <v>193</v>
      </c>
      <c r="B39" s="57" t="s">
        <v>27</v>
      </c>
      <c r="C39" s="56" t="s">
        <v>634</v>
      </c>
      <c r="D39" s="94" t="s">
        <v>227</v>
      </c>
      <c r="E39" s="138">
        <v>1</v>
      </c>
      <c r="F39" s="60" t="s">
        <v>262</v>
      </c>
      <c r="G39" s="148">
        <v>0</v>
      </c>
      <c r="H39" s="146">
        <v>1695.65</v>
      </c>
      <c r="I39" s="146">
        <v>6782.61</v>
      </c>
      <c r="J39" s="149">
        <f t="shared" ref="J39:J70" si="1">H39+I39</f>
        <v>8478.26</v>
      </c>
    </row>
    <row r="40" spans="1:10" ht="14" x14ac:dyDescent="0.3">
      <c r="A40" s="55" t="s">
        <v>183</v>
      </c>
      <c r="B40" s="57" t="s">
        <v>27</v>
      </c>
      <c r="C40" s="58" t="s">
        <v>222</v>
      </c>
      <c r="D40" s="94" t="s">
        <v>227</v>
      </c>
      <c r="E40" s="138">
        <v>1</v>
      </c>
      <c r="F40" s="61" t="s">
        <v>263</v>
      </c>
      <c r="G40" s="148">
        <v>0</v>
      </c>
      <c r="H40" s="146">
        <v>1695.65</v>
      </c>
      <c r="I40" s="146">
        <v>6782.61</v>
      </c>
      <c r="J40" s="149">
        <f t="shared" si="1"/>
        <v>8478.26</v>
      </c>
    </row>
    <row r="41" spans="1:10" ht="14" x14ac:dyDescent="0.3">
      <c r="A41" s="55" t="s">
        <v>185</v>
      </c>
      <c r="B41" s="55" t="s">
        <v>29</v>
      </c>
      <c r="C41" s="56" t="s">
        <v>634</v>
      </c>
      <c r="D41" s="94" t="s">
        <v>227</v>
      </c>
      <c r="E41" s="138">
        <v>1</v>
      </c>
      <c r="F41" s="60" t="s">
        <v>264</v>
      </c>
      <c r="G41" s="148">
        <v>0</v>
      </c>
      <c r="H41" s="146">
        <v>1425.9</v>
      </c>
      <c r="I41" s="146">
        <v>5703.56</v>
      </c>
      <c r="J41" s="149">
        <f t="shared" si="1"/>
        <v>7129.4600000000009</v>
      </c>
    </row>
    <row r="42" spans="1:10" ht="14" x14ac:dyDescent="0.3">
      <c r="A42" s="55" t="s">
        <v>180</v>
      </c>
      <c r="B42" s="58" t="s">
        <v>37</v>
      </c>
      <c r="C42" s="56" t="s">
        <v>222</v>
      </c>
      <c r="D42" s="94" t="s">
        <v>227</v>
      </c>
      <c r="E42" s="138">
        <v>1</v>
      </c>
      <c r="F42" s="60" t="s">
        <v>265</v>
      </c>
      <c r="G42" s="148">
        <v>0</v>
      </c>
      <c r="H42" s="145">
        <v>770.75</v>
      </c>
      <c r="I42" s="145">
        <v>3083.01</v>
      </c>
      <c r="J42" s="149">
        <f t="shared" si="1"/>
        <v>3853.76</v>
      </c>
    </row>
    <row r="43" spans="1:10" ht="14" x14ac:dyDescent="0.3">
      <c r="A43" s="55" t="s">
        <v>180</v>
      </c>
      <c r="B43" s="58" t="s">
        <v>37</v>
      </c>
      <c r="C43" s="55" t="s">
        <v>226</v>
      </c>
      <c r="D43" s="94" t="s">
        <v>407</v>
      </c>
      <c r="E43" s="138">
        <v>1</v>
      </c>
      <c r="F43" s="60" t="s">
        <v>266</v>
      </c>
      <c r="G43" s="148">
        <v>0</v>
      </c>
      <c r="H43" s="145"/>
      <c r="I43" s="145">
        <v>3083.01</v>
      </c>
      <c r="J43" s="149">
        <f t="shared" si="1"/>
        <v>3083.01</v>
      </c>
    </row>
    <row r="44" spans="1:10" ht="14" x14ac:dyDescent="0.3">
      <c r="A44" s="55" t="s">
        <v>182</v>
      </c>
      <c r="B44" s="56" t="s">
        <v>39</v>
      </c>
      <c r="C44" s="56" t="s">
        <v>222</v>
      </c>
      <c r="D44" s="94" t="s">
        <v>227</v>
      </c>
      <c r="E44" s="138">
        <v>1</v>
      </c>
      <c r="F44" s="60" t="s">
        <v>268</v>
      </c>
      <c r="G44" s="148">
        <v>0</v>
      </c>
      <c r="H44" s="146">
        <v>500.99</v>
      </c>
      <c r="I44" s="146">
        <v>2003.96</v>
      </c>
      <c r="J44" s="149">
        <f t="shared" si="1"/>
        <v>2504.9499999999998</v>
      </c>
    </row>
    <row r="45" spans="1:10" ht="14" x14ac:dyDescent="0.3">
      <c r="A45" s="55" t="s">
        <v>185</v>
      </c>
      <c r="B45" s="55" t="s">
        <v>29</v>
      </c>
      <c r="C45" s="57" t="s">
        <v>636</v>
      </c>
      <c r="D45" s="94" t="s">
        <v>227</v>
      </c>
      <c r="E45" s="138">
        <v>1</v>
      </c>
      <c r="F45" s="60" t="s">
        <v>269</v>
      </c>
      <c r="G45" s="148">
        <v>0</v>
      </c>
      <c r="H45" s="146">
        <v>1425.9</v>
      </c>
      <c r="I45" s="146">
        <v>5703.56</v>
      </c>
      <c r="J45" s="149">
        <f t="shared" si="1"/>
        <v>7129.4600000000009</v>
      </c>
    </row>
    <row r="46" spans="1:10" ht="14" x14ac:dyDescent="0.3">
      <c r="A46" s="55" t="s">
        <v>181</v>
      </c>
      <c r="B46" s="57" t="s">
        <v>33</v>
      </c>
      <c r="C46" s="57" t="s">
        <v>219</v>
      </c>
      <c r="D46" s="94" t="s">
        <v>227</v>
      </c>
      <c r="E46" s="138">
        <v>1</v>
      </c>
      <c r="F46" s="61" t="s">
        <v>270</v>
      </c>
      <c r="G46" s="148">
        <v>0</v>
      </c>
      <c r="H46" s="145">
        <v>1079.06</v>
      </c>
      <c r="I46" s="145">
        <v>4316.21</v>
      </c>
      <c r="J46" s="149">
        <f t="shared" si="1"/>
        <v>5395.27</v>
      </c>
    </row>
    <row r="47" spans="1:10" ht="14" x14ac:dyDescent="0.3">
      <c r="A47" s="55" t="s">
        <v>194</v>
      </c>
      <c r="B47" s="57" t="s">
        <v>33</v>
      </c>
      <c r="C47" s="56" t="s">
        <v>226</v>
      </c>
      <c r="D47" s="94" t="s">
        <v>407</v>
      </c>
      <c r="E47" s="138">
        <v>1</v>
      </c>
      <c r="F47" s="60" t="s">
        <v>271</v>
      </c>
      <c r="G47" s="148">
        <v>0</v>
      </c>
      <c r="H47" s="145"/>
      <c r="I47" s="145">
        <v>4316.21</v>
      </c>
      <c r="J47" s="149">
        <f t="shared" si="1"/>
        <v>4316.21</v>
      </c>
    </row>
    <row r="48" spans="1:10" ht="14" x14ac:dyDescent="0.3">
      <c r="A48" s="55" t="s">
        <v>188</v>
      </c>
      <c r="B48" s="55" t="s">
        <v>35</v>
      </c>
      <c r="C48" s="56" t="s">
        <v>226</v>
      </c>
      <c r="D48" s="94" t="s">
        <v>227</v>
      </c>
      <c r="E48" s="138">
        <v>1</v>
      </c>
      <c r="F48" s="60" t="s">
        <v>272</v>
      </c>
      <c r="G48" s="148">
        <v>0</v>
      </c>
      <c r="H48" s="146">
        <v>936.46</v>
      </c>
      <c r="I48" s="146">
        <v>3745.85</v>
      </c>
      <c r="J48" s="149">
        <f t="shared" si="1"/>
        <v>4682.3099999999995</v>
      </c>
    </row>
    <row r="49" spans="1:10" ht="14" x14ac:dyDescent="0.3">
      <c r="A49" s="55" t="s">
        <v>180</v>
      </c>
      <c r="B49" s="58" t="s">
        <v>37</v>
      </c>
      <c r="C49" s="58" t="s">
        <v>636</v>
      </c>
      <c r="D49" s="94" t="s">
        <v>227</v>
      </c>
      <c r="E49" s="138">
        <v>1</v>
      </c>
      <c r="F49" s="90" t="s">
        <v>642</v>
      </c>
      <c r="G49" s="148">
        <v>0</v>
      </c>
      <c r="H49" s="145">
        <v>770.75</v>
      </c>
      <c r="I49" s="145">
        <v>3083.01</v>
      </c>
      <c r="J49" s="149">
        <f t="shared" si="1"/>
        <v>3853.76</v>
      </c>
    </row>
    <row r="50" spans="1:10" ht="14" x14ac:dyDescent="0.3">
      <c r="A50" s="55" t="s">
        <v>183</v>
      </c>
      <c r="B50" s="57" t="s">
        <v>27</v>
      </c>
      <c r="C50" s="56" t="s">
        <v>222</v>
      </c>
      <c r="D50" s="94" t="s">
        <v>227</v>
      </c>
      <c r="E50" s="138">
        <v>1</v>
      </c>
      <c r="F50" s="60" t="s">
        <v>275</v>
      </c>
      <c r="G50" s="148">
        <v>0</v>
      </c>
      <c r="H50" s="146">
        <v>1695.65</v>
      </c>
      <c r="I50" s="146">
        <v>6782.61</v>
      </c>
      <c r="J50" s="149">
        <f t="shared" si="1"/>
        <v>8478.26</v>
      </c>
    </row>
    <row r="51" spans="1:10" ht="14" x14ac:dyDescent="0.3">
      <c r="A51" s="55" t="s">
        <v>195</v>
      </c>
      <c r="B51" s="55" t="s">
        <v>41</v>
      </c>
      <c r="C51" s="55" t="s">
        <v>636</v>
      </c>
      <c r="D51" s="94" t="s">
        <v>227</v>
      </c>
      <c r="E51" s="138">
        <v>1</v>
      </c>
      <c r="F51" s="60" t="s">
        <v>590</v>
      </c>
      <c r="G51" s="148">
        <v>0</v>
      </c>
      <c r="H51" s="146">
        <v>308.3</v>
      </c>
      <c r="I51" s="146">
        <v>1233.21</v>
      </c>
      <c r="J51" s="150">
        <f t="shared" si="1"/>
        <v>1541.51</v>
      </c>
    </row>
    <row r="52" spans="1:10" ht="14" x14ac:dyDescent="0.3">
      <c r="A52" s="55" t="s">
        <v>182</v>
      </c>
      <c r="B52" s="56" t="s">
        <v>39</v>
      </c>
      <c r="C52" s="55" t="s">
        <v>226</v>
      </c>
      <c r="D52" s="94" t="s">
        <v>227</v>
      </c>
      <c r="E52" s="138">
        <v>1</v>
      </c>
      <c r="F52" s="60" t="s">
        <v>277</v>
      </c>
      <c r="G52" s="148">
        <v>0</v>
      </c>
      <c r="H52" s="146">
        <v>500.99</v>
      </c>
      <c r="I52" s="146">
        <v>2003.96</v>
      </c>
      <c r="J52" s="149">
        <f t="shared" si="1"/>
        <v>2504.9499999999998</v>
      </c>
    </row>
    <row r="53" spans="1:10" ht="14" x14ac:dyDescent="0.3">
      <c r="A53" s="55" t="s">
        <v>182</v>
      </c>
      <c r="B53" s="56" t="s">
        <v>39</v>
      </c>
      <c r="C53" s="56" t="s">
        <v>222</v>
      </c>
      <c r="D53" s="94" t="s">
        <v>227</v>
      </c>
      <c r="E53" s="138">
        <v>1</v>
      </c>
      <c r="F53" s="60" t="s">
        <v>278</v>
      </c>
      <c r="G53" s="148">
        <v>0</v>
      </c>
      <c r="H53" s="146">
        <v>500.99</v>
      </c>
      <c r="I53" s="146">
        <v>2003.96</v>
      </c>
      <c r="J53" s="149">
        <f t="shared" si="1"/>
        <v>2504.9499999999998</v>
      </c>
    </row>
    <row r="54" spans="1:10" ht="14" x14ac:dyDescent="0.3">
      <c r="A54" s="55" t="s">
        <v>195</v>
      </c>
      <c r="B54" s="55" t="s">
        <v>41</v>
      </c>
      <c r="C54" s="56" t="s">
        <v>222</v>
      </c>
      <c r="D54" s="94" t="s">
        <v>227</v>
      </c>
      <c r="E54" s="138">
        <v>1</v>
      </c>
      <c r="F54" s="61" t="s">
        <v>280</v>
      </c>
      <c r="G54" s="148">
        <v>0</v>
      </c>
      <c r="H54" s="146">
        <v>308.3</v>
      </c>
      <c r="I54" s="146">
        <v>1233.21</v>
      </c>
      <c r="J54" s="150">
        <f t="shared" si="1"/>
        <v>1541.51</v>
      </c>
    </row>
    <row r="55" spans="1:10" ht="14" x14ac:dyDescent="0.3">
      <c r="A55" s="55" t="s">
        <v>185</v>
      </c>
      <c r="B55" s="55" t="s">
        <v>29</v>
      </c>
      <c r="C55" s="56" t="s">
        <v>222</v>
      </c>
      <c r="D55" s="94" t="s">
        <v>227</v>
      </c>
      <c r="E55" s="138">
        <v>1</v>
      </c>
      <c r="F55" s="61" t="s">
        <v>611</v>
      </c>
      <c r="G55" s="148">
        <v>0</v>
      </c>
      <c r="H55" s="146">
        <v>1425.9</v>
      </c>
      <c r="I55" s="146">
        <v>5703.56</v>
      </c>
      <c r="J55" s="149">
        <f t="shared" si="1"/>
        <v>7129.4600000000009</v>
      </c>
    </row>
    <row r="56" spans="1:10" ht="14" x14ac:dyDescent="0.3">
      <c r="A56" s="55" t="s">
        <v>189</v>
      </c>
      <c r="B56" s="55" t="s">
        <v>31</v>
      </c>
      <c r="C56" s="57" t="s">
        <v>219</v>
      </c>
      <c r="D56" s="94" t="s">
        <v>227</v>
      </c>
      <c r="E56" s="138">
        <v>1</v>
      </c>
      <c r="F56" s="60" t="s">
        <v>281</v>
      </c>
      <c r="G56" s="148">
        <v>0</v>
      </c>
      <c r="H56" s="146">
        <v>1310.28</v>
      </c>
      <c r="I56" s="146">
        <v>5241.1099999999997</v>
      </c>
      <c r="J56" s="149">
        <f t="shared" si="1"/>
        <v>6551.3899999999994</v>
      </c>
    </row>
    <row r="57" spans="1:10" ht="14" x14ac:dyDescent="0.3">
      <c r="A57" s="55" t="s">
        <v>183</v>
      </c>
      <c r="B57" s="57" t="s">
        <v>27</v>
      </c>
      <c r="C57" s="56" t="s">
        <v>222</v>
      </c>
      <c r="D57" s="94" t="s">
        <v>227</v>
      </c>
      <c r="E57" s="138">
        <v>1</v>
      </c>
      <c r="F57" s="60" t="s">
        <v>282</v>
      </c>
      <c r="G57" s="148">
        <v>0</v>
      </c>
      <c r="H57" s="146">
        <v>1695.65</v>
      </c>
      <c r="I57" s="146">
        <v>6782.61</v>
      </c>
      <c r="J57" s="149">
        <f t="shared" si="1"/>
        <v>8478.26</v>
      </c>
    </row>
    <row r="58" spans="1:10" ht="14" x14ac:dyDescent="0.3">
      <c r="A58" s="55" t="s">
        <v>196</v>
      </c>
      <c r="B58" s="57" t="s">
        <v>33</v>
      </c>
      <c r="C58" s="57" t="s">
        <v>219</v>
      </c>
      <c r="D58" s="94" t="s">
        <v>227</v>
      </c>
      <c r="E58" s="138">
        <v>1</v>
      </c>
      <c r="F58" s="60" t="s">
        <v>283</v>
      </c>
      <c r="G58" s="148">
        <v>0</v>
      </c>
      <c r="H58" s="145">
        <v>1079.06</v>
      </c>
      <c r="I58" s="145">
        <v>4316.21</v>
      </c>
      <c r="J58" s="149">
        <f t="shared" si="1"/>
        <v>5395.27</v>
      </c>
    </row>
    <row r="59" spans="1:10" ht="14" x14ac:dyDescent="0.3">
      <c r="A59" s="55" t="s">
        <v>189</v>
      </c>
      <c r="B59" s="55" t="s">
        <v>31</v>
      </c>
      <c r="C59" s="55" t="s">
        <v>226</v>
      </c>
      <c r="D59" s="94" t="s">
        <v>227</v>
      </c>
      <c r="E59" s="138">
        <v>1</v>
      </c>
      <c r="F59" s="61" t="s">
        <v>284</v>
      </c>
      <c r="G59" s="148">
        <v>0</v>
      </c>
      <c r="H59" s="146">
        <v>1310.28</v>
      </c>
      <c r="I59" s="146">
        <v>5241.1099999999997</v>
      </c>
      <c r="J59" s="149">
        <f t="shared" si="1"/>
        <v>6551.3899999999994</v>
      </c>
    </row>
    <row r="60" spans="1:10" ht="14" x14ac:dyDescent="0.3">
      <c r="A60" s="55" t="s">
        <v>187</v>
      </c>
      <c r="B60" s="55" t="s">
        <v>25</v>
      </c>
      <c r="C60" s="55" t="s">
        <v>226</v>
      </c>
      <c r="D60" s="94" t="s">
        <v>227</v>
      </c>
      <c r="E60" s="138">
        <v>1</v>
      </c>
      <c r="F60" s="60" t="s">
        <v>285</v>
      </c>
      <c r="G60" s="148">
        <v>0</v>
      </c>
      <c r="H60" s="147">
        <v>2600</v>
      </c>
      <c r="I60" s="147">
        <v>10400</v>
      </c>
      <c r="J60" s="146">
        <f t="shared" si="1"/>
        <v>13000</v>
      </c>
    </row>
    <row r="61" spans="1:10" ht="14" x14ac:dyDescent="0.3">
      <c r="A61" s="55" t="s">
        <v>182</v>
      </c>
      <c r="B61" s="56" t="s">
        <v>39</v>
      </c>
      <c r="C61" s="55" t="s">
        <v>226</v>
      </c>
      <c r="D61" s="94" t="s">
        <v>227</v>
      </c>
      <c r="E61" s="138">
        <v>1</v>
      </c>
      <c r="F61" s="61" t="s">
        <v>287</v>
      </c>
      <c r="G61" s="148">
        <v>0</v>
      </c>
      <c r="H61" s="146">
        <v>500.99</v>
      </c>
      <c r="I61" s="146">
        <v>2003.96</v>
      </c>
      <c r="J61" s="149">
        <f t="shared" si="1"/>
        <v>2504.9499999999998</v>
      </c>
    </row>
    <row r="62" spans="1:10" ht="14" x14ac:dyDescent="0.3">
      <c r="A62" s="55" t="s">
        <v>203</v>
      </c>
      <c r="B62" s="55" t="s">
        <v>31</v>
      </c>
      <c r="C62" s="55" t="s">
        <v>226</v>
      </c>
      <c r="D62" s="94" t="s">
        <v>407</v>
      </c>
      <c r="E62" s="138">
        <v>1</v>
      </c>
      <c r="F62" s="60" t="s">
        <v>288</v>
      </c>
      <c r="G62" s="148">
        <v>0</v>
      </c>
      <c r="H62" s="146"/>
      <c r="I62" s="146">
        <v>5241.1099999999997</v>
      </c>
      <c r="J62" s="149">
        <f t="shared" si="1"/>
        <v>5241.1099999999997</v>
      </c>
    </row>
    <row r="63" spans="1:10" ht="14" x14ac:dyDescent="0.3">
      <c r="A63" s="55" t="s">
        <v>188</v>
      </c>
      <c r="B63" s="55" t="s">
        <v>35</v>
      </c>
      <c r="C63" s="56" t="s">
        <v>636</v>
      </c>
      <c r="D63" s="94" t="s">
        <v>227</v>
      </c>
      <c r="E63" s="138">
        <v>1</v>
      </c>
      <c r="F63" s="90" t="s">
        <v>643</v>
      </c>
      <c r="G63" s="148">
        <v>0</v>
      </c>
      <c r="H63" s="146">
        <v>936.46</v>
      </c>
      <c r="I63" s="146">
        <v>3745.85</v>
      </c>
      <c r="J63" s="149">
        <f t="shared" si="1"/>
        <v>4682.3099999999995</v>
      </c>
    </row>
    <row r="64" spans="1:10" ht="14" x14ac:dyDescent="0.3">
      <c r="A64" s="55" t="s">
        <v>182</v>
      </c>
      <c r="B64" s="56" t="s">
        <v>39</v>
      </c>
      <c r="C64" s="56" t="s">
        <v>634</v>
      </c>
      <c r="D64" s="94" t="s">
        <v>227</v>
      </c>
      <c r="E64" s="138">
        <v>1</v>
      </c>
      <c r="F64" s="60" t="s">
        <v>291</v>
      </c>
      <c r="G64" s="148">
        <v>0</v>
      </c>
      <c r="H64" s="146">
        <v>500.99</v>
      </c>
      <c r="I64" s="146">
        <v>2003.96</v>
      </c>
      <c r="J64" s="149">
        <f t="shared" si="1"/>
        <v>2504.9499999999998</v>
      </c>
    </row>
    <row r="65" spans="1:10" ht="14" x14ac:dyDescent="0.3">
      <c r="A65" s="55" t="s">
        <v>204</v>
      </c>
      <c r="B65" s="55" t="s">
        <v>41</v>
      </c>
      <c r="C65" s="58" t="s">
        <v>637</v>
      </c>
      <c r="D65" s="94" t="s">
        <v>227</v>
      </c>
      <c r="E65" s="138">
        <v>1</v>
      </c>
      <c r="F65" s="60" t="s">
        <v>594</v>
      </c>
      <c r="G65" s="148">
        <v>0</v>
      </c>
      <c r="H65" s="146">
        <v>308.3</v>
      </c>
      <c r="I65" s="146">
        <v>1233.21</v>
      </c>
      <c r="J65" s="150">
        <f t="shared" si="1"/>
        <v>1541.51</v>
      </c>
    </row>
    <row r="66" spans="1:10" ht="14" x14ac:dyDescent="0.3">
      <c r="A66" s="55" t="s">
        <v>182</v>
      </c>
      <c r="B66" s="56" t="s">
        <v>39</v>
      </c>
      <c r="C66" s="56" t="s">
        <v>634</v>
      </c>
      <c r="D66" s="94" t="s">
        <v>227</v>
      </c>
      <c r="E66" s="138">
        <v>1</v>
      </c>
      <c r="F66" s="129" t="s">
        <v>296</v>
      </c>
      <c r="G66" s="148">
        <v>0</v>
      </c>
      <c r="H66" s="146">
        <v>500.99</v>
      </c>
      <c r="I66" s="146">
        <v>2003.96</v>
      </c>
      <c r="J66" s="149">
        <f t="shared" si="1"/>
        <v>2504.9499999999998</v>
      </c>
    </row>
    <row r="67" spans="1:10" ht="14" x14ac:dyDescent="0.3">
      <c r="A67" s="55" t="s">
        <v>199</v>
      </c>
      <c r="B67" s="55" t="s">
        <v>31</v>
      </c>
      <c r="C67" s="56" t="s">
        <v>634</v>
      </c>
      <c r="D67" s="94" t="s">
        <v>227</v>
      </c>
      <c r="E67" s="138">
        <v>1</v>
      </c>
      <c r="F67" s="60" t="s">
        <v>297</v>
      </c>
      <c r="G67" s="148">
        <v>0</v>
      </c>
      <c r="H67" s="146">
        <v>1310.28</v>
      </c>
      <c r="I67" s="146">
        <v>5241.1099999999997</v>
      </c>
      <c r="J67" s="149">
        <f t="shared" si="1"/>
        <v>6551.3899999999994</v>
      </c>
    </row>
    <row r="68" spans="1:10" ht="14" x14ac:dyDescent="0.3">
      <c r="A68" s="55" t="s">
        <v>200</v>
      </c>
      <c r="B68" s="57" t="s">
        <v>33</v>
      </c>
      <c r="C68" s="56" t="s">
        <v>222</v>
      </c>
      <c r="D68" s="94" t="s">
        <v>407</v>
      </c>
      <c r="E68" s="138">
        <v>1</v>
      </c>
      <c r="F68" s="60" t="s">
        <v>298</v>
      </c>
      <c r="G68" s="148">
        <v>0</v>
      </c>
      <c r="H68" s="145"/>
      <c r="I68" s="145">
        <v>4316.21</v>
      </c>
      <c r="J68" s="149">
        <f t="shared" si="1"/>
        <v>4316.21</v>
      </c>
    </row>
    <row r="69" spans="1:10" ht="14" x14ac:dyDescent="0.3">
      <c r="A69" s="55" t="s">
        <v>185</v>
      </c>
      <c r="B69" s="55" t="s">
        <v>29</v>
      </c>
      <c r="C69" s="57" t="s">
        <v>636</v>
      </c>
      <c r="D69" s="94" t="s">
        <v>227</v>
      </c>
      <c r="E69" s="138">
        <v>1</v>
      </c>
      <c r="F69" s="60" t="s">
        <v>610</v>
      </c>
      <c r="G69" s="148">
        <v>0</v>
      </c>
      <c r="H69" s="146">
        <v>1425.9</v>
      </c>
      <c r="I69" s="146">
        <v>5703.56</v>
      </c>
      <c r="J69" s="149">
        <f t="shared" si="1"/>
        <v>7129.4600000000009</v>
      </c>
    </row>
    <row r="70" spans="1:10" ht="14" x14ac:dyDescent="0.3">
      <c r="A70" s="55" t="s">
        <v>202</v>
      </c>
      <c r="B70" s="55" t="s">
        <v>31</v>
      </c>
      <c r="C70" s="56" t="s">
        <v>222</v>
      </c>
      <c r="D70" s="94" t="s">
        <v>407</v>
      </c>
      <c r="E70" s="138">
        <v>1</v>
      </c>
      <c r="F70" s="60" t="s">
        <v>300</v>
      </c>
      <c r="G70" s="148">
        <v>0</v>
      </c>
      <c r="H70" s="146"/>
      <c r="I70" s="146">
        <v>5241.1099999999997</v>
      </c>
      <c r="J70" s="149">
        <f t="shared" si="1"/>
        <v>5241.1099999999997</v>
      </c>
    </row>
    <row r="71" spans="1:10" ht="14" x14ac:dyDescent="0.3">
      <c r="A71" s="55" t="s">
        <v>195</v>
      </c>
      <c r="B71" s="55" t="s">
        <v>41</v>
      </c>
      <c r="C71" s="57" t="s">
        <v>636</v>
      </c>
      <c r="D71" s="94" t="s">
        <v>227</v>
      </c>
      <c r="E71" s="138">
        <v>1</v>
      </c>
      <c r="F71" s="60" t="s">
        <v>614</v>
      </c>
      <c r="G71" s="148">
        <v>0</v>
      </c>
      <c r="H71" s="146">
        <v>308.3</v>
      </c>
      <c r="I71" s="146">
        <v>1233.21</v>
      </c>
      <c r="J71" s="150">
        <f t="shared" ref="J71:J102" si="2">H71+I71</f>
        <v>1541.51</v>
      </c>
    </row>
    <row r="72" spans="1:10" ht="14" x14ac:dyDescent="0.3">
      <c r="A72" s="55" t="s">
        <v>189</v>
      </c>
      <c r="B72" s="55" t="s">
        <v>31</v>
      </c>
      <c r="C72" s="57" t="s">
        <v>219</v>
      </c>
      <c r="D72" s="94" t="s">
        <v>227</v>
      </c>
      <c r="E72" s="138">
        <v>1</v>
      </c>
      <c r="F72" s="144" t="s">
        <v>302</v>
      </c>
      <c r="G72" s="148">
        <v>0</v>
      </c>
      <c r="H72" s="146">
        <v>1310.28</v>
      </c>
      <c r="I72" s="146">
        <v>5241.1099999999997</v>
      </c>
      <c r="J72" s="149">
        <f t="shared" si="2"/>
        <v>6551.3899999999994</v>
      </c>
    </row>
    <row r="73" spans="1:10" ht="14" x14ac:dyDescent="0.3">
      <c r="A73" s="56" t="s">
        <v>182</v>
      </c>
      <c r="B73" s="56" t="s">
        <v>39</v>
      </c>
      <c r="C73" s="56" t="s">
        <v>634</v>
      </c>
      <c r="D73" s="94" t="s">
        <v>227</v>
      </c>
      <c r="E73" s="138">
        <v>1</v>
      </c>
      <c r="F73" s="90" t="s">
        <v>644</v>
      </c>
      <c r="G73" s="148">
        <v>0</v>
      </c>
      <c r="H73" s="146">
        <v>500.99</v>
      </c>
      <c r="I73" s="146">
        <v>2003.96</v>
      </c>
      <c r="J73" s="149">
        <f t="shared" si="2"/>
        <v>2504.9499999999998</v>
      </c>
    </row>
    <row r="74" spans="1:10" ht="14" x14ac:dyDescent="0.3">
      <c r="A74" s="55" t="s">
        <v>195</v>
      </c>
      <c r="B74" s="55" t="s">
        <v>41</v>
      </c>
      <c r="C74" s="56" t="s">
        <v>222</v>
      </c>
      <c r="D74" s="94" t="s">
        <v>227</v>
      </c>
      <c r="E74" s="138">
        <v>1</v>
      </c>
      <c r="F74" s="60" t="s">
        <v>304</v>
      </c>
      <c r="G74" s="148">
        <v>0</v>
      </c>
      <c r="H74" s="146">
        <v>308.3</v>
      </c>
      <c r="I74" s="146">
        <v>1233.21</v>
      </c>
      <c r="J74" s="150">
        <f t="shared" si="2"/>
        <v>1541.51</v>
      </c>
    </row>
    <row r="75" spans="1:10" ht="14" x14ac:dyDescent="0.3">
      <c r="A75" s="55" t="s">
        <v>180</v>
      </c>
      <c r="B75" s="58" t="s">
        <v>37</v>
      </c>
      <c r="C75" s="55" t="s">
        <v>226</v>
      </c>
      <c r="D75" s="94" t="s">
        <v>407</v>
      </c>
      <c r="E75" s="138">
        <v>1</v>
      </c>
      <c r="F75" s="60" t="s">
        <v>411</v>
      </c>
      <c r="G75" s="148">
        <v>0</v>
      </c>
      <c r="H75" s="145"/>
      <c r="I75" s="145">
        <v>3083.01</v>
      </c>
      <c r="J75" s="149">
        <f t="shared" si="2"/>
        <v>3083.01</v>
      </c>
    </row>
    <row r="76" spans="1:10" ht="14" x14ac:dyDescent="0.3">
      <c r="A76" s="55" t="s">
        <v>197</v>
      </c>
      <c r="B76" s="57" t="s">
        <v>27</v>
      </c>
      <c r="C76" s="55" t="s">
        <v>226</v>
      </c>
      <c r="D76" s="94" t="s">
        <v>407</v>
      </c>
      <c r="E76" s="138">
        <v>1</v>
      </c>
      <c r="F76" s="60" t="s">
        <v>305</v>
      </c>
      <c r="G76" s="148">
        <v>0</v>
      </c>
      <c r="H76" s="146"/>
      <c r="I76" s="146">
        <v>6782.61</v>
      </c>
      <c r="J76" s="149">
        <f t="shared" si="2"/>
        <v>6782.61</v>
      </c>
    </row>
    <row r="77" spans="1:10" ht="14" x14ac:dyDescent="0.3">
      <c r="A77" s="55" t="s">
        <v>208</v>
      </c>
      <c r="B77" s="55" t="s">
        <v>449</v>
      </c>
      <c r="C77" s="57" t="s">
        <v>219</v>
      </c>
      <c r="D77" s="94" t="s">
        <v>461</v>
      </c>
      <c r="E77" s="138">
        <v>1</v>
      </c>
      <c r="F77" s="90" t="s">
        <v>625</v>
      </c>
      <c r="G77" s="148">
        <v>0</v>
      </c>
      <c r="H77" s="146"/>
      <c r="I77" s="146">
        <v>14838.72</v>
      </c>
      <c r="J77" s="149">
        <f t="shared" si="2"/>
        <v>14838.72</v>
      </c>
    </row>
    <row r="78" spans="1:10" ht="14" x14ac:dyDescent="0.3">
      <c r="A78" s="55" t="s">
        <v>187</v>
      </c>
      <c r="B78" s="55" t="s">
        <v>25</v>
      </c>
      <c r="C78" s="57" t="s">
        <v>636</v>
      </c>
      <c r="D78" s="94" t="s">
        <v>407</v>
      </c>
      <c r="E78" s="138">
        <v>1</v>
      </c>
      <c r="F78" s="89" t="s">
        <v>306</v>
      </c>
      <c r="G78" s="148">
        <v>0</v>
      </c>
      <c r="H78" s="147"/>
      <c r="I78" s="147">
        <v>10400</v>
      </c>
      <c r="J78" s="146">
        <f t="shared" si="2"/>
        <v>10400</v>
      </c>
    </row>
    <row r="79" spans="1:10" ht="14" x14ac:dyDescent="0.3">
      <c r="A79" s="55" t="s">
        <v>182</v>
      </c>
      <c r="B79" s="56" t="s">
        <v>39</v>
      </c>
      <c r="C79" s="58" t="s">
        <v>637</v>
      </c>
      <c r="D79" s="94" t="s">
        <v>227</v>
      </c>
      <c r="E79" s="138">
        <v>1</v>
      </c>
      <c r="F79" s="60" t="s">
        <v>307</v>
      </c>
      <c r="G79" s="148">
        <v>0</v>
      </c>
      <c r="H79" s="146">
        <v>500.99</v>
      </c>
      <c r="I79" s="146">
        <v>2003.96</v>
      </c>
      <c r="J79" s="149">
        <f t="shared" si="2"/>
        <v>2504.9499999999998</v>
      </c>
    </row>
    <row r="80" spans="1:10" ht="14" x14ac:dyDescent="0.3">
      <c r="A80" s="55" t="s">
        <v>199</v>
      </c>
      <c r="B80" s="55" t="s">
        <v>31</v>
      </c>
      <c r="C80" s="56" t="s">
        <v>219</v>
      </c>
      <c r="D80" s="94" t="s">
        <v>227</v>
      </c>
      <c r="E80" s="138">
        <v>1</v>
      </c>
      <c r="F80" s="60" t="s">
        <v>311</v>
      </c>
      <c r="G80" s="148">
        <v>0</v>
      </c>
      <c r="H80" s="146">
        <v>1310.28</v>
      </c>
      <c r="I80" s="146">
        <v>5241.1099999999997</v>
      </c>
      <c r="J80" s="149">
        <f t="shared" si="2"/>
        <v>6551.3899999999994</v>
      </c>
    </row>
    <row r="81" spans="1:10" ht="14" x14ac:dyDescent="0.3">
      <c r="A81" s="55" t="s">
        <v>181</v>
      </c>
      <c r="B81" s="57" t="s">
        <v>33</v>
      </c>
      <c r="C81" s="55" t="s">
        <v>226</v>
      </c>
      <c r="D81" s="94" t="s">
        <v>227</v>
      </c>
      <c r="E81" s="138">
        <v>1</v>
      </c>
      <c r="F81" s="60" t="s">
        <v>312</v>
      </c>
      <c r="G81" s="148">
        <v>0</v>
      </c>
      <c r="H81" s="145">
        <v>1079.06</v>
      </c>
      <c r="I81" s="145">
        <v>4316.21</v>
      </c>
      <c r="J81" s="149">
        <f t="shared" si="2"/>
        <v>5395.27</v>
      </c>
    </row>
    <row r="82" spans="1:10" ht="14" x14ac:dyDescent="0.3">
      <c r="A82" s="55" t="s">
        <v>189</v>
      </c>
      <c r="B82" s="55" t="s">
        <v>31</v>
      </c>
      <c r="C82" s="58" t="s">
        <v>636</v>
      </c>
      <c r="D82" s="94" t="s">
        <v>227</v>
      </c>
      <c r="E82" s="138">
        <v>1</v>
      </c>
      <c r="F82" s="62" t="s">
        <v>314</v>
      </c>
      <c r="G82" s="148">
        <v>0</v>
      </c>
      <c r="H82" s="146">
        <v>1310.28</v>
      </c>
      <c r="I82" s="146">
        <v>5241.1099999999997</v>
      </c>
      <c r="J82" s="149">
        <f t="shared" si="2"/>
        <v>6551.3899999999994</v>
      </c>
    </row>
    <row r="83" spans="1:10" ht="14" x14ac:dyDescent="0.3">
      <c r="A83" s="55" t="s">
        <v>187</v>
      </c>
      <c r="B83" s="55" t="s">
        <v>25</v>
      </c>
      <c r="C83" s="56" t="s">
        <v>222</v>
      </c>
      <c r="D83" s="94" t="s">
        <v>227</v>
      </c>
      <c r="E83" s="138">
        <v>1</v>
      </c>
      <c r="F83" s="89" t="s">
        <v>608</v>
      </c>
      <c r="G83" s="148">
        <v>0</v>
      </c>
      <c r="H83" s="147">
        <v>2600</v>
      </c>
      <c r="I83" s="147">
        <v>10400</v>
      </c>
      <c r="J83" s="146">
        <f t="shared" si="2"/>
        <v>13000</v>
      </c>
    </row>
    <row r="84" spans="1:10" ht="14" x14ac:dyDescent="0.3">
      <c r="A84" s="55" t="s">
        <v>183</v>
      </c>
      <c r="B84" s="57" t="s">
        <v>27</v>
      </c>
      <c r="C84" s="56" t="s">
        <v>222</v>
      </c>
      <c r="D84" s="94" t="s">
        <v>227</v>
      </c>
      <c r="E84" s="138">
        <v>1</v>
      </c>
      <c r="F84" s="144" t="s">
        <v>315</v>
      </c>
      <c r="G84" s="148">
        <v>0</v>
      </c>
      <c r="H84" s="146">
        <v>1695.65</v>
      </c>
      <c r="I84" s="146">
        <v>6782.61</v>
      </c>
      <c r="J84" s="149">
        <f t="shared" si="2"/>
        <v>8478.26</v>
      </c>
    </row>
    <row r="85" spans="1:10" ht="14" x14ac:dyDescent="0.3">
      <c r="A85" s="55" t="s">
        <v>206</v>
      </c>
      <c r="B85" s="57" t="s">
        <v>27</v>
      </c>
      <c r="C85" s="57" t="s">
        <v>219</v>
      </c>
      <c r="D85" s="94" t="s">
        <v>227</v>
      </c>
      <c r="E85" s="138">
        <v>1</v>
      </c>
      <c r="F85" s="60" t="s">
        <v>316</v>
      </c>
      <c r="G85" s="148">
        <v>0</v>
      </c>
      <c r="H85" s="146">
        <v>1695.65</v>
      </c>
      <c r="I85" s="146">
        <v>6782.61</v>
      </c>
      <c r="J85" s="149">
        <f t="shared" si="2"/>
        <v>8478.26</v>
      </c>
    </row>
    <row r="86" spans="1:10" ht="14" x14ac:dyDescent="0.3">
      <c r="A86" s="55" t="s">
        <v>183</v>
      </c>
      <c r="B86" s="57" t="s">
        <v>27</v>
      </c>
      <c r="C86" s="56" t="s">
        <v>222</v>
      </c>
      <c r="D86" s="94" t="s">
        <v>227</v>
      </c>
      <c r="E86" s="138">
        <v>1</v>
      </c>
      <c r="F86" s="60" t="s">
        <v>613</v>
      </c>
      <c r="G86" s="148">
        <v>0</v>
      </c>
      <c r="H86" s="146">
        <v>1695.65</v>
      </c>
      <c r="I86" s="146">
        <v>6782.61</v>
      </c>
      <c r="J86" s="149">
        <f t="shared" si="2"/>
        <v>8478.26</v>
      </c>
    </row>
    <row r="87" spans="1:10" ht="14" x14ac:dyDescent="0.3">
      <c r="A87" s="55" t="s">
        <v>182</v>
      </c>
      <c r="B87" s="56" t="s">
        <v>39</v>
      </c>
      <c r="C87" s="56" t="s">
        <v>634</v>
      </c>
      <c r="D87" s="94" t="s">
        <v>227</v>
      </c>
      <c r="E87" s="138">
        <v>1</v>
      </c>
      <c r="F87" s="60" t="s">
        <v>319</v>
      </c>
      <c r="G87" s="148">
        <v>0</v>
      </c>
      <c r="H87" s="146">
        <v>500.99</v>
      </c>
      <c r="I87" s="146">
        <v>2003.96</v>
      </c>
      <c r="J87" s="149">
        <f t="shared" si="2"/>
        <v>2504.9499999999998</v>
      </c>
    </row>
    <row r="88" spans="1:10" ht="14" x14ac:dyDescent="0.3">
      <c r="A88" s="55" t="s">
        <v>207</v>
      </c>
      <c r="B88" s="57" t="s">
        <v>27</v>
      </c>
      <c r="C88" s="58" t="s">
        <v>636</v>
      </c>
      <c r="D88" s="94" t="s">
        <v>227</v>
      </c>
      <c r="E88" s="138">
        <v>1</v>
      </c>
      <c r="F88" s="60" t="s">
        <v>320</v>
      </c>
      <c r="G88" s="148">
        <v>0</v>
      </c>
      <c r="H88" s="146">
        <v>1695.65</v>
      </c>
      <c r="I88" s="146">
        <v>6782.61</v>
      </c>
      <c r="J88" s="149">
        <f t="shared" si="2"/>
        <v>8478.26</v>
      </c>
    </row>
    <row r="89" spans="1:10" ht="14" x14ac:dyDescent="0.3">
      <c r="A89" s="55" t="s">
        <v>181</v>
      </c>
      <c r="B89" s="57" t="s">
        <v>33</v>
      </c>
      <c r="C89" s="57" t="s">
        <v>219</v>
      </c>
      <c r="D89" s="94" t="s">
        <v>227</v>
      </c>
      <c r="E89" s="138">
        <v>1</v>
      </c>
      <c r="F89" s="60" t="s">
        <v>321</v>
      </c>
      <c r="G89" s="148">
        <v>0</v>
      </c>
      <c r="H89" s="145">
        <v>1079.06</v>
      </c>
      <c r="I89" s="145">
        <v>4316.21</v>
      </c>
      <c r="J89" s="149">
        <f t="shared" si="2"/>
        <v>5395.27</v>
      </c>
    </row>
    <row r="90" spans="1:10" ht="14" x14ac:dyDescent="0.3">
      <c r="A90" s="55" t="s">
        <v>182</v>
      </c>
      <c r="B90" s="56" t="s">
        <v>39</v>
      </c>
      <c r="C90" s="56" t="s">
        <v>634</v>
      </c>
      <c r="D90" s="94" t="s">
        <v>227</v>
      </c>
      <c r="E90" s="138">
        <v>1</v>
      </c>
      <c r="F90" s="62" t="s">
        <v>322</v>
      </c>
      <c r="G90" s="148">
        <v>0</v>
      </c>
      <c r="H90" s="146">
        <v>500.99</v>
      </c>
      <c r="I90" s="146">
        <v>2003.96</v>
      </c>
      <c r="J90" s="149">
        <f t="shared" si="2"/>
        <v>2504.9499999999998</v>
      </c>
    </row>
    <row r="91" spans="1:10" ht="14" x14ac:dyDescent="0.3">
      <c r="A91" s="55" t="s">
        <v>182</v>
      </c>
      <c r="B91" s="56" t="s">
        <v>39</v>
      </c>
      <c r="C91" s="57" t="s">
        <v>635</v>
      </c>
      <c r="D91" s="94" t="s">
        <v>227</v>
      </c>
      <c r="E91" s="138">
        <v>1</v>
      </c>
      <c r="F91" s="60" t="s">
        <v>323</v>
      </c>
      <c r="G91" s="148">
        <v>0</v>
      </c>
      <c r="H91" s="146">
        <v>500.99</v>
      </c>
      <c r="I91" s="146">
        <v>2003.96</v>
      </c>
      <c r="J91" s="149">
        <f t="shared" si="2"/>
        <v>2504.9499999999998</v>
      </c>
    </row>
    <row r="92" spans="1:10" ht="14" x14ac:dyDescent="0.3">
      <c r="A92" s="55" t="s">
        <v>182</v>
      </c>
      <c r="B92" s="56" t="s">
        <v>39</v>
      </c>
      <c r="C92" s="57" t="s">
        <v>219</v>
      </c>
      <c r="D92" s="94" t="s">
        <v>227</v>
      </c>
      <c r="E92" s="138">
        <v>1</v>
      </c>
      <c r="F92" s="60" t="s">
        <v>324</v>
      </c>
      <c r="G92" s="148">
        <v>0</v>
      </c>
      <c r="H92" s="146">
        <v>500.99</v>
      </c>
      <c r="I92" s="146">
        <v>2003.96</v>
      </c>
      <c r="J92" s="149">
        <f t="shared" si="2"/>
        <v>2504.9499999999998</v>
      </c>
    </row>
    <row r="93" spans="1:10" ht="14" x14ac:dyDescent="0.3">
      <c r="A93" s="55" t="s">
        <v>209</v>
      </c>
      <c r="B93" s="57" t="s">
        <v>27</v>
      </c>
      <c r="C93" s="57" t="s">
        <v>219</v>
      </c>
      <c r="D93" s="94" t="s">
        <v>227</v>
      </c>
      <c r="E93" s="138">
        <v>1</v>
      </c>
      <c r="F93" s="60" t="s">
        <v>326</v>
      </c>
      <c r="G93" s="148">
        <v>0</v>
      </c>
      <c r="H93" s="146">
        <v>1695.65</v>
      </c>
      <c r="I93" s="146">
        <v>6782.61</v>
      </c>
      <c r="J93" s="149">
        <f t="shared" si="2"/>
        <v>8478.26</v>
      </c>
    </row>
    <row r="94" spans="1:10" ht="14" x14ac:dyDescent="0.3">
      <c r="A94" s="55" t="s">
        <v>201</v>
      </c>
      <c r="B94" s="56" t="s">
        <v>39</v>
      </c>
      <c r="C94" s="55" t="s">
        <v>226</v>
      </c>
      <c r="D94" s="94" t="s">
        <v>227</v>
      </c>
      <c r="E94" s="138">
        <v>1</v>
      </c>
      <c r="F94" s="60" t="s">
        <v>564</v>
      </c>
      <c r="G94" s="148">
        <v>0</v>
      </c>
      <c r="H94" s="146">
        <v>500.99</v>
      </c>
      <c r="I94" s="146">
        <v>2003.96</v>
      </c>
      <c r="J94" s="149">
        <f t="shared" si="2"/>
        <v>2504.9499999999998</v>
      </c>
    </row>
    <row r="95" spans="1:10" ht="14" x14ac:dyDescent="0.3">
      <c r="A95" s="55" t="s">
        <v>180</v>
      </c>
      <c r="B95" s="58" t="s">
        <v>37</v>
      </c>
      <c r="C95" s="57" t="s">
        <v>219</v>
      </c>
      <c r="D95" s="94" t="s">
        <v>227</v>
      </c>
      <c r="E95" s="138">
        <v>1</v>
      </c>
      <c r="F95" s="59" t="s">
        <v>330</v>
      </c>
      <c r="G95" s="148">
        <v>0</v>
      </c>
      <c r="H95" s="145">
        <v>770.75</v>
      </c>
      <c r="I95" s="145">
        <v>3083.01</v>
      </c>
      <c r="J95" s="149">
        <f t="shared" si="2"/>
        <v>3853.76</v>
      </c>
    </row>
    <row r="96" spans="1:10" ht="14" x14ac:dyDescent="0.3">
      <c r="A96" s="55" t="s">
        <v>199</v>
      </c>
      <c r="B96" s="55" t="s">
        <v>31</v>
      </c>
      <c r="C96" s="57" t="s">
        <v>219</v>
      </c>
      <c r="D96" s="94" t="s">
        <v>227</v>
      </c>
      <c r="E96" s="138">
        <v>1</v>
      </c>
      <c r="F96" s="60" t="s">
        <v>331</v>
      </c>
      <c r="G96" s="148">
        <v>0</v>
      </c>
      <c r="H96" s="146">
        <v>1310.28</v>
      </c>
      <c r="I96" s="146">
        <v>5241.1099999999997</v>
      </c>
      <c r="J96" s="149">
        <f t="shared" si="2"/>
        <v>6551.3899999999994</v>
      </c>
    </row>
    <row r="97" spans="1:10" ht="14" x14ac:dyDescent="0.3">
      <c r="A97" s="55" t="s">
        <v>187</v>
      </c>
      <c r="B97" s="55" t="s">
        <v>25</v>
      </c>
      <c r="C97" s="56" t="s">
        <v>222</v>
      </c>
      <c r="D97" s="94" t="s">
        <v>461</v>
      </c>
      <c r="E97" s="138">
        <v>1</v>
      </c>
      <c r="F97" s="60" t="s">
        <v>334</v>
      </c>
      <c r="G97" s="148">
        <v>0</v>
      </c>
      <c r="H97" s="147"/>
      <c r="I97" s="147">
        <v>10400</v>
      </c>
      <c r="J97" s="146">
        <f t="shared" si="2"/>
        <v>10400</v>
      </c>
    </row>
    <row r="98" spans="1:10" ht="14" x14ac:dyDescent="0.3">
      <c r="A98" s="55" t="s">
        <v>185</v>
      </c>
      <c r="B98" s="55" t="s">
        <v>29</v>
      </c>
      <c r="C98" s="57" t="s">
        <v>636</v>
      </c>
      <c r="D98" s="94" t="s">
        <v>227</v>
      </c>
      <c r="E98" s="138">
        <v>1</v>
      </c>
      <c r="F98" s="61" t="s">
        <v>336</v>
      </c>
      <c r="G98" s="148">
        <v>0</v>
      </c>
      <c r="H98" s="146">
        <v>1425.9</v>
      </c>
      <c r="I98" s="146">
        <v>5703.56</v>
      </c>
      <c r="J98" s="149">
        <f t="shared" si="2"/>
        <v>7129.4600000000009</v>
      </c>
    </row>
    <row r="99" spans="1:10" ht="14" x14ac:dyDescent="0.3">
      <c r="A99" s="55" t="s">
        <v>216</v>
      </c>
      <c r="B99" s="55" t="s">
        <v>437</v>
      </c>
      <c r="C99" s="59" t="s">
        <v>222</v>
      </c>
      <c r="D99" s="94" t="s">
        <v>227</v>
      </c>
      <c r="E99" s="138">
        <v>1</v>
      </c>
      <c r="F99" s="89" t="s">
        <v>607</v>
      </c>
      <c r="G99" s="148">
        <v>0</v>
      </c>
      <c r="H99" s="146">
        <v>9396</v>
      </c>
      <c r="I99" s="146">
        <v>21924</v>
      </c>
      <c r="J99" s="150">
        <f t="shared" si="2"/>
        <v>31320</v>
      </c>
    </row>
    <row r="100" spans="1:10" ht="14" x14ac:dyDescent="0.3">
      <c r="A100" s="55" t="s">
        <v>195</v>
      </c>
      <c r="B100" s="55" t="s">
        <v>41</v>
      </c>
      <c r="C100" s="56" t="s">
        <v>634</v>
      </c>
      <c r="D100" s="94" t="s">
        <v>227</v>
      </c>
      <c r="E100" s="138">
        <v>1</v>
      </c>
      <c r="F100" s="61" t="s">
        <v>338</v>
      </c>
      <c r="G100" s="148">
        <v>0</v>
      </c>
      <c r="H100" s="146">
        <v>308.3</v>
      </c>
      <c r="I100" s="146">
        <v>1233.21</v>
      </c>
      <c r="J100" s="150">
        <f t="shared" si="2"/>
        <v>1541.51</v>
      </c>
    </row>
    <row r="101" spans="1:10" ht="14" x14ac:dyDescent="0.3">
      <c r="A101" s="55" t="s">
        <v>188</v>
      </c>
      <c r="B101" s="55" t="s">
        <v>35</v>
      </c>
      <c r="C101" s="55" t="s">
        <v>226</v>
      </c>
      <c r="D101" s="94" t="s">
        <v>407</v>
      </c>
      <c r="E101" s="138">
        <v>1</v>
      </c>
      <c r="F101" s="60" t="s">
        <v>339</v>
      </c>
      <c r="G101" s="148">
        <v>0</v>
      </c>
      <c r="H101" s="146"/>
      <c r="I101" s="146">
        <v>3745.85</v>
      </c>
      <c r="J101" s="149">
        <f t="shared" si="2"/>
        <v>3745.85</v>
      </c>
    </row>
    <row r="102" spans="1:10" ht="14" x14ac:dyDescent="0.3">
      <c r="A102" s="55" t="s">
        <v>213</v>
      </c>
      <c r="B102" s="57" t="s">
        <v>27</v>
      </c>
      <c r="C102" s="56" t="s">
        <v>634</v>
      </c>
      <c r="D102" s="94" t="s">
        <v>227</v>
      </c>
      <c r="E102" s="138">
        <v>1</v>
      </c>
      <c r="F102" s="60" t="s">
        <v>340</v>
      </c>
      <c r="G102" s="148">
        <v>0</v>
      </c>
      <c r="H102" s="146">
        <v>1695.65</v>
      </c>
      <c r="I102" s="146">
        <v>6782.61</v>
      </c>
      <c r="J102" s="149">
        <f t="shared" si="2"/>
        <v>8478.26</v>
      </c>
    </row>
    <row r="103" spans="1:10" ht="14" x14ac:dyDescent="0.3">
      <c r="A103" s="55" t="s">
        <v>189</v>
      </c>
      <c r="B103" s="55" t="s">
        <v>31</v>
      </c>
      <c r="C103" s="56" t="s">
        <v>636</v>
      </c>
      <c r="D103" s="94" t="s">
        <v>227</v>
      </c>
      <c r="E103" s="138">
        <v>1</v>
      </c>
      <c r="F103" s="60" t="s">
        <v>341</v>
      </c>
      <c r="G103" s="148">
        <v>0</v>
      </c>
      <c r="H103" s="146">
        <v>1310.28</v>
      </c>
      <c r="I103" s="146">
        <v>5241.1099999999997</v>
      </c>
      <c r="J103" s="149">
        <f t="shared" ref="J103:J134" si="3">H103+I103</f>
        <v>6551.3899999999994</v>
      </c>
    </row>
    <row r="104" spans="1:10" ht="14" x14ac:dyDescent="0.3">
      <c r="A104" s="55" t="s">
        <v>189</v>
      </c>
      <c r="B104" s="55" t="s">
        <v>31</v>
      </c>
      <c r="C104" s="57" t="s">
        <v>219</v>
      </c>
      <c r="D104" s="94" t="s">
        <v>227</v>
      </c>
      <c r="E104" s="138">
        <v>1</v>
      </c>
      <c r="F104" s="61" t="s">
        <v>342</v>
      </c>
      <c r="G104" s="148">
        <v>0</v>
      </c>
      <c r="H104" s="146">
        <v>1310.28</v>
      </c>
      <c r="I104" s="146">
        <v>5241.1099999999997</v>
      </c>
      <c r="J104" s="149">
        <f t="shared" si="3"/>
        <v>6551.3899999999994</v>
      </c>
    </row>
    <row r="105" spans="1:10" ht="14" x14ac:dyDescent="0.3">
      <c r="A105" s="55" t="s">
        <v>188</v>
      </c>
      <c r="B105" s="55" t="s">
        <v>35</v>
      </c>
      <c r="C105" s="56" t="s">
        <v>222</v>
      </c>
      <c r="D105" s="94" t="s">
        <v>227</v>
      </c>
      <c r="E105" s="138">
        <v>1</v>
      </c>
      <c r="F105" s="60" t="s">
        <v>343</v>
      </c>
      <c r="G105" s="148">
        <v>0</v>
      </c>
      <c r="H105" s="146">
        <v>936.46</v>
      </c>
      <c r="I105" s="146">
        <v>3745.85</v>
      </c>
      <c r="J105" s="149">
        <f t="shared" si="3"/>
        <v>4682.3099999999995</v>
      </c>
    </row>
    <row r="106" spans="1:10" ht="14" x14ac:dyDescent="0.3">
      <c r="A106" s="55" t="s">
        <v>189</v>
      </c>
      <c r="B106" s="55" t="s">
        <v>31</v>
      </c>
      <c r="C106" s="57" t="s">
        <v>219</v>
      </c>
      <c r="D106" s="94" t="s">
        <v>227</v>
      </c>
      <c r="E106" s="138">
        <v>1</v>
      </c>
      <c r="F106" s="60" t="s">
        <v>344</v>
      </c>
      <c r="G106" s="148">
        <v>0</v>
      </c>
      <c r="H106" s="146">
        <v>1310.28</v>
      </c>
      <c r="I106" s="146">
        <v>5241.1099999999997</v>
      </c>
      <c r="J106" s="149">
        <f t="shared" si="3"/>
        <v>6551.3899999999994</v>
      </c>
    </row>
    <row r="107" spans="1:10" ht="14" x14ac:dyDescent="0.3">
      <c r="A107" s="55" t="s">
        <v>180</v>
      </c>
      <c r="B107" s="58" t="s">
        <v>37</v>
      </c>
      <c r="C107" s="56" t="s">
        <v>222</v>
      </c>
      <c r="D107" s="94" t="s">
        <v>227</v>
      </c>
      <c r="E107" s="138">
        <v>1</v>
      </c>
      <c r="F107" s="61" t="s">
        <v>345</v>
      </c>
      <c r="G107" s="148">
        <v>0</v>
      </c>
      <c r="H107" s="145">
        <v>770.75</v>
      </c>
      <c r="I107" s="145">
        <v>3083.01</v>
      </c>
      <c r="J107" s="149">
        <f t="shared" si="3"/>
        <v>3853.76</v>
      </c>
    </row>
    <row r="108" spans="1:10" ht="14" x14ac:dyDescent="0.3">
      <c r="A108" s="55" t="s">
        <v>185</v>
      </c>
      <c r="B108" s="55" t="s">
        <v>29</v>
      </c>
      <c r="C108" s="56" t="s">
        <v>219</v>
      </c>
      <c r="D108" s="94" t="s">
        <v>227</v>
      </c>
      <c r="E108" s="138">
        <v>1</v>
      </c>
      <c r="F108" s="90" t="s">
        <v>645</v>
      </c>
      <c r="G108" s="148">
        <v>0</v>
      </c>
      <c r="H108" s="146">
        <v>1425.9</v>
      </c>
      <c r="I108" s="146">
        <v>5703.56</v>
      </c>
      <c r="J108" s="149">
        <f t="shared" si="3"/>
        <v>7129.4600000000009</v>
      </c>
    </row>
    <row r="109" spans="1:10" ht="14" x14ac:dyDescent="0.3">
      <c r="A109" s="55" t="s">
        <v>180</v>
      </c>
      <c r="B109" s="58" t="s">
        <v>37</v>
      </c>
      <c r="C109" s="57" t="s">
        <v>636</v>
      </c>
      <c r="D109" s="94" t="s">
        <v>227</v>
      </c>
      <c r="E109" s="138">
        <v>1</v>
      </c>
      <c r="F109" s="60" t="s">
        <v>348</v>
      </c>
      <c r="G109" s="148">
        <v>0</v>
      </c>
      <c r="H109" s="145">
        <v>770.75</v>
      </c>
      <c r="I109" s="145">
        <v>3083.01</v>
      </c>
      <c r="J109" s="149">
        <f t="shared" si="3"/>
        <v>3853.76</v>
      </c>
    </row>
    <row r="110" spans="1:10" ht="14" x14ac:dyDescent="0.3">
      <c r="A110" s="55" t="s">
        <v>182</v>
      </c>
      <c r="B110" s="56" t="s">
        <v>39</v>
      </c>
      <c r="C110" s="58" t="s">
        <v>219</v>
      </c>
      <c r="D110" s="94" t="s">
        <v>227</v>
      </c>
      <c r="E110" s="138">
        <v>1</v>
      </c>
      <c r="F110" s="60" t="s">
        <v>349</v>
      </c>
      <c r="G110" s="148">
        <v>0</v>
      </c>
      <c r="H110" s="146">
        <v>500.99</v>
      </c>
      <c r="I110" s="146">
        <v>2003.96</v>
      </c>
      <c r="J110" s="149">
        <f t="shared" si="3"/>
        <v>2504.9499999999998</v>
      </c>
    </row>
    <row r="111" spans="1:10" ht="14" x14ac:dyDescent="0.3">
      <c r="A111" s="55" t="s">
        <v>189</v>
      </c>
      <c r="B111" s="55" t="s">
        <v>31</v>
      </c>
      <c r="C111" s="57" t="s">
        <v>219</v>
      </c>
      <c r="D111" s="94" t="s">
        <v>407</v>
      </c>
      <c r="E111" s="138">
        <v>1</v>
      </c>
      <c r="F111" s="60" t="s">
        <v>351</v>
      </c>
      <c r="G111" s="148">
        <v>0</v>
      </c>
      <c r="H111" s="146"/>
      <c r="I111" s="146">
        <v>5241.1099999999997</v>
      </c>
      <c r="J111" s="149">
        <f t="shared" si="3"/>
        <v>5241.1099999999997</v>
      </c>
    </row>
    <row r="112" spans="1:10" ht="14" x14ac:dyDescent="0.3">
      <c r="A112" s="55" t="s">
        <v>199</v>
      </c>
      <c r="B112" s="55" t="s">
        <v>31</v>
      </c>
      <c r="C112" s="57" t="s">
        <v>219</v>
      </c>
      <c r="D112" s="94" t="s">
        <v>227</v>
      </c>
      <c r="E112" s="138">
        <v>1</v>
      </c>
      <c r="F112" s="60" t="s">
        <v>569</v>
      </c>
      <c r="G112" s="148">
        <v>0</v>
      </c>
      <c r="H112" s="146">
        <v>1310.28</v>
      </c>
      <c r="I112" s="146">
        <v>5241.1099999999997</v>
      </c>
      <c r="J112" s="149">
        <f t="shared" si="3"/>
        <v>6551.3899999999994</v>
      </c>
    </row>
    <row r="113" spans="1:10" ht="14" x14ac:dyDescent="0.3">
      <c r="A113" s="55" t="s">
        <v>180</v>
      </c>
      <c r="B113" s="58" t="s">
        <v>37</v>
      </c>
      <c r="C113" s="57" t="s">
        <v>219</v>
      </c>
      <c r="D113" s="94" t="s">
        <v>227</v>
      </c>
      <c r="E113" s="138">
        <v>1</v>
      </c>
      <c r="F113" s="60" t="s">
        <v>352</v>
      </c>
      <c r="G113" s="148">
        <v>0</v>
      </c>
      <c r="H113" s="145">
        <v>770.75</v>
      </c>
      <c r="I113" s="145">
        <v>3083.01</v>
      </c>
      <c r="J113" s="149">
        <f t="shared" si="3"/>
        <v>3853.76</v>
      </c>
    </row>
    <row r="114" spans="1:10" ht="14" x14ac:dyDescent="0.3">
      <c r="A114" s="55" t="s">
        <v>214</v>
      </c>
      <c r="B114" s="55" t="s">
        <v>449</v>
      </c>
      <c r="C114" s="55" t="s">
        <v>226</v>
      </c>
      <c r="D114" s="94" t="s">
        <v>407</v>
      </c>
      <c r="E114" s="138">
        <v>1</v>
      </c>
      <c r="F114" s="60" t="s">
        <v>353</v>
      </c>
      <c r="G114" s="148">
        <v>0</v>
      </c>
      <c r="H114" s="146"/>
      <c r="I114" s="146">
        <v>14838.72</v>
      </c>
      <c r="J114" s="149">
        <f t="shared" si="3"/>
        <v>14838.72</v>
      </c>
    </row>
    <row r="115" spans="1:10" ht="14" x14ac:dyDescent="0.3">
      <c r="A115" s="55" t="s">
        <v>181</v>
      </c>
      <c r="B115" s="57" t="s">
        <v>33</v>
      </c>
      <c r="C115" s="58" t="s">
        <v>637</v>
      </c>
      <c r="D115" s="94" t="s">
        <v>227</v>
      </c>
      <c r="E115" s="138">
        <v>1</v>
      </c>
      <c r="F115" s="90" t="s">
        <v>641</v>
      </c>
      <c r="G115" s="148">
        <v>0</v>
      </c>
      <c r="H115" s="145">
        <v>1079.06</v>
      </c>
      <c r="I115" s="145">
        <v>4316.21</v>
      </c>
      <c r="J115" s="149">
        <f t="shared" si="3"/>
        <v>5395.27</v>
      </c>
    </row>
    <row r="116" spans="1:10" ht="14" x14ac:dyDescent="0.3">
      <c r="A116" s="55" t="s">
        <v>188</v>
      </c>
      <c r="B116" s="55" t="s">
        <v>35</v>
      </c>
      <c r="C116" s="56" t="s">
        <v>219</v>
      </c>
      <c r="D116" s="94" t="s">
        <v>227</v>
      </c>
      <c r="E116" s="138">
        <v>1</v>
      </c>
      <c r="F116" s="60" t="s">
        <v>355</v>
      </c>
      <c r="G116" s="148">
        <v>0</v>
      </c>
      <c r="H116" s="146">
        <v>936.46</v>
      </c>
      <c r="I116" s="146">
        <v>3745.85</v>
      </c>
      <c r="J116" s="149">
        <f t="shared" si="3"/>
        <v>4682.3099999999995</v>
      </c>
    </row>
    <row r="117" spans="1:10" ht="14" x14ac:dyDescent="0.3">
      <c r="A117" s="55" t="s">
        <v>189</v>
      </c>
      <c r="B117" s="55" t="s">
        <v>31</v>
      </c>
      <c r="C117" s="57" t="s">
        <v>635</v>
      </c>
      <c r="D117" s="94" t="s">
        <v>407</v>
      </c>
      <c r="E117" s="138">
        <v>1</v>
      </c>
      <c r="F117" s="60" t="s">
        <v>356</v>
      </c>
      <c r="G117" s="148">
        <v>0</v>
      </c>
      <c r="H117" s="146"/>
      <c r="I117" s="146">
        <v>5241.1099999999997</v>
      </c>
      <c r="J117" s="149">
        <f t="shared" si="3"/>
        <v>5241.1099999999997</v>
      </c>
    </row>
    <row r="118" spans="1:10" ht="14" x14ac:dyDescent="0.3">
      <c r="A118" s="55" t="s">
        <v>185</v>
      </c>
      <c r="B118" s="55" t="s">
        <v>29</v>
      </c>
      <c r="C118" s="56" t="s">
        <v>222</v>
      </c>
      <c r="D118" s="94" t="s">
        <v>227</v>
      </c>
      <c r="E118" s="138">
        <v>1</v>
      </c>
      <c r="F118" s="60" t="s">
        <v>357</v>
      </c>
      <c r="G118" s="148">
        <v>0</v>
      </c>
      <c r="H118" s="146">
        <v>1425.9</v>
      </c>
      <c r="I118" s="146">
        <v>5703.56</v>
      </c>
      <c r="J118" s="149">
        <f t="shared" si="3"/>
        <v>7129.4600000000009</v>
      </c>
    </row>
    <row r="119" spans="1:10" ht="14" x14ac:dyDescent="0.3">
      <c r="A119" s="55" t="s">
        <v>183</v>
      </c>
      <c r="B119" s="57" t="s">
        <v>27</v>
      </c>
      <c r="C119" s="56" t="s">
        <v>222</v>
      </c>
      <c r="D119" s="94" t="s">
        <v>227</v>
      </c>
      <c r="E119" s="138">
        <v>1</v>
      </c>
      <c r="F119" s="61" t="s">
        <v>358</v>
      </c>
      <c r="G119" s="148">
        <v>0</v>
      </c>
      <c r="H119" s="146">
        <v>1695.65</v>
      </c>
      <c r="I119" s="146">
        <v>6782.61</v>
      </c>
      <c r="J119" s="149">
        <f t="shared" si="3"/>
        <v>8478.26</v>
      </c>
    </row>
    <row r="120" spans="1:10" ht="14" x14ac:dyDescent="0.3">
      <c r="A120" s="55" t="s">
        <v>183</v>
      </c>
      <c r="B120" s="57" t="s">
        <v>27</v>
      </c>
      <c r="C120" s="56" t="s">
        <v>634</v>
      </c>
      <c r="D120" s="94" t="s">
        <v>227</v>
      </c>
      <c r="E120" s="138">
        <v>1</v>
      </c>
      <c r="F120" s="60" t="s">
        <v>360</v>
      </c>
      <c r="G120" s="148">
        <v>0</v>
      </c>
      <c r="H120" s="146">
        <v>1695.65</v>
      </c>
      <c r="I120" s="146">
        <v>6782.61</v>
      </c>
      <c r="J120" s="149">
        <f t="shared" si="3"/>
        <v>8478.26</v>
      </c>
    </row>
    <row r="121" spans="1:10" ht="14" x14ac:dyDescent="0.3">
      <c r="A121" s="55" t="s">
        <v>183</v>
      </c>
      <c r="B121" s="57" t="s">
        <v>27</v>
      </c>
      <c r="C121" s="56" t="s">
        <v>222</v>
      </c>
      <c r="D121" s="94" t="s">
        <v>227</v>
      </c>
      <c r="E121" s="138">
        <v>1</v>
      </c>
      <c r="F121" s="60" t="s">
        <v>361</v>
      </c>
      <c r="G121" s="148">
        <v>0</v>
      </c>
      <c r="H121" s="146">
        <v>1695.65</v>
      </c>
      <c r="I121" s="146">
        <v>6782.61</v>
      </c>
      <c r="J121" s="149">
        <f t="shared" si="3"/>
        <v>8478.26</v>
      </c>
    </row>
    <row r="122" spans="1:10" ht="14" x14ac:dyDescent="0.3">
      <c r="A122" s="55" t="s">
        <v>185</v>
      </c>
      <c r="B122" s="55" t="s">
        <v>29</v>
      </c>
      <c r="C122" s="56" t="s">
        <v>634</v>
      </c>
      <c r="D122" s="94" t="s">
        <v>227</v>
      </c>
      <c r="E122" s="138">
        <v>1</v>
      </c>
      <c r="F122" s="60" t="s">
        <v>363</v>
      </c>
      <c r="G122" s="148">
        <v>0</v>
      </c>
      <c r="H122" s="146">
        <v>1425.9</v>
      </c>
      <c r="I122" s="146">
        <v>5703.56</v>
      </c>
      <c r="J122" s="149">
        <f t="shared" si="3"/>
        <v>7129.4600000000009</v>
      </c>
    </row>
    <row r="123" spans="1:10" ht="14" x14ac:dyDescent="0.3">
      <c r="A123" s="55" t="s">
        <v>189</v>
      </c>
      <c r="B123" s="55" t="s">
        <v>31</v>
      </c>
      <c r="C123" s="56" t="s">
        <v>222</v>
      </c>
      <c r="D123" s="94" t="s">
        <v>227</v>
      </c>
      <c r="E123" s="138">
        <v>1</v>
      </c>
      <c r="F123" s="60" t="s">
        <v>364</v>
      </c>
      <c r="G123" s="148">
        <v>0</v>
      </c>
      <c r="H123" s="146">
        <v>1310.28</v>
      </c>
      <c r="I123" s="146">
        <v>5241.1099999999997</v>
      </c>
      <c r="J123" s="149">
        <f t="shared" si="3"/>
        <v>6551.3899999999994</v>
      </c>
    </row>
    <row r="124" spans="1:10" ht="14" x14ac:dyDescent="0.3">
      <c r="A124" s="55" t="s">
        <v>215</v>
      </c>
      <c r="B124" s="58" t="s">
        <v>37</v>
      </c>
      <c r="C124" s="57" t="s">
        <v>219</v>
      </c>
      <c r="D124" s="94" t="s">
        <v>407</v>
      </c>
      <c r="E124" s="138">
        <v>1</v>
      </c>
      <c r="F124" s="60" t="s">
        <v>365</v>
      </c>
      <c r="G124" s="148">
        <v>0</v>
      </c>
      <c r="H124" s="145"/>
      <c r="I124" s="145">
        <v>3083.01</v>
      </c>
      <c r="J124" s="149">
        <f t="shared" si="3"/>
        <v>3083.01</v>
      </c>
    </row>
    <row r="125" spans="1:10" ht="14" x14ac:dyDescent="0.3">
      <c r="A125" s="55" t="s">
        <v>180</v>
      </c>
      <c r="B125" s="58" t="s">
        <v>37</v>
      </c>
      <c r="C125" s="57" t="s">
        <v>219</v>
      </c>
      <c r="D125" s="94" t="s">
        <v>227</v>
      </c>
      <c r="E125" s="138">
        <v>1</v>
      </c>
      <c r="F125" s="60" t="s">
        <v>366</v>
      </c>
      <c r="G125" s="148">
        <v>0</v>
      </c>
      <c r="H125" s="145">
        <v>770.75</v>
      </c>
      <c r="I125" s="145">
        <v>3083.01</v>
      </c>
      <c r="J125" s="149">
        <f t="shared" si="3"/>
        <v>3853.76</v>
      </c>
    </row>
    <row r="126" spans="1:10" ht="14" x14ac:dyDescent="0.3">
      <c r="A126" s="55" t="s">
        <v>196</v>
      </c>
      <c r="B126" s="57" t="s">
        <v>33</v>
      </c>
      <c r="C126" s="56" t="s">
        <v>222</v>
      </c>
      <c r="D126" s="94" t="s">
        <v>227</v>
      </c>
      <c r="E126" s="138">
        <v>1</v>
      </c>
      <c r="F126" s="60" t="s">
        <v>367</v>
      </c>
      <c r="G126" s="148">
        <v>0</v>
      </c>
      <c r="H126" s="145">
        <v>1079.06</v>
      </c>
      <c r="I126" s="145">
        <v>4316.21</v>
      </c>
      <c r="J126" s="149">
        <f t="shared" si="3"/>
        <v>5395.27</v>
      </c>
    </row>
    <row r="127" spans="1:10" ht="14" x14ac:dyDescent="0.3">
      <c r="A127" s="55" t="s">
        <v>196</v>
      </c>
      <c r="B127" s="57" t="s">
        <v>33</v>
      </c>
      <c r="C127" s="57" t="s">
        <v>219</v>
      </c>
      <c r="D127" s="94" t="s">
        <v>227</v>
      </c>
      <c r="E127" s="138">
        <v>1</v>
      </c>
      <c r="F127" s="60" t="s">
        <v>370</v>
      </c>
      <c r="G127" s="148">
        <v>0</v>
      </c>
      <c r="H127" s="145">
        <v>1079.06</v>
      </c>
      <c r="I127" s="145">
        <v>4316.21</v>
      </c>
      <c r="J127" s="149">
        <f t="shared" si="3"/>
        <v>5395.27</v>
      </c>
    </row>
    <row r="128" spans="1:10" ht="14" x14ac:dyDescent="0.3">
      <c r="A128" s="55" t="s">
        <v>180</v>
      </c>
      <c r="B128" s="58" t="s">
        <v>37</v>
      </c>
      <c r="C128" s="56" t="s">
        <v>634</v>
      </c>
      <c r="D128" s="94" t="s">
        <v>227</v>
      </c>
      <c r="E128" s="138">
        <v>1</v>
      </c>
      <c r="F128" s="60" t="s">
        <v>371</v>
      </c>
      <c r="G128" s="148">
        <v>0</v>
      </c>
      <c r="H128" s="145">
        <v>770.75</v>
      </c>
      <c r="I128" s="145">
        <v>3083.01</v>
      </c>
      <c r="J128" s="149">
        <f t="shared" si="3"/>
        <v>3853.76</v>
      </c>
    </row>
    <row r="129" spans="1:10" ht="14" x14ac:dyDescent="0.3">
      <c r="A129" s="55" t="s">
        <v>192</v>
      </c>
      <c r="B129" s="55" t="s">
        <v>449</v>
      </c>
      <c r="C129" s="57" t="s">
        <v>636</v>
      </c>
      <c r="D129" s="94" t="s">
        <v>227</v>
      </c>
      <c r="E129" s="138">
        <v>1</v>
      </c>
      <c r="F129" s="89" t="s">
        <v>619</v>
      </c>
      <c r="G129" s="148">
        <v>0</v>
      </c>
      <c r="H129" s="146">
        <v>3709.68</v>
      </c>
      <c r="I129" s="146">
        <v>14838.72</v>
      </c>
      <c r="J129" s="149">
        <f t="shared" si="3"/>
        <v>18548.399999999998</v>
      </c>
    </row>
    <row r="130" spans="1:10" ht="14" x14ac:dyDescent="0.3">
      <c r="A130" s="55" t="s">
        <v>187</v>
      </c>
      <c r="B130" s="55" t="s">
        <v>25</v>
      </c>
      <c r="C130" s="56" t="s">
        <v>222</v>
      </c>
      <c r="D130" s="94" t="s">
        <v>227</v>
      </c>
      <c r="E130" s="138">
        <v>1</v>
      </c>
      <c r="F130" s="90" t="s">
        <v>646</v>
      </c>
      <c r="G130" s="148">
        <v>0</v>
      </c>
      <c r="H130" s="147">
        <v>2600</v>
      </c>
      <c r="I130" s="147">
        <v>10400</v>
      </c>
      <c r="J130" s="146">
        <f t="shared" si="3"/>
        <v>13000</v>
      </c>
    </row>
    <row r="131" spans="1:10" ht="14" x14ac:dyDescent="0.3">
      <c r="A131" s="55" t="s">
        <v>218</v>
      </c>
      <c r="B131" s="55" t="s">
        <v>43</v>
      </c>
      <c r="C131" s="56" t="s">
        <v>222</v>
      </c>
      <c r="D131" s="94" t="s">
        <v>227</v>
      </c>
      <c r="E131" s="138">
        <v>1</v>
      </c>
      <c r="F131" s="60" t="s">
        <v>374</v>
      </c>
      <c r="G131" s="148">
        <v>0</v>
      </c>
      <c r="H131" s="147">
        <v>269.76</v>
      </c>
      <c r="I131" s="147">
        <v>1079.06</v>
      </c>
      <c r="J131" s="150">
        <f t="shared" si="3"/>
        <v>1348.82</v>
      </c>
    </row>
    <row r="132" spans="1:10" ht="14" x14ac:dyDescent="0.3">
      <c r="A132" s="55" t="s">
        <v>195</v>
      </c>
      <c r="B132" s="55" t="s">
        <v>41</v>
      </c>
      <c r="C132" s="56" t="s">
        <v>634</v>
      </c>
      <c r="D132" s="94" t="s">
        <v>227</v>
      </c>
      <c r="E132" s="138">
        <v>1</v>
      </c>
      <c r="F132" s="60" t="s">
        <v>378</v>
      </c>
      <c r="G132" s="148">
        <v>0</v>
      </c>
      <c r="H132" s="146">
        <v>308.3</v>
      </c>
      <c r="I132" s="146">
        <v>1233.21</v>
      </c>
      <c r="J132" s="150">
        <f t="shared" si="3"/>
        <v>1541.51</v>
      </c>
    </row>
    <row r="133" spans="1:10" ht="14" x14ac:dyDescent="0.3">
      <c r="A133" s="55" t="s">
        <v>182</v>
      </c>
      <c r="B133" s="56" t="s">
        <v>39</v>
      </c>
      <c r="C133" s="56" t="s">
        <v>634</v>
      </c>
      <c r="D133" s="94" t="s">
        <v>227</v>
      </c>
      <c r="E133" s="138">
        <v>1</v>
      </c>
      <c r="F133" s="60" t="s">
        <v>379</v>
      </c>
      <c r="G133" s="148">
        <v>0</v>
      </c>
      <c r="H133" s="146">
        <v>500.99</v>
      </c>
      <c r="I133" s="146">
        <v>2003.96</v>
      </c>
      <c r="J133" s="149">
        <f t="shared" si="3"/>
        <v>2504.9499999999998</v>
      </c>
    </row>
    <row r="134" spans="1:10" ht="14" x14ac:dyDescent="0.3">
      <c r="A134" s="55" t="s">
        <v>187</v>
      </c>
      <c r="B134" s="55" t="s">
        <v>25</v>
      </c>
      <c r="C134" s="56" t="s">
        <v>222</v>
      </c>
      <c r="D134" s="94" t="s">
        <v>227</v>
      </c>
      <c r="E134" s="138">
        <v>1</v>
      </c>
      <c r="F134" s="90" t="s">
        <v>624</v>
      </c>
      <c r="G134" s="148">
        <v>0</v>
      </c>
      <c r="H134" s="147">
        <v>2600</v>
      </c>
      <c r="I134" s="147">
        <v>10400</v>
      </c>
      <c r="J134" s="146">
        <f t="shared" si="3"/>
        <v>13000</v>
      </c>
    </row>
    <row r="135" spans="1:10" ht="14" x14ac:dyDescent="0.3">
      <c r="A135" s="55" t="s">
        <v>196</v>
      </c>
      <c r="B135" s="57" t="s">
        <v>33</v>
      </c>
      <c r="C135" s="58" t="s">
        <v>219</v>
      </c>
      <c r="D135" s="94" t="s">
        <v>407</v>
      </c>
      <c r="E135" s="138">
        <v>1</v>
      </c>
      <c r="F135" s="129" t="s">
        <v>420</v>
      </c>
      <c r="G135" s="148">
        <v>0</v>
      </c>
      <c r="H135" s="145"/>
      <c r="I135" s="145">
        <v>4316.21</v>
      </c>
      <c r="J135" s="149">
        <f t="shared" ref="J135:J166" si="4">H135+I135</f>
        <v>4316.21</v>
      </c>
    </row>
    <row r="136" spans="1:10" ht="14" x14ac:dyDescent="0.3">
      <c r="A136" s="55" t="s">
        <v>180</v>
      </c>
      <c r="B136" s="58" t="s">
        <v>37</v>
      </c>
      <c r="C136" s="56" t="s">
        <v>634</v>
      </c>
      <c r="D136" s="94" t="s">
        <v>227</v>
      </c>
      <c r="E136" s="138">
        <v>1</v>
      </c>
      <c r="F136" s="151" t="s">
        <v>385</v>
      </c>
      <c r="G136" s="148">
        <v>0</v>
      </c>
      <c r="H136" s="145">
        <v>770.75</v>
      </c>
      <c r="I136" s="145">
        <v>3083.01</v>
      </c>
      <c r="J136" s="149">
        <f t="shared" si="4"/>
        <v>3853.76</v>
      </c>
    </row>
    <row r="137" spans="1:10" ht="14" x14ac:dyDescent="0.3">
      <c r="A137" s="55" t="s">
        <v>183</v>
      </c>
      <c r="B137" s="57" t="s">
        <v>27</v>
      </c>
      <c r="C137" s="57" t="s">
        <v>636</v>
      </c>
      <c r="D137" s="94" t="s">
        <v>386</v>
      </c>
      <c r="E137" s="138">
        <v>1</v>
      </c>
      <c r="F137" s="61" t="s">
        <v>386</v>
      </c>
      <c r="G137" s="148">
        <v>0</v>
      </c>
      <c r="H137" s="146">
        <v>1695.65</v>
      </c>
      <c r="I137" s="146">
        <v>6782.61</v>
      </c>
      <c r="J137" s="149">
        <f t="shared" si="4"/>
        <v>8478.26</v>
      </c>
    </row>
    <row r="138" spans="1:10" ht="14" x14ac:dyDescent="0.3">
      <c r="A138" s="55" t="s">
        <v>183</v>
      </c>
      <c r="B138" s="57" t="s">
        <v>27</v>
      </c>
      <c r="C138" s="56" t="s">
        <v>634</v>
      </c>
      <c r="D138" s="94" t="s">
        <v>386</v>
      </c>
      <c r="E138" s="138">
        <v>1</v>
      </c>
      <c r="F138" s="60" t="s">
        <v>386</v>
      </c>
      <c r="G138" s="148">
        <v>0</v>
      </c>
      <c r="H138" s="146">
        <v>1695.65</v>
      </c>
      <c r="I138" s="146">
        <v>6782.61</v>
      </c>
      <c r="J138" s="149">
        <f t="shared" si="4"/>
        <v>8478.26</v>
      </c>
    </row>
    <row r="139" spans="1:10" ht="14" x14ac:dyDescent="0.3">
      <c r="A139" s="55" t="s">
        <v>195</v>
      </c>
      <c r="B139" s="55" t="s">
        <v>41</v>
      </c>
      <c r="C139" s="55" t="s">
        <v>226</v>
      </c>
      <c r="D139" s="94" t="s">
        <v>386</v>
      </c>
      <c r="E139" s="138">
        <v>1</v>
      </c>
      <c r="F139" s="60" t="s">
        <v>386</v>
      </c>
      <c r="G139" s="148">
        <v>0</v>
      </c>
      <c r="H139" s="146">
        <v>308.3</v>
      </c>
      <c r="I139" s="146">
        <v>1233.21</v>
      </c>
      <c r="J139" s="150">
        <f t="shared" si="4"/>
        <v>1541.51</v>
      </c>
    </row>
    <row r="140" spans="1:10" ht="14" x14ac:dyDescent="0.3">
      <c r="A140" s="55" t="s">
        <v>195</v>
      </c>
      <c r="B140" s="55" t="s">
        <v>41</v>
      </c>
      <c r="C140" s="58" t="s">
        <v>225</v>
      </c>
      <c r="D140" s="94" t="s">
        <v>386</v>
      </c>
      <c r="E140" s="138">
        <v>1</v>
      </c>
      <c r="F140" s="60" t="s">
        <v>386</v>
      </c>
      <c r="G140" s="148">
        <v>0</v>
      </c>
      <c r="H140" s="146">
        <v>308.3</v>
      </c>
      <c r="I140" s="146">
        <v>1233.21</v>
      </c>
      <c r="J140" s="150">
        <f t="shared" si="4"/>
        <v>1541.51</v>
      </c>
    </row>
    <row r="141" spans="1:10" ht="14" x14ac:dyDescent="0.3">
      <c r="A141" s="55" t="s">
        <v>180</v>
      </c>
      <c r="B141" s="57" t="s">
        <v>37</v>
      </c>
      <c r="C141" s="57" t="s">
        <v>219</v>
      </c>
      <c r="D141" s="94" t="s">
        <v>386</v>
      </c>
      <c r="E141" s="138">
        <v>1</v>
      </c>
      <c r="F141" s="60" t="s">
        <v>386</v>
      </c>
      <c r="G141" s="148">
        <v>0</v>
      </c>
      <c r="H141" s="145">
        <v>770.75</v>
      </c>
      <c r="I141" s="145">
        <v>3083.01</v>
      </c>
      <c r="J141" s="149">
        <f t="shared" si="4"/>
        <v>3853.76</v>
      </c>
    </row>
    <row r="142" spans="1:10" ht="14" x14ac:dyDescent="0.3">
      <c r="A142" s="56" t="s">
        <v>180</v>
      </c>
      <c r="B142" s="58" t="s">
        <v>37</v>
      </c>
      <c r="C142" s="58" t="s">
        <v>637</v>
      </c>
      <c r="D142" s="94" t="s">
        <v>386</v>
      </c>
      <c r="E142" s="138">
        <v>1</v>
      </c>
      <c r="F142" s="62" t="s">
        <v>386</v>
      </c>
      <c r="G142" s="148">
        <v>0</v>
      </c>
      <c r="H142" s="145">
        <v>770.75</v>
      </c>
      <c r="I142" s="145">
        <v>3083.01</v>
      </c>
      <c r="J142" s="149">
        <f t="shared" si="4"/>
        <v>3853.76</v>
      </c>
    </row>
    <row r="143" spans="1:10" ht="14" x14ac:dyDescent="0.3">
      <c r="A143" s="55" t="s">
        <v>185</v>
      </c>
      <c r="B143" s="55" t="s">
        <v>29</v>
      </c>
      <c r="C143" s="58" t="s">
        <v>637</v>
      </c>
      <c r="D143" s="94" t="s">
        <v>386</v>
      </c>
      <c r="E143" s="138">
        <v>1</v>
      </c>
      <c r="F143" s="60" t="s">
        <v>386</v>
      </c>
      <c r="G143" s="148">
        <v>0</v>
      </c>
      <c r="H143" s="146">
        <v>1425.9</v>
      </c>
      <c r="I143" s="146">
        <v>5703.56</v>
      </c>
      <c r="J143" s="149">
        <f t="shared" si="4"/>
        <v>7129.4600000000009</v>
      </c>
    </row>
    <row r="144" spans="1:10" ht="14" x14ac:dyDescent="0.3">
      <c r="A144" s="55" t="s">
        <v>183</v>
      </c>
      <c r="B144" s="57" t="s">
        <v>27</v>
      </c>
      <c r="C144" s="56" t="s">
        <v>222</v>
      </c>
      <c r="D144" s="94" t="s">
        <v>386</v>
      </c>
      <c r="E144" s="138">
        <v>1</v>
      </c>
      <c r="F144" s="62" t="s">
        <v>386</v>
      </c>
      <c r="G144" s="148">
        <v>0</v>
      </c>
      <c r="H144" s="146">
        <v>1695.65</v>
      </c>
      <c r="I144" s="146">
        <v>6782.61</v>
      </c>
      <c r="J144" s="149">
        <f t="shared" si="4"/>
        <v>8478.26</v>
      </c>
    </row>
    <row r="145" spans="1:10" ht="14" x14ac:dyDescent="0.3">
      <c r="A145" s="55" t="s">
        <v>180</v>
      </c>
      <c r="B145" s="58" t="s">
        <v>37</v>
      </c>
      <c r="C145" s="58" t="s">
        <v>637</v>
      </c>
      <c r="D145" s="94" t="s">
        <v>386</v>
      </c>
      <c r="E145" s="138">
        <v>1</v>
      </c>
      <c r="F145" s="60" t="s">
        <v>386</v>
      </c>
      <c r="G145" s="148">
        <v>0</v>
      </c>
      <c r="H145" s="145">
        <v>770.75</v>
      </c>
      <c r="I145" s="145">
        <v>3083.01</v>
      </c>
      <c r="J145" s="149">
        <f t="shared" si="4"/>
        <v>3853.76</v>
      </c>
    </row>
    <row r="146" spans="1:10" ht="14" x14ac:dyDescent="0.3">
      <c r="A146" s="55" t="s">
        <v>181</v>
      </c>
      <c r="B146" s="57" t="s">
        <v>33</v>
      </c>
      <c r="C146" s="56" t="s">
        <v>634</v>
      </c>
      <c r="D146" s="94" t="s">
        <v>386</v>
      </c>
      <c r="E146" s="138">
        <v>1</v>
      </c>
      <c r="F146" s="60" t="s">
        <v>386</v>
      </c>
      <c r="G146" s="148">
        <v>0</v>
      </c>
      <c r="H146" s="145">
        <v>1079.06</v>
      </c>
      <c r="I146" s="145">
        <v>4316.21</v>
      </c>
      <c r="J146" s="149">
        <f t="shared" si="4"/>
        <v>5395.27</v>
      </c>
    </row>
    <row r="147" spans="1:10" ht="14" x14ac:dyDescent="0.3">
      <c r="A147" s="55" t="s">
        <v>182</v>
      </c>
      <c r="B147" s="56" t="s">
        <v>39</v>
      </c>
      <c r="C147" s="56" t="s">
        <v>634</v>
      </c>
      <c r="D147" s="94" t="s">
        <v>386</v>
      </c>
      <c r="E147" s="138">
        <v>1</v>
      </c>
      <c r="F147" s="60" t="s">
        <v>386</v>
      </c>
      <c r="G147" s="148">
        <v>0</v>
      </c>
      <c r="H147" s="146">
        <v>500.99</v>
      </c>
      <c r="I147" s="146">
        <v>2003.96</v>
      </c>
      <c r="J147" s="149">
        <f t="shared" si="4"/>
        <v>2504.9499999999998</v>
      </c>
    </row>
    <row r="148" spans="1:10" ht="14" x14ac:dyDescent="0.3">
      <c r="A148" s="55" t="s">
        <v>180</v>
      </c>
      <c r="B148" s="58" t="s">
        <v>37</v>
      </c>
      <c r="C148" s="56" t="s">
        <v>222</v>
      </c>
      <c r="D148" s="94" t="s">
        <v>386</v>
      </c>
      <c r="E148" s="138">
        <v>1</v>
      </c>
      <c r="F148" s="60" t="s">
        <v>386</v>
      </c>
      <c r="G148" s="148">
        <v>0</v>
      </c>
      <c r="H148" s="145">
        <v>770.75</v>
      </c>
      <c r="I148" s="145">
        <v>3083.01</v>
      </c>
      <c r="J148" s="149">
        <f t="shared" si="4"/>
        <v>3853.76</v>
      </c>
    </row>
    <row r="149" spans="1:10" ht="14" x14ac:dyDescent="0.3">
      <c r="A149" s="55" t="s">
        <v>185</v>
      </c>
      <c r="B149" s="55" t="s">
        <v>29</v>
      </c>
      <c r="C149" s="56" t="s">
        <v>634</v>
      </c>
      <c r="D149" s="94" t="s">
        <v>386</v>
      </c>
      <c r="E149" s="138">
        <v>1</v>
      </c>
      <c r="F149" s="129" t="s">
        <v>386</v>
      </c>
      <c r="G149" s="148">
        <v>0</v>
      </c>
      <c r="H149" s="146">
        <v>1425.9</v>
      </c>
      <c r="I149" s="146">
        <v>5703.56</v>
      </c>
      <c r="J149" s="149">
        <f t="shared" si="4"/>
        <v>7129.4600000000009</v>
      </c>
    </row>
    <row r="150" spans="1:10" ht="14" x14ac:dyDescent="0.3">
      <c r="A150" s="55" t="s">
        <v>196</v>
      </c>
      <c r="B150" s="57" t="s">
        <v>33</v>
      </c>
      <c r="C150" s="56" t="s">
        <v>222</v>
      </c>
      <c r="D150" s="94" t="s">
        <v>386</v>
      </c>
      <c r="E150" s="138">
        <v>1</v>
      </c>
      <c r="F150" s="60" t="s">
        <v>386</v>
      </c>
      <c r="G150" s="148">
        <v>0</v>
      </c>
      <c r="H150" s="145">
        <v>1079.06</v>
      </c>
      <c r="I150" s="145">
        <v>4316.21</v>
      </c>
      <c r="J150" s="149">
        <f t="shared" si="4"/>
        <v>5395.27</v>
      </c>
    </row>
    <row r="151" spans="1:10" ht="14" x14ac:dyDescent="0.3">
      <c r="A151" s="55" t="s">
        <v>201</v>
      </c>
      <c r="B151" s="56" t="s">
        <v>39</v>
      </c>
      <c r="C151" s="57" t="s">
        <v>219</v>
      </c>
      <c r="D151" s="94" t="s">
        <v>386</v>
      </c>
      <c r="E151" s="138">
        <v>1</v>
      </c>
      <c r="F151" s="129" t="s">
        <v>386</v>
      </c>
      <c r="G151" s="148">
        <v>0</v>
      </c>
      <c r="H151" s="146">
        <v>500.99</v>
      </c>
      <c r="I151" s="146">
        <v>2003.96</v>
      </c>
      <c r="J151" s="149">
        <f t="shared" si="4"/>
        <v>2504.9499999999998</v>
      </c>
    </row>
    <row r="152" spans="1:10" ht="14" x14ac:dyDescent="0.3">
      <c r="A152" s="55" t="s">
        <v>187</v>
      </c>
      <c r="B152" s="55" t="s">
        <v>25</v>
      </c>
      <c r="C152" s="60" t="s">
        <v>226</v>
      </c>
      <c r="D152" s="94" t="s">
        <v>386</v>
      </c>
      <c r="E152" s="138">
        <v>1</v>
      </c>
      <c r="F152" s="60" t="s">
        <v>386</v>
      </c>
      <c r="G152" s="148">
        <v>0</v>
      </c>
      <c r="H152" s="147">
        <v>2600</v>
      </c>
      <c r="I152" s="147">
        <v>10400</v>
      </c>
      <c r="J152" s="146">
        <f t="shared" si="4"/>
        <v>13000</v>
      </c>
    </row>
    <row r="153" spans="1:10" ht="14" x14ac:dyDescent="0.3">
      <c r="A153" s="55" t="s">
        <v>183</v>
      </c>
      <c r="B153" s="57" t="s">
        <v>27</v>
      </c>
      <c r="C153" s="55" t="s">
        <v>226</v>
      </c>
      <c r="D153" s="94" t="s">
        <v>386</v>
      </c>
      <c r="E153" s="138">
        <v>1</v>
      </c>
      <c r="F153" s="61" t="s">
        <v>386</v>
      </c>
      <c r="G153" s="148">
        <v>0</v>
      </c>
      <c r="H153" s="146">
        <v>1695.65</v>
      </c>
      <c r="I153" s="146">
        <v>6782.61</v>
      </c>
      <c r="J153" s="149">
        <f t="shared" si="4"/>
        <v>8478.26</v>
      </c>
    </row>
    <row r="154" spans="1:10" ht="14" x14ac:dyDescent="0.3">
      <c r="A154" s="55" t="s">
        <v>205</v>
      </c>
      <c r="B154" s="55" t="s">
        <v>449</v>
      </c>
      <c r="C154" s="56" t="s">
        <v>634</v>
      </c>
      <c r="D154" s="94" t="s">
        <v>386</v>
      </c>
      <c r="E154" s="138">
        <v>1</v>
      </c>
      <c r="F154" s="62" t="s">
        <v>386</v>
      </c>
      <c r="G154" s="148">
        <v>0</v>
      </c>
      <c r="H154" s="146">
        <v>3709.68</v>
      </c>
      <c r="I154" s="146">
        <v>14838.72</v>
      </c>
      <c r="J154" s="149">
        <f t="shared" si="4"/>
        <v>18548.399999999998</v>
      </c>
    </row>
    <row r="155" spans="1:10" ht="14" x14ac:dyDescent="0.3">
      <c r="A155" s="55" t="s">
        <v>207</v>
      </c>
      <c r="B155" s="57" t="s">
        <v>27</v>
      </c>
      <c r="C155" s="57" t="s">
        <v>636</v>
      </c>
      <c r="D155" s="94" t="s">
        <v>386</v>
      </c>
      <c r="E155" s="138">
        <v>1</v>
      </c>
      <c r="F155" s="60" t="s">
        <v>386</v>
      </c>
      <c r="G155" s="148">
        <v>0</v>
      </c>
      <c r="H155" s="146">
        <v>1695.65</v>
      </c>
      <c r="I155" s="146">
        <v>6782.61</v>
      </c>
      <c r="J155" s="149">
        <f t="shared" si="4"/>
        <v>8478.26</v>
      </c>
    </row>
    <row r="156" spans="1:10" ht="14" x14ac:dyDescent="0.3">
      <c r="A156" s="55" t="s">
        <v>183</v>
      </c>
      <c r="B156" s="57" t="s">
        <v>27</v>
      </c>
      <c r="C156" s="56" t="s">
        <v>634</v>
      </c>
      <c r="D156" s="94" t="s">
        <v>386</v>
      </c>
      <c r="E156" s="138">
        <v>1</v>
      </c>
      <c r="F156" s="61" t="s">
        <v>386</v>
      </c>
      <c r="G156" s="148">
        <v>0</v>
      </c>
      <c r="H156" s="146">
        <v>1695.65</v>
      </c>
      <c r="I156" s="146">
        <v>6782.61</v>
      </c>
      <c r="J156" s="149">
        <f t="shared" si="4"/>
        <v>8478.26</v>
      </c>
    </row>
    <row r="157" spans="1:10" ht="14" x14ac:dyDescent="0.3">
      <c r="A157" s="55" t="s">
        <v>189</v>
      </c>
      <c r="B157" s="55" t="s">
        <v>31</v>
      </c>
      <c r="C157" s="56" t="s">
        <v>225</v>
      </c>
      <c r="D157" s="94" t="s">
        <v>386</v>
      </c>
      <c r="E157" s="138">
        <v>1</v>
      </c>
      <c r="F157" s="62" t="s">
        <v>386</v>
      </c>
      <c r="G157" s="148">
        <v>0</v>
      </c>
      <c r="H157" s="146">
        <v>1310.28</v>
      </c>
      <c r="I157" s="146">
        <v>5241.1099999999997</v>
      </c>
      <c r="J157" s="149">
        <f t="shared" si="4"/>
        <v>6551.3899999999994</v>
      </c>
    </row>
    <row r="158" spans="1:10" ht="14" x14ac:dyDescent="0.3">
      <c r="A158" s="55" t="s">
        <v>195</v>
      </c>
      <c r="B158" s="55" t="s">
        <v>41</v>
      </c>
      <c r="C158" s="57" t="s">
        <v>219</v>
      </c>
      <c r="D158" s="94" t="s">
        <v>386</v>
      </c>
      <c r="E158" s="138">
        <v>1</v>
      </c>
      <c r="F158" s="62" t="s">
        <v>386</v>
      </c>
      <c r="G158" s="148">
        <v>0</v>
      </c>
      <c r="H158" s="146">
        <v>308.3</v>
      </c>
      <c r="I158" s="146">
        <v>1233.21</v>
      </c>
      <c r="J158" s="150">
        <f t="shared" si="4"/>
        <v>1541.51</v>
      </c>
    </row>
    <row r="159" spans="1:10" ht="14" x14ac:dyDescent="0.3">
      <c r="A159" s="55" t="s">
        <v>180</v>
      </c>
      <c r="B159" s="58" t="s">
        <v>37</v>
      </c>
      <c r="C159" s="55" t="s">
        <v>226</v>
      </c>
      <c r="D159" s="94" t="s">
        <v>386</v>
      </c>
      <c r="E159" s="138">
        <v>1</v>
      </c>
      <c r="F159" s="60" t="s">
        <v>386</v>
      </c>
      <c r="G159" s="148">
        <v>0</v>
      </c>
      <c r="H159" s="145">
        <v>770.75</v>
      </c>
      <c r="I159" s="145">
        <v>3083.01</v>
      </c>
      <c r="J159" s="149">
        <f t="shared" si="4"/>
        <v>3853.76</v>
      </c>
    </row>
    <row r="160" spans="1:10" ht="14" x14ac:dyDescent="0.3">
      <c r="A160" s="55" t="s">
        <v>196</v>
      </c>
      <c r="B160" s="57" t="s">
        <v>33</v>
      </c>
      <c r="C160" s="55" t="s">
        <v>226</v>
      </c>
      <c r="D160" s="94" t="s">
        <v>386</v>
      </c>
      <c r="E160" s="138">
        <v>1</v>
      </c>
      <c r="F160" s="60" t="s">
        <v>386</v>
      </c>
      <c r="G160" s="148">
        <v>0</v>
      </c>
      <c r="H160" s="145">
        <v>1079.06</v>
      </c>
      <c r="I160" s="145">
        <v>4316.21</v>
      </c>
      <c r="J160" s="149">
        <f t="shared" si="4"/>
        <v>5395.27</v>
      </c>
    </row>
    <row r="161" spans="1:30" ht="14" x14ac:dyDescent="0.3">
      <c r="A161" s="55" t="s">
        <v>217</v>
      </c>
      <c r="B161" s="57" t="s">
        <v>27</v>
      </c>
      <c r="C161" s="58" t="s">
        <v>225</v>
      </c>
      <c r="D161" s="94" t="s">
        <v>386</v>
      </c>
      <c r="E161" s="138">
        <v>1</v>
      </c>
      <c r="F161" s="60" t="s">
        <v>386</v>
      </c>
      <c r="G161" s="148">
        <v>0</v>
      </c>
      <c r="H161" s="146">
        <v>1695.65</v>
      </c>
      <c r="I161" s="146">
        <v>6782.61</v>
      </c>
      <c r="J161" s="149">
        <f t="shared" si="4"/>
        <v>8478.26</v>
      </c>
    </row>
    <row r="162" spans="1:30" ht="14" x14ac:dyDescent="0.3">
      <c r="A162" s="55" t="s">
        <v>183</v>
      </c>
      <c r="B162" s="57" t="s">
        <v>27</v>
      </c>
      <c r="C162" s="56" t="s">
        <v>634</v>
      </c>
      <c r="D162" s="94" t="s">
        <v>386</v>
      </c>
      <c r="E162" s="138">
        <v>1</v>
      </c>
      <c r="F162" s="60" t="s">
        <v>386</v>
      </c>
      <c r="G162" s="148">
        <v>0</v>
      </c>
      <c r="H162" s="146">
        <v>1695.65</v>
      </c>
      <c r="I162" s="146">
        <v>6782.61</v>
      </c>
      <c r="J162" s="149">
        <f t="shared" si="4"/>
        <v>8478.26</v>
      </c>
    </row>
    <row r="163" spans="1:30" ht="14.5" x14ac:dyDescent="0.3">
      <c r="A163" s="55" t="s">
        <v>218</v>
      </c>
      <c r="B163" s="55" t="s">
        <v>43</v>
      </c>
      <c r="C163" s="57" t="s">
        <v>219</v>
      </c>
      <c r="D163" s="94" t="s">
        <v>386</v>
      </c>
      <c r="E163" s="138">
        <v>1</v>
      </c>
      <c r="F163" s="60" t="s">
        <v>386</v>
      </c>
      <c r="G163" s="148">
        <v>0</v>
      </c>
      <c r="H163" s="147">
        <v>269.76</v>
      </c>
      <c r="I163" s="147">
        <v>1079.06</v>
      </c>
      <c r="J163" s="150">
        <f t="shared" si="4"/>
        <v>1348.82</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189</v>
      </c>
      <c r="B164" s="55" t="s">
        <v>31</v>
      </c>
      <c r="C164" s="55" t="s">
        <v>226</v>
      </c>
      <c r="D164" s="94" t="s">
        <v>386</v>
      </c>
      <c r="E164" s="138">
        <v>1</v>
      </c>
      <c r="F164" s="60" t="s">
        <v>386</v>
      </c>
      <c r="G164" s="148">
        <v>0</v>
      </c>
      <c r="H164" s="146">
        <v>1310.28</v>
      </c>
      <c r="I164" s="146">
        <v>5241.1099999999997</v>
      </c>
      <c r="J164" s="149">
        <f t="shared" si="4"/>
        <v>6551.3899999999994</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181</v>
      </c>
      <c r="B165" s="57" t="s">
        <v>33</v>
      </c>
      <c r="C165" s="56" t="s">
        <v>634</v>
      </c>
      <c r="D165" s="94" t="s">
        <v>386</v>
      </c>
      <c r="E165" s="138">
        <v>1</v>
      </c>
      <c r="F165" s="62" t="s">
        <v>386</v>
      </c>
      <c r="G165" s="148">
        <v>0</v>
      </c>
      <c r="H165" s="145">
        <v>1079.06</v>
      </c>
      <c r="I165" s="145">
        <v>4316.21</v>
      </c>
      <c r="J165" s="149">
        <f t="shared" si="4"/>
        <v>5395.27</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185</v>
      </c>
      <c r="B166" s="55" t="s">
        <v>29</v>
      </c>
      <c r="C166" s="58" t="s">
        <v>225</v>
      </c>
      <c r="D166" s="94" t="s">
        <v>386</v>
      </c>
      <c r="E166" s="138">
        <v>1</v>
      </c>
      <c r="F166" s="60" t="s">
        <v>386</v>
      </c>
      <c r="G166" s="148">
        <v>0</v>
      </c>
      <c r="H166" s="146">
        <v>1425.9</v>
      </c>
      <c r="I166" s="146">
        <v>5703.56</v>
      </c>
      <c r="J166" s="149">
        <f t="shared" si="4"/>
        <v>7129.4600000000009</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189</v>
      </c>
      <c r="B167" s="55" t="s">
        <v>31</v>
      </c>
      <c r="C167" s="56" t="s">
        <v>634</v>
      </c>
      <c r="D167" s="94" t="s">
        <v>386</v>
      </c>
      <c r="E167" s="138">
        <v>1</v>
      </c>
      <c r="F167" s="60" t="s">
        <v>386</v>
      </c>
      <c r="G167" s="148">
        <v>0</v>
      </c>
      <c r="H167" s="146">
        <v>1310.28</v>
      </c>
      <c r="I167" s="146">
        <v>5241.1099999999997</v>
      </c>
      <c r="J167" s="149">
        <f t="shared" ref="J167:J174" si="5">H167+I167</f>
        <v>6551.3899999999994</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196</v>
      </c>
      <c r="B168" s="57" t="s">
        <v>33</v>
      </c>
      <c r="C168" s="58" t="s">
        <v>219</v>
      </c>
      <c r="D168" s="94" t="s">
        <v>386</v>
      </c>
      <c r="E168" s="138">
        <v>1</v>
      </c>
      <c r="F168" s="61" t="s">
        <v>386</v>
      </c>
      <c r="G168" s="148">
        <v>0</v>
      </c>
      <c r="H168" s="145">
        <v>1079.06</v>
      </c>
      <c r="I168" s="145">
        <v>4316.21</v>
      </c>
      <c r="J168" s="149">
        <f t="shared" si="5"/>
        <v>5395.27</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180</v>
      </c>
      <c r="B169" s="57" t="s">
        <v>37</v>
      </c>
      <c r="C169" s="56" t="s">
        <v>222</v>
      </c>
      <c r="D169" s="94" t="s">
        <v>386</v>
      </c>
      <c r="E169" s="138">
        <v>1</v>
      </c>
      <c r="F169" s="62" t="s">
        <v>386</v>
      </c>
      <c r="G169" s="148">
        <v>0</v>
      </c>
      <c r="H169" s="145">
        <v>770.75</v>
      </c>
      <c r="I169" s="145">
        <v>3083.01</v>
      </c>
      <c r="J169" s="149">
        <f t="shared" si="5"/>
        <v>3853.76</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182</v>
      </c>
      <c r="B170" s="56" t="s">
        <v>39</v>
      </c>
      <c r="C170" s="58" t="s">
        <v>637</v>
      </c>
      <c r="D170" s="94" t="s">
        <v>386</v>
      </c>
      <c r="E170" s="138">
        <v>1</v>
      </c>
      <c r="F170" s="60" t="s">
        <v>386</v>
      </c>
      <c r="G170" s="148">
        <v>0</v>
      </c>
      <c r="H170" s="146">
        <v>500.99</v>
      </c>
      <c r="I170" s="146">
        <v>2003.96</v>
      </c>
      <c r="J170" s="149">
        <f t="shared" si="5"/>
        <v>2504.9499999999998</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180</v>
      </c>
      <c r="B171" s="58" t="s">
        <v>37</v>
      </c>
      <c r="C171" s="57" t="s">
        <v>219</v>
      </c>
      <c r="D171" s="94" t="s">
        <v>227</v>
      </c>
      <c r="E171" s="138">
        <v>1</v>
      </c>
      <c r="F171" s="60" t="s">
        <v>387</v>
      </c>
      <c r="G171" s="148">
        <v>0</v>
      </c>
      <c r="H171" s="145">
        <v>770.75</v>
      </c>
      <c r="I171" s="145">
        <v>3083.01</v>
      </c>
      <c r="J171" s="149">
        <f t="shared" si="5"/>
        <v>3853.76</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185</v>
      </c>
      <c r="B172" s="55" t="s">
        <v>29</v>
      </c>
      <c r="C172" s="57" t="s">
        <v>219</v>
      </c>
      <c r="D172" s="94" t="s">
        <v>227</v>
      </c>
      <c r="E172" s="138">
        <v>1</v>
      </c>
      <c r="F172" s="60" t="s">
        <v>388</v>
      </c>
      <c r="G172" s="148">
        <v>0</v>
      </c>
      <c r="H172" s="146">
        <v>1425.9</v>
      </c>
      <c r="I172" s="146">
        <v>5703.56</v>
      </c>
      <c r="J172" s="149">
        <f t="shared" si="5"/>
        <v>7129.4600000000009</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189</v>
      </c>
      <c r="B173" s="55" t="s">
        <v>31</v>
      </c>
      <c r="C173" s="57" t="s">
        <v>636</v>
      </c>
      <c r="D173" s="94" t="s">
        <v>227</v>
      </c>
      <c r="E173" s="138">
        <v>1</v>
      </c>
      <c r="F173" s="60" t="s">
        <v>567</v>
      </c>
      <c r="G173" s="148">
        <v>0</v>
      </c>
      <c r="H173" s="146">
        <v>1310.28</v>
      </c>
      <c r="I173" s="146">
        <v>5241.1099999999997</v>
      </c>
      <c r="J173" s="149">
        <f t="shared" si="5"/>
        <v>6551.3899999999994</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181</v>
      </c>
      <c r="B174" s="57" t="s">
        <v>33</v>
      </c>
      <c r="C174" s="56" t="s">
        <v>222</v>
      </c>
      <c r="D174" s="94" t="s">
        <v>227</v>
      </c>
      <c r="E174" s="138">
        <v>1</v>
      </c>
      <c r="F174" s="63" t="s">
        <v>609</v>
      </c>
      <c r="G174" s="148">
        <v>0</v>
      </c>
      <c r="H174" s="145">
        <v>1079.06</v>
      </c>
      <c r="I174" s="145">
        <v>4316.21</v>
      </c>
      <c r="J174" s="149">
        <f t="shared" si="5"/>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6">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6"/>
        <v>7</v>
      </c>
      <c r="F177" s="24"/>
      <c r="G177" s="25">
        <f>SUMIF($B$7:$B$174,"DAS",$G$7:$G$174)</f>
        <v>0</v>
      </c>
      <c r="H177" s="25">
        <f>SUMIF($B$7:$B$174,"DIRETOR",$H$7:$H$174)-SUMIFS($H$7:$H$174,$D$7:$D$174,"VAGO",$B$7:$B$174,"DIRETOR")</f>
        <v>14838.719999999998</v>
      </c>
      <c r="I177" s="25">
        <f>SUMIF($B$7:$B$174,"DIRETOR",$I$7:$I$174)-SUMIFS($I$7:$I$174,$D$7:$D$174,"VAGO",$B$7:$B$174,"DIRETOR")</f>
        <v>89032.319999999992</v>
      </c>
      <c r="J177" s="25">
        <f>SUMIF($B$7:$B$174,"DIRETOR",$J$7:$J$174)</f>
        <v>122419.43999999999</v>
      </c>
      <c r="K177" s="26"/>
      <c r="L177" s="26"/>
      <c r="M177" s="26"/>
      <c r="N177" s="26"/>
      <c r="O177" s="26"/>
      <c r="P177" s="26"/>
      <c r="Q177" s="26"/>
    </row>
    <row r="178" spans="1:30" ht="14.5" x14ac:dyDescent="0.3">
      <c r="A178" s="22" t="s">
        <v>24</v>
      </c>
      <c r="B178" s="15" t="s">
        <v>25</v>
      </c>
      <c r="C178" s="23">
        <v>8</v>
      </c>
      <c r="D178" s="23">
        <v>1</v>
      </c>
      <c r="E178" s="23">
        <f>C178+D178</f>
        <v>9</v>
      </c>
      <c r="F178" s="27"/>
      <c r="G178" s="25">
        <f>SUMIF($B$7:$B$174,"DAS-1",$G$7:$G$174)</f>
        <v>0</v>
      </c>
      <c r="H178" s="25">
        <f>SUMIF($B$7:$B$174,"DAS-1",$H$7:$H$174)-SUMIFS($H$7:$H$174,$D$7:$D$174,"VAGO",$B$7:$B$174,"DAS-1")</f>
        <v>15600</v>
      </c>
      <c r="I178" s="25">
        <f>SUMIF($B$7:$B$174,"DAS-1",$I$7:$I$174)-SUMIFS($I$7:$I$174,$D$7:$D$174,"VAGO",$B$7:$B$174,"DAS-1")</f>
        <v>83200</v>
      </c>
      <c r="J178" s="25">
        <f>SUMIF($B$7:$B$174,"DAS-1",$J$7:$J$174)</f>
        <v>111800</v>
      </c>
      <c r="K178" s="97"/>
      <c r="L178" s="26"/>
      <c r="M178" s="26"/>
      <c r="N178" s="26"/>
      <c r="O178" s="26"/>
      <c r="P178" s="26"/>
      <c r="Q178" s="26"/>
    </row>
    <row r="179" spans="1:30" ht="14.5" x14ac:dyDescent="0.3">
      <c r="A179" s="22" t="s">
        <v>26</v>
      </c>
      <c r="B179" s="15" t="s">
        <v>27</v>
      </c>
      <c r="C179" s="23">
        <f>SUMIFS($E$7:$E$174,$B$7:$B$174,"DAS-2",$D$7:$D$174,"&lt;&gt;VAGO")</f>
        <v>20</v>
      </c>
      <c r="D179" s="23">
        <f>SUMIFS($E$7:$E$174,$B$7:$B$174,"DAS-2",$D$7:$D$174,"VAGO")</f>
        <v>8</v>
      </c>
      <c r="E179" s="23">
        <f t="shared" si="6"/>
        <v>28</v>
      </c>
      <c r="F179" s="27"/>
      <c r="G179" s="25">
        <f>SUMIF($B$7:$B$174,"DAS-2",$G$7:$G$174)</f>
        <v>0</v>
      </c>
      <c r="H179" s="25">
        <f>SUMIF($B$7:$B$174,"DAS-2",$H$7:$H$174)-SUMIFS($H$7:$H$174,$D$7:$D$174,"VAGO",$B$7:$B$174,"DAS-2")</f>
        <v>30521.700000000026</v>
      </c>
      <c r="I179" s="25">
        <f>SUMIF($B$7:$B$174,"DAS-2",$I$7:$I$174)-SUMIFS($I$7:$I$174,$D$7:$D$174,"VAGO",$B$7:$B$174,"DAS-2")</f>
        <v>135652.19999999987</v>
      </c>
      <c r="J179" s="25">
        <f>SUMIF($B$7:$B$174,"DAS-2",$J$7:$J$174)</f>
        <v>233999.9800000001</v>
      </c>
      <c r="K179" s="26"/>
      <c r="L179" s="26"/>
      <c r="M179" s="26"/>
      <c r="N179" s="26"/>
      <c r="O179" s="26"/>
      <c r="P179" s="26"/>
      <c r="Q179" s="26"/>
    </row>
    <row r="180" spans="1:30" ht="14.5" x14ac:dyDescent="0.3">
      <c r="A180" s="22" t="s">
        <v>28</v>
      </c>
      <c r="B180" s="15" t="s">
        <v>29</v>
      </c>
      <c r="C180" s="23">
        <v>10</v>
      </c>
      <c r="D180" s="23">
        <v>3</v>
      </c>
      <c r="E180" s="23">
        <f t="shared" si="6"/>
        <v>13</v>
      </c>
      <c r="F180" s="27"/>
      <c r="G180" s="25">
        <f>SUMIF($B$7:$B$174,"DAS-3",$G$7:$G$174)</f>
        <v>0</v>
      </c>
      <c r="H180" s="25">
        <f>SUMIF($B$7:$B$174,"DAS-3",$H$7:$H$174)-SUMIFS($H$7:$H$174,$D$7:$D$174,"VAGO",$B$7:$B$174,"DAS-3")</f>
        <v>14259</v>
      </c>
      <c r="I180" s="25">
        <f>SUMIF($B$7:$B$174,"DAS-3",$I$7:$I$174)-SUMIFS($I$7:$I$174,$D$7:$D$174,"VAGO",$B$7:$B$174,"DAS-3")</f>
        <v>57035.599999999984</v>
      </c>
      <c r="J180" s="25">
        <f>SUMIF($B$7:$B$174,"DAS-3",$J$7:$J$174)</f>
        <v>92682.980000000025</v>
      </c>
      <c r="K180" s="26"/>
      <c r="L180" s="26"/>
      <c r="M180" s="26"/>
      <c r="N180" s="26"/>
      <c r="O180" s="26"/>
      <c r="P180" s="26"/>
      <c r="Q180" s="26"/>
    </row>
    <row r="181" spans="1:30" ht="14.5" x14ac:dyDescent="0.3">
      <c r="A181" s="28" t="s">
        <v>30</v>
      </c>
      <c r="B181" s="15" t="s">
        <v>31</v>
      </c>
      <c r="C181" s="23">
        <v>21</v>
      </c>
      <c r="D181" s="23">
        <v>3</v>
      </c>
      <c r="E181" s="23">
        <f t="shared" si="6"/>
        <v>24</v>
      </c>
      <c r="F181" s="29"/>
      <c r="G181" s="25">
        <f>SUMIF($B$7:$B$174,"DAS-4",$G$7:$G$174)</f>
        <v>0</v>
      </c>
      <c r="H181" s="25">
        <f>SUMIF($B$7:$B$174,"DAS-4",$H$7:$H$174)-SUMIFS($H$7:$H$174,$D$7:$D$174,"VAGO",$B$7:$B$174,"DAS-4")</f>
        <v>19654.199999999997</v>
      </c>
      <c r="I181" s="25">
        <f>SUMIF($B$7:$B$174,"DAS-4",$I$7:$I$174)-SUMIFS($I$7:$I$174,$D$7:$D$174,"VAGO",$B$7:$B$174,"DAS-4")</f>
        <v>110063.31</v>
      </c>
      <c r="J181" s="25">
        <f>SUMIF($B$7:$B$174,"DAS-4",$J$7:$J$174)</f>
        <v>149371.68</v>
      </c>
      <c r="K181" s="26"/>
      <c r="L181" s="26"/>
      <c r="M181" s="26"/>
      <c r="N181" s="26"/>
      <c r="O181" s="26"/>
      <c r="P181" s="26"/>
      <c r="Q181" s="26"/>
    </row>
    <row r="182" spans="1:30" ht="14.5" x14ac:dyDescent="0.3">
      <c r="A182" s="28" t="s">
        <v>32</v>
      </c>
      <c r="B182" s="15" t="s">
        <v>33</v>
      </c>
      <c r="C182" s="23">
        <v>15</v>
      </c>
      <c r="D182" s="23">
        <v>5</v>
      </c>
      <c r="E182" s="23">
        <f t="shared" si="6"/>
        <v>20</v>
      </c>
      <c r="F182" s="29"/>
      <c r="G182" s="25">
        <f>SUMIF($B$7:$B$174,"DAS-5",$G$7:$G$174)</f>
        <v>0</v>
      </c>
      <c r="H182" s="25">
        <f>SUMIF($B$7:$B$174,"DAS-5",$H$7:$H$174)-SUMIFS($H$7:$H$174,$D$7:$D$174,"VAGO",$B$7:$B$174,"DAS-5")</f>
        <v>11869.659999999996</v>
      </c>
      <c r="I182" s="25">
        <f>SUMIF($B$7:$B$174,"DAS-5",$I$7:$I$174)-SUMIFS($I$7:$I$174,$D$7:$D$174,"VAGO",$B$7:$B$174,"DAS-5")</f>
        <v>64743.150000000023</v>
      </c>
      <c r="J182" s="25">
        <f>SUMIF($B$7:$B$174,"DAS-5",$J$7:$J$174)</f>
        <v>103589.16000000005</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6"/>
        <v>5</v>
      </c>
      <c r="F183" s="29"/>
      <c r="G183" s="25">
        <f>SUMIF($B$7:$B$174,"CAA-1",$G$7:$G$174)</f>
        <v>0</v>
      </c>
      <c r="H183" s="25">
        <f>SUMIF($B$7:$B$174,"CAA-1",$H$7:$H$174)-SUMIFS($H$7:$H$174,$D$7:$D$174,"VAGO",$B$7:$B$174,"CAA-1")</f>
        <v>3745.84</v>
      </c>
      <c r="I183" s="25">
        <f>SUMIF($B$7:$B$174,"CAA-1",$I$7:$I$174)-SUMIFS($I$7:$I$174,$D$7:$D$174,"VAGO",$B$7:$B$174,"CAA-1")</f>
        <v>18729.25</v>
      </c>
      <c r="J183" s="25">
        <f>SUMIF($B$7:$B$174,"CAA-1",$J$7:$J$174)</f>
        <v>22475.089999999997</v>
      </c>
      <c r="K183" s="26"/>
      <c r="L183" s="26"/>
      <c r="M183" s="26"/>
      <c r="N183" s="26"/>
      <c r="O183" s="26"/>
      <c r="P183" s="26"/>
      <c r="Q183" s="26"/>
    </row>
    <row r="184" spans="1:30" ht="14.5" x14ac:dyDescent="0.3">
      <c r="A184" s="28" t="s">
        <v>36</v>
      </c>
      <c r="B184" s="15" t="s">
        <v>37</v>
      </c>
      <c r="C184" s="23">
        <v>20</v>
      </c>
      <c r="D184" s="23">
        <v>6</v>
      </c>
      <c r="E184" s="23">
        <f t="shared" si="6"/>
        <v>26</v>
      </c>
      <c r="F184" s="29"/>
      <c r="G184" s="25">
        <f>SUMIF($B$7:$B$174,"CAA-2",$G$7:$G$174)</f>
        <v>0</v>
      </c>
      <c r="H184" s="25">
        <f>SUMIF($B$7:$B$174,"CAA-2",$H$7:$H$174)-SUMIFS($H$7:$H$174,$D$7:$D$174,"VAGO",$B$7:$B$174,"CAA-2")</f>
        <v>12332</v>
      </c>
      <c r="I184" s="25">
        <f>SUMIF($B$7:$B$174,"CAA-2",$I$7:$I$174)-SUMIFS($I$7:$I$174,$D$7:$D$174,"VAGO",$B$7:$B$174,"CAA-2")</f>
        <v>61660.200000000012</v>
      </c>
      <c r="J184" s="25">
        <f>SUMIF($B$7:$B$174,"CAA-2",$J$7:$J$174)</f>
        <v>97114.75999999998</v>
      </c>
      <c r="K184" s="26"/>
      <c r="L184" s="26"/>
      <c r="M184" s="26"/>
      <c r="N184" s="26"/>
      <c r="O184" s="26"/>
      <c r="P184" s="26"/>
      <c r="Q184" s="26"/>
    </row>
    <row r="185" spans="1:30" ht="14.5" x14ac:dyDescent="0.3">
      <c r="A185" s="28" t="s">
        <v>38</v>
      </c>
      <c r="B185" s="15" t="s">
        <v>39</v>
      </c>
      <c r="C185" s="23">
        <v>20</v>
      </c>
      <c r="D185" s="23">
        <v>3</v>
      </c>
      <c r="E185" s="23">
        <f t="shared" si="6"/>
        <v>23</v>
      </c>
      <c r="F185" s="27"/>
      <c r="G185" s="25">
        <f>SUMIF($B$7:$B$174,"CAA-3",$G$7:$G$174)</f>
        <v>0</v>
      </c>
      <c r="H185" s="25">
        <f>SUMIF($B$7:$B$174,"CAA-3",$H$7:$H$174)-SUMIFS($H$7:$H$174,$D$7:$D$174,"VAGO",$B$7:$B$174,"CAA-3")</f>
        <v>9518.8099999999977</v>
      </c>
      <c r="I185" s="25">
        <f>SUMIF($B$7:$B$174,"CAA-3",$I$7:$I$174)-SUMIFS($I$7:$I$174,$D$7:$D$174,"VAGO",$B$7:$B$174,"CAA-3")</f>
        <v>40079.19999999999</v>
      </c>
      <c r="J185" s="25">
        <f>SUMIF($B$7:$B$174,"CAA-3",$J$7:$J$174)</f>
        <v>57112.859999999979</v>
      </c>
      <c r="K185" s="26"/>
      <c r="L185" s="26"/>
      <c r="M185" s="26"/>
      <c r="N185" s="26"/>
      <c r="O185" s="26"/>
      <c r="P185" s="26"/>
      <c r="Q185" s="26"/>
    </row>
    <row r="186" spans="1:30" ht="14.5" x14ac:dyDescent="0.3">
      <c r="A186" s="28" t="s">
        <v>40</v>
      </c>
      <c r="B186" s="15" t="s">
        <v>41</v>
      </c>
      <c r="C186" s="23">
        <v>7</v>
      </c>
      <c r="D186" s="23">
        <v>3</v>
      </c>
      <c r="E186" s="23">
        <f t="shared" si="6"/>
        <v>10</v>
      </c>
      <c r="F186" s="27"/>
      <c r="G186" s="25">
        <f>SUMIF($B$7:$B$174,"CAA-4",$G$7:$G$174)</f>
        <v>0</v>
      </c>
      <c r="H186" s="25">
        <f>SUMIF($B$7:$B$174,"CAA-4",$H$7:$H$174)-SUMIFS($H$7:$H$174,$D$7:$D$174,"VAGO",$B$7:$B$174,"CAA-4")</f>
        <v>2158.1000000000004</v>
      </c>
      <c r="I186" s="25">
        <f>SUMIF($B$7:$B$174,"CAA-4",$I$7:$I$174)-SUMIFS($I$7:$I$174,$D$7:$D$174,"VAGO",$B$7:$B$174,"CAA-4")</f>
        <v>8632.4699999999975</v>
      </c>
      <c r="J186" s="25">
        <f>SUMIF($B$7:$B$174,"CAA-4",$J$7:$J$174)</f>
        <v>15415.1</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6"/>
        <v>2</v>
      </c>
      <c r="F187" s="27"/>
      <c r="G187" s="25">
        <f>SUMIF($B$7:$B$174,"CAA-5",$G$7:$G$174)</f>
        <v>0</v>
      </c>
      <c r="H187" s="25">
        <f>SUMIF($B$7:$B$174,"CAA-5",$H$7:$H$174)-SUMIFS($H$7:$H$174,$D$7:$D$174,"VAGO",$B$7:$B$174,"CAA-5")</f>
        <v>269.76</v>
      </c>
      <c r="I187" s="25">
        <f>SUMIF($B$7:$B$174,"CAA-5",$I$7:$I$174)-SUMIFS($I$7:$I$174,$D$7:$D$174,"VAGO",$B$7:$B$174,"CAA-5")</f>
        <v>1079.06</v>
      </c>
      <c r="J187" s="25">
        <f>SUMIF($B$7:$B$174,"CAA-5",$J$7:$J$174)</f>
        <v>2697.64</v>
      </c>
      <c r="K187" s="26"/>
      <c r="L187" s="26"/>
      <c r="M187" s="26"/>
      <c r="N187" s="26"/>
      <c r="O187" s="26"/>
      <c r="P187" s="26"/>
      <c r="Q187" s="26"/>
    </row>
    <row r="188" spans="1:30" ht="32.25" customHeight="1" x14ac:dyDescent="0.3">
      <c r="A188" s="19" t="s">
        <v>44</v>
      </c>
      <c r="B188" s="21"/>
      <c r="C188" s="20">
        <f>SUM(C176:C187)</f>
        <v>134</v>
      </c>
      <c r="D188" s="20">
        <f>SUM(D176:D187)</f>
        <v>34</v>
      </c>
      <c r="E188" s="20">
        <f>SUM(E176:E187)</f>
        <v>168</v>
      </c>
      <c r="F188" s="21"/>
      <c r="G188" s="30">
        <f t="shared" ref="G188:I188" si="7">SUM(G176:G187)</f>
        <v>0</v>
      </c>
      <c r="H188" s="30">
        <f t="shared" si="7"/>
        <v>144163.79000000004</v>
      </c>
      <c r="I188" s="30">
        <f t="shared" si="7"/>
        <v>691830.75999999978</v>
      </c>
      <c r="J188" s="30">
        <f>SUM(J176:J187)</f>
        <v>1039998.6900000001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8">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8"/>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9">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9"/>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9"/>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9"/>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9"/>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0">SUM(C196:C199)</f>
        <v>0</v>
      </c>
      <c r="D200" s="20">
        <f t="shared" si="10"/>
        <v>0</v>
      </c>
      <c r="E200" s="20">
        <f t="shared" si="10"/>
        <v>0</v>
      </c>
      <c r="F200" s="36"/>
      <c r="G200" s="39">
        <f t="shared" ref="G200:I200" si="11">SUM(G195:G199)</f>
        <v>0</v>
      </c>
      <c r="H200" s="39">
        <f t="shared" si="11"/>
        <v>0</v>
      </c>
      <c r="I200" s="39">
        <f t="shared" si="11"/>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2">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87">
        <v>1250</v>
      </c>
      <c r="I206" s="16">
        <f t="shared" si="12"/>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12"/>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636</v>
      </c>
      <c r="D208" s="94" t="s">
        <v>227</v>
      </c>
      <c r="E208" s="15">
        <v>1</v>
      </c>
      <c r="F208" s="60" t="s">
        <v>581</v>
      </c>
      <c r="G208" s="35"/>
      <c r="H208" s="87">
        <v>1250</v>
      </c>
      <c r="I208" s="16">
        <f t="shared" si="12"/>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12"/>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227</v>
      </c>
      <c r="E213" s="15">
        <v>1</v>
      </c>
      <c r="F213" s="84" t="s">
        <v>414</v>
      </c>
      <c r="G213" s="35">
        <v>0</v>
      </c>
      <c r="H213" s="87">
        <v>3000</v>
      </c>
      <c r="I213" s="16">
        <f t="shared" ref="I213:I217" si="13">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222</v>
      </c>
      <c r="D214" s="94" t="s">
        <v>227</v>
      </c>
      <c r="E214" s="15">
        <v>1</v>
      </c>
      <c r="F214" s="88" t="s">
        <v>253</v>
      </c>
      <c r="G214" s="35"/>
      <c r="H214" s="87">
        <v>1250</v>
      </c>
      <c r="I214" s="16">
        <f t="shared" si="13"/>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3"/>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3"/>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3"/>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4">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635</v>
      </c>
      <c r="D222" s="94" t="s">
        <v>227</v>
      </c>
      <c r="E222" s="15">
        <v>1</v>
      </c>
      <c r="F222" s="60" t="s">
        <v>249</v>
      </c>
      <c r="G222" s="35"/>
      <c r="H222" s="87">
        <v>1250</v>
      </c>
      <c r="I222" s="16">
        <f t="shared" si="14"/>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4"/>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4"/>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635</v>
      </c>
      <c r="D225" s="94" t="s">
        <v>407</v>
      </c>
      <c r="E225" s="15">
        <v>1</v>
      </c>
      <c r="F225" s="90" t="s">
        <v>356</v>
      </c>
      <c r="G225" s="35"/>
      <c r="H225" s="87">
        <v>1250</v>
      </c>
      <c r="I225" s="16">
        <f t="shared" si="14"/>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5">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5"/>
        <v>4</v>
      </c>
      <c r="F228" s="24"/>
      <c r="G228" s="16">
        <f>SUMIF($A$205:$A$209,"MEMBRO",$G$205:$G$209)</f>
        <v>0</v>
      </c>
      <c r="H228" s="16">
        <f>SUMIF($A$205:$A$209,"MEMBRO",$H$205:$H$209)</f>
        <v>5000</v>
      </c>
      <c r="I228" s="16">
        <f t="shared" ref="I228:I232" si="16">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5"/>
        <v>1</v>
      </c>
      <c r="F229" s="24"/>
      <c r="G229" s="16">
        <f>SUMIF($A$213:$A$218,"PRESIDENTE",$G$213:$G$218)</f>
        <v>0</v>
      </c>
      <c r="H229" s="16">
        <f>SUMIF($A$213:$A$218,"PRESIDENTE",$H$213:$H$218)</f>
        <v>3000</v>
      </c>
      <c r="I229" s="16">
        <f t="shared" si="16"/>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5"/>
        <v>4</v>
      </c>
      <c r="F230" s="24"/>
      <c r="G230" s="16">
        <f>SUMIF($A$213:$A$218,"MEMBRO",$G$213:$G$218)</f>
        <v>0</v>
      </c>
      <c r="H230" s="16">
        <f>SUMIF($A$213:$A$218,"MEMBRO",$H$213:$H$218)</f>
        <v>5000</v>
      </c>
      <c r="I230" s="16">
        <f t="shared" si="16"/>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5"/>
        <v>1</v>
      </c>
      <c r="F231" s="24"/>
      <c r="G231" s="16">
        <f>SUMIF($A$220:$A$225,"PRESIDENTE",$G$220:$G$225)</f>
        <v>0</v>
      </c>
      <c r="H231" s="16">
        <f>SUMIF($A$220:$A$225,"PRESIDENTE",$H$220:$H$225)</f>
        <v>3000</v>
      </c>
      <c r="I231" s="16">
        <f t="shared" si="16"/>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5"/>
        <v>4</v>
      </c>
      <c r="F232" s="24"/>
      <c r="G232" s="16">
        <f>SUMIF($A$220:$A$225,"MEMBRO",$G$205:$G$225)</f>
        <v>0</v>
      </c>
      <c r="H232" s="16">
        <f>SUMIF($A$220:$A$225,"MEMBRO",$H$220:$H$225)</f>
        <v>5000</v>
      </c>
      <c r="I232" s="16">
        <f t="shared" si="16"/>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7">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7"/>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7"/>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7"/>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7"/>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92" t="s">
        <v>419</v>
      </c>
      <c r="G243" s="35">
        <v>0</v>
      </c>
      <c r="H243" s="126">
        <v>5036.21</v>
      </c>
      <c r="I243" s="16">
        <f t="shared" si="17"/>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468</v>
      </c>
      <c r="G244" s="35">
        <v>0</v>
      </c>
      <c r="H244" s="126">
        <v>5036.21</v>
      </c>
      <c r="I244" s="16">
        <f t="shared" si="17"/>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92" t="s">
        <v>633</v>
      </c>
      <c r="G245" s="35">
        <v>0</v>
      </c>
      <c r="H245" s="126">
        <v>5036.21</v>
      </c>
      <c r="I245" s="16">
        <f t="shared" si="17"/>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8">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8"/>
        <v>7</v>
      </c>
      <c r="F248" s="24"/>
      <c r="G248" s="16">
        <f>SUMIF($A$238:$A$245,"MEMBRO",$G$238:$G$245)</f>
        <v>0</v>
      </c>
      <c r="H248" s="16">
        <f>SUMIF($A$238:$A$245,"MEMBRO",$H$238:$H$245)</f>
        <v>35253.47</v>
      </c>
      <c r="I248" s="16">
        <f t="shared" ref="I248" si="19">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92" t="s">
        <v>626</v>
      </c>
      <c r="G254" s="35">
        <v>0</v>
      </c>
      <c r="H254" s="126">
        <v>2014.48</v>
      </c>
      <c r="I254" s="16">
        <f t="shared" ref="I254:I256" si="20">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20"/>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92" t="s">
        <v>628</v>
      </c>
      <c r="G256" s="35">
        <v>0</v>
      </c>
      <c r="H256" s="126">
        <v>2014.48</v>
      </c>
      <c r="I256" s="16">
        <f t="shared" si="20"/>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1">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1"/>
        <v>2</v>
      </c>
      <c r="F259" s="24"/>
      <c r="G259" s="16">
        <f>SUMIF($A$254:$A$256,"MEMBRO",$G$254:$G$256)</f>
        <v>0</v>
      </c>
      <c r="H259" s="16">
        <f>SUMIF($A$254:$A$256,"MEMBRO",$H$254:$H$256)</f>
        <v>4028.96</v>
      </c>
      <c r="I259" s="16">
        <f t="shared" ref="I259" si="22">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3">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3"/>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3"/>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4">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4"/>
        <v>2</v>
      </c>
      <c r="F270" s="24"/>
      <c r="G270" s="16">
        <f>SUMIF($A$265:$A$267,"MEMBRO",$G$265:$G$267)</f>
        <v>0</v>
      </c>
      <c r="H270" s="16">
        <f>SUMIF($A$265:$A$267,"MEMBRO",$H$265:$H$267)</f>
        <v>4028.96</v>
      </c>
      <c r="I270" s="16">
        <f t="shared" ref="I270" si="25">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6">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6"/>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6"/>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6"/>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6"/>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6"/>
        <v>1392.8</v>
      </c>
    </row>
    <row r="281" spans="1:30" ht="14.5" x14ac:dyDescent="0.3">
      <c r="A281" s="55" t="s">
        <v>394</v>
      </c>
      <c r="B281" s="93" t="s">
        <v>93</v>
      </c>
      <c r="C281" s="79" t="s">
        <v>636</v>
      </c>
      <c r="D281" s="71" t="s">
        <v>407</v>
      </c>
      <c r="E281" s="53">
        <v>1</v>
      </c>
      <c r="F281" s="83" t="s">
        <v>414</v>
      </c>
      <c r="G281" s="54">
        <v>0</v>
      </c>
      <c r="H281" s="86">
        <v>1392.8</v>
      </c>
      <c r="I281" s="127">
        <f t="shared" si="26"/>
        <v>1392.8</v>
      </c>
    </row>
    <row r="282" spans="1:30" ht="14.5" x14ac:dyDescent="0.3">
      <c r="A282" s="55" t="s">
        <v>394</v>
      </c>
      <c r="B282" s="93" t="s">
        <v>93</v>
      </c>
      <c r="C282" s="79" t="s">
        <v>636</v>
      </c>
      <c r="D282" s="71" t="s">
        <v>407</v>
      </c>
      <c r="E282" s="53">
        <v>1</v>
      </c>
      <c r="F282" s="83" t="s">
        <v>415</v>
      </c>
      <c r="G282" s="54">
        <v>0</v>
      </c>
      <c r="H282" s="86">
        <v>1392.8</v>
      </c>
      <c r="I282" s="127">
        <f t="shared" si="26"/>
        <v>1392.8</v>
      </c>
    </row>
    <row r="283" spans="1:30" ht="14.5" x14ac:dyDescent="0.3">
      <c r="A283" s="80" t="s">
        <v>393</v>
      </c>
      <c r="B283" s="93" t="s">
        <v>93</v>
      </c>
      <c r="C283" s="77" t="s">
        <v>226</v>
      </c>
      <c r="D283" s="71" t="s">
        <v>407</v>
      </c>
      <c r="E283" s="53">
        <v>1</v>
      </c>
      <c r="F283" s="85" t="s">
        <v>416</v>
      </c>
      <c r="G283" s="54">
        <v>0</v>
      </c>
      <c r="H283" s="86">
        <v>1392.8</v>
      </c>
      <c r="I283" s="127">
        <f t="shared" si="26"/>
        <v>1392.8</v>
      </c>
    </row>
    <row r="284" spans="1:30" ht="14.5" x14ac:dyDescent="0.3">
      <c r="A284" s="60" t="s">
        <v>395</v>
      </c>
      <c r="B284" s="93" t="s">
        <v>93</v>
      </c>
      <c r="C284" s="79" t="s">
        <v>226</v>
      </c>
      <c r="D284" s="71" t="s">
        <v>407</v>
      </c>
      <c r="E284" s="53">
        <v>1</v>
      </c>
      <c r="F284" s="84" t="s">
        <v>417</v>
      </c>
      <c r="G284" s="54">
        <v>0</v>
      </c>
      <c r="H284" s="86">
        <v>1392.8</v>
      </c>
      <c r="I284" s="127">
        <f t="shared" si="26"/>
        <v>1392.8</v>
      </c>
    </row>
    <row r="285" spans="1:30" ht="14.5" x14ac:dyDescent="0.3">
      <c r="A285" s="60" t="s">
        <v>396</v>
      </c>
      <c r="B285" s="93" t="s">
        <v>93</v>
      </c>
      <c r="C285" s="79" t="s">
        <v>636</v>
      </c>
      <c r="D285" s="71" t="s">
        <v>407</v>
      </c>
      <c r="E285" s="53">
        <v>1</v>
      </c>
      <c r="F285" s="81" t="s">
        <v>418</v>
      </c>
      <c r="G285" s="54">
        <v>0</v>
      </c>
      <c r="H285" s="86">
        <v>1392.8</v>
      </c>
      <c r="I285" s="127">
        <f t="shared" si="26"/>
        <v>1392.8</v>
      </c>
    </row>
    <row r="286" spans="1:30" ht="14.5" x14ac:dyDescent="0.3">
      <c r="A286" s="60" t="s">
        <v>393</v>
      </c>
      <c r="B286" s="93" t="s">
        <v>93</v>
      </c>
      <c r="C286" s="79" t="s">
        <v>219</v>
      </c>
      <c r="D286" s="71" t="s">
        <v>407</v>
      </c>
      <c r="E286" s="53">
        <v>1</v>
      </c>
      <c r="F286" s="81" t="s">
        <v>419</v>
      </c>
      <c r="G286" s="54">
        <v>0</v>
      </c>
      <c r="H286" s="86">
        <v>1392.8</v>
      </c>
      <c r="I286" s="127">
        <f t="shared" si="26"/>
        <v>1392.8</v>
      </c>
    </row>
    <row r="287" spans="1:30" ht="14.5" x14ac:dyDescent="0.3">
      <c r="A287" s="60" t="s">
        <v>393</v>
      </c>
      <c r="B287" s="93" t="s">
        <v>93</v>
      </c>
      <c r="C287" s="79" t="s">
        <v>219</v>
      </c>
      <c r="D287" s="52" t="s">
        <v>407</v>
      </c>
      <c r="E287" s="53">
        <v>1</v>
      </c>
      <c r="F287" s="81" t="s">
        <v>511</v>
      </c>
      <c r="G287" s="54">
        <v>0</v>
      </c>
      <c r="H287" s="86">
        <v>1392.8</v>
      </c>
      <c r="I287" s="127">
        <f t="shared" si="26"/>
        <v>1392.8</v>
      </c>
    </row>
    <row r="288" spans="1:30" ht="14.5" x14ac:dyDescent="0.3">
      <c r="A288" s="60" t="s">
        <v>573</v>
      </c>
      <c r="B288" s="93" t="s">
        <v>448</v>
      </c>
      <c r="C288" s="79" t="s">
        <v>634</v>
      </c>
      <c r="D288" s="71" t="s">
        <v>407</v>
      </c>
      <c r="E288" s="53">
        <v>1</v>
      </c>
      <c r="F288" s="81" t="s">
        <v>542</v>
      </c>
      <c r="G288" s="54">
        <v>0</v>
      </c>
      <c r="H288" s="86">
        <v>849.76</v>
      </c>
      <c r="I288" s="127">
        <f t="shared" si="26"/>
        <v>849.76</v>
      </c>
    </row>
    <row r="289" spans="1:30" ht="14.5" x14ac:dyDescent="0.3">
      <c r="A289" s="60" t="s">
        <v>393</v>
      </c>
      <c r="B289" s="93" t="s">
        <v>448</v>
      </c>
      <c r="C289" s="79" t="s">
        <v>219</v>
      </c>
      <c r="D289" s="71" t="s">
        <v>407</v>
      </c>
      <c r="E289" s="53">
        <v>1</v>
      </c>
      <c r="F289" s="84" t="s">
        <v>422</v>
      </c>
      <c r="G289" s="54">
        <v>0</v>
      </c>
      <c r="H289" s="86">
        <v>849.76</v>
      </c>
      <c r="I289" s="127">
        <f t="shared" si="26"/>
        <v>849.76</v>
      </c>
    </row>
    <row r="290" spans="1:30" ht="14.5" x14ac:dyDescent="0.3">
      <c r="A290" s="60" t="s">
        <v>395</v>
      </c>
      <c r="B290" s="93" t="s">
        <v>448</v>
      </c>
      <c r="C290" s="79" t="s">
        <v>219</v>
      </c>
      <c r="D290" s="71" t="s">
        <v>407</v>
      </c>
      <c r="E290" s="53">
        <v>1</v>
      </c>
      <c r="F290" s="84" t="s">
        <v>423</v>
      </c>
      <c r="G290" s="54">
        <v>0</v>
      </c>
      <c r="H290" s="86">
        <v>849.76</v>
      </c>
      <c r="I290" s="127">
        <f t="shared" si="26"/>
        <v>849.76</v>
      </c>
    </row>
    <row r="291" spans="1:30" ht="14.5" x14ac:dyDescent="0.3">
      <c r="A291" s="60" t="s">
        <v>399</v>
      </c>
      <c r="B291" s="93" t="s">
        <v>448</v>
      </c>
      <c r="C291" s="79" t="s">
        <v>634</v>
      </c>
      <c r="D291" s="71" t="s">
        <v>407</v>
      </c>
      <c r="E291" s="53">
        <v>1</v>
      </c>
      <c r="F291" s="84" t="s">
        <v>424</v>
      </c>
      <c r="G291" s="54">
        <v>0</v>
      </c>
      <c r="H291" s="86">
        <v>849.76</v>
      </c>
      <c r="I291" s="127">
        <f t="shared" si="26"/>
        <v>849.76</v>
      </c>
    </row>
    <row r="292" spans="1:30" ht="14.5" x14ac:dyDescent="0.3">
      <c r="A292" s="60" t="s">
        <v>400</v>
      </c>
      <c r="B292" s="93" t="s">
        <v>448</v>
      </c>
      <c r="C292" s="79" t="s">
        <v>636</v>
      </c>
      <c r="D292" s="71" t="s">
        <v>407</v>
      </c>
      <c r="E292" s="53">
        <v>1</v>
      </c>
      <c r="F292" s="84" t="s">
        <v>425</v>
      </c>
      <c r="G292" s="54">
        <v>0</v>
      </c>
      <c r="H292" s="86">
        <v>849.76</v>
      </c>
      <c r="I292" s="127">
        <f t="shared" si="26"/>
        <v>849.76</v>
      </c>
    </row>
    <row r="293" spans="1:30" ht="14.5" x14ac:dyDescent="0.3">
      <c r="A293" s="60" t="s">
        <v>401</v>
      </c>
      <c r="B293" s="93" t="s">
        <v>448</v>
      </c>
      <c r="C293" s="79" t="s">
        <v>634</v>
      </c>
      <c r="D293" s="71" t="s">
        <v>407</v>
      </c>
      <c r="E293" s="53">
        <v>1</v>
      </c>
      <c r="F293" s="84" t="s">
        <v>426</v>
      </c>
      <c r="G293" s="54">
        <v>0</v>
      </c>
      <c r="H293" s="86">
        <v>849.76</v>
      </c>
      <c r="I293" s="127">
        <f t="shared" si="26"/>
        <v>849.76</v>
      </c>
    </row>
    <row r="294" spans="1:30" ht="14.5" x14ac:dyDescent="0.3">
      <c r="A294" s="60" t="s">
        <v>402</v>
      </c>
      <c r="B294" s="93" t="s">
        <v>448</v>
      </c>
      <c r="C294" s="79" t="s">
        <v>636</v>
      </c>
      <c r="D294" s="71" t="s">
        <v>407</v>
      </c>
      <c r="E294" s="53">
        <v>1</v>
      </c>
      <c r="F294" s="81" t="s">
        <v>427</v>
      </c>
      <c r="G294" s="54">
        <v>0</v>
      </c>
      <c r="H294" s="86">
        <v>849.76</v>
      </c>
      <c r="I294" s="127">
        <f t="shared" si="26"/>
        <v>849.76</v>
      </c>
    </row>
    <row r="295" spans="1:30" ht="14.5" x14ac:dyDescent="0.3">
      <c r="A295" s="60" t="s">
        <v>403</v>
      </c>
      <c r="B295" s="93" t="s">
        <v>448</v>
      </c>
      <c r="C295" s="79" t="s">
        <v>222</v>
      </c>
      <c r="D295" s="71" t="s">
        <v>407</v>
      </c>
      <c r="E295" s="53">
        <v>1</v>
      </c>
      <c r="F295" s="84" t="s">
        <v>428</v>
      </c>
      <c r="G295" s="54">
        <v>0</v>
      </c>
      <c r="H295" s="86">
        <v>849.76</v>
      </c>
      <c r="I295" s="127">
        <f t="shared" si="26"/>
        <v>849.76</v>
      </c>
    </row>
    <row r="296" spans="1:30" ht="14.5" x14ac:dyDescent="0.3">
      <c r="A296" s="60" t="s">
        <v>398</v>
      </c>
      <c r="B296" s="93" t="s">
        <v>448</v>
      </c>
      <c r="C296" s="79" t="s">
        <v>634</v>
      </c>
      <c r="D296" s="71" t="s">
        <v>407</v>
      </c>
      <c r="E296" s="53">
        <v>1</v>
      </c>
      <c r="F296" s="84" t="s">
        <v>429</v>
      </c>
      <c r="G296" s="54">
        <v>0</v>
      </c>
      <c r="H296" s="86">
        <v>849.76</v>
      </c>
      <c r="I296" s="127">
        <f t="shared" si="26"/>
        <v>849.76</v>
      </c>
    </row>
    <row r="297" spans="1:30" ht="14.5" x14ac:dyDescent="0.3">
      <c r="A297" s="60" t="s">
        <v>393</v>
      </c>
      <c r="B297" s="93" t="s">
        <v>448</v>
      </c>
      <c r="C297" s="79" t="s">
        <v>226</v>
      </c>
      <c r="D297" s="71" t="s">
        <v>407</v>
      </c>
      <c r="E297" s="53">
        <v>1</v>
      </c>
      <c r="F297" s="81" t="s">
        <v>430</v>
      </c>
      <c r="G297" s="54">
        <v>0</v>
      </c>
      <c r="H297" s="86">
        <v>849.76</v>
      </c>
      <c r="I297" s="127">
        <f t="shared" si="26"/>
        <v>849.76</v>
      </c>
    </row>
    <row r="298" spans="1:30" ht="14.5" x14ac:dyDescent="0.3">
      <c r="A298" s="60" t="s">
        <v>404</v>
      </c>
      <c r="B298" s="93" t="s">
        <v>448</v>
      </c>
      <c r="C298" s="79" t="s">
        <v>634</v>
      </c>
      <c r="D298" s="71" t="s">
        <v>407</v>
      </c>
      <c r="E298" s="53">
        <v>1</v>
      </c>
      <c r="F298" s="84" t="s">
        <v>431</v>
      </c>
      <c r="G298" s="54">
        <v>0</v>
      </c>
      <c r="H298" s="86">
        <v>849.76</v>
      </c>
      <c r="I298" s="127">
        <f t="shared" si="26"/>
        <v>849.76</v>
      </c>
    </row>
    <row r="299" spans="1:30" ht="14.5" x14ac:dyDescent="0.3">
      <c r="A299" s="60" t="s">
        <v>405</v>
      </c>
      <c r="B299" s="93" t="s">
        <v>448</v>
      </c>
      <c r="C299" s="79" t="s">
        <v>219</v>
      </c>
      <c r="D299" s="71" t="s">
        <v>407</v>
      </c>
      <c r="E299" s="53">
        <v>1</v>
      </c>
      <c r="F299" s="84" t="s">
        <v>432</v>
      </c>
      <c r="G299" s="54">
        <v>0</v>
      </c>
      <c r="H299" s="86">
        <v>849.76</v>
      </c>
      <c r="I299" s="127">
        <f t="shared" si="26"/>
        <v>849.76</v>
      </c>
    </row>
    <row r="300" spans="1:30" ht="14.5" x14ac:dyDescent="0.3">
      <c r="A300" s="60" t="s">
        <v>402</v>
      </c>
      <c r="B300" s="93" t="s">
        <v>448</v>
      </c>
      <c r="C300" s="79" t="s">
        <v>636</v>
      </c>
      <c r="D300" s="71" t="s">
        <v>407</v>
      </c>
      <c r="E300" s="53">
        <v>1</v>
      </c>
      <c r="F300" s="84" t="s">
        <v>433</v>
      </c>
      <c r="G300" s="54">
        <v>0</v>
      </c>
      <c r="H300" s="86">
        <v>849.76</v>
      </c>
      <c r="I300" s="127">
        <f t="shared" si="26"/>
        <v>849.76</v>
      </c>
    </row>
    <row r="301" spans="1:30" ht="14.5" x14ac:dyDescent="0.3">
      <c r="A301" s="60" t="s">
        <v>403</v>
      </c>
      <c r="B301" s="93" t="s">
        <v>448</v>
      </c>
      <c r="C301" s="79" t="s">
        <v>635</v>
      </c>
      <c r="D301" s="71" t="s">
        <v>407</v>
      </c>
      <c r="E301" s="53">
        <v>1</v>
      </c>
      <c r="F301" s="84" t="s">
        <v>434</v>
      </c>
      <c r="G301" s="54">
        <v>0</v>
      </c>
      <c r="H301" s="86">
        <v>849.76</v>
      </c>
      <c r="I301" s="127">
        <f t="shared" si="26"/>
        <v>849.76</v>
      </c>
    </row>
    <row r="302" spans="1:30" ht="14.5" x14ac:dyDescent="0.3">
      <c r="A302" s="60" t="s">
        <v>406</v>
      </c>
      <c r="B302" s="93" t="s">
        <v>448</v>
      </c>
      <c r="C302" s="79" t="s">
        <v>219</v>
      </c>
      <c r="D302" s="71" t="s">
        <v>407</v>
      </c>
      <c r="E302" s="53">
        <v>1</v>
      </c>
      <c r="F302" s="81" t="s">
        <v>435</v>
      </c>
      <c r="G302" s="54">
        <v>0</v>
      </c>
      <c r="H302" s="86">
        <v>849.76</v>
      </c>
      <c r="I302" s="127">
        <f t="shared" si="26"/>
        <v>849.76</v>
      </c>
    </row>
    <row r="303" spans="1:30" ht="14.5" x14ac:dyDescent="0.3">
      <c r="A303" s="60" t="s">
        <v>393</v>
      </c>
      <c r="B303" s="93" t="s">
        <v>448</v>
      </c>
      <c r="C303" s="79"/>
      <c r="D303" s="52" t="s">
        <v>386</v>
      </c>
      <c r="E303" s="53">
        <v>1</v>
      </c>
      <c r="F303" s="81" t="s">
        <v>386</v>
      </c>
      <c r="G303" s="54">
        <v>0</v>
      </c>
      <c r="H303" s="86">
        <v>849.76</v>
      </c>
      <c r="I303" s="127">
        <f t="shared" si="26"/>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6"/>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6"/>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7">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3</v>
      </c>
      <c r="E308" s="23">
        <f t="shared" si="27"/>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7"/>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7"/>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7"/>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7"/>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8">SUM(D307:D312)</f>
        <v>3</v>
      </c>
      <c r="E313" s="20">
        <f t="shared" si="28"/>
        <v>31</v>
      </c>
      <c r="F313" s="36"/>
      <c r="G313" s="39">
        <f t="shared" ref="G313:H313" si="29">SUM(G307:G312)</f>
        <v>0</v>
      </c>
      <c r="H313" s="39">
        <f t="shared" si="29"/>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191</v>
      </c>
      <c r="D316" s="20">
        <f>SUM(D188+D200+D233+D249+D260+D271+D313)</f>
        <v>37</v>
      </c>
      <c r="E316" s="20">
        <f>SUM(E188+E200+E233+E249+E260+E271+E313)</f>
        <v>228</v>
      </c>
      <c r="F316" s="21"/>
      <c r="G316" s="39">
        <f>SUM(H188+G200+G233+G249+G260+G271+G313)</f>
        <v>144163.79000000004</v>
      </c>
      <c r="H316" s="39">
        <f>SUM(I188+H200+H233+H249+H260+H271+H313)</f>
        <v>801609.39999999967</v>
      </c>
      <c r="I316" s="39">
        <f>SUM(J188+I200+I233+I249+I260+I271+I313)</f>
        <v>1149777.3299999998</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D205:D209 D192:D193 D275:D305 D221:D225 D213:D217 D254:D256 D265:D267 D238:D245 D7:D174" xr:uid="{443AAB1E-4776-48BD-B7B9-64910FA264E3}">
      <formula1>"AGP,CLH,CLT,COM,CTD,CTI,DES,DISP,ELE,ESG,EST,EXM,EXQ,EXR,FRQ,REV,VAGO"</formula1>
    </dataValidation>
    <dataValidation type="list" allowBlank="1" sqref="B7:B174" xr:uid="{45F3821E-3B48-4E0F-957C-CCFAF234C8C1}">
      <formula1>"DAS,DAS-1,DAS-2,DAS-3,DAS-4,DAS-5,CAA-1,CAA-2,CAA-3,CAA-4,CAA-5"</formula1>
    </dataValidation>
    <dataValidation type="list" allowBlank="1" sqref="B192:B193 B205:B209 B213:B217 B221:B225 B238:B245 B247 B254:B256 B258 B265:B267 B269" xr:uid="{1B45B668-17C3-4A7B-AE1C-45B9BABFDFC2}">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BBC53-CDE0-4041-A58E-3AF21CAC3DEA}">
  <dimension ref="A1:AD1038"/>
  <sheetViews>
    <sheetView topLeftCell="A237" workbookViewId="0">
      <selection activeCell="F245" sqref="F245"/>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647</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131" t="s">
        <v>648</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181</v>
      </c>
      <c r="B7" s="58" t="s">
        <v>33</v>
      </c>
      <c r="C7" s="56" t="s">
        <v>634</v>
      </c>
      <c r="D7" s="94" t="s">
        <v>227</v>
      </c>
      <c r="E7" s="138">
        <v>1</v>
      </c>
      <c r="F7" s="61" t="s">
        <v>229</v>
      </c>
      <c r="G7" s="148">
        <v>0</v>
      </c>
      <c r="H7" s="145">
        <v>1079.06</v>
      </c>
      <c r="I7" s="145">
        <v>4316.21</v>
      </c>
      <c r="J7" s="149">
        <f t="shared" ref="J7" si="0">H7+I7</f>
        <v>5395.27</v>
      </c>
      <c r="K7" s="17"/>
      <c r="L7" s="17"/>
      <c r="M7" s="17"/>
      <c r="N7" s="17"/>
      <c r="O7" s="17"/>
      <c r="P7" s="17"/>
      <c r="Q7" s="17"/>
      <c r="R7" s="18"/>
      <c r="S7" s="18"/>
      <c r="T7" s="18"/>
      <c r="U7" s="18"/>
      <c r="V7" s="18"/>
      <c r="W7" s="18"/>
      <c r="X7" s="18"/>
      <c r="Y7" s="18"/>
      <c r="Z7" s="18"/>
      <c r="AA7" s="5"/>
      <c r="AB7" s="5"/>
      <c r="AC7" s="5"/>
      <c r="AD7" s="5"/>
    </row>
    <row r="8" spans="1:30" ht="14.5" x14ac:dyDescent="0.3">
      <c r="A8" s="55" t="s">
        <v>198</v>
      </c>
      <c r="B8" s="55" t="s">
        <v>449</v>
      </c>
      <c r="C8" s="58" t="s">
        <v>635</v>
      </c>
      <c r="D8" s="94" t="s">
        <v>227</v>
      </c>
      <c r="E8" s="138">
        <v>1</v>
      </c>
      <c r="F8" s="60" t="s">
        <v>620</v>
      </c>
      <c r="G8" s="148">
        <v>0</v>
      </c>
      <c r="H8" s="146">
        <v>3709.68</v>
      </c>
      <c r="I8" s="146">
        <v>14838.72</v>
      </c>
      <c r="J8" s="149">
        <f t="shared" ref="J8:J39" si="1">H8+I8</f>
        <v>18548.399999999998</v>
      </c>
      <c r="K8" s="17"/>
      <c r="L8" s="17"/>
      <c r="M8" s="17"/>
      <c r="N8" s="17"/>
      <c r="O8" s="17"/>
      <c r="P8" s="17"/>
      <c r="Q8" s="17"/>
      <c r="R8" s="5"/>
      <c r="S8" s="5"/>
      <c r="T8" s="5"/>
      <c r="U8" s="5"/>
      <c r="V8" s="5"/>
      <c r="W8" s="5"/>
      <c r="X8" s="5"/>
      <c r="Y8" s="5"/>
      <c r="Z8" s="5"/>
      <c r="AA8" s="5"/>
      <c r="AB8" s="5"/>
      <c r="AC8" s="5"/>
      <c r="AD8" s="5"/>
    </row>
    <row r="9" spans="1:30" ht="14" x14ac:dyDescent="0.3">
      <c r="A9" s="55" t="s">
        <v>182</v>
      </c>
      <c r="B9" s="56" t="s">
        <v>39</v>
      </c>
      <c r="C9" s="56" t="s">
        <v>634</v>
      </c>
      <c r="D9" s="94" t="s">
        <v>407</v>
      </c>
      <c r="E9" s="138">
        <v>1</v>
      </c>
      <c r="F9" s="134" t="s">
        <v>421</v>
      </c>
      <c r="G9" s="148">
        <v>0</v>
      </c>
      <c r="H9" s="146"/>
      <c r="I9" s="146">
        <v>2003.96</v>
      </c>
      <c r="J9" s="149">
        <f t="shared" si="1"/>
        <v>2003.96</v>
      </c>
      <c r="K9" s="47"/>
      <c r="L9" s="47"/>
      <c r="M9" s="47"/>
      <c r="N9" s="47"/>
      <c r="O9" s="47"/>
      <c r="P9" s="47"/>
      <c r="Q9" s="47"/>
    </row>
    <row r="10" spans="1:30" ht="14" x14ac:dyDescent="0.3">
      <c r="A10" s="56" t="s">
        <v>182</v>
      </c>
      <c r="B10" s="56" t="s">
        <v>39</v>
      </c>
      <c r="C10" s="56" t="s">
        <v>222</v>
      </c>
      <c r="D10" s="94" t="s">
        <v>227</v>
      </c>
      <c r="E10" s="138">
        <v>1</v>
      </c>
      <c r="F10" s="60" t="s">
        <v>231</v>
      </c>
      <c r="G10" s="148">
        <v>0</v>
      </c>
      <c r="H10" s="146">
        <v>500.99</v>
      </c>
      <c r="I10" s="146">
        <v>2003.96</v>
      </c>
      <c r="J10" s="149">
        <f t="shared" si="1"/>
        <v>2504.9499999999998</v>
      </c>
    </row>
    <row r="11" spans="1:30" ht="14" x14ac:dyDescent="0.3">
      <c r="A11" s="55" t="s">
        <v>180</v>
      </c>
      <c r="B11" s="58" t="s">
        <v>37</v>
      </c>
      <c r="C11" s="56" t="s">
        <v>222</v>
      </c>
      <c r="D11" s="94" t="s">
        <v>227</v>
      </c>
      <c r="E11" s="138">
        <v>1</v>
      </c>
      <c r="F11" s="60" t="s">
        <v>586</v>
      </c>
      <c r="G11" s="148">
        <v>0</v>
      </c>
      <c r="H11" s="145">
        <v>770.75</v>
      </c>
      <c r="I11" s="145">
        <v>3083.01</v>
      </c>
      <c r="J11" s="149">
        <f t="shared" si="1"/>
        <v>3853.76</v>
      </c>
    </row>
    <row r="12" spans="1:30" ht="14" x14ac:dyDescent="0.3">
      <c r="A12" s="55" t="s">
        <v>189</v>
      </c>
      <c r="B12" s="55" t="s">
        <v>31</v>
      </c>
      <c r="C12" s="56" t="s">
        <v>634</v>
      </c>
      <c r="D12" s="94" t="s">
        <v>227</v>
      </c>
      <c r="E12" s="138">
        <v>1</v>
      </c>
      <c r="F12" s="60" t="s">
        <v>505</v>
      </c>
      <c r="G12" s="148">
        <v>0</v>
      </c>
      <c r="H12" s="146">
        <v>1310.28</v>
      </c>
      <c r="I12" s="146">
        <v>5241.1099999999997</v>
      </c>
      <c r="J12" s="149">
        <f t="shared" si="1"/>
        <v>6551.3899999999994</v>
      </c>
    </row>
    <row r="13" spans="1:30" ht="14" x14ac:dyDescent="0.3">
      <c r="A13" s="55" t="s">
        <v>183</v>
      </c>
      <c r="B13" s="57" t="s">
        <v>27</v>
      </c>
      <c r="C13" s="58" t="s">
        <v>637</v>
      </c>
      <c r="D13" s="94" t="s">
        <v>407</v>
      </c>
      <c r="E13" s="138">
        <v>1</v>
      </c>
      <c r="F13" s="60" t="s">
        <v>233</v>
      </c>
      <c r="G13" s="148">
        <v>0</v>
      </c>
      <c r="H13" s="146"/>
      <c r="I13" s="146">
        <v>6782.61</v>
      </c>
      <c r="J13" s="149">
        <f t="shared" si="1"/>
        <v>6782.61</v>
      </c>
    </row>
    <row r="14" spans="1:30" ht="14" x14ac:dyDescent="0.3">
      <c r="A14" s="55" t="s">
        <v>207</v>
      </c>
      <c r="B14" s="57" t="s">
        <v>27</v>
      </c>
      <c r="C14" s="58" t="s">
        <v>636</v>
      </c>
      <c r="D14" s="94" t="s">
        <v>227</v>
      </c>
      <c r="E14" s="138">
        <v>1</v>
      </c>
      <c r="F14" s="62" t="s">
        <v>581</v>
      </c>
      <c r="G14" s="148">
        <v>0</v>
      </c>
      <c r="H14" s="146">
        <v>1695.65</v>
      </c>
      <c r="I14" s="146">
        <v>6782.61</v>
      </c>
      <c r="J14" s="149">
        <f t="shared" si="1"/>
        <v>8478.26</v>
      </c>
    </row>
    <row r="15" spans="1:30" ht="14" x14ac:dyDescent="0.3">
      <c r="A15" s="55" t="s">
        <v>182</v>
      </c>
      <c r="B15" s="56" t="s">
        <v>39</v>
      </c>
      <c r="C15" s="56" t="s">
        <v>634</v>
      </c>
      <c r="D15" s="94" t="s">
        <v>227</v>
      </c>
      <c r="E15" s="138">
        <v>1</v>
      </c>
      <c r="F15" s="60" t="s">
        <v>234</v>
      </c>
      <c r="G15" s="148">
        <v>0</v>
      </c>
      <c r="H15" s="146">
        <v>500.99</v>
      </c>
      <c r="I15" s="146">
        <v>2003.96</v>
      </c>
      <c r="J15" s="149">
        <f t="shared" si="1"/>
        <v>2504.9499999999998</v>
      </c>
    </row>
    <row r="16" spans="1:30" ht="14" x14ac:dyDescent="0.3">
      <c r="A16" s="55" t="s">
        <v>182</v>
      </c>
      <c r="B16" s="56" t="s">
        <v>39</v>
      </c>
      <c r="C16" s="57" t="s">
        <v>219</v>
      </c>
      <c r="D16" s="94" t="s">
        <v>227</v>
      </c>
      <c r="E16" s="138">
        <v>1</v>
      </c>
      <c r="F16" s="60" t="s">
        <v>235</v>
      </c>
      <c r="G16" s="148">
        <v>0</v>
      </c>
      <c r="H16" s="146">
        <v>500.99</v>
      </c>
      <c r="I16" s="146">
        <v>2003.96</v>
      </c>
      <c r="J16" s="149">
        <f t="shared" si="1"/>
        <v>2504.9499999999998</v>
      </c>
    </row>
    <row r="17" spans="1:10" ht="14" x14ac:dyDescent="0.3">
      <c r="A17" s="55" t="s">
        <v>181</v>
      </c>
      <c r="B17" s="57" t="s">
        <v>33</v>
      </c>
      <c r="C17" s="56" t="s">
        <v>634</v>
      </c>
      <c r="D17" s="94" t="s">
        <v>227</v>
      </c>
      <c r="E17" s="138">
        <v>1</v>
      </c>
      <c r="F17" s="60" t="s">
        <v>236</v>
      </c>
      <c r="G17" s="148">
        <v>0</v>
      </c>
      <c r="H17" s="145">
        <v>1079.06</v>
      </c>
      <c r="I17" s="145">
        <v>4316.21</v>
      </c>
      <c r="J17" s="149">
        <f t="shared" si="1"/>
        <v>5395.27</v>
      </c>
    </row>
    <row r="18" spans="1:10" ht="14" x14ac:dyDescent="0.3">
      <c r="A18" s="55" t="s">
        <v>183</v>
      </c>
      <c r="B18" s="57" t="s">
        <v>27</v>
      </c>
      <c r="C18" s="57" t="s">
        <v>219</v>
      </c>
      <c r="D18" s="94" t="s">
        <v>227</v>
      </c>
      <c r="E18" s="138">
        <v>1</v>
      </c>
      <c r="F18" s="61" t="s">
        <v>237</v>
      </c>
      <c r="G18" s="148">
        <v>0</v>
      </c>
      <c r="H18" s="146">
        <v>1695.65</v>
      </c>
      <c r="I18" s="146">
        <v>6782.61</v>
      </c>
      <c r="J18" s="149">
        <f t="shared" si="1"/>
        <v>8478.26</v>
      </c>
    </row>
    <row r="19" spans="1:10" ht="14" x14ac:dyDescent="0.3">
      <c r="A19" s="55" t="s">
        <v>183</v>
      </c>
      <c r="B19" s="57" t="s">
        <v>27</v>
      </c>
      <c r="C19" s="56" t="s">
        <v>222</v>
      </c>
      <c r="D19" s="94" t="s">
        <v>227</v>
      </c>
      <c r="E19" s="138">
        <v>1</v>
      </c>
      <c r="F19" s="60" t="s">
        <v>238</v>
      </c>
      <c r="G19" s="148">
        <v>0</v>
      </c>
      <c r="H19" s="146">
        <v>1695.65</v>
      </c>
      <c r="I19" s="146">
        <v>6782.61</v>
      </c>
      <c r="J19" s="149">
        <f t="shared" si="1"/>
        <v>8478.26</v>
      </c>
    </row>
    <row r="20" spans="1:10" ht="14" x14ac:dyDescent="0.3">
      <c r="A20" s="55" t="s">
        <v>185</v>
      </c>
      <c r="B20" s="55" t="s">
        <v>29</v>
      </c>
      <c r="C20" s="57" t="s">
        <v>636</v>
      </c>
      <c r="D20" s="94" t="s">
        <v>227</v>
      </c>
      <c r="E20" s="138">
        <v>1</v>
      </c>
      <c r="F20" s="60" t="s">
        <v>239</v>
      </c>
      <c r="G20" s="148">
        <v>0</v>
      </c>
      <c r="H20" s="146">
        <v>1425.9</v>
      </c>
      <c r="I20" s="146">
        <v>5703.56</v>
      </c>
      <c r="J20" s="149">
        <f t="shared" si="1"/>
        <v>7129.4600000000009</v>
      </c>
    </row>
    <row r="21" spans="1:10" ht="14" x14ac:dyDescent="0.3">
      <c r="A21" s="55" t="s">
        <v>183</v>
      </c>
      <c r="B21" s="57" t="s">
        <v>27</v>
      </c>
      <c r="C21" s="56" t="s">
        <v>222</v>
      </c>
      <c r="D21" s="94" t="s">
        <v>227</v>
      </c>
      <c r="E21" s="138">
        <v>1</v>
      </c>
      <c r="F21" s="60" t="s">
        <v>241</v>
      </c>
      <c r="G21" s="148">
        <v>0</v>
      </c>
      <c r="H21" s="146">
        <v>1695.65</v>
      </c>
      <c r="I21" s="146">
        <v>6782.61</v>
      </c>
      <c r="J21" s="149">
        <f t="shared" si="1"/>
        <v>8478.26</v>
      </c>
    </row>
    <row r="22" spans="1:10" ht="14" x14ac:dyDescent="0.3">
      <c r="A22" s="55" t="s">
        <v>180</v>
      </c>
      <c r="B22" s="58" t="s">
        <v>37</v>
      </c>
      <c r="C22" s="57" t="s">
        <v>636</v>
      </c>
      <c r="D22" s="94" t="s">
        <v>407</v>
      </c>
      <c r="E22" s="138">
        <v>1</v>
      </c>
      <c r="F22" s="60" t="s">
        <v>242</v>
      </c>
      <c r="G22" s="148">
        <v>0</v>
      </c>
      <c r="H22" s="145"/>
      <c r="I22" s="145">
        <v>3083.01</v>
      </c>
      <c r="J22" s="149">
        <f t="shared" si="1"/>
        <v>3083.01</v>
      </c>
    </row>
    <row r="23" spans="1:10" ht="16.5" customHeight="1" x14ac:dyDescent="0.3">
      <c r="A23" s="55" t="s">
        <v>180</v>
      </c>
      <c r="B23" s="58" t="s">
        <v>37</v>
      </c>
      <c r="C23" s="57" t="s">
        <v>636</v>
      </c>
      <c r="D23" s="94" t="s">
        <v>227</v>
      </c>
      <c r="E23" s="138">
        <v>1</v>
      </c>
      <c r="F23" s="155" t="s">
        <v>649</v>
      </c>
      <c r="G23" s="148">
        <v>0</v>
      </c>
      <c r="H23" s="145">
        <v>770.75</v>
      </c>
      <c r="I23" s="145">
        <v>3083.01</v>
      </c>
      <c r="J23" s="149">
        <f t="shared" si="1"/>
        <v>3853.76</v>
      </c>
    </row>
    <row r="24" spans="1:10" ht="14" x14ac:dyDescent="0.3">
      <c r="A24" s="55" t="s">
        <v>180</v>
      </c>
      <c r="B24" s="58" t="s">
        <v>37</v>
      </c>
      <c r="C24" s="57" t="s">
        <v>222</v>
      </c>
      <c r="D24" s="94" t="s">
        <v>227</v>
      </c>
      <c r="E24" s="138">
        <v>1</v>
      </c>
      <c r="F24" s="60" t="s">
        <v>243</v>
      </c>
      <c r="G24" s="148">
        <v>0</v>
      </c>
      <c r="H24" s="145">
        <v>770.75</v>
      </c>
      <c r="I24" s="145">
        <v>3083.01</v>
      </c>
      <c r="J24" s="149">
        <f t="shared" si="1"/>
        <v>3853.76</v>
      </c>
    </row>
    <row r="25" spans="1:10" ht="14" x14ac:dyDescent="0.3">
      <c r="A25" s="55" t="s">
        <v>187</v>
      </c>
      <c r="B25" s="55" t="s">
        <v>25</v>
      </c>
      <c r="C25" s="57" t="s">
        <v>219</v>
      </c>
      <c r="D25" s="94" t="s">
        <v>227</v>
      </c>
      <c r="E25" s="138">
        <v>1</v>
      </c>
      <c r="F25" s="63" t="s">
        <v>244</v>
      </c>
      <c r="G25" s="148">
        <v>0</v>
      </c>
      <c r="H25" s="147">
        <v>2600</v>
      </c>
      <c r="I25" s="147">
        <v>10400</v>
      </c>
      <c r="J25" s="146">
        <f t="shared" si="1"/>
        <v>13000</v>
      </c>
    </row>
    <row r="26" spans="1:10" ht="14" x14ac:dyDescent="0.3">
      <c r="A26" s="55" t="s">
        <v>210</v>
      </c>
      <c r="B26" s="55" t="s">
        <v>449</v>
      </c>
      <c r="C26" s="58" t="s">
        <v>637</v>
      </c>
      <c r="D26" s="94" t="s">
        <v>227</v>
      </c>
      <c r="E26" s="138">
        <v>1</v>
      </c>
      <c r="F26" s="152" t="s">
        <v>640</v>
      </c>
      <c r="G26" s="148">
        <v>0</v>
      </c>
      <c r="H26" s="146">
        <v>3709.68</v>
      </c>
      <c r="I26" s="146">
        <v>14838.72</v>
      </c>
      <c r="J26" s="149">
        <f t="shared" si="1"/>
        <v>18548.399999999998</v>
      </c>
    </row>
    <row r="27" spans="1:10" ht="14" x14ac:dyDescent="0.3">
      <c r="A27" s="55" t="s">
        <v>180</v>
      </c>
      <c r="B27" s="58" t="s">
        <v>37</v>
      </c>
      <c r="C27" s="57" t="s">
        <v>635</v>
      </c>
      <c r="D27" s="94" t="s">
        <v>227</v>
      </c>
      <c r="E27" s="138">
        <v>1</v>
      </c>
      <c r="F27" s="60" t="s">
        <v>249</v>
      </c>
      <c r="G27" s="148">
        <v>0</v>
      </c>
      <c r="H27" s="145">
        <v>770.75</v>
      </c>
      <c r="I27" s="145">
        <v>3083.01</v>
      </c>
      <c r="J27" s="149">
        <f t="shared" si="1"/>
        <v>3853.76</v>
      </c>
    </row>
    <row r="28" spans="1:10" ht="14" x14ac:dyDescent="0.3">
      <c r="A28" s="55" t="s">
        <v>181</v>
      </c>
      <c r="B28" s="57" t="s">
        <v>33</v>
      </c>
      <c r="C28" s="55" t="s">
        <v>636</v>
      </c>
      <c r="D28" s="94" t="s">
        <v>407</v>
      </c>
      <c r="E28" s="138">
        <v>1</v>
      </c>
      <c r="F28" s="61" t="s">
        <v>595</v>
      </c>
      <c r="G28" s="148">
        <v>0</v>
      </c>
      <c r="H28" s="145"/>
      <c r="I28" s="145">
        <v>4316.21</v>
      </c>
      <c r="J28" s="149">
        <f t="shared" si="1"/>
        <v>4316.21</v>
      </c>
    </row>
    <row r="29" spans="1:10" ht="14" x14ac:dyDescent="0.3">
      <c r="A29" s="56" t="s">
        <v>189</v>
      </c>
      <c r="B29" s="56" t="s">
        <v>31</v>
      </c>
      <c r="C29" s="56" t="s">
        <v>634</v>
      </c>
      <c r="D29" s="94" t="s">
        <v>227</v>
      </c>
      <c r="E29" s="138">
        <v>1</v>
      </c>
      <c r="F29" s="129" t="s">
        <v>250</v>
      </c>
      <c r="G29" s="148">
        <v>0</v>
      </c>
      <c r="H29" s="146">
        <v>1310.28</v>
      </c>
      <c r="I29" s="146">
        <v>5241.1099999999997</v>
      </c>
      <c r="J29" s="149">
        <f t="shared" si="1"/>
        <v>6551.3899999999994</v>
      </c>
    </row>
    <row r="30" spans="1:10" ht="14" x14ac:dyDescent="0.3">
      <c r="A30" s="55" t="s">
        <v>180</v>
      </c>
      <c r="B30" s="58" t="s">
        <v>37</v>
      </c>
      <c r="C30" s="57" t="s">
        <v>222</v>
      </c>
      <c r="D30" s="94" t="s">
        <v>227</v>
      </c>
      <c r="E30" s="138">
        <v>1</v>
      </c>
      <c r="F30" s="60" t="s">
        <v>612</v>
      </c>
      <c r="G30" s="148">
        <v>0</v>
      </c>
      <c r="H30" s="145">
        <v>770.75</v>
      </c>
      <c r="I30" s="145">
        <v>3083.01</v>
      </c>
      <c r="J30" s="149">
        <f t="shared" si="1"/>
        <v>3853.76</v>
      </c>
    </row>
    <row r="31" spans="1:10" ht="14" x14ac:dyDescent="0.3">
      <c r="A31" s="55" t="s">
        <v>187</v>
      </c>
      <c r="B31" s="55" t="s">
        <v>25</v>
      </c>
      <c r="C31" s="56" t="s">
        <v>637</v>
      </c>
      <c r="D31" s="94" t="s">
        <v>227</v>
      </c>
      <c r="E31" s="138">
        <v>1</v>
      </c>
      <c r="F31" s="60" t="s">
        <v>623</v>
      </c>
      <c r="G31" s="148">
        <v>0</v>
      </c>
      <c r="H31" s="147">
        <v>2600</v>
      </c>
      <c r="I31" s="147">
        <v>10400</v>
      </c>
      <c r="J31" s="146">
        <f t="shared" si="1"/>
        <v>13000</v>
      </c>
    </row>
    <row r="32" spans="1:10" ht="14" x14ac:dyDescent="0.3">
      <c r="A32" s="55" t="s">
        <v>180</v>
      </c>
      <c r="B32" s="58" t="s">
        <v>37</v>
      </c>
      <c r="C32" s="58" t="s">
        <v>636</v>
      </c>
      <c r="D32" s="94" t="s">
        <v>227</v>
      </c>
      <c r="E32" s="138">
        <v>1</v>
      </c>
      <c r="F32" s="60" t="s">
        <v>585</v>
      </c>
      <c r="G32" s="148">
        <v>0</v>
      </c>
      <c r="H32" s="145">
        <v>770.75</v>
      </c>
      <c r="I32" s="145">
        <v>3083.01</v>
      </c>
      <c r="J32" s="149">
        <f t="shared" si="1"/>
        <v>3853.76</v>
      </c>
    </row>
    <row r="33" spans="1:10" ht="14" x14ac:dyDescent="0.3">
      <c r="A33" s="55" t="s">
        <v>181</v>
      </c>
      <c r="B33" s="57" t="s">
        <v>33</v>
      </c>
      <c r="C33" s="56" t="s">
        <v>222</v>
      </c>
      <c r="D33" s="94" t="s">
        <v>227</v>
      </c>
      <c r="E33" s="138">
        <v>1</v>
      </c>
      <c r="F33" s="60" t="s">
        <v>252</v>
      </c>
      <c r="G33" s="148">
        <v>0</v>
      </c>
      <c r="H33" s="145">
        <v>1079.06</v>
      </c>
      <c r="I33" s="145">
        <v>4316.21</v>
      </c>
      <c r="J33" s="149">
        <f t="shared" si="1"/>
        <v>5395.27</v>
      </c>
    </row>
    <row r="34" spans="1:10" ht="14" x14ac:dyDescent="0.3">
      <c r="A34" s="55" t="s">
        <v>183</v>
      </c>
      <c r="B34" s="57" t="s">
        <v>27</v>
      </c>
      <c r="C34" s="56" t="s">
        <v>222</v>
      </c>
      <c r="D34" s="94" t="s">
        <v>227</v>
      </c>
      <c r="E34" s="138">
        <v>1</v>
      </c>
      <c r="F34" s="60" t="s">
        <v>253</v>
      </c>
      <c r="G34" s="148">
        <v>0</v>
      </c>
      <c r="H34" s="146">
        <v>1695.65</v>
      </c>
      <c r="I34" s="146">
        <v>6782.61</v>
      </c>
      <c r="J34" s="149">
        <f t="shared" si="1"/>
        <v>8478.26</v>
      </c>
    </row>
    <row r="35" spans="1:10" ht="14" x14ac:dyDescent="0.3">
      <c r="A35" s="55" t="s">
        <v>189</v>
      </c>
      <c r="B35" s="55" t="s">
        <v>31</v>
      </c>
      <c r="C35" s="58" t="s">
        <v>636</v>
      </c>
      <c r="D35" s="94" t="s">
        <v>407</v>
      </c>
      <c r="E35" s="138">
        <v>1</v>
      </c>
      <c r="F35" s="60" t="s">
        <v>254</v>
      </c>
      <c r="G35" s="148">
        <v>0</v>
      </c>
      <c r="H35" s="146"/>
      <c r="I35" s="146">
        <v>5241.1099999999997</v>
      </c>
      <c r="J35" s="149">
        <f t="shared" si="1"/>
        <v>5241.1099999999997</v>
      </c>
    </row>
    <row r="36" spans="1:10" ht="14" x14ac:dyDescent="0.3">
      <c r="A36" s="55" t="s">
        <v>190</v>
      </c>
      <c r="B36" s="55" t="s">
        <v>449</v>
      </c>
      <c r="C36" s="56" t="s">
        <v>634</v>
      </c>
      <c r="D36" s="94" t="s">
        <v>227</v>
      </c>
      <c r="E36" s="138">
        <v>1</v>
      </c>
      <c r="F36" s="60" t="s">
        <v>255</v>
      </c>
      <c r="G36" s="148">
        <v>0</v>
      </c>
      <c r="H36" s="146">
        <v>3709.68</v>
      </c>
      <c r="I36" s="146">
        <v>14838.72</v>
      </c>
      <c r="J36" s="149">
        <f t="shared" si="1"/>
        <v>18548.399999999998</v>
      </c>
    </row>
    <row r="37" spans="1:10" ht="14" x14ac:dyDescent="0.3">
      <c r="A37" s="55" t="s">
        <v>180</v>
      </c>
      <c r="B37" s="58" t="s">
        <v>37</v>
      </c>
      <c r="C37" s="56" t="s">
        <v>634</v>
      </c>
      <c r="D37" s="94" t="s">
        <v>227</v>
      </c>
      <c r="E37" s="138">
        <v>1</v>
      </c>
      <c r="F37" s="129" t="s">
        <v>257</v>
      </c>
      <c r="G37" s="148">
        <v>0</v>
      </c>
      <c r="H37" s="145">
        <v>770.75</v>
      </c>
      <c r="I37" s="145">
        <v>3083.01</v>
      </c>
      <c r="J37" s="149">
        <f t="shared" si="1"/>
        <v>3853.76</v>
      </c>
    </row>
    <row r="38" spans="1:10" ht="14" x14ac:dyDescent="0.3">
      <c r="A38" s="55" t="s">
        <v>181</v>
      </c>
      <c r="B38" s="57" t="s">
        <v>33</v>
      </c>
      <c r="C38" s="57" t="s">
        <v>636</v>
      </c>
      <c r="D38" s="94" t="s">
        <v>227</v>
      </c>
      <c r="E38" s="138">
        <v>1</v>
      </c>
      <c r="F38" s="155" t="s">
        <v>650</v>
      </c>
      <c r="G38" s="148">
        <v>0</v>
      </c>
      <c r="H38" s="145">
        <v>1079.06</v>
      </c>
      <c r="I38" s="145">
        <v>4316.21</v>
      </c>
      <c r="J38" s="149">
        <f t="shared" si="1"/>
        <v>5395.27</v>
      </c>
    </row>
    <row r="39" spans="1:10" ht="26" x14ac:dyDescent="0.3">
      <c r="A39" s="55" t="s">
        <v>191</v>
      </c>
      <c r="B39" s="55" t="s">
        <v>31</v>
      </c>
      <c r="C39" s="57" t="s">
        <v>219</v>
      </c>
      <c r="D39" s="94" t="s">
        <v>407</v>
      </c>
      <c r="E39" s="138">
        <v>1</v>
      </c>
      <c r="F39" s="60" t="s">
        <v>258</v>
      </c>
      <c r="G39" s="148">
        <v>0</v>
      </c>
      <c r="H39" s="146"/>
      <c r="I39" s="146">
        <v>5241.1099999999997</v>
      </c>
      <c r="J39" s="149">
        <f t="shared" si="1"/>
        <v>5241.1099999999997</v>
      </c>
    </row>
    <row r="40" spans="1:10" ht="14" x14ac:dyDescent="0.3">
      <c r="A40" s="55" t="s">
        <v>180</v>
      </c>
      <c r="B40" s="58" t="s">
        <v>37</v>
      </c>
      <c r="C40" s="57" t="s">
        <v>636</v>
      </c>
      <c r="D40" s="94" t="s">
        <v>227</v>
      </c>
      <c r="E40" s="138">
        <v>1</v>
      </c>
      <c r="F40" s="155" t="s">
        <v>651</v>
      </c>
      <c r="G40" s="148">
        <v>0</v>
      </c>
      <c r="H40" s="145">
        <v>770.75</v>
      </c>
      <c r="I40" s="145">
        <v>3083.01</v>
      </c>
      <c r="J40" s="149">
        <f t="shared" ref="J40:J71" si="2">H40+I40</f>
        <v>3853.76</v>
      </c>
    </row>
    <row r="41" spans="1:10" ht="14" x14ac:dyDescent="0.3">
      <c r="A41" s="55" t="s">
        <v>182</v>
      </c>
      <c r="B41" s="56" t="s">
        <v>39</v>
      </c>
      <c r="C41" s="56" t="s">
        <v>222</v>
      </c>
      <c r="D41" s="94" t="s">
        <v>227</v>
      </c>
      <c r="E41" s="138">
        <v>1</v>
      </c>
      <c r="F41" s="60" t="s">
        <v>260</v>
      </c>
      <c r="G41" s="148">
        <v>0</v>
      </c>
      <c r="H41" s="146">
        <v>500.99</v>
      </c>
      <c r="I41" s="146">
        <v>2003.96</v>
      </c>
      <c r="J41" s="149">
        <f t="shared" si="2"/>
        <v>2504.9499999999998</v>
      </c>
    </row>
    <row r="42" spans="1:10" ht="14" x14ac:dyDescent="0.3">
      <c r="A42" s="55" t="s">
        <v>193</v>
      </c>
      <c r="B42" s="57" t="s">
        <v>27</v>
      </c>
      <c r="C42" s="56" t="s">
        <v>634</v>
      </c>
      <c r="D42" s="94" t="s">
        <v>227</v>
      </c>
      <c r="E42" s="138">
        <v>1</v>
      </c>
      <c r="F42" s="60" t="s">
        <v>262</v>
      </c>
      <c r="G42" s="148">
        <v>0</v>
      </c>
      <c r="H42" s="146">
        <v>1695.65</v>
      </c>
      <c r="I42" s="146">
        <v>6782.61</v>
      </c>
      <c r="J42" s="149">
        <f t="shared" si="2"/>
        <v>8478.26</v>
      </c>
    </row>
    <row r="43" spans="1:10" ht="14" x14ac:dyDescent="0.3">
      <c r="A43" s="55" t="s">
        <v>183</v>
      </c>
      <c r="B43" s="57" t="s">
        <v>27</v>
      </c>
      <c r="C43" s="58" t="s">
        <v>222</v>
      </c>
      <c r="D43" s="94" t="s">
        <v>227</v>
      </c>
      <c r="E43" s="138">
        <v>1</v>
      </c>
      <c r="F43" s="61" t="s">
        <v>263</v>
      </c>
      <c r="G43" s="148">
        <v>0</v>
      </c>
      <c r="H43" s="146">
        <v>1695.65</v>
      </c>
      <c r="I43" s="146">
        <v>6782.61</v>
      </c>
      <c r="J43" s="149">
        <f t="shared" si="2"/>
        <v>8478.26</v>
      </c>
    </row>
    <row r="44" spans="1:10" ht="14" x14ac:dyDescent="0.3">
      <c r="A44" s="55" t="s">
        <v>185</v>
      </c>
      <c r="B44" s="55" t="s">
        <v>29</v>
      </c>
      <c r="C44" s="56" t="s">
        <v>634</v>
      </c>
      <c r="D44" s="94" t="s">
        <v>227</v>
      </c>
      <c r="E44" s="138">
        <v>1</v>
      </c>
      <c r="F44" s="60" t="s">
        <v>264</v>
      </c>
      <c r="G44" s="148">
        <v>0</v>
      </c>
      <c r="H44" s="146">
        <v>1425.9</v>
      </c>
      <c r="I44" s="146">
        <v>5703.56</v>
      </c>
      <c r="J44" s="149">
        <f t="shared" si="2"/>
        <v>7129.4600000000009</v>
      </c>
    </row>
    <row r="45" spans="1:10" ht="14" x14ac:dyDescent="0.3">
      <c r="A45" s="55" t="s">
        <v>180</v>
      </c>
      <c r="B45" s="58" t="s">
        <v>37</v>
      </c>
      <c r="C45" s="56" t="s">
        <v>222</v>
      </c>
      <c r="D45" s="94" t="s">
        <v>227</v>
      </c>
      <c r="E45" s="138">
        <v>1</v>
      </c>
      <c r="F45" s="60" t="s">
        <v>265</v>
      </c>
      <c r="G45" s="148">
        <v>0</v>
      </c>
      <c r="H45" s="145">
        <v>770.75</v>
      </c>
      <c r="I45" s="145">
        <v>3083.01</v>
      </c>
      <c r="J45" s="149">
        <f t="shared" si="2"/>
        <v>3853.76</v>
      </c>
    </row>
    <row r="46" spans="1:10" ht="14" x14ac:dyDescent="0.3">
      <c r="A46" s="55" t="s">
        <v>180</v>
      </c>
      <c r="B46" s="58" t="s">
        <v>37</v>
      </c>
      <c r="C46" s="55" t="s">
        <v>226</v>
      </c>
      <c r="D46" s="94" t="s">
        <v>407</v>
      </c>
      <c r="E46" s="138">
        <v>1</v>
      </c>
      <c r="F46" s="60" t="s">
        <v>266</v>
      </c>
      <c r="G46" s="148">
        <v>0</v>
      </c>
      <c r="H46" s="145"/>
      <c r="I46" s="145">
        <v>3083.01</v>
      </c>
      <c r="J46" s="149">
        <f t="shared" si="2"/>
        <v>3083.01</v>
      </c>
    </row>
    <row r="47" spans="1:10" ht="14" x14ac:dyDescent="0.3">
      <c r="A47" s="55" t="s">
        <v>182</v>
      </c>
      <c r="B47" s="56" t="s">
        <v>39</v>
      </c>
      <c r="C47" s="56" t="s">
        <v>222</v>
      </c>
      <c r="D47" s="94" t="s">
        <v>227</v>
      </c>
      <c r="E47" s="138">
        <v>1</v>
      </c>
      <c r="F47" s="60" t="s">
        <v>268</v>
      </c>
      <c r="G47" s="148">
        <v>0</v>
      </c>
      <c r="H47" s="146">
        <v>500.99</v>
      </c>
      <c r="I47" s="146">
        <v>2003.96</v>
      </c>
      <c r="J47" s="149">
        <f t="shared" si="2"/>
        <v>2504.9499999999998</v>
      </c>
    </row>
    <row r="48" spans="1:10" ht="14" x14ac:dyDescent="0.3">
      <c r="A48" s="55" t="s">
        <v>185</v>
      </c>
      <c r="B48" s="55" t="s">
        <v>29</v>
      </c>
      <c r="C48" s="57" t="s">
        <v>636</v>
      </c>
      <c r="D48" s="94" t="s">
        <v>227</v>
      </c>
      <c r="E48" s="138">
        <v>1</v>
      </c>
      <c r="F48" s="60" t="s">
        <v>269</v>
      </c>
      <c r="G48" s="148">
        <v>0</v>
      </c>
      <c r="H48" s="146">
        <v>1425.9</v>
      </c>
      <c r="I48" s="146">
        <v>5703.56</v>
      </c>
      <c r="J48" s="149">
        <f t="shared" si="2"/>
        <v>7129.4600000000009</v>
      </c>
    </row>
    <row r="49" spans="1:10" ht="14" x14ac:dyDescent="0.3">
      <c r="A49" s="55" t="s">
        <v>181</v>
      </c>
      <c r="B49" s="57" t="s">
        <v>33</v>
      </c>
      <c r="C49" s="57" t="s">
        <v>219</v>
      </c>
      <c r="D49" s="94" t="s">
        <v>227</v>
      </c>
      <c r="E49" s="138">
        <v>1</v>
      </c>
      <c r="F49" s="61" t="s">
        <v>270</v>
      </c>
      <c r="G49" s="148">
        <v>0</v>
      </c>
      <c r="H49" s="145">
        <v>1079.06</v>
      </c>
      <c r="I49" s="145">
        <v>4316.21</v>
      </c>
      <c r="J49" s="149">
        <f t="shared" si="2"/>
        <v>5395.27</v>
      </c>
    </row>
    <row r="50" spans="1:10" ht="14" x14ac:dyDescent="0.3">
      <c r="A50" s="55" t="s">
        <v>194</v>
      </c>
      <c r="B50" s="57" t="s">
        <v>33</v>
      </c>
      <c r="C50" s="56" t="s">
        <v>226</v>
      </c>
      <c r="D50" s="94" t="s">
        <v>407</v>
      </c>
      <c r="E50" s="138">
        <v>1</v>
      </c>
      <c r="F50" s="60" t="s">
        <v>271</v>
      </c>
      <c r="G50" s="148">
        <v>0</v>
      </c>
      <c r="H50" s="145"/>
      <c r="I50" s="145">
        <v>4316.21</v>
      </c>
      <c r="J50" s="149">
        <f t="shared" si="2"/>
        <v>4316.21</v>
      </c>
    </row>
    <row r="51" spans="1:10" ht="14" x14ac:dyDescent="0.3">
      <c r="A51" s="55" t="s">
        <v>188</v>
      </c>
      <c r="B51" s="55" t="s">
        <v>35</v>
      </c>
      <c r="C51" s="56" t="s">
        <v>226</v>
      </c>
      <c r="D51" s="94" t="s">
        <v>227</v>
      </c>
      <c r="E51" s="138">
        <v>1</v>
      </c>
      <c r="F51" s="60" t="s">
        <v>272</v>
      </c>
      <c r="G51" s="148">
        <v>0</v>
      </c>
      <c r="H51" s="146">
        <v>936.46</v>
      </c>
      <c r="I51" s="146">
        <v>3745.85</v>
      </c>
      <c r="J51" s="149">
        <f t="shared" si="2"/>
        <v>4682.3099999999995</v>
      </c>
    </row>
    <row r="52" spans="1:10" ht="14" x14ac:dyDescent="0.3">
      <c r="A52" s="55" t="s">
        <v>180</v>
      </c>
      <c r="B52" s="58" t="s">
        <v>37</v>
      </c>
      <c r="C52" s="58" t="s">
        <v>636</v>
      </c>
      <c r="D52" s="94" t="s">
        <v>227</v>
      </c>
      <c r="E52" s="138">
        <v>1</v>
      </c>
      <c r="F52" s="90" t="s">
        <v>642</v>
      </c>
      <c r="G52" s="148">
        <v>0</v>
      </c>
      <c r="H52" s="145">
        <v>770.75</v>
      </c>
      <c r="I52" s="145">
        <v>3083.01</v>
      </c>
      <c r="J52" s="149">
        <f t="shared" si="2"/>
        <v>3853.76</v>
      </c>
    </row>
    <row r="53" spans="1:10" ht="14" x14ac:dyDescent="0.3">
      <c r="A53" s="55" t="s">
        <v>183</v>
      </c>
      <c r="B53" s="57" t="s">
        <v>27</v>
      </c>
      <c r="C53" s="56" t="s">
        <v>222</v>
      </c>
      <c r="D53" s="94" t="s">
        <v>227</v>
      </c>
      <c r="E53" s="138">
        <v>1</v>
      </c>
      <c r="F53" s="60" t="s">
        <v>275</v>
      </c>
      <c r="G53" s="148">
        <v>0</v>
      </c>
      <c r="H53" s="146">
        <v>1695.65</v>
      </c>
      <c r="I53" s="146">
        <v>6782.61</v>
      </c>
      <c r="J53" s="149">
        <f t="shared" si="2"/>
        <v>8478.26</v>
      </c>
    </row>
    <row r="54" spans="1:10" ht="14" x14ac:dyDescent="0.3">
      <c r="A54" s="55" t="s">
        <v>195</v>
      </c>
      <c r="B54" s="55" t="s">
        <v>41</v>
      </c>
      <c r="C54" s="55" t="s">
        <v>636</v>
      </c>
      <c r="D54" s="94" t="s">
        <v>227</v>
      </c>
      <c r="E54" s="138">
        <v>1</v>
      </c>
      <c r="F54" s="60" t="s">
        <v>590</v>
      </c>
      <c r="G54" s="148">
        <v>0</v>
      </c>
      <c r="H54" s="146">
        <v>308.3</v>
      </c>
      <c r="I54" s="146">
        <v>1233.21</v>
      </c>
      <c r="J54" s="150">
        <f t="shared" si="2"/>
        <v>1541.51</v>
      </c>
    </row>
    <row r="55" spans="1:10" ht="14" x14ac:dyDescent="0.3">
      <c r="A55" s="55" t="s">
        <v>182</v>
      </c>
      <c r="B55" s="56" t="s">
        <v>39</v>
      </c>
      <c r="C55" s="55" t="s">
        <v>226</v>
      </c>
      <c r="D55" s="94" t="s">
        <v>227</v>
      </c>
      <c r="E55" s="138">
        <v>1</v>
      </c>
      <c r="F55" s="60" t="s">
        <v>277</v>
      </c>
      <c r="G55" s="148">
        <v>0</v>
      </c>
      <c r="H55" s="146">
        <v>500.99</v>
      </c>
      <c r="I55" s="146">
        <v>2003.96</v>
      </c>
      <c r="J55" s="149">
        <f t="shared" si="2"/>
        <v>2504.9499999999998</v>
      </c>
    </row>
    <row r="56" spans="1:10" ht="14" x14ac:dyDescent="0.3">
      <c r="A56" s="55" t="s">
        <v>182</v>
      </c>
      <c r="B56" s="56" t="s">
        <v>39</v>
      </c>
      <c r="C56" s="56" t="s">
        <v>222</v>
      </c>
      <c r="D56" s="94" t="s">
        <v>227</v>
      </c>
      <c r="E56" s="138">
        <v>1</v>
      </c>
      <c r="F56" s="60" t="s">
        <v>278</v>
      </c>
      <c r="G56" s="148">
        <v>0</v>
      </c>
      <c r="H56" s="146">
        <v>500.99</v>
      </c>
      <c r="I56" s="146">
        <v>2003.96</v>
      </c>
      <c r="J56" s="149">
        <f t="shared" si="2"/>
        <v>2504.9499999999998</v>
      </c>
    </row>
    <row r="57" spans="1:10" ht="14" x14ac:dyDescent="0.3">
      <c r="A57" s="55" t="s">
        <v>195</v>
      </c>
      <c r="B57" s="55" t="s">
        <v>41</v>
      </c>
      <c r="C57" s="56" t="s">
        <v>222</v>
      </c>
      <c r="D57" s="94" t="s">
        <v>227</v>
      </c>
      <c r="E57" s="138">
        <v>1</v>
      </c>
      <c r="F57" s="61" t="s">
        <v>280</v>
      </c>
      <c r="G57" s="148">
        <v>0</v>
      </c>
      <c r="H57" s="146">
        <v>308.3</v>
      </c>
      <c r="I57" s="146">
        <v>1233.21</v>
      </c>
      <c r="J57" s="150">
        <f t="shared" si="2"/>
        <v>1541.51</v>
      </c>
    </row>
    <row r="58" spans="1:10" ht="14" x14ac:dyDescent="0.3">
      <c r="A58" s="55" t="s">
        <v>185</v>
      </c>
      <c r="B58" s="55" t="s">
        <v>29</v>
      </c>
      <c r="C58" s="56" t="s">
        <v>222</v>
      </c>
      <c r="D58" s="94" t="s">
        <v>227</v>
      </c>
      <c r="E58" s="138">
        <v>1</v>
      </c>
      <c r="F58" s="61" t="s">
        <v>611</v>
      </c>
      <c r="G58" s="148">
        <v>0</v>
      </c>
      <c r="H58" s="146">
        <v>1425.9</v>
      </c>
      <c r="I58" s="146">
        <v>5703.56</v>
      </c>
      <c r="J58" s="149">
        <f t="shared" si="2"/>
        <v>7129.4600000000009</v>
      </c>
    </row>
    <row r="59" spans="1:10" ht="14" x14ac:dyDescent="0.3">
      <c r="A59" s="55" t="s">
        <v>189</v>
      </c>
      <c r="B59" s="55" t="s">
        <v>31</v>
      </c>
      <c r="C59" s="57" t="s">
        <v>219</v>
      </c>
      <c r="D59" s="94" t="s">
        <v>227</v>
      </c>
      <c r="E59" s="138">
        <v>1</v>
      </c>
      <c r="F59" s="60" t="s">
        <v>281</v>
      </c>
      <c r="G59" s="148">
        <v>0</v>
      </c>
      <c r="H59" s="146">
        <v>1310.28</v>
      </c>
      <c r="I59" s="146">
        <v>5241.1099999999997</v>
      </c>
      <c r="J59" s="149">
        <f t="shared" si="2"/>
        <v>6551.3899999999994</v>
      </c>
    </row>
    <row r="60" spans="1:10" ht="14" x14ac:dyDescent="0.3">
      <c r="A60" s="55" t="s">
        <v>183</v>
      </c>
      <c r="B60" s="57" t="s">
        <v>27</v>
      </c>
      <c r="C60" s="56" t="s">
        <v>222</v>
      </c>
      <c r="D60" s="94" t="s">
        <v>227</v>
      </c>
      <c r="E60" s="138">
        <v>1</v>
      </c>
      <c r="F60" s="60" t="s">
        <v>282</v>
      </c>
      <c r="G60" s="148">
        <v>0</v>
      </c>
      <c r="H60" s="146">
        <v>1695.65</v>
      </c>
      <c r="I60" s="146">
        <v>6782.61</v>
      </c>
      <c r="J60" s="149">
        <f t="shared" si="2"/>
        <v>8478.26</v>
      </c>
    </row>
    <row r="61" spans="1:10" ht="14" x14ac:dyDescent="0.3">
      <c r="A61" s="55" t="s">
        <v>196</v>
      </c>
      <c r="B61" s="57" t="s">
        <v>33</v>
      </c>
      <c r="C61" s="57" t="s">
        <v>219</v>
      </c>
      <c r="D61" s="94" t="s">
        <v>227</v>
      </c>
      <c r="E61" s="138">
        <v>1</v>
      </c>
      <c r="F61" s="60" t="s">
        <v>283</v>
      </c>
      <c r="G61" s="148">
        <v>0</v>
      </c>
      <c r="H61" s="145">
        <v>1079.06</v>
      </c>
      <c r="I61" s="145">
        <v>4316.21</v>
      </c>
      <c r="J61" s="149">
        <f t="shared" si="2"/>
        <v>5395.27</v>
      </c>
    </row>
    <row r="62" spans="1:10" ht="14" x14ac:dyDescent="0.3">
      <c r="A62" s="55" t="s">
        <v>189</v>
      </c>
      <c r="B62" s="55" t="s">
        <v>31</v>
      </c>
      <c r="C62" s="55" t="s">
        <v>226</v>
      </c>
      <c r="D62" s="94" t="s">
        <v>227</v>
      </c>
      <c r="E62" s="138">
        <v>1</v>
      </c>
      <c r="F62" s="61" t="s">
        <v>284</v>
      </c>
      <c r="G62" s="148">
        <v>0</v>
      </c>
      <c r="H62" s="146">
        <v>1310.28</v>
      </c>
      <c r="I62" s="146">
        <v>5241.1099999999997</v>
      </c>
      <c r="J62" s="149">
        <f t="shared" si="2"/>
        <v>6551.3899999999994</v>
      </c>
    </row>
    <row r="63" spans="1:10" ht="14" x14ac:dyDescent="0.3">
      <c r="A63" s="55" t="s">
        <v>187</v>
      </c>
      <c r="B63" s="55" t="s">
        <v>25</v>
      </c>
      <c r="C63" s="55" t="s">
        <v>226</v>
      </c>
      <c r="D63" s="94" t="s">
        <v>227</v>
      </c>
      <c r="E63" s="138">
        <v>1</v>
      </c>
      <c r="F63" s="60" t="s">
        <v>285</v>
      </c>
      <c r="G63" s="148">
        <v>0</v>
      </c>
      <c r="H63" s="147">
        <v>2600</v>
      </c>
      <c r="I63" s="147">
        <v>10400</v>
      </c>
      <c r="J63" s="146">
        <f t="shared" si="2"/>
        <v>13000</v>
      </c>
    </row>
    <row r="64" spans="1:10" ht="14" x14ac:dyDescent="0.3">
      <c r="A64" s="55" t="s">
        <v>182</v>
      </c>
      <c r="B64" s="56" t="s">
        <v>39</v>
      </c>
      <c r="C64" s="55" t="s">
        <v>226</v>
      </c>
      <c r="D64" s="94" t="s">
        <v>227</v>
      </c>
      <c r="E64" s="138">
        <v>1</v>
      </c>
      <c r="F64" s="61" t="s">
        <v>287</v>
      </c>
      <c r="G64" s="148">
        <v>0</v>
      </c>
      <c r="H64" s="146">
        <v>500.99</v>
      </c>
      <c r="I64" s="146">
        <v>2003.96</v>
      </c>
      <c r="J64" s="149">
        <f t="shared" si="2"/>
        <v>2504.9499999999998</v>
      </c>
    </row>
    <row r="65" spans="1:10" ht="14" x14ac:dyDescent="0.3">
      <c r="A65" s="55" t="s">
        <v>203</v>
      </c>
      <c r="B65" s="55" t="s">
        <v>31</v>
      </c>
      <c r="C65" s="55" t="s">
        <v>226</v>
      </c>
      <c r="D65" s="94" t="s">
        <v>407</v>
      </c>
      <c r="E65" s="138">
        <v>1</v>
      </c>
      <c r="F65" s="60" t="s">
        <v>288</v>
      </c>
      <c r="G65" s="148">
        <v>0</v>
      </c>
      <c r="H65" s="146"/>
      <c r="I65" s="146">
        <v>5241.1099999999997</v>
      </c>
      <c r="J65" s="149">
        <f t="shared" si="2"/>
        <v>5241.1099999999997</v>
      </c>
    </row>
    <row r="66" spans="1:10" ht="14" x14ac:dyDescent="0.3">
      <c r="A66" s="55" t="s">
        <v>188</v>
      </c>
      <c r="B66" s="55" t="s">
        <v>35</v>
      </c>
      <c r="C66" s="56" t="s">
        <v>636</v>
      </c>
      <c r="D66" s="94" t="s">
        <v>227</v>
      </c>
      <c r="E66" s="138">
        <v>1</v>
      </c>
      <c r="F66" s="152" t="s">
        <v>643</v>
      </c>
      <c r="G66" s="148">
        <v>0</v>
      </c>
      <c r="H66" s="146">
        <v>936.46</v>
      </c>
      <c r="I66" s="146">
        <v>3745.85</v>
      </c>
      <c r="J66" s="149">
        <f t="shared" si="2"/>
        <v>4682.3099999999995</v>
      </c>
    </row>
    <row r="67" spans="1:10" ht="14" x14ac:dyDescent="0.3">
      <c r="A67" s="55" t="s">
        <v>182</v>
      </c>
      <c r="B67" s="56" t="s">
        <v>39</v>
      </c>
      <c r="C67" s="56" t="s">
        <v>634</v>
      </c>
      <c r="D67" s="94" t="s">
        <v>227</v>
      </c>
      <c r="E67" s="138">
        <v>1</v>
      </c>
      <c r="F67" s="60" t="s">
        <v>291</v>
      </c>
      <c r="G67" s="148">
        <v>0</v>
      </c>
      <c r="H67" s="146">
        <v>500.99</v>
      </c>
      <c r="I67" s="146">
        <v>2003.96</v>
      </c>
      <c r="J67" s="149">
        <f t="shared" si="2"/>
        <v>2504.9499999999998</v>
      </c>
    </row>
    <row r="68" spans="1:10" ht="14" x14ac:dyDescent="0.3">
      <c r="A68" s="55" t="s">
        <v>187</v>
      </c>
      <c r="B68" s="55" t="s">
        <v>25</v>
      </c>
      <c r="C68" s="60" t="s">
        <v>219</v>
      </c>
      <c r="D68" s="94" t="s">
        <v>461</v>
      </c>
      <c r="E68" s="138">
        <v>1</v>
      </c>
      <c r="F68" s="155" t="s">
        <v>652</v>
      </c>
      <c r="G68" s="148">
        <v>0</v>
      </c>
      <c r="H68" s="147"/>
      <c r="I68" s="147">
        <v>10400</v>
      </c>
      <c r="J68" s="146">
        <f t="shared" si="2"/>
        <v>10400</v>
      </c>
    </row>
    <row r="69" spans="1:10" ht="14" x14ac:dyDescent="0.3">
      <c r="A69" s="55" t="s">
        <v>201</v>
      </c>
      <c r="B69" s="56" t="s">
        <v>39</v>
      </c>
      <c r="C69" s="58" t="s">
        <v>637</v>
      </c>
      <c r="D69" s="94" t="s">
        <v>227</v>
      </c>
      <c r="E69" s="138">
        <v>1</v>
      </c>
      <c r="F69" s="60" t="s">
        <v>594</v>
      </c>
      <c r="G69" s="148">
        <v>0</v>
      </c>
      <c r="H69" s="146">
        <v>500.99</v>
      </c>
      <c r="I69" s="146">
        <v>2003.96</v>
      </c>
      <c r="J69" s="149">
        <f t="shared" si="2"/>
        <v>2504.9499999999998</v>
      </c>
    </row>
    <row r="70" spans="1:10" ht="14" x14ac:dyDescent="0.3">
      <c r="A70" s="55" t="s">
        <v>182</v>
      </c>
      <c r="B70" s="56" t="s">
        <v>39</v>
      </c>
      <c r="C70" s="56" t="s">
        <v>634</v>
      </c>
      <c r="D70" s="94" t="s">
        <v>227</v>
      </c>
      <c r="E70" s="138">
        <v>1</v>
      </c>
      <c r="F70" s="60" t="s">
        <v>296</v>
      </c>
      <c r="G70" s="148">
        <v>0</v>
      </c>
      <c r="H70" s="146">
        <v>500.99</v>
      </c>
      <c r="I70" s="146">
        <v>2003.96</v>
      </c>
      <c r="J70" s="149">
        <f t="shared" si="2"/>
        <v>2504.9499999999998</v>
      </c>
    </row>
    <row r="71" spans="1:10" ht="14" x14ac:dyDescent="0.3">
      <c r="A71" s="55" t="s">
        <v>199</v>
      </c>
      <c r="B71" s="55" t="s">
        <v>31</v>
      </c>
      <c r="C71" s="56" t="s">
        <v>634</v>
      </c>
      <c r="D71" s="94" t="s">
        <v>227</v>
      </c>
      <c r="E71" s="138">
        <v>1</v>
      </c>
      <c r="F71" s="60" t="s">
        <v>297</v>
      </c>
      <c r="G71" s="148">
        <v>0</v>
      </c>
      <c r="H71" s="146">
        <v>1310.28</v>
      </c>
      <c r="I71" s="146">
        <v>5241.1099999999997</v>
      </c>
      <c r="J71" s="149">
        <f t="shared" si="2"/>
        <v>6551.3899999999994</v>
      </c>
    </row>
    <row r="72" spans="1:10" ht="14" x14ac:dyDescent="0.3">
      <c r="A72" s="55" t="s">
        <v>200</v>
      </c>
      <c r="B72" s="57" t="s">
        <v>33</v>
      </c>
      <c r="C72" s="56" t="s">
        <v>222</v>
      </c>
      <c r="D72" s="94" t="s">
        <v>407</v>
      </c>
      <c r="E72" s="138">
        <v>1</v>
      </c>
      <c r="F72" s="129" t="s">
        <v>298</v>
      </c>
      <c r="G72" s="148">
        <v>0</v>
      </c>
      <c r="H72" s="145"/>
      <c r="I72" s="145">
        <v>4316.21</v>
      </c>
      <c r="J72" s="149">
        <f t="shared" ref="J72:J103" si="3">H72+I72</f>
        <v>4316.21</v>
      </c>
    </row>
    <row r="73" spans="1:10" ht="14" x14ac:dyDescent="0.3">
      <c r="A73" s="55" t="s">
        <v>183</v>
      </c>
      <c r="B73" s="57" t="s">
        <v>27</v>
      </c>
      <c r="C73" s="57" t="s">
        <v>636</v>
      </c>
      <c r="D73" s="94" t="s">
        <v>227</v>
      </c>
      <c r="E73" s="138">
        <v>1</v>
      </c>
      <c r="F73" s="90" t="s">
        <v>610</v>
      </c>
      <c r="G73" s="148">
        <v>0</v>
      </c>
      <c r="H73" s="146">
        <v>1695.65</v>
      </c>
      <c r="I73" s="146">
        <v>6782.61</v>
      </c>
      <c r="J73" s="149">
        <f t="shared" si="3"/>
        <v>8478.26</v>
      </c>
    </row>
    <row r="74" spans="1:10" ht="14" x14ac:dyDescent="0.3">
      <c r="A74" s="55" t="s">
        <v>202</v>
      </c>
      <c r="B74" s="55" t="s">
        <v>31</v>
      </c>
      <c r="C74" s="56" t="s">
        <v>222</v>
      </c>
      <c r="D74" s="94" t="s">
        <v>407</v>
      </c>
      <c r="E74" s="138">
        <v>1</v>
      </c>
      <c r="F74" s="60" t="s">
        <v>300</v>
      </c>
      <c r="G74" s="148">
        <v>0</v>
      </c>
      <c r="H74" s="146"/>
      <c r="I74" s="146">
        <v>5241.1099999999997</v>
      </c>
      <c r="J74" s="149">
        <f t="shared" si="3"/>
        <v>5241.1099999999997</v>
      </c>
    </row>
    <row r="75" spans="1:10" ht="14" x14ac:dyDescent="0.3">
      <c r="A75" s="55" t="s">
        <v>180</v>
      </c>
      <c r="B75" s="58" t="s">
        <v>37</v>
      </c>
      <c r="C75" s="57" t="s">
        <v>636</v>
      </c>
      <c r="D75" s="94" t="s">
        <v>227</v>
      </c>
      <c r="E75" s="138">
        <v>1</v>
      </c>
      <c r="F75" s="60" t="s">
        <v>614</v>
      </c>
      <c r="G75" s="148">
        <v>0</v>
      </c>
      <c r="H75" s="145">
        <v>770.75</v>
      </c>
      <c r="I75" s="145">
        <v>3083.01</v>
      </c>
      <c r="J75" s="149">
        <f t="shared" si="3"/>
        <v>3853.76</v>
      </c>
    </row>
    <row r="76" spans="1:10" ht="14" x14ac:dyDescent="0.3">
      <c r="A76" s="55" t="s">
        <v>189</v>
      </c>
      <c r="B76" s="55" t="s">
        <v>31</v>
      </c>
      <c r="C76" s="57" t="s">
        <v>219</v>
      </c>
      <c r="D76" s="94" t="s">
        <v>227</v>
      </c>
      <c r="E76" s="138">
        <v>1</v>
      </c>
      <c r="F76" s="61" t="s">
        <v>302</v>
      </c>
      <c r="G76" s="148">
        <v>0</v>
      </c>
      <c r="H76" s="146">
        <v>1310.28</v>
      </c>
      <c r="I76" s="146">
        <v>5241.1099999999997</v>
      </c>
      <c r="J76" s="149">
        <f t="shared" si="3"/>
        <v>6551.3899999999994</v>
      </c>
    </row>
    <row r="77" spans="1:10" ht="14" x14ac:dyDescent="0.3">
      <c r="A77" s="56" t="s">
        <v>182</v>
      </c>
      <c r="B77" s="56" t="s">
        <v>39</v>
      </c>
      <c r="C77" s="56" t="s">
        <v>634</v>
      </c>
      <c r="D77" s="94" t="s">
        <v>227</v>
      </c>
      <c r="E77" s="138">
        <v>1</v>
      </c>
      <c r="F77" s="90" t="s">
        <v>644</v>
      </c>
      <c r="G77" s="148">
        <v>0</v>
      </c>
      <c r="H77" s="146">
        <v>500.99</v>
      </c>
      <c r="I77" s="146">
        <v>2003.96</v>
      </c>
      <c r="J77" s="149">
        <f t="shared" si="3"/>
        <v>2504.9499999999998</v>
      </c>
    </row>
    <row r="78" spans="1:10" ht="14" x14ac:dyDescent="0.3">
      <c r="A78" s="55" t="s">
        <v>195</v>
      </c>
      <c r="B78" s="55" t="s">
        <v>41</v>
      </c>
      <c r="C78" s="56" t="s">
        <v>222</v>
      </c>
      <c r="D78" s="94" t="s">
        <v>227</v>
      </c>
      <c r="E78" s="138">
        <v>1</v>
      </c>
      <c r="F78" s="60" t="s">
        <v>304</v>
      </c>
      <c r="G78" s="148">
        <v>0</v>
      </c>
      <c r="H78" s="146">
        <v>308.3</v>
      </c>
      <c r="I78" s="146">
        <v>1233.21</v>
      </c>
      <c r="J78" s="150">
        <f t="shared" si="3"/>
        <v>1541.51</v>
      </c>
    </row>
    <row r="79" spans="1:10" ht="14" x14ac:dyDescent="0.3">
      <c r="A79" s="55" t="s">
        <v>180</v>
      </c>
      <c r="B79" s="58" t="s">
        <v>37</v>
      </c>
      <c r="C79" s="55" t="s">
        <v>226</v>
      </c>
      <c r="D79" s="94" t="s">
        <v>407</v>
      </c>
      <c r="E79" s="138">
        <v>1</v>
      </c>
      <c r="F79" s="60" t="s">
        <v>411</v>
      </c>
      <c r="G79" s="148">
        <v>0</v>
      </c>
      <c r="H79" s="145"/>
      <c r="I79" s="145">
        <v>3083.01</v>
      </c>
      <c r="J79" s="149">
        <f t="shared" si="3"/>
        <v>3083.01</v>
      </c>
    </row>
    <row r="80" spans="1:10" ht="14" x14ac:dyDescent="0.3">
      <c r="A80" s="55" t="s">
        <v>197</v>
      </c>
      <c r="B80" s="57" t="s">
        <v>27</v>
      </c>
      <c r="C80" s="55" t="s">
        <v>226</v>
      </c>
      <c r="D80" s="94" t="s">
        <v>407</v>
      </c>
      <c r="E80" s="138">
        <v>1</v>
      </c>
      <c r="F80" s="60" t="s">
        <v>305</v>
      </c>
      <c r="G80" s="148">
        <v>0</v>
      </c>
      <c r="H80" s="146"/>
      <c r="I80" s="146">
        <v>6782.61</v>
      </c>
      <c r="J80" s="149">
        <f t="shared" si="3"/>
        <v>6782.61</v>
      </c>
    </row>
    <row r="81" spans="1:10" ht="14" x14ac:dyDescent="0.3">
      <c r="A81" s="55" t="s">
        <v>208</v>
      </c>
      <c r="B81" s="55" t="s">
        <v>449</v>
      </c>
      <c r="C81" s="57" t="s">
        <v>219</v>
      </c>
      <c r="D81" s="94" t="s">
        <v>461</v>
      </c>
      <c r="E81" s="138">
        <v>1</v>
      </c>
      <c r="F81" s="90" t="s">
        <v>625</v>
      </c>
      <c r="G81" s="148">
        <v>0</v>
      </c>
      <c r="H81" s="146"/>
      <c r="I81" s="146">
        <v>14838.72</v>
      </c>
      <c r="J81" s="149">
        <f t="shared" si="3"/>
        <v>14838.72</v>
      </c>
    </row>
    <row r="82" spans="1:10" ht="14" x14ac:dyDescent="0.3">
      <c r="A82" s="55" t="s">
        <v>187</v>
      </c>
      <c r="B82" s="55" t="s">
        <v>25</v>
      </c>
      <c r="C82" s="57" t="s">
        <v>636</v>
      </c>
      <c r="D82" s="94" t="s">
        <v>407</v>
      </c>
      <c r="E82" s="138">
        <v>1</v>
      </c>
      <c r="F82" s="153" t="s">
        <v>306</v>
      </c>
      <c r="G82" s="148">
        <v>0</v>
      </c>
      <c r="H82" s="147"/>
      <c r="I82" s="147">
        <v>10400</v>
      </c>
      <c r="J82" s="146">
        <f t="shared" si="3"/>
        <v>10400</v>
      </c>
    </row>
    <row r="83" spans="1:10" ht="14" x14ac:dyDescent="0.3">
      <c r="A83" s="55" t="s">
        <v>180</v>
      </c>
      <c r="B83" s="57" t="s">
        <v>37</v>
      </c>
      <c r="C83" s="57" t="s">
        <v>636</v>
      </c>
      <c r="D83" s="94" t="s">
        <v>227</v>
      </c>
      <c r="E83" s="138">
        <v>1</v>
      </c>
      <c r="F83" s="155" t="s">
        <v>653</v>
      </c>
      <c r="G83" s="148">
        <v>0</v>
      </c>
      <c r="H83" s="145">
        <v>770.75</v>
      </c>
      <c r="I83" s="145">
        <v>3083.01</v>
      </c>
      <c r="J83" s="149">
        <f t="shared" si="3"/>
        <v>3853.76</v>
      </c>
    </row>
    <row r="84" spans="1:10" ht="14" x14ac:dyDescent="0.3">
      <c r="A84" s="55" t="s">
        <v>182</v>
      </c>
      <c r="B84" s="56" t="s">
        <v>39</v>
      </c>
      <c r="C84" s="58" t="s">
        <v>637</v>
      </c>
      <c r="D84" s="94" t="s">
        <v>227</v>
      </c>
      <c r="E84" s="138">
        <v>1</v>
      </c>
      <c r="F84" s="129" t="s">
        <v>307</v>
      </c>
      <c r="G84" s="148">
        <v>0</v>
      </c>
      <c r="H84" s="146">
        <v>500.99</v>
      </c>
      <c r="I84" s="146">
        <v>2003.96</v>
      </c>
      <c r="J84" s="149">
        <f t="shared" si="3"/>
        <v>2504.9499999999998</v>
      </c>
    </row>
    <row r="85" spans="1:10" ht="14" x14ac:dyDescent="0.3">
      <c r="A85" s="55" t="s">
        <v>199</v>
      </c>
      <c r="B85" s="55" t="s">
        <v>31</v>
      </c>
      <c r="C85" s="56" t="s">
        <v>219</v>
      </c>
      <c r="D85" s="94" t="s">
        <v>227</v>
      </c>
      <c r="E85" s="138">
        <v>1</v>
      </c>
      <c r="F85" s="60" t="s">
        <v>311</v>
      </c>
      <c r="G85" s="148">
        <v>0</v>
      </c>
      <c r="H85" s="146">
        <v>1310.28</v>
      </c>
      <c r="I85" s="146">
        <v>5241.1099999999997</v>
      </c>
      <c r="J85" s="149">
        <f t="shared" si="3"/>
        <v>6551.3899999999994</v>
      </c>
    </row>
    <row r="86" spans="1:10" ht="14" x14ac:dyDescent="0.3">
      <c r="A86" s="55" t="s">
        <v>181</v>
      </c>
      <c r="B86" s="57" t="s">
        <v>33</v>
      </c>
      <c r="C86" s="55" t="s">
        <v>226</v>
      </c>
      <c r="D86" s="94" t="s">
        <v>227</v>
      </c>
      <c r="E86" s="138">
        <v>1</v>
      </c>
      <c r="F86" s="60" t="s">
        <v>312</v>
      </c>
      <c r="G86" s="148">
        <v>0</v>
      </c>
      <c r="H86" s="145">
        <v>1079.06</v>
      </c>
      <c r="I86" s="145">
        <v>4316.21</v>
      </c>
      <c r="J86" s="149">
        <f t="shared" si="3"/>
        <v>5395.27</v>
      </c>
    </row>
    <row r="87" spans="1:10" ht="14" x14ac:dyDescent="0.3">
      <c r="A87" s="55" t="s">
        <v>185</v>
      </c>
      <c r="B87" s="55" t="s">
        <v>29</v>
      </c>
      <c r="C87" s="56" t="s">
        <v>634</v>
      </c>
      <c r="D87" s="94" t="s">
        <v>227</v>
      </c>
      <c r="E87" s="138">
        <v>1</v>
      </c>
      <c r="F87" s="155" t="s">
        <v>654</v>
      </c>
      <c r="G87" s="148">
        <v>0</v>
      </c>
      <c r="H87" s="146">
        <v>1425.9</v>
      </c>
      <c r="I87" s="146">
        <v>5703.56</v>
      </c>
      <c r="J87" s="149">
        <f t="shared" si="3"/>
        <v>7129.4600000000009</v>
      </c>
    </row>
    <row r="88" spans="1:10" ht="14" x14ac:dyDescent="0.3">
      <c r="A88" s="55" t="s">
        <v>189</v>
      </c>
      <c r="B88" s="55" t="s">
        <v>31</v>
      </c>
      <c r="C88" s="58" t="s">
        <v>636</v>
      </c>
      <c r="D88" s="94" t="s">
        <v>227</v>
      </c>
      <c r="E88" s="138">
        <v>1</v>
      </c>
      <c r="F88" s="60" t="s">
        <v>314</v>
      </c>
      <c r="G88" s="148">
        <v>0</v>
      </c>
      <c r="H88" s="146">
        <v>1310.28</v>
      </c>
      <c r="I88" s="146">
        <v>5241.1099999999997</v>
      </c>
      <c r="J88" s="149">
        <f t="shared" si="3"/>
        <v>6551.3899999999994</v>
      </c>
    </row>
    <row r="89" spans="1:10" ht="14" x14ac:dyDescent="0.3">
      <c r="A89" s="55" t="s">
        <v>187</v>
      </c>
      <c r="B89" s="55" t="s">
        <v>25</v>
      </c>
      <c r="C89" s="56" t="s">
        <v>222</v>
      </c>
      <c r="D89" s="94" t="s">
        <v>227</v>
      </c>
      <c r="E89" s="138">
        <v>1</v>
      </c>
      <c r="F89" s="89" t="s">
        <v>608</v>
      </c>
      <c r="G89" s="148">
        <v>0</v>
      </c>
      <c r="H89" s="147">
        <v>2600</v>
      </c>
      <c r="I89" s="147">
        <v>10400</v>
      </c>
      <c r="J89" s="146">
        <f t="shared" si="3"/>
        <v>13000</v>
      </c>
    </row>
    <row r="90" spans="1:10" ht="14" x14ac:dyDescent="0.3">
      <c r="A90" s="55" t="s">
        <v>183</v>
      </c>
      <c r="B90" s="57" t="s">
        <v>27</v>
      </c>
      <c r="C90" s="56" t="s">
        <v>222</v>
      </c>
      <c r="D90" s="94" t="s">
        <v>227</v>
      </c>
      <c r="E90" s="138">
        <v>1</v>
      </c>
      <c r="F90" s="154" t="s">
        <v>315</v>
      </c>
      <c r="G90" s="148">
        <v>0</v>
      </c>
      <c r="H90" s="146">
        <v>1695.65</v>
      </c>
      <c r="I90" s="146">
        <v>6782.61</v>
      </c>
      <c r="J90" s="149">
        <f t="shared" si="3"/>
        <v>8478.26</v>
      </c>
    </row>
    <row r="91" spans="1:10" ht="14" x14ac:dyDescent="0.3">
      <c r="A91" s="55" t="s">
        <v>206</v>
      </c>
      <c r="B91" s="57" t="s">
        <v>27</v>
      </c>
      <c r="C91" s="57" t="s">
        <v>219</v>
      </c>
      <c r="D91" s="94" t="s">
        <v>227</v>
      </c>
      <c r="E91" s="138">
        <v>1</v>
      </c>
      <c r="F91" s="60" t="s">
        <v>316</v>
      </c>
      <c r="G91" s="148">
        <v>0</v>
      </c>
      <c r="H91" s="146">
        <v>1695.65</v>
      </c>
      <c r="I91" s="146">
        <v>6782.61</v>
      </c>
      <c r="J91" s="149">
        <f t="shared" si="3"/>
        <v>8478.26</v>
      </c>
    </row>
    <row r="92" spans="1:10" ht="14" x14ac:dyDescent="0.3">
      <c r="A92" s="55" t="s">
        <v>183</v>
      </c>
      <c r="B92" s="57" t="s">
        <v>27</v>
      </c>
      <c r="C92" s="56" t="s">
        <v>222</v>
      </c>
      <c r="D92" s="94" t="s">
        <v>227</v>
      </c>
      <c r="E92" s="138">
        <v>1</v>
      </c>
      <c r="F92" s="60" t="s">
        <v>613</v>
      </c>
      <c r="G92" s="148">
        <v>0</v>
      </c>
      <c r="H92" s="146">
        <v>1695.65</v>
      </c>
      <c r="I92" s="146">
        <v>6782.61</v>
      </c>
      <c r="J92" s="149">
        <f t="shared" si="3"/>
        <v>8478.26</v>
      </c>
    </row>
    <row r="93" spans="1:10" ht="14" x14ac:dyDescent="0.3">
      <c r="A93" s="55" t="s">
        <v>182</v>
      </c>
      <c r="B93" s="56" t="s">
        <v>39</v>
      </c>
      <c r="C93" s="56" t="s">
        <v>634</v>
      </c>
      <c r="D93" s="94" t="s">
        <v>227</v>
      </c>
      <c r="E93" s="138">
        <v>1</v>
      </c>
      <c r="F93" s="60" t="s">
        <v>319</v>
      </c>
      <c r="G93" s="148">
        <v>0</v>
      </c>
      <c r="H93" s="146">
        <v>500.99</v>
      </c>
      <c r="I93" s="146">
        <v>2003.96</v>
      </c>
      <c r="J93" s="149">
        <f t="shared" si="3"/>
        <v>2504.9499999999998</v>
      </c>
    </row>
    <row r="94" spans="1:10" ht="14" x14ac:dyDescent="0.3">
      <c r="A94" s="55" t="s">
        <v>207</v>
      </c>
      <c r="B94" s="57" t="s">
        <v>27</v>
      </c>
      <c r="C94" s="58" t="s">
        <v>636</v>
      </c>
      <c r="D94" s="94" t="s">
        <v>227</v>
      </c>
      <c r="E94" s="138">
        <v>1</v>
      </c>
      <c r="F94" s="60" t="s">
        <v>320</v>
      </c>
      <c r="G94" s="148">
        <v>0</v>
      </c>
      <c r="H94" s="146">
        <v>1695.65</v>
      </c>
      <c r="I94" s="146">
        <v>6782.61</v>
      </c>
      <c r="J94" s="149">
        <f t="shared" si="3"/>
        <v>8478.26</v>
      </c>
    </row>
    <row r="95" spans="1:10" ht="14" x14ac:dyDescent="0.3">
      <c r="A95" s="55" t="s">
        <v>181</v>
      </c>
      <c r="B95" s="57" t="s">
        <v>33</v>
      </c>
      <c r="C95" s="57" t="s">
        <v>219</v>
      </c>
      <c r="D95" s="94" t="s">
        <v>227</v>
      </c>
      <c r="E95" s="138">
        <v>1</v>
      </c>
      <c r="F95" s="60" t="s">
        <v>321</v>
      </c>
      <c r="G95" s="148">
        <v>0</v>
      </c>
      <c r="H95" s="145">
        <v>1079.06</v>
      </c>
      <c r="I95" s="145">
        <v>4316.21</v>
      </c>
      <c r="J95" s="149">
        <f t="shared" si="3"/>
        <v>5395.27</v>
      </c>
    </row>
    <row r="96" spans="1:10" ht="14" x14ac:dyDescent="0.3">
      <c r="A96" s="55" t="s">
        <v>182</v>
      </c>
      <c r="B96" s="56" t="s">
        <v>39</v>
      </c>
      <c r="C96" s="56" t="s">
        <v>634</v>
      </c>
      <c r="D96" s="94" t="s">
        <v>227</v>
      </c>
      <c r="E96" s="138">
        <v>1</v>
      </c>
      <c r="F96" s="60" t="s">
        <v>322</v>
      </c>
      <c r="G96" s="148">
        <v>0</v>
      </c>
      <c r="H96" s="146">
        <v>500.99</v>
      </c>
      <c r="I96" s="146">
        <v>2003.96</v>
      </c>
      <c r="J96" s="149">
        <f t="shared" si="3"/>
        <v>2504.9499999999998</v>
      </c>
    </row>
    <row r="97" spans="1:10" ht="14" x14ac:dyDescent="0.3">
      <c r="A97" s="55" t="s">
        <v>182</v>
      </c>
      <c r="B97" s="56" t="s">
        <v>39</v>
      </c>
      <c r="C97" s="57" t="s">
        <v>635</v>
      </c>
      <c r="D97" s="94" t="s">
        <v>227</v>
      </c>
      <c r="E97" s="138">
        <v>1</v>
      </c>
      <c r="F97" s="60" t="s">
        <v>323</v>
      </c>
      <c r="G97" s="148">
        <v>0</v>
      </c>
      <c r="H97" s="146">
        <v>500.99</v>
      </c>
      <c r="I97" s="146">
        <v>2003.96</v>
      </c>
      <c r="J97" s="149">
        <f t="shared" si="3"/>
        <v>2504.9499999999998</v>
      </c>
    </row>
    <row r="98" spans="1:10" ht="14" x14ac:dyDescent="0.3">
      <c r="A98" s="55" t="s">
        <v>182</v>
      </c>
      <c r="B98" s="56" t="s">
        <v>39</v>
      </c>
      <c r="C98" s="57" t="s">
        <v>219</v>
      </c>
      <c r="D98" s="94" t="s">
        <v>227</v>
      </c>
      <c r="E98" s="138">
        <v>1</v>
      </c>
      <c r="F98" s="60" t="s">
        <v>324</v>
      </c>
      <c r="G98" s="148">
        <v>0</v>
      </c>
      <c r="H98" s="146">
        <v>500.99</v>
      </c>
      <c r="I98" s="146">
        <v>2003.96</v>
      </c>
      <c r="J98" s="149">
        <f t="shared" si="3"/>
        <v>2504.9499999999998</v>
      </c>
    </row>
    <row r="99" spans="1:10" ht="14" x14ac:dyDescent="0.3">
      <c r="A99" s="55" t="s">
        <v>209</v>
      </c>
      <c r="B99" s="57" t="s">
        <v>27</v>
      </c>
      <c r="C99" s="57" t="s">
        <v>219</v>
      </c>
      <c r="D99" s="94" t="s">
        <v>227</v>
      </c>
      <c r="E99" s="138">
        <v>1</v>
      </c>
      <c r="F99" s="60" t="s">
        <v>326</v>
      </c>
      <c r="G99" s="148">
        <v>0</v>
      </c>
      <c r="H99" s="146">
        <v>1695.65</v>
      </c>
      <c r="I99" s="146">
        <v>6782.61</v>
      </c>
      <c r="J99" s="149">
        <f t="shared" si="3"/>
        <v>8478.26</v>
      </c>
    </row>
    <row r="100" spans="1:10" ht="14" x14ac:dyDescent="0.3">
      <c r="A100" s="55" t="s">
        <v>201</v>
      </c>
      <c r="B100" s="56" t="s">
        <v>39</v>
      </c>
      <c r="C100" s="55" t="s">
        <v>226</v>
      </c>
      <c r="D100" s="94" t="s">
        <v>227</v>
      </c>
      <c r="E100" s="138">
        <v>1</v>
      </c>
      <c r="F100" s="60" t="s">
        <v>564</v>
      </c>
      <c r="G100" s="148">
        <v>0</v>
      </c>
      <c r="H100" s="146">
        <v>500.99</v>
      </c>
      <c r="I100" s="146">
        <v>2003.96</v>
      </c>
      <c r="J100" s="149">
        <f t="shared" si="3"/>
        <v>2504.9499999999998</v>
      </c>
    </row>
    <row r="101" spans="1:10" ht="14" x14ac:dyDescent="0.3">
      <c r="A101" s="55" t="s">
        <v>180</v>
      </c>
      <c r="B101" s="58" t="s">
        <v>37</v>
      </c>
      <c r="C101" s="57" t="s">
        <v>219</v>
      </c>
      <c r="D101" s="94" t="s">
        <v>227</v>
      </c>
      <c r="E101" s="138">
        <v>1</v>
      </c>
      <c r="F101" s="59" t="s">
        <v>330</v>
      </c>
      <c r="G101" s="148">
        <v>0</v>
      </c>
      <c r="H101" s="145">
        <v>770.75</v>
      </c>
      <c r="I101" s="145">
        <v>3083.01</v>
      </c>
      <c r="J101" s="149">
        <f t="shared" si="3"/>
        <v>3853.76</v>
      </c>
    </row>
    <row r="102" spans="1:10" ht="14" x14ac:dyDescent="0.3">
      <c r="A102" s="55" t="s">
        <v>199</v>
      </c>
      <c r="B102" s="55" t="s">
        <v>31</v>
      </c>
      <c r="C102" s="57" t="s">
        <v>219</v>
      </c>
      <c r="D102" s="94" t="s">
        <v>227</v>
      </c>
      <c r="E102" s="138">
        <v>1</v>
      </c>
      <c r="F102" s="60" t="s">
        <v>331</v>
      </c>
      <c r="G102" s="148">
        <v>0</v>
      </c>
      <c r="H102" s="146">
        <v>1310.28</v>
      </c>
      <c r="I102" s="146">
        <v>5241.1099999999997</v>
      </c>
      <c r="J102" s="149">
        <f t="shared" si="3"/>
        <v>6551.3899999999994</v>
      </c>
    </row>
    <row r="103" spans="1:10" ht="14" x14ac:dyDescent="0.3">
      <c r="A103" s="55" t="s">
        <v>187</v>
      </c>
      <c r="B103" s="55" t="s">
        <v>25</v>
      </c>
      <c r="C103" s="56" t="s">
        <v>222</v>
      </c>
      <c r="D103" s="94" t="s">
        <v>461</v>
      </c>
      <c r="E103" s="138">
        <v>1</v>
      </c>
      <c r="F103" s="60" t="s">
        <v>334</v>
      </c>
      <c r="G103" s="148">
        <v>0</v>
      </c>
      <c r="H103" s="147"/>
      <c r="I103" s="147">
        <v>10400</v>
      </c>
      <c r="J103" s="146">
        <f t="shared" si="3"/>
        <v>10400</v>
      </c>
    </row>
    <row r="104" spans="1:10" ht="14" x14ac:dyDescent="0.3">
      <c r="A104" s="55" t="s">
        <v>185</v>
      </c>
      <c r="B104" s="55" t="s">
        <v>29</v>
      </c>
      <c r="C104" s="57" t="s">
        <v>636</v>
      </c>
      <c r="D104" s="94" t="s">
        <v>227</v>
      </c>
      <c r="E104" s="138">
        <v>1</v>
      </c>
      <c r="F104" s="61" t="s">
        <v>336</v>
      </c>
      <c r="G104" s="148">
        <v>0</v>
      </c>
      <c r="H104" s="146">
        <v>1425.9</v>
      </c>
      <c r="I104" s="146">
        <v>5703.56</v>
      </c>
      <c r="J104" s="149">
        <f t="shared" ref="J104:J135" si="4">H104+I104</f>
        <v>7129.4600000000009</v>
      </c>
    </row>
    <row r="105" spans="1:10" ht="14" x14ac:dyDescent="0.3">
      <c r="A105" s="55" t="s">
        <v>216</v>
      </c>
      <c r="B105" s="55" t="s">
        <v>437</v>
      </c>
      <c r="C105" s="59" t="s">
        <v>222</v>
      </c>
      <c r="D105" s="94" t="s">
        <v>227</v>
      </c>
      <c r="E105" s="138">
        <v>1</v>
      </c>
      <c r="F105" s="89" t="s">
        <v>607</v>
      </c>
      <c r="G105" s="148">
        <v>0</v>
      </c>
      <c r="H105" s="146">
        <v>9396</v>
      </c>
      <c r="I105" s="146">
        <v>21924</v>
      </c>
      <c r="J105" s="150">
        <f t="shared" si="4"/>
        <v>31320</v>
      </c>
    </row>
    <row r="106" spans="1:10" ht="14" x14ac:dyDescent="0.3">
      <c r="A106" s="55" t="s">
        <v>195</v>
      </c>
      <c r="B106" s="55" t="s">
        <v>41</v>
      </c>
      <c r="C106" s="56" t="s">
        <v>634</v>
      </c>
      <c r="D106" s="94" t="s">
        <v>227</v>
      </c>
      <c r="E106" s="138">
        <v>1</v>
      </c>
      <c r="F106" s="61" t="s">
        <v>338</v>
      </c>
      <c r="G106" s="148">
        <v>0</v>
      </c>
      <c r="H106" s="146">
        <v>308.3</v>
      </c>
      <c r="I106" s="146">
        <v>1233.21</v>
      </c>
      <c r="J106" s="150">
        <f t="shared" si="4"/>
        <v>1541.51</v>
      </c>
    </row>
    <row r="107" spans="1:10" ht="14" x14ac:dyDescent="0.3">
      <c r="A107" s="55" t="s">
        <v>188</v>
      </c>
      <c r="B107" s="55" t="s">
        <v>35</v>
      </c>
      <c r="C107" s="55" t="s">
        <v>226</v>
      </c>
      <c r="D107" s="94" t="s">
        <v>407</v>
      </c>
      <c r="E107" s="138">
        <v>1</v>
      </c>
      <c r="F107" s="60" t="s">
        <v>339</v>
      </c>
      <c r="G107" s="148">
        <v>0</v>
      </c>
      <c r="H107" s="146"/>
      <c r="I107" s="146">
        <v>3745.85</v>
      </c>
      <c r="J107" s="149">
        <f t="shared" si="4"/>
        <v>3745.85</v>
      </c>
    </row>
    <row r="108" spans="1:10" ht="14" x14ac:dyDescent="0.3">
      <c r="A108" s="55" t="s">
        <v>213</v>
      </c>
      <c r="B108" s="57" t="s">
        <v>27</v>
      </c>
      <c r="C108" s="56" t="s">
        <v>634</v>
      </c>
      <c r="D108" s="94" t="s">
        <v>227</v>
      </c>
      <c r="E108" s="138">
        <v>1</v>
      </c>
      <c r="F108" s="60" t="s">
        <v>340</v>
      </c>
      <c r="G108" s="148">
        <v>0</v>
      </c>
      <c r="H108" s="146">
        <v>1695.65</v>
      </c>
      <c r="I108" s="146">
        <v>6782.61</v>
      </c>
      <c r="J108" s="149">
        <f t="shared" si="4"/>
        <v>8478.26</v>
      </c>
    </row>
    <row r="109" spans="1:10" ht="14" x14ac:dyDescent="0.3">
      <c r="A109" s="55" t="s">
        <v>189</v>
      </c>
      <c r="B109" s="55" t="s">
        <v>31</v>
      </c>
      <c r="C109" s="56" t="s">
        <v>636</v>
      </c>
      <c r="D109" s="94" t="s">
        <v>227</v>
      </c>
      <c r="E109" s="138">
        <v>1</v>
      </c>
      <c r="F109" s="60" t="s">
        <v>341</v>
      </c>
      <c r="G109" s="148">
        <v>0</v>
      </c>
      <c r="H109" s="146">
        <v>1310.28</v>
      </c>
      <c r="I109" s="146">
        <v>5241.1099999999997</v>
      </c>
      <c r="J109" s="149">
        <f t="shared" si="4"/>
        <v>6551.3899999999994</v>
      </c>
    </row>
    <row r="110" spans="1:10" ht="14" x14ac:dyDescent="0.3">
      <c r="A110" s="55" t="s">
        <v>189</v>
      </c>
      <c r="B110" s="55" t="s">
        <v>31</v>
      </c>
      <c r="C110" s="57" t="s">
        <v>219</v>
      </c>
      <c r="D110" s="94" t="s">
        <v>227</v>
      </c>
      <c r="E110" s="138">
        <v>1</v>
      </c>
      <c r="F110" s="61" t="s">
        <v>342</v>
      </c>
      <c r="G110" s="148">
        <v>0</v>
      </c>
      <c r="H110" s="146">
        <v>1310.28</v>
      </c>
      <c r="I110" s="146">
        <v>5241.1099999999997</v>
      </c>
      <c r="J110" s="149">
        <f t="shared" si="4"/>
        <v>6551.3899999999994</v>
      </c>
    </row>
    <row r="111" spans="1:10" ht="14" x14ac:dyDescent="0.3">
      <c r="A111" s="55" t="s">
        <v>188</v>
      </c>
      <c r="B111" s="55" t="s">
        <v>35</v>
      </c>
      <c r="C111" s="56" t="s">
        <v>222</v>
      </c>
      <c r="D111" s="94" t="s">
        <v>227</v>
      </c>
      <c r="E111" s="138">
        <v>1</v>
      </c>
      <c r="F111" s="60" t="s">
        <v>343</v>
      </c>
      <c r="G111" s="148">
        <v>0</v>
      </c>
      <c r="H111" s="146">
        <v>936.46</v>
      </c>
      <c r="I111" s="146">
        <v>3745.85</v>
      </c>
      <c r="J111" s="149">
        <f t="shared" si="4"/>
        <v>4682.3099999999995</v>
      </c>
    </row>
    <row r="112" spans="1:10" ht="14" x14ac:dyDescent="0.3">
      <c r="A112" s="55" t="s">
        <v>189</v>
      </c>
      <c r="B112" s="55" t="s">
        <v>31</v>
      </c>
      <c r="C112" s="57" t="s">
        <v>219</v>
      </c>
      <c r="D112" s="94" t="s">
        <v>227</v>
      </c>
      <c r="E112" s="138">
        <v>1</v>
      </c>
      <c r="F112" s="60" t="s">
        <v>344</v>
      </c>
      <c r="G112" s="148">
        <v>0</v>
      </c>
      <c r="H112" s="146">
        <v>1310.28</v>
      </c>
      <c r="I112" s="146">
        <v>5241.1099999999997</v>
      </c>
      <c r="J112" s="149">
        <f t="shared" si="4"/>
        <v>6551.3899999999994</v>
      </c>
    </row>
    <row r="113" spans="1:10" ht="14" x14ac:dyDescent="0.3">
      <c r="A113" s="55" t="s">
        <v>180</v>
      </c>
      <c r="B113" s="58" t="s">
        <v>37</v>
      </c>
      <c r="C113" s="56" t="s">
        <v>222</v>
      </c>
      <c r="D113" s="94" t="s">
        <v>227</v>
      </c>
      <c r="E113" s="138">
        <v>1</v>
      </c>
      <c r="F113" s="61" t="s">
        <v>345</v>
      </c>
      <c r="G113" s="148">
        <v>0</v>
      </c>
      <c r="H113" s="145">
        <v>770.75</v>
      </c>
      <c r="I113" s="145">
        <v>3083.01</v>
      </c>
      <c r="J113" s="149">
        <f t="shared" si="4"/>
        <v>3853.76</v>
      </c>
    </row>
    <row r="114" spans="1:10" ht="14" x14ac:dyDescent="0.3">
      <c r="A114" s="55" t="s">
        <v>185</v>
      </c>
      <c r="B114" s="55" t="s">
        <v>29</v>
      </c>
      <c r="C114" s="56" t="s">
        <v>219</v>
      </c>
      <c r="D114" s="94" t="s">
        <v>227</v>
      </c>
      <c r="E114" s="138">
        <v>1</v>
      </c>
      <c r="F114" s="90" t="s">
        <v>645</v>
      </c>
      <c r="G114" s="148">
        <v>0</v>
      </c>
      <c r="H114" s="146">
        <v>1425.9</v>
      </c>
      <c r="I114" s="146">
        <v>5703.56</v>
      </c>
      <c r="J114" s="149">
        <f t="shared" si="4"/>
        <v>7129.4600000000009</v>
      </c>
    </row>
    <row r="115" spans="1:10" ht="14" x14ac:dyDescent="0.3">
      <c r="A115" s="55" t="s">
        <v>189</v>
      </c>
      <c r="B115" s="55" t="s">
        <v>31</v>
      </c>
      <c r="C115" s="57" t="s">
        <v>636</v>
      </c>
      <c r="D115" s="94" t="s">
        <v>227</v>
      </c>
      <c r="E115" s="138">
        <v>1</v>
      </c>
      <c r="F115" s="60" t="s">
        <v>348</v>
      </c>
      <c r="G115" s="148">
        <v>0</v>
      </c>
      <c r="H115" s="146">
        <v>1310.28</v>
      </c>
      <c r="I115" s="146">
        <v>5241.1099999999997</v>
      </c>
      <c r="J115" s="149">
        <f t="shared" si="4"/>
        <v>6551.3899999999994</v>
      </c>
    </row>
    <row r="116" spans="1:10" ht="14" x14ac:dyDescent="0.3">
      <c r="A116" s="55" t="s">
        <v>182</v>
      </c>
      <c r="B116" s="56" t="s">
        <v>39</v>
      </c>
      <c r="C116" s="58" t="s">
        <v>219</v>
      </c>
      <c r="D116" s="94" t="s">
        <v>227</v>
      </c>
      <c r="E116" s="138">
        <v>1</v>
      </c>
      <c r="F116" s="60" t="s">
        <v>349</v>
      </c>
      <c r="G116" s="148">
        <v>0</v>
      </c>
      <c r="H116" s="146">
        <v>500.99</v>
      </c>
      <c r="I116" s="146">
        <v>2003.96</v>
      </c>
      <c r="J116" s="149">
        <f t="shared" si="4"/>
        <v>2504.9499999999998</v>
      </c>
    </row>
    <row r="117" spans="1:10" ht="14" x14ac:dyDescent="0.3">
      <c r="A117" s="55" t="s">
        <v>189</v>
      </c>
      <c r="B117" s="55" t="s">
        <v>31</v>
      </c>
      <c r="C117" s="57" t="s">
        <v>219</v>
      </c>
      <c r="D117" s="94" t="s">
        <v>407</v>
      </c>
      <c r="E117" s="138">
        <v>1</v>
      </c>
      <c r="F117" s="60" t="s">
        <v>351</v>
      </c>
      <c r="G117" s="148">
        <v>0</v>
      </c>
      <c r="H117" s="146"/>
      <c r="I117" s="146">
        <v>5241.1099999999997</v>
      </c>
      <c r="J117" s="149">
        <f t="shared" si="4"/>
        <v>5241.1099999999997</v>
      </c>
    </row>
    <row r="118" spans="1:10" ht="14" x14ac:dyDescent="0.3">
      <c r="A118" s="55" t="s">
        <v>199</v>
      </c>
      <c r="B118" s="55" t="s">
        <v>31</v>
      </c>
      <c r="C118" s="57" t="s">
        <v>219</v>
      </c>
      <c r="D118" s="94" t="s">
        <v>227</v>
      </c>
      <c r="E118" s="138">
        <v>1</v>
      </c>
      <c r="F118" s="60" t="s">
        <v>569</v>
      </c>
      <c r="G118" s="148">
        <v>0</v>
      </c>
      <c r="H118" s="146">
        <v>1310.28</v>
      </c>
      <c r="I118" s="146">
        <v>5241.1099999999997</v>
      </c>
      <c r="J118" s="149">
        <f t="shared" si="4"/>
        <v>6551.3899999999994</v>
      </c>
    </row>
    <row r="119" spans="1:10" ht="14" x14ac:dyDescent="0.3">
      <c r="A119" s="55" t="s">
        <v>180</v>
      </c>
      <c r="B119" s="58" t="s">
        <v>37</v>
      </c>
      <c r="C119" s="57" t="s">
        <v>219</v>
      </c>
      <c r="D119" s="94" t="s">
        <v>227</v>
      </c>
      <c r="E119" s="138">
        <v>1</v>
      </c>
      <c r="F119" s="60" t="s">
        <v>352</v>
      </c>
      <c r="G119" s="148">
        <v>0</v>
      </c>
      <c r="H119" s="145">
        <v>770.75</v>
      </c>
      <c r="I119" s="145">
        <v>3083.01</v>
      </c>
      <c r="J119" s="149">
        <f t="shared" si="4"/>
        <v>3853.76</v>
      </c>
    </row>
    <row r="120" spans="1:10" ht="14" x14ac:dyDescent="0.3">
      <c r="A120" s="55" t="s">
        <v>214</v>
      </c>
      <c r="B120" s="55" t="s">
        <v>449</v>
      </c>
      <c r="C120" s="55" t="s">
        <v>226</v>
      </c>
      <c r="D120" s="94" t="s">
        <v>407</v>
      </c>
      <c r="E120" s="138">
        <v>1</v>
      </c>
      <c r="F120" s="60" t="s">
        <v>353</v>
      </c>
      <c r="G120" s="148">
        <v>0</v>
      </c>
      <c r="H120" s="146"/>
      <c r="I120" s="146">
        <v>14838.72</v>
      </c>
      <c r="J120" s="149">
        <f t="shared" si="4"/>
        <v>14838.72</v>
      </c>
    </row>
    <row r="121" spans="1:10" ht="14" x14ac:dyDescent="0.3">
      <c r="A121" s="55" t="s">
        <v>181</v>
      </c>
      <c r="B121" s="57" t="s">
        <v>33</v>
      </c>
      <c r="C121" s="58" t="s">
        <v>637</v>
      </c>
      <c r="D121" s="94" t="s">
        <v>227</v>
      </c>
      <c r="E121" s="138">
        <v>1</v>
      </c>
      <c r="F121" s="90" t="s">
        <v>641</v>
      </c>
      <c r="G121" s="148">
        <v>0</v>
      </c>
      <c r="H121" s="145">
        <v>1079.06</v>
      </c>
      <c r="I121" s="145">
        <v>4316.21</v>
      </c>
      <c r="J121" s="149">
        <f t="shared" si="4"/>
        <v>5395.27</v>
      </c>
    </row>
    <row r="122" spans="1:10" ht="14" x14ac:dyDescent="0.3">
      <c r="A122" s="55" t="s">
        <v>188</v>
      </c>
      <c r="B122" s="55" t="s">
        <v>35</v>
      </c>
      <c r="C122" s="56" t="s">
        <v>219</v>
      </c>
      <c r="D122" s="94" t="s">
        <v>227</v>
      </c>
      <c r="E122" s="138">
        <v>1</v>
      </c>
      <c r="F122" s="60" t="s">
        <v>355</v>
      </c>
      <c r="G122" s="148">
        <v>0</v>
      </c>
      <c r="H122" s="146">
        <v>936.46</v>
      </c>
      <c r="I122" s="146">
        <v>3745.85</v>
      </c>
      <c r="J122" s="149">
        <f t="shared" si="4"/>
        <v>4682.3099999999995</v>
      </c>
    </row>
    <row r="123" spans="1:10" ht="14" x14ac:dyDescent="0.3">
      <c r="A123" s="55" t="s">
        <v>189</v>
      </c>
      <c r="B123" s="55" t="s">
        <v>31</v>
      </c>
      <c r="C123" s="57" t="s">
        <v>635</v>
      </c>
      <c r="D123" s="94" t="s">
        <v>407</v>
      </c>
      <c r="E123" s="138">
        <v>1</v>
      </c>
      <c r="F123" s="60" t="s">
        <v>356</v>
      </c>
      <c r="G123" s="148">
        <v>0</v>
      </c>
      <c r="H123" s="146"/>
      <c r="I123" s="146">
        <v>5241.1099999999997</v>
      </c>
      <c r="J123" s="149">
        <f t="shared" si="4"/>
        <v>5241.1099999999997</v>
      </c>
    </row>
    <row r="124" spans="1:10" ht="14" x14ac:dyDescent="0.3">
      <c r="A124" s="55" t="s">
        <v>185</v>
      </c>
      <c r="B124" s="55" t="s">
        <v>29</v>
      </c>
      <c r="C124" s="56" t="s">
        <v>222</v>
      </c>
      <c r="D124" s="94" t="s">
        <v>227</v>
      </c>
      <c r="E124" s="138">
        <v>1</v>
      </c>
      <c r="F124" s="60" t="s">
        <v>357</v>
      </c>
      <c r="G124" s="148">
        <v>0</v>
      </c>
      <c r="H124" s="146">
        <v>1425.9</v>
      </c>
      <c r="I124" s="146">
        <v>5703.56</v>
      </c>
      <c r="J124" s="149">
        <f t="shared" si="4"/>
        <v>7129.4600000000009</v>
      </c>
    </row>
    <row r="125" spans="1:10" ht="14" x14ac:dyDescent="0.3">
      <c r="A125" s="55" t="s">
        <v>183</v>
      </c>
      <c r="B125" s="57" t="s">
        <v>27</v>
      </c>
      <c r="C125" s="56" t="s">
        <v>222</v>
      </c>
      <c r="D125" s="94" t="s">
        <v>227</v>
      </c>
      <c r="E125" s="138">
        <v>1</v>
      </c>
      <c r="F125" s="61" t="s">
        <v>358</v>
      </c>
      <c r="G125" s="148">
        <v>0</v>
      </c>
      <c r="H125" s="146">
        <v>1695.65</v>
      </c>
      <c r="I125" s="146">
        <v>6782.61</v>
      </c>
      <c r="J125" s="149">
        <f t="shared" si="4"/>
        <v>8478.26</v>
      </c>
    </row>
    <row r="126" spans="1:10" ht="14" x14ac:dyDescent="0.3">
      <c r="A126" s="55" t="s">
        <v>183</v>
      </c>
      <c r="B126" s="57" t="s">
        <v>27</v>
      </c>
      <c r="C126" s="56" t="s">
        <v>634</v>
      </c>
      <c r="D126" s="94" t="s">
        <v>227</v>
      </c>
      <c r="E126" s="138">
        <v>1</v>
      </c>
      <c r="F126" s="60" t="s">
        <v>360</v>
      </c>
      <c r="G126" s="148">
        <v>0</v>
      </c>
      <c r="H126" s="146">
        <v>1695.65</v>
      </c>
      <c r="I126" s="146">
        <v>6782.61</v>
      </c>
      <c r="J126" s="149">
        <f t="shared" si="4"/>
        <v>8478.26</v>
      </c>
    </row>
    <row r="127" spans="1:10" ht="14" x14ac:dyDescent="0.3">
      <c r="A127" s="55" t="s">
        <v>183</v>
      </c>
      <c r="B127" s="57" t="s">
        <v>27</v>
      </c>
      <c r="C127" s="56" t="s">
        <v>222</v>
      </c>
      <c r="D127" s="94" t="s">
        <v>227</v>
      </c>
      <c r="E127" s="138">
        <v>1</v>
      </c>
      <c r="F127" s="60" t="s">
        <v>361</v>
      </c>
      <c r="G127" s="148">
        <v>0</v>
      </c>
      <c r="H127" s="146">
        <v>1695.65</v>
      </c>
      <c r="I127" s="146">
        <v>6782.61</v>
      </c>
      <c r="J127" s="149">
        <f t="shared" si="4"/>
        <v>8478.26</v>
      </c>
    </row>
    <row r="128" spans="1:10" ht="14" x14ac:dyDescent="0.3">
      <c r="A128" s="55" t="s">
        <v>185</v>
      </c>
      <c r="B128" s="55" t="s">
        <v>29</v>
      </c>
      <c r="C128" s="56" t="s">
        <v>634</v>
      </c>
      <c r="D128" s="94" t="s">
        <v>227</v>
      </c>
      <c r="E128" s="138">
        <v>1</v>
      </c>
      <c r="F128" s="60" t="s">
        <v>363</v>
      </c>
      <c r="G128" s="148">
        <v>0</v>
      </c>
      <c r="H128" s="146">
        <v>1425.9</v>
      </c>
      <c r="I128" s="146">
        <v>5703.56</v>
      </c>
      <c r="J128" s="149">
        <f t="shared" si="4"/>
        <v>7129.4600000000009</v>
      </c>
    </row>
    <row r="129" spans="1:10" ht="14" x14ac:dyDescent="0.3">
      <c r="A129" s="55" t="s">
        <v>189</v>
      </c>
      <c r="B129" s="55" t="s">
        <v>31</v>
      </c>
      <c r="C129" s="56" t="s">
        <v>222</v>
      </c>
      <c r="D129" s="94" t="s">
        <v>227</v>
      </c>
      <c r="E129" s="138">
        <v>1</v>
      </c>
      <c r="F129" s="60" t="s">
        <v>364</v>
      </c>
      <c r="G129" s="148">
        <v>0</v>
      </c>
      <c r="H129" s="146">
        <v>1310.28</v>
      </c>
      <c r="I129" s="146">
        <v>5241.1099999999997</v>
      </c>
      <c r="J129" s="149">
        <f t="shared" si="4"/>
        <v>6551.3899999999994</v>
      </c>
    </row>
    <row r="130" spans="1:10" ht="14" x14ac:dyDescent="0.3">
      <c r="A130" s="55" t="s">
        <v>215</v>
      </c>
      <c r="B130" s="58" t="s">
        <v>37</v>
      </c>
      <c r="C130" s="57" t="s">
        <v>219</v>
      </c>
      <c r="D130" s="94" t="s">
        <v>407</v>
      </c>
      <c r="E130" s="138">
        <v>1</v>
      </c>
      <c r="F130" s="60" t="s">
        <v>365</v>
      </c>
      <c r="G130" s="148">
        <v>0</v>
      </c>
      <c r="H130" s="145"/>
      <c r="I130" s="145">
        <v>3083.01</v>
      </c>
      <c r="J130" s="149">
        <f t="shared" si="4"/>
        <v>3083.01</v>
      </c>
    </row>
    <row r="131" spans="1:10" ht="14" x14ac:dyDescent="0.3">
      <c r="A131" s="55" t="s">
        <v>180</v>
      </c>
      <c r="B131" s="58" t="s">
        <v>37</v>
      </c>
      <c r="C131" s="57" t="s">
        <v>219</v>
      </c>
      <c r="D131" s="94" t="s">
        <v>227</v>
      </c>
      <c r="E131" s="138">
        <v>1</v>
      </c>
      <c r="F131" s="60" t="s">
        <v>366</v>
      </c>
      <c r="G131" s="148">
        <v>0</v>
      </c>
      <c r="H131" s="145">
        <v>770.75</v>
      </c>
      <c r="I131" s="145">
        <v>3083.01</v>
      </c>
      <c r="J131" s="149">
        <f t="shared" si="4"/>
        <v>3853.76</v>
      </c>
    </row>
    <row r="132" spans="1:10" ht="14" x14ac:dyDescent="0.3">
      <c r="A132" s="55" t="s">
        <v>196</v>
      </c>
      <c r="B132" s="57" t="s">
        <v>33</v>
      </c>
      <c r="C132" s="56" t="s">
        <v>222</v>
      </c>
      <c r="D132" s="94" t="s">
        <v>227</v>
      </c>
      <c r="E132" s="138">
        <v>1</v>
      </c>
      <c r="F132" s="60" t="s">
        <v>367</v>
      </c>
      <c r="G132" s="148">
        <v>0</v>
      </c>
      <c r="H132" s="145">
        <v>1079.06</v>
      </c>
      <c r="I132" s="145">
        <v>4316.21</v>
      </c>
      <c r="J132" s="149">
        <f t="shared" si="4"/>
        <v>5395.27</v>
      </c>
    </row>
    <row r="133" spans="1:10" ht="14" x14ac:dyDescent="0.3">
      <c r="A133" s="55" t="s">
        <v>196</v>
      </c>
      <c r="B133" s="57" t="s">
        <v>33</v>
      </c>
      <c r="C133" s="57" t="s">
        <v>219</v>
      </c>
      <c r="D133" s="94" t="s">
        <v>227</v>
      </c>
      <c r="E133" s="138">
        <v>1</v>
      </c>
      <c r="F133" s="60" t="s">
        <v>370</v>
      </c>
      <c r="G133" s="148">
        <v>0</v>
      </c>
      <c r="H133" s="145">
        <v>1079.06</v>
      </c>
      <c r="I133" s="145">
        <v>4316.21</v>
      </c>
      <c r="J133" s="149">
        <f t="shared" si="4"/>
        <v>5395.27</v>
      </c>
    </row>
    <row r="134" spans="1:10" ht="14" x14ac:dyDescent="0.3">
      <c r="A134" s="55" t="s">
        <v>180</v>
      </c>
      <c r="B134" s="58" t="s">
        <v>37</v>
      </c>
      <c r="C134" s="56" t="s">
        <v>634</v>
      </c>
      <c r="D134" s="94" t="s">
        <v>227</v>
      </c>
      <c r="E134" s="138">
        <v>1</v>
      </c>
      <c r="F134" s="60" t="s">
        <v>371</v>
      </c>
      <c r="G134" s="148">
        <v>0</v>
      </c>
      <c r="H134" s="145">
        <v>770.75</v>
      </c>
      <c r="I134" s="145">
        <v>3083.01</v>
      </c>
      <c r="J134" s="149">
        <f t="shared" si="4"/>
        <v>3853.76</v>
      </c>
    </row>
    <row r="135" spans="1:10" ht="14" x14ac:dyDescent="0.3">
      <c r="A135" s="55" t="s">
        <v>192</v>
      </c>
      <c r="B135" s="55" t="s">
        <v>449</v>
      </c>
      <c r="C135" s="57" t="s">
        <v>636</v>
      </c>
      <c r="D135" s="94" t="s">
        <v>227</v>
      </c>
      <c r="E135" s="138">
        <v>1</v>
      </c>
      <c r="F135" s="132" t="s">
        <v>619</v>
      </c>
      <c r="G135" s="148">
        <v>0</v>
      </c>
      <c r="H135" s="146">
        <v>3709.68</v>
      </c>
      <c r="I135" s="146">
        <v>14838.72</v>
      </c>
      <c r="J135" s="149">
        <f t="shared" si="4"/>
        <v>18548.399999999998</v>
      </c>
    </row>
    <row r="136" spans="1:10" ht="14" x14ac:dyDescent="0.3">
      <c r="A136" s="55" t="s">
        <v>187</v>
      </c>
      <c r="B136" s="55" t="s">
        <v>25</v>
      </c>
      <c r="C136" s="56" t="s">
        <v>222</v>
      </c>
      <c r="D136" s="94" t="s">
        <v>227</v>
      </c>
      <c r="E136" s="138">
        <v>1</v>
      </c>
      <c r="F136" s="92" t="s">
        <v>646</v>
      </c>
      <c r="G136" s="148">
        <v>0</v>
      </c>
      <c r="H136" s="147">
        <v>2600</v>
      </c>
      <c r="I136" s="147">
        <v>10400</v>
      </c>
      <c r="J136" s="146">
        <f t="shared" ref="J136:J167" si="5">H136+I136</f>
        <v>13000</v>
      </c>
    </row>
    <row r="137" spans="1:10" ht="14" x14ac:dyDescent="0.3">
      <c r="A137" s="55" t="s">
        <v>218</v>
      </c>
      <c r="B137" s="55" t="s">
        <v>43</v>
      </c>
      <c r="C137" s="56" t="s">
        <v>222</v>
      </c>
      <c r="D137" s="94" t="s">
        <v>227</v>
      </c>
      <c r="E137" s="138">
        <v>1</v>
      </c>
      <c r="F137" s="62" t="s">
        <v>374</v>
      </c>
      <c r="G137" s="148">
        <v>0</v>
      </c>
      <c r="H137" s="147">
        <v>269.76</v>
      </c>
      <c r="I137" s="147">
        <v>1079.06</v>
      </c>
      <c r="J137" s="150">
        <f t="shared" si="5"/>
        <v>1348.82</v>
      </c>
    </row>
    <row r="138" spans="1:10" ht="14" x14ac:dyDescent="0.3">
      <c r="A138" s="55" t="s">
        <v>195</v>
      </c>
      <c r="B138" s="55" t="s">
        <v>41</v>
      </c>
      <c r="C138" s="56" t="s">
        <v>634</v>
      </c>
      <c r="D138" s="94" t="s">
        <v>227</v>
      </c>
      <c r="E138" s="138">
        <v>1</v>
      </c>
      <c r="F138" s="60" t="s">
        <v>378</v>
      </c>
      <c r="G138" s="148">
        <v>0</v>
      </c>
      <c r="H138" s="146">
        <v>308.3</v>
      </c>
      <c r="I138" s="146">
        <v>1233.21</v>
      </c>
      <c r="J138" s="150">
        <f t="shared" si="5"/>
        <v>1541.51</v>
      </c>
    </row>
    <row r="139" spans="1:10" ht="14" x14ac:dyDescent="0.3">
      <c r="A139" s="55" t="s">
        <v>182</v>
      </c>
      <c r="B139" s="56" t="s">
        <v>39</v>
      </c>
      <c r="C139" s="56" t="s">
        <v>634</v>
      </c>
      <c r="D139" s="94" t="s">
        <v>227</v>
      </c>
      <c r="E139" s="138">
        <v>1</v>
      </c>
      <c r="F139" s="60" t="s">
        <v>379</v>
      </c>
      <c r="G139" s="148">
        <v>0</v>
      </c>
      <c r="H139" s="146">
        <v>500.99</v>
      </c>
      <c r="I139" s="146">
        <v>2003.96</v>
      </c>
      <c r="J139" s="149">
        <f t="shared" si="5"/>
        <v>2504.9499999999998</v>
      </c>
    </row>
    <row r="140" spans="1:10" ht="14" x14ac:dyDescent="0.3">
      <c r="A140" s="55" t="s">
        <v>187</v>
      </c>
      <c r="B140" s="55" t="s">
        <v>25</v>
      </c>
      <c r="C140" s="56" t="s">
        <v>222</v>
      </c>
      <c r="D140" s="94" t="s">
        <v>227</v>
      </c>
      <c r="E140" s="138">
        <v>1</v>
      </c>
      <c r="F140" s="90" t="s">
        <v>624</v>
      </c>
      <c r="G140" s="148">
        <v>0</v>
      </c>
      <c r="H140" s="147">
        <v>2600</v>
      </c>
      <c r="I140" s="147">
        <v>10400</v>
      </c>
      <c r="J140" s="146">
        <f t="shared" si="5"/>
        <v>13000</v>
      </c>
    </row>
    <row r="141" spans="1:10" ht="14" x14ac:dyDescent="0.3">
      <c r="A141" s="55" t="s">
        <v>180</v>
      </c>
      <c r="B141" s="58" t="s">
        <v>37</v>
      </c>
      <c r="C141" s="57" t="s">
        <v>636</v>
      </c>
      <c r="D141" s="94" t="s">
        <v>227</v>
      </c>
      <c r="E141" s="138">
        <v>1</v>
      </c>
      <c r="F141" s="156" t="s">
        <v>655</v>
      </c>
      <c r="G141" s="148">
        <v>0</v>
      </c>
      <c r="H141" s="145">
        <v>770.75</v>
      </c>
      <c r="I141" s="145">
        <v>3083.01</v>
      </c>
      <c r="J141" s="149">
        <f t="shared" si="5"/>
        <v>3853.76</v>
      </c>
    </row>
    <row r="142" spans="1:10" ht="14" x14ac:dyDescent="0.3">
      <c r="A142" s="55" t="s">
        <v>196</v>
      </c>
      <c r="B142" s="57" t="s">
        <v>33</v>
      </c>
      <c r="C142" s="58" t="s">
        <v>219</v>
      </c>
      <c r="D142" s="94" t="s">
        <v>407</v>
      </c>
      <c r="E142" s="138">
        <v>1</v>
      </c>
      <c r="F142" s="62" t="s">
        <v>420</v>
      </c>
      <c r="G142" s="148">
        <v>0</v>
      </c>
      <c r="H142" s="145"/>
      <c r="I142" s="145">
        <v>4316.21</v>
      </c>
      <c r="J142" s="149">
        <f t="shared" si="5"/>
        <v>4316.21</v>
      </c>
    </row>
    <row r="143" spans="1:10" ht="14" x14ac:dyDescent="0.3">
      <c r="A143" s="55" t="s">
        <v>180</v>
      </c>
      <c r="B143" s="58" t="s">
        <v>37</v>
      </c>
      <c r="C143" s="56" t="s">
        <v>634</v>
      </c>
      <c r="D143" s="94" t="s">
        <v>227</v>
      </c>
      <c r="E143" s="138">
        <v>1</v>
      </c>
      <c r="F143" s="121" t="s">
        <v>385</v>
      </c>
      <c r="G143" s="148">
        <v>0</v>
      </c>
      <c r="H143" s="145">
        <v>770.75</v>
      </c>
      <c r="I143" s="145">
        <v>3083.01</v>
      </c>
      <c r="J143" s="149">
        <f t="shared" si="5"/>
        <v>3853.76</v>
      </c>
    </row>
    <row r="144" spans="1:10" ht="14" x14ac:dyDescent="0.3">
      <c r="A144" s="55" t="s">
        <v>204</v>
      </c>
      <c r="B144" s="55" t="s">
        <v>41</v>
      </c>
      <c r="C144" s="58" t="s">
        <v>637</v>
      </c>
      <c r="D144" s="94" t="s">
        <v>386</v>
      </c>
      <c r="E144" s="138">
        <v>1</v>
      </c>
      <c r="F144" s="62" t="s">
        <v>386</v>
      </c>
      <c r="G144" s="148">
        <v>0</v>
      </c>
      <c r="H144" s="146">
        <v>308.3</v>
      </c>
      <c r="I144" s="146">
        <v>1233.21</v>
      </c>
      <c r="J144" s="150">
        <f t="shared" si="5"/>
        <v>1541.51</v>
      </c>
    </row>
    <row r="145" spans="1:10" ht="14" x14ac:dyDescent="0.3">
      <c r="A145" s="55" t="s">
        <v>195</v>
      </c>
      <c r="B145" s="55" t="s">
        <v>41</v>
      </c>
      <c r="C145" s="57" t="s">
        <v>636</v>
      </c>
      <c r="D145" s="94" t="s">
        <v>386</v>
      </c>
      <c r="E145" s="138">
        <v>1</v>
      </c>
      <c r="F145" s="62" t="s">
        <v>386</v>
      </c>
      <c r="G145" s="148">
        <v>0</v>
      </c>
      <c r="H145" s="146">
        <v>308.3</v>
      </c>
      <c r="I145" s="146">
        <v>1233.21</v>
      </c>
      <c r="J145" s="150">
        <f t="shared" si="5"/>
        <v>1541.51</v>
      </c>
    </row>
    <row r="146" spans="1:10" ht="14" x14ac:dyDescent="0.3">
      <c r="A146" s="55" t="s">
        <v>183</v>
      </c>
      <c r="B146" s="57" t="s">
        <v>27</v>
      </c>
      <c r="C146" s="56" t="s">
        <v>634</v>
      </c>
      <c r="D146" s="94" t="s">
        <v>386</v>
      </c>
      <c r="E146" s="138">
        <v>1</v>
      </c>
      <c r="F146" s="62" t="s">
        <v>386</v>
      </c>
      <c r="G146" s="148">
        <v>0</v>
      </c>
      <c r="H146" s="146">
        <v>1695.65</v>
      </c>
      <c r="I146" s="146">
        <v>6782.61</v>
      </c>
      <c r="J146" s="149">
        <f t="shared" si="5"/>
        <v>8478.26</v>
      </c>
    </row>
    <row r="147" spans="1:10" ht="14" x14ac:dyDescent="0.3">
      <c r="A147" s="55" t="s">
        <v>195</v>
      </c>
      <c r="B147" s="55" t="s">
        <v>41</v>
      </c>
      <c r="C147" s="55" t="s">
        <v>226</v>
      </c>
      <c r="D147" s="94" t="s">
        <v>386</v>
      </c>
      <c r="E147" s="138">
        <v>1</v>
      </c>
      <c r="F147" s="60" t="s">
        <v>386</v>
      </c>
      <c r="G147" s="148">
        <v>0</v>
      </c>
      <c r="H147" s="146">
        <v>308.3</v>
      </c>
      <c r="I147" s="146">
        <v>1233.21</v>
      </c>
      <c r="J147" s="150">
        <f t="shared" si="5"/>
        <v>1541.51</v>
      </c>
    </row>
    <row r="148" spans="1:10" ht="14" x14ac:dyDescent="0.3">
      <c r="A148" s="55" t="s">
        <v>195</v>
      </c>
      <c r="B148" s="55" t="s">
        <v>41</v>
      </c>
      <c r="C148" s="58" t="s">
        <v>225</v>
      </c>
      <c r="D148" s="94" t="s">
        <v>386</v>
      </c>
      <c r="E148" s="138">
        <v>1</v>
      </c>
      <c r="F148" s="62" t="s">
        <v>386</v>
      </c>
      <c r="G148" s="148">
        <v>0</v>
      </c>
      <c r="H148" s="146">
        <v>308.3</v>
      </c>
      <c r="I148" s="146">
        <v>1233.21</v>
      </c>
      <c r="J148" s="150">
        <f t="shared" si="5"/>
        <v>1541.51</v>
      </c>
    </row>
    <row r="149" spans="1:10" ht="14" x14ac:dyDescent="0.3">
      <c r="A149" s="56" t="s">
        <v>180</v>
      </c>
      <c r="B149" s="58" t="s">
        <v>37</v>
      </c>
      <c r="C149" s="58" t="s">
        <v>637</v>
      </c>
      <c r="D149" s="94" t="s">
        <v>386</v>
      </c>
      <c r="E149" s="138">
        <v>1</v>
      </c>
      <c r="F149" s="62" t="s">
        <v>386</v>
      </c>
      <c r="G149" s="148">
        <v>0</v>
      </c>
      <c r="H149" s="145">
        <v>770.75</v>
      </c>
      <c r="I149" s="145">
        <v>3083.01</v>
      </c>
      <c r="J149" s="149">
        <f t="shared" si="5"/>
        <v>3853.76</v>
      </c>
    </row>
    <row r="150" spans="1:10" ht="14" x14ac:dyDescent="0.3">
      <c r="A150" s="55" t="s">
        <v>185</v>
      </c>
      <c r="B150" s="55" t="s">
        <v>29</v>
      </c>
      <c r="C150" s="58" t="s">
        <v>637</v>
      </c>
      <c r="D150" s="94" t="s">
        <v>386</v>
      </c>
      <c r="E150" s="138">
        <v>1</v>
      </c>
      <c r="F150" s="60" t="s">
        <v>386</v>
      </c>
      <c r="G150" s="148">
        <v>0</v>
      </c>
      <c r="H150" s="146">
        <v>1425.9</v>
      </c>
      <c r="I150" s="146">
        <v>5703.56</v>
      </c>
      <c r="J150" s="149">
        <f t="shared" si="5"/>
        <v>7129.4600000000009</v>
      </c>
    </row>
    <row r="151" spans="1:10" ht="14" x14ac:dyDescent="0.3">
      <c r="A151" s="55" t="s">
        <v>183</v>
      </c>
      <c r="B151" s="57" t="s">
        <v>27</v>
      </c>
      <c r="C151" s="56" t="s">
        <v>222</v>
      </c>
      <c r="D151" s="94" t="s">
        <v>386</v>
      </c>
      <c r="E151" s="138">
        <v>1</v>
      </c>
      <c r="F151" s="62" t="s">
        <v>386</v>
      </c>
      <c r="G151" s="148">
        <v>0</v>
      </c>
      <c r="H151" s="146">
        <v>1695.65</v>
      </c>
      <c r="I151" s="146">
        <v>6782.61</v>
      </c>
      <c r="J151" s="149">
        <f t="shared" si="5"/>
        <v>8478.26</v>
      </c>
    </row>
    <row r="152" spans="1:10" ht="14" x14ac:dyDescent="0.3">
      <c r="A152" s="55" t="s">
        <v>182</v>
      </c>
      <c r="B152" s="56" t="s">
        <v>39</v>
      </c>
      <c r="C152" s="56" t="s">
        <v>634</v>
      </c>
      <c r="D152" s="94" t="s">
        <v>386</v>
      </c>
      <c r="E152" s="138">
        <v>1</v>
      </c>
      <c r="F152" s="62" t="s">
        <v>386</v>
      </c>
      <c r="G152" s="148">
        <v>0</v>
      </c>
      <c r="H152" s="146">
        <v>500.99</v>
      </c>
      <c r="I152" s="146">
        <v>2003.96</v>
      </c>
      <c r="J152" s="149">
        <f t="shared" si="5"/>
        <v>2504.9499999999998</v>
      </c>
    </row>
    <row r="153" spans="1:10" ht="14" x14ac:dyDescent="0.3">
      <c r="A153" s="55" t="s">
        <v>196</v>
      </c>
      <c r="B153" s="57" t="s">
        <v>33</v>
      </c>
      <c r="C153" s="56" t="s">
        <v>222</v>
      </c>
      <c r="D153" s="94" t="s">
        <v>386</v>
      </c>
      <c r="E153" s="138">
        <v>1</v>
      </c>
      <c r="F153" s="60" t="s">
        <v>386</v>
      </c>
      <c r="G153" s="148">
        <v>0</v>
      </c>
      <c r="H153" s="145">
        <v>1079.06</v>
      </c>
      <c r="I153" s="145">
        <v>4316.21</v>
      </c>
      <c r="J153" s="149">
        <f t="shared" si="5"/>
        <v>5395.27</v>
      </c>
    </row>
    <row r="154" spans="1:10" ht="14" x14ac:dyDescent="0.3">
      <c r="A154" s="55" t="s">
        <v>183</v>
      </c>
      <c r="B154" s="57" t="s">
        <v>27</v>
      </c>
      <c r="C154" s="55" t="s">
        <v>226</v>
      </c>
      <c r="D154" s="94" t="s">
        <v>386</v>
      </c>
      <c r="E154" s="138">
        <v>1</v>
      </c>
      <c r="F154" s="154" t="s">
        <v>386</v>
      </c>
      <c r="G154" s="148">
        <v>0</v>
      </c>
      <c r="H154" s="146">
        <v>1695.65</v>
      </c>
      <c r="I154" s="146">
        <v>6782.61</v>
      </c>
      <c r="J154" s="149">
        <f t="shared" si="5"/>
        <v>8478.26</v>
      </c>
    </row>
    <row r="155" spans="1:10" ht="14" x14ac:dyDescent="0.3">
      <c r="A155" s="55" t="s">
        <v>205</v>
      </c>
      <c r="B155" s="55" t="s">
        <v>449</v>
      </c>
      <c r="C155" s="56" t="s">
        <v>634</v>
      </c>
      <c r="D155" s="94" t="s">
        <v>386</v>
      </c>
      <c r="E155" s="138">
        <v>1</v>
      </c>
      <c r="F155" s="60" t="s">
        <v>386</v>
      </c>
      <c r="G155" s="148">
        <v>0</v>
      </c>
      <c r="H155" s="146">
        <v>3709.68</v>
      </c>
      <c r="I155" s="146">
        <v>14838.72</v>
      </c>
      <c r="J155" s="149">
        <f t="shared" si="5"/>
        <v>18548.399999999998</v>
      </c>
    </row>
    <row r="156" spans="1:10" ht="14" x14ac:dyDescent="0.3">
      <c r="A156" s="55" t="s">
        <v>207</v>
      </c>
      <c r="B156" s="57" t="s">
        <v>27</v>
      </c>
      <c r="C156" s="57" t="s">
        <v>636</v>
      </c>
      <c r="D156" s="94" t="s">
        <v>386</v>
      </c>
      <c r="E156" s="138">
        <v>1</v>
      </c>
      <c r="F156" s="60" t="s">
        <v>386</v>
      </c>
      <c r="G156" s="148">
        <v>0</v>
      </c>
      <c r="H156" s="146">
        <v>1695.65</v>
      </c>
      <c r="I156" s="146">
        <v>6782.61</v>
      </c>
      <c r="J156" s="149">
        <f t="shared" si="5"/>
        <v>8478.26</v>
      </c>
    </row>
    <row r="157" spans="1:10" ht="14" x14ac:dyDescent="0.3">
      <c r="A157" s="55" t="s">
        <v>183</v>
      </c>
      <c r="B157" s="57" t="s">
        <v>27</v>
      </c>
      <c r="C157" s="56" t="s">
        <v>634</v>
      </c>
      <c r="D157" s="94" t="s">
        <v>386</v>
      </c>
      <c r="E157" s="138">
        <v>1</v>
      </c>
      <c r="F157" s="154" t="s">
        <v>386</v>
      </c>
      <c r="G157" s="148">
        <v>0</v>
      </c>
      <c r="H157" s="146">
        <v>1695.65</v>
      </c>
      <c r="I157" s="146">
        <v>6782.61</v>
      </c>
      <c r="J157" s="149">
        <f t="shared" si="5"/>
        <v>8478.26</v>
      </c>
    </row>
    <row r="158" spans="1:10" ht="14" x14ac:dyDescent="0.3">
      <c r="A158" s="55" t="s">
        <v>189</v>
      </c>
      <c r="B158" s="55" t="s">
        <v>31</v>
      </c>
      <c r="C158" s="56" t="s">
        <v>225</v>
      </c>
      <c r="D158" s="94" t="s">
        <v>386</v>
      </c>
      <c r="E158" s="138">
        <v>1</v>
      </c>
      <c r="F158" s="62" t="s">
        <v>386</v>
      </c>
      <c r="G158" s="148">
        <v>0</v>
      </c>
      <c r="H158" s="146">
        <v>1310.28</v>
      </c>
      <c r="I158" s="146">
        <v>5241.1099999999997</v>
      </c>
      <c r="J158" s="149">
        <f t="shared" si="5"/>
        <v>6551.3899999999994</v>
      </c>
    </row>
    <row r="159" spans="1:10" ht="14" x14ac:dyDescent="0.3">
      <c r="A159" s="55" t="s">
        <v>195</v>
      </c>
      <c r="B159" s="55" t="s">
        <v>41</v>
      </c>
      <c r="C159" s="57" t="s">
        <v>219</v>
      </c>
      <c r="D159" s="94" t="s">
        <v>386</v>
      </c>
      <c r="E159" s="138">
        <v>1</v>
      </c>
      <c r="F159" s="62" t="s">
        <v>386</v>
      </c>
      <c r="G159" s="148">
        <v>0</v>
      </c>
      <c r="H159" s="146">
        <v>308.3</v>
      </c>
      <c r="I159" s="146">
        <v>1233.21</v>
      </c>
      <c r="J159" s="150">
        <f t="shared" si="5"/>
        <v>1541.51</v>
      </c>
    </row>
    <row r="160" spans="1:10" ht="14" x14ac:dyDescent="0.3">
      <c r="A160" s="55" t="s">
        <v>196</v>
      </c>
      <c r="B160" s="57" t="s">
        <v>33</v>
      </c>
      <c r="C160" s="55" t="s">
        <v>226</v>
      </c>
      <c r="D160" s="94" t="s">
        <v>386</v>
      </c>
      <c r="E160" s="138">
        <v>1</v>
      </c>
      <c r="F160" s="60" t="s">
        <v>386</v>
      </c>
      <c r="G160" s="148">
        <v>0</v>
      </c>
      <c r="H160" s="145">
        <v>1079.06</v>
      </c>
      <c r="I160" s="145">
        <v>4316.21</v>
      </c>
      <c r="J160" s="149">
        <f t="shared" si="5"/>
        <v>5395.27</v>
      </c>
    </row>
    <row r="161" spans="1:30" ht="14" x14ac:dyDescent="0.3">
      <c r="A161" s="55" t="s">
        <v>217</v>
      </c>
      <c r="B161" s="57" t="s">
        <v>27</v>
      </c>
      <c r="C161" s="58" t="s">
        <v>225</v>
      </c>
      <c r="D161" s="94" t="s">
        <v>386</v>
      </c>
      <c r="E161" s="138">
        <v>1</v>
      </c>
      <c r="F161" s="60" t="s">
        <v>386</v>
      </c>
      <c r="G161" s="148">
        <v>0</v>
      </c>
      <c r="H161" s="146">
        <v>1695.65</v>
      </c>
      <c r="I161" s="146">
        <v>6782.61</v>
      </c>
      <c r="J161" s="149">
        <f t="shared" si="5"/>
        <v>8478.26</v>
      </c>
    </row>
    <row r="162" spans="1:30" ht="14" x14ac:dyDescent="0.3">
      <c r="A162" s="55" t="s">
        <v>183</v>
      </c>
      <c r="B162" s="57" t="s">
        <v>27</v>
      </c>
      <c r="C162" s="56" t="s">
        <v>634</v>
      </c>
      <c r="D162" s="94" t="s">
        <v>386</v>
      </c>
      <c r="E162" s="138">
        <v>1</v>
      </c>
      <c r="F162" s="60" t="s">
        <v>386</v>
      </c>
      <c r="G162" s="148">
        <v>0</v>
      </c>
      <c r="H162" s="146">
        <v>1695.65</v>
      </c>
      <c r="I162" s="146">
        <v>6782.61</v>
      </c>
      <c r="J162" s="149">
        <f t="shared" si="5"/>
        <v>8478.26</v>
      </c>
    </row>
    <row r="163" spans="1:30" ht="14.5" x14ac:dyDescent="0.3">
      <c r="A163" s="55" t="s">
        <v>218</v>
      </c>
      <c r="B163" s="55" t="s">
        <v>43</v>
      </c>
      <c r="C163" s="57" t="s">
        <v>219</v>
      </c>
      <c r="D163" s="94" t="s">
        <v>386</v>
      </c>
      <c r="E163" s="138">
        <v>1</v>
      </c>
      <c r="F163" s="60" t="s">
        <v>386</v>
      </c>
      <c r="G163" s="148">
        <v>0</v>
      </c>
      <c r="H163" s="147">
        <v>269.76</v>
      </c>
      <c r="I163" s="147">
        <v>1079.06</v>
      </c>
      <c r="J163" s="150">
        <f t="shared" si="5"/>
        <v>1348.82</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189</v>
      </c>
      <c r="B164" s="55" t="s">
        <v>31</v>
      </c>
      <c r="C164" s="55" t="s">
        <v>226</v>
      </c>
      <c r="D164" s="94" t="s">
        <v>386</v>
      </c>
      <c r="E164" s="138">
        <v>1</v>
      </c>
      <c r="F164" s="60" t="s">
        <v>386</v>
      </c>
      <c r="G164" s="148">
        <v>0</v>
      </c>
      <c r="H164" s="146">
        <v>1310.28</v>
      </c>
      <c r="I164" s="146">
        <v>5241.1099999999997</v>
      </c>
      <c r="J164" s="149">
        <f t="shared" si="5"/>
        <v>6551.3899999999994</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181</v>
      </c>
      <c r="B165" s="57" t="s">
        <v>33</v>
      </c>
      <c r="C165" s="56" t="s">
        <v>634</v>
      </c>
      <c r="D165" s="94" t="s">
        <v>386</v>
      </c>
      <c r="E165" s="138">
        <v>1</v>
      </c>
      <c r="F165" s="62" t="s">
        <v>386</v>
      </c>
      <c r="G165" s="148">
        <v>0</v>
      </c>
      <c r="H165" s="145">
        <v>1079.06</v>
      </c>
      <c r="I165" s="145">
        <v>4316.21</v>
      </c>
      <c r="J165" s="149">
        <f t="shared" si="5"/>
        <v>5395.27</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185</v>
      </c>
      <c r="B166" s="55" t="s">
        <v>29</v>
      </c>
      <c r="C166" s="58" t="s">
        <v>225</v>
      </c>
      <c r="D166" s="94" t="s">
        <v>386</v>
      </c>
      <c r="E166" s="138">
        <v>1</v>
      </c>
      <c r="F166" s="60" t="s">
        <v>386</v>
      </c>
      <c r="G166" s="148">
        <v>0</v>
      </c>
      <c r="H166" s="146">
        <v>1425.9</v>
      </c>
      <c r="I166" s="146">
        <v>5703.56</v>
      </c>
      <c r="J166" s="149">
        <f t="shared" si="5"/>
        <v>7129.4600000000009</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189</v>
      </c>
      <c r="B167" s="55" t="s">
        <v>31</v>
      </c>
      <c r="C167" s="56" t="s">
        <v>634</v>
      </c>
      <c r="D167" s="94" t="s">
        <v>386</v>
      </c>
      <c r="E167" s="138">
        <v>1</v>
      </c>
      <c r="F167" s="60" t="s">
        <v>386</v>
      </c>
      <c r="G167" s="148">
        <v>0</v>
      </c>
      <c r="H167" s="146">
        <v>1310.28</v>
      </c>
      <c r="I167" s="146">
        <v>5241.1099999999997</v>
      </c>
      <c r="J167" s="149">
        <f t="shared" si="5"/>
        <v>6551.3899999999994</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196</v>
      </c>
      <c r="B168" s="57" t="s">
        <v>33</v>
      </c>
      <c r="C168" s="58" t="s">
        <v>219</v>
      </c>
      <c r="D168" s="94" t="s">
        <v>386</v>
      </c>
      <c r="E168" s="138">
        <v>1</v>
      </c>
      <c r="F168" s="61" t="s">
        <v>386</v>
      </c>
      <c r="G168" s="148">
        <v>0</v>
      </c>
      <c r="H168" s="145">
        <v>1079.06</v>
      </c>
      <c r="I168" s="145">
        <v>4316.21</v>
      </c>
      <c r="J168" s="149">
        <f t="shared" ref="J168:J174" si="6">H168+I168</f>
        <v>5395.27</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180</v>
      </c>
      <c r="B169" s="57" t="s">
        <v>37</v>
      </c>
      <c r="C169" s="56" t="s">
        <v>222</v>
      </c>
      <c r="D169" s="94" t="s">
        <v>386</v>
      </c>
      <c r="E169" s="138">
        <v>1</v>
      </c>
      <c r="F169" s="62" t="s">
        <v>386</v>
      </c>
      <c r="G169" s="148">
        <v>0</v>
      </c>
      <c r="H169" s="145">
        <v>770.75</v>
      </c>
      <c r="I169" s="145">
        <v>3083.01</v>
      </c>
      <c r="J169" s="149">
        <f t="shared" si="6"/>
        <v>3853.76</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182</v>
      </c>
      <c r="B170" s="56" t="s">
        <v>39</v>
      </c>
      <c r="C170" s="58" t="s">
        <v>637</v>
      </c>
      <c r="D170" s="94" t="s">
        <v>386</v>
      </c>
      <c r="E170" s="138">
        <v>1</v>
      </c>
      <c r="F170" s="60" t="s">
        <v>386</v>
      </c>
      <c r="G170" s="148">
        <v>0</v>
      </c>
      <c r="H170" s="146">
        <v>500.99</v>
      </c>
      <c r="I170" s="146">
        <v>2003.96</v>
      </c>
      <c r="J170" s="149">
        <f t="shared" si="6"/>
        <v>2504.9499999999998</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180</v>
      </c>
      <c r="B171" s="58" t="s">
        <v>37</v>
      </c>
      <c r="C171" s="57" t="s">
        <v>219</v>
      </c>
      <c r="D171" s="94" t="s">
        <v>227</v>
      </c>
      <c r="E171" s="138">
        <v>1</v>
      </c>
      <c r="F171" s="60" t="s">
        <v>387</v>
      </c>
      <c r="G171" s="148">
        <v>0</v>
      </c>
      <c r="H171" s="145">
        <v>770.75</v>
      </c>
      <c r="I171" s="145">
        <v>3083.01</v>
      </c>
      <c r="J171" s="149">
        <f t="shared" si="6"/>
        <v>3853.76</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185</v>
      </c>
      <c r="B172" s="55" t="s">
        <v>29</v>
      </c>
      <c r="C172" s="57" t="s">
        <v>219</v>
      </c>
      <c r="D172" s="94" t="s">
        <v>227</v>
      </c>
      <c r="E172" s="138">
        <v>1</v>
      </c>
      <c r="F172" s="60" t="s">
        <v>388</v>
      </c>
      <c r="G172" s="148">
        <v>0</v>
      </c>
      <c r="H172" s="146">
        <v>1425.9</v>
      </c>
      <c r="I172" s="146">
        <v>5703.56</v>
      </c>
      <c r="J172" s="149">
        <f t="shared" si="6"/>
        <v>7129.4600000000009</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185</v>
      </c>
      <c r="B173" s="55" t="s">
        <v>29</v>
      </c>
      <c r="C173" s="57" t="s">
        <v>636</v>
      </c>
      <c r="D173" s="94" t="s">
        <v>227</v>
      </c>
      <c r="E173" s="138">
        <v>1</v>
      </c>
      <c r="F173" s="60" t="s">
        <v>567</v>
      </c>
      <c r="G173" s="148">
        <v>0</v>
      </c>
      <c r="H173" s="146">
        <v>1425.9</v>
      </c>
      <c r="I173" s="146">
        <v>5703.56</v>
      </c>
      <c r="J173" s="149">
        <f t="shared" si="6"/>
        <v>7129.4600000000009</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181</v>
      </c>
      <c r="B174" s="57" t="s">
        <v>33</v>
      </c>
      <c r="C174" s="56" t="s">
        <v>222</v>
      </c>
      <c r="D174" s="94" t="s">
        <v>227</v>
      </c>
      <c r="E174" s="138">
        <v>1</v>
      </c>
      <c r="F174" s="63" t="s">
        <v>609</v>
      </c>
      <c r="G174" s="148">
        <v>0</v>
      </c>
      <c r="H174" s="145">
        <v>1079.06</v>
      </c>
      <c r="I174" s="145">
        <v>4316.21</v>
      </c>
      <c r="J174" s="149">
        <f t="shared" si="6"/>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7">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7"/>
        <v>7</v>
      </c>
      <c r="F177" s="24"/>
      <c r="G177" s="25">
        <f>SUMIF($B$7:$B$174,"DAS",$G$7:$G$174)</f>
        <v>0</v>
      </c>
      <c r="H177" s="25">
        <f>SUMIF($B$7:$B$174,"DIRETOR",$H$7:$H$174)-SUMIFS($H$7:$H$174,$D$7:$D$174,"VAGO",$B$7:$B$174,"DIRETOR")</f>
        <v>14838.719999999998</v>
      </c>
      <c r="I177" s="25">
        <f>SUMIF($B$7:$B$174,"DIRETOR",$I$7:$I$174)-SUMIFS($I$7:$I$174,$D$7:$D$174,"VAGO",$B$7:$B$174,"DIRETOR")</f>
        <v>89032.319999999992</v>
      </c>
      <c r="J177" s="25">
        <f>SUMIF($B$7:$B$174,"DIRETOR",$J$7:$J$174)</f>
        <v>122419.43999999999</v>
      </c>
      <c r="K177" s="26"/>
      <c r="L177" s="26"/>
      <c r="M177" s="26"/>
      <c r="N177" s="26"/>
      <c r="O177" s="26"/>
      <c r="P177" s="26"/>
      <c r="Q177" s="26"/>
    </row>
    <row r="178" spans="1:30" ht="14.5" x14ac:dyDescent="0.3">
      <c r="A178" s="22" t="s">
        <v>24</v>
      </c>
      <c r="B178" s="15" t="s">
        <v>25</v>
      </c>
      <c r="C178" s="23">
        <v>9</v>
      </c>
      <c r="D178" s="23">
        <v>0</v>
      </c>
      <c r="E178" s="23">
        <f>C178+D178</f>
        <v>9</v>
      </c>
      <c r="F178" s="27"/>
      <c r="G178" s="25">
        <f>SUMIF($B$7:$B$174,"DAS-1",$G$7:$G$174)</f>
        <v>0</v>
      </c>
      <c r="H178" s="25">
        <f>SUMIF($B$7:$B$174,"DAS-1",$H$7:$H$174)-SUMIFS($H$7:$H$174,$D$7:$D$174,"VAGO",$B$7:$B$174,"DAS-1")</f>
        <v>15600</v>
      </c>
      <c r="I178" s="25">
        <f>SUMIF($B$7:$B$174,"DAS-1",$I$7:$I$174)-SUMIFS($I$7:$I$174,$D$7:$D$174,"VAGO",$B$7:$B$174,"DAS-1")</f>
        <v>93600</v>
      </c>
      <c r="J178" s="25">
        <f>SUMIF($B$7:$B$174,"DAS-1",$J$7:$J$174)</f>
        <v>109200</v>
      </c>
      <c r="K178" s="97"/>
      <c r="L178" s="26"/>
      <c r="M178" s="26"/>
      <c r="N178" s="26"/>
      <c r="O178" s="26"/>
      <c r="P178" s="26"/>
      <c r="Q178" s="26"/>
    </row>
    <row r="179" spans="1:30" ht="14.5" x14ac:dyDescent="0.3">
      <c r="A179" s="22" t="s">
        <v>26</v>
      </c>
      <c r="B179" s="15" t="s">
        <v>27</v>
      </c>
      <c r="C179" s="23">
        <f>SUMIFS($E$7:$E$174,$B$7:$B$174,"DAS-2",$D$7:$D$174,"&lt;&gt;VAGO")</f>
        <v>21</v>
      </c>
      <c r="D179" s="23">
        <f>SUMIFS($E$7:$E$174,$B$7:$B$174,"DAS-2",$D$7:$D$174,"VAGO")</f>
        <v>7</v>
      </c>
      <c r="E179" s="23">
        <f t="shared" si="7"/>
        <v>28</v>
      </c>
      <c r="F179" s="27"/>
      <c r="G179" s="25">
        <f>SUMIF($B$7:$B$174,"DAS-2",$G$7:$G$174)</f>
        <v>0</v>
      </c>
      <c r="H179" s="25">
        <f>SUMIF($B$7:$B$174,"DAS-2",$H$7:$H$174)-SUMIFS($H$7:$H$174,$D$7:$D$174,"VAGO",$B$7:$B$174,"DAS-2")</f>
        <v>32217.350000000024</v>
      </c>
      <c r="I179" s="25">
        <f>SUMIF($B$7:$B$174,"DAS-2",$I$7:$I$174)-SUMIFS($I$7:$I$174,$D$7:$D$174,"VAGO",$B$7:$B$174,"DAS-2")</f>
        <v>142434.80999999988</v>
      </c>
      <c r="J179" s="25">
        <f>SUMIF($B$7:$B$174,"DAS-2",$J$7:$J$174)</f>
        <v>233999.9800000001</v>
      </c>
      <c r="K179" s="26"/>
      <c r="L179" s="26"/>
      <c r="M179" s="26"/>
      <c r="N179" s="26"/>
      <c r="O179" s="26"/>
      <c r="P179" s="26"/>
      <c r="Q179" s="26"/>
    </row>
    <row r="180" spans="1:30" ht="14.5" x14ac:dyDescent="0.3">
      <c r="A180" s="22" t="s">
        <v>28</v>
      </c>
      <c r="B180" s="15" t="s">
        <v>29</v>
      </c>
      <c r="C180" s="23">
        <v>11</v>
      </c>
      <c r="D180" s="23">
        <v>2</v>
      </c>
      <c r="E180" s="23">
        <f t="shared" si="7"/>
        <v>13</v>
      </c>
      <c r="F180" s="27"/>
      <c r="G180" s="25">
        <f>SUMIF($B$7:$B$174,"DAS-3",$G$7:$G$174)</f>
        <v>0</v>
      </c>
      <c r="H180" s="25">
        <f>SUMIF($B$7:$B$174,"DAS-3",$H$7:$H$174)-SUMIFS($H$7:$H$174,$D$7:$D$174,"VAGO",$B$7:$B$174,"DAS-3")</f>
        <v>15684.900000000001</v>
      </c>
      <c r="I180" s="25">
        <f>SUMIF($B$7:$B$174,"DAS-3",$I$7:$I$174)-SUMIFS($I$7:$I$174,$D$7:$D$174,"VAGO",$B$7:$B$174,"DAS-3")</f>
        <v>62739.159999999982</v>
      </c>
      <c r="J180" s="25">
        <f>SUMIF($B$7:$B$174,"DAS-3",$J$7:$J$174)</f>
        <v>92682.980000000025</v>
      </c>
      <c r="K180" s="26"/>
      <c r="L180" s="26"/>
      <c r="M180" s="26"/>
      <c r="N180" s="26"/>
      <c r="O180" s="26"/>
      <c r="P180" s="26"/>
      <c r="Q180" s="26"/>
    </row>
    <row r="181" spans="1:30" ht="14.5" x14ac:dyDescent="0.3">
      <c r="A181" s="28" t="s">
        <v>30</v>
      </c>
      <c r="B181" s="15" t="s">
        <v>31</v>
      </c>
      <c r="C181" s="23">
        <v>21</v>
      </c>
      <c r="D181" s="23">
        <v>3</v>
      </c>
      <c r="E181" s="23">
        <f t="shared" si="7"/>
        <v>24</v>
      </c>
      <c r="F181" s="29"/>
      <c r="G181" s="25">
        <f>SUMIF($B$7:$B$174,"DAS-4",$G$7:$G$174)</f>
        <v>0</v>
      </c>
      <c r="H181" s="25">
        <f>SUMIF($B$7:$B$174,"DAS-4",$H$7:$H$174)-SUMIFS($H$7:$H$174,$D$7:$D$174,"VAGO",$B$7:$B$174,"DAS-4")</f>
        <v>19654.199999999997</v>
      </c>
      <c r="I181" s="25">
        <f>SUMIF($B$7:$B$174,"DAS-4",$I$7:$I$174)-SUMIFS($I$7:$I$174,$D$7:$D$174,"VAGO",$B$7:$B$174,"DAS-4")</f>
        <v>110063.31</v>
      </c>
      <c r="J181" s="25">
        <f>SUMIF($B$7:$B$174,"DAS-4",$J$7:$J$174)</f>
        <v>149371.68</v>
      </c>
      <c r="K181" s="26"/>
      <c r="L181" s="26"/>
      <c r="M181" s="26"/>
      <c r="N181" s="26"/>
      <c r="O181" s="26"/>
      <c r="P181" s="26"/>
      <c r="Q181" s="26"/>
    </row>
    <row r="182" spans="1:30" ht="14.5" x14ac:dyDescent="0.3">
      <c r="A182" s="28" t="s">
        <v>32</v>
      </c>
      <c r="B182" s="15" t="s">
        <v>33</v>
      </c>
      <c r="C182" s="23">
        <v>16</v>
      </c>
      <c r="D182" s="23">
        <v>4</v>
      </c>
      <c r="E182" s="23">
        <f t="shared" si="7"/>
        <v>20</v>
      </c>
      <c r="F182" s="29"/>
      <c r="G182" s="25">
        <f>SUMIF($B$7:$B$174,"DAS-5",$G$7:$G$174)</f>
        <v>0</v>
      </c>
      <c r="H182" s="25">
        <f>SUMIF($B$7:$B$174,"DAS-5",$H$7:$H$174)-SUMIFS($H$7:$H$174,$D$7:$D$174,"VAGO",$B$7:$B$174,"DAS-5")</f>
        <v>12948.719999999996</v>
      </c>
      <c r="I182" s="25">
        <f>SUMIF($B$7:$B$174,"DAS-5",$I$7:$I$174)-SUMIFS($I$7:$I$174,$D$7:$D$174,"VAGO",$B$7:$B$174,"DAS-5")</f>
        <v>69059.36000000003</v>
      </c>
      <c r="J182" s="25">
        <f>SUMIF($B$7:$B$174,"DAS-5",$J$7:$J$174)</f>
        <v>103589.16000000005</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7"/>
        <v>5</v>
      </c>
      <c r="F183" s="29"/>
      <c r="G183" s="25">
        <f>SUMIF($B$7:$B$174,"CAA-1",$G$7:$G$174)</f>
        <v>0</v>
      </c>
      <c r="H183" s="25">
        <f>SUMIF($B$7:$B$174,"CAA-1",$H$7:$H$174)-SUMIFS($H$7:$H$174,$D$7:$D$174,"VAGO",$B$7:$B$174,"CAA-1")</f>
        <v>3745.84</v>
      </c>
      <c r="I183" s="25">
        <f>SUMIF($B$7:$B$174,"CAA-1",$I$7:$I$174)-SUMIFS($I$7:$I$174,$D$7:$D$174,"VAGO",$B$7:$B$174,"CAA-1")</f>
        <v>18729.25</v>
      </c>
      <c r="J183" s="25">
        <f>SUMIF($B$7:$B$174,"CAA-1",$J$7:$J$174)</f>
        <v>22475.089999999997</v>
      </c>
      <c r="K183" s="26"/>
      <c r="L183" s="26"/>
      <c r="M183" s="26"/>
      <c r="N183" s="26"/>
      <c r="O183" s="26"/>
      <c r="P183" s="26"/>
      <c r="Q183" s="26"/>
    </row>
    <row r="184" spans="1:30" ht="14.5" x14ac:dyDescent="0.3">
      <c r="A184" s="28" t="s">
        <v>36</v>
      </c>
      <c r="B184" s="15" t="s">
        <v>37</v>
      </c>
      <c r="C184" s="23">
        <v>24</v>
      </c>
      <c r="D184" s="23">
        <v>2</v>
      </c>
      <c r="E184" s="23">
        <f t="shared" si="7"/>
        <v>26</v>
      </c>
      <c r="F184" s="29"/>
      <c r="G184" s="25">
        <f>SUMIF($B$7:$B$174,"CAA-2",$G$7:$G$174)</f>
        <v>0</v>
      </c>
      <c r="H184" s="25">
        <f>SUMIF($B$7:$B$174,"CAA-2",$H$7:$H$174)-SUMIFS($H$7:$H$174,$D$7:$D$174,"VAGO",$B$7:$B$174,"CAA-2")</f>
        <v>15415</v>
      </c>
      <c r="I184" s="25">
        <f>SUMIF($B$7:$B$174,"CAA-2",$I$7:$I$174)-SUMIFS($I$7:$I$174,$D$7:$D$174,"VAGO",$B$7:$B$174,"CAA-2")</f>
        <v>73992.240000000005</v>
      </c>
      <c r="J184" s="25">
        <f>SUMIF($B$7:$B$174,"CAA-2",$J$7:$J$174)</f>
        <v>97114.75999999998</v>
      </c>
      <c r="K184" s="26"/>
      <c r="L184" s="26"/>
      <c r="M184" s="26"/>
      <c r="N184" s="26"/>
      <c r="O184" s="26"/>
      <c r="P184" s="26"/>
      <c r="Q184" s="26"/>
    </row>
    <row r="185" spans="1:30" ht="14.5" x14ac:dyDescent="0.3">
      <c r="A185" s="28" t="s">
        <v>38</v>
      </c>
      <c r="B185" s="15" t="s">
        <v>39</v>
      </c>
      <c r="C185" s="23">
        <v>21</v>
      </c>
      <c r="D185" s="23">
        <v>2</v>
      </c>
      <c r="E185" s="23">
        <f t="shared" si="7"/>
        <v>23</v>
      </c>
      <c r="F185" s="27"/>
      <c r="G185" s="25">
        <f>SUMIF($B$7:$B$174,"CAA-3",$G$7:$G$174)</f>
        <v>0</v>
      </c>
      <c r="H185" s="25">
        <f>SUMIF($B$7:$B$174,"CAA-3",$H$7:$H$174)-SUMIFS($H$7:$H$174,$D$7:$D$174,"VAGO",$B$7:$B$174,"CAA-3")</f>
        <v>10019.799999999997</v>
      </c>
      <c r="I185" s="25">
        <f>SUMIF($B$7:$B$174,"CAA-3",$I$7:$I$174)-SUMIFS($I$7:$I$174,$D$7:$D$174,"VAGO",$B$7:$B$174,"CAA-3")</f>
        <v>42083.159999999989</v>
      </c>
      <c r="J185" s="25">
        <f>SUMIF($B$7:$B$174,"CAA-3",$J$7:$J$174)</f>
        <v>57112.859999999979</v>
      </c>
      <c r="K185" s="26"/>
      <c r="L185" s="26"/>
      <c r="M185" s="26"/>
      <c r="N185" s="26"/>
      <c r="O185" s="26"/>
      <c r="P185" s="26"/>
      <c r="Q185" s="26"/>
    </row>
    <row r="186" spans="1:30" ht="14.5" x14ac:dyDescent="0.3">
      <c r="A186" s="28" t="s">
        <v>40</v>
      </c>
      <c r="B186" s="15" t="s">
        <v>41</v>
      </c>
      <c r="C186" s="23">
        <v>5</v>
      </c>
      <c r="D186" s="23">
        <v>5</v>
      </c>
      <c r="E186" s="23">
        <f t="shared" si="7"/>
        <v>10</v>
      </c>
      <c r="F186" s="27"/>
      <c r="G186" s="25">
        <f>SUMIF($B$7:$B$174,"CAA-4",$G$7:$G$174)</f>
        <v>0</v>
      </c>
      <c r="H186" s="25">
        <f>SUMIF($B$7:$B$174,"CAA-4",$H$7:$H$174)-SUMIFS($H$7:$H$174,$D$7:$D$174,"VAGO",$B$7:$B$174,"CAA-4")</f>
        <v>1541.5000000000005</v>
      </c>
      <c r="I186" s="25">
        <f>SUMIF($B$7:$B$174,"CAA-4",$I$7:$I$174)-SUMIFS($I$7:$I$174,$D$7:$D$174,"VAGO",$B$7:$B$174,"CAA-4")</f>
        <v>6166.0499999999984</v>
      </c>
      <c r="J186" s="25">
        <f>SUMIF($B$7:$B$174,"CAA-4",$J$7:$J$174)</f>
        <v>15415.1</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7"/>
        <v>2</v>
      </c>
      <c r="F187" s="27"/>
      <c r="G187" s="25">
        <f>SUMIF($B$7:$B$174,"CAA-5",$G$7:$G$174)</f>
        <v>0</v>
      </c>
      <c r="H187" s="25">
        <f>SUMIF($B$7:$B$174,"CAA-5",$H$7:$H$174)-SUMIFS($H$7:$H$174,$D$7:$D$174,"VAGO",$B$7:$B$174,"CAA-5")</f>
        <v>269.76</v>
      </c>
      <c r="I187" s="25">
        <f>SUMIF($B$7:$B$174,"CAA-5",$I$7:$I$174)-SUMIFS($I$7:$I$174,$D$7:$D$174,"VAGO",$B$7:$B$174,"CAA-5")</f>
        <v>1079.06</v>
      </c>
      <c r="J187" s="25">
        <f>SUMIF($B$7:$B$174,"CAA-5",$J$7:$J$174)</f>
        <v>2697.64</v>
      </c>
      <c r="K187" s="26"/>
      <c r="L187" s="26"/>
      <c r="M187" s="26"/>
      <c r="N187" s="26"/>
      <c r="O187" s="26"/>
      <c r="P187" s="26"/>
      <c r="Q187" s="26"/>
    </row>
    <row r="188" spans="1:30" ht="32.25" customHeight="1" x14ac:dyDescent="0.3">
      <c r="A188" s="19" t="s">
        <v>44</v>
      </c>
      <c r="B188" s="21"/>
      <c r="C188" s="20">
        <f>SUM(C176:C187)</f>
        <v>141</v>
      </c>
      <c r="D188" s="20">
        <f>SUM(D176:D187)</f>
        <v>27</v>
      </c>
      <c r="E188" s="20">
        <f>SUM(E176:E187)</f>
        <v>168</v>
      </c>
      <c r="F188" s="21"/>
      <c r="G188" s="30">
        <f t="shared" ref="G188:I188" si="8">SUM(G176:G187)</f>
        <v>0</v>
      </c>
      <c r="H188" s="30">
        <f t="shared" si="8"/>
        <v>151331.79000000004</v>
      </c>
      <c r="I188" s="30">
        <f t="shared" si="8"/>
        <v>730902.72</v>
      </c>
      <c r="J188" s="30">
        <f>SUM(J176:J187)</f>
        <v>1037398.6900000001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9">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9"/>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10">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10"/>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10"/>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10"/>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10"/>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1">SUM(C196:C199)</f>
        <v>0</v>
      </c>
      <c r="D200" s="20">
        <f t="shared" si="11"/>
        <v>0</v>
      </c>
      <c r="E200" s="20">
        <f t="shared" si="11"/>
        <v>0</v>
      </c>
      <c r="F200" s="36"/>
      <c r="G200" s="39">
        <f t="shared" ref="G200:I200" si="12">SUM(G195:G199)</f>
        <v>0</v>
      </c>
      <c r="H200" s="39">
        <f t="shared" si="12"/>
        <v>0</v>
      </c>
      <c r="I200" s="39">
        <f t="shared" si="12"/>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3">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87">
        <v>1250</v>
      </c>
      <c r="I206" s="16">
        <f t="shared" si="13"/>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13"/>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636</v>
      </c>
      <c r="D208" s="94" t="s">
        <v>227</v>
      </c>
      <c r="E208" s="15">
        <v>1</v>
      </c>
      <c r="F208" s="60" t="s">
        <v>581</v>
      </c>
      <c r="G208" s="35"/>
      <c r="H208" s="87">
        <v>1250</v>
      </c>
      <c r="I208" s="16">
        <f t="shared" si="13"/>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13"/>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227</v>
      </c>
      <c r="E213" s="15">
        <v>1</v>
      </c>
      <c r="F213" s="84" t="s">
        <v>414</v>
      </c>
      <c r="G213" s="35">
        <v>0</v>
      </c>
      <c r="H213" s="87">
        <v>3000</v>
      </c>
      <c r="I213" s="16">
        <f t="shared" ref="I213:I217" si="14">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222</v>
      </c>
      <c r="D214" s="94" t="s">
        <v>227</v>
      </c>
      <c r="E214" s="15">
        <v>1</v>
      </c>
      <c r="F214" s="88" t="s">
        <v>253</v>
      </c>
      <c r="G214" s="35"/>
      <c r="H214" s="87">
        <v>1250</v>
      </c>
      <c r="I214" s="16">
        <f t="shared" si="14"/>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4"/>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4"/>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4"/>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5">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635</v>
      </c>
      <c r="D222" s="94" t="s">
        <v>227</v>
      </c>
      <c r="E222" s="15">
        <v>1</v>
      </c>
      <c r="F222" s="60" t="s">
        <v>249</v>
      </c>
      <c r="G222" s="35"/>
      <c r="H222" s="87">
        <v>1250</v>
      </c>
      <c r="I222" s="16">
        <f t="shared" si="15"/>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5"/>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5"/>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635</v>
      </c>
      <c r="D225" s="94" t="s">
        <v>407</v>
      </c>
      <c r="E225" s="15">
        <v>1</v>
      </c>
      <c r="F225" s="90" t="s">
        <v>356</v>
      </c>
      <c r="G225" s="35"/>
      <c r="H225" s="87">
        <v>1250</v>
      </c>
      <c r="I225" s="16">
        <f t="shared" si="15"/>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6">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6"/>
        <v>4</v>
      </c>
      <c r="F228" s="24"/>
      <c r="G228" s="16">
        <f>SUMIF($A$205:$A$209,"MEMBRO",$G$205:$G$209)</f>
        <v>0</v>
      </c>
      <c r="H228" s="16">
        <f>SUMIF($A$205:$A$209,"MEMBRO",$H$205:$H$209)</f>
        <v>5000</v>
      </c>
      <c r="I228" s="16">
        <f t="shared" ref="I228:I232" si="17">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6"/>
        <v>1</v>
      </c>
      <c r="F229" s="24"/>
      <c r="G229" s="16">
        <f>SUMIF($A$213:$A$218,"PRESIDENTE",$G$213:$G$218)</f>
        <v>0</v>
      </c>
      <c r="H229" s="16">
        <f>SUMIF($A$213:$A$218,"PRESIDENTE",$H$213:$H$218)</f>
        <v>3000</v>
      </c>
      <c r="I229" s="16">
        <f t="shared" si="17"/>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6"/>
        <v>4</v>
      </c>
      <c r="F230" s="24"/>
      <c r="G230" s="16">
        <f>SUMIF($A$213:$A$218,"MEMBRO",$G$213:$G$218)</f>
        <v>0</v>
      </c>
      <c r="H230" s="16">
        <f>SUMIF($A$213:$A$218,"MEMBRO",$H$213:$H$218)</f>
        <v>5000</v>
      </c>
      <c r="I230" s="16">
        <f t="shared" si="17"/>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6"/>
        <v>1</v>
      </c>
      <c r="F231" s="24"/>
      <c r="G231" s="16">
        <f>SUMIF($A$220:$A$225,"PRESIDENTE",$G$220:$G$225)</f>
        <v>0</v>
      </c>
      <c r="H231" s="16">
        <f>SUMIF($A$220:$A$225,"PRESIDENTE",$H$220:$H$225)</f>
        <v>3000</v>
      </c>
      <c r="I231" s="16">
        <f t="shared" si="17"/>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6"/>
        <v>4</v>
      </c>
      <c r="F232" s="24"/>
      <c r="G232" s="16">
        <f>SUMIF($A$220:$A$225,"MEMBRO",$G$205:$G$225)</f>
        <v>0</v>
      </c>
      <c r="H232" s="16">
        <f>SUMIF($A$220:$A$225,"MEMBRO",$H$220:$H$225)</f>
        <v>5000</v>
      </c>
      <c r="I232" s="16">
        <f t="shared" si="17"/>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8">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8"/>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8"/>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8"/>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8"/>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92" t="s">
        <v>419</v>
      </c>
      <c r="G243" s="35">
        <v>0</v>
      </c>
      <c r="H243" s="126">
        <v>5036.21</v>
      </c>
      <c r="I243" s="16">
        <f t="shared" si="18"/>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468</v>
      </c>
      <c r="G244" s="35">
        <v>0</v>
      </c>
      <c r="H244" s="126">
        <v>5036.21</v>
      </c>
      <c r="I244" s="16">
        <f t="shared" si="18"/>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92" t="s">
        <v>633</v>
      </c>
      <c r="G245" s="35">
        <v>0</v>
      </c>
      <c r="H245" s="126">
        <v>5036.21</v>
      </c>
      <c r="I245" s="16">
        <f t="shared" si="18"/>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9">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9"/>
        <v>7</v>
      </c>
      <c r="F248" s="24"/>
      <c r="G248" s="16">
        <f>SUMIF($A$238:$A$245,"MEMBRO",$G$238:$G$245)</f>
        <v>0</v>
      </c>
      <c r="H248" s="16">
        <f>SUMIF($A$238:$A$245,"MEMBRO",$H$238:$H$245)</f>
        <v>35253.47</v>
      </c>
      <c r="I248" s="16">
        <f t="shared" ref="I248" si="20">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92" t="s">
        <v>626</v>
      </c>
      <c r="G254" s="35">
        <v>0</v>
      </c>
      <c r="H254" s="126">
        <v>2014.48</v>
      </c>
      <c r="I254" s="16">
        <f t="shared" ref="I254:I256" si="21">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21"/>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92" t="s">
        <v>628</v>
      </c>
      <c r="G256" s="35">
        <v>0</v>
      </c>
      <c r="H256" s="126">
        <v>2014.48</v>
      </c>
      <c r="I256" s="16">
        <f t="shared" si="21"/>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2">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2"/>
        <v>2</v>
      </c>
      <c r="F259" s="24"/>
      <c r="G259" s="16">
        <f>SUMIF($A$254:$A$256,"MEMBRO",$G$254:$G$256)</f>
        <v>0</v>
      </c>
      <c r="H259" s="16">
        <f>SUMIF($A$254:$A$256,"MEMBRO",$H$254:$H$256)</f>
        <v>4028.96</v>
      </c>
      <c r="I259" s="16">
        <f t="shared" ref="I259" si="23">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4">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4"/>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4"/>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5">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5"/>
        <v>2</v>
      </c>
      <c r="F270" s="24"/>
      <c r="G270" s="16">
        <f>SUMIF($A$265:$A$267,"MEMBRO",$G$265:$G$267)</f>
        <v>0</v>
      </c>
      <c r="H270" s="16">
        <f>SUMIF($A$265:$A$267,"MEMBRO",$H$265:$H$267)</f>
        <v>4028.96</v>
      </c>
      <c r="I270" s="16">
        <f t="shared" ref="I270" si="26">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7">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7"/>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7"/>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7"/>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7"/>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7"/>
        <v>1392.8</v>
      </c>
    </row>
    <row r="281" spans="1:30" ht="14.5" x14ac:dyDescent="0.3">
      <c r="A281" s="55" t="s">
        <v>394</v>
      </c>
      <c r="B281" s="93" t="s">
        <v>93</v>
      </c>
      <c r="C281" s="79" t="s">
        <v>636</v>
      </c>
      <c r="D281" s="71" t="s">
        <v>407</v>
      </c>
      <c r="E281" s="53">
        <v>1</v>
      </c>
      <c r="F281" s="83" t="s">
        <v>414</v>
      </c>
      <c r="G281" s="54">
        <v>0</v>
      </c>
      <c r="H281" s="86">
        <v>1392.8</v>
      </c>
      <c r="I281" s="127">
        <f t="shared" si="27"/>
        <v>1392.8</v>
      </c>
    </row>
    <row r="282" spans="1:30" ht="14.5" x14ac:dyDescent="0.3">
      <c r="A282" s="55" t="s">
        <v>394</v>
      </c>
      <c r="B282" s="93" t="s">
        <v>93</v>
      </c>
      <c r="C282" s="79" t="s">
        <v>636</v>
      </c>
      <c r="D282" s="71" t="s">
        <v>407</v>
      </c>
      <c r="E282" s="53">
        <v>1</v>
      </c>
      <c r="F282" s="83" t="s">
        <v>415</v>
      </c>
      <c r="G282" s="54">
        <v>0</v>
      </c>
      <c r="H282" s="86">
        <v>1392.8</v>
      </c>
      <c r="I282" s="127">
        <f t="shared" si="27"/>
        <v>1392.8</v>
      </c>
    </row>
    <row r="283" spans="1:30" ht="14.5" x14ac:dyDescent="0.3">
      <c r="A283" s="80" t="s">
        <v>393</v>
      </c>
      <c r="B283" s="93" t="s">
        <v>93</v>
      </c>
      <c r="C283" s="77" t="s">
        <v>226</v>
      </c>
      <c r="D283" s="71" t="s">
        <v>407</v>
      </c>
      <c r="E283" s="53">
        <v>1</v>
      </c>
      <c r="F283" s="85" t="s">
        <v>416</v>
      </c>
      <c r="G283" s="54">
        <v>0</v>
      </c>
      <c r="H283" s="86">
        <v>1392.8</v>
      </c>
      <c r="I283" s="127">
        <f t="shared" si="27"/>
        <v>1392.8</v>
      </c>
    </row>
    <row r="284" spans="1:30" ht="14.5" x14ac:dyDescent="0.3">
      <c r="A284" s="60" t="s">
        <v>395</v>
      </c>
      <c r="B284" s="93" t="s">
        <v>93</v>
      </c>
      <c r="C284" s="79" t="s">
        <v>226</v>
      </c>
      <c r="D284" s="71" t="s">
        <v>407</v>
      </c>
      <c r="E284" s="53">
        <v>1</v>
      </c>
      <c r="F284" s="84" t="s">
        <v>417</v>
      </c>
      <c r="G284" s="54">
        <v>0</v>
      </c>
      <c r="H284" s="86">
        <v>1392.8</v>
      </c>
      <c r="I284" s="127">
        <f t="shared" si="27"/>
        <v>1392.8</v>
      </c>
    </row>
    <row r="285" spans="1:30" ht="14.5" x14ac:dyDescent="0.3">
      <c r="A285" s="60" t="s">
        <v>396</v>
      </c>
      <c r="B285" s="93" t="s">
        <v>93</v>
      </c>
      <c r="C285" s="79" t="s">
        <v>636</v>
      </c>
      <c r="D285" s="71" t="s">
        <v>407</v>
      </c>
      <c r="E285" s="53">
        <v>1</v>
      </c>
      <c r="F285" s="81" t="s">
        <v>418</v>
      </c>
      <c r="G285" s="54">
        <v>0</v>
      </c>
      <c r="H285" s="86">
        <v>1392.8</v>
      </c>
      <c r="I285" s="127">
        <f t="shared" si="27"/>
        <v>1392.8</v>
      </c>
    </row>
    <row r="286" spans="1:30" ht="14.5" x14ac:dyDescent="0.3">
      <c r="A286" s="60" t="s">
        <v>393</v>
      </c>
      <c r="B286" s="93" t="s">
        <v>93</v>
      </c>
      <c r="C286" s="79" t="s">
        <v>219</v>
      </c>
      <c r="D286" s="71" t="s">
        <v>407</v>
      </c>
      <c r="E286" s="53">
        <v>1</v>
      </c>
      <c r="F286" s="81" t="s">
        <v>419</v>
      </c>
      <c r="G286" s="54">
        <v>0</v>
      </c>
      <c r="H286" s="86">
        <v>1392.8</v>
      </c>
      <c r="I286" s="127">
        <f t="shared" si="27"/>
        <v>1392.8</v>
      </c>
    </row>
    <row r="287" spans="1:30" ht="14.5" x14ac:dyDescent="0.3">
      <c r="A287" s="60" t="s">
        <v>393</v>
      </c>
      <c r="B287" s="93" t="s">
        <v>93</v>
      </c>
      <c r="C287" s="79" t="s">
        <v>219</v>
      </c>
      <c r="D287" s="52" t="s">
        <v>407</v>
      </c>
      <c r="E287" s="53">
        <v>1</v>
      </c>
      <c r="F287" s="81" t="s">
        <v>511</v>
      </c>
      <c r="G287" s="54">
        <v>0</v>
      </c>
      <c r="H287" s="86">
        <v>1392.8</v>
      </c>
      <c r="I287" s="127">
        <f t="shared" si="27"/>
        <v>1392.8</v>
      </c>
    </row>
    <row r="288" spans="1:30" ht="14.5" x14ac:dyDescent="0.3">
      <c r="A288" s="60" t="s">
        <v>573</v>
      </c>
      <c r="B288" s="93" t="s">
        <v>448</v>
      </c>
      <c r="C288" s="79" t="s">
        <v>634</v>
      </c>
      <c r="D288" s="71" t="s">
        <v>407</v>
      </c>
      <c r="E288" s="53">
        <v>1</v>
      </c>
      <c r="F288" s="81" t="s">
        <v>542</v>
      </c>
      <c r="G288" s="54">
        <v>0</v>
      </c>
      <c r="H288" s="86">
        <v>849.76</v>
      </c>
      <c r="I288" s="127">
        <f t="shared" si="27"/>
        <v>849.76</v>
      </c>
    </row>
    <row r="289" spans="1:30" ht="14.5" x14ac:dyDescent="0.3">
      <c r="A289" s="60" t="s">
        <v>393</v>
      </c>
      <c r="B289" s="93" t="s">
        <v>448</v>
      </c>
      <c r="C289" s="79" t="s">
        <v>219</v>
      </c>
      <c r="D289" s="71" t="s">
        <v>407</v>
      </c>
      <c r="E289" s="53">
        <v>1</v>
      </c>
      <c r="F289" s="84" t="s">
        <v>422</v>
      </c>
      <c r="G289" s="54">
        <v>0</v>
      </c>
      <c r="H289" s="86">
        <v>849.76</v>
      </c>
      <c r="I289" s="127">
        <f t="shared" si="27"/>
        <v>849.76</v>
      </c>
    </row>
    <row r="290" spans="1:30" ht="14.5" x14ac:dyDescent="0.3">
      <c r="A290" s="60" t="s">
        <v>395</v>
      </c>
      <c r="B290" s="93" t="s">
        <v>448</v>
      </c>
      <c r="C290" s="79" t="s">
        <v>219</v>
      </c>
      <c r="D290" s="71" t="s">
        <v>407</v>
      </c>
      <c r="E290" s="53">
        <v>1</v>
      </c>
      <c r="F290" s="84" t="s">
        <v>423</v>
      </c>
      <c r="G290" s="54">
        <v>0</v>
      </c>
      <c r="H290" s="86">
        <v>849.76</v>
      </c>
      <c r="I290" s="127">
        <f t="shared" si="27"/>
        <v>849.76</v>
      </c>
    </row>
    <row r="291" spans="1:30" ht="14.5" x14ac:dyDescent="0.3">
      <c r="A291" s="60" t="s">
        <v>399</v>
      </c>
      <c r="B291" s="93" t="s">
        <v>448</v>
      </c>
      <c r="C291" s="79" t="s">
        <v>634</v>
      </c>
      <c r="D291" s="71" t="s">
        <v>407</v>
      </c>
      <c r="E291" s="53">
        <v>1</v>
      </c>
      <c r="F291" s="84" t="s">
        <v>424</v>
      </c>
      <c r="G291" s="54">
        <v>0</v>
      </c>
      <c r="H291" s="86">
        <v>849.76</v>
      </c>
      <c r="I291" s="127">
        <f t="shared" si="27"/>
        <v>849.76</v>
      </c>
    </row>
    <row r="292" spans="1:30" ht="14.5" x14ac:dyDescent="0.3">
      <c r="A292" s="60" t="s">
        <v>400</v>
      </c>
      <c r="B292" s="93" t="s">
        <v>448</v>
      </c>
      <c r="C292" s="79" t="s">
        <v>636</v>
      </c>
      <c r="D292" s="71" t="s">
        <v>407</v>
      </c>
      <c r="E292" s="53">
        <v>1</v>
      </c>
      <c r="F292" s="84" t="s">
        <v>425</v>
      </c>
      <c r="G292" s="54">
        <v>0</v>
      </c>
      <c r="H292" s="86">
        <v>849.76</v>
      </c>
      <c r="I292" s="127">
        <f t="shared" si="27"/>
        <v>849.76</v>
      </c>
    </row>
    <row r="293" spans="1:30" ht="14.5" x14ac:dyDescent="0.3">
      <c r="A293" s="60" t="s">
        <v>401</v>
      </c>
      <c r="B293" s="93" t="s">
        <v>448</v>
      </c>
      <c r="C293" s="79" t="s">
        <v>634</v>
      </c>
      <c r="D293" s="71" t="s">
        <v>407</v>
      </c>
      <c r="E293" s="53">
        <v>1</v>
      </c>
      <c r="F293" s="84" t="s">
        <v>426</v>
      </c>
      <c r="G293" s="54">
        <v>0</v>
      </c>
      <c r="H293" s="86">
        <v>849.76</v>
      </c>
      <c r="I293" s="127">
        <f t="shared" si="27"/>
        <v>849.76</v>
      </c>
    </row>
    <row r="294" spans="1:30" ht="14.5" x14ac:dyDescent="0.3">
      <c r="A294" s="60" t="s">
        <v>402</v>
      </c>
      <c r="B294" s="93" t="s">
        <v>448</v>
      </c>
      <c r="C294" s="79" t="s">
        <v>636</v>
      </c>
      <c r="D294" s="71" t="s">
        <v>407</v>
      </c>
      <c r="E294" s="53">
        <v>1</v>
      </c>
      <c r="F294" s="81" t="s">
        <v>427</v>
      </c>
      <c r="G294" s="54">
        <v>0</v>
      </c>
      <c r="H294" s="86">
        <v>849.76</v>
      </c>
      <c r="I294" s="127">
        <f t="shared" si="27"/>
        <v>849.76</v>
      </c>
    </row>
    <row r="295" spans="1:30" ht="14.5" x14ac:dyDescent="0.3">
      <c r="A295" s="60" t="s">
        <v>403</v>
      </c>
      <c r="B295" s="93" t="s">
        <v>448</v>
      </c>
      <c r="C295" s="79" t="s">
        <v>222</v>
      </c>
      <c r="D295" s="71" t="s">
        <v>407</v>
      </c>
      <c r="E295" s="53">
        <v>1</v>
      </c>
      <c r="F295" s="84" t="s">
        <v>428</v>
      </c>
      <c r="G295" s="54">
        <v>0</v>
      </c>
      <c r="H295" s="86">
        <v>849.76</v>
      </c>
      <c r="I295" s="127">
        <f t="shared" si="27"/>
        <v>849.76</v>
      </c>
    </row>
    <row r="296" spans="1:30" ht="14.5" x14ac:dyDescent="0.3">
      <c r="A296" s="60" t="s">
        <v>398</v>
      </c>
      <c r="B296" s="93" t="s">
        <v>448</v>
      </c>
      <c r="C296" s="79" t="s">
        <v>634</v>
      </c>
      <c r="D296" s="71" t="s">
        <v>407</v>
      </c>
      <c r="E296" s="53">
        <v>1</v>
      </c>
      <c r="F296" s="84" t="s">
        <v>429</v>
      </c>
      <c r="G296" s="54">
        <v>0</v>
      </c>
      <c r="H296" s="86">
        <v>849.76</v>
      </c>
      <c r="I296" s="127">
        <f t="shared" si="27"/>
        <v>849.76</v>
      </c>
    </row>
    <row r="297" spans="1:30" ht="14.5" x14ac:dyDescent="0.3">
      <c r="A297" s="60" t="s">
        <v>393</v>
      </c>
      <c r="B297" s="93" t="s">
        <v>448</v>
      </c>
      <c r="C297" s="79" t="s">
        <v>226</v>
      </c>
      <c r="D297" s="71" t="s">
        <v>407</v>
      </c>
      <c r="E297" s="53">
        <v>1</v>
      </c>
      <c r="F297" s="81" t="s">
        <v>430</v>
      </c>
      <c r="G297" s="54">
        <v>0</v>
      </c>
      <c r="H297" s="86">
        <v>849.76</v>
      </c>
      <c r="I297" s="127">
        <f t="shared" si="27"/>
        <v>849.76</v>
      </c>
    </row>
    <row r="298" spans="1:30" ht="14.5" x14ac:dyDescent="0.3">
      <c r="A298" s="60" t="s">
        <v>404</v>
      </c>
      <c r="B298" s="93" t="s">
        <v>448</v>
      </c>
      <c r="C298" s="79" t="s">
        <v>634</v>
      </c>
      <c r="D298" s="71" t="s">
        <v>407</v>
      </c>
      <c r="E298" s="53">
        <v>1</v>
      </c>
      <c r="F298" s="84" t="s">
        <v>431</v>
      </c>
      <c r="G298" s="54">
        <v>0</v>
      </c>
      <c r="H298" s="86">
        <v>849.76</v>
      </c>
      <c r="I298" s="127">
        <f t="shared" si="27"/>
        <v>849.76</v>
      </c>
    </row>
    <row r="299" spans="1:30" ht="14.5" x14ac:dyDescent="0.3">
      <c r="A299" s="60" t="s">
        <v>405</v>
      </c>
      <c r="B299" s="93" t="s">
        <v>448</v>
      </c>
      <c r="C299" s="79" t="s">
        <v>219</v>
      </c>
      <c r="D299" s="71" t="s">
        <v>407</v>
      </c>
      <c r="E299" s="53">
        <v>1</v>
      </c>
      <c r="F299" s="84" t="s">
        <v>432</v>
      </c>
      <c r="G299" s="54">
        <v>0</v>
      </c>
      <c r="H299" s="86">
        <v>849.76</v>
      </c>
      <c r="I299" s="127">
        <f t="shared" si="27"/>
        <v>849.76</v>
      </c>
    </row>
    <row r="300" spans="1:30" ht="14.5" x14ac:dyDescent="0.3">
      <c r="A300" s="60" t="s">
        <v>402</v>
      </c>
      <c r="B300" s="93" t="s">
        <v>448</v>
      </c>
      <c r="C300" s="79" t="s">
        <v>636</v>
      </c>
      <c r="D300" s="71" t="s">
        <v>407</v>
      </c>
      <c r="E300" s="53">
        <v>1</v>
      </c>
      <c r="F300" s="84" t="s">
        <v>433</v>
      </c>
      <c r="G300" s="54">
        <v>0</v>
      </c>
      <c r="H300" s="86">
        <v>849.76</v>
      </c>
      <c r="I300" s="127">
        <f t="shared" si="27"/>
        <v>849.76</v>
      </c>
    </row>
    <row r="301" spans="1:30" ht="14.5" x14ac:dyDescent="0.3">
      <c r="A301" s="60" t="s">
        <v>403</v>
      </c>
      <c r="B301" s="93" t="s">
        <v>448</v>
      </c>
      <c r="C301" s="79" t="s">
        <v>635</v>
      </c>
      <c r="D301" s="71" t="s">
        <v>407</v>
      </c>
      <c r="E301" s="53">
        <v>1</v>
      </c>
      <c r="F301" s="84" t="s">
        <v>434</v>
      </c>
      <c r="G301" s="54">
        <v>0</v>
      </c>
      <c r="H301" s="86">
        <v>849.76</v>
      </c>
      <c r="I301" s="127">
        <f t="shared" si="27"/>
        <v>849.76</v>
      </c>
    </row>
    <row r="302" spans="1:30" ht="14.5" x14ac:dyDescent="0.3">
      <c r="A302" s="60" t="s">
        <v>406</v>
      </c>
      <c r="B302" s="93" t="s">
        <v>448</v>
      </c>
      <c r="C302" s="79" t="s">
        <v>219</v>
      </c>
      <c r="D302" s="71" t="s">
        <v>407</v>
      </c>
      <c r="E302" s="53">
        <v>1</v>
      </c>
      <c r="F302" s="81" t="s">
        <v>435</v>
      </c>
      <c r="G302" s="54">
        <v>0</v>
      </c>
      <c r="H302" s="86">
        <v>849.76</v>
      </c>
      <c r="I302" s="127">
        <f t="shared" si="27"/>
        <v>849.76</v>
      </c>
    </row>
    <row r="303" spans="1:30" ht="14.5" x14ac:dyDescent="0.3">
      <c r="A303" s="60" t="s">
        <v>393</v>
      </c>
      <c r="B303" s="93" t="s">
        <v>448</v>
      </c>
      <c r="C303" s="79"/>
      <c r="D303" s="52" t="s">
        <v>386</v>
      </c>
      <c r="E303" s="53">
        <v>1</v>
      </c>
      <c r="F303" s="81" t="s">
        <v>386</v>
      </c>
      <c r="G303" s="54">
        <v>0</v>
      </c>
      <c r="H303" s="86">
        <v>849.76</v>
      </c>
      <c r="I303" s="127">
        <f t="shared" si="27"/>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7"/>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7"/>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8">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3</v>
      </c>
      <c r="E308" s="23">
        <f t="shared" si="28"/>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8"/>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8"/>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8"/>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8"/>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9">SUM(D307:D312)</f>
        <v>3</v>
      </c>
      <c r="E313" s="20">
        <f t="shared" si="29"/>
        <v>31</v>
      </c>
      <c r="F313" s="36"/>
      <c r="G313" s="39">
        <f t="shared" ref="G313:H313" si="30">SUM(G307:G312)</f>
        <v>0</v>
      </c>
      <c r="H313" s="39">
        <f t="shared" si="30"/>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198</v>
      </c>
      <c r="D316" s="20">
        <f>SUM(D188+D200+D233+D249+D260+D271+D313)</f>
        <v>30</v>
      </c>
      <c r="E316" s="20">
        <f>SUM(E188+E200+E233+E249+E260+E271+E313)</f>
        <v>228</v>
      </c>
      <c r="F316" s="21"/>
      <c r="G316" s="39">
        <f>SUM(H188+G200+G233+G249+G260+G271+G313)</f>
        <v>151331.79000000004</v>
      </c>
      <c r="H316" s="39">
        <f>SUM(I188+H200+H233+H249+H260+H271+H313)</f>
        <v>840681.35999999987</v>
      </c>
      <c r="I316" s="39">
        <f>SUM(J188+I200+I233+I249+I260+I271+I313)</f>
        <v>1147177.3299999998</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3A2A81A3-F4B2-4F86-B831-BAAB749FB48E}">
      <formula1>"FDA,FDA-1,FDA-2,FDA-3,FDA-4"</formula1>
    </dataValidation>
    <dataValidation type="list" allowBlank="1" sqref="B7:B174" xr:uid="{E4D97DCD-C39D-45FF-86EC-315602B5F208}">
      <formula1>"DAS,DAS-1,DAS-2,DAS-3,DAS-4,DAS-5,CAA-1,CAA-2,CAA-3,CAA-4,CAA-5"</formula1>
    </dataValidation>
    <dataValidation type="list" allowBlank="1" sqref="D205:D209 D192:D193 D275:D305 D221:D225 D213:D217 D254:D256 D265:D267 D238:D245 D7:D174" xr:uid="{521C9056-A829-44E4-A6F6-1E586E5A2280}">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B905A-16E1-41A9-8C11-BB7570380656}">
  <dimension ref="A1:AD1038"/>
  <sheetViews>
    <sheetView workbookViewId="0">
      <selection activeCell="B1" sqref="A1:XFD1048576"/>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657</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131" t="s">
        <v>656</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181</v>
      </c>
      <c r="B7" s="58" t="s">
        <v>33</v>
      </c>
      <c r="C7" s="56" t="s">
        <v>634</v>
      </c>
      <c r="D7" s="94" t="s">
        <v>227</v>
      </c>
      <c r="E7" s="138">
        <v>1</v>
      </c>
      <c r="F7" s="61" t="s">
        <v>229</v>
      </c>
      <c r="G7" s="148">
        <v>0</v>
      </c>
      <c r="H7" s="145">
        <v>1079.06</v>
      </c>
      <c r="I7" s="145">
        <v>4316.21</v>
      </c>
      <c r="J7" s="149">
        <f t="shared" ref="J7:J38" si="0">H7+I7</f>
        <v>5395.27</v>
      </c>
      <c r="K7" s="17"/>
      <c r="L7" s="17"/>
      <c r="M7" s="17"/>
      <c r="N7" s="17"/>
      <c r="O7" s="17"/>
      <c r="P7" s="17"/>
      <c r="Q7" s="17"/>
      <c r="R7" s="18"/>
      <c r="S7" s="18"/>
      <c r="T7" s="18"/>
      <c r="U7" s="18"/>
      <c r="V7" s="18"/>
      <c r="W7" s="18"/>
      <c r="X7" s="18"/>
      <c r="Y7" s="18"/>
      <c r="Z7" s="18"/>
      <c r="AA7" s="5"/>
      <c r="AB7" s="5"/>
      <c r="AC7" s="5"/>
      <c r="AD7" s="5"/>
    </row>
    <row r="8" spans="1:30" ht="14.5" x14ac:dyDescent="0.3">
      <c r="A8" s="55" t="s">
        <v>198</v>
      </c>
      <c r="B8" s="55" t="s">
        <v>449</v>
      </c>
      <c r="C8" s="58" t="s">
        <v>635</v>
      </c>
      <c r="D8" s="94" t="s">
        <v>227</v>
      </c>
      <c r="E8" s="138">
        <v>1</v>
      </c>
      <c r="F8" s="60" t="s">
        <v>620</v>
      </c>
      <c r="G8" s="148">
        <v>0</v>
      </c>
      <c r="H8" s="146">
        <v>3709.68</v>
      </c>
      <c r="I8" s="146">
        <v>14838.72</v>
      </c>
      <c r="J8" s="149">
        <f t="shared" si="0"/>
        <v>18548.399999999998</v>
      </c>
      <c r="K8" s="17"/>
      <c r="L8" s="17"/>
      <c r="M8" s="17"/>
      <c r="N8" s="17"/>
      <c r="O8" s="17"/>
      <c r="P8" s="17"/>
      <c r="Q8" s="17"/>
      <c r="R8" s="5"/>
      <c r="S8" s="5"/>
      <c r="T8" s="5"/>
      <c r="U8" s="5"/>
      <c r="V8" s="5"/>
      <c r="W8" s="5"/>
      <c r="X8" s="5"/>
      <c r="Y8" s="5"/>
      <c r="Z8" s="5"/>
      <c r="AA8" s="5"/>
      <c r="AB8" s="5"/>
      <c r="AC8" s="5"/>
      <c r="AD8" s="5"/>
    </row>
    <row r="9" spans="1:30" ht="14" x14ac:dyDescent="0.3">
      <c r="A9" s="55" t="s">
        <v>182</v>
      </c>
      <c r="B9" s="56" t="s">
        <v>39</v>
      </c>
      <c r="C9" s="56" t="s">
        <v>634</v>
      </c>
      <c r="D9" s="94" t="s">
        <v>407</v>
      </c>
      <c r="E9" s="138">
        <v>1</v>
      </c>
      <c r="F9" s="134" t="s">
        <v>421</v>
      </c>
      <c r="G9" s="148">
        <v>0</v>
      </c>
      <c r="H9" s="146"/>
      <c r="I9" s="146">
        <v>2003.96</v>
      </c>
      <c r="J9" s="149">
        <f t="shared" si="0"/>
        <v>2003.96</v>
      </c>
      <c r="K9" s="47"/>
      <c r="L9" s="47"/>
      <c r="M9" s="47"/>
      <c r="N9" s="47"/>
      <c r="O9" s="47"/>
      <c r="P9" s="47"/>
      <c r="Q9" s="47"/>
    </row>
    <row r="10" spans="1:30" ht="14" x14ac:dyDescent="0.3">
      <c r="A10" s="56" t="s">
        <v>182</v>
      </c>
      <c r="B10" s="56" t="s">
        <v>39</v>
      </c>
      <c r="C10" s="56" t="s">
        <v>222</v>
      </c>
      <c r="D10" s="94" t="s">
        <v>227</v>
      </c>
      <c r="E10" s="138">
        <v>1</v>
      </c>
      <c r="F10" s="60" t="s">
        <v>231</v>
      </c>
      <c r="G10" s="148">
        <v>0</v>
      </c>
      <c r="H10" s="146">
        <v>500.99</v>
      </c>
      <c r="I10" s="146">
        <v>2003.96</v>
      </c>
      <c r="J10" s="149">
        <f t="shared" si="0"/>
        <v>2504.9499999999998</v>
      </c>
    </row>
    <row r="11" spans="1:30" ht="14" x14ac:dyDescent="0.3">
      <c r="A11" s="55" t="s">
        <v>180</v>
      </c>
      <c r="B11" s="58" t="s">
        <v>37</v>
      </c>
      <c r="C11" s="56" t="s">
        <v>222</v>
      </c>
      <c r="D11" s="94" t="s">
        <v>227</v>
      </c>
      <c r="E11" s="138">
        <v>1</v>
      </c>
      <c r="F11" s="60" t="s">
        <v>586</v>
      </c>
      <c r="G11" s="148">
        <v>0</v>
      </c>
      <c r="H11" s="145">
        <v>770.75</v>
      </c>
      <c r="I11" s="145">
        <v>3083.01</v>
      </c>
      <c r="J11" s="149">
        <f t="shared" si="0"/>
        <v>3853.76</v>
      </c>
    </row>
    <row r="12" spans="1:30" ht="14" x14ac:dyDescent="0.3">
      <c r="A12" s="55" t="s">
        <v>189</v>
      </c>
      <c r="B12" s="55" t="s">
        <v>31</v>
      </c>
      <c r="C12" s="56" t="s">
        <v>634</v>
      </c>
      <c r="D12" s="94" t="s">
        <v>227</v>
      </c>
      <c r="E12" s="138">
        <v>1</v>
      </c>
      <c r="F12" s="60" t="s">
        <v>505</v>
      </c>
      <c r="G12" s="148">
        <v>0</v>
      </c>
      <c r="H12" s="146">
        <v>1310.28</v>
      </c>
      <c r="I12" s="146">
        <v>5241.1099999999997</v>
      </c>
      <c r="J12" s="149">
        <f t="shared" si="0"/>
        <v>6551.3899999999994</v>
      </c>
    </row>
    <row r="13" spans="1:30" ht="14" x14ac:dyDescent="0.3">
      <c r="A13" s="55" t="s">
        <v>183</v>
      </c>
      <c r="B13" s="57" t="s">
        <v>27</v>
      </c>
      <c r="C13" s="58" t="s">
        <v>637</v>
      </c>
      <c r="D13" s="94" t="s">
        <v>407</v>
      </c>
      <c r="E13" s="138">
        <v>1</v>
      </c>
      <c r="F13" s="60" t="s">
        <v>233</v>
      </c>
      <c r="G13" s="148">
        <v>0</v>
      </c>
      <c r="H13" s="146"/>
      <c r="I13" s="146">
        <v>6782.61</v>
      </c>
      <c r="J13" s="149">
        <f t="shared" si="0"/>
        <v>6782.61</v>
      </c>
    </row>
    <row r="14" spans="1:30" ht="14" x14ac:dyDescent="0.3">
      <c r="A14" s="55" t="s">
        <v>207</v>
      </c>
      <c r="B14" s="57" t="s">
        <v>27</v>
      </c>
      <c r="C14" s="58" t="s">
        <v>636</v>
      </c>
      <c r="D14" s="94" t="s">
        <v>227</v>
      </c>
      <c r="E14" s="138">
        <v>1</v>
      </c>
      <c r="F14" s="62" t="s">
        <v>581</v>
      </c>
      <c r="G14" s="148">
        <v>0</v>
      </c>
      <c r="H14" s="146">
        <v>1695.65</v>
      </c>
      <c r="I14" s="146">
        <v>6782.61</v>
      </c>
      <c r="J14" s="149">
        <f t="shared" si="0"/>
        <v>8478.26</v>
      </c>
    </row>
    <row r="15" spans="1:30" ht="14" x14ac:dyDescent="0.3">
      <c r="A15" s="55" t="s">
        <v>182</v>
      </c>
      <c r="B15" s="56" t="s">
        <v>39</v>
      </c>
      <c r="C15" s="56" t="s">
        <v>634</v>
      </c>
      <c r="D15" s="94" t="s">
        <v>227</v>
      </c>
      <c r="E15" s="138">
        <v>1</v>
      </c>
      <c r="F15" s="60" t="s">
        <v>234</v>
      </c>
      <c r="G15" s="148">
        <v>0</v>
      </c>
      <c r="H15" s="146">
        <v>500.99</v>
      </c>
      <c r="I15" s="146">
        <v>2003.96</v>
      </c>
      <c r="J15" s="149">
        <f t="shared" si="0"/>
        <v>2504.9499999999998</v>
      </c>
    </row>
    <row r="16" spans="1:30" ht="14" x14ac:dyDescent="0.3">
      <c r="A16" s="55" t="s">
        <v>182</v>
      </c>
      <c r="B16" s="56" t="s">
        <v>39</v>
      </c>
      <c r="C16" s="57" t="s">
        <v>219</v>
      </c>
      <c r="D16" s="94" t="s">
        <v>227</v>
      </c>
      <c r="E16" s="138">
        <v>1</v>
      </c>
      <c r="F16" s="60" t="s">
        <v>235</v>
      </c>
      <c r="G16" s="148">
        <v>0</v>
      </c>
      <c r="H16" s="146">
        <v>500.99</v>
      </c>
      <c r="I16" s="146">
        <v>2003.96</v>
      </c>
      <c r="J16" s="149">
        <f t="shared" si="0"/>
        <v>2504.9499999999998</v>
      </c>
    </row>
    <row r="17" spans="1:10" ht="14" x14ac:dyDescent="0.3">
      <c r="A17" s="55" t="s">
        <v>181</v>
      </c>
      <c r="B17" s="57" t="s">
        <v>33</v>
      </c>
      <c r="C17" s="56" t="s">
        <v>634</v>
      </c>
      <c r="D17" s="94" t="s">
        <v>227</v>
      </c>
      <c r="E17" s="138">
        <v>1</v>
      </c>
      <c r="F17" s="60" t="s">
        <v>236</v>
      </c>
      <c r="G17" s="148">
        <v>0</v>
      </c>
      <c r="H17" s="145">
        <v>1079.06</v>
      </c>
      <c r="I17" s="145">
        <v>4316.21</v>
      </c>
      <c r="J17" s="149">
        <f t="shared" si="0"/>
        <v>5395.27</v>
      </c>
    </row>
    <row r="18" spans="1:10" ht="14" x14ac:dyDescent="0.3">
      <c r="A18" s="55" t="s">
        <v>183</v>
      </c>
      <c r="B18" s="57" t="s">
        <v>27</v>
      </c>
      <c r="C18" s="57" t="s">
        <v>219</v>
      </c>
      <c r="D18" s="94" t="s">
        <v>227</v>
      </c>
      <c r="E18" s="138">
        <v>1</v>
      </c>
      <c r="F18" s="61" t="s">
        <v>237</v>
      </c>
      <c r="G18" s="148">
        <v>0</v>
      </c>
      <c r="H18" s="146">
        <v>1695.65</v>
      </c>
      <c r="I18" s="146">
        <v>6782.61</v>
      </c>
      <c r="J18" s="149">
        <f t="shared" si="0"/>
        <v>8478.26</v>
      </c>
    </row>
    <row r="19" spans="1:10" ht="14" x14ac:dyDescent="0.3">
      <c r="A19" s="55" t="s">
        <v>183</v>
      </c>
      <c r="B19" s="57" t="s">
        <v>27</v>
      </c>
      <c r="C19" s="56" t="s">
        <v>222</v>
      </c>
      <c r="D19" s="94" t="s">
        <v>227</v>
      </c>
      <c r="E19" s="138">
        <v>1</v>
      </c>
      <c r="F19" s="60" t="s">
        <v>238</v>
      </c>
      <c r="G19" s="148">
        <v>0</v>
      </c>
      <c r="H19" s="146">
        <v>1695.65</v>
      </c>
      <c r="I19" s="146">
        <v>6782.61</v>
      </c>
      <c r="J19" s="149">
        <f t="shared" si="0"/>
        <v>8478.26</v>
      </c>
    </row>
    <row r="20" spans="1:10" ht="14" x14ac:dyDescent="0.3">
      <c r="A20" s="55" t="s">
        <v>185</v>
      </c>
      <c r="B20" s="55" t="s">
        <v>29</v>
      </c>
      <c r="C20" s="57" t="s">
        <v>636</v>
      </c>
      <c r="D20" s="94" t="s">
        <v>227</v>
      </c>
      <c r="E20" s="138">
        <v>1</v>
      </c>
      <c r="F20" s="60" t="s">
        <v>239</v>
      </c>
      <c r="G20" s="148">
        <v>0</v>
      </c>
      <c r="H20" s="146">
        <v>1425.9</v>
      </c>
      <c r="I20" s="146">
        <v>5703.56</v>
      </c>
      <c r="J20" s="149">
        <f t="shared" si="0"/>
        <v>7129.4600000000009</v>
      </c>
    </row>
    <row r="21" spans="1:10" ht="14" x14ac:dyDescent="0.3">
      <c r="A21" s="55" t="s">
        <v>183</v>
      </c>
      <c r="B21" s="57" t="s">
        <v>27</v>
      </c>
      <c r="C21" s="56" t="s">
        <v>222</v>
      </c>
      <c r="D21" s="94" t="s">
        <v>227</v>
      </c>
      <c r="E21" s="138">
        <v>1</v>
      </c>
      <c r="F21" s="60" t="s">
        <v>241</v>
      </c>
      <c r="G21" s="148">
        <v>0</v>
      </c>
      <c r="H21" s="146">
        <v>1695.65</v>
      </c>
      <c r="I21" s="146">
        <v>6782.61</v>
      </c>
      <c r="J21" s="149">
        <f t="shared" si="0"/>
        <v>8478.26</v>
      </c>
    </row>
    <row r="22" spans="1:10" ht="14" x14ac:dyDescent="0.3">
      <c r="A22" s="55" t="s">
        <v>180</v>
      </c>
      <c r="B22" s="58" t="s">
        <v>37</v>
      </c>
      <c r="C22" s="57" t="s">
        <v>636</v>
      </c>
      <c r="D22" s="94" t="s">
        <v>407</v>
      </c>
      <c r="E22" s="138">
        <v>1</v>
      </c>
      <c r="F22" s="60" t="s">
        <v>242</v>
      </c>
      <c r="G22" s="148">
        <v>0</v>
      </c>
      <c r="H22" s="145"/>
      <c r="I22" s="145">
        <v>3083.01</v>
      </c>
      <c r="J22" s="149">
        <f t="shared" si="0"/>
        <v>3083.01</v>
      </c>
    </row>
    <row r="23" spans="1:10" ht="16.5" customHeight="1" x14ac:dyDescent="0.3">
      <c r="A23" s="55" t="s">
        <v>180</v>
      </c>
      <c r="B23" s="58" t="s">
        <v>37</v>
      </c>
      <c r="C23" s="57" t="s">
        <v>636</v>
      </c>
      <c r="D23" s="94" t="s">
        <v>227</v>
      </c>
      <c r="E23" s="138">
        <v>1</v>
      </c>
      <c r="F23" s="155" t="s">
        <v>649</v>
      </c>
      <c r="G23" s="148">
        <v>0</v>
      </c>
      <c r="H23" s="145">
        <v>770.75</v>
      </c>
      <c r="I23" s="145">
        <v>3083.01</v>
      </c>
      <c r="J23" s="149">
        <f t="shared" si="0"/>
        <v>3853.76</v>
      </c>
    </row>
    <row r="24" spans="1:10" ht="14" x14ac:dyDescent="0.3">
      <c r="A24" s="55" t="s">
        <v>180</v>
      </c>
      <c r="B24" s="58" t="s">
        <v>37</v>
      </c>
      <c r="C24" s="57" t="s">
        <v>222</v>
      </c>
      <c r="D24" s="94" t="s">
        <v>227</v>
      </c>
      <c r="E24" s="138">
        <v>1</v>
      </c>
      <c r="F24" s="60" t="s">
        <v>243</v>
      </c>
      <c r="G24" s="148">
        <v>0</v>
      </c>
      <c r="H24" s="145">
        <v>770.75</v>
      </c>
      <c r="I24" s="145">
        <v>3083.01</v>
      </c>
      <c r="J24" s="149">
        <f t="shared" si="0"/>
        <v>3853.76</v>
      </c>
    </row>
    <row r="25" spans="1:10" ht="14" x14ac:dyDescent="0.3">
      <c r="A25" s="55" t="s">
        <v>187</v>
      </c>
      <c r="B25" s="55" t="s">
        <v>25</v>
      </c>
      <c r="C25" s="57" t="s">
        <v>219</v>
      </c>
      <c r="D25" s="94" t="s">
        <v>227</v>
      </c>
      <c r="E25" s="138">
        <v>1</v>
      </c>
      <c r="F25" s="63" t="s">
        <v>244</v>
      </c>
      <c r="G25" s="148">
        <v>0</v>
      </c>
      <c r="H25" s="147">
        <v>2600</v>
      </c>
      <c r="I25" s="147">
        <v>10400</v>
      </c>
      <c r="J25" s="146">
        <f t="shared" si="0"/>
        <v>13000</v>
      </c>
    </row>
    <row r="26" spans="1:10" ht="14" x14ac:dyDescent="0.3">
      <c r="A26" s="55" t="s">
        <v>210</v>
      </c>
      <c r="B26" s="55" t="s">
        <v>449</v>
      </c>
      <c r="C26" s="58" t="s">
        <v>637</v>
      </c>
      <c r="D26" s="94" t="s">
        <v>227</v>
      </c>
      <c r="E26" s="138">
        <v>1</v>
      </c>
      <c r="F26" s="152" t="s">
        <v>640</v>
      </c>
      <c r="G26" s="148">
        <v>0</v>
      </c>
      <c r="H26" s="146">
        <v>3709.68</v>
      </c>
      <c r="I26" s="146">
        <v>14838.72</v>
      </c>
      <c r="J26" s="149">
        <f t="shared" si="0"/>
        <v>18548.399999999998</v>
      </c>
    </row>
    <row r="27" spans="1:10" ht="14" x14ac:dyDescent="0.3">
      <c r="A27" s="55" t="s">
        <v>180</v>
      </c>
      <c r="B27" s="58" t="s">
        <v>37</v>
      </c>
      <c r="C27" s="57" t="s">
        <v>635</v>
      </c>
      <c r="D27" s="94" t="s">
        <v>227</v>
      </c>
      <c r="E27" s="138">
        <v>1</v>
      </c>
      <c r="F27" s="60" t="s">
        <v>249</v>
      </c>
      <c r="G27" s="148">
        <v>0</v>
      </c>
      <c r="H27" s="145">
        <v>770.75</v>
      </c>
      <c r="I27" s="145">
        <v>3083.01</v>
      </c>
      <c r="J27" s="149">
        <f t="shared" si="0"/>
        <v>3853.76</v>
      </c>
    </row>
    <row r="28" spans="1:10" ht="14" x14ac:dyDescent="0.3">
      <c r="A28" s="55" t="s">
        <v>181</v>
      </c>
      <c r="B28" s="57" t="s">
        <v>33</v>
      </c>
      <c r="C28" s="55" t="s">
        <v>636</v>
      </c>
      <c r="D28" s="94" t="s">
        <v>407</v>
      </c>
      <c r="E28" s="138">
        <v>1</v>
      </c>
      <c r="F28" s="61" t="s">
        <v>595</v>
      </c>
      <c r="G28" s="148">
        <v>0</v>
      </c>
      <c r="H28" s="145"/>
      <c r="I28" s="145">
        <v>4316.21</v>
      </c>
      <c r="J28" s="149">
        <f t="shared" si="0"/>
        <v>4316.21</v>
      </c>
    </row>
    <row r="29" spans="1:10" ht="14" x14ac:dyDescent="0.3">
      <c r="A29" s="56" t="s">
        <v>189</v>
      </c>
      <c r="B29" s="56" t="s">
        <v>31</v>
      </c>
      <c r="C29" s="56" t="s">
        <v>634</v>
      </c>
      <c r="D29" s="94" t="s">
        <v>227</v>
      </c>
      <c r="E29" s="138">
        <v>1</v>
      </c>
      <c r="F29" s="129" t="s">
        <v>250</v>
      </c>
      <c r="G29" s="148">
        <v>0</v>
      </c>
      <c r="H29" s="146">
        <v>1310.28</v>
      </c>
      <c r="I29" s="146">
        <v>5241.1099999999997</v>
      </c>
      <c r="J29" s="149">
        <f t="shared" si="0"/>
        <v>6551.3899999999994</v>
      </c>
    </row>
    <row r="30" spans="1:10" ht="14" x14ac:dyDescent="0.3">
      <c r="A30" s="55" t="s">
        <v>180</v>
      </c>
      <c r="B30" s="58" t="s">
        <v>37</v>
      </c>
      <c r="C30" s="57" t="s">
        <v>222</v>
      </c>
      <c r="D30" s="94" t="s">
        <v>227</v>
      </c>
      <c r="E30" s="138">
        <v>1</v>
      </c>
      <c r="F30" s="60" t="s">
        <v>612</v>
      </c>
      <c r="G30" s="148">
        <v>0</v>
      </c>
      <c r="H30" s="145">
        <v>770.75</v>
      </c>
      <c r="I30" s="145">
        <v>3083.01</v>
      </c>
      <c r="J30" s="149">
        <f t="shared" si="0"/>
        <v>3853.76</v>
      </c>
    </row>
    <row r="31" spans="1:10" ht="14" x14ac:dyDescent="0.3">
      <c r="A31" s="55" t="s">
        <v>187</v>
      </c>
      <c r="B31" s="55" t="s">
        <v>25</v>
      </c>
      <c r="C31" s="56" t="s">
        <v>637</v>
      </c>
      <c r="D31" s="94" t="s">
        <v>227</v>
      </c>
      <c r="E31" s="138">
        <v>1</v>
      </c>
      <c r="F31" s="60" t="s">
        <v>623</v>
      </c>
      <c r="G31" s="148">
        <v>0</v>
      </c>
      <c r="H31" s="147">
        <v>2600</v>
      </c>
      <c r="I31" s="147">
        <v>10400</v>
      </c>
      <c r="J31" s="146">
        <f t="shared" si="0"/>
        <v>13000</v>
      </c>
    </row>
    <row r="32" spans="1:10" ht="14" x14ac:dyDescent="0.3">
      <c r="A32" s="55" t="s">
        <v>180</v>
      </c>
      <c r="B32" s="58" t="s">
        <v>37</v>
      </c>
      <c r="C32" s="58" t="s">
        <v>636</v>
      </c>
      <c r="D32" s="94" t="s">
        <v>227</v>
      </c>
      <c r="E32" s="138">
        <v>1</v>
      </c>
      <c r="F32" s="60" t="s">
        <v>585</v>
      </c>
      <c r="G32" s="148">
        <v>0</v>
      </c>
      <c r="H32" s="145">
        <v>770.75</v>
      </c>
      <c r="I32" s="145">
        <v>3083.01</v>
      </c>
      <c r="J32" s="149">
        <f t="shared" si="0"/>
        <v>3853.76</v>
      </c>
    </row>
    <row r="33" spans="1:10" ht="14" x14ac:dyDescent="0.3">
      <c r="A33" s="55" t="s">
        <v>181</v>
      </c>
      <c r="B33" s="57" t="s">
        <v>33</v>
      </c>
      <c r="C33" s="56" t="s">
        <v>222</v>
      </c>
      <c r="D33" s="94" t="s">
        <v>227</v>
      </c>
      <c r="E33" s="138">
        <v>1</v>
      </c>
      <c r="F33" s="60" t="s">
        <v>252</v>
      </c>
      <c r="G33" s="148">
        <v>0</v>
      </c>
      <c r="H33" s="145">
        <v>1079.06</v>
      </c>
      <c r="I33" s="145">
        <v>4316.21</v>
      </c>
      <c r="J33" s="149">
        <f t="shared" si="0"/>
        <v>5395.27</v>
      </c>
    </row>
    <row r="34" spans="1:10" ht="14" x14ac:dyDescent="0.3">
      <c r="A34" s="55" t="s">
        <v>183</v>
      </c>
      <c r="B34" s="57" t="s">
        <v>27</v>
      </c>
      <c r="C34" s="56" t="s">
        <v>222</v>
      </c>
      <c r="D34" s="94" t="s">
        <v>227</v>
      </c>
      <c r="E34" s="138">
        <v>1</v>
      </c>
      <c r="F34" s="60" t="s">
        <v>253</v>
      </c>
      <c r="G34" s="148">
        <v>0</v>
      </c>
      <c r="H34" s="146">
        <v>1695.65</v>
      </c>
      <c r="I34" s="146">
        <v>6782.61</v>
      </c>
      <c r="J34" s="149">
        <f t="shared" si="0"/>
        <v>8478.26</v>
      </c>
    </row>
    <row r="35" spans="1:10" ht="14" x14ac:dyDescent="0.3">
      <c r="A35" s="55" t="s">
        <v>189</v>
      </c>
      <c r="B35" s="55" t="s">
        <v>31</v>
      </c>
      <c r="C35" s="58" t="s">
        <v>636</v>
      </c>
      <c r="D35" s="94" t="s">
        <v>407</v>
      </c>
      <c r="E35" s="138">
        <v>1</v>
      </c>
      <c r="F35" s="60" t="s">
        <v>254</v>
      </c>
      <c r="G35" s="148">
        <v>0</v>
      </c>
      <c r="H35" s="146"/>
      <c r="I35" s="146">
        <v>5241.1099999999997</v>
      </c>
      <c r="J35" s="149">
        <f t="shared" si="0"/>
        <v>5241.1099999999997</v>
      </c>
    </row>
    <row r="36" spans="1:10" ht="14" x14ac:dyDescent="0.3">
      <c r="A36" s="55" t="s">
        <v>190</v>
      </c>
      <c r="B36" s="55" t="s">
        <v>449</v>
      </c>
      <c r="C36" s="56" t="s">
        <v>634</v>
      </c>
      <c r="D36" s="94" t="s">
        <v>227</v>
      </c>
      <c r="E36" s="138">
        <v>1</v>
      </c>
      <c r="F36" s="60" t="s">
        <v>255</v>
      </c>
      <c r="G36" s="148">
        <v>0</v>
      </c>
      <c r="H36" s="146">
        <v>3709.68</v>
      </c>
      <c r="I36" s="146">
        <v>14838.72</v>
      </c>
      <c r="J36" s="149">
        <f t="shared" si="0"/>
        <v>18548.399999999998</v>
      </c>
    </row>
    <row r="37" spans="1:10" ht="14" x14ac:dyDescent="0.3">
      <c r="A37" s="55" t="s">
        <v>180</v>
      </c>
      <c r="B37" s="58" t="s">
        <v>37</v>
      </c>
      <c r="C37" s="56" t="s">
        <v>634</v>
      </c>
      <c r="D37" s="94" t="s">
        <v>227</v>
      </c>
      <c r="E37" s="138">
        <v>1</v>
      </c>
      <c r="F37" s="129" t="s">
        <v>257</v>
      </c>
      <c r="G37" s="148">
        <v>0</v>
      </c>
      <c r="H37" s="145">
        <v>770.75</v>
      </c>
      <c r="I37" s="145">
        <v>3083.01</v>
      </c>
      <c r="J37" s="149">
        <f t="shared" si="0"/>
        <v>3853.76</v>
      </c>
    </row>
    <row r="38" spans="1:10" ht="14" x14ac:dyDescent="0.3">
      <c r="A38" s="55" t="s">
        <v>181</v>
      </c>
      <c r="B38" s="57" t="s">
        <v>33</v>
      </c>
      <c r="C38" s="57" t="s">
        <v>636</v>
      </c>
      <c r="D38" s="94" t="s">
        <v>227</v>
      </c>
      <c r="E38" s="138">
        <v>1</v>
      </c>
      <c r="F38" s="155" t="s">
        <v>650</v>
      </c>
      <c r="G38" s="148">
        <v>0</v>
      </c>
      <c r="H38" s="145">
        <v>1079.06</v>
      </c>
      <c r="I38" s="145">
        <v>4316.21</v>
      </c>
      <c r="J38" s="149">
        <f t="shared" si="0"/>
        <v>5395.27</v>
      </c>
    </row>
    <row r="39" spans="1:10" ht="26" x14ac:dyDescent="0.3">
      <c r="A39" s="55" t="s">
        <v>191</v>
      </c>
      <c r="B39" s="55" t="s">
        <v>31</v>
      </c>
      <c r="C39" s="57" t="s">
        <v>219</v>
      </c>
      <c r="D39" s="94" t="s">
        <v>407</v>
      </c>
      <c r="E39" s="138">
        <v>1</v>
      </c>
      <c r="F39" s="60" t="s">
        <v>258</v>
      </c>
      <c r="G39" s="148">
        <v>0</v>
      </c>
      <c r="H39" s="146"/>
      <c r="I39" s="146">
        <v>5241.1099999999997</v>
      </c>
      <c r="J39" s="149">
        <f t="shared" ref="J39:J70" si="1">H39+I39</f>
        <v>5241.1099999999997</v>
      </c>
    </row>
    <row r="40" spans="1:10" ht="14" x14ac:dyDescent="0.3">
      <c r="A40" s="55" t="s">
        <v>180</v>
      </c>
      <c r="B40" s="58" t="s">
        <v>37</v>
      </c>
      <c r="C40" s="57" t="s">
        <v>636</v>
      </c>
      <c r="D40" s="94" t="s">
        <v>227</v>
      </c>
      <c r="E40" s="138">
        <v>1</v>
      </c>
      <c r="F40" s="155" t="s">
        <v>651</v>
      </c>
      <c r="G40" s="148">
        <v>0</v>
      </c>
      <c r="H40" s="145">
        <v>770.75</v>
      </c>
      <c r="I40" s="145">
        <v>3083.01</v>
      </c>
      <c r="J40" s="149">
        <f t="shared" si="1"/>
        <v>3853.76</v>
      </c>
    </row>
    <row r="41" spans="1:10" ht="14" x14ac:dyDescent="0.3">
      <c r="A41" s="55" t="s">
        <v>182</v>
      </c>
      <c r="B41" s="56" t="s">
        <v>39</v>
      </c>
      <c r="C41" s="56" t="s">
        <v>222</v>
      </c>
      <c r="D41" s="94" t="s">
        <v>227</v>
      </c>
      <c r="E41" s="138">
        <v>1</v>
      </c>
      <c r="F41" s="60" t="s">
        <v>260</v>
      </c>
      <c r="G41" s="148">
        <v>0</v>
      </c>
      <c r="H41" s="146">
        <v>500.99</v>
      </c>
      <c r="I41" s="146">
        <v>2003.96</v>
      </c>
      <c r="J41" s="149">
        <f t="shared" si="1"/>
        <v>2504.9499999999998</v>
      </c>
    </row>
    <row r="42" spans="1:10" ht="14" x14ac:dyDescent="0.3">
      <c r="A42" s="55" t="s">
        <v>193</v>
      </c>
      <c r="B42" s="57" t="s">
        <v>27</v>
      </c>
      <c r="C42" s="56" t="s">
        <v>634</v>
      </c>
      <c r="D42" s="94" t="s">
        <v>227</v>
      </c>
      <c r="E42" s="138">
        <v>1</v>
      </c>
      <c r="F42" s="60" t="s">
        <v>262</v>
      </c>
      <c r="G42" s="148">
        <v>0</v>
      </c>
      <c r="H42" s="146">
        <v>1695.65</v>
      </c>
      <c r="I42" s="146">
        <v>6782.61</v>
      </c>
      <c r="J42" s="149">
        <f t="shared" si="1"/>
        <v>8478.26</v>
      </c>
    </row>
    <row r="43" spans="1:10" ht="14" x14ac:dyDescent="0.3">
      <c r="A43" s="55" t="s">
        <v>183</v>
      </c>
      <c r="B43" s="57" t="s">
        <v>27</v>
      </c>
      <c r="C43" s="58" t="s">
        <v>222</v>
      </c>
      <c r="D43" s="94" t="s">
        <v>227</v>
      </c>
      <c r="E43" s="138">
        <v>1</v>
      </c>
      <c r="F43" s="61" t="s">
        <v>263</v>
      </c>
      <c r="G43" s="148">
        <v>0</v>
      </c>
      <c r="H43" s="146">
        <v>1695.65</v>
      </c>
      <c r="I43" s="146">
        <v>6782.61</v>
      </c>
      <c r="J43" s="149">
        <f t="shared" si="1"/>
        <v>8478.26</v>
      </c>
    </row>
    <row r="44" spans="1:10" ht="14" x14ac:dyDescent="0.3">
      <c r="A44" s="55" t="s">
        <v>185</v>
      </c>
      <c r="B44" s="55" t="s">
        <v>29</v>
      </c>
      <c r="C44" s="56" t="s">
        <v>634</v>
      </c>
      <c r="D44" s="94" t="s">
        <v>227</v>
      </c>
      <c r="E44" s="138">
        <v>1</v>
      </c>
      <c r="F44" s="60" t="s">
        <v>264</v>
      </c>
      <c r="G44" s="148">
        <v>0</v>
      </c>
      <c r="H44" s="146">
        <v>1425.9</v>
      </c>
      <c r="I44" s="146">
        <v>5703.56</v>
      </c>
      <c r="J44" s="149">
        <f t="shared" si="1"/>
        <v>7129.4600000000009</v>
      </c>
    </row>
    <row r="45" spans="1:10" ht="14" x14ac:dyDescent="0.3">
      <c r="A45" s="55" t="s">
        <v>180</v>
      </c>
      <c r="B45" s="58" t="s">
        <v>37</v>
      </c>
      <c r="C45" s="56" t="s">
        <v>222</v>
      </c>
      <c r="D45" s="94" t="s">
        <v>227</v>
      </c>
      <c r="E45" s="138">
        <v>1</v>
      </c>
      <c r="F45" s="60" t="s">
        <v>265</v>
      </c>
      <c r="G45" s="148">
        <v>0</v>
      </c>
      <c r="H45" s="145">
        <v>770.75</v>
      </c>
      <c r="I45" s="145">
        <v>3083.01</v>
      </c>
      <c r="J45" s="149">
        <f t="shared" si="1"/>
        <v>3853.76</v>
      </c>
    </row>
    <row r="46" spans="1:10" ht="14" x14ac:dyDescent="0.3">
      <c r="A46" s="55" t="s">
        <v>180</v>
      </c>
      <c r="B46" s="58" t="s">
        <v>37</v>
      </c>
      <c r="C46" s="55" t="s">
        <v>226</v>
      </c>
      <c r="D46" s="94" t="s">
        <v>407</v>
      </c>
      <c r="E46" s="138">
        <v>1</v>
      </c>
      <c r="F46" s="60" t="s">
        <v>266</v>
      </c>
      <c r="G46" s="148">
        <v>0</v>
      </c>
      <c r="H46" s="145"/>
      <c r="I46" s="145">
        <v>3083.01</v>
      </c>
      <c r="J46" s="149">
        <f t="shared" si="1"/>
        <v>3083.01</v>
      </c>
    </row>
    <row r="47" spans="1:10" ht="14" x14ac:dyDescent="0.3">
      <c r="A47" s="55" t="s">
        <v>182</v>
      </c>
      <c r="B47" s="56" t="s">
        <v>39</v>
      </c>
      <c r="C47" s="56" t="s">
        <v>222</v>
      </c>
      <c r="D47" s="94" t="s">
        <v>227</v>
      </c>
      <c r="E47" s="138">
        <v>1</v>
      </c>
      <c r="F47" s="60" t="s">
        <v>268</v>
      </c>
      <c r="G47" s="148">
        <v>0</v>
      </c>
      <c r="H47" s="146">
        <v>500.99</v>
      </c>
      <c r="I47" s="146">
        <v>2003.96</v>
      </c>
      <c r="J47" s="149">
        <f t="shared" si="1"/>
        <v>2504.9499999999998</v>
      </c>
    </row>
    <row r="48" spans="1:10" ht="14" x14ac:dyDescent="0.3">
      <c r="A48" s="55" t="s">
        <v>185</v>
      </c>
      <c r="B48" s="55" t="s">
        <v>29</v>
      </c>
      <c r="C48" s="57" t="s">
        <v>636</v>
      </c>
      <c r="D48" s="94" t="s">
        <v>227</v>
      </c>
      <c r="E48" s="138">
        <v>1</v>
      </c>
      <c r="F48" s="60" t="s">
        <v>269</v>
      </c>
      <c r="G48" s="148">
        <v>0</v>
      </c>
      <c r="H48" s="146">
        <v>1425.9</v>
      </c>
      <c r="I48" s="146">
        <v>5703.56</v>
      </c>
      <c r="J48" s="149">
        <f t="shared" si="1"/>
        <v>7129.4600000000009</v>
      </c>
    </row>
    <row r="49" spans="1:10" ht="14" x14ac:dyDescent="0.3">
      <c r="A49" s="55" t="s">
        <v>181</v>
      </c>
      <c r="B49" s="57" t="s">
        <v>33</v>
      </c>
      <c r="C49" s="57" t="s">
        <v>219</v>
      </c>
      <c r="D49" s="94" t="s">
        <v>227</v>
      </c>
      <c r="E49" s="138">
        <v>1</v>
      </c>
      <c r="F49" s="61" t="s">
        <v>270</v>
      </c>
      <c r="G49" s="148">
        <v>0</v>
      </c>
      <c r="H49" s="145">
        <v>1079.06</v>
      </c>
      <c r="I49" s="145">
        <v>4316.21</v>
      </c>
      <c r="J49" s="149">
        <f t="shared" si="1"/>
        <v>5395.27</v>
      </c>
    </row>
    <row r="50" spans="1:10" ht="14" x14ac:dyDescent="0.3">
      <c r="A50" s="55" t="s">
        <v>194</v>
      </c>
      <c r="B50" s="57" t="s">
        <v>33</v>
      </c>
      <c r="C50" s="56" t="s">
        <v>226</v>
      </c>
      <c r="D50" s="94" t="s">
        <v>407</v>
      </c>
      <c r="E50" s="138">
        <v>1</v>
      </c>
      <c r="F50" s="60" t="s">
        <v>271</v>
      </c>
      <c r="G50" s="148">
        <v>0</v>
      </c>
      <c r="H50" s="145"/>
      <c r="I50" s="145">
        <v>4316.21</v>
      </c>
      <c r="J50" s="149">
        <f t="shared" si="1"/>
        <v>4316.21</v>
      </c>
    </row>
    <row r="51" spans="1:10" ht="14" x14ac:dyDescent="0.3">
      <c r="A51" s="55" t="s">
        <v>188</v>
      </c>
      <c r="B51" s="55" t="s">
        <v>35</v>
      </c>
      <c r="C51" s="56" t="s">
        <v>226</v>
      </c>
      <c r="D51" s="94" t="s">
        <v>227</v>
      </c>
      <c r="E51" s="138">
        <v>1</v>
      </c>
      <c r="F51" s="60" t="s">
        <v>272</v>
      </c>
      <c r="G51" s="148">
        <v>0</v>
      </c>
      <c r="H51" s="146">
        <v>936.46</v>
      </c>
      <c r="I51" s="146">
        <v>3745.85</v>
      </c>
      <c r="J51" s="149">
        <f t="shared" si="1"/>
        <v>4682.3099999999995</v>
      </c>
    </row>
    <row r="52" spans="1:10" ht="14" x14ac:dyDescent="0.3">
      <c r="A52" s="55" t="s">
        <v>180</v>
      </c>
      <c r="B52" s="58" t="s">
        <v>37</v>
      </c>
      <c r="C52" s="58" t="s">
        <v>636</v>
      </c>
      <c r="D52" s="94" t="s">
        <v>227</v>
      </c>
      <c r="E52" s="138">
        <v>1</v>
      </c>
      <c r="F52" s="90" t="s">
        <v>642</v>
      </c>
      <c r="G52" s="148">
        <v>0</v>
      </c>
      <c r="H52" s="145">
        <v>770.75</v>
      </c>
      <c r="I52" s="145">
        <v>3083.01</v>
      </c>
      <c r="J52" s="149">
        <f t="shared" si="1"/>
        <v>3853.76</v>
      </c>
    </row>
    <row r="53" spans="1:10" ht="14" x14ac:dyDescent="0.3">
      <c r="A53" s="55" t="s">
        <v>183</v>
      </c>
      <c r="B53" s="57" t="s">
        <v>27</v>
      </c>
      <c r="C53" s="56" t="s">
        <v>222</v>
      </c>
      <c r="D53" s="94" t="s">
        <v>227</v>
      </c>
      <c r="E53" s="138">
        <v>1</v>
      </c>
      <c r="F53" s="60" t="s">
        <v>275</v>
      </c>
      <c r="G53" s="148">
        <v>0</v>
      </c>
      <c r="H53" s="146">
        <v>1695.65</v>
      </c>
      <c r="I53" s="146">
        <v>6782.61</v>
      </c>
      <c r="J53" s="149">
        <f t="shared" si="1"/>
        <v>8478.26</v>
      </c>
    </row>
    <row r="54" spans="1:10" ht="14" x14ac:dyDescent="0.3">
      <c r="A54" s="55" t="s">
        <v>195</v>
      </c>
      <c r="B54" s="55" t="s">
        <v>41</v>
      </c>
      <c r="C54" s="55" t="s">
        <v>636</v>
      </c>
      <c r="D54" s="94" t="s">
        <v>227</v>
      </c>
      <c r="E54" s="138">
        <v>1</v>
      </c>
      <c r="F54" s="60" t="s">
        <v>590</v>
      </c>
      <c r="G54" s="148">
        <v>0</v>
      </c>
      <c r="H54" s="146">
        <v>308.3</v>
      </c>
      <c r="I54" s="146">
        <v>1233.21</v>
      </c>
      <c r="J54" s="150">
        <f t="shared" si="1"/>
        <v>1541.51</v>
      </c>
    </row>
    <row r="55" spans="1:10" ht="14" x14ac:dyDescent="0.3">
      <c r="A55" s="55" t="s">
        <v>182</v>
      </c>
      <c r="B55" s="56" t="s">
        <v>39</v>
      </c>
      <c r="C55" s="55" t="s">
        <v>226</v>
      </c>
      <c r="D55" s="94" t="s">
        <v>227</v>
      </c>
      <c r="E55" s="138">
        <v>1</v>
      </c>
      <c r="F55" s="60" t="s">
        <v>277</v>
      </c>
      <c r="G55" s="148">
        <v>0</v>
      </c>
      <c r="H55" s="146">
        <v>500.99</v>
      </c>
      <c r="I55" s="146">
        <v>2003.96</v>
      </c>
      <c r="J55" s="149">
        <f t="shared" si="1"/>
        <v>2504.9499999999998</v>
      </c>
    </row>
    <row r="56" spans="1:10" ht="14" x14ac:dyDescent="0.3">
      <c r="A56" s="55" t="s">
        <v>182</v>
      </c>
      <c r="B56" s="56" t="s">
        <v>39</v>
      </c>
      <c r="C56" s="56" t="s">
        <v>222</v>
      </c>
      <c r="D56" s="94" t="s">
        <v>227</v>
      </c>
      <c r="E56" s="138">
        <v>1</v>
      </c>
      <c r="F56" s="60" t="s">
        <v>278</v>
      </c>
      <c r="G56" s="148">
        <v>0</v>
      </c>
      <c r="H56" s="146">
        <v>500.99</v>
      </c>
      <c r="I56" s="146">
        <v>2003.96</v>
      </c>
      <c r="J56" s="149">
        <f t="shared" si="1"/>
        <v>2504.9499999999998</v>
      </c>
    </row>
    <row r="57" spans="1:10" ht="14" x14ac:dyDescent="0.3">
      <c r="A57" s="55" t="s">
        <v>195</v>
      </c>
      <c r="B57" s="55" t="s">
        <v>41</v>
      </c>
      <c r="C57" s="56" t="s">
        <v>222</v>
      </c>
      <c r="D57" s="94" t="s">
        <v>227</v>
      </c>
      <c r="E57" s="138">
        <v>1</v>
      </c>
      <c r="F57" s="61" t="s">
        <v>280</v>
      </c>
      <c r="G57" s="148">
        <v>0</v>
      </c>
      <c r="H57" s="146">
        <v>308.3</v>
      </c>
      <c r="I57" s="146">
        <v>1233.21</v>
      </c>
      <c r="J57" s="150">
        <f t="shared" si="1"/>
        <v>1541.51</v>
      </c>
    </row>
    <row r="58" spans="1:10" ht="14" x14ac:dyDescent="0.3">
      <c r="A58" s="55" t="s">
        <v>185</v>
      </c>
      <c r="B58" s="55" t="s">
        <v>29</v>
      </c>
      <c r="C58" s="56" t="s">
        <v>222</v>
      </c>
      <c r="D58" s="94" t="s">
        <v>227</v>
      </c>
      <c r="E58" s="138">
        <v>1</v>
      </c>
      <c r="F58" s="61" t="s">
        <v>611</v>
      </c>
      <c r="G58" s="148">
        <v>0</v>
      </c>
      <c r="H58" s="146">
        <v>1425.9</v>
      </c>
      <c r="I58" s="146">
        <v>5703.56</v>
      </c>
      <c r="J58" s="149">
        <f t="shared" si="1"/>
        <v>7129.4600000000009</v>
      </c>
    </row>
    <row r="59" spans="1:10" ht="14" x14ac:dyDescent="0.3">
      <c r="A59" s="55" t="s">
        <v>189</v>
      </c>
      <c r="B59" s="55" t="s">
        <v>31</v>
      </c>
      <c r="C59" s="57" t="s">
        <v>219</v>
      </c>
      <c r="D59" s="94" t="s">
        <v>227</v>
      </c>
      <c r="E59" s="138">
        <v>1</v>
      </c>
      <c r="F59" s="60" t="s">
        <v>281</v>
      </c>
      <c r="G59" s="148">
        <v>0</v>
      </c>
      <c r="H59" s="146">
        <v>1310.28</v>
      </c>
      <c r="I59" s="146">
        <v>5241.1099999999997</v>
      </c>
      <c r="J59" s="149">
        <f t="shared" si="1"/>
        <v>6551.3899999999994</v>
      </c>
    </row>
    <row r="60" spans="1:10" ht="14" x14ac:dyDescent="0.3">
      <c r="A60" s="55" t="s">
        <v>183</v>
      </c>
      <c r="B60" s="57" t="s">
        <v>27</v>
      </c>
      <c r="C60" s="56" t="s">
        <v>222</v>
      </c>
      <c r="D60" s="94" t="s">
        <v>227</v>
      </c>
      <c r="E60" s="138">
        <v>1</v>
      </c>
      <c r="F60" s="60" t="s">
        <v>282</v>
      </c>
      <c r="G60" s="148">
        <v>0</v>
      </c>
      <c r="H60" s="146">
        <v>1695.65</v>
      </c>
      <c r="I60" s="146">
        <v>6782.61</v>
      </c>
      <c r="J60" s="149">
        <f t="shared" si="1"/>
        <v>8478.26</v>
      </c>
    </row>
    <row r="61" spans="1:10" ht="14" x14ac:dyDescent="0.3">
      <c r="A61" s="55" t="s">
        <v>196</v>
      </c>
      <c r="B61" s="57" t="s">
        <v>33</v>
      </c>
      <c r="C61" s="57" t="s">
        <v>219</v>
      </c>
      <c r="D61" s="94" t="s">
        <v>227</v>
      </c>
      <c r="E61" s="138">
        <v>1</v>
      </c>
      <c r="F61" s="60" t="s">
        <v>283</v>
      </c>
      <c r="G61" s="148">
        <v>0</v>
      </c>
      <c r="H61" s="145">
        <v>1079.06</v>
      </c>
      <c r="I61" s="145">
        <v>4316.21</v>
      </c>
      <c r="J61" s="149">
        <f t="shared" si="1"/>
        <v>5395.27</v>
      </c>
    </row>
    <row r="62" spans="1:10" ht="14" x14ac:dyDescent="0.3">
      <c r="A62" s="55" t="s">
        <v>189</v>
      </c>
      <c r="B62" s="55" t="s">
        <v>31</v>
      </c>
      <c r="C62" s="55" t="s">
        <v>226</v>
      </c>
      <c r="D62" s="94" t="s">
        <v>227</v>
      </c>
      <c r="E62" s="138">
        <v>1</v>
      </c>
      <c r="F62" s="61" t="s">
        <v>284</v>
      </c>
      <c r="G62" s="148">
        <v>0</v>
      </c>
      <c r="H62" s="146">
        <v>1310.28</v>
      </c>
      <c r="I62" s="146">
        <v>5241.1099999999997</v>
      </c>
      <c r="J62" s="149">
        <f t="shared" si="1"/>
        <v>6551.3899999999994</v>
      </c>
    </row>
    <row r="63" spans="1:10" ht="14" x14ac:dyDescent="0.3">
      <c r="A63" s="55" t="s">
        <v>187</v>
      </c>
      <c r="B63" s="55" t="s">
        <v>25</v>
      </c>
      <c r="C63" s="55" t="s">
        <v>226</v>
      </c>
      <c r="D63" s="94" t="s">
        <v>227</v>
      </c>
      <c r="E63" s="138">
        <v>1</v>
      </c>
      <c r="F63" s="60" t="s">
        <v>285</v>
      </c>
      <c r="G63" s="148">
        <v>0</v>
      </c>
      <c r="H63" s="147">
        <v>2600</v>
      </c>
      <c r="I63" s="147">
        <v>10400</v>
      </c>
      <c r="J63" s="146">
        <f t="shared" si="1"/>
        <v>13000</v>
      </c>
    </row>
    <row r="64" spans="1:10" ht="14" x14ac:dyDescent="0.3">
      <c r="A64" s="55" t="s">
        <v>182</v>
      </c>
      <c r="B64" s="56" t="s">
        <v>39</v>
      </c>
      <c r="C64" s="55" t="s">
        <v>226</v>
      </c>
      <c r="D64" s="94" t="s">
        <v>227</v>
      </c>
      <c r="E64" s="138">
        <v>1</v>
      </c>
      <c r="F64" s="61" t="s">
        <v>287</v>
      </c>
      <c r="G64" s="148">
        <v>0</v>
      </c>
      <c r="H64" s="146">
        <v>500.99</v>
      </c>
      <c r="I64" s="146">
        <v>2003.96</v>
      </c>
      <c r="J64" s="149">
        <f t="shared" si="1"/>
        <v>2504.9499999999998</v>
      </c>
    </row>
    <row r="65" spans="1:10" ht="14" x14ac:dyDescent="0.3">
      <c r="A65" s="55" t="s">
        <v>203</v>
      </c>
      <c r="B65" s="55" t="s">
        <v>31</v>
      </c>
      <c r="C65" s="55" t="s">
        <v>226</v>
      </c>
      <c r="D65" s="94" t="s">
        <v>407</v>
      </c>
      <c r="E65" s="138">
        <v>1</v>
      </c>
      <c r="F65" s="60" t="s">
        <v>288</v>
      </c>
      <c r="G65" s="148">
        <v>0</v>
      </c>
      <c r="H65" s="146"/>
      <c r="I65" s="146">
        <v>5241.1099999999997</v>
      </c>
      <c r="J65" s="149">
        <f t="shared" si="1"/>
        <v>5241.1099999999997</v>
      </c>
    </row>
    <row r="66" spans="1:10" ht="14" x14ac:dyDescent="0.3">
      <c r="A66" s="55" t="s">
        <v>188</v>
      </c>
      <c r="B66" s="55" t="s">
        <v>35</v>
      </c>
      <c r="C66" s="56" t="s">
        <v>636</v>
      </c>
      <c r="D66" s="94" t="s">
        <v>227</v>
      </c>
      <c r="E66" s="138">
        <v>1</v>
      </c>
      <c r="F66" s="152" t="s">
        <v>643</v>
      </c>
      <c r="G66" s="148">
        <v>0</v>
      </c>
      <c r="H66" s="146">
        <v>936.46</v>
      </c>
      <c r="I66" s="146">
        <v>3745.85</v>
      </c>
      <c r="J66" s="149">
        <f t="shared" si="1"/>
        <v>4682.3099999999995</v>
      </c>
    </row>
    <row r="67" spans="1:10" ht="14" x14ac:dyDescent="0.3">
      <c r="A67" s="55" t="s">
        <v>182</v>
      </c>
      <c r="B67" s="56" t="s">
        <v>39</v>
      </c>
      <c r="C67" s="56" t="s">
        <v>634</v>
      </c>
      <c r="D67" s="94" t="s">
        <v>227</v>
      </c>
      <c r="E67" s="138">
        <v>1</v>
      </c>
      <c r="F67" s="60" t="s">
        <v>291</v>
      </c>
      <c r="G67" s="148">
        <v>0</v>
      </c>
      <c r="H67" s="146">
        <v>500.99</v>
      </c>
      <c r="I67" s="146">
        <v>2003.96</v>
      </c>
      <c r="J67" s="149">
        <f t="shared" si="1"/>
        <v>2504.9499999999998</v>
      </c>
    </row>
    <row r="68" spans="1:10" ht="14" x14ac:dyDescent="0.3">
      <c r="A68" s="55" t="s">
        <v>201</v>
      </c>
      <c r="B68" s="56" t="s">
        <v>39</v>
      </c>
      <c r="C68" s="58" t="s">
        <v>637</v>
      </c>
      <c r="D68" s="94" t="s">
        <v>227</v>
      </c>
      <c r="E68" s="138">
        <v>1</v>
      </c>
      <c r="F68" s="60" t="s">
        <v>594</v>
      </c>
      <c r="G68" s="148">
        <v>0</v>
      </c>
      <c r="H68" s="146">
        <v>500.99</v>
      </c>
      <c r="I68" s="146">
        <v>2003.96</v>
      </c>
      <c r="J68" s="149">
        <f t="shared" si="1"/>
        <v>2504.9499999999998</v>
      </c>
    </row>
    <row r="69" spans="1:10" ht="14" x14ac:dyDescent="0.3">
      <c r="A69" s="55" t="s">
        <v>182</v>
      </c>
      <c r="B69" s="56" t="s">
        <v>39</v>
      </c>
      <c r="C69" s="56" t="s">
        <v>634</v>
      </c>
      <c r="D69" s="94" t="s">
        <v>227</v>
      </c>
      <c r="E69" s="138">
        <v>1</v>
      </c>
      <c r="F69" s="60" t="s">
        <v>296</v>
      </c>
      <c r="G69" s="148">
        <v>0</v>
      </c>
      <c r="H69" s="146">
        <v>500.99</v>
      </c>
      <c r="I69" s="146">
        <v>2003.96</v>
      </c>
      <c r="J69" s="149">
        <f t="shared" si="1"/>
        <v>2504.9499999999998</v>
      </c>
    </row>
    <row r="70" spans="1:10" ht="14" x14ac:dyDescent="0.3">
      <c r="A70" s="55" t="s">
        <v>199</v>
      </c>
      <c r="B70" s="55" t="s">
        <v>31</v>
      </c>
      <c r="C70" s="56" t="s">
        <v>634</v>
      </c>
      <c r="D70" s="94" t="s">
        <v>227</v>
      </c>
      <c r="E70" s="138">
        <v>1</v>
      </c>
      <c r="F70" s="60" t="s">
        <v>297</v>
      </c>
      <c r="G70" s="148">
        <v>0</v>
      </c>
      <c r="H70" s="146">
        <v>1310.28</v>
      </c>
      <c r="I70" s="146">
        <v>5241.1099999999997</v>
      </c>
      <c r="J70" s="149">
        <f t="shared" si="1"/>
        <v>6551.3899999999994</v>
      </c>
    </row>
    <row r="71" spans="1:10" ht="14" x14ac:dyDescent="0.3">
      <c r="A71" s="55" t="s">
        <v>200</v>
      </c>
      <c r="B71" s="57" t="s">
        <v>33</v>
      </c>
      <c r="C71" s="56" t="s">
        <v>222</v>
      </c>
      <c r="D71" s="94" t="s">
        <v>407</v>
      </c>
      <c r="E71" s="138">
        <v>1</v>
      </c>
      <c r="F71" s="60" t="s">
        <v>298</v>
      </c>
      <c r="G71" s="148">
        <v>0</v>
      </c>
      <c r="H71" s="145"/>
      <c r="I71" s="145">
        <v>4316.21</v>
      </c>
      <c r="J71" s="149">
        <f t="shared" ref="J71:J102" si="2">H71+I71</f>
        <v>4316.21</v>
      </c>
    </row>
    <row r="72" spans="1:10" ht="14" x14ac:dyDescent="0.3">
      <c r="A72" s="55" t="s">
        <v>183</v>
      </c>
      <c r="B72" s="57" t="s">
        <v>27</v>
      </c>
      <c r="C72" s="57" t="s">
        <v>636</v>
      </c>
      <c r="D72" s="94" t="s">
        <v>227</v>
      </c>
      <c r="E72" s="138">
        <v>1</v>
      </c>
      <c r="F72" s="152" t="s">
        <v>610</v>
      </c>
      <c r="G72" s="148">
        <v>0</v>
      </c>
      <c r="H72" s="146">
        <v>1695.65</v>
      </c>
      <c r="I72" s="146">
        <v>6782.61</v>
      </c>
      <c r="J72" s="149">
        <f t="shared" si="2"/>
        <v>8478.26</v>
      </c>
    </row>
    <row r="73" spans="1:10" ht="14" x14ac:dyDescent="0.3">
      <c r="A73" s="55" t="s">
        <v>202</v>
      </c>
      <c r="B73" s="55" t="s">
        <v>31</v>
      </c>
      <c r="C73" s="56" t="s">
        <v>222</v>
      </c>
      <c r="D73" s="94" t="s">
        <v>407</v>
      </c>
      <c r="E73" s="138">
        <v>1</v>
      </c>
      <c r="F73" s="60" t="s">
        <v>300</v>
      </c>
      <c r="G73" s="148">
        <v>0</v>
      </c>
      <c r="H73" s="146"/>
      <c r="I73" s="146">
        <v>5241.1099999999997</v>
      </c>
      <c r="J73" s="149">
        <f t="shared" si="2"/>
        <v>5241.1099999999997</v>
      </c>
    </row>
    <row r="74" spans="1:10" ht="14" x14ac:dyDescent="0.3">
      <c r="A74" s="55" t="s">
        <v>180</v>
      </c>
      <c r="B74" s="58" t="s">
        <v>37</v>
      </c>
      <c r="C74" s="57" t="s">
        <v>636</v>
      </c>
      <c r="D74" s="94" t="s">
        <v>227</v>
      </c>
      <c r="E74" s="138">
        <v>1</v>
      </c>
      <c r="F74" s="60" t="s">
        <v>614</v>
      </c>
      <c r="G74" s="148">
        <v>0</v>
      </c>
      <c r="H74" s="145">
        <v>770.75</v>
      </c>
      <c r="I74" s="145">
        <v>3083.01</v>
      </c>
      <c r="J74" s="149">
        <f t="shared" si="2"/>
        <v>3853.76</v>
      </c>
    </row>
    <row r="75" spans="1:10" ht="14" x14ac:dyDescent="0.3">
      <c r="A75" s="55" t="s">
        <v>189</v>
      </c>
      <c r="B75" s="55" t="s">
        <v>31</v>
      </c>
      <c r="C75" s="57" t="s">
        <v>219</v>
      </c>
      <c r="D75" s="94" t="s">
        <v>227</v>
      </c>
      <c r="E75" s="138">
        <v>1</v>
      </c>
      <c r="F75" s="61" t="s">
        <v>302</v>
      </c>
      <c r="G75" s="148">
        <v>0</v>
      </c>
      <c r="H75" s="146">
        <v>1310.28</v>
      </c>
      <c r="I75" s="146">
        <v>5241.1099999999997</v>
      </c>
      <c r="J75" s="149">
        <f t="shared" si="2"/>
        <v>6551.3899999999994</v>
      </c>
    </row>
    <row r="76" spans="1:10" ht="14" x14ac:dyDescent="0.3">
      <c r="A76" s="56" t="s">
        <v>182</v>
      </c>
      <c r="B76" s="56" t="s">
        <v>39</v>
      </c>
      <c r="C76" s="56" t="s">
        <v>634</v>
      </c>
      <c r="D76" s="94" t="s">
        <v>227</v>
      </c>
      <c r="E76" s="138">
        <v>1</v>
      </c>
      <c r="F76" s="90" t="s">
        <v>644</v>
      </c>
      <c r="G76" s="148">
        <v>0</v>
      </c>
      <c r="H76" s="146">
        <v>500.99</v>
      </c>
      <c r="I76" s="146">
        <v>2003.96</v>
      </c>
      <c r="J76" s="149">
        <f t="shared" si="2"/>
        <v>2504.9499999999998</v>
      </c>
    </row>
    <row r="77" spans="1:10" ht="14" x14ac:dyDescent="0.3">
      <c r="A77" s="55" t="s">
        <v>195</v>
      </c>
      <c r="B77" s="55" t="s">
        <v>41</v>
      </c>
      <c r="C77" s="56" t="s">
        <v>222</v>
      </c>
      <c r="D77" s="94" t="s">
        <v>227</v>
      </c>
      <c r="E77" s="138">
        <v>1</v>
      </c>
      <c r="F77" s="60" t="s">
        <v>304</v>
      </c>
      <c r="G77" s="148">
        <v>0</v>
      </c>
      <c r="H77" s="146">
        <v>308.3</v>
      </c>
      <c r="I77" s="146">
        <v>1233.21</v>
      </c>
      <c r="J77" s="150">
        <f t="shared" si="2"/>
        <v>1541.51</v>
      </c>
    </row>
    <row r="78" spans="1:10" ht="14" x14ac:dyDescent="0.3">
      <c r="A78" s="55" t="s">
        <v>180</v>
      </c>
      <c r="B78" s="58" t="s">
        <v>37</v>
      </c>
      <c r="C78" s="55" t="s">
        <v>226</v>
      </c>
      <c r="D78" s="94" t="s">
        <v>407</v>
      </c>
      <c r="E78" s="138">
        <v>1</v>
      </c>
      <c r="F78" s="60" t="s">
        <v>411</v>
      </c>
      <c r="G78" s="148">
        <v>0</v>
      </c>
      <c r="H78" s="145"/>
      <c r="I78" s="145">
        <v>3083.01</v>
      </c>
      <c r="J78" s="149">
        <f t="shared" si="2"/>
        <v>3083.01</v>
      </c>
    </row>
    <row r="79" spans="1:10" ht="14" x14ac:dyDescent="0.3">
      <c r="A79" s="55" t="s">
        <v>197</v>
      </c>
      <c r="B79" s="57" t="s">
        <v>27</v>
      </c>
      <c r="C79" s="55" t="s">
        <v>226</v>
      </c>
      <c r="D79" s="94" t="s">
        <v>407</v>
      </c>
      <c r="E79" s="138">
        <v>1</v>
      </c>
      <c r="F79" s="60" t="s">
        <v>305</v>
      </c>
      <c r="G79" s="148">
        <v>0</v>
      </c>
      <c r="H79" s="146"/>
      <c r="I79" s="146">
        <v>6782.61</v>
      </c>
      <c r="J79" s="149">
        <f t="shared" si="2"/>
        <v>6782.61</v>
      </c>
    </row>
    <row r="80" spans="1:10" ht="14" x14ac:dyDescent="0.3">
      <c r="A80" s="55" t="s">
        <v>208</v>
      </c>
      <c r="B80" s="55" t="s">
        <v>449</v>
      </c>
      <c r="C80" s="57" t="s">
        <v>219</v>
      </c>
      <c r="D80" s="94" t="s">
        <v>461</v>
      </c>
      <c r="E80" s="138">
        <v>1</v>
      </c>
      <c r="F80" s="90" t="s">
        <v>625</v>
      </c>
      <c r="G80" s="148">
        <v>0</v>
      </c>
      <c r="H80" s="146"/>
      <c r="I80" s="146">
        <v>14838.72</v>
      </c>
      <c r="J80" s="149">
        <f t="shared" si="2"/>
        <v>14838.72</v>
      </c>
    </row>
    <row r="81" spans="1:10" ht="14" x14ac:dyDescent="0.3">
      <c r="A81" s="55" t="s">
        <v>187</v>
      </c>
      <c r="B81" s="55" t="s">
        <v>25</v>
      </c>
      <c r="C81" s="57" t="s">
        <v>636</v>
      </c>
      <c r="D81" s="94" t="s">
        <v>407</v>
      </c>
      <c r="E81" s="138">
        <v>1</v>
      </c>
      <c r="F81" s="89" t="s">
        <v>306</v>
      </c>
      <c r="G81" s="148">
        <v>0</v>
      </c>
      <c r="H81" s="147"/>
      <c r="I81" s="147">
        <v>10400</v>
      </c>
      <c r="J81" s="146">
        <f t="shared" si="2"/>
        <v>10400</v>
      </c>
    </row>
    <row r="82" spans="1:10" ht="14" x14ac:dyDescent="0.3">
      <c r="A82" s="55" t="s">
        <v>180</v>
      </c>
      <c r="B82" s="57" t="s">
        <v>37</v>
      </c>
      <c r="C82" s="57" t="s">
        <v>636</v>
      </c>
      <c r="D82" s="94" t="s">
        <v>227</v>
      </c>
      <c r="E82" s="138">
        <v>1</v>
      </c>
      <c r="F82" s="156" t="s">
        <v>653</v>
      </c>
      <c r="G82" s="148">
        <v>0</v>
      </c>
      <c r="H82" s="145">
        <v>770.75</v>
      </c>
      <c r="I82" s="145">
        <v>3083.01</v>
      </c>
      <c r="J82" s="149">
        <f t="shared" si="2"/>
        <v>3853.76</v>
      </c>
    </row>
    <row r="83" spans="1:10" ht="14" x14ac:dyDescent="0.3">
      <c r="A83" s="55" t="s">
        <v>182</v>
      </c>
      <c r="B83" s="56" t="s">
        <v>39</v>
      </c>
      <c r="C83" s="58" t="s">
        <v>637</v>
      </c>
      <c r="D83" s="94" t="s">
        <v>227</v>
      </c>
      <c r="E83" s="138">
        <v>1</v>
      </c>
      <c r="F83" s="60" t="s">
        <v>307</v>
      </c>
      <c r="G83" s="148">
        <v>0</v>
      </c>
      <c r="H83" s="146">
        <v>500.99</v>
      </c>
      <c r="I83" s="146">
        <v>2003.96</v>
      </c>
      <c r="J83" s="149">
        <f t="shared" si="2"/>
        <v>2504.9499999999998</v>
      </c>
    </row>
    <row r="84" spans="1:10" ht="14" x14ac:dyDescent="0.3">
      <c r="A84" s="55" t="s">
        <v>199</v>
      </c>
      <c r="B84" s="55" t="s">
        <v>31</v>
      </c>
      <c r="C84" s="56" t="s">
        <v>219</v>
      </c>
      <c r="D84" s="94" t="s">
        <v>227</v>
      </c>
      <c r="E84" s="138">
        <v>1</v>
      </c>
      <c r="F84" s="129" t="s">
        <v>311</v>
      </c>
      <c r="G84" s="148">
        <v>0</v>
      </c>
      <c r="H84" s="146">
        <v>1310.28</v>
      </c>
      <c r="I84" s="146">
        <v>5241.1099999999997</v>
      </c>
      <c r="J84" s="149">
        <f t="shared" si="2"/>
        <v>6551.3899999999994</v>
      </c>
    </row>
    <row r="85" spans="1:10" ht="14" x14ac:dyDescent="0.3">
      <c r="A85" s="55" t="s">
        <v>181</v>
      </c>
      <c r="B85" s="57" t="s">
        <v>33</v>
      </c>
      <c r="C85" s="55" t="s">
        <v>226</v>
      </c>
      <c r="D85" s="94" t="s">
        <v>227</v>
      </c>
      <c r="E85" s="138">
        <v>1</v>
      </c>
      <c r="F85" s="60" t="s">
        <v>312</v>
      </c>
      <c r="G85" s="148">
        <v>0</v>
      </c>
      <c r="H85" s="145">
        <v>1079.06</v>
      </c>
      <c r="I85" s="145">
        <v>4316.21</v>
      </c>
      <c r="J85" s="149">
        <f t="shared" si="2"/>
        <v>5395.27</v>
      </c>
    </row>
    <row r="86" spans="1:10" ht="14" x14ac:dyDescent="0.3">
      <c r="A86" s="55" t="s">
        <v>185</v>
      </c>
      <c r="B86" s="55" t="s">
        <v>29</v>
      </c>
      <c r="C86" s="56" t="s">
        <v>634</v>
      </c>
      <c r="D86" s="94" t="s">
        <v>227</v>
      </c>
      <c r="E86" s="138">
        <v>1</v>
      </c>
      <c r="F86" s="155" t="s">
        <v>654</v>
      </c>
      <c r="G86" s="148">
        <v>0</v>
      </c>
      <c r="H86" s="146">
        <v>1425.9</v>
      </c>
      <c r="I86" s="146">
        <v>5703.56</v>
      </c>
      <c r="J86" s="149">
        <f t="shared" si="2"/>
        <v>7129.4600000000009</v>
      </c>
    </row>
    <row r="87" spans="1:10" ht="14" x14ac:dyDescent="0.3">
      <c r="A87" s="55" t="s">
        <v>189</v>
      </c>
      <c r="B87" s="55" t="s">
        <v>31</v>
      </c>
      <c r="C87" s="58" t="s">
        <v>636</v>
      </c>
      <c r="D87" s="94" t="s">
        <v>227</v>
      </c>
      <c r="E87" s="138">
        <v>1</v>
      </c>
      <c r="F87" s="60" t="s">
        <v>314</v>
      </c>
      <c r="G87" s="148">
        <v>0</v>
      </c>
      <c r="H87" s="146">
        <v>1310.28</v>
      </c>
      <c r="I87" s="146">
        <v>5241.1099999999997</v>
      </c>
      <c r="J87" s="149">
        <f t="shared" si="2"/>
        <v>6551.3899999999994</v>
      </c>
    </row>
    <row r="88" spans="1:10" ht="14" x14ac:dyDescent="0.3">
      <c r="A88" s="55" t="s">
        <v>187</v>
      </c>
      <c r="B88" s="55" t="s">
        <v>25</v>
      </c>
      <c r="C88" s="56" t="s">
        <v>222</v>
      </c>
      <c r="D88" s="94" t="s">
        <v>227</v>
      </c>
      <c r="E88" s="138">
        <v>1</v>
      </c>
      <c r="F88" s="89" t="s">
        <v>608</v>
      </c>
      <c r="G88" s="148">
        <v>0</v>
      </c>
      <c r="H88" s="147">
        <v>2600</v>
      </c>
      <c r="I88" s="147">
        <v>10400</v>
      </c>
      <c r="J88" s="146">
        <f t="shared" si="2"/>
        <v>13000</v>
      </c>
    </row>
    <row r="89" spans="1:10" ht="14" x14ac:dyDescent="0.3">
      <c r="A89" s="55" t="s">
        <v>183</v>
      </c>
      <c r="B89" s="57" t="s">
        <v>27</v>
      </c>
      <c r="C89" s="56" t="s">
        <v>222</v>
      </c>
      <c r="D89" s="94" t="s">
        <v>227</v>
      </c>
      <c r="E89" s="138">
        <v>1</v>
      </c>
      <c r="F89" s="61" t="s">
        <v>315</v>
      </c>
      <c r="G89" s="148">
        <v>0</v>
      </c>
      <c r="H89" s="146">
        <v>1695.65</v>
      </c>
      <c r="I89" s="146">
        <v>6782.61</v>
      </c>
      <c r="J89" s="149">
        <f t="shared" si="2"/>
        <v>8478.26</v>
      </c>
    </row>
    <row r="90" spans="1:10" ht="14" x14ac:dyDescent="0.3">
      <c r="A90" s="55" t="s">
        <v>206</v>
      </c>
      <c r="B90" s="57" t="s">
        <v>27</v>
      </c>
      <c r="C90" s="57" t="s">
        <v>219</v>
      </c>
      <c r="D90" s="94" t="s">
        <v>227</v>
      </c>
      <c r="E90" s="138">
        <v>1</v>
      </c>
      <c r="F90" s="62" t="s">
        <v>316</v>
      </c>
      <c r="G90" s="148">
        <v>0</v>
      </c>
      <c r="H90" s="146">
        <v>1695.65</v>
      </c>
      <c r="I90" s="146">
        <v>6782.61</v>
      </c>
      <c r="J90" s="149">
        <f t="shared" si="2"/>
        <v>8478.26</v>
      </c>
    </row>
    <row r="91" spans="1:10" ht="14" x14ac:dyDescent="0.3">
      <c r="A91" s="55" t="s">
        <v>183</v>
      </c>
      <c r="B91" s="57" t="s">
        <v>27</v>
      </c>
      <c r="C91" s="56" t="s">
        <v>222</v>
      </c>
      <c r="D91" s="94" t="s">
        <v>227</v>
      </c>
      <c r="E91" s="138">
        <v>1</v>
      </c>
      <c r="F91" s="60" t="s">
        <v>613</v>
      </c>
      <c r="G91" s="148">
        <v>0</v>
      </c>
      <c r="H91" s="146">
        <v>1695.65</v>
      </c>
      <c r="I91" s="146">
        <v>6782.61</v>
      </c>
      <c r="J91" s="149">
        <f t="shared" si="2"/>
        <v>8478.26</v>
      </c>
    </row>
    <row r="92" spans="1:10" ht="14" x14ac:dyDescent="0.3">
      <c r="A92" s="55" t="s">
        <v>182</v>
      </c>
      <c r="B92" s="56" t="s">
        <v>39</v>
      </c>
      <c r="C92" s="56" t="s">
        <v>634</v>
      </c>
      <c r="D92" s="94" t="s">
        <v>227</v>
      </c>
      <c r="E92" s="138">
        <v>1</v>
      </c>
      <c r="F92" s="60" t="s">
        <v>319</v>
      </c>
      <c r="G92" s="148">
        <v>0</v>
      </c>
      <c r="H92" s="146">
        <v>500.99</v>
      </c>
      <c r="I92" s="146">
        <v>2003.96</v>
      </c>
      <c r="J92" s="149">
        <f t="shared" si="2"/>
        <v>2504.9499999999998</v>
      </c>
    </row>
    <row r="93" spans="1:10" ht="14" x14ac:dyDescent="0.3">
      <c r="A93" s="55" t="s">
        <v>207</v>
      </c>
      <c r="B93" s="57" t="s">
        <v>27</v>
      </c>
      <c r="C93" s="58" t="s">
        <v>636</v>
      </c>
      <c r="D93" s="94" t="s">
        <v>227</v>
      </c>
      <c r="E93" s="138">
        <v>1</v>
      </c>
      <c r="F93" s="60" t="s">
        <v>320</v>
      </c>
      <c r="G93" s="148">
        <v>0</v>
      </c>
      <c r="H93" s="146">
        <v>1695.65</v>
      </c>
      <c r="I93" s="146">
        <v>6782.61</v>
      </c>
      <c r="J93" s="149">
        <f t="shared" si="2"/>
        <v>8478.26</v>
      </c>
    </row>
    <row r="94" spans="1:10" ht="14" x14ac:dyDescent="0.3">
      <c r="A94" s="55" t="s">
        <v>181</v>
      </c>
      <c r="B94" s="57" t="s">
        <v>33</v>
      </c>
      <c r="C94" s="57" t="s">
        <v>219</v>
      </c>
      <c r="D94" s="94" t="s">
        <v>227</v>
      </c>
      <c r="E94" s="138">
        <v>1</v>
      </c>
      <c r="F94" s="60" t="s">
        <v>321</v>
      </c>
      <c r="G94" s="148">
        <v>0</v>
      </c>
      <c r="H94" s="145">
        <v>1079.06</v>
      </c>
      <c r="I94" s="145">
        <v>4316.21</v>
      </c>
      <c r="J94" s="149">
        <f t="shared" si="2"/>
        <v>5395.27</v>
      </c>
    </row>
    <row r="95" spans="1:10" ht="14" x14ac:dyDescent="0.3">
      <c r="A95" s="55" t="s">
        <v>182</v>
      </c>
      <c r="B95" s="56" t="s">
        <v>39</v>
      </c>
      <c r="C95" s="56" t="s">
        <v>634</v>
      </c>
      <c r="D95" s="94" t="s">
        <v>227</v>
      </c>
      <c r="E95" s="138">
        <v>1</v>
      </c>
      <c r="F95" s="60" t="s">
        <v>322</v>
      </c>
      <c r="G95" s="148">
        <v>0</v>
      </c>
      <c r="H95" s="146">
        <v>500.99</v>
      </c>
      <c r="I95" s="146">
        <v>2003.96</v>
      </c>
      <c r="J95" s="149">
        <f t="shared" si="2"/>
        <v>2504.9499999999998</v>
      </c>
    </row>
    <row r="96" spans="1:10" ht="14" x14ac:dyDescent="0.3">
      <c r="A96" s="55" t="s">
        <v>218</v>
      </c>
      <c r="B96" s="55" t="s">
        <v>43</v>
      </c>
      <c r="C96" s="57" t="s">
        <v>634</v>
      </c>
      <c r="D96" s="94" t="s">
        <v>227</v>
      </c>
      <c r="E96" s="138">
        <v>1</v>
      </c>
      <c r="F96" s="63" t="s">
        <v>658</v>
      </c>
      <c r="G96" s="148">
        <v>0</v>
      </c>
      <c r="H96" s="147">
        <v>269.76</v>
      </c>
      <c r="I96" s="147">
        <v>1079.06</v>
      </c>
      <c r="J96" s="150">
        <f t="shared" si="2"/>
        <v>1348.82</v>
      </c>
    </row>
    <row r="97" spans="1:10" ht="14" x14ac:dyDescent="0.3">
      <c r="A97" s="55" t="s">
        <v>182</v>
      </c>
      <c r="B97" s="56" t="s">
        <v>39</v>
      </c>
      <c r="C97" s="57" t="s">
        <v>635</v>
      </c>
      <c r="D97" s="94" t="s">
        <v>227</v>
      </c>
      <c r="E97" s="138">
        <v>1</v>
      </c>
      <c r="F97" s="60" t="s">
        <v>323</v>
      </c>
      <c r="G97" s="148">
        <v>0</v>
      </c>
      <c r="H97" s="146">
        <v>500.99</v>
      </c>
      <c r="I97" s="146">
        <v>2003.96</v>
      </c>
      <c r="J97" s="149">
        <f t="shared" si="2"/>
        <v>2504.9499999999998</v>
      </c>
    </row>
    <row r="98" spans="1:10" ht="14" x14ac:dyDescent="0.3">
      <c r="A98" s="55" t="s">
        <v>182</v>
      </c>
      <c r="B98" s="56" t="s">
        <v>39</v>
      </c>
      <c r="C98" s="57" t="s">
        <v>219</v>
      </c>
      <c r="D98" s="94" t="s">
        <v>227</v>
      </c>
      <c r="E98" s="138">
        <v>1</v>
      </c>
      <c r="F98" s="60" t="s">
        <v>324</v>
      </c>
      <c r="G98" s="148">
        <v>0</v>
      </c>
      <c r="H98" s="146">
        <v>500.99</v>
      </c>
      <c r="I98" s="146">
        <v>2003.96</v>
      </c>
      <c r="J98" s="149">
        <f t="shared" si="2"/>
        <v>2504.9499999999998</v>
      </c>
    </row>
    <row r="99" spans="1:10" ht="14" x14ac:dyDescent="0.3">
      <c r="A99" s="55" t="s">
        <v>209</v>
      </c>
      <c r="B99" s="57" t="s">
        <v>27</v>
      </c>
      <c r="C99" s="57" t="s">
        <v>219</v>
      </c>
      <c r="D99" s="94" t="s">
        <v>227</v>
      </c>
      <c r="E99" s="138">
        <v>1</v>
      </c>
      <c r="F99" s="60" t="s">
        <v>326</v>
      </c>
      <c r="G99" s="148">
        <v>0</v>
      </c>
      <c r="H99" s="146">
        <v>1695.65</v>
      </c>
      <c r="I99" s="146">
        <v>6782.61</v>
      </c>
      <c r="J99" s="149">
        <f t="shared" si="2"/>
        <v>8478.26</v>
      </c>
    </row>
    <row r="100" spans="1:10" ht="14" x14ac:dyDescent="0.3">
      <c r="A100" s="55" t="s">
        <v>201</v>
      </c>
      <c r="B100" s="56" t="s">
        <v>39</v>
      </c>
      <c r="C100" s="55" t="s">
        <v>226</v>
      </c>
      <c r="D100" s="94" t="s">
        <v>227</v>
      </c>
      <c r="E100" s="138">
        <v>1</v>
      </c>
      <c r="F100" s="60" t="s">
        <v>564</v>
      </c>
      <c r="G100" s="148">
        <v>0</v>
      </c>
      <c r="H100" s="146">
        <v>500.99</v>
      </c>
      <c r="I100" s="146">
        <v>2003.96</v>
      </c>
      <c r="J100" s="149">
        <f t="shared" si="2"/>
        <v>2504.9499999999998</v>
      </c>
    </row>
    <row r="101" spans="1:10" ht="14" x14ac:dyDescent="0.3">
      <c r="A101" s="55" t="s">
        <v>180</v>
      </c>
      <c r="B101" s="58" t="s">
        <v>37</v>
      </c>
      <c r="C101" s="57" t="s">
        <v>219</v>
      </c>
      <c r="D101" s="94" t="s">
        <v>227</v>
      </c>
      <c r="E101" s="138">
        <v>1</v>
      </c>
      <c r="F101" s="59" t="s">
        <v>330</v>
      </c>
      <c r="G101" s="148">
        <v>0</v>
      </c>
      <c r="H101" s="145">
        <v>770.75</v>
      </c>
      <c r="I101" s="145">
        <v>3083.01</v>
      </c>
      <c r="J101" s="149">
        <f t="shared" si="2"/>
        <v>3853.76</v>
      </c>
    </row>
    <row r="102" spans="1:10" ht="14" x14ac:dyDescent="0.3">
      <c r="A102" s="55" t="s">
        <v>199</v>
      </c>
      <c r="B102" s="55" t="s">
        <v>31</v>
      </c>
      <c r="C102" s="57" t="s">
        <v>219</v>
      </c>
      <c r="D102" s="94" t="s">
        <v>227</v>
      </c>
      <c r="E102" s="138">
        <v>1</v>
      </c>
      <c r="F102" s="60" t="s">
        <v>331</v>
      </c>
      <c r="G102" s="148">
        <v>0</v>
      </c>
      <c r="H102" s="146">
        <v>1310.28</v>
      </c>
      <c r="I102" s="146">
        <v>5241.1099999999997</v>
      </c>
      <c r="J102" s="149">
        <f t="shared" si="2"/>
        <v>6551.3899999999994</v>
      </c>
    </row>
    <row r="103" spans="1:10" ht="14" x14ac:dyDescent="0.3">
      <c r="A103" s="55" t="s">
        <v>195</v>
      </c>
      <c r="B103" s="55" t="s">
        <v>41</v>
      </c>
      <c r="C103" s="58" t="s">
        <v>219</v>
      </c>
      <c r="D103" s="94" t="s">
        <v>227</v>
      </c>
      <c r="E103" s="138">
        <v>1</v>
      </c>
      <c r="F103" s="60" t="s">
        <v>659</v>
      </c>
      <c r="G103" s="148">
        <v>0</v>
      </c>
      <c r="H103" s="146">
        <v>308.3</v>
      </c>
      <c r="I103" s="146">
        <v>1233.21</v>
      </c>
      <c r="J103" s="150">
        <f t="shared" ref="J103:J134" si="3">H103+I103</f>
        <v>1541.51</v>
      </c>
    </row>
    <row r="104" spans="1:10" ht="14" x14ac:dyDescent="0.3">
      <c r="A104" s="55" t="s">
        <v>185</v>
      </c>
      <c r="B104" s="55" t="s">
        <v>29</v>
      </c>
      <c r="C104" s="57" t="s">
        <v>636</v>
      </c>
      <c r="D104" s="94" t="s">
        <v>227</v>
      </c>
      <c r="E104" s="138">
        <v>1</v>
      </c>
      <c r="F104" s="61" t="s">
        <v>336</v>
      </c>
      <c r="G104" s="148">
        <v>0</v>
      </c>
      <c r="H104" s="146">
        <v>1425.9</v>
      </c>
      <c r="I104" s="146">
        <v>5703.56</v>
      </c>
      <c r="J104" s="149">
        <f t="shared" si="3"/>
        <v>7129.4600000000009</v>
      </c>
    </row>
    <row r="105" spans="1:10" ht="14" x14ac:dyDescent="0.3">
      <c r="A105" s="55" t="s">
        <v>216</v>
      </c>
      <c r="B105" s="55" t="s">
        <v>437</v>
      </c>
      <c r="C105" s="59" t="s">
        <v>222</v>
      </c>
      <c r="D105" s="94" t="s">
        <v>227</v>
      </c>
      <c r="E105" s="138">
        <v>1</v>
      </c>
      <c r="F105" s="89" t="s">
        <v>607</v>
      </c>
      <c r="G105" s="148">
        <v>0</v>
      </c>
      <c r="H105" s="146">
        <v>9396</v>
      </c>
      <c r="I105" s="146">
        <v>21924</v>
      </c>
      <c r="J105" s="150">
        <f t="shared" si="3"/>
        <v>31320</v>
      </c>
    </row>
    <row r="106" spans="1:10" ht="14" x14ac:dyDescent="0.3">
      <c r="A106" s="55" t="s">
        <v>195</v>
      </c>
      <c r="B106" s="55" t="s">
        <v>41</v>
      </c>
      <c r="C106" s="56" t="s">
        <v>634</v>
      </c>
      <c r="D106" s="94" t="s">
        <v>227</v>
      </c>
      <c r="E106" s="138">
        <v>1</v>
      </c>
      <c r="F106" s="61" t="s">
        <v>338</v>
      </c>
      <c r="G106" s="148">
        <v>0</v>
      </c>
      <c r="H106" s="146">
        <v>308.3</v>
      </c>
      <c r="I106" s="146">
        <v>1233.21</v>
      </c>
      <c r="J106" s="150">
        <f t="shared" si="3"/>
        <v>1541.51</v>
      </c>
    </row>
    <row r="107" spans="1:10" ht="14" x14ac:dyDescent="0.3">
      <c r="A107" s="55" t="s">
        <v>188</v>
      </c>
      <c r="B107" s="55" t="s">
        <v>35</v>
      </c>
      <c r="C107" s="55" t="s">
        <v>226</v>
      </c>
      <c r="D107" s="94" t="s">
        <v>407</v>
      </c>
      <c r="E107" s="138">
        <v>1</v>
      </c>
      <c r="F107" s="60" t="s">
        <v>339</v>
      </c>
      <c r="G107" s="148">
        <v>0</v>
      </c>
      <c r="H107" s="146"/>
      <c r="I107" s="146">
        <v>3745.85</v>
      </c>
      <c r="J107" s="149">
        <f t="shared" si="3"/>
        <v>3745.85</v>
      </c>
    </row>
    <row r="108" spans="1:10" ht="14" x14ac:dyDescent="0.3">
      <c r="A108" s="55" t="s">
        <v>213</v>
      </c>
      <c r="B108" s="57" t="s">
        <v>27</v>
      </c>
      <c r="C108" s="56" t="s">
        <v>634</v>
      </c>
      <c r="D108" s="94" t="s">
        <v>227</v>
      </c>
      <c r="E108" s="138">
        <v>1</v>
      </c>
      <c r="F108" s="60" t="s">
        <v>340</v>
      </c>
      <c r="G108" s="148">
        <v>0</v>
      </c>
      <c r="H108" s="146">
        <v>1695.65</v>
      </c>
      <c r="I108" s="146">
        <v>6782.61</v>
      </c>
      <c r="J108" s="149">
        <f t="shared" si="3"/>
        <v>8478.26</v>
      </c>
    </row>
    <row r="109" spans="1:10" ht="14" x14ac:dyDescent="0.3">
      <c r="A109" s="55" t="s">
        <v>189</v>
      </c>
      <c r="B109" s="55" t="s">
        <v>31</v>
      </c>
      <c r="C109" s="56" t="s">
        <v>636</v>
      </c>
      <c r="D109" s="94" t="s">
        <v>227</v>
      </c>
      <c r="E109" s="138">
        <v>1</v>
      </c>
      <c r="F109" s="60" t="s">
        <v>341</v>
      </c>
      <c r="G109" s="148">
        <v>0</v>
      </c>
      <c r="H109" s="146">
        <v>1310.28</v>
      </c>
      <c r="I109" s="146">
        <v>5241.1099999999997</v>
      </c>
      <c r="J109" s="149">
        <f t="shared" si="3"/>
        <v>6551.3899999999994</v>
      </c>
    </row>
    <row r="110" spans="1:10" ht="14" x14ac:dyDescent="0.3">
      <c r="A110" s="55" t="s">
        <v>189</v>
      </c>
      <c r="B110" s="55" t="s">
        <v>31</v>
      </c>
      <c r="C110" s="57" t="s">
        <v>219</v>
      </c>
      <c r="D110" s="94" t="s">
        <v>227</v>
      </c>
      <c r="E110" s="138">
        <v>1</v>
      </c>
      <c r="F110" s="61" t="s">
        <v>342</v>
      </c>
      <c r="G110" s="148">
        <v>0</v>
      </c>
      <c r="H110" s="146">
        <v>1310.28</v>
      </c>
      <c r="I110" s="146">
        <v>5241.1099999999997</v>
      </c>
      <c r="J110" s="149">
        <f t="shared" si="3"/>
        <v>6551.3899999999994</v>
      </c>
    </row>
    <row r="111" spans="1:10" ht="14" x14ac:dyDescent="0.3">
      <c r="A111" s="55" t="s">
        <v>188</v>
      </c>
      <c r="B111" s="55" t="s">
        <v>35</v>
      </c>
      <c r="C111" s="56" t="s">
        <v>222</v>
      </c>
      <c r="D111" s="94" t="s">
        <v>227</v>
      </c>
      <c r="E111" s="138">
        <v>1</v>
      </c>
      <c r="F111" s="60" t="s">
        <v>343</v>
      </c>
      <c r="G111" s="148">
        <v>0</v>
      </c>
      <c r="H111" s="146">
        <v>936.46</v>
      </c>
      <c r="I111" s="146">
        <v>3745.85</v>
      </c>
      <c r="J111" s="149">
        <f t="shared" si="3"/>
        <v>4682.3099999999995</v>
      </c>
    </row>
    <row r="112" spans="1:10" ht="14" x14ac:dyDescent="0.3">
      <c r="A112" s="55" t="s">
        <v>189</v>
      </c>
      <c r="B112" s="55" t="s">
        <v>31</v>
      </c>
      <c r="C112" s="57" t="s">
        <v>219</v>
      </c>
      <c r="D112" s="94" t="s">
        <v>227</v>
      </c>
      <c r="E112" s="138">
        <v>1</v>
      </c>
      <c r="F112" s="60" t="s">
        <v>344</v>
      </c>
      <c r="G112" s="148">
        <v>0</v>
      </c>
      <c r="H112" s="146">
        <v>1310.28</v>
      </c>
      <c r="I112" s="146">
        <v>5241.1099999999997</v>
      </c>
      <c r="J112" s="149">
        <f t="shared" si="3"/>
        <v>6551.3899999999994</v>
      </c>
    </row>
    <row r="113" spans="1:10" ht="14" x14ac:dyDescent="0.3">
      <c r="A113" s="55" t="s">
        <v>180</v>
      </c>
      <c r="B113" s="58" t="s">
        <v>37</v>
      </c>
      <c r="C113" s="56" t="s">
        <v>222</v>
      </c>
      <c r="D113" s="94" t="s">
        <v>227</v>
      </c>
      <c r="E113" s="138">
        <v>1</v>
      </c>
      <c r="F113" s="61" t="s">
        <v>345</v>
      </c>
      <c r="G113" s="148">
        <v>0</v>
      </c>
      <c r="H113" s="145">
        <v>770.75</v>
      </c>
      <c r="I113" s="145">
        <v>3083.01</v>
      </c>
      <c r="J113" s="149">
        <f t="shared" si="3"/>
        <v>3853.76</v>
      </c>
    </row>
    <row r="114" spans="1:10" ht="14" x14ac:dyDescent="0.3">
      <c r="A114" s="55" t="s">
        <v>185</v>
      </c>
      <c r="B114" s="55" t="s">
        <v>29</v>
      </c>
      <c r="C114" s="56" t="s">
        <v>219</v>
      </c>
      <c r="D114" s="94" t="s">
        <v>227</v>
      </c>
      <c r="E114" s="138">
        <v>1</v>
      </c>
      <c r="F114" s="90" t="s">
        <v>645</v>
      </c>
      <c r="G114" s="148">
        <v>0</v>
      </c>
      <c r="H114" s="146">
        <v>1425.9</v>
      </c>
      <c r="I114" s="146">
        <v>5703.56</v>
      </c>
      <c r="J114" s="149">
        <f t="shared" si="3"/>
        <v>7129.4600000000009</v>
      </c>
    </row>
    <row r="115" spans="1:10" ht="14" x14ac:dyDescent="0.3">
      <c r="A115" s="55" t="s">
        <v>189</v>
      </c>
      <c r="B115" s="55" t="s">
        <v>31</v>
      </c>
      <c r="C115" s="57" t="s">
        <v>636</v>
      </c>
      <c r="D115" s="94" t="s">
        <v>227</v>
      </c>
      <c r="E115" s="138">
        <v>1</v>
      </c>
      <c r="F115" s="60" t="s">
        <v>348</v>
      </c>
      <c r="G115" s="148">
        <v>0</v>
      </c>
      <c r="H115" s="146">
        <v>1310.28</v>
      </c>
      <c r="I115" s="146">
        <v>5241.1099999999997</v>
      </c>
      <c r="J115" s="149">
        <f t="shared" si="3"/>
        <v>6551.3899999999994</v>
      </c>
    </row>
    <row r="116" spans="1:10" ht="14" x14ac:dyDescent="0.3">
      <c r="A116" s="55" t="s">
        <v>182</v>
      </c>
      <c r="B116" s="56" t="s">
        <v>39</v>
      </c>
      <c r="C116" s="58" t="s">
        <v>219</v>
      </c>
      <c r="D116" s="94" t="s">
        <v>227</v>
      </c>
      <c r="E116" s="138">
        <v>1</v>
      </c>
      <c r="F116" s="60" t="s">
        <v>349</v>
      </c>
      <c r="G116" s="148">
        <v>0</v>
      </c>
      <c r="H116" s="146">
        <v>500.99</v>
      </c>
      <c r="I116" s="146">
        <v>2003.96</v>
      </c>
      <c r="J116" s="149">
        <f t="shared" si="3"/>
        <v>2504.9499999999998</v>
      </c>
    </row>
    <row r="117" spans="1:10" ht="14" x14ac:dyDescent="0.3">
      <c r="A117" s="55" t="s">
        <v>189</v>
      </c>
      <c r="B117" s="55" t="s">
        <v>31</v>
      </c>
      <c r="C117" s="57" t="s">
        <v>219</v>
      </c>
      <c r="D117" s="94" t="s">
        <v>407</v>
      </c>
      <c r="E117" s="138">
        <v>1</v>
      </c>
      <c r="F117" s="60" t="s">
        <v>351</v>
      </c>
      <c r="G117" s="148">
        <v>0</v>
      </c>
      <c r="H117" s="146"/>
      <c r="I117" s="146">
        <v>5241.1099999999997</v>
      </c>
      <c r="J117" s="149">
        <f t="shared" si="3"/>
        <v>5241.1099999999997</v>
      </c>
    </row>
    <row r="118" spans="1:10" ht="14" x14ac:dyDescent="0.3">
      <c r="A118" s="55" t="s">
        <v>199</v>
      </c>
      <c r="B118" s="55" t="s">
        <v>31</v>
      </c>
      <c r="C118" s="57" t="s">
        <v>219</v>
      </c>
      <c r="D118" s="94" t="s">
        <v>227</v>
      </c>
      <c r="E118" s="138">
        <v>1</v>
      </c>
      <c r="F118" s="60" t="s">
        <v>569</v>
      </c>
      <c r="G118" s="148">
        <v>0</v>
      </c>
      <c r="H118" s="146">
        <v>1310.28</v>
      </c>
      <c r="I118" s="146">
        <v>5241.1099999999997</v>
      </c>
      <c r="J118" s="149">
        <f t="shared" si="3"/>
        <v>6551.3899999999994</v>
      </c>
    </row>
    <row r="119" spans="1:10" ht="14" x14ac:dyDescent="0.3">
      <c r="A119" s="55" t="s">
        <v>180</v>
      </c>
      <c r="B119" s="58" t="s">
        <v>37</v>
      </c>
      <c r="C119" s="57" t="s">
        <v>219</v>
      </c>
      <c r="D119" s="94" t="s">
        <v>227</v>
      </c>
      <c r="E119" s="138">
        <v>1</v>
      </c>
      <c r="F119" s="60" t="s">
        <v>352</v>
      </c>
      <c r="G119" s="148">
        <v>0</v>
      </c>
      <c r="H119" s="145">
        <v>770.75</v>
      </c>
      <c r="I119" s="145">
        <v>3083.01</v>
      </c>
      <c r="J119" s="149">
        <f t="shared" si="3"/>
        <v>3853.76</v>
      </c>
    </row>
    <row r="120" spans="1:10" ht="14" x14ac:dyDescent="0.3">
      <c r="A120" s="55" t="s">
        <v>214</v>
      </c>
      <c r="B120" s="55" t="s">
        <v>449</v>
      </c>
      <c r="C120" s="55" t="s">
        <v>226</v>
      </c>
      <c r="D120" s="94" t="s">
        <v>407</v>
      </c>
      <c r="E120" s="138">
        <v>1</v>
      </c>
      <c r="F120" s="60" t="s">
        <v>353</v>
      </c>
      <c r="G120" s="148">
        <v>0</v>
      </c>
      <c r="H120" s="146"/>
      <c r="I120" s="146">
        <v>14838.72</v>
      </c>
      <c r="J120" s="149">
        <f t="shared" si="3"/>
        <v>14838.72</v>
      </c>
    </row>
    <row r="121" spans="1:10" ht="14" x14ac:dyDescent="0.3">
      <c r="A121" s="55" t="s">
        <v>181</v>
      </c>
      <c r="B121" s="57" t="s">
        <v>33</v>
      </c>
      <c r="C121" s="58" t="s">
        <v>637</v>
      </c>
      <c r="D121" s="94" t="s">
        <v>227</v>
      </c>
      <c r="E121" s="138">
        <v>1</v>
      </c>
      <c r="F121" s="90" t="s">
        <v>641</v>
      </c>
      <c r="G121" s="148">
        <v>0</v>
      </c>
      <c r="H121" s="145">
        <v>1079.06</v>
      </c>
      <c r="I121" s="145">
        <v>4316.21</v>
      </c>
      <c r="J121" s="149">
        <f t="shared" si="3"/>
        <v>5395.27</v>
      </c>
    </row>
    <row r="122" spans="1:10" ht="14" x14ac:dyDescent="0.3">
      <c r="A122" s="55" t="s">
        <v>188</v>
      </c>
      <c r="B122" s="55" t="s">
        <v>35</v>
      </c>
      <c r="C122" s="56" t="s">
        <v>219</v>
      </c>
      <c r="D122" s="94" t="s">
        <v>227</v>
      </c>
      <c r="E122" s="138">
        <v>1</v>
      </c>
      <c r="F122" s="60" t="s">
        <v>355</v>
      </c>
      <c r="G122" s="148">
        <v>0</v>
      </c>
      <c r="H122" s="146">
        <v>936.46</v>
      </c>
      <c r="I122" s="146">
        <v>3745.85</v>
      </c>
      <c r="J122" s="149">
        <f t="shared" si="3"/>
        <v>4682.3099999999995</v>
      </c>
    </row>
    <row r="123" spans="1:10" ht="14" x14ac:dyDescent="0.3">
      <c r="A123" s="55" t="s">
        <v>189</v>
      </c>
      <c r="B123" s="55" t="s">
        <v>31</v>
      </c>
      <c r="C123" s="57" t="s">
        <v>635</v>
      </c>
      <c r="D123" s="94" t="s">
        <v>407</v>
      </c>
      <c r="E123" s="138">
        <v>1</v>
      </c>
      <c r="F123" s="60" t="s">
        <v>356</v>
      </c>
      <c r="G123" s="148">
        <v>0</v>
      </c>
      <c r="H123" s="146"/>
      <c r="I123" s="146">
        <v>5241.1099999999997</v>
      </c>
      <c r="J123" s="149">
        <f t="shared" si="3"/>
        <v>5241.1099999999997</v>
      </c>
    </row>
    <row r="124" spans="1:10" ht="14" x14ac:dyDescent="0.3">
      <c r="A124" s="55" t="s">
        <v>185</v>
      </c>
      <c r="B124" s="55" t="s">
        <v>29</v>
      </c>
      <c r="C124" s="56" t="s">
        <v>222</v>
      </c>
      <c r="D124" s="94" t="s">
        <v>227</v>
      </c>
      <c r="E124" s="138">
        <v>1</v>
      </c>
      <c r="F124" s="60" t="s">
        <v>357</v>
      </c>
      <c r="G124" s="148">
        <v>0</v>
      </c>
      <c r="H124" s="146">
        <v>1425.9</v>
      </c>
      <c r="I124" s="146">
        <v>5703.56</v>
      </c>
      <c r="J124" s="149">
        <f t="shared" si="3"/>
        <v>7129.4600000000009</v>
      </c>
    </row>
    <row r="125" spans="1:10" ht="14" x14ac:dyDescent="0.3">
      <c r="A125" s="55" t="s">
        <v>183</v>
      </c>
      <c r="B125" s="57" t="s">
        <v>27</v>
      </c>
      <c r="C125" s="56" t="s">
        <v>222</v>
      </c>
      <c r="D125" s="94" t="s">
        <v>227</v>
      </c>
      <c r="E125" s="138">
        <v>1</v>
      </c>
      <c r="F125" s="61" t="s">
        <v>358</v>
      </c>
      <c r="G125" s="148">
        <v>0</v>
      </c>
      <c r="H125" s="146">
        <v>1695.65</v>
      </c>
      <c r="I125" s="146">
        <v>6782.61</v>
      </c>
      <c r="J125" s="149">
        <f t="shared" si="3"/>
        <v>8478.26</v>
      </c>
    </row>
    <row r="126" spans="1:10" ht="14" x14ac:dyDescent="0.3">
      <c r="A126" s="55" t="s">
        <v>183</v>
      </c>
      <c r="B126" s="57" t="s">
        <v>27</v>
      </c>
      <c r="C126" s="56" t="s">
        <v>634</v>
      </c>
      <c r="D126" s="94" t="s">
        <v>227</v>
      </c>
      <c r="E126" s="138">
        <v>1</v>
      </c>
      <c r="F126" s="60" t="s">
        <v>360</v>
      </c>
      <c r="G126" s="148">
        <v>0</v>
      </c>
      <c r="H126" s="146">
        <v>1695.65</v>
      </c>
      <c r="I126" s="146">
        <v>6782.61</v>
      </c>
      <c r="J126" s="149">
        <f t="shared" si="3"/>
        <v>8478.26</v>
      </c>
    </row>
    <row r="127" spans="1:10" ht="14" x14ac:dyDescent="0.3">
      <c r="A127" s="55" t="s">
        <v>183</v>
      </c>
      <c r="B127" s="57" t="s">
        <v>27</v>
      </c>
      <c r="C127" s="56" t="s">
        <v>222</v>
      </c>
      <c r="D127" s="94" t="s">
        <v>227</v>
      </c>
      <c r="E127" s="138">
        <v>1</v>
      </c>
      <c r="F127" s="60" t="s">
        <v>361</v>
      </c>
      <c r="G127" s="148">
        <v>0</v>
      </c>
      <c r="H127" s="146">
        <v>1695.65</v>
      </c>
      <c r="I127" s="146">
        <v>6782.61</v>
      </c>
      <c r="J127" s="149">
        <f t="shared" si="3"/>
        <v>8478.26</v>
      </c>
    </row>
    <row r="128" spans="1:10" ht="14" x14ac:dyDescent="0.3">
      <c r="A128" s="55" t="s">
        <v>185</v>
      </c>
      <c r="B128" s="55" t="s">
        <v>29</v>
      </c>
      <c r="C128" s="56" t="s">
        <v>634</v>
      </c>
      <c r="D128" s="94" t="s">
        <v>227</v>
      </c>
      <c r="E128" s="138">
        <v>1</v>
      </c>
      <c r="F128" s="60" t="s">
        <v>363</v>
      </c>
      <c r="G128" s="148">
        <v>0</v>
      </c>
      <c r="H128" s="146">
        <v>1425.9</v>
      </c>
      <c r="I128" s="146">
        <v>5703.56</v>
      </c>
      <c r="J128" s="149">
        <f t="shared" si="3"/>
        <v>7129.4600000000009</v>
      </c>
    </row>
    <row r="129" spans="1:10" ht="14" x14ac:dyDescent="0.3">
      <c r="A129" s="55" t="s">
        <v>189</v>
      </c>
      <c r="B129" s="55" t="s">
        <v>31</v>
      </c>
      <c r="C129" s="56" t="s">
        <v>222</v>
      </c>
      <c r="D129" s="94" t="s">
        <v>227</v>
      </c>
      <c r="E129" s="138">
        <v>1</v>
      </c>
      <c r="F129" s="60" t="s">
        <v>364</v>
      </c>
      <c r="G129" s="148">
        <v>0</v>
      </c>
      <c r="H129" s="146">
        <v>1310.28</v>
      </c>
      <c r="I129" s="146">
        <v>5241.1099999999997</v>
      </c>
      <c r="J129" s="149">
        <f t="shared" si="3"/>
        <v>6551.3899999999994</v>
      </c>
    </row>
    <row r="130" spans="1:10" ht="14" x14ac:dyDescent="0.3">
      <c r="A130" s="55" t="s">
        <v>215</v>
      </c>
      <c r="B130" s="58" t="s">
        <v>37</v>
      </c>
      <c r="C130" s="57" t="s">
        <v>219</v>
      </c>
      <c r="D130" s="94" t="s">
        <v>407</v>
      </c>
      <c r="E130" s="138">
        <v>1</v>
      </c>
      <c r="F130" s="60" t="s">
        <v>365</v>
      </c>
      <c r="G130" s="148">
        <v>0</v>
      </c>
      <c r="H130" s="145"/>
      <c r="I130" s="145">
        <v>3083.01</v>
      </c>
      <c r="J130" s="149">
        <f t="shared" si="3"/>
        <v>3083.01</v>
      </c>
    </row>
    <row r="131" spans="1:10" ht="14" x14ac:dyDescent="0.3">
      <c r="A131" s="55" t="s">
        <v>180</v>
      </c>
      <c r="B131" s="58" t="s">
        <v>37</v>
      </c>
      <c r="C131" s="57" t="s">
        <v>219</v>
      </c>
      <c r="D131" s="94" t="s">
        <v>227</v>
      </c>
      <c r="E131" s="138">
        <v>1</v>
      </c>
      <c r="F131" s="60" t="s">
        <v>366</v>
      </c>
      <c r="G131" s="148">
        <v>0</v>
      </c>
      <c r="H131" s="145">
        <v>770.75</v>
      </c>
      <c r="I131" s="145">
        <v>3083.01</v>
      </c>
      <c r="J131" s="149">
        <f t="shared" si="3"/>
        <v>3853.76</v>
      </c>
    </row>
    <row r="132" spans="1:10" ht="14" x14ac:dyDescent="0.3">
      <c r="A132" s="55" t="s">
        <v>196</v>
      </c>
      <c r="B132" s="57" t="s">
        <v>33</v>
      </c>
      <c r="C132" s="56" t="s">
        <v>222</v>
      </c>
      <c r="D132" s="94" t="s">
        <v>227</v>
      </c>
      <c r="E132" s="138">
        <v>1</v>
      </c>
      <c r="F132" s="60" t="s">
        <v>367</v>
      </c>
      <c r="G132" s="148">
        <v>0</v>
      </c>
      <c r="H132" s="145">
        <v>1079.06</v>
      </c>
      <c r="I132" s="145">
        <v>4316.21</v>
      </c>
      <c r="J132" s="149">
        <f t="shared" si="3"/>
        <v>5395.27</v>
      </c>
    </row>
    <row r="133" spans="1:10" ht="14" x14ac:dyDescent="0.3">
      <c r="A133" s="55" t="s">
        <v>204</v>
      </c>
      <c r="B133" s="55" t="s">
        <v>41</v>
      </c>
      <c r="C133" s="58" t="s">
        <v>222</v>
      </c>
      <c r="D133" s="94" t="s">
        <v>227</v>
      </c>
      <c r="E133" s="138">
        <v>1</v>
      </c>
      <c r="F133" s="60" t="s">
        <v>660</v>
      </c>
      <c r="G133" s="148">
        <v>0</v>
      </c>
      <c r="H133" s="146">
        <v>308.3</v>
      </c>
      <c r="I133" s="146">
        <v>1233.21</v>
      </c>
      <c r="J133" s="150">
        <f t="shared" si="3"/>
        <v>1541.51</v>
      </c>
    </row>
    <row r="134" spans="1:10" ht="14" x14ac:dyDescent="0.3">
      <c r="A134" s="55" t="s">
        <v>196</v>
      </c>
      <c r="B134" s="57" t="s">
        <v>33</v>
      </c>
      <c r="C134" s="57" t="s">
        <v>219</v>
      </c>
      <c r="D134" s="94" t="s">
        <v>227</v>
      </c>
      <c r="E134" s="138">
        <v>1</v>
      </c>
      <c r="F134" s="60" t="s">
        <v>370</v>
      </c>
      <c r="G134" s="148">
        <v>0</v>
      </c>
      <c r="H134" s="145">
        <v>1079.06</v>
      </c>
      <c r="I134" s="145">
        <v>4316.21</v>
      </c>
      <c r="J134" s="149">
        <f t="shared" si="3"/>
        <v>5395.27</v>
      </c>
    </row>
    <row r="135" spans="1:10" ht="14" x14ac:dyDescent="0.3">
      <c r="A135" s="55" t="s">
        <v>180</v>
      </c>
      <c r="B135" s="58" t="s">
        <v>37</v>
      </c>
      <c r="C135" s="56" t="s">
        <v>634</v>
      </c>
      <c r="D135" s="94" t="s">
        <v>227</v>
      </c>
      <c r="E135" s="138">
        <v>1</v>
      </c>
      <c r="F135" s="129" t="s">
        <v>371</v>
      </c>
      <c r="G135" s="148">
        <v>0</v>
      </c>
      <c r="H135" s="145">
        <v>770.75</v>
      </c>
      <c r="I135" s="145">
        <v>3083.01</v>
      </c>
      <c r="J135" s="149">
        <f t="shared" ref="J135:J166" si="4">H135+I135</f>
        <v>3853.76</v>
      </c>
    </row>
    <row r="136" spans="1:10" ht="14" x14ac:dyDescent="0.3">
      <c r="A136" s="55" t="s">
        <v>192</v>
      </c>
      <c r="B136" s="55" t="s">
        <v>449</v>
      </c>
      <c r="C136" s="57" t="s">
        <v>636</v>
      </c>
      <c r="D136" s="94" t="s">
        <v>227</v>
      </c>
      <c r="E136" s="138">
        <v>1</v>
      </c>
      <c r="F136" s="153" t="s">
        <v>619</v>
      </c>
      <c r="G136" s="148">
        <v>0</v>
      </c>
      <c r="H136" s="146">
        <v>3709.68</v>
      </c>
      <c r="I136" s="146">
        <v>14838.72</v>
      </c>
      <c r="J136" s="149">
        <f t="shared" si="4"/>
        <v>18548.399999999998</v>
      </c>
    </row>
    <row r="137" spans="1:10" ht="14" x14ac:dyDescent="0.3">
      <c r="A137" s="55" t="s">
        <v>195</v>
      </c>
      <c r="B137" s="55" t="s">
        <v>41</v>
      </c>
      <c r="C137" s="57" t="s">
        <v>219</v>
      </c>
      <c r="D137" s="94" t="s">
        <v>227</v>
      </c>
      <c r="E137" s="138">
        <v>1</v>
      </c>
      <c r="F137" s="92" t="s">
        <v>661</v>
      </c>
      <c r="G137" s="148">
        <v>0</v>
      </c>
      <c r="H137" s="146">
        <v>308.3</v>
      </c>
      <c r="I137" s="146">
        <v>1233.21</v>
      </c>
      <c r="J137" s="150">
        <f t="shared" si="4"/>
        <v>1541.51</v>
      </c>
    </row>
    <row r="138" spans="1:10" ht="14" x14ac:dyDescent="0.3">
      <c r="A138" s="55" t="s">
        <v>187</v>
      </c>
      <c r="B138" s="55" t="s">
        <v>25</v>
      </c>
      <c r="C138" s="56" t="s">
        <v>222</v>
      </c>
      <c r="D138" s="94" t="s">
        <v>227</v>
      </c>
      <c r="E138" s="138">
        <v>1</v>
      </c>
      <c r="F138" s="90" t="s">
        <v>646</v>
      </c>
      <c r="G138" s="148">
        <v>0</v>
      </c>
      <c r="H138" s="147">
        <v>2600</v>
      </c>
      <c r="I138" s="147">
        <v>10400</v>
      </c>
      <c r="J138" s="146">
        <f t="shared" si="4"/>
        <v>13000</v>
      </c>
    </row>
    <row r="139" spans="1:10" ht="14" x14ac:dyDescent="0.3">
      <c r="A139" s="55" t="s">
        <v>218</v>
      </c>
      <c r="B139" s="55" t="s">
        <v>43</v>
      </c>
      <c r="C139" s="56" t="s">
        <v>222</v>
      </c>
      <c r="D139" s="94" t="s">
        <v>227</v>
      </c>
      <c r="E139" s="138">
        <v>1</v>
      </c>
      <c r="F139" s="60" t="s">
        <v>374</v>
      </c>
      <c r="G139" s="148">
        <v>0</v>
      </c>
      <c r="H139" s="147">
        <v>269.76</v>
      </c>
      <c r="I139" s="147">
        <v>1079.06</v>
      </c>
      <c r="J139" s="150">
        <f t="shared" si="4"/>
        <v>1348.82</v>
      </c>
    </row>
    <row r="140" spans="1:10" ht="14" x14ac:dyDescent="0.3">
      <c r="A140" s="55" t="s">
        <v>195</v>
      </c>
      <c r="B140" s="55" t="s">
        <v>41</v>
      </c>
      <c r="C140" s="56" t="s">
        <v>634</v>
      </c>
      <c r="D140" s="94" t="s">
        <v>227</v>
      </c>
      <c r="E140" s="138">
        <v>1</v>
      </c>
      <c r="F140" s="60" t="s">
        <v>378</v>
      </c>
      <c r="G140" s="148">
        <v>0</v>
      </c>
      <c r="H140" s="146">
        <v>308.3</v>
      </c>
      <c r="I140" s="146">
        <v>1233.21</v>
      </c>
      <c r="J140" s="150">
        <f t="shared" si="4"/>
        <v>1541.51</v>
      </c>
    </row>
    <row r="141" spans="1:10" ht="14" x14ac:dyDescent="0.3">
      <c r="A141" s="55" t="s">
        <v>182</v>
      </c>
      <c r="B141" s="56" t="s">
        <v>39</v>
      </c>
      <c r="C141" s="56" t="s">
        <v>634</v>
      </c>
      <c r="D141" s="94" t="s">
        <v>227</v>
      </c>
      <c r="E141" s="138">
        <v>1</v>
      </c>
      <c r="F141" s="62" t="s">
        <v>379</v>
      </c>
      <c r="G141" s="148">
        <v>0</v>
      </c>
      <c r="H141" s="146">
        <v>500.99</v>
      </c>
      <c r="I141" s="146">
        <v>2003.96</v>
      </c>
      <c r="J141" s="149">
        <f t="shared" si="4"/>
        <v>2504.9499999999998</v>
      </c>
    </row>
    <row r="142" spans="1:10" ht="14" x14ac:dyDescent="0.3">
      <c r="A142" s="55" t="s">
        <v>187</v>
      </c>
      <c r="B142" s="55" t="s">
        <v>25</v>
      </c>
      <c r="C142" s="56" t="s">
        <v>222</v>
      </c>
      <c r="D142" s="94" t="s">
        <v>227</v>
      </c>
      <c r="E142" s="138">
        <v>1</v>
      </c>
      <c r="F142" s="92" t="s">
        <v>624</v>
      </c>
      <c r="G142" s="148">
        <v>0</v>
      </c>
      <c r="H142" s="147">
        <v>2600</v>
      </c>
      <c r="I142" s="147">
        <v>10400</v>
      </c>
      <c r="J142" s="146">
        <f t="shared" si="4"/>
        <v>13000</v>
      </c>
    </row>
    <row r="143" spans="1:10" ht="14" x14ac:dyDescent="0.3">
      <c r="A143" s="55" t="s">
        <v>180</v>
      </c>
      <c r="B143" s="58" t="s">
        <v>37</v>
      </c>
      <c r="C143" s="57" t="s">
        <v>636</v>
      </c>
      <c r="D143" s="94" t="s">
        <v>227</v>
      </c>
      <c r="E143" s="138">
        <v>1</v>
      </c>
      <c r="F143" s="155" t="s">
        <v>655</v>
      </c>
      <c r="G143" s="148">
        <v>0</v>
      </c>
      <c r="H143" s="145">
        <v>770.75</v>
      </c>
      <c r="I143" s="145">
        <v>3083.01</v>
      </c>
      <c r="J143" s="149">
        <f t="shared" si="4"/>
        <v>3853.76</v>
      </c>
    </row>
    <row r="144" spans="1:10" ht="14" x14ac:dyDescent="0.3">
      <c r="A144" s="55" t="s">
        <v>196</v>
      </c>
      <c r="B144" s="57" t="s">
        <v>33</v>
      </c>
      <c r="C144" s="58" t="s">
        <v>219</v>
      </c>
      <c r="D144" s="94" t="s">
        <v>407</v>
      </c>
      <c r="E144" s="138">
        <v>1</v>
      </c>
      <c r="F144" s="62" t="s">
        <v>420</v>
      </c>
      <c r="G144" s="148">
        <v>0</v>
      </c>
      <c r="H144" s="145"/>
      <c r="I144" s="145">
        <v>4316.21</v>
      </c>
      <c r="J144" s="149">
        <f t="shared" si="4"/>
        <v>4316.21</v>
      </c>
    </row>
    <row r="145" spans="1:10" ht="14" x14ac:dyDescent="0.3">
      <c r="A145" s="55" t="s">
        <v>180</v>
      </c>
      <c r="B145" s="58" t="s">
        <v>37</v>
      </c>
      <c r="C145" s="56" t="s">
        <v>634</v>
      </c>
      <c r="D145" s="94" t="s">
        <v>227</v>
      </c>
      <c r="E145" s="138">
        <v>1</v>
      </c>
      <c r="F145" s="151" t="s">
        <v>385</v>
      </c>
      <c r="G145" s="148">
        <v>0</v>
      </c>
      <c r="H145" s="145">
        <v>770.75</v>
      </c>
      <c r="I145" s="145">
        <v>3083.01</v>
      </c>
      <c r="J145" s="149">
        <f t="shared" si="4"/>
        <v>3853.76</v>
      </c>
    </row>
    <row r="146" spans="1:10" ht="14" x14ac:dyDescent="0.3">
      <c r="A146" s="55" t="s">
        <v>187</v>
      </c>
      <c r="B146" s="55" t="s">
        <v>25</v>
      </c>
      <c r="C146" s="60" t="s">
        <v>219</v>
      </c>
      <c r="D146" s="94" t="s">
        <v>386</v>
      </c>
      <c r="E146" s="138">
        <v>1</v>
      </c>
      <c r="F146" s="156" t="s">
        <v>386</v>
      </c>
      <c r="G146" s="148">
        <v>0</v>
      </c>
      <c r="H146" s="147">
        <v>2600</v>
      </c>
      <c r="I146" s="147">
        <v>10400</v>
      </c>
      <c r="J146" s="146">
        <f t="shared" si="4"/>
        <v>13000</v>
      </c>
    </row>
    <row r="147" spans="1:10" ht="14" x14ac:dyDescent="0.3">
      <c r="A147" s="55" t="s">
        <v>187</v>
      </c>
      <c r="B147" s="55" t="s">
        <v>25</v>
      </c>
      <c r="C147" s="56" t="s">
        <v>222</v>
      </c>
      <c r="D147" s="94" t="s">
        <v>386</v>
      </c>
      <c r="E147" s="138">
        <v>1</v>
      </c>
      <c r="F147" s="60" t="s">
        <v>386</v>
      </c>
      <c r="G147" s="148">
        <v>0</v>
      </c>
      <c r="H147" s="147">
        <v>2600</v>
      </c>
      <c r="I147" s="147">
        <v>10400</v>
      </c>
      <c r="J147" s="146">
        <f t="shared" si="4"/>
        <v>13000</v>
      </c>
    </row>
    <row r="148" spans="1:10" ht="14" x14ac:dyDescent="0.3">
      <c r="A148" s="55" t="s">
        <v>183</v>
      </c>
      <c r="B148" s="57" t="s">
        <v>27</v>
      </c>
      <c r="C148" s="56" t="s">
        <v>634</v>
      </c>
      <c r="D148" s="94" t="s">
        <v>386</v>
      </c>
      <c r="E148" s="138">
        <v>1</v>
      </c>
      <c r="F148" s="62" t="s">
        <v>386</v>
      </c>
      <c r="G148" s="148">
        <v>0</v>
      </c>
      <c r="H148" s="146">
        <v>1695.65</v>
      </c>
      <c r="I148" s="146">
        <v>6782.61</v>
      </c>
      <c r="J148" s="149">
        <f t="shared" si="4"/>
        <v>8478.26</v>
      </c>
    </row>
    <row r="149" spans="1:10" ht="14" x14ac:dyDescent="0.3">
      <c r="A149" s="55" t="s">
        <v>195</v>
      </c>
      <c r="B149" s="55" t="s">
        <v>41</v>
      </c>
      <c r="C149" s="55" t="s">
        <v>226</v>
      </c>
      <c r="D149" s="94" t="s">
        <v>386</v>
      </c>
      <c r="E149" s="138">
        <v>1</v>
      </c>
      <c r="F149" s="62" t="s">
        <v>386</v>
      </c>
      <c r="G149" s="148">
        <v>0</v>
      </c>
      <c r="H149" s="146">
        <v>308.3</v>
      </c>
      <c r="I149" s="146">
        <v>1233.21</v>
      </c>
      <c r="J149" s="150">
        <f t="shared" si="4"/>
        <v>1541.51</v>
      </c>
    </row>
    <row r="150" spans="1:10" ht="14" x14ac:dyDescent="0.3">
      <c r="A150" s="56" t="s">
        <v>180</v>
      </c>
      <c r="B150" s="58" t="s">
        <v>37</v>
      </c>
      <c r="C150" s="58" t="s">
        <v>637</v>
      </c>
      <c r="D150" s="94" t="s">
        <v>386</v>
      </c>
      <c r="E150" s="138">
        <v>1</v>
      </c>
      <c r="F150" s="60" t="s">
        <v>386</v>
      </c>
      <c r="G150" s="148">
        <v>0</v>
      </c>
      <c r="H150" s="145">
        <v>770.75</v>
      </c>
      <c r="I150" s="145">
        <v>3083.01</v>
      </c>
      <c r="J150" s="149">
        <f t="shared" si="4"/>
        <v>3853.76</v>
      </c>
    </row>
    <row r="151" spans="1:10" ht="14" x14ac:dyDescent="0.3">
      <c r="A151" s="55" t="s">
        <v>185</v>
      </c>
      <c r="B151" s="55" t="s">
        <v>29</v>
      </c>
      <c r="C151" s="58" t="s">
        <v>637</v>
      </c>
      <c r="D151" s="94" t="s">
        <v>386</v>
      </c>
      <c r="E151" s="138">
        <v>1</v>
      </c>
      <c r="F151" s="62" t="s">
        <v>386</v>
      </c>
      <c r="G151" s="148">
        <v>0</v>
      </c>
      <c r="H151" s="146">
        <v>1425.9</v>
      </c>
      <c r="I151" s="146">
        <v>5703.56</v>
      </c>
      <c r="J151" s="149">
        <f t="shared" si="4"/>
        <v>7129.4600000000009</v>
      </c>
    </row>
    <row r="152" spans="1:10" ht="14" x14ac:dyDescent="0.3">
      <c r="A152" s="55" t="s">
        <v>183</v>
      </c>
      <c r="B152" s="57" t="s">
        <v>27</v>
      </c>
      <c r="C152" s="56" t="s">
        <v>222</v>
      </c>
      <c r="D152" s="94" t="s">
        <v>386</v>
      </c>
      <c r="E152" s="138">
        <v>1</v>
      </c>
      <c r="F152" s="62" t="s">
        <v>386</v>
      </c>
      <c r="G152" s="148">
        <v>0</v>
      </c>
      <c r="H152" s="146">
        <v>1695.65</v>
      </c>
      <c r="I152" s="146">
        <v>6782.61</v>
      </c>
      <c r="J152" s="149">
        <f t="shared" si="4"/>
        <v>8478.26</v>
      </c>
    </row>
    <row r="153" spans="1:10" ht="14" x14ac:dyDescent="0.3">
      <c r="A153" s="55" t="s">
        <v>182</v>
      </c>
      <c r="B153" s="56" t="s">
        <v>39</v>
      </c>
      <c r="C153" s="56" t="s">
        <v>634</v>
      </c>
      <c r="D153" s="94" t="s">
        <v>386</v>
      </c>
      <c r="E153" s="138">
        <v>1</v>
      </c>
      <c r="F153" s="60" t="s">
        <v>386</v>
      </c>
      <c r="G153" s="148">
        <v>0</v>
      </c>
      <c r="H153" s="146">
        <v>500.99</v>
      </c>
      <c r="I153" s="146">
        <v>2003.96</v>
      </c>
      <c r="J153" s="149">
        <f t="shared" si="4"/>
        <v>2504.9499999999998</v>
      </c>
    </row>
    <row r="154" spans="1:10" ht="14" x14ac:dyDescent="0.3">
      <c r="A154" s="55" t="s">
        <v>196</v>
      </c>
      <c r="B154" s="57" t="s">
        <v>33</v>
      </c>
      <c r="C154" s="56" t="s">
        <v>222</v>
      </c>
      <c r="D154" s="94" t="s">
        <v>386</v>
      </c>
      <c r="E154" s="138">
        <v>1</v>
      </c>
      <c r="F154" s="62" t="s">
        <v>386</v>
      </c>
      <c r="G154" s="148">
        <v>0</v>
      </c>
      <c r="H154" s="145">
        <v>1079.06</v>
      </c>
      <c r="I154" s="145">
        <v>4316.21</v>
      </c>
      <c r="J154" s="149">
        <f t="shared" si="4"/>
        <v>5395.27</v>
      </c>
    </row>
    <row r="155" spans="1:10" ht="14" x14ac:dyDescent="0.3">
      <c r="A155" s="55" t="s">
        <v>183</v>
      </c>
      <c r="B155" s="57" t="s">
        <v>27</v>
      </c>
      <c r="C155" s="55" t="s">
        <v>226</v>
      </c>
      <c r="D155" s="94" t="s">
        <v>386</v>
      </c>
      <c r="E155" s="138">
        <v>1</v>
      </c>
      <c r="F155" s="61" t="s">
        <v>386</v>
      </c>
      <c r="G155" s="148">
        <v>0</v>
      </c>
      <c r="H155" s="146">
        <v>1695.65</v>
      </c>
      <c r="I155" s="146">
        <v>6782.61</v>
      </c>
      <c r="J155" s="149">
        <f t="shared" si="4"/>
        <v>8478.26</v>
      </c>
    </row>
    <row r="156" spans="1:10" ht="14" x14ac:dyDescent="0.3">
      <c r="A156" s="55" t="s">
        <v>205</v>
      </c>
      <c r="B156" s="55" t="s">
        <v>449</v>
      </c>
      <c r="C156" s="56" t="s">
        <v>634</v>
      </c>
      <c r="D156" s="94" t="s">
        <v>386</v>
      </c>
      <c r="E156" s="138">
        <v>1</v>
      </c>
      <c r="F156" s="60" t="s">
        <v>386</v>
      </c>
      <c r="G156" s="148">
        <v>0</v>
      </c>
      <c r="H156" s="146">
        <v>3709.68</v>
      </c>
      <c r="I156" s="146">
        <v>14838.72</v>
      </c>
      <c r="J156" s="149">
        <f t="shared" si="4"/>
        <v>18548.399999999998</v>
      </c>
    </row>
    <row r="157" spans="1:10" ht="14" x14ac:dyDescent="0.3">
      <c r="A157" s="55" t="s">
        <v>207</v>
      </c>
      <c r="B157" s="57" t="s">
        <v>27</v>
      </c>
      <c r="C157" s="57" t="s">
        <v>636</v>
      </c>
      <c r="D157" s="94" t="s">
        <v>386</v>
      </c>
      <c r="E157" s="138">
        <v>1</v>
      </c>
      <c r="F157" s="62" t="s">
        <v>386</v>
      </c>
      <c r="G157" s="148">
        <v>0</v>
      </c>
      <c r="H157" s="146">
        <v>1695.65</v>
      </c>
      <c r="I157" s="146">
        <v>6782.61</v>
      </c>
      <c r="J157" s="149">
        <f t="shared" si="4"/>
        <v>8478.26</v>
      </c>
    </row>
    <row r="158" spans="1:10" ht="14" x14ac:dyDescent="0.3">
      <c r="A158" s="55" t="s">
        <v>183</v>
      </c>
      <c r="B158" s="57" t="s">
        <v>27</v>
      </c>
      <c r="C158" s="56" t="s">
        <v>634</v>
      </c>
      <c r="D158" s="94" t="s">
        <v>386</v>
      </c>
      <c r="E158" s="138">
        <v>1</v>
      </c>
      <c r="F158" s="154" t="s">
        <v>386</v>
      </c>
      <c r="G158" s="148">
        <v>0</v>
      </c>
      <c r="H158" s="146">
        <v>1695.65</v>
      </c>
      <c r="I158" s="146">
        <v>6782.61</v>
      </c>
      <c r="J158" s="149">
        <f t="shared" si="4"/>
        <v>8478.26</v>
      </c>
    </row>
    <row r="159" spans="1:10" ht="14" x14ac:dyDescent="0.3">
      <c r="A159" s="55" t="s">
        <v>189</v>
      </c>
      <c r="B159" s="55" t="s">
        <v>31</v>
      </c>
      <c r="C159" s="56" t="s">
        <v>225</v>
      </c>
      <c r="D159" s="94" t="s">
        <v>386</v>
      </c>
      <c r="E159" s="138">
        <v>1</v>
      </c>
      <c r="F159" s="62" t="s">
        <v>386</v>
      </c>
      <c r="G159" s="148">
        <v>0</v>
      </c>
      <c r="H159" s="146">
        <v>1310.28</v>
      </c>
      <c r="I159" s="146">
        <v>5241.1099999999997</v>
      </c>
      <c r="J159" s="149">
        <f t="shared" si="4"/>
        <v>6551.3899999999994</v>
      </c>
    </row>
    <row r="160" spans="1:10" ht="14" x14ac:dyDescent="0.3">
      <c r="A160" s="55" t="s">
        <v>195</v>
      </c>
      <c r="B160" s="55" t="s">
        <v>41</v>
      </c>
      <c r="C160" s="57" t="s">
        <v>219</v>
      </c>
      <c r="D160" s="94" t="s">
        <v>386</v>
      </c>
      <c r="E160" s="138">
        <v>1</v>
      </c>
      <c r="F160" s="60" t="s">
        <v>386</v>
      </c>
      <c r="G160" s="148">
        <v>0</v>
      </c>
      <c r="H160" s="146">
        <v>308.3</v>
      </c>
      <c r="I160" s="146">
        <v>1233.21</v>
      </c>
      <c r="J160" s="150">
        <f t="shared" si="4"/>
        <v>1541.51</v>
      </c>
    </row>
    <row r="161" spans="1:30" ht="14" x14ac:dyDescent="0.3">
      <c r="A161" s="55" t="s">
        <v>196</v>
      </c>
      <c r="B161" s="57" t="s">
        <v>33</v>
      </c>
      <c r="C161" s="55" t="s">
        <v>226</v>
      </c>
      <c r="D161" s="94" t="s">
        <v>386</v>
      </c>
      <c r="E161" s="138">
        <v>1</v>
      </c>
      <c r="F161" s="60" t="s">
        <v>386</v>
      </c>
      <c r="G161" s="148">
        <v>0</v>
      </c>
      <c r="H161" s="145">
        <v>1079.06</v>
      </c>
      <c r="I161" s="145">
        <v>4316.21</v>
      </c>
      <c r="J161" s="149">
        <f t="shared" si="4"/>
        <v>5395.27</v>
      </c>
    </row>
    <row r="162" spans="1:30" ht="14" x14ac:dyDescent="0.3">
      <c r="A162" s="55" t="s">
        <v>217</v>
      </c>
      <c r="B162" s="57" t="s">
        <v>27</v>
      </c>
      <c r="C162" s="58" t="s">
        <v>225</v>
      </c>
      <c r="D162" s="94" t="s">
        <v>386</v>
      </c>
      <c r="E162" s="138">
        <v>1</v>
      </c>
      <c r="F162" s="60" t="s">
        <v>386</v>
      </c>
      <c r="G162" s="148">
        <v>0</v>
      </c>
      <c r="H162" s="146">
        <v>1695.65</v>
      </c>
      <c r="I162" s="146">
        <v>6782.61</v>
      </c>
      <c r="J162" s="149">
        <f t="shared" si="4"/>
        <v>8478.26</v>
      </c>
    </row>
    <row r="163" spans="1:30" ht="14.5" x14ac:dyDescent="0.3">
      <c r="A163" s="55" t="s">
        <v>183</v>
      </c>
      <c r="B163" s="57" t="s">
        <v>27</v>
      </c>
      <c r="C163" s="56" t="s">
        <v>634</v>
      </c>
      <c r="D163" s="94" t="s">
        <v>386</v>
      </c>
      <c r="E163" s="138">
        <v>1</v>
      </c>
      <c r="F163" s="62" t="s">
        <v>386</v>
      </c>
      <c r="G163" s="148">
        <v>0</v>
      </c>
      <c r="H163" s="146">
        <v>1695.65</v>
      </c>
      <c r="I163" s="146">
        <v>6782.61</v>
      </c>
      <c r="J163" s="149">
        <f t="shared" si="4"/>
        <v>8478.26</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189</v>
      </c>
      <c r="B164" s="55" t="s">
        <v>31</v>
      </c>
      <c r="C164" s="55" t="s">
        <v>226</v>
      </c>
      <c r="D164" s="94" t="s">
        <v>386</v>
      </c>
      <c r="E164" s="138">
        <v>1</v>
      </c>
      <c r="F164" s="60" t="s">
        <v>386</v>
      </c>
      <c r="G164" s="148">
        <v>0</v>
      </c>
      <c r="H164" s="146">
        <v>1310.28</v>
      </c>
      <c r="I164" s="146">
        <v>5241.1099999999997</v>
      </c>
      <c r="J164" s="149">
        <f t="shared" si="4"/>
        <v>6551.3899999999994</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181</v>
      </c>
      <c r="B165" s="57" t="s">
        <v>33</v>
      </c>
      <c r="C165" s="56" t="s">
        <v>634</v>
      </c>
      <c r="D165" s="94" t="s">
        <v>386</v>
      </c>
      <c r="E165" s="138">
        <v>1</v>
      </c>
      <c r="F165" s="62" t="s">
        <v>386</v>
      </c>
      <c r="G165" s="148">
        <v>0</v>
      </c>
      <c r="H165" s="145">
        <v>1079.06</v>
      </c>
      <c r="I165" s="145">
        <v>4316.21</v>
      </c>
      <c r="J165" s="149">
        <f t="shared" si="4"/>
        <v>5395.27</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185</v>
      </c>
      <c r="B166" s="55" t="s">
        <v>29</v>
      </c>
      <c r="C166" s="58" t="s">
        <v>225</v>
      </c>
      <c r="D166" s="94" t="s">
        <v>386</v>
      </c>
      <c r="E166" s="138">
        <v>1</v>
      </c>
      <c r="F166" s="60" t="s">
        <v>386</v>
      </c>
      <c r="G166" s="148">
        <v>0</v>
      </c>
      <c r="H166" s="146">
        <v>1425.9</v>
      </c>
      <c r="I166" s="146">
        <v>5703.56</v>
      </c>
      <c r="J166" s="149">
        <f t="shared" si="4"/>
        <v>7129.4600000000009</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189</v>
      </c>
      <c r="B167" s="55" t="s">
        <v>31</v>
      </c>
      <c r="C167" s="56" t="s">
        <v>634</v>
      </c>
      <c r="D167" s="94" t="s">
        <v>386</v>
      </c>
      <c r="E167" s="138">
        <v>1</v>
      </c>
      <c r="F167" s="60" t="s">
        <v>386</v>
      </c>
      <c r="G167" s="148">
        <v>0</v>
      </c>
      <c r="H167" s="146">
        <v>1310.28</v>
      </c>
      <c r="I167" s="146">
        <v>5241.1099999999997</v>
      </c>
      <c r="J167" s="149">
        <f t="shared" ref="J167:J174" si="5">H167+I167</f>
        <v>6551.3899999999994</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196</v>
      </c>
      <c r="B168" s="57" t="s">
        <v>33</v>
      </c>
      <c r="C168" s="58" t="s">
        <v>219</v>
      </c>
      <c r="D168" s="94" t="s">
        <v>386</v>
      </c>
      <c r="E168" s="138">
        <v>1</v>
      </c>
      <c r="F168" s="61" t="s">
        <v>386</v>
      </c>
      <c r="G168" s="148">
        <v>0</v>
      </c>
      <c r="H168" s="145">
        <v>1079.06</v>
      </c>
      <c r="I168" s="145">
        <v>4316.21</v>
      </c>
      <c r="J168" s="149">
        <f t="shared" si="5"/>
        <v>5395.27</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180</v>
      </c>
      <c r="B169" s="57" t="s">
        <v>37</v>
      </c>
      <c r="C169" s="56" t="s">
        <v>222</v>
      </c>
      <c r="D169" s="94" t="s">
        <v>386</v>
      </c>
      <c r="E169" s="138">
        <v>1</v>
      </c>
      <c r="F169" s="62" t="s">
        <v>386</v>
      </c>
      <c r="G169" s="148">
        <v>0</v>
      </c>
      <c r="H169" s="145">
        <v>770.75</v>
      </c>
      <c r="I169" s="145">
        <v>3083.01</v>
      </c>
      <c r="J169" s="149">
        <f t="shared" si="5"/>
        <v>3853.76</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182</v>
      </c>
      <c r="B170" s="56" t="s">
        <v>39</v>
      </c>
      <c r="C170" s="58" t="s">
        <v>637</v>
      </c>
      <c r="D170" s="94" t="s">
        <v>386</v>
      </c>
      <c r="E170" s="138">
        <v>1</v>
      </c>
      <c r="F170" s="60" t="s">
        <v>386</v>
      </c>
      <c r="G170" s="148">
        <v>0</v>
      </c>
      <c r="H170" s="146">
        <v>500.99</v>
      </c>
      <c r="I170" s="146">
        <v>2003.96</v>
      </c>
      <c r="J170" s="149">
        <f t="shared" si="5"/>
        <v>2504.9499999999998</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180</v>
      </c>
      <c r="B171" s="58" t="s">
        <v>37</v>
      </c>
      <c r="C171" s="57" t="s">
        <v>219</v>
      </c>
      <c r="D171" s="94" t="s">
        <v>227</v>
      </c>
      <c r="E171" s="138">
        <v>1</v>
      </c>
      <c r="F171" s="60" t="s">
        <v>387</v>
      </c>
      <c r="G171" s="148">
        <v>0</v>
      </c>
      <c r="H171" s="145">
        <v>770.75</v>
      </c>
      <c r="I171" s="145">
        <v>3083.01</v>
      </c>
      <c r="J171" s="149">
        <f t="shared" si="5"/>
        <v>3853.76</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185</v>
      </c>
      <c r="B172" s="55" t="s">
        <v>29</v>
      </c>
      <c r="C172" s="57" t="s">
        <v>219</v>
      </c>
      <c r="D172" s="94" t="s">
        <v>227</v>
      </c>
      <c r="E172" s="138">
        <v>1</v>
      </c>
      <c r="F172" s="60" t="s">
        <v>388</v>
      </c>
      <c r="G172" s="148">
        <v>0</v>
      </c>
      <c r="H172" s="146">
        <v>1425.9</v>
      </c>
      <c r="I172" s="146">
        <v>5703.56</v>
      </c>
      <c r="J172" s="149">
        <f t="shared" si="5"/>
        <v>7129.4600000000009</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185</v>
      </c>
      <c r="B173" s="55" t="s">
        <v>29</v>
      </c>
      <c r="C173" s="57" t="s">
        <v>636</v>
      </c>
      <c r="D173" s="94" t="s">
        <v>227</v>
      </c>
      <c r="E173" s="138">
        <v>1</v>
      </c>
      <c r="F173" s="60" t="s">
        <v>567</v>
      </c>
      <c r="G173" s="148">
        <v>0</v>
      </c>
      <c r="H173" s="146">
        <v>1425.9</v>
      </c>
      <c r="I173" s="146">
        <v>5703.56</v>
      </c>
      <c r="J173" s="149">
        <f t="shared" si="5"/>
        <v>7129.4600000000009</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181</v>
      </c>
      <c r="B174" s="57" t="s">
        <v>33</v>
      </c>
      <c r="C174" s="56" t="s">
        <v>222</v>
      </c>
      <c r="D174" s="94" t="s">
        <v>227</v>
      </c>
      <c r="E174" s="138">
        <v>1</v>
      </c>
      <c r="F174" s="63" t="s">
        <v>609</v>
      </c>
      <c r="G174" s="148">
        <v>0</v>
      </c>
      <c r="H174" s="145">
        <v>1079.06</v>
      </c>
      <c r="I174" s="145">
        <v>4316.21</v>
      </c>
      <c r="J174" s="149">
        <f t="shared" si="5"/>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6">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6"/>
        <v>7</v>
      </c>
      <c r="F177" s="24"/>
      <c r="G177" s="25">
        <f>SUMIF($B$7:$B$174,"DAS",$G$7:$G$174)</f>
        <v>0</v>
      </c>
      <c r="H177" s="25">
        <f>SUMIF($B$7:$B$174,"DIRETOR",$H$7:$H$174)-SUMIFS($H$7:$H$174,$D$7:$D$174,"VAGO",$B$7:$B$174,"DIRETOR")</f>
        <v>14838.719999999998</v>
      </c>
      <c r="I177" s="25">
        <f>SUMIF($B$7:$B$174,"DIRETOR",$I$7:$I$174)-SUMIFS($I$7:$I$174,$D$7:$D$174,"VAGO",$B$7:$B$174,"DIRETOR")</f>
        <v>89032.319999999992</v>
      </c>
      <c r="J177" s="25">
        <f>SUMIF($B$7:$B$174,"DIRETOR",$J$7:$J$174)</f>
        <v>122419.43999999999</v>
      </c>
      <c r="K177" s="26"/>
      <c r="L177" s="26"/>
      <c r="M177" s="26"/>
      <c r="N177" s="26"/>
      <c r="O177" s="26"/>
      <c r="P177" s="26"/>
      <c r="Q177" s="26"/>
    </row>
    <row r="178" spans="1:30" ht="14.5" x14ac:dyDescent="0.3">
      <c r="A178" s="22" t="s">
        <v>24</v>
      </c>
      <c r="B178" s="15" t="s">
        <v>25</v>
      </c>
      <c r="C178" s="23">
        <v>7</v>
      </c>
      <c r="D178" s="23">
        <v>2</v>
      </c>
      <c r="E178" s="23">
        <f>C178+D178</f>
        <v>9</v>
      </c>
      <c r="F178" s="27"/>
      <c r="G178" s="25">
        <f>SUMIF($B$7:$B$174,"DAS-1",$G$7:$G$174)</f>
        <v>0</v>
      </c>
      <c r="H178" s="25">
        <f>SUMIF($B$7:$B$174,"DAS-1",$H$7:$H$174)-SUMIFS($H$7:$H$174,$D$7:$D$174,"VAGO",$B$7:$B$174,"DAS-1")</f>
        <v>15600</v>
      </c>
      <c r="I178" s="25">
        <f>SUMIF($B$7:$B$174,"DAS-1",$I$7:$I$174)-SUMIFS($I$7:$I$174,$D$7:$D$174,"VAGO",$B$7:$B$174,"DAS-1")</f>
        <v>72800</v>
      </c>
      <c r="J178" s="25">
        <f>SUMIF($B$7:$B$174,"DAS-1",$J$7:$J$174)</f>
        <v>114400</v>
      </c>
      <c r="K178" s="97"/>
      <c r="L178" s="26"/>
      <c r="M178" s="26"/>
      <c r="N178" s="26"/>
      <c r="O178" s="26"/>
      <c r="P178" s="26"/>
      <c r="Q178" s="26"/>
    </row>
    <row r="179" spans="1:30" ht="14.5" x14ac:dyDescent="0.3">
      <c r="A179" s="22" t="s">
        <v>26</v>
      </c>
      <c r="B179" s="15" t="s">
        <v>27</v>
      </c>
      <c r="C179" s="23">
        <f>SUMIFS($E$7:$E$174,$B$7:$B$174,"DAS-2",$D$7:$D$174,"&lt;&gt;VAGO")</f>
        <v>21</v>
      </c>
      <c r="D179" s="23">
        <f>SUMIFS($E$7:$E$174,$B$7:$B$174,"DAS-2",$D$7:$D$174,"VAGO")</f>
        <v>7</v>
      </c>
      <c r="E179" s="23">
        <f t="shared" si="6"/>
        <v>28</v>
      </c>
      <c r="F179" s="27"/>
      <c r="G179" s="25">
        <f>SUMIF($B$7:$B$174,"DAS-2",$G$7:$G$174)</f>
        <v>0</v>
      </c>
      <c r="H179" s="25">
        <f>SUMIF($B$7:$B$174,"DAS-2",$H$7:$H$174)-SUMIFS($H$7:$H$174,$D$7:$D$174,"VAGO",$B$7:$B$174,"DAS-2")</f>
        <v>32217.350000000024</v>
      </c>
      <c r="I179" s="25">
        <f>SUMIF($B$7:$B$174,"DAS-2",$I$7:$I$174)-SUMIFS($I$7:$I$174,$D$7:$D$174,"VAGO",$B$7:$B$174,"DAS-2")</f>
        <v>142434.80999999988</v>
      </c>
      <c r="J179" s="25">
        <f>SUMIF($B$7:$B$174,"DAS-2",$J$7:$J$174)</f>
        <v>233999.9800000001</v>
      </c>
      <c r="K179" s="26"/>
      <c r="L179" s="26"/>
      <c r="M179" s="26"/>
      <c r="N179" s="26"/>
      <c r="O179" s="26"/>
      <c r="P179" s="26"/>
      <c r="Q179" s="26"/>
    </row>
    <row r="180" spans="1:30" ht="14.5" x14ac:dyDescent="0.3">
      <c r="A180" s="22" t="s">
        <v>28</v>
      </c>
      <c r="B180" s="15" t="s">
        <v>29</v>
      </c>
      <c r="C180" s="23">
        <v>11</v>
      </c>
      <c r="D180" s="23">
        <v>2</v>
      </c>
      <c r="E180" s="23">
        <f t="shared" si="6"/>
        <v>13</v>
      </c>
      <c r="F180" s="27"/>
      <c r="G180" s="25">
        <f>SUMIF($B$7:$B$174,"DAS-3",$G$7:$G$174)</f>
        <v>0</v>
      </c>
      <c r="H180" s="25">
        <f>SUMIF($B$7:$B$174,"DAS-3",$H$7:$H$174)-SUMIFS($H$7:$H$174,$D$7:$D$174,"VAGO",$B$7:$B$174,"DAS-3")</f>
        <v>15684.900000000001</v>
      </c>
      <c r="I180" s="25">
        <f>SUMIF($B$7:$B$174,"DAS-3",$I$7:$I$174)-SUMIFS($I$7:$I$174,$D$7:$D$174,"VAGO",$B$7:$B$174,"DAS-3")</f>
        <v>62739.159999999982</v>
      </c>
      <c r="J180" s="25">
        <f>SUMIF($B$7:$B$174,"DAS-3",$J$7:$J$174)</f>
        <v>92682.980000000025</v>
      </c>
      <c r="K180" s="26"/>
      <c r="L180" s="26"/>
      <c r="M180" s="26"/>
      <c r="N180" s="26"/>
      <c r="O180" s="26"/>
      <c r="P180" s="26"/>
      <c r="Q180" s="26"/>
    </row>
    <row r="181" spans="1:30" ht="14.5" x14ac:dyDescent="0.3">
      <c r="A181" s="28" t="s">
        <v>30</v>
      </c>
      <c r="B181" s="15" t="s">
        <v>31</v>
      </c>
      <c r="C181" s="23">
        <v>21</v>
      </c>
      <c r="D181" s="23">
        <v>3</v>
      </c>
      <c r="E181" s="23">
        <f t="shared" si="6"/>
        <v>24</v>
      </c>
      <c r="F181" s="29"/>
      <c r="G181" s="25">
        <f>SUMIF($B$7:$B$174,"DAS-4",$G$7:$G$174)</f>
        <v>0</v>
      </c>
      <c r="H181" s="25">
        <f>SUMIF($B$7:$B$174,"DAS-4",$H$7:$H$174)-SUMIFS($H$7:$H$174,$D$7:$D$174,"VAGO",$B$7:$B$174,"DAS-4")</f>
        <v>19654.199999999997</v>
      </c>
      <c r="I181" s="25">
        <f>SUMIF($B$7:$B$174,"DAS-4",$I$7:$I$174)-SUMIFS($I$7:$I$174,$D$7:$D$174,"VAGO",$B$7:$B$174,"DAS-4")</f>
        <v>110063.31</v>
      </c>
      <c r="J181" s="25">
        <f>SUMIF($B$7:$B$174,"DAS-4",$J$7:$J$174)</f>
        <v>149371.68</v>
      </c>
      <c r="K181" s="26"/>
      <c r="L181" s="26"/>
      <c r="M181" s="26"/>
      <c r="N181" s="26"/>
      <c r="O181" s="26"/>
      <c r="P181" s="26"/>
      <c r="Q181" s="26"/>
    </row>
    <row r="182" spans="1:30" ht="14.5" x14ac:dyDescent="0.3">
      <c r="A182" s="28" t="s">
        <v>32</v>
      </c>
      <c r="B182" s="15" t="s">
        <v>33</v>
      </c>
      <c r="C182" s="23">
        <v>16</v>
      </c>
      <c r="D182" s="23">
        <v>4</v>
      </c>
      <c r="E182" s="23">
        <f t="shared" si="6"/>
        <v>20</v>
      </c>
      <c r="F182" s="29"/>
      <c r="G182" s="25">
        <f>SUMIF($B$7:$B$174,"DAS-5",$G$7:$G$174)</f>
        <v>0</v>
      </c>
      <c r="H182" s="25">
        <f>SUMIF($B$7:$B$174,"DAS-5",$H$7:$H$174)-SUMIFS($H$7:$H$174,$D$7:$D$174,"VAGO",$B$7:$B$174,"DAS-5")</f>
        <v>12948.719999999996</v>
      </c>
      <c r="I182" s="25">
        <f>SUMIF($B$7:$B$174,"DAS-5",$I$7:$I$174)-SUMIFS($I$7:$I$174,$D$7:$D$174,"VAGO",$B$7:$B$174,"DAS-5")</f>
        <v>69059.36000000003</v>
      </c>
      <c r="J182" s="25">
        <f>SUMIF($B$7:$B$174,"DAS-5",$J$7:$J$174)</f>
        <v>103589.16000000005</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6"/>
        <v>5</v>
      </c>
      <c r="F183" s="29"/>
      <c r="G183" s="25">
        <f>SUMIF($B$7:$B$174,"CAA-1",$G$7:$G$174)</f>
        <v>0</v>
      </c>
      <c r="H183" s="25">
        <f>SUMIF($B$7:$B$174,"CAA-1",$H$7:$H$174)-SUMIFS($H$7:$H$174,$D$7:$D$174,"VAGO",$B$7:$B$174,"CAA-1")</f>
        <v>3745.84</v>
      </c>
      <c r="I183" s="25">
        <f>SUMIF($B$7:$B$174,"CAA-1",$I$7:$I$174)-SUMIFS($I$7:$I$174,$D$7:$D$174,"VAGO",$B$7:$B$174,"CAA-1")</f>
        <v>18729.25</v>
      </c>
      <c r="J183" s="25">
        <f>SUMIF($B$7:$B$174,"CAA-1",$J$7:$J$174)</f>
        <v>22475.089999999997</v>
      </c>
      <c r="K183" s="26"/>
      <c r="L183" s="26"/>
      <c r="M183" s="26"/>
      <c r="N183" s="26"/>
      <c r="O183" s="26"/>
      <c r="P183" s="26"/>
      <c r="Q183" s="26"/>
    </row>
    <row r="184" spans="1:30" ht="14.5" x14ac:dyDescent="0.3">
      <c r="A184" s="28" t="s">
        <v>36</v>
      </c>
      <c r="B184" s="15" t="s">
        <v>37</v>
      </c>
      <c r="C184" s="23">
        <v>24</v>
      </c>
      <c r="D184" s="23">
        <v>2</v>
      </c>
      <c r="E184" s="23">
        <f t="shared" si="6"/>
        <v>26</v>
      </c>
      <c r="F184" s="29"/>
      <c r="G184" s="25">
        <f>SUMIF($B$7:$B$174,"CAA-2",$G$7:$G$174)</f>
        <v>0</v>
      </c>
      <c r="H184" s="25">
        <f>SUMIF($B$7:$B$174,"CAA-2",$H$7:$H$174)-SUMIFS($H$7:$H$174,$D$7:$D$174,"VAGO",$B$7:$B$174,"CAA-2")</f>
        <v>15415</v>
      </c>
      <c r="I184" s="25">
        <f>SUMIF($B$7:$B$174,"CAA-2",$I$7:$I$174)-SUMIFS($I$7:$I$174,$D$7:$D$174,"VAGO",$B$7:$B$174,"CAA-2")</f>
        <v>73992.240000000005</v>
      </c>
      <c r="J184" s="25">
        <f>SUMIF($B$7:$B$174,"CAA-2",$J$7:$J$174)</f>
        <v>97114.75999999998</v>
      </c>
      <c r="K184" s="26"/>
      <c r="L184" s="26"/>
      <c r="M184" s="26"/>
      <c r="N184" s="26"/>
      <c r="O184" s="26"/>
      <c r="P184" s="26"/>
      <c r="Q184" s="26"/>
    </row>
    <row r="185" spans="1:30" ht="14.5" x14ac:dyDescent="0.3">
      <c r="A185" s="28" t="s">
        <v>38</v>
      </c>
      <c r="B185" s="15" t="s">
        <v>39</v>
      </c>
      <c r="C185" s="23">
        <v>21</v>
      </c>
      <c r="D185" s="23">
        <v>2</v>
      </c>
      <c r="E185" s="23">
        <f t="shared" si="6"/>
        <v>23</v>
      </c>
      <c r="F185" s="27"/>
      <c r="G185" s="25">
        <f>SUMIF($B$7:$B$174,"CAA-3",$G$7:$G$174)</f>
        <v>0</v>
      </c>
      <c r="H185" s="25">
        <f>SUMIF($B$7:$B$174,"CAA-3",$H$7:$H$174)-SUMIFS($H$7:$H$174,$D$7:$D$174,"VAGO",$B$7:$B$174,"CAA-3")</f>
        <v>10019.799999999997</v>
      </c>
      <c r="I185" s="25">
        <f>SUMIF($B$7:$B$174,"CAA-3",$I$7:$I$174)-SUMIFS($I$7:$I$174,$D$7:$D$174,"VAGO",$B$7:$B$174,"CAA-3")</f>
        <v>42083.159999999989</v>
      </c>
      <c r="J185" s="25">
        <f>SUMIF($B$7:$B$174,"CAA-3",$J$7:$J$174)</f>
        <v>57112.859999999979</v>
      </c>
      <c r="K185" s="26"/>
      <c r="L185" s="26"/>
      <c r="M185" s="26"/>
      <c r="N185" s="26"/>
      <c r="O185" s="26"/>
      <c r="P185" s="26"/>
      <c r="Q185" s="26"/>
    </row>
    <row r="186" spans="1:30" ht="14.5" x14ac:dyDescent="0.3">
      <c r="A186" s="28" t="s">
        <v>40</v>
      </c>
      <c r="B186" s="15" t="s">
        <v>41</v>
      </c>
      <c r="C186" s="23">
        <v>8</v>
      </c>
      <c r="D186" s="23">
        <v>2</v>
      </c>
      <c r="E186" s="23">
        <f t="shared" si="6"/>
        <v>10</v>
      </c>
      <c r="F186" s="27"/>
      <c r="G186" s="25">
        <f>SUMIF($B$7:$B$174,"CAA-4",$G$7:$G$174)</f>
        <v>0</v>
      </c>
      <c r="H186" s="25">
        <f>SUMIF($B$7:$B$174,"CAA-4",$H$7:$H$174)-SUMIFS($H$7:$H$174,$D$7:$D$174,"VAGO",$B$7:$B$174,"CAA-4")</f>
        <v>2466.4000000000005</v>
      </c>
      <c r="I186" s="25">
        <f>SUMIF($B$7:$B$174,"CAA-4",$I$7:$I$174)-SUMIFS($I$7:$I$174,$D$7:$D$174,"VAGO",$B$7:$B$174,"CAA-4")</f>
        <v>9865.6799999999985</v>
      </c>
      <c r="J186" s="25">
        <f>SUMIF($B$7:$B$174,"CAA-4",$J$7:$J$174)</f>
        <v>15415.1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6"/>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143</v>
      </c>
      <c r="D188" s="20">
        <f>SUM(D176:D187)</f>
        <v>25</v>
      </c>
      <c r="E188" s="20">
        <f>SUM(E176:E187)</f>
        <v>168</v>
      </c>
      <c r="F188" s="21"/>
      <c r="G188" s="30">
        <f t="shared" ref="G188:I188" si="7">SUM(G176:G187)</f>
        <v>0</v>
      </c>
      <c r="H188" s="30">
        <f t="shared" si="7"/>
        <v>152526.45000000001</v>
      </c>
      <c r="I188" s="30">
        <f t="shared" si="7"/>
        <v>714881.40999999992</v>
      </c>
      <c r="J188" s="30">
        <f>SUM(J176:J187)</f>
        <v>1042598.6900000001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8">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8"/>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9">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9"/>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9"/>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9"/>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9"/>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0">SUM(C196:C199)</f>
        <v>0</v>
      </c>
      <c r="D200" s="20">
        <f t="shared" si="10"/>
        <v>0</v>
      </c>
      <c r="E200" s="20">
        <f t="shared" si="10"/>
        <v>0</v>
      </c>
      <c r="F200" s="36"/>
      <c r="G200" s="39">
        <f t="shared" ref="G200:I200" si="11">SUM(G195:G199)</f>
        <v>0</v>
      </c>
      <c r="H200" s="39">
        <f t="shared" si="11"/>
        <v>0</v>
      </c>
      <c r="I200" s="39">
        <f t="shared" si="11"/>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2">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87">
        <v>1250</v>
      </c>
      <c r="I206" s="16">
        <f t="shared" si="12"/>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12"/>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636</v>
      </c>
      <c r="D208" s="94" t="s">
        <v>227</v>
      </c>
      <c r="E208" s="15">
        <v>1</v>
      </c>
      <c r="F208" s="60" t="s">
        <v>581</v>
      </c>
      <c r="G208" s="35"/>
      <c r="H208" s="87">
        <v>1250</v>
      </c>
      <c r="I208" s="16">
        <f t="shared" si="12"/>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12"/>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227</v>
      </c>
      <c r="E213" s="15">
        <v>1</v>
      </c>
      <c r="F213" s="84" t="s">
        <v>414</v>
      </c>
      <c r="G213" s="35">
        <v>0</v>
      </c>
      <c r="H213" s="87">
        <v>3000</v>
      </c>
      <c r="I213" s="16">
        <f t="shared" ref="I213:I217" si="13">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222</v>
      </c>
      <c r="D214" s="94" t="s">
        <v>227</v>
      </c>
      <c r="E214" s="15">
        <v>1</v>
      </c>
      <c r="F214" s="88" t="s">
        <v>253</v>
      </c>
      <c r="G214" s="35"/>
      <c r="H214" s="87">
        <v>1250</v>
      </c>
      <c r="I214" s="16">
        <f t="shared" si="13"/>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3"/>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3"/>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3"/>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4">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635</v>
      </c>
      <c r="D222" s="94" t="s">
        <v>227</v>
      </c>
      <c r="E222" s="15">
        <v>1</v>
      </c>
      <c r="F222" s="60" t="s">
        <v>249</v>
      </c>
      <c r="G222" s="35"/>
      <c r="H222" s="87">
        <v>1250</v>
      </c>
      <c r="I222" s="16">
        <f t="shared" si="14"/>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4"/>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4"/>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635</v>
      </c>
      <c r="D225" s="94" t="s">
        <v>407</v>
      </c>
      <c r="E225" s="15">
        <v>1</v>
      </c>
      <c r="F225" s="90" t="s">
        <v>356</v>
      </c>
      <c r="G225" s="35"/>
      <c r="H225" s="87">
        <v>1250</v>
      </c>
      <c r="I225" s="16">
        <f t="shared" si="14"/>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5">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5"/>
        <v>4</v>
      </c>
      <c r="F228" s="24"/>
      <c r="G228" s="16">
        <f>SUMIF($A$205:$A$209,"MEMBRO",$G$205:$G$209)</f>
        <v>0</v>
      </c>
      <c r="H228" s="16">
        <f>SUMIF($A$205:$A$209,"MEMBRO",$H$205:$H$209)</f>
        <v>5000</v>
      </c>
      <c r="I228" s="16">
        <f t="shared" ref="I228:I232" si="16">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5"/>
        <v>1</v>
      </c>
      <c r="F229" s="24"/>
      <c r="G229" s="16">
        <f>SUMIF($A$213:$A$218,"PRESIDENTE",$G$213:$G$218)</f>
        <v>0</v>
      </c>
      <c r="H229" s="16">
        <f>SUMIF($A$213:$A$218,"PRESIDENTE",$H$213:$H$218)</f>
        <v>3000</v>
      </c>
      <c r="I229" s="16">
        <f t="shared" si="16"/>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5"/>
        <v>4</v>
      </c>
      <c r="F230" s="24"/>
      <c r="G230" s="16">
        <f>SUMIF($A$213:$A$218,"MEMBRO",$G$213:$G$218)</f>
        <v>0</v>
      </c>
      <c r="H230" s="16">
        <f>SUMIF($A$213:$A$218,"MEMBRO",$H$213:$H$218)</f>
        <v>5000</v>
      </c>
      <c r="I230" s="16">
        <f t="shared" si="16"/>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5"/>
        <v>1</v>
      </c>
      <c r="F231" s="24"/>
      <c r="G231" s="16">
        <f>SUMIF($A$220:$A$225,"PRESIDENTE",$G$220:$G$225)</f>
        <v>0</v>
      </c>
      <c r="H231" s="16">
        <f>SUMIF($A$220:$A$225,"PRESIDENTE",$H$220:$H$225)</f>
        <v>3000</v>
      </c>
      <c r="I231" s="16">
        <f t="shared" si="16"/>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5"/>
        <v>4</v>
      </c>
      <c r="F232" s="24"/>
      <c r="G232" s="16">
        <f>SUMIF($A$220:$A$225,"MEMBRO",$G$205:$G$225)</f>
        <v>0</v>
      </c>
      <c r="H232" s="16">
        <f>SUMIF($A$220:$A$225,"MEMBRO",$H$220:$H$225)</f>
        <v>5000</v>
      </c>
      <c r="I232" s="16">
        <f t="shared" si="16"/>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7">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7"/>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7"/>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7"/>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7"/>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92" t="s">
        <v>419</v>
      </c>
      <c r="G243" s="35">
        <v>0</v>
      </c>
      <c r="H243" s="126">
        <v>5036.21</v>
      </c>
      <c r="I243" s="16">
        <f t="shared" si="17"/>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468</v>
      </c>
      <c r="G244" s="35">
        <v>0</v>
      </c>
      <c r="H244" s="126">
        <v>5036.21</v>
      </c>
      <c r="I244" s="16">
        <f t="shared" si="17"/>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92" t="s">
        <v>633</v>
      </c>
      <c r="G245" s="35">
        <v>0</v>
      </c>
      <c r="H245" s="126">
        <v>5036.21</v>
      </c>
      <c r="I245" s="16">
        <f t="shared" si="17"/>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8">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8"/>
        <v>7</v>
      </c>
      <c r="F248" s="24"/>
      <c r="G248" s="16">
        <f>SUMIF($A$238:$A$245,"MEMBRO",$G$238:$G$245)</f>
        <v>0</v>
      </c>
      <c r="H248" s="16">
        <f>SUMIF($A$238:$A$245,"MEMBRO",$H$238:$H$245)</f>
        <v>35253.47</v>
      </c>
      <c r="I248" s="16">
        <f t="shared" ref="I248" si="19">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92" t="s">
        <v>626</v>
      </c>
      <c r="G254" s="35">
        <v>0</v>
      </c>
      <c r="H254" s="126">
        <v>2014.48</v>
      </c>
      <c r="I254" s="16">
        <f t="shared" ref="I254:I256" si="20">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20"/>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92" t="s">
        <v>628</v>
      </c>
      <c r="G256" s="35">
        <v>0</v>
      </c>
      <c r="H256" s="126">
        <v>2014.48</v>
      </c>
      <c r="I256" s="16">
        <f t="shared" si="20"/>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1">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1"/>
        <v>2</v>
      </c>
      <c r="F259" s="24"/>
      <c r="G259" s="16">
        <f>SUMIF($A$254:$A$256,"MEMBRO",$G$254:$G$256)</f>
        <v>0</v>
      </c>
      <c r="H259" s="16">
        <f>SUMIF($A$254:$A$256,"MEMBRO",$H$254:$H$256)</f>
        <v>4028.96</v>
      </c>
      <c r="I259" s="16">
        <f t="shared" ref="I259" si="22">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3">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3"/>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3"/>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4">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4"/>
        <v>2</v>
      </c>
      <c r="F270" s="24"/>
      <c r="G270" s="16">
        <f>SUMIF($A$265:$A$267,"MEMBRO",$G$265:$G$267)</f>
        <v>0</v>
      </c>
      <c r="H270" s="16">
        <f>SUMIF($A$265:$A$267,"MEMBRO",$H$265:$H$267)</f>
        <v>4028.96</v>
      </c>
      <c r="I270" s="16">
        <f t="shared" ref="I270" si="25">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6">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6"/>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6"/>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6"/>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6"/>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6"/>
        <v>1392.8</v>
      </c>
    </row>
    <row r="281" spans="1:30" ht="14.5" x14ac:dyDescent="0.3">
      <c r="A281" s="55" t="s">
        <v>394</v>
      </c>
      <c r="B281" s="93" t="s">
        <v>93</v>
      </c>
      <c r="C281" s="79" t="s">
        <v>636</v>
      </c>
      <c r="D281" s="71" t="s">
        <v>407</v>
      </c>
      <c r="E281" s="53">
        <v>1</v>
      </c>
      <c r="F281" s="83" t="s">
        <v>414</v>
      </c>
      <c r="G281" s="54">
        <v>0</v>
      </c>
      <c r="H281" s="86">
        <v>1392.8</v>
      </c>
      <c r="I281" s="127">
        <f t="shared" si="26"/>
        <v>1392.8</v>
      </c>
    </row>
    <row r="282" spans="1:30" ht="14.5" x14ac:dyDescent="0.3">
      <c r="A282" s="55" t="s">
        <v>394</v>
      </c>
      <c r="B282" s="93" t="s">
        <v>93</v>
      </c>
      <c r="C282" s="79" t="s">
        <v>636</v>
      </c>
      <c r="D282" s="71" t="s">
        <v>407</v>
      </c>
      <c r="E282" s="53">
        <v>1</v>
      </c>
      <c r="F282" s="83" t="s">
        <v>415</v>
      </c>
      <c r="G282" s="54">
        <v>0</v>
      </c>
      <c r="H282" s="86">
        <v>1392.8</v>
      </c>
      <c r="I282" s="127">
        <f t="shared" si="26"/>
        <v>1392.8</v>
      </c>
    </row>
    <row r="283" spans="1:30" ht="14.5" x14ac:dyDescent="0.3">
      <c r="A283" s="80" t="s">
        <v>393</v>
      </c>
      <c r="B283" s="93" t="s">
        <v>93</v>
      </c>
      <c r="C283" s="77" t="s">
        <v>226</v>
      </c>
      <c r="D283" s="71" t="s">
        <v>407</v>
      </c>
      <c r="E283" s="53">
        <v>1</v>
      </c>
      <c r="F283" s="85" t="s">
        <v>416</v>
      </c>
      <c r="G283" s="54">
        <v>0</v>
      </c>
      <c r="H283" s="86">
        <v>1392.8</v>
      </c>
      <c r="I283" s="127">
        <f t="shared" si="26"/>
        <v>1392.8</v>
      </c>
    </row>
    <row r="284" spans="1:30" ht="14.5" x14ac:dyDescent="0.3">
      <c r="A284" s="60" t="s">
        <v>395</v>
      </c>
      <c r="B284" s="93" t="s">
        <v>93</v>
      </c>
      <c r="C284" s="79" t="s">
        <v>226</v>
      </c>
      <c r="D284" s="71" t="s">
        <v>407</v>
      </c>
      <c r="E284" s="53">
        <v>1</v>
      </c>
      <c r="F284" s="84" t="s">
        <v>417</v>
      </c>
      <c r="G284" s="54">
        <v>0</v>
      </c>
      <c r="H284" s="86">
        <v>1392.8</v>
      </c>
      <c r="I284" s="127">
        <f t="shared" si="26"/>
        <v>1392.8</v>
      </c>
    </row>
    <row r="285" spans="1:30" ht="14.5" x14ac:dyDescent="0.3">
      <c r="A285" s="60" t="s">
        <v>396</v>
      </c>
      <c r="B285" s="93" t="s">
        <v>93</v>
      </c>
      <c r="C285" s="79" t="s">
        <v>636</v>
      </c>
      <c r="D285" s="71" t="s">
        <v>407</v>
      </c>
      <c r="E285" s="53">
        <v>1</v>
      </c>
      <c r="F285" s="81" t="s">
        <v>418</v>
      </c>
      <c r="G285" s="54">
        <v>0</v>
      </c>
      <c r="H285" s="86">
        <v>1392.8</v>
      </c>
      <c r="I285" s="127">
        <f t="shared" si="26"/>
        <v>1392.8</v>
      </c>
    </row>
    <row r="286" spans="1:30" ht="14.5" x14ac:dyDescent="0.3">
      <c r="A286" s="60" t="s">
        <v>393</v>
      </c>
      <c r="B286" s="93" t="s">
        <v>93</v>
      </c>
      <c r="C286" s="79" t="s">
        <v>219</v>
      </c>
      <c r="D286" s="71" t="s">
        <v>407</v>
      </c>
      <c r="E286" s="53">
        <v>1</v>
      </c>
      <c r="F286" s="81" t="s">
        <v>419</v>
      </c>
      <c r="G286" s="54">
        <v>0</v>
      </c>
      <c r="H286" s="86">
        <v>1392.8</v>
      </c>
      <c r="I286" s="127">
        <f t="shared" si="26"/>
        <v>1392.8</v>
      </c>
    </row>
    <row r="287" spans="1:30" ht="14.5" x14ac:dyDescent="0.3">
      <c r="A287" s="60" t="s">
        <v>393</v>
      </c>
      <c r="B287" s="93" t="s">
        <v>93</v>
      </c>
      <c r="C287" s="79" t="s">
        <v>219</v>
      </c>
      <c r="D287" s="52" t="s">
        <v>407</v>
      </c>
      <c r="E287" s="53">
        <v>1</v>
      </c>
      <c r="F287" s="81" t="s">
        <v>511</v>
      </c>
      <c r="G287" s="54">
        <v>0</v>
      </c>
      <c r="H287" s="86">
        <v>1392.8</v>
      </c>
      <c r="I287" s="127">
        <f t="shared" si="26"/>
        <v>1392.8</v>
      </c>
    </row>
    <row r="288" spans="1:30" ht="14.5" x14ac:dyDescent="0.3">
      <c r="A288" s="60" t="s">
        <v>573</v>
      </c>
      <c r="B288" s="93" t="s">
        <v>448</v>
      </c>
      <c r="C288" s="79" t="s">
        <v>634</v>
      </c>
      <c r="D288" s="71" t="s">
        <v>407</v>
      </c>
      <c r="E288" s="53">
        <v>1</v>
      </c>
      <c r="F288" s="81" t="s">
        <v>542</v>
      </c>
      <c r="G288" s="54">
        <v>0</v>
      </c>
      <c r="H288" s="86">
        <v>849.76</v>
      </c>
      <c r="I288" s="127">
        <f t="shared" si="26"/>
        <v>849.76</v>
      </c>
    </row>
    <row r="289" spans="1:30" ht="14.5" x14ac:dyDescent="0.3">
      <c r="A289" s="60" t="s">
        <v>393</v>
      </c>
      <c r="B289" s="93" t="s">
        <v>448</v>
      </c>
      <c r="C289" s="79" t="s">
        <v>219</v>
      </c>
      <c r="D289" s="71" t="s">
        <v>407</v>
      </c>
      <c r="E289" s="53">
        <v>1</v>
      </c>
      <c r="F289" s="84" t="s">
        <v>422</v>
      </c>
      <c r="G289" s="54">
        <v>0</v>
      </c>
      <c r="H289" s="86">
        <v>849.76</v>
      </c>
      <c r="I289" s="127">
        <f t="shared" si="26"/>
        <v>849.76</v>
      </c>
    </row>
    <row r="290" spans="1:30" ht="14.5" x14ac:dyDescent="0.3">
      <c r="A290" s="60" t="s">
        <v>395</v>
      </c>
      <c r="B290" s="93" t="s">
        <v>448</v>
      </c>
      <c r="C290" s="79" t="s">
        <v>219</v>
      </c>
      <c r="D290" s="71" t="s">
        <v>407</v>
      </c>
      <c r="E290" s="53">
        <v>1</v>
      </c>
      <c r="F290" s="84" t="s">
        <v>423</v>
      </c>
      <c r="G290" s="54">
        <v>0</v>
      </c>
      <c r="H290" s="86">
        <v>849.76</v>
      </c>
      <c r="I290" s="127">
        <f t="shared" si="26"/>
        <v>849.76</v>
      </c>
    </row>
    <row r="291" spans="1:30" ht="14.5" x14ac:dyDescent="0.3">
      <c r="A291" s="60" t="s">
        <v>399</v>
      </c>
      <c r="B291" s="93" t="s">
        <v>448</v>
      </c>
      <c r="C291" s="79" t="s">
        <v>634</v>
      </c>
      <c r="D291" s="71" t="s">
        <v>407</v>
      </c>
      <c r="E291" s="53">
        <v>1</v>
      </c>
      <c r="F291" s="84" t="s">
        <v>424</v>
      </c>
      <c r="G291" s="54">
        <v>0</v>
      </c>
      <c r="H291" s="86">
        <v>849.76</v>
      </c>
      <c r="I291" s="127">
        <f t="shared" si="26"/>
        <v>849.76</v>
      </c>
    </row>
    <row r="292" spans="1:30" ht="14.5" x14ac:dyDescent="0.3">
      <c r="A292" s="60" t="s">
        <v>400</v>
      </c>
      <c r="B292" s="93" t="s">
        <v>448</v>
      </c>
      <c r="C292" s="79" t="s">
        <v>636</v>
      </c>
      <c r="D292" s="71" t="s">
        <v>407</v>
      </c>
      <c r="E292" s="53">
        <v>1</v>
      </c>
      <c r="F292" s="84" t="s">
        <v>425</v>
      </c>
      <c r="G292" s="54">
        <v>0</v>
      </c>
      <c r="H292" s="86">
        <v>849.76</v>
      </c>
      <c r="I292" s="127">
        <f t="shared" si="26"/>
        <v>849.76</v>
      </c>
    </row>
    <row r="293" spans="1:30" ht="14.5" x14ac:dyDescent="0.3">
      <c r="A293" s="60" t="s">
        <v>401</v>
      </c>
      <c r="B293" s="93" t="s">
        <v>448</v>
      </c>
      <c r="C293" s="79" t="s">
        <v>634</v>
      </c>
      <c r="D293" s="71" t="s">
        <v>407</v>
      </c>
      <c r="E293" s="53">
        <v>1</v>
      </c>
      <c r="F293" s="84" t="s">
        <v>426</v>
      </c>
      <c r="G293" s="54">
        <v>0</v>
      </c>
      <c r="H293" s="86">
        <v>849.76</v>
      </c>
      <c r="I293" s="127">
        <f t="shared" si="26"/>
        <v>849.76</v>
      </c>
    </row>
    <row r="294" spans="1:30" ht="14.5" x14ac:dyDescent="0.3">
      <c r="A294" s="60" t="s">
        <v>402</v>
      </c>
      <c r="B294" s="93" t="s">
        <v>448</v>
      </c>
      <c r="C294" s="79" t="s">
        <v>636</v>
      </c>
      <c r="D294" s="71" t="s">
        <v>407</v>
      </c>
      <c r="E294" s="53">
        <v>1</v>
      </c>
      <c r="F294" s="81" t="s">
        <v>427</v>
      </c>
      <c r="G294" s="54">
        <v>0</v>
      </c>
      <c r="H294" s="86">
        <v>849.76</v>
      </c>
      <c r="I294" s="127">
        <f t="shared" si="26"/>
        <v>849.76</v>
      </c>
    </row>
    <row r="295" spans="1:30" ht="14.5" x14ac:dyDescent="0.3">
      <c r="A295" s="60" t="s">
        <v>403</v>
      </c>
      <c r="B295" s="93" t="s">
        <v>448</v>
      </c>
      <c r="C295" s="79" t="s">
        <v>222</v>
      </c>
      <c r="D295" s="71" t="s">
        <v>407</v>
      </c>
      <c r="E295" s="53">
        <v>1</v>
      </c>
      <c r="F295" s="84" t="s">
        <v>428</v>
      </c>
      <c r="G295" s="54">
        <v>0</v>
      </c>
      <c r="H295" s="86">
        <v>849.76</v>
      </c>
      <c r="I295" s="127">
        <f t="shared" si="26"/>
        <v>849.76</v>
      </c>
    </row>
    <row r="296" spans="1:30" ht="14.5" x14ac:dyDescent="0.3">
      <c r="A296" s="60" t="s">
        <v>398</v>
      </c>
      <c r="B296" s="93" t="s">
        <v>448</v>
      </c>
      <c r="C296" s="79" t="s">
        <v>634</v>
      </c>
      <c r="D296" s="71" t="s">
        <v>407</v>
      </c>
      <c r="E296" s="53">
        <v>1</v>
      </c>
      <c r="F296" s="84" t="s">
        <v>429</v>
      </c>
      <c r="G296" s="54">
        <v>0</v>
      </c>
      <c r="H296" s="86">
        <v>849.76</v>
      </c>
      <c r="I296" s="127">
        <f t="shared" si="26"/>
        <v>849.76</v>
      </c>
    </row>
    <row r="297" spans="1:30" ht="14.5" x14ac:dyDescent="0.3">
      <c r="A297" s="60" t="s">
        <v>393</v>
      </c>
      <c r="B297" s="93" t="s">
        <v>448</v>
      </c>
      <c r="C297" s="79" t="s">
        <v>226</v>
      </c>
      <c r="D297" s="71" t="s">
        <v>407</v>
      </c>
      <c r="E297" s="53">
        <v>1</v>
      </c>
      <c r="F297" s="81" t="s">
        <v>430</v>
      </c>
      <c r="G297" s="54">
        <v>0</v>
      </c>
      <c r="H297" s="86">
        <v>849.76</v>
      </c>
      <c r="I297" s="127">
        <f t="shared" si="26"/>
        <v>849.76</v>
      </c>
    </row>
    <row r="298" spans="1:30" ht="14.5" x14ac:dyDescent="0.3">
      <c r="A298" s="60" t="s">
        <v>404</v>
      </c>
      <c r="B298" s="93" t="s">
        <v>448</v>
      </c>
      <c r="C298" s="79" t="s">
        <v>634</v>
      </c>
      <c r="D298" s="71" t="s">
        <v>407</v>
      </c>
      <c r="E298" s="53">
        <v>1</v>
      </c>
      <c r="F298" s="84" t="s">
        <v>431</v>
      </c>
      <c r="G298" s="54">
        <v>0</v>
      </c>
      <c r="H298" s="86">
        <v>849.76</v>
      </c>
      <c r="I298" s="127">
        <f t="shared" si="26"/>
        <v>849.76</v>
      </c>
    </row>
    <row r="299" spans="1:30" ht="14.5" x14ac:dyDescent="0.3">
      <c r="A299" s="60" t="s">
        <v>405</v>
      </c>
      <c r="B299" s="93" t="s">
        <v>448</v>
      </c>
      <c r="C299" s="79" t="s">
        <v>219</v>
      </c>
      <c r="D299" s="71" t="s">
        <v>407</v>
      </c>
      <c r="E299" s="53">
        <v>1</v>
      </c>
      <c r="F299" s="84" t="s">
        <v>432</v>
      </c>
      <c r="G299" s="54">
        <v>0</v>
      </c>
      <c r="H299" s="86">
        <v>849.76</v>
      </c>
      <c r="I299" s="127">
        <f t="shared" si="26"/>
        <v>849.76</v>
      </c>
    </row>
    <row r="300" spans="1:30" ht="14.5" x14ac:dyDescent="0.3">
      <c r="A300" s="60" t="s">
        <v>402</v>
      </c>
      <c r="B300" s="93" t="s">
        <v>448</v>
      </c>
      <c r="C300" s="79" t="s">
        <v>636</v>
      </c>
      <c r="D300" s="71" t="s">
        <v>407</v>
      </c>
      <c r="E300" s="53">
        <v>1</v>
      </c>
      <c r="F300" s="84" t="s">
        <v>433</v>
      </c>
      <c r="G300" s="54">
        <v>0</v>
      </c>
      <c r="H300" s="86">
        <v>849.76</v>
      </c>
      <c r="I300" s="127">
        <f t="shared" si="26"/>
        <v>849.76</v>
      </c>
    </row>
    <row r="301" spans="1:30" ht="14.5" x14ac:dyDescent="0.3">
      <c r="A301" s="60" t="s">
        <v>403</v>
      </c>
      <c r="B301" s="93" t="s">
        <v>448</v>
      </c>
      <c r="C301" s="79" t="s">
        <v>635</v>
      </c>
      <c r="D301" s="71" t="s">
        <v>407</v>
      </c>
      <c r="E301" s="53">
        <v>1</v>
      </c>
      <c r="F301" s="84" t="s">
        <v>434</v>
      </c>
      <c r="G301" s="54">
        <v>0</v>
      </c>
      <c r="H301" s="86">
        <v>849.76</v>
      </c>
      <c r="I301" s="127">
        <f t="shared" si="26"/>
        <v>849.76</v>
      </c>
    </row>
    <row r="302" spans="1:30" ht="14.5" x14ac:dyDescent="0.3">
      <c r="A302" s="60" t="s">
        <v>406</v>
      </c>
      <c r="B302" s="93" t="s">
        <v>448</v>
      </c>
      <c r="C302" s="79" t="s">
        <v>219</v>
      </c>
      <c r="D302" s="71" t="s">
        <v>407</v>
      </c>
      <c r="E302" s="53">
        <v>1</v>
      </c>
      <c r="F302" s="81" t="s">
        <v>435</v>
      </c>
      <c r="G302" s="54">
        <v>0</v>
      </c>
      <c r="H302" s="86">
        <v>849.76</v>
      </c>
      <c r="I302" s="127">
        <f t="shared" si="26"/>
        <v>849.76</v>
      </c>
    </row>
    <row r="303" spans="1:30" ht="14.5" x14ac:dyDescent="0.3">
      <c r="A303" s="60" t="s">
        <v>393</v>
      </c>
      <c r="B303" s="93" t="s">
        <v>448</v>
      </c>
      <c r="C303" s="79"/>
      <c r="D303" s="52" t="s">
        <v>386</v>
      </c>
      <c r="E303" s="53">
        <v>1</v>
      </c>
      <c r="F303" s="81" t="s">
        <v>386</v>
      </c>
      <c r="G303" s="54">
        <v>0</v>
      </c>
      <c r="H303" s="86">
        <v>849.76</v>
      </c>
      <c r="I303" s="127">
        <f t="shared" si="26"/>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6"/>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6"/>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7">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3</v>
      </c>
      <c r="E308" s="23">
        <f t="shared" si="27"/>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7"/>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7"/>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7"/>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7"/>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8">SUM(D307:D312)</f>
        <v>3</v>
      </c>
      <c r="E313" s="20">
        <f t="shared" si="28"/>
        <v>31</v>
      </c>
      <c r="F313" s="36"/>
      <c r="G313" s="39">
        <f t="shared" ref="G313:H313" si="29">SUM(G307:G312)</f>
        <v>0</v>
      </c>
      <c r="H313" s="39">
        <f t="shared" si="29"/>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200</v>
      </c>
      <c r="D316" s="20">
        <f>SUM(D188+D200+D233+D249+D260+D271+D313)</f>
        <v>28</v>
      </c>
      <c r="E316" s="20">
        <f>SUM(E188+E200+E233+E249+E260+E271+E313)</f>
        <v>228</v>
      </c>
      <c r="F316" s="21"/>
      <c r="G316" s="39">
        <f>SUM(H188+G200+G233+G249+G260+G271+G313)</f>
        <v>152526.45000000001</v>
      </c>
      <c r="H316" s="39">
        <f>SUM(I188+H200+H233+H249+H260+H271+H313)</f>
        <v>824660.04999999981</v>
      </c>
      <c r="I316" s="39">
        <f>SUM(J188+I200+I233+I249+I260+I271+I313)</f>
        <v>1152377.3299999998</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customFormat="1" ht="14" x14ac:dyDescent="0.3"/>
    <row r="402" customFormat="1" ht="14" x14ac:dyDescent="0.3"/>
    <row r="403" customFormat="1" ht="14" x14ac:dyDescent="0.3"/>
    <row r="404" customFormat="1" ht="14" x14ac:dyDescent="0.3"/>
    <row r="405" customFormat="1" ht="14" x14ac:dyDescent="0.3"/>
    <row r="406" customFormat="1" ht="14" x14ac:dyDescent="0.3"/>
    <row r="407" customFormat="1" ht="14" x14ac:dyDescent="0.3"/>
    <row r="408" customFormat="1" ht="14" x14ac:dyDescent="0.3"/>
    <row r="409" customFormat="1" ht="14" x14ac:dyDescent="0.3"/>
    <row r="410" customFormat="1" ht="14" x14ac:dyDescent="0.3"/>
    <row r="411" customFormat="1" ht="14" x14ac:dyDescent="0.3"/>
    <row r="412" customFormat="1" ht="14" x14ac:dyDescent="0.3"/>
    <row r="413" customFormat="1" ht="14" x14ac:dyDescent="0.3"/>
    <row r="414" customFormat="1" ht="14" x14ac:dyDescent="0.3"/>
    <row r="415" customFormat="1" ht="14" x14ac:dyDescent="0.3"/>
    <row r="416" customFormat="1" ht="14" x14ac:dyDescent="0.3"/>
    <row r="417" customFormat="1" ht="14" x14ac:dyDescent="0.3"/>
    <row r="418" customFormat="1" ht="14" x14ac:dyDescent="0.3"/>
    <row r="419" customFormat="1" ht="14" x14ac:dyDescent="0.3"/>
    <row r="420" customFormat="1" ht="14" x14ac:dyDescent="0.3"/>
    <row r="421" customFormat="1" ht="14" x14ac:dyDescent="0.3"/>
    <row r="422" customFormat="1" ht="14" x14ac:dyDescent="0.3"/>
    <row r="423" customFormat="1" ht="14" x14ac:dyDescent="0.3"/>
    <row r="424" customFormat="1" ht="14" x14ac:dyDescent="0.3"/>
    <row r="425" customFormat="1" ht="14" x14ac:dyDescent="0.3"/>
    <row r="426" customFormat="1" ht="14" x14ac:dyDescent="0.3"/>
    <row r="427" customFormat="1" ht="14" x14ac:dyDescent="0.3"/>
    <row r="428" customFormat="1" ht="14" x14ac:dyDescent="0.3"/>
    <row r="429" customFormat="1" ht="14" x14ac:dyDescent="0.3"/>
    <row r="430" customFormat="1" ht="14" x14ac:dyDescent="0.3"/>
    <row r="431" customFormat="1" ht="14" x14ac:dyDescent="0.3"/>
    <row r="432" customFormat="1" ht="14" x14ac:dyDescent="0.3"/>
    <row r="433" customFormat="1" ht="14" x14ac:dyDescent="0.3"/>
    <row r="434" customFormat="1" ht="14" x14ac:dyDescent="0.3"/>
    <row r="435" customFormat="1" ht="14" x14ac:dyDescent="0.3"/>
    <row r="436" customFormat="1" ht="14" x14ac:dyDescent="0.3"/>
    <row r="437" customFormat="1" ht="14" x14ac:dyDescent="0.3"/>
    <row r="438" customFormat="1" ht="14" x14ac:dyDescent="0.3"/>
    <row r="439" customFormat="1" ht="14" x14ac:dyDescent="0.3"/>
    <row r="440" customFormat="1" ht="14" x14ac:dyDescent="0.3"/>
    <row r="441" customFormat="1" ht="14" x14ac:dyDescent="0.3"/>
    <row r="442" customFormat="1" ht="14" x14ac:dyDescent="0.3"/>
    <row r="443" customFormat="1" ht="14" x14ac:dyDescent="0.3"/>
    <row r="444" customFormat="1" ht="14" x14ac:dyDescent="0.3"/>
    <row r="445" customFormat="1" ht="14" x14ac:dyDescent="0.3"/>
    <row r="446" customFormat="1" ht="14" x14ac:dyDescent="0.3"/>
    <row r="447" customFormat="1" ht="14" x14ac:dyDescent="0.3"/>
    <row r="448" customFormat="1" ht="14" x14ac:dyDescent="0.3"/>
    <row r="449" customFormat="1" ht="14" x14ac:dyDescent="0.3"/>
    <row r="450" customFormat="1" ht="14" x14ac:dyDescent="0.3"/>
    <row r="451" customFormat="1" ht="14" x14ac:dyDescent="0.3"/>
    <row r="452" customFormat="1" ht="14" x14ac:dyDescent="0.3"/>
    <row r="453" customFormat="1" ht="14" x14ac:dyDescent="0.3"/>
    <row r="454" customFormat="1" ht="14" x14ac:dyDescent="0.3"/>
    <row r="455" customFormat="1" ht="14" x14ac:dyDescent="0.3"/>
    <row r="456" customFormat="1" ht="14" x14ac:dyDescent="0.3"/>
    <row r="457" customFormat="1" ht="14" x14ac:dyDescent="0.3"/>
    <row r="458" customFormat="1" ht="14" x14ac:dyDescent="0.3"/>
    <row r="459" customFormat="1" ht="14" x14ac:dyDescent="0.3"/>
    <row r="460" customFormat="1" ht="14" x14ac:dyDescent="0.3"/>
    <row r="461" customFormat="1" ht="14" x14ac:dyDescent="0.3"/>
    <row r="462" customFormat="1" ht="14" x14ac:dyDescent="0.3"/>
    <row r="463" customFormat="1" ht="14" x14ac:dyDescent="0.3"/>
    <row r="464" customFormat="1" ht="14" x14ac:dyDescent="0.3"/>
    <row r="465" customFormat="1" ht="14" x14ac:dyDescent="0.3"/>
    <row r="466" customFormat="1" ht="14" x14ac:dyDescent="0.3"/>
    <row r="467" customFormat="1" ht="14" x14ac:dyDescent="0.3"/>
    <row r="468" customFormat="1" ht="14" x14ac:dyDescent="0.3"/>
    <row r="469" customFormat="1" ht="14" x14ac:dyDescent="0.3"/>
    <row r="470" customFormat="1" ht="14" x14ac:dyDescent="0.3"/>
    <row r="471" customFormat="1" ht="14" x14ac:dyDescent="0.3"/>
    <row r="472" customFormat="1" ht="14" x14ac:dyDescent="0.3"/>
    <row r="473" customFormat="1" ht="14" x14ac:dyDescent="0.3"/>
    <row r="474" customFormat="1" ht="14" x14ac:dyDescent="0.3"/>
    <row r="475" customFormat="1" ht="14" x14ac:dyDescent="0.3"/>
    <row r="476" customFormat="1" ht="14" x14ac:dyDescent="0.3"/>
    <row r="477" customFormat="1" ht="14" x14ac:dyDescent="0.3"/>
    <row r="478" customFormat="1" ht="14" x14ac:dyDescent="0.3"/>
    <row r="479" customFormat="1" ht="14" x14ac:dyDescent="0.3"/>
    <row r="480" customFormat="1" ht="14" x14ac:dyDescent="0.3"/>
    <row r="481" customFormat="1" ht="14" x14ac:dyDescent="0.3"/>
    <row r="482" customFormat="1" ht="14" x14ac:dyDescent="0.3"/>
    <row r="483" customFormat="1" ht="14" x14ac:dyDescent="0.3"/>
    <row r="484" customFormat="1" ht="14" x14ac:dyDescent="0.3"/>
    <row r="485" customFormat="1" ht="14" x14ac:dyDescent="0.3"/>
    <row r="486" customFormat="1" ht="14" x14ac:dyDescent="0.3"/>
    <row r="487" customFormat="1" ht="14" x14ac:dyDescent="0.3"/>
    <row r="488" customFormat="1" ht="14" x14ac:dyDescent="0.3"/>
    <row r="489" customFormat="1" ht="14" x14ac:dyDescent="0.3"/>
    <row r="490" customFormat="1" ht="14" x14ac:dyDescent="0.3"/>
    <row r="491" customFormat="1" ht="14" x14ac:dyDescent="0.3"/>
    <row r="492" customFormat="1" ht="14" x14ac:dyDescent="0.3"/>
    <row r="493" customFormat="1" ht="14" x14ac:dyDescent="0.3"/>
    <row r="494" customFormat="1" ht="14" x14ac:dyDescent="0.3"/>
    <row r="495" customFormat="1" ht="14" x14ac:dyDescent="0.3"/>
    <row r="496" customFormat="1" ht="14" x14ac:dyDescent="0.3"/>
    <row r="497" customFormat="1" ht="14" x14ac:dyDescent="0.3"/>
    <row r="498" customFormat="1" ht="14" x14ac:dyDescent="0.3"/>
    <row r="499" customFormat="1" ht="14" x14ac:dyDescent="0.3"/>
    <row r="500" customFormat="1" ht="14" x14ac:dyDescent="0.3"/>
    <row r="501" customFormat="1" ht="14" x14ac:dyDescent="0.3"/>
    <row r="502" customFormat="1" ht="14" x14ac:dyDescent="0.3"/>
    <row r="503" customFormat="1" ht="14" x14ac:dyDescent="0.3"/>
    <row r="504" customFormat="1" ht="14" x14ac:dyDescent="0.3"/>
    <row r="505" customFormat="1" ht="14" x14ac:dyDescent="0.3"/>
    <row r="506" customFormat="1" ht="14" x14ac:dyDescent="0.3"/>
    <row r="507" customFormat="1" ht="14" x14ac:dyDescent="0.3"/>
    <row r="508" customFormat="1" ht="14" x14ac:dyDescent="0.3"/>
    <row r="509" customFormat="1" ht="14" x14ac:dyDescent="0.3"/>
    <row r="510" customFormat="1" ht="14" x14ac:dyDescent="0.3"/>
    <row r="511" customFormat="1" ht="14" x14ac:dyDescent="0.3"/>
    <row r="512" customFormat="1" ht="14" x14ac:dyDescent="0.3"/>
    <row r="513" customFormat="1" ht="14" x14ac:dyDescent="0.3"/>
    <row r="514" customFormat="1" ht="14" x14ac:dyDescent="0.3"/>
    <row r="515" customFormat="1" ht="14" x14ac:dyDescent="0.3"/>
    <row r="516" customFormat="1" ht="14" x14ac:dyDescent="0.3"/>
    <row r="517" customFormat="1" ht="14" x14ac:dyDescent="0.3"/>
    <row r="518" customFormat="1" ht="14" x14ac:dyDescent="0.3"/>
    <row r="519" customFormat="1" ht="14" x14ac:dyDescent="0.3"/>
    <row r="520" customFormat="1" ht="14" x14ac:dyDescent="0.3"/>
    <row r="521" customFormat="1" ht="14" x14ac:dyDescent="0.3"/>
    <row r="522" customFormat="1" ht="14" x14ac:dyDescent="0.3"/>
    <row r="523" customFormat="1" ht="14" x14ac:dyDescent="0.3"/>
    <row r="524" customFormat="1" ht="14" x14ac:dyDescent="0.3"/>
    <row r="525" customFormat="1" ht="14" x14ac:dyDescent="0.3"/>
    <row r="526" customFormat="1" ht="14" x14ac:dyDescent="0.3"/>
    <row r="527" customFormat="1" ht="14" x14ac:dyDescent="0.3"/>
    <row r="528" customFormat="1" ht="14" x14ac:dyDescent="0.3"/>
    <row r="529" customFormat="1" ht="14" x14ac:dyDescent="0.3"/>
    <row r="530" customFormat="1" ht="14" x14ac:dyDescent="0.3"/>
    <row r="531" customFormat="1" ht="14" x14ac:dyDescent="0.3"/>
    <row r="532" customFormat="1" ht="14" x14ac:dyDescent="0.3"/>
    <row r="533" customFormat="1" ht="14" x14ac:dyDescent="0.3"/>
    <row r="534" customFormat="1" ht="14" x14ac:dyDescent="0.3"/>
    <row r="535" customFormat="1" ht="14" x14ac:dyDescent="0.3"/>
    <row r="536" customFormat="1" ht="14" x14ac:dyDescent="0.3"/>
    <row r="537" customFormat="1" ht="14" x14ac:dyDescent="0.3"/>
    <row r="538" customFormat="1" ht="14" x14ac:dyDescent="0.3"/>
    <row r="539" customFormat="1" ht="14" x14ac:dyDescent="0.3"/>
    <row r="540" customFormat="1" ht="14" x14ac:dyDescent="0.3"/>
    <row r="541" customFormat="1" ht="14" x14ac:dyDescent="0.3"/>
    <row r="542" customFormat="1" ht="14" x14ac:dyDescent="0.3"/>
    <row r="543" customFormat="1" ht="14" x14ac:dyDescent="0.3"/>
    <row r="544" customFormat="1" ht="14" x14ac:dyDescent="0.3"/>
    <row r="545" customFormat="1" ht="14" x14ac:dyDescent="0.3"/>
    <row r="546" customFormat="1" ht="14" x14ac:dyDescent="0.3"/>
    <row r="547" customFormat="1" ht="14" x14ac:dyDescent="0.3"/>
    <row r="548" customFormat="1" ht="14" x14ac:dyDescent="0.3"/>
    <row r="549" customFormat="1" ht="14" x14ac:dyDescent="0.3"/>
    <row r="550" customFormat="1" ht="14" x14ac:dyDescent="0.3"/>
    <row r="551" customFormat="1" ht="14" x14ac:dyDescent="0.3"/>
    <row r="552" customFormat="1" ht="14" x14ac:dyDescent="0.3"/>
    <row r="553" customFormat="1" ht="14" x14ac:dyDescent="0.3"/>
    <row r="554" customFormat="1" ht="14" x14ac:dyDescent="0.3"/>
    <row r="555" customFormat="1" ht="14" x14ac:dyDescent="0.3"/>
    <row r="556" customFormat="1" ht="14" x14ac:dyDescent="0.3"/>
    <row r="557" customFormat="1" ht="14" x14ac:dyDescent="0.3"/>
    <row r="558" customFormat="1" ht="14" x14ac:dyDescent="0.3"/>
    <row r="559" customFormat="1" ht="14" x14ac:dyDescent="0.3"/>
    <row r="560" customFormat="1" ht="14" x14ac:dyDescent="0.3"/>
    <row r="561" customFormat="1" ht="14" x14ac:dyDescent="0.3"/>
    <row r="562" customFormat="1" ht="14" x14ac:dyDescent="0.3"/>
    <row r="563" customFormat="1" ht="14" x14ac:dyDescent="0.3"/>
    <row r="564" customFormat="1" ht="14" x14ac:dyDescent="0.3"/>
    <row r="565" customFormat="1" ht="14" x14ac:dyDescent="0.3"/>
    <row r="566" customFormat="1" ht="14" x14ac:dyDescent="0.3"/>
    <row r="567" customFormat="1" ht="14" x14ac:dyDescent="0.3"/>
    <row r="568" customFormat="1" ht="14" x14ac:dyDescent="0.3"/>
    <row r="569" customFormat="1" ht="14" x14ac:dyDescent="0.3"/>
    <row r="570" customFormat="1" ht="14" x14ac:dyDescent="0.3"/>
    <row r="571" customFormat="1" ht="14" x14ac:dyDescent="0.3"/>
    <row r="572" customFormat="1" ht="14" x14ac:dyDescent="0.3"/>
    <row r="573" customFormat="1" ht="14" x14ac:dyDescent="0.3"/>
    <row r="574" customFormat="1" ht="14" x14ac:dyDescent="0.3"/>
    <row r="575" customFormat="1" ht="14" x14ac:dyDescent="0.3"/>
    <row r="576" customFormat="1" ht="14" x14ac:dyDescent="0.3"/>
    <row r="577" customFormat="1" ht="14" x14ac:dyDescent="0.3"/>
    <row r="578" customFormat="1" ht="14" x14ac:dyDescent="0.3"/>
    <row r="579" customFormat="1" ht="14" x14ac:dyDescent="0.3"/>
    <row r="580" customFormat="1" ht="14" x14ac:dyDescent="0.3"/>
    <row r="581" customFormat="1" ht="14" x14ac:dyDescent="0.3"/>
    <row r="582" customFormat="1" ht="14" x14ac:dyDescent="0.3"/>
    <row r="583" customFormat="1" ht="14" x14ac:dyDescent="0.3"/>
    <row r="584" customFormat="1" ht="14" x14ac:dyDescent="0.3"/>
    <row r="585" customFormat="1" ht="14" x14ac:dyDescent="0.3"/>
    <row r="586" customFormat="1" ht="14" x14ac:dyDescent="0.3"/>
    <row r="587" customFormat="1" ht="14" x14ac:dyDescent="0.3"/>
    <row r="588" customFormat="1" ht="14" x14ac:dyDescent="0.3"/>
    <row r="589" customFormat="1" ht="14" x14ac:dyDescent="0.3"/>
    <row r="590" customFormat="1" ht="14" x14ac:dyDescent="0.3"/>
    <row r="591" customFormat="1" ht="14" x14ac:dyDescent="0.3"/>
    <row r="592" customFormat="1" ht="14" x14ac:dyDescent="0.3"/>
    <row r="593" customFormat="1" ht="14" x14ac:dyDescent="0.3"/>
    <row r="594" customFormat="1" ht="14" x14ac:dyDescent="0.3"/>
    <row r="595" customFormat="1" ht="14" x14ac:dyDescent="0.3"/>
    <row r="596" customFormat="1" ht="14" x14ac:dyDescent="0.3"/>
    <row r="597" customFormat="1" ht="14" x14ac:dyDescent="0.3"/>
    <row r="598" customFormat="1" ht="14" x14ac:dyDescent="0.3"/>
    <row r="599" customFormat="1" ht="14" x14ac:dyDescent="0.3"/>
    <row r="600" customFormat="1" ht="14" x14ac:dyDescent="0.3"/>
    <row r="601" customFormat="1" ht="14" x14ac:dyDescent="0.3"/>
    <row r="602" customFormat="1" ht="14" x14ac:dyDescent="0.3"/>
    <row r="603" customFormat="1" ht="14" x14ac:dyDescent="0.3"/>
    <row r="604" customFormat="1" ht="14" x14ac:dyDescent="0.3"/>
    <row r="605" customFormat="1" ht="14" x14ac:dyDescent="0.3"/>
    <row r="606" customFormat="1" ht="14" x14ac:dyDescent="0.3"/>
    <row r="607" customFormat="1" ht="14" x14ac:dyDescent="0.3"/>
    <row r="608" customFormat="1" ht="14" x14ac:dyDescent="0.3"/>
    <row r="609" customFormat="1" ht="14" x14ac:dyDescent="0.3"/>
    <row r="610" customFormat="1" ht="14" x14ac:dyDescent="0.3"/>
    <row r="611" customFormat="1" ht="14" x14ac:dyDescent="0.3"/>
    <row r="612" customFormat="1" ht="14" x14ac:dyDescent="0.3"/>
    <row r="613" customFormat="1" ht="14" x14ac:dyDescent="0.3"/>
    <row r="614" customFormat="1" ht="14" x14ac:dyDescent="0.3"/>
    <row r="615" customFormat="1" ht="14" x14ac:dyDescent="0.3"/>
    <row r="616" customFormat="1" ht="14" x14ac:dyDescent="0.3"/>
    <row r="617" customFormat="1" ht="14" x14ac:dyDescent="0.3"/>
    <row r="618" customFormat="1" ht="14" x14ac:dyDescent="0.3"/>
    <row r="619" customFormat="1" ht="14" x14ac:dyDescent="0.3"/>
    <row r="620" customFormat="1" ht="14" x14ac:dyDescent="0.3"/>
    <row r="621" customFormat="1" ht="14" x14ac:dyDescent="0.3"/>
    <row r="622" customFormat="1" ht="14" x14ac:dyDescent="0.3"/>
    <row r="623" customFormat="1" ht="14" x14ac:dyDescent="0.3"/>
    <row r="624" customFormat="1" ht="14" x14ac:dyDescent="0.3"/>
    <row r="625" customFormat="1" ht="14" x14ac:dyDescent="0.3"/>
    <row r="626" customFormat="1" ht="14" x14ac:dyDescent="0.3"/>
    <row r="627" customFormat="1" ht="14" x14ac:dyDescent="0.3"/>
    <row r="628" customFormat="1" ht="14" x14ac:dyDescent="0.3"/>
    <row r="629" customFormat="1" ht="14" x14ac:dyDescent="0.3"/>
    <row r="630" customFormat="1" ht="14" x14ac:dyDescent="0.3"/>
    <row r="631" customFormat="1" ht="14" x14ac:dyDescent="0.3"/>
    <row r="632" customFormat="1" ht="14" x14ac:dyDescent="0.3"/>
    <row r="633" customFormat="1" ht="14" x14ac:dyDescent="0.3"/>
    <row r="634" customFormat="1" ht="14" x14ac:dyDescent="0.3"/>
    <row r="635" customFormat="1" ht="14" x14ac:dyDescent="0.3"/>
    <row r="636" customFormat="1" ht="14" x14ac:dyDescent="0.3"/>
    <row r="637" customFormat="1" ht="14" x14ac:dyDescent="0.3"/>
    <row r="638" customFormat="1" ht="14" x14ac:dyDescent="0.3"/>
    <row r="639" customFormat="1" ht="14" x14ac:dyDescent="0.3"/>
    <row r="640" customFormat="1" ht="14" x14ac:dyDescent="0.3"/>
    <row r="641" customFormat="1" ht="14" x14ac:dyDescent="0.3"/>
    <row r="642" customFormat="1" ht="14" x14ac:dyDescent="0.3"/>
    <row r="643" customFormat="1" ht="14" x14ac:dyDescent="0.3"/>
    <row r="644" customFormat="1" ht="14" x14ac:dyDescent="0.3"/>
    <row r="645" customFormat="1" ht="14" x14ac:dyDescent="0.3"/>
    <row r="646" customFormat="1" ht="14" x14ac:dyDescent="0.3"/>
    <row r="647" customFormat="1" ht="14" x14ac:dyDescent="0.3"/>
    <row r="648" customFormat="1" ht="14" x14ac:dyDescent="0.3"/>
    <row r="649" customFormat="1" ht="14" x14ac:dyDescent="0.3"/>
    <row r="650" customFormat="1" ht="14" x14ac:dyDescent="0.3"/>
    <row r="651" customFormat="1" ht="14" x14ac:dyDescent="0.3"/>
    <row r="652" customFormat="1" ht="14" x14ac:dyDescent="0.3"/>
    <row r="653" customFormat="1" ht="14" x14ac:dyDescent="0.3"/>
    <row r="654" customFormat="1" ht="14" x14ac:dyDescent="0.3"/>
    <row r="655" customFormat="1" ht="14" x14ac:dyDescent="0.3"/>
    <row r="656" customFormat="1" ht="14" x14ac:dyDescent="0.3"/>
    <row r="657" customFormat="1" ht="14" x14ac:dyDescent="0.3"/>
    <row r="658" customFormat="1" ht="14" x14ac:dyDescent="0.3"/>
    <row r="659" customFormat="1" ht="14" x14ac:dyDescent="0.3"/>
    <row r="660" customFormat="1" ht="14" x14ac:dyDescent="0.3"/>
    <row r="661" customFormat="1" ht="14" x14ac:dyDescent="0.3"/>
    <row r="662" customFormat="1" ht="14" x14ac:dyDescent="0.3"/>
    <row r="663" customFormat="1" ht="14" x14ac:dyDescent="0.3"/>
    <row r="664" customFormat="1" ht="14" x14ac:dyDescent="0.3"/>
    <row r="665" customFormat="1" ht="14" x14ac:dyDescent="0.3"/>
    <row r="666" customFormat="1" ht="14" x14ac:dyDescent="0.3"/>
    <row r="667" customFormat="1" ht="14" x14ac:dyDescent="0.3"/>
    <row r="668" customFormat="1" ht="14" x14ac:dyDescent="0.3"/>
    <row r="669" customFormat="1" ht="14" x14ac:dyDescent="0.3"/>
    <row r="670" customFormat="1" ht="14" x14ac:dyDescent="0.3"/>
    <row r="671" customFormat="1" ht="14" x14ac:dyDescent="0.3"/>
    <row r="672" customFormat="1" ht="14" x14ac:dyDescent="0.3"/>
    <row r="673" customFormat="1" ht="14" x14ac:dyDescent="0.3"/>
    <row r="674" customFormat="1" ht="14" x14ac:dyDescent="0.3"/>
    <row r="675" customFormat="1" ht="14" x14ac:dyDescent="0.3"/>
    <row r="676" customFormat="1" ht="14" x14ac:dyDescent="0.3"/>
    <row r="677" customFormat="1" ht="14" x14ac:dyDescent="0.3"/>
    <row r="678" customFormat="1" ht="14" x14ac:dyDescent="0.3"/>
    <row r="679" customFormat="1" ht="14" x14ac:dyDescent="0.3"/>
    <row r="680" customFormat="1" ht="14" x14ac:dyDescent="0.3"/>
    <row r="681" customFormat="1" ht="14" x14ac:dyDescent="0.3"/>
    <row r="682" customFormat="1" ht="14" x14ac:dyDescent="0.3"/>
    <row r="683" customFormat="1" ht="14" x14ac:dyDescent="0.3"/>
    <row r="684" customFormat="1" ht="14" x14ac:dyDescent="0.3"/>
    <row r="685" customFormat="1" ht="14" x14ac:dyDescent="0.3"/>
    <row r="686" customFormat="1" ht="14" x14ac:dyDescent="0.3"/>
    <row r="687" customFormat="1" ht="14" x14ac:dyDescent="0.3"/>
    <row r="688" customFormat="1" ht="14" x14ac:dyDescent="0.3"/>
    <row r="689" customFormat="1" ht="14" x14ac:dyDescent="0.3"/>
    <row r="690" customFormat="1" ht="14" x14ac:dyDescent="0.3"/>
    <row r="691" customFormat="1" ht="14" x14ac:dyDescent="0.3"/>
    <row r="692" customFormat="1" ht="14" x14ac:dyDescent="0.3"/>
    <row r="693" customFormat="1" ht="14" x14ac:dyDescent="0.3"/>
    <row r="694" customFormat="1" ht="14" x14ac:dyDescent="0.3"/>
    <row r="695" customFormat="1" ht="14" x14ac:dyDescent="0.3"/>
    <row r="696" customFormat="1" ht="14" x14ac:dyDescent="0.3"/>
    <row r="697" customFormat="1" ht="14" x14ac:dyDescent="0.3"/>
    <row r="698" customFormat="1" ht="14" x14ac:dyDescent="0.3"/>
    <row r="699" customFormat="1" ht="14" x14ac:dyDescent="0.3"/>
    <row r="700" customFormat="1" ht="14" x14ac:dyDescent="0.3"/>
    <row r="701" customFormat="1" ht="14" x14ac:dyDescent="0.3"/>
    <row r="702" customFormat="1" ht="14" x14ac:dyDescent="0.3"/>
    <row r="703" customFormat="1" ht="14" x14ac:dyDescent="0.3"/>
    <row r="704" customFormat="1" ht="14" x14ac:dyDescent="0.3"/>
    <row r="705" customFormat="1" ht="14" x14ac:dyDescent="0.3"/>
    <row r="706" customFormat="1" ht="14" x14ac:dyDescent="0.3"/>
    <row r="707" customFormat="1" ht="14" x14ac:dyDescent="0.3"/>
    <row r="708" customFormat="1" ht="14" x14ac:dyDescent="0.3"/>
    <row r="709" customFormat="1" ht="14" x14ac:dyDescent="0.3"/>
    <row r="710" customFormat="1" ht="14" x14ac:dyDescent="0.3"/>
    <row r="711" customFormat="1" ht="14" x14ac:dyDescent="0.3"/>
    <row r="712" customFormat="1" ht="14" x14ac:dyDescent="0.3"/>
    <row r="713" customFormat="1" ht="14" x14ac:dyDescent="0.3"/>
    <row r="714" customFormat="1" ht="14" x14ac:dyDescent="0.3"/>
    <row r="715" customFormat="1" ht="14" x14ac:dyDescent="0.3"/>
    <row r="716" customFormat="1" ht="14" x14ac:dyDescent="0.3"/>
    <row r="717" customFormat="1" ht="14" x14ac:dyDescent="0.3"/>
    <row r="718" customFormat="1" ht="14" x14ac:dyDescent="0.3"/>
    <row r="719" customFormat="1" ht="14" x14ac:dyDescent="0.3"/>
    <row r="720" customFormat="1" ht="14" x14ac:dyDescent="0.3"/>
    <row r="721" customFormat="1" ht="14" x14ac:dyDescent="0.3"/>
    <row r="722" customFormat="1" ht="14" x14ac:dyDescent="0.3"/>
    <row r="723" customFormat="1" ht="14" x14ac:dyDescent="0.3"/>
    <row r="724" customFormat="1" ht="14" x14ac:dyDescent="0.3"/>
    <row r="725" customFormat="1" ht="14" x14ac:dyDescent="0.3"/>
    <row r="726" customFormat="1" ht="14" x14ac:dyDescent="0.3"/>
    <row r="727" customFormat="1" ht="14" x14ac:dyDescent="0.3"/>
    <row r="728" customFormat="1" ht="14" x14ac:dyDescent="0.3"/>
    <row r="729" customFormat="1" ht="14" x14ac:dyDescent="0.3"/>
    <row r="730" customFormat="1" ht="14" x14ac:dyDescent="0.3"/>
    <row r="731" customFormat="1" ht="14" x14ac:dyDescent="0.3"/>
    <row r="732" customFormat="1" ht="14" x14ac:dyDescent="0.3"/>
    <row r="733" customFormat="1" ht="14" x14ac:dyDescent="0.3"/>
    <row r="734" customFormat="1" ht="14" x14ac:dyDescent="0.3"/>
    <row r="735" customFormat="1" ht="14" x14ac:dyDescent="0.3"/>
    <row r="736" customFormat="1" ht="14" x14ac:dyDescent="0.3"/>
    <row r="737" customFormat="1" ht="14" x14ac:dyDescent="0.3"/>
    <row r="738" customFormat="1" ht="14" x14ac:dyDescent="0.3"/>
    <row r="739" customFormat="1" ht="14" x14ac:dyDescent="0.3"/>
    <row r="740" customFormat="1" ht="14" x14ac:dyDescent="0.3"/>
    <row r="741" customFormat="1" ht="14" x14ac:dyDescent="0.3"/>
    <row r="742" customFormat="1" ht="14" x14ac:dyDescent="0.3"/>
    <row r="743" customFormat="1" ht="14" x14ac:dyDescent="0.3"/>
    <row r="744" customFormat="1" ht="14" x14ac:dyDescent="0.3"/>
    <row r="745" customFormat="1" ht="14" x14ac:dyDescent="0.3"/>
    <row r="746" customFormat="1" ht="14" x14ac:dyDescent="0.3"/>
    <row r="747" customFormat="1" ht="14" x14ac:dyDescent="0.3"/>
    <row r="748" customFormat="1" ht="14" x14ac:dyDescent="0.3"/>
    <row r="749" customFormat="1" ht="14" x14ac:dyDescent="0.3"/>
    <row r="750" customFormat="1" ht="14" x14ac:dyDescent="0.3"/>
    <row r="751" customFormat="1" ht="14" x14ac:dyDescent="0.3"/>
    <row r="752" customFormat="1" ht="14" x14ac:dyDescent="0.3"/>
    <row r="753" customFormat="1" ht="14" x14ac:dyDescent="0.3"/>
    <row r="754" customFormat="1" ht="14" x14ac:dyDescent="0.3"/>
    <row r="755" customFormat="1" ht="14" x14ac:dyDescent="0.3"/>
    <row r="756" customFormat="1" ht="14" x14ac:dyDescent="0.3"/>
    <row r="757" customFormat="1" ht="14" x14ac:dyDescent="0.3"/>
    <row r="758" customFormat="1" ht="14" x14ac:dyDescent="0.3"/>
    <row r="759" customFormat="1" ht="14" x14ac:dyDescent="0.3"/>
    <row r="760" customFormat="1" ht="14" x14ac:dyDescent="0.3"/>
    <row r="761" customFormat="1" ht="14" x14ac:dyDescent="0.3"/>
    <row r="762" customFormat="1" ht="14" x14ac:dyDescent="0.3"/>
    <row r="763" customFormat="1" ht="14" x14ac:dyDescent="0.3"/>
    <row r="764" customFormat="1" ht="14" x14ac:dyDescent="0.3"/>
    <row r="765" customFormat="1" ht="14" x14ac:dyDescent="0.3"/>
    <row r="766" customFormat="1" ht="14" x14ac:dyDescent="0.3"/>
    <row r="767" customFormat="1" ht="14" x14ac:dyDescent="0.3"/>
    <row r="768" customFormat="1" ht="14" x14ac:dyDescent="0.3"/>
    <row r="769" customFormat="1" ht="14" x14ac:dyDescent="0.3"/>
    <row r="770" customFormat="1" ht="14" x14ac:dyDescent="0.3"/>
    <row r="771" customFormat="1" ht="14" x14ac:dyDescent="0.3"/>
    <row r="772" customFormat="1" ht="14" x14ac:dyDescent="0.3"/>
    <row r="773" customFormat="1" ht="14" x14ac:dyDescent="0.3"/>
    <row r="774" customFormat="1" ht="14" x14ac:dyDescent="0.3"/>
    <row r="775" customFormat="1" ht="14" x14ac:dyDescent="0.3"/>
    <row r="776" customFormat="1" ht="14" x14ac:dyDescent="0.3"/>
    <row r="777" customFormat="1" ht="14" x14ac:dyDescent="0.3"/>
    <row r="778" customFormat="1" ht="14" x14ac:dyDescent="0.3"/>
    <row r="779" customFormat="1" ht="14" x14ac:dyDescent="0.3"/>
    <row r="780" customFormat="1" ht="14" x14ac:dyDescent="0.3"/>
    <row r="781" customFormat="1" ht="14" x14ac:dyDescent="0.3"/>
    <row r="782" customFormat="1" ht="14" x14ac:dyDescent="0.3"/>
    <row r="783" customFormat="1" ht="14" x14ac:dyDescent="0.3"/>
    <row r="784" customFormat="1" ht="14" x14ac:dyDescent="0.3"/>
    <row r="785" customFormat="1" ht="14" x14ac:dyDescent="0.3"/>
    <row r="786" customFormat="1" ht="14" x14ac:dyDescent="0.3"/>
    <row r="787" customFormat="1" ht="14" x14ac:dyDescent="0.3"/>
    <row r="788" customFormat="1" ht="14" x14ac:dyDescent="0.3"/>
    <row r="789" customFormat="1" ht="14" x14ac:dyDescent="0.3"/>
    <row r="790" customFormat="1" ht="14" x14ac:dyDescent="0.3"/>
    <row r="791" customFormat="1" ht="14" x14ac:dyDescent="0.3"/>
    <row r="792" customFormat="1" ht="14" x14ac:dyDescent="0.3"/>
    <row r="793" customFormat="1" ht="14" x14ac:dyDescent="0.3"/>
    <row r="794" customFormat="1" ht="14" x14ac:dyDescent="0.3"/>
    <row r="795" customFormat="1" ht="14" x14ac:dyDescent="0.3"/>
    <row r="796" customFormat="1" ht="14" x14ac:dyDescent="0.3"/>
    <row r="797" customFormat="1" ht="14" x14ac:dyDescent="0.3"/>
    <row r="798" customFormat="1" ht="14" x14ac:dyDescent="0.3"/>
    <row r="799" customFormat="1" ht="14" x14ac:dyDescent="0.3"/>
    <row r="800" customFormat="1" ht="14" x14ac:dyDescent="0.3"/>
    <row r="801" customFormat="1" ht="14" x14ac:dyDescent="0.3"/>
    <row r="802" customFormat="1" ht="14" x14ac:dyDescent="0.3"/>
    <row r="803" customFormat="1" ht="14" x14ac:dyDescent="0.3"/>
    <row r="804" customFormat="1" ht="14" x14ac:dyDescent="0.3"/>
    <row r="805" customFormat="1" ht="14" x14ac:dyDescent="0.3"/>
    <row r="806" customFormat="1" ht="14" x14ac:dyDescent="0.3"/>
    <row r="807" customFormat="1" ht="14" x14ac:dyDescent="0.3"/>
    <row r="808" customFormat="1" ht="14" x14ac:dyDescent="0.3"/>
    <row r="809" customFormat="1" ht="14" x14ac:dyDescent="0.3"/>
    <row r="810" customFormat="1" ht="14" x14ac:dyDescent="0.3"/>
    <row r="811" customFormat="1" ht="14" x14ac:dyDescent="0.3"/>
    <row r="812" customFormat="1" ht="14" x14ac:dyDescent="0.3"/>
    <row r="813" customFormat="1" ht="14" x14ac:dyDescent="0.3"/>
    <row r="814" customFormat="1" ht="14" x14ac:dyDescent="0.3"/>
    <row r="815" customFormat="1" ht="14" x14ac:dyDescent="0.3"/>
    <row r="816" customFormat="1" ht="14" x14ac:dyDescent="0.3"/>
    <row r="817" customFormat="1" ht="14" x14ac:dyDescent="0.3"/>
    <row r="818" customFormat="1" ht="14" x14ac:dyDescent="0.3"/>
    <row r="819" customFormat="1" ht="14" x14ac:dyDescent="0.3"/>
    <row r="820" customFormat="1" ht="14" x14ac:dyDescent="0.3"/>
    <row r="821" customFormat="1" ht="14" x14ac:dyDescent="0.3"/>
    <row r="822" customFormat="1" ht="14" x14ac:dyDescent="0.3"/>
    <row r="823" customFormat="1" ht="14" x14ac:dyDescent="0.3"/>
    <row r="824" customFormat="1" ht="14" x14ac:dyDescent="0.3"/>
    <row r="825" customFormat="1" ht="14" x14ac:dyDescent="0.3"/>
    <row r="826" customFormat="1" ht="14" x14ac:dyDescent="0.3"/>
    <row r="827" customFormat="1" ht="14" x14ac:dyDescent="0.3"/>
    <row r="828" customFormat="1" ht="14" x14ac:dyDescent="0.3"/>
    <row r="829" customFormat="1" ht="14" x14ac:dyDescent="0.3"/>
    <row r="830" customFormat="1" ht="14" x14ac:dyDescent="0.3"/>
    <row r="831" customFormat="1" ht="14" x14ac:dyDescent="0.3"/>
    <row r="832" customFormat="1" ht="14" x14ac:dyDescent="0.3"/>
    <row r="833" customFormat="1" ht="14" x14ac:dyDescent="0.3"/>
    <row r="834" customFormat="1" ht="14" x14ac:dyDescent="0.3"/>
    <row r="835" customFormat="1" ht="14" x14ac:dyDescent="0.3"/>
    <row r="836" customFormat="1" ht="14" x14ac:dyDescent="0.3"/>
    <row r="837" customFormat="1" ht="14" x14ac:dyDescent="0.3"/>
    <row r="838" customFormat="1" ht="14" x14ac:dyDescent="0.3"/>
    <row r="839" customFormat="1" ht="14" x14ac:dyDescent="0.3"/>
    <row r="840" customFormat="1" ht="14" x14ac:dyDescent="0.3"/>
    <row r="841" customFormat="1" ht="14" x14ac:dyDescent="0.3"/>
    <row r="842" customFormat="1" ht="14" x14ac:dyDescent="0.3"/>
    <row r="843" customFormat="1" ht="14" x14ac:dyDescent="0.3"/>
    <row r="844" customFormat="1" ht="14" x14ac:dyDescent="0.3"/>
    <row r="845" customFormat="1" ht="14" x14ac:dyDescent="0.3"/>
    <row r="846" customFormat="1" ht="14" x14ac:dyDescent="0.3"/>
    <row r="847" customFormat="1" ht="14" x14ac:dyDescent="0.3"/>
    <row r="848" customFormat="1" ht="14" x14ac:dyDescent="0.3"/>
    <row r="849" customFormat="1" ht="14" x14ac:dyDescent="0.3"/>
    <row r="850" customFormat="1" ht="14" x14ac:dyDescent="0.3"/>
    <row r="851" customFormat="1" ht="14" x14ac:dyDescent="0.3"/>
    <row r="852" customFormat="1" ht="14" x14ac:dyDescent="0.3"/>
    <row r="853" customFormat="1" ht="14" x14ac:dyDescent="0.3"/>
    <row r="854" customFormat="1" ht="14" x14ac:dyDescent="0.3"/>
    <row r="855" customFormat="1" ht="14" x14ac:dyDescent="0.3"/>
    <row r="856" customFormat="1" ht="14" x14ac:dyDescent="0.3"/>
    <row r="857" customFormat="1" ht="14" x14ac:dyDescent="0.3"/>
    <row r="858" customFormat="1" ht="14" x14ac:dyDescent="0.3"/>
    <row r="859" customFormat="1" ht="14" x14ac:dyDescent="0.3"/>
    <row r="860" customFormat="1" ht="14" x14ac:dyDescent="0.3"/>
    <row r="861" customFormat="1" ht="14" x14ac:dyDescent="0.3"/>
    <row r="862" customFormat="1" ht="14" x14ac:dyDescent="0.3"/>
    <row r="863" customFormat="1" ht="14" x14ac:dyDescent="0.3"/>
    <row r="864" customFormat="1" ht="14" x14ac:dyDescent="0.3"/>
    <row r="865" customFormat="1" ht="14" x14ac:dyDescent="0.3"/>
    <row r="866" customFormat="1" ht="14" x14ac:dyDescent="0.3"/>
    <row r="867" customFormat="1" ht="14" x14ac:dyDescent="0.3"/>
    <row r="868" customFormat="1" ht="14" x14ac:dyDescent="0.3"/>
    <row r="869" customFormat="1" ht="14" x14ac:dyDescent="0.3"/>
    <row r="870" customFormat="1" ht="14" x14ac:dyDescent="0.3"/>
    <row r="871" customFormat="1" ht="14" x14ac:dyDescent="0.3"/>
    <row r="872" customFormat="1" ht="14" x14ac:dyDescent="0.3"/>
    <row r="873" customFormat="1" ht="14" x14ac:dyDescent="0.3"/>
    <row r="874" customFormat="1" ht="14" x14ac:dyDescent="0.3"/>
    <row r="875" customFormat="1" ht="14" x14ac:dyDescent="0.3"/>
    <row r="876" customFormat="1" ht="14" x14ac:dyDescent="0.3"/>
    <row r="877" customFormat="1" ht="14" x14ac:dyDescent="0.3"/>
    <row r="878" customFormat="1" ht="14" x14ac:dyDescent="0.3"/>
    <row r="879" customFormat="1" ht="14" x14ac:dyDescent="0.3"/>
    <row r="880" customFormat="1" ht="14" x14ac:dyDescent="0.3"/>
    <row r="881" customFormat="1" ht="14" x14ac:dyDescent="0.3"/>
    <row r="882" customFormat="1" ht="14" x14ac:dyDescent="0.3"/>
    <row r="883" customFormat="1" ht="14" x14ac:dyDescent="0.3"/>
    <row r="884" customFormat="1" ht="14" x14ac:dyDescent="0.3"/>
    <row r="885" customFormat="1" ht="14" x14ac:dyDescent="0.3"/>
    <row r="886" customFormat="1" ht="14" x14ac:dyDescent="0.3"/>
    <row r="887" customFormat="1" ht="14" x14ac:dyDescent="0.3"/>
    <row r="888" customFormat="1" ht="14" x14ac:dyDescent="0.3"/>
    <row r="889" customFormat="1" ht="14" x14ac:dyDescent="0.3"/>
    <row r="890" customFormat="1" ht="14" x14ac:dyDescent="0.3"/>
    <row r="891" customFormat="1" ht="14" x14ac:dyDescent="0.3"/>
    <row r="892" customFormat="1" ht="14" x14ac:dyDescent="0.3"/>
    <row r="893" customFormat="1" ht="14" x14ac:dyDescent="0.3"/>
    <row r="894" customFormat="1" ht="14" x14ac:dyDescent="0.3"/>
    <row r="895" customFormat="1" ht="14" x14ac:dyDescent="0.3"/>
    <row r="896" customFormat="1" ht="14" x14ac:dyDescent="0.3"/>
    <row r="897" customFormat="1" ht="14" x14ac:dyDescent="0.3"/>
    <row r="898" customFormat="1" ht="14" x14ac:dyDescent="0.3"/>
    <row r="899" customFormat="1" ht="14" x14ac:dyDescent="0.3"/>
    <row r="900" customFormat="1" ht="14" x14ac:dyDescent="0.3"/>
    <row r="901" customFormat="1" ht="14" x14ac:dyDescent="0.3"/>
    <row r="902" customFormat="1" ht="14" x14ac:dyDescent="0.3"/>
    <row r="903" customFormat="1" ht="14" x14ac:dyDescent="0.3"/>
    <row r="904" customFormat="1" ht="14" x14ac:dyDescent="0.3"/>
    <row r="905" customFormat="1" ht="14" x14ac:dyDescent="0.3"/>
    <row r="906" customFormat="1" ht="14" x14ac:dyDescent="0.3"/>
    <row r="907" customFormat="1" ht="14" x14ac:dyDescent="0.3"/>
    <row r="908" customFormat="1" ht="14" x14ac:dyDescent="0.3"/>
    <row r="909" customFormat="1" ht="14" x14ac:dyDescent="0.3"/>
    <row r="910" customFormat="1" ht="14" x14ac:dyDescent="0.3"/>
    <row r="911" customFormat="1" ht="14" x14ac:dyDescent="0.3"/>
    <row r="912" customFormat="1" ht="14" x14ac:dyDescent="0.3"/>
    <row r="913" customFormat="1" ht="14" x14ac:dyDescent="0.3"/>
    <row r="914" customFormat="1" ht="14" x14ac:dyDescent="0.3"/>
    <row r="915" customFormat="1" ht="14" x14ac:dyDescent="0.3"/>
    <row r="916" customFormat="1" ht="14" x14ac:dyDescent="0.3"/>
    <row r="917" customFormat="1" ht="14" x14ac:dyDescent="0.3"/>
    <row r="918" customFormat="1" ht="14" x14ac:dyDescent="0.3"/>
    <row r="919" customFormat="1" ht="14" x14ac:dyDescent="0.3"/>
    <row r="920" customFormat="1" ht="14" x14ac:dyDescent="0.3"/>
    <row r="921" customFormat="1" ht="14" x14ac:dyDescent="0.3"/>
    <row r="922" customFormat="1" ht="14" x14ac:dyDescent="0.3"/>
    <row r="923" customFormat="1" ht="14" x14ac:dyDescent="0.3"/>
    <row r="924" customFormat="1" ht="14" x14ac:dyDescent="0.3"/>
    <row r="925" customFormat="1" ht="14" x14ac:dyDescent="0.3"/>
    <row r="926" customFormat="1" ht="14" x14ac:dyDescent="0.3"/>
    <row r="927" customFormat="1" ht="14" x14ac:dyDescent="0.3"/>
    <row r="928" customFormat="1" ht="14" x14ac:dyDescent="0.3"/>
    <row r="929" customFormat="1" ht="14" x14ac:dyDescent="0.3"/>
    <row r="930" customFormat="1" ht="14" x14ac:dyDescent="0.3"/>
    <row r="931" customFormat="1" ht="14" x14ac:dyDescent="0.3"/>
    <row r="932" customFormat="1" ht="14" x14ac:dyDescent="0.3"/>
    <row r="933" customFormat="1" ht="14" x14ac:dyDescent="0.3"/>
    <row r="934" customFormat="1" ht="14" x14ac:dyDescent="0.3"/>
    <row r="935" customFormat="1" ht="14" x14ac:dyDescent="0.3"/>
    <row r="936" customFormat="1" ht="14" x14ac:dyDescent="0.3"/>
    <row r="937" customFormat="1" ht="14" x14ac:dyDescent="0.3"/>
    <row r="938" customFormat="1" ht="14" x14ac:dyDescent="0.3"/>
    <row r="939" customFormat="1" ht="14" x14ac:dyDescent="0.3"/>
    <row r="940" customFormat="1" ht="14" x14ac:dyDescent="0.3"/>
    <row r="941" customFormat="1" ht="14" x14ac:dyDescent="0.3"/>
    <row r="942" customFormat="1" ht="14" x14ac:dyDescent="0.3"/>
    <row r="943" customFormat="1" ht="14" x14ac:dyDescent="0.3"/>
    <row r="944" customFormat="1" ht="14" x14ac:dyDescent="0.3"/>
    <row r="945" customFormat="1" ht="14" x14ac:dyDescent="0.3"/>
    <row r="946" customFormat="1" ht="14" x14ac:dyDescent="0.3"/>
    <row r="947" customFormat="1" ht="14" x14ac:dyDescent="0.3"/>
    <row r="948" customFormat="1" ht="14" x14ac:dyDescent="0.3"/>
    <row r="949" customFormat="1" ht="14" x14ac:dyDescent="0.3"/>
    <row r="950" customFormat="1" ht="14" x14ac:dyDescent="0.3"/>
    <row r="951" customFormat="1" ht="14" x14ac:dyDescent="0.3"/>
    <row r="952" customFormat="1" ht="14" x14ac:dyDescent="0.3"/>
    <row r="953" customFormat="1" ht="14" x14ac:dyDescent="0.3"/>
    <row r="954" customFormat="1" ht="14" x14ac:dyDescent="0.3"/>
    <row r="955" customFormat="1" ht="14" x14ac:dyDescent="0.3"/>
    <row r="956" customFormat="1" ht="14" x14ac:dyDescent="0.3"/>
    <row r="957" customFormat="1" ht="14" x14ac:dyDescent="0.3"/>
    <row r="958" customFormat="1" ht="14" x14ac:dyDescent="0.3"/>
    <row r="959" customFormat="1" ht="14" x14ac:dyDescent="0.3"/>
    <row r="960" customFormat="1" ht="14" x14ac:dyDescent="0.3"/>
    <row r="961" customFormat="1" ht="14" x14ac:dyDescent="0.3"/>
    <row r="962" customFormat="1" ht="14" x14ac:dyDescent="0.3"/>
    <row r="963" customFormat="1" ht="14" x14ac:dyDescent="0.3"/>
    <row r="964" customFormat="1" ht="14" x14ac:dyDescent="0.3"/>
    <row r="965" customFormat="1" ht="14" x14ac:dyDescent="0.3"/>
    <row r="966" customFormat="1" ht="14" x14ac:dyDescent="0.3"/>
    <row r="967" customFormat="1" ht="14" x14ac:dyDescent="0.3"/>
    <row r="968" customFormat="1" ht="14" x14ac:dyDescent="0.3"/>
    <row r="969" customFormat="1" ht="14" x14ac:dyDescent="0.3"/>
    <row r="970" customFormat="1" ht="14" x14ac:dyDescent="0.3"/>
    <row r="971" customFormat="1" ht="14" x14ac:dyDescent="0.3"/>
    <row r="972" customFormat="1" ht="14" x14ac:dyDescent="0.3"/>
    <row r="973" customFormat="1" ht="14" x14ac:dyDescent="0.3"/>
    <row r="974" customFormat="1" ht="14" x14ac:dyDescent="0.3"/>
    <row r="975" customFormat="1" ht="14" x14ac:dyDescent="0.3"/>
    <row r="976" customFormat="1" ht="14" x14ac:dyDescent="0.3"/>
    <row r="977" customFormat="1" ht="14" x14ac:dyDescent="0.3"/>
    <row r="978" customFormat="1" ht="14" x14ac:dyDescent="0.3"/>
    <row r="979" customFormat="1" ht="14" x14ac:dyDescent="0.3"/>
    <row r="980" customFormat="1" ht="14" x14ac:dyDescent="0.3"/>
    <row r="981" customFormat="1" ht="14" x14ac:dyDescent="0.3"/>
    <row r="982" customFormat="1" ht="14" x14ac:dyDescent="0.3"/>
    <row r="983" customFormat="1" ht="14" x14ac:dyDescent="0.3"/>
    <row r="984" customFormat="1" ht="14" x14ac:dyDescent="0.3"/>
    <row r="985" customFormat="1" ht="14" x14ac:dyDescent="0.3"/>
    <row r="986" customFormat="1" ht="14" x14ac:dyDescent="0.3"/>
    <row r="987" customFormat="1" ht="14" x14ac:dyDescent="0.3"/>
    <row r="988" customFormat="1" ht="14" x14ac:dyDescent="0.3"/>
    <row r="989" customFormat="1" ht="14" x14ac:dyDescent="0.3"/>
    <row r="990" customFormat="1" ht="14" x14ac:dyDescent="0.3"/>
    <row r="991" customFormat="1" ht="14" x14ac:dyDescent="0.3"/>
    <row r="992" customFormat="1" ht="14" x14ac:dyDescent="0.3"/>
    <row r="993" customFormat="1" ht="14" x14ac:dyDescent="0.3"/>
    <row r="994" customFormat="1" ht="14" x14ac:dyDescent="0.3"/>
    <row r="995" customFormat="1" ht="14" x14ac:dyDescent="0.3"/>
    <row r="996" customFormat="1" ht="14" x14ac:dyDescent="0.3"/>
    <row r="997" customFormat="1" ht="14" x14ac:dyDescent="0.3"/>
    <row r="998" customFormat="1" ht="14" x14ac:dyDescent="0.3"/>
    <row r="999" customFormat="1" ht="14" x14ac:dyDescent="0.3"/>
    <row r="1000" customFormat="1" ht="14" x14ac:dyDescent="0.3"/>
    <row r="1001" customFormat="1" ht="14" x14ac:dyDescent="0.3"/>
    <row r="1002" customFormat="1" ht="14" x14ac:dyDescent="0.3"/>
    <row r="1003" customFormat="1" ht="14" x14ac:dyDescent="0.3"/>
    <row r="1004" customFormat="1" ht="14" x14ac:dyDescent="0.3"/>
    <row r="1005" customFormat="1" ht="14" x14ac:dyDescent="0.3"/>
    <row r="1006" customFormat="1" ht="14" x14ac:dyDescent="0.3"/>
    <row r="1007" customFormat="1" ht="14" x14ac:dyDescent="0.3"/>
    <row r="1008" customFormat="1" ht="14" x14ac:dyDescent="0.3"/>
    <row r="1009" customFormat="1" ht="14" x14ac:dyDescent="0.3"/>
    <row r="1010" customFormat="1" ht="14" x14ac:dyDescent="0.3"/>
    <row r="1011" customFormat="1" ht="14" x14ac:dyDescent="0.3"/>
    <row r="1012" customFormat="1" ht="14" x14ac:dyDescent="0.3"/>
    <row r="1013" customFormat="1" ht="14" x14ac:dyDescent="0.3"/>
    <row r="1014" customFormat="1" ht="14" x14ac:dyDescent="0.3"/>
    <row r="1015" customFormat="1" ht="14" x14ac:dyDescent="0.3"/>
    <row r="1016" customFormat="1" ht="14" x14ac:dyDescent="0.3"/>
    <row r="1017" customFormat="1" ht="14" x14ac:dyDescent="0.3"/>
    <row r="1018" customFormat="1" ht="14" x14ac:dyDescent="0.3"/>
    <row r="1019" customFormat="1" ht="14" x14ac:dyDescent="0.3"/>
    <row r="1020" customFormat="1" ht="14" x14ac:dyDescent="0.3"/>
    <row r="1021" customFormat="1" ht="14" x14ac:dyDescent="0.3"/>
    <row r="1022" customFormat="1" ht="14" x14ac:dyDescent="0.3"/>
    <row r="1023" customFormat="1" ht="14" x14ac:dyDescent="0.3"/>
    <row r="1024" customFormat="1" ht="14" x14ac:dyDescent="0.3"/>
    <row r="1025" customFormat="1" ht="14" x14ac:dyDescent="0.3"/>
    <row r="1026" customFormat="1" ht="14" x14ac:dyDescent="0.3"/>
    <row r="1027" customFormat="1" ht="14" x14ac:dyDescent="0.3"/>
    <row r="1028" customFormat="1" ht="14" x14ac:dyDescent="0.3"/>
    <row r="1029" customFormat="1" ht="14" x14ac:dyDescent="0.3"/>
    <row r="1030" customFormat="1" ht="14" x14ac:dyDescent="0.3"/>
    <row r="1031" customFormat="1" ht="14" x14ac:dyDescent="0.3"/>
    <row r="1032" customFormat="1" ht="14" x14ac:dyDescent="0.3"/>
    <row r="1033" customFormat="1" ht="14" x14ac:dyDescent="0.3"/>
    <row r="1034" customFormat="1" ht="14" x14ac:dyDescent="0.3"/>
    <row r="1035" customFormat="1" ht="14" x14ac:dyDescent="0.3"/>
    <row r="1036" customFormat="1" ht="14" x14ac:dyDescent="0.3"/>
    <row r="1037" customFormat="1" ht="14" x14ac:dyDescent="0.3"/>
    <row r="1038" customFormat="1" ht="14" x14ac:dyDescent="0.3"/>
  </sheetData>
  <mergeCells count="95">
    <mergeCell ref="A190:I190"/>
    <mergeCell ref="A1:J1"/>
    <mergeCell ref="A2:J2"/>
    <mergeCell ref="A3:J3"/>
    <mergeCell ref="B4:J4"/>
    <mergeCell ref="A5:J5"/>
    <mergeCell ref="A263:I263"/>
    <mergeCell ref="A202:I202"/>
    <mergeCell ref="A203:I203"/>
    <mergeCell ref="A210:I210"/>
    <mergeCell ref="A211:I211"/>
    <mergeCell ref="A218:I218"/>
    <mergeCell ref="A219:I219"/>
    <mergeCell ref="A235:I235"/>
    <mergeCell ref="A236:I236"/>
    <mergeCell ref="A251:I251"/>
    <mergeCell ref="A252:I252"/>
    <mergeCell ref="A262:I262"/>
    <mergeCell ref="A328:F328"/>
    <mergeCell ref="A273:I273"/>
    <mergeCell ref="A318:F318"/>
    <mergeCell ref="A319:F319"/>
    <mergeCell ref="A320:F320"/>
    <mergeCell ref="A321:F321"/>
    <mergeCell ref="A322:F322"/>
    <mergeCell ref="A323:F323"/>
    <mergeCell ref="A324:F324"/>
    <mergeCell ref="A325:F325"/>
    <mergeCell ref="A326:F326"/>
    <mergeCell ref="A327:F327"/>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89:F389"/>
    <mergeCell ref="A390:F390"/>
    <mergeCell ref="A391:F391"/>
    <mergeCell ref="A392:F392"/>
    <mergeCell ref="A393:F393"/>
  </mergeCells>
  <dataValidations count="3">
    <dataValidation type="list" allowBlank="1" sqref="D205:D209 D192:D193 D275:D305 D221:D225 D213:D217 D254:D256 D265:D267 D238:D245 D7:D174" xr:uid="{D4A73BEF-3905-469D-8450-66A8638B3D3B}">
      <formula1>"AGP,CLH,CLT,COM,CTD,CTI,DES,DISP,ELE,ESG,EST,EXM,EXQ,EXR,FRQ,REV,VAGO"</formula1>
    </dataValidation>
    <dataValidation type="list" allowBlank="1" sqref="B7:B174" xr:uid="{09F9CDCE-CC3C-4636-852B-CD9A74444828}">
      <formula1>"DAS,DAS-1,DAS-2,DAS-3,DAS-4,DAS-5,CAA-1,CAA-2,CAA-3,CAA-4,CAA-5"</formula1>
    </dataValidation>
    <dataValidation type="list" allowBlank="1" sqref="B192:B193 B205:B209 B213:B217 B221:B225 B238:B245 B247 B254:B256 B258 B265:B267 B269" xr:uid="{936197A3-89BF-4AFC-AB84-4894B8142C7C}">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81E0C-9BC3-4D93-B8FF-92FEC14A878B}">
  <dimension ref="A1:AD1038"/>
  <sheetViews>
    <sheetView workbookViewId="0">
      <selection activeCell="B1" sqref="A1:XFD1048576"/>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662</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131" t="s">
        <v>663</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181</v>
      </c>
      <c r="B7" s="58" t="s">
        <v>33</v>
      </c>
      <c r="C7" s="56" t="s">
        <v>634</v>
      </c>
      <c r="D7" s="94" t="s">
        <v>227</v>
      </c>
      <c r="E7" s="138">
        <v>1</v>
      </c>
      <c r="F7" s="61" t="s">
        <v>229</v>
      </c>
      <c r="G7" s="148">
        <v>0</v>
      </c>
      <c r="H7" s="145">
        <v>1079.06</v>
      </c>
      <c r="I7" s="145">
        <v>4316.21</v>
      </c>
      <c r="J7" s="149">
        <f t="shared" ref="J7" si="0">H7+I7</f>
        <v>5395.27</v>
      </c>
      <c r="K7" s="17"/>
      <c r="L7" s="17"/>
      <c r="M7" s="17"/>
      <c r="N7" s="17"/>
      <c r="O7" s="17"/>
      <c r="P7" s="17"/>
      <c r="Q7" s="17"/>
      <c r="R7" s="18"/>
      <c r="S7" s="18"/>
      <c r="T7" s="18"/>
      <c r="U7" s="18"/>
      <c r="V7" s="18"/>
      <c r="W7" s="18"/>
      <c r="X7" s="18"/>
      <c r="Y7" s="18"/>
      <c r="Z7" s="18"/>
      <c r="AA7" s="5"/>
      <c r="AB7" s="5"/>
      <c r="AC7" s="5"/>
      <c r="AD7" s="5"/>
    </row>
    <row r="8" spans="1:30" ht="14.5" x14ac:dyDescent="0.3">
      <c r="A8" s="55" t="s">
        <v>198</v>
      </c>
      <c r="B8" s="55" t="s">
        <v>449</v>
      </c>
      <c r="C8" s="58" t="s">
        <v>635</v>
      </c>
      <c r="D8" s="94" t="s">
        <v>227</v>
      </c>
      <c r="E8" s="138">
        <v>1</v>
      </c>
      <c r="F8" s="60" t="s">
        <v>620</v>
      </c>
      <c r="G8" s="148">
        <v>0</v>
      </c>
      <c r="H8" s="146">
        <v>3709.68</v>
      </c>
      <c r="I8" s="146">
        <v>14838.72</v>
      </c>
      <c r="J8" s="149">
        <f t="shared" ref="J8:J39" si="1">H8+I8</f>
        <v>18548.399999999998</v>
      </c>
      <c r="K8" s="17"/>
      <c r="L8" s="17"/>
      <c r="M8" s="17"/>
      <c r="N8" s="17"/>
      <c r="O8" s="17"/>
      <c r="P8" s="17"/>
      <c r="Q8" s="17"/>
      <c r="R8" s="5"/>
      <c r="S8" s="5"/>
      <c r="T8" s="5"/>
      <c r="U8" s="5"/>
      <c r="V8" s="5"/>
      <c r="W8" s="5"/>
      <c r="X8" s="5"/>
      <c r="Y8" s="5"/>
      <c r="Z8" s="5"/>
      <c r="AA8" s="5"/>
      <c r="AB8" s="5"/>
      <c r="AC8" s="5"/>
      <c r="AD8" s="5"/>
    </row>
    <row r="9" spans="1:30" ht="14" x14ac:dyDescent="0.3">
      <c r="A9" s="55" t="s">
        <v>182</v>
      </c>
      <c r="B9" s="56" t="s">
        <v>39</v>
      </c>
      <c r="C9" s="56" t="s">
        <v>634</v>
      </c>
      <c r="D9" s="94" t="s">
        <v>407</v>
      </c>
      <c r="E9" s="138">
        <v>1</v>
      </c>
      <c r="F9" s="134" t="s">
        <v>421</v>
      </c>
      <c r="G9" s="148">
        <v>0</v>
      </c>
      <c r="H9" s="146"/>
      <c r="I9" s="146">
        <v>2003.96</v>
      </c>
      <c r="J9" s="149">
        <f t="shared" si="1"/>
        <v>2003.96</v>
      </c>
      <c r="K9" s="47"/>
      <c r="L9" s="47"/>
      <c r="M9" s="47"/>
      <c r="N9" s="47"/>
      <c r="O9" s="47"/>
      <c r="P9" s="47"/>
      <c r="Q9" s="47"/>
    </row>
    <row r="10" spans="1:30" ht="14" x14ac:dyDescent="0.3">
      <c r="A10" s="56" t="s">
        <v>182</v>
      </c>
      <c r="B10" s="56" t="s">
        <v>39</v>
      </c>
      <c r="C10" s="56" t="s">
        <v>222</v>
      </c>
      <c r="D10" s="94" t="s">
        <v>227</v>
      </c>
      <c r="E10" s="138">
        <v>1</v>
      </c>
      <c r="F10" s="60" t="s">
        <v>231</v>
      </c>
      <c r="G10" s="148">
        <v>0</v>
      </c>
      <c r="H10" s="146">
        <v>500.99</v>
      </c>
      <c r="I10" s="146">
        <v>2003.96</v>
      </c>
      <c r="J10" s="149">
        <f t="shared" si="1"/>
        <v>2504.9499999999998</v>
      </c>
    </row>
    <row r="11" spans="1:30" ht="14" x14ac:dyDescent="0.3">
      <c r="A11" s="55" t="s">
        <v>180</v>
      </c>
      <c r="B11" s="58" t="s">
        <v>37</v>
      </c>
      <c r="C11" s="56" t="s">
        <v>222</v>
      </c>
      <c r="D11" s="94" t="s">
        <v>227</v>
      </c>
      <c r="E11" s="138">
        <v>1</v>
      </c>
      <c r="F11" s="60" t="s">
        <v>586</v>
      </c>
      <c r="G11" s="148">
        <v>0</v>
      </c>
      <c r="H11" s="145">
        <v>770.75</v>
      </c>
      <c r="I11" s="145">
        <v>3083.01</v>
      </c>
      <c r="J11" s="149">
        <f t="shared" si="1"/>
        <v>3853.76</v>
      </c>
    </row>
    <row r="12" spans="1:30" ht="14" x14ac:dyDescent="0.3">
      <c r="A12" s="55" t="s">
        <v>189</v>
      </c>
      <c r="B12" s="55" t="s">
        <v>31</v>
      </c>
      <c r="C12" s="56" t="s">
        <v>634</v>
      </c>
      <c r="D12" s="94" t="s">
        <v>227</v>
      </c>
      <c r="E12" s="138">
        <v>1</v>
      </c>
      <c r="F12" s="60" t="s">
        <v>505</v>
      </c>
      <c r="G12" s="148">
        <v>0</v>
      </c>
      <c r="H12" s="146">
        <v>1310.28</v>
      </c>
      <c r="I12" s="146">
        <v>5241.1099999999997</v>
      </c>
      <c r="J12" s="149">
        <f t="shared" si="1"/>
        <v>6551.3899999999994</v>
      </c>
    </row>
    <row r="13" spans="1:30" ht="14" x14ac:dyDescent="0.3">
      <c r="A13" s="55" t="s">
        <v>183</v>
      </c>
      <c r="B13" s="57" t="s">
        <v>27</v>
      </c>
      <c r="C13" s="58" t="s">
        <v>637</v>
      </c>
      <c r="D13" s="94" t="s">
        <v>407</v>
      </c>
      <c r="E13" s="138">
        <v>1</v>
      </c>
      <c r="F13" s="60" t="s">
        <v>233</v>
      </c>
      <c r="G13" s="148">
        <v>0</v>
      </c>
      <c r="H13" s="146"/>
      <c r="I13" s="146">
        <v>6782.61</v>
      </c>
      <c r="J13" s="149">
        <f t="shared" si="1"/>
        <v>6782.61</v>
      </c>
    </row>
    <row r="14" spans="1:30" ht="14" x14ac:dyDescent="0.3">
      <c r="A14" s="55" t="s">
        <v>207</v>
      </c>
      <c r="B14" s="57" t="s">
        <v>27</v>
      </c>
      <c r="C14" s="58" t="s">
        <v>636</v>
      </c>
      <c r="D14" s="94" t="s">
        <v>227</v>
      </c>
      <c r="E14" s="138">
        <v>1</v>
      </c>
      <c r="F14" s="62" t="s">
        <v>581</v>
      </c>
      <c r="G14" s="148">
        <v>0</v>
      </c>
      <c r="H14" s="146">
        <v>1695.65</v>
      </c>
      <c r="I14" s="146">
        <v>6782.61</v>
      </c>
      <c r="J14" s="149">
        <f t="shared" si="1"/>
        <v>8478.26</v>
      </c>
    </row>
    <row r="15" spans="1:30" ht="14" x14ac:dyDescent="0.3">
      <c r="A15" s="55" t="s">
        <v>182</v>
      </c>
      <c r="B15" s="56" t="s">
        <v>39</v>
      </c>
      <c r="C15" s="56" t="s">
        <v>634</v>
      </c>
      <c r="D15" s="94" t="s">
        <v>227</v>
      </c>
      <c r="E15" s="138">
        <v>1</v>
      </c>
      <c r="F15" s="60" t="s">
        <v>234</v>
      </c>
      <c r="G15" s="148">
        <v>0</v>
      </c>
      <c r="H15" s="146">
        <v>500.99</v>
      </c>
      <c r="I15" s="146">
        <v>2003.96</v>
      </c>
      <c r="J15" s="149">
        <f t="shared" si="1"/>
        <v>2504.9499999999998</v>
      </c>
    </row>
    <row r="16" spans="1:30" ht="14" x14ac:dyDescent="0.3">
      <c r="A16" s="55" t="s">
        <v>182</v>
      </c>
      <c r="B16" s="56" t="s">
        <v>39</v>
      </c>
      <c r="C16" s="57" t="s">
        <v>219</v>
      </c>
      <c r="D16" s="94" t="s">
        <v>227</v>
      </c>
      <c r="E16" s="138">
        <v>1</v>
      </c>
      <c r="F16" s="60" t="s">
        <v>235</v>
      </c>
      <c r="G16" s="148">
        <v>0</v>
      </c>
      <c r="H16" s="146">
        <v>500.99</v>
      </c>
      <c r="I16" s="146">
        <v>2003.96</v>
      </c>
      <c r="J16" s="149">
        <f t="shared" si="1"/>
        <v>2504.9499999999998</v>
      </c>
    </row>
    <row r="17" spans="1:10" ht="14" x14ac:dyDescent="0.3">
      <c r="A17" s="55" t="s">
        <v>181</v>
      </c>
      <c r="B17" s="57" t="s">
        <v>33</v>
      </c>
      <c r="C17" s="56" t="s">
        <v>634</v>
      </c>
      <c r="D17" s="94" t="s">
        <v>227</v>
      </c>
      <c r="E17" s="138">
        <v>1</v>
      </c>
      <c r="F17" s="60" t="s">
        <v>236</v>
      </c>
      <c r="G17" s="148">
        <v>0</v>
      </c>
      <c r="H17" s="145">
        <v>1079.06</v>
      </c>
      <c r="I17" s="145">
        <v>4316.21</v>
      </c>
      <c r="J17" s="149">
        <f t="shared" si="1"/>
        <v>5395.27</v>
      </c>
    </row>
    <row r="18" spans="1:10" ht="14" x14ac:dyDescent="0.3">
      <c r="A18" s="55" t="s">
        <v>183</v>
      </c>
      <c r="B18" s="57" t="s">
        <v>27</v>
      </c>
      <c r="C18" s="57" t="s">
        <v>219</v>
      </c>
      <c r="D18" s="94" t="s">
        <v>227</v>
      </c>
      <c r="E18" s="138">
        <v>1</v>
      </c>
      <c r="F18" s="61" t="s">
        <v>237</v>
      </c>
      <c r="G18" s="148">
        <v>0</v>
      </c>
      <c r="H18" s="146">
        <v>1695.65</v>
      </c>
      <c r="I18" s="146">
        <v>6782.61</v>
      </c>
      <c r="J18" s="149">
        <f t="shared" si="1"/>
        <v>8478.26</v>
      </c>
    </row>
    <row r="19" spans="1:10" ht="14" x14ac:dyDescent="0.3">
      <c r="A19" s="55" t="s">
        <v>183</v>
      </c>
      <c r="B19" s="57" t="s">
        <v>27</v>
      </c>
      <c r="C19" s="56" t="s">
        <v>222</v>
      </c>
      <c r="D19" s="94" t="s">
        <v>227</v>
      </c>
      <c r="E19" s="138">
        <v>1</v>
      </c>
      <c r="F19" s="60" t="s">
        <v>238</v>
      </c>
      <c r="G19" s="148">
        <v>0</v>
      </c>
      <c r="H19" s="146">
        <v>1695.65</v>
      </c>
      <c r="I19" s="146">
        <v>6782.61</v>
      </c>
      <c r="J19" s="149">
        <f t="shared" si="1"/>
        <v>8478.26</v>
      </c>
    </row>
    <row r="20" spans="1:10" ht="14" x14ac:dyDescent="0.3">
      <c r="A20" s="55" t="s">
        <v>185</v>
      </c>
      <c r="B20" s="55" t="s">
        <v>29</v>
      </c>
      <c r="C20" s="57" t="s">
        <v>636</v>
      </c>
      <c r="D20" s="94" t="s">
        <v>227</v>
      </c>
      <c r="E20" s="138">
        <v>1</v>
      </c>
      <c r="F20" s="60" t="s">
        <v>239</v>
      </c>
      <c r="G20" s="148">
        <v>0</v>
      </c>
      <c r="H20" s="146">
        <v>1425.9</v>
      </c>
      <c r="I20" s="146">
        <v>5703.56</v>
      </c>
      <c r="J20" s="149">
        <f t="shared" si="1"/>
        <v>7129.4600000000009</v>
      </c>
    </row>
    <row r="21" spans="1:10" ht="14" x14ac:dyDescent="0.3">
      <c r="A21" s="55" t="s">
        <v>183</v>
      </c>
      <c r="B21" s="57" t="s">
        <v>27</v>
      </c>
      <c r="C21" s="56" t="s">
        <v>222</v>
      </c>
      <c r="D21" s="94" t="s">
        <v>227</v>
      </c>
      <c r="E21" s="138">
        <v>1</v>
      </c>
      <c r="F21" s="60" t="s">
        <v>241</v>
      </c>
      <c r="G21" s="148">
        <v>0</v>
      </c>
      <c r="H21" s="146">
        <v>1695.65</v>
      </c>
      <c r="I21" s="146">
        <v>6782.61</v>
      </c>
      <c r="J21" s="149">
        <f t="shared" si="1"/>
        <v>8478.26</v>
      </c>
    </row>
    <row r="22" spans="1:10" ht="14" x14ac:dyDescent="0.3">
      <c r="A22" s="55" t="s">
        <v>180</v>
      </c>
      <c r="B22" s="58" t="s">
        <v>37</v>
      </c>
      <c r="C22" s="57" t="s">
        <v>636</v>
      </c>
      <c r="D22" s="94" t="s">
        <v>407</v>
      </c>
      <c r="E22" s="138">
        <v>1</v>
      </c>
      <c r="F22" s="60" t="s">
        <v>242</v>
      </c>
      <c r="G22" s="148">
        <v>0</v>
      </c>
      <c r="H22" s="145"/>
      <c r="I22" s="145">
        <v>3083.01</v>
      </c>
      <c r="J22" s="149">
        <f t="shared" si="1"/>
        <v>3083.01</v>
      </c>
    </row>
    <row r="23" spans="1:10" ht="16.5" customHeight="1" x14ac:dyDescent="0.3">
      <c r="A23" s="55" t="s">
        <v>180</v>
      </c>
      <c r="B23" s="58" t="s">
        <v>37</v>
      </c>
      <c r="C23" s="57" t="s">
        <v>636</v>
      </c>
      <c r="D23" s="94" t="s">
        <v>227</v>
      </c>
      <c r="E23" s="138">
        <v>1</v>
      </c>
      <c r="F23" s="155" t="s">
        <v>649</v>
      </c>
      <c r="G23" s="148">
        <v>0</v>
      </c>
      <c r="H23" s="145">
        <v>770.75</v>
      </c>
      <c r="I23" s="145">
        <v>3083.01</v>
      </c>
      <c r="J23" s="149">
        <f t="shared" si="1"/>
        <v>3853.76</v>
      </c>
    </row>
    <row r="24" spans="1:10" ht="14" x14ac:dyDescent="0.3">
      <c r="A24" s="55" t="s">
        <v>180</v>
      </c>
      <c r="B24" s="58" t="s">
        <v>37</v>
      </c>
      <c r="C24" s="57" t="s">
        <v>222</v>
      </c>
      <c r="D24" s="94" t="s">
        <v>227</v>
      </c>
      <c r="E24" s="138">
        <v>1</v>
      </c>
      <c r="F24" s="60" t="s">
        <v>243</v>
      </c>
      <c r="G24" s="148">
        <v>0</v>
      </c>
      <c r="H24" s="145">
        <v>770.75</v>
      </c>
      <c r="I24" s="145">
        <v>3083.01</v>
      </c>
      <c r="J24" s="149">
        <f t="shared" si="1"/>
        <v>3853.76</v>
      </c>
    </row>
    <row r="25" spans="1:10" ht="14" x14ac:dyDescent="0.3">
      <c r="A25" s="55" t="s">
        <v>187</v>
      </c>
      <c r="B25" s="55" t="s">
        <v>25</v>
      </c>
      <c r="C25" s="57" t="s">
        <v>219</v>
      </c>
      <c r="D25" s="94" t="s">
        <v>227</v>
      </c>
      <c r="E25" s="138">
        <v>1</v>
      </c>
      <c r="F25" s="63" t="s">
        <v>244</v>
      </c>
      <c r="G25" s="148">
        <v>0</v>
      </c>
      <c r="H25" s="147">
        <v>2600</v>
      </c>
      <c r="I25" s="147">
        <v>10400</v>
      </c>
      <c r="J25" s="146">
        <f t="shared" si="1"/>
        <v>13000</v>
      </c>
    </row>
    <row r="26" spans="1:10" ht="14" x14ac:dyDescent="0.3">
      <c r="A26" s="55" t="s">
        <v>210</v>
      </c>
      <c r="B26" s="55" t="s">
        <v>449</v>
      </c>
      <c r="C26" s="58" t="s">
        <v>637</v>
      </c>
      <c r="D26" s="94" t="s">
        <v>227</v>
      </c>
      <c r="E26" s="138">
        <v>1</v>
      </c>
      <c r="F26" s="152" t="s">
        <v>640</v>
      </c>
      <c r="G26" s="148">
        <v>0</v>
      </c>
      <c r="H26" s="146">
        <v>3709.68</v>
      </c>
      <c r="I26" s="146">
        <v>14838.72</v>
      </c>
      <c r="J26" s="149">
        <f t="shared" si="1"/>
        <v>18548.399999999998</v>
      </c>
    </row>
    <row r="27" spans="1:10" ht="14" x14ac:dyDescent="0.3">
      <c r="A27" s="55" t="s">
        <v>180</v>
      </c>
      <c r="B27" s="58" t="s">
        <v>37</v>
      </c>
      <c r="C27" s="57" t="s">
        <v>635</v>
      </c>
      <c r="D27" s="94" t="s">
        <v>227</v>
      </c>
      <c r="E27" s="138">
        <v>1</v>
      </c>
      <c r="F27" s="60" t="s">
        <v>249</v>
      </c>
      <c r="G27" s="148">
        <v>0</v>
      </c>
      <c r="H27" s="145">
        <v>770.75</v>
      </c>
      <c r="I27" s="145">
        <v>3083.01</v>
      </c>
      <c r="J27" s="149">
        <f t="shared" si="1"/>
        <v>3853.76</v>
      </c>
    </row>
    <row r="28" spans="1:10" ht="14" x14ac:dyDescent="0.3">
      <c r="A28" s="55" t="s">
        <v>181</v>
      </c>
      <c r="B28" s="57" t="s">
        <v>33</v>
      </c>
      <c r="C28" s="55" t="s">
        <v>636</v>
      </c>
      <c r="D28" s="94" t="s">
        <v>407</v>
      </c>
      <c r="E28" s="138">
        <v>1</v>
      </c>
      <c r="F28" s="61" t="s">
        <v>595</v>
      </c>
      <c r="G28" s="148">
        <v>0</v>
      </c>
      <c r="H28" s="145"/>
      <c r="I28" s="145">
        <v>4316.21</v>
      </c>
      <c r="J28" s="149">
        <f t="shared" si="1"/>
        <v>4316.21</v>
      </c>
    </row>
    <row r="29" spans="1:10" ht="14" x14ac:dyDescent="0.3">
      <c r="A29" s="56" t="s">
        <v>189</v>
      </c>
      <c r="B29" s="56" t="s">
        <v>31</v>
      </c>
      <c r="C29" s="56" t="s">
        <v>634</v>
      </c>
      <c r="D29" s="94" t="s">
        <v>227</v>
      </c>
      <c r="E29" s="138">
        <v>1</v>
      </c>
      <c r="F29" s="129" t="s">
        <v>250</v>
      </c>
      <c r="G29" s="148">
        <v>0</v>
      </c>
      <c r="H29" s="146">
        <v>1310.28</v>
      </c>
      <c r="I29" s="146">
        <v>5241.1099999999997</v>
      </c>
      <c r="J29" s="149">
        <f t="shared" si="1"/>
        <v>6551.3899999999994</v>
      </c>
    </row>
    <row r="30" spans="1:10" ht="14" x14ac:dyDescent="0.3">
      <c r="A30" s="55" t="s">
        <v>180</v>
      </c>
      <c r="B30" s="58" t="s">
        <v>37</v>
      </c>
      <c r="C30" s="57" t="s">
        <v>222</v>
      </c>
      <c r="D30" s="94" t="s">
        <v>227</v>
      </c>
      <c r="E30" s="138">
        <v>1</v>
      </c>
      <c r="F30" s="60" t="s">
        <v>612</v>
      </c>
      <c r="G30" s="148">
        <v>0</v>
      </c>
      <c r="H30" s="145">
        <v>770.75</v>
      </c>
      <c r="I30" s="145">
        <v>3083.01</v>
      </c>
      <c r="J30" s="149">
        <f t="shared" si="1"/>
        <v>3853.76</v>
      </c>
    </row>
    <row r="31" spans="1:10" ht="14" x14ac:dyDescent="0.3">
      <c r="A31" s="55" t="s">
        <v>187</v>
      </c>
      <c r="B31" s="55" t="s">
        <v>25</v>
      </c>
      <c r="C31" s="56" t="s">
        <v>637</v>
      </c>
      <c r="D31" s="94" t="s">
        <v>227</v>
      </c>
      <c r="E31" s="138">
        <v>1</v>
      </c>
      <c r="F31" s="60" t="s">
        <v>623</v>
      </c>
      <c r="G31" s="148">
        <v>0</v>
      </c>
      <c r="H31" s="147">
        <v>2600</v>
      </c>
      <c r="I31" s="147">
        <v>10400</v>
      </c>
      <c r="J31" s="146">
        <f t="shared" si="1"/>
        <v>13000</v>
      </c>
    </row>
    <row r="32" spans="1:10" ht="14" x14ac:dyDescent="0.3">
      <c r="A32" s="55" t="s">
        <v>180</v>
      </c>
      <c r="B32" s="58" t="s">
        <v>37</v>
      </c>
      <c r="C32" s="58" t="s">
        <v>636</v>
      </c>
      <c r="D32" s="94" t="s">
        <v>227</v>
      </c>
      <c r="E32" s="138">
        <v>1</v>
      </c>
      <c r="F32" s="60" t="s">
        <v>585</v>
      </c>
      <c r="G32" s="148">
        <v>0</v>
      </c>
      <c r="H32" s="145">
        <v>770.75</v>
      </c>
      <c r="I32" s="145">
        <v>3083.01</v>
      </c>
      <c r="J32" s="149">
        <f t="shared" si="1"/>
        <v>3853.76</v>
      </c>
    </row>
    <row r="33" spans="1:10" ht="14" x14ac:dyDescent="0.3">
      <c r="A33" s="55" t="s">
        <v>181</v>
      </c>
      <c r="B33" s="57" t="s">
        <v>33</v>
      </c>
      <c r="C33" s="56" t="s">
        <v>222</v>
      </c>
      <c r="D33" s="94" t="s">
        <v>227</v>
      </c>
      <c r="E33" s="138">
        <v>1</v>
      </c>
      <c r="F33" s="60" t="s">
        <v>252</v>
      </c>
      <c r="G33" s="148">
        <v>0</v>
      </c>
      <c r="H33" s="145">
        <v>1079.06</v>
      </c>
      <c r="I33" s="145">
        <v>4316.21</v>
      </c>
      <c r="J33" s="149">
        <f t="shared" si="1"/>
        <v>5395.27</v>
      </c>
    </row>
    <row r="34" spans="1:10" ht="14" x14ac:dyDescent="0.3">
      <c r="A34" s="55" t="s">
        <v>183</v>
      </c>
      <c r="B34" s="57" t="s">
        <v>27</v>
      </c>
      <c r="C34" s="56" t="s">
        <v>222</v>
      </c>
      <c r="D34" s="94" t="s">
        <v>227</v>
      </c>
      <c r="E34" s="138">
        <v>1</v>
      </c>
      <c r="F34" s="60" t="s">
        <v>253</v>
      </c>
      <c r="G34" s="148">
        <v>0</v>
      </c>
      <c r="H34" s="146">
        <v>1695.65</v>
      </c>
      <c r="I34" s="146">
        <v>6782.61</v>
      </c>
      <c r="J34" s="149">
        <f t="shared" si="1"/>
        <v>8478.26</v>
      </c>
    </row>
    <row r="35" spans="1:10" ht="14" x14ac:dyDescent="0.3">
      <c r="A35" s="55" t="s">
        <v>189</v>
      </c>
      <c r="B35" s="55" t="s">
        <v>31</v>
      </c>
      <c r="C35" s="58" t="s">
        <v>636</v>
      </c>
      <c r="D35" s="94" t="s">
        <v>407</v>
      </c>
      <c r="E35" s="138">
        <v>1</v>
      </c>
      <c r="F35" s="60" t="s">
        <v>254</v>
      </c>
      <c r="G35" s="148">
        <v>0</v>
      </c>
      <c r="H35" s="146"/>
      <c r="I35" s="146">
        <v>5241.1099999999997</v>
      </c>
      <c r="J35" s="149">
        <f t="shared" si="1"/>
        <v>5241.1099999999997</v>
      </c>
    </row>
    <row r="36" spans="1:10" ht="14" x14ac:dyDescent="0.3">
      <c r="A36" s="55" t="s">
        <v>190</v>
      </c>
      <c r="B36" s="55" t="s">
        <v>449</v>
      </c>
      <c r="C36" s="56" t="s">
        <v>634</v>
      </c>
      <c r="D36" s="94" t="s">
        <v>227</v>
      </c>
      <c r="E36" s="138">
        <v>1</v>
      </c>
      <c r="F36" s="60" t="s">
        <v>255</v>
      </c>
      <c r="G36" s="148">
        <v>0</v>
      </c>
      <c r="H36" s="146">
        <v>3709.68</v>
      </c>
      <c r="I36" s="146">
        <v>14838.72</v>
      </c>
      <c r="J36" s="149">
        <f t="shared" si="1"/>
        <v>18548.399999999998</v>
      </c>
    </row>
    <row r="37" spans="1:10" ht="14" x14ac:dyDescent="0.3">
      <c r="A37" s="55" t="s">
        <v>180</v>
      </c>
      <c r="B37" s="58" t="s">
        <v>37</v>
      </c>
      <c r="C37" s="56" t="s">
        <v>634</v>
      </c>
      <c r="D37" s="94" t="s">
        <v>227</v>
      </c>
      <c r="E37" s="138">
        <v>1</v>
      </c>
      <c r="F37" s="129" t="s">
        <v>257</v>
      </c>
      <c r="G37" s="148">
        <v>0</v>
      </c>
      <c r="H37" s="145">
        <v>770.75</v>
      </c>
      <c r="I37" s="145">
        <v>3083.01</v>
      </c>
      <c r="J37" s="149">
        <f t="shared" si="1"/>
        <v>3853.76</v>
      </c>
    </row>
    <row r="38" spans="1:10" ht="14" x14ac:dyDescent="0.3">
      <c r="A38" s="55" t="s">
        <v>181</v>
      </c>
      <c r="B38" s="57" t="s">
        <v>33</v>
      </c>
      <c r="C38" s="57" t="s">
        <v>636</v>
      </c>
      <c r="D38" s="94" t="s">
        <v>227</v>
      </c>
      <c r="E38" s="138">
        <v>1</v>
      </c>
      <c r="F38" s="155" t="s">
        <v>650</v>
      </c>
      <c r="G38" s="148">
        <v>0</v>
      </c>
      <c r="H38" s="145">
        <v>1079.06</v>
      </c>
      <c r="I38" s="145">
        <v>4316.21</v>
      </c>
      <c r="J38" s="149">
        <f t="shared" si="1"/>
        <v>5395.27</v>
      </c>
    </row>
    <row r="39" spans="1:10" ht="26" x14ac:dyDescent="0.3">
      <c r="A39" s="55" t="s">
        <v>191</v>
      </c>
      <c r="B39" s="55" t="s">
        <v>31</v>
      </c>
      <c r="C39" s="57" t="s">
        <v>219</v>
      </c>
      <c r="D39" s="94" t="s">
        <v>407</v>
      </c>
      <c r="E39" s="138">
        <v>1</v>
      </c>
      <c r="F39" s="60" t="s">
        <v>258</v>
      </c>
      <c r="G39" s="148">
        <v>0</v>
      </c>
      <c r="H39" s="146"/>
      <c r="I39" s="146">
        <v>5241.1099999999997</v>
      </c>
      <c r="J39" s="149">
        <f t="shared" si="1"/>
        <v>5241.1099999999997</v>
      </c>
    </row>
    <row r="40" spans="1:10" ht="14" x14ac:dyDescent="0.3">
      <c r="A40" s="55" t="s">
        <v>180</v>
      </c>
      <c r="B40" s="58" t="s">
        <v>37</v>
      </c>
      <c r="C40" s="57" t="s">
        <v>636</v>
      </c>
      <c r="D40" s="94" t="s">
        <v>227</v>
      </c>
      <c r="E40" s="138">
        <v>1</v>
      </c>
      <c r="F40" s="155" t="s">
        <v>651</v>
      </c>
      <c r="G40" s="148">
        <v>0</v>
      </c>
      <c r="H40" s="145">
        <v>770.75</v>
      </c>
      <c r="I40" s="145">
        <v>3083.01</v>
      </c>
      <c r="J40" s="149">
        <f t="shared" ref="J40:J71" si="2">H40+I40</f>
        <v>3853.76</v>
      </c>
    </row>
    <row r="41" spans="1:10" ht="14" x14ac:dyDescent="0.3">
      <c r="A41" s="55" t="s">
        <v>182</v>
      </c>
      <c r="B41" s="56" t="s">
        <v>39</v>
      </c>
      <c r="C41" s="56" t="s">
        <v>222</v>
      </c>
      <c r="D41" s="94" t="s">
        <v>227</v>
      </c>
      <c r="E41" s="138">
        <v>1</v>
      </c>
      <c r="F41" s="60" t="s">
        <v>260</v>
      </c>
      <c r="G41" s="148">
        <v>0</v>
      </c>
      <c r="H41" s="146">
        <v>500.99</v>
      </c>
      <c r="I41" s="146">
        <v>2003.96</v>
      </c>
      <c r="J41" s="149">
        <f t="shared" si="2"/>
        <v>2504.9499999999998</v>
      </c>
    </row>
    <row r="42" spans="1:10" ht="14" x14ac:dyDescent="0.3">
      <c r="A42" s="55" t="s">
        <v>193</v>
      </c>
      <c r="B42" s="57" t="s">
        <v>27</v>
      </c>
      <c r="C42" s="56" t="s">
        <v>634</v>
      </c>
      <c r="D42" s="94" t="s">
        <v>227</v>
      </c>
      <c r="E42" s="138">
        <v>1</v>
      </c>
      <c r="F42" s="60" t="s">
        <v>262</v>
      </c>
      <c r="G42" s="148">
        <v>0</v>
      </c>
      <c r="H42" s="146">
        <v>1695.65</v>
      </c>
      <c r="I42" s="146">
        <v>6782.61</v>
      </c>
      <c r="J42" s="149">
        <f t="shared" si="2"/>
        <v>8478.26</v>
      </c>
    </row>
    <row r="43" spans="1:10" ht="14" x14ac:dyDescent="0.3">
      <c r="A43" s="55" t="s">
        <v>183</v>
      </c>
      <c r="B43" s="57" t="s">
        <v>27</v>
      </c>
      <c r="C43" s="58" t="s">
        <v>222</v>
      </c>
      <c r="D43" s="94" t="s">
        <v>227</v>
      </c>
      <c r="E43" s="138">
        <v>1</v>
      </c>
      <c r="F43" s="61" t="s">
        <v>263</v>
      </c>
      <c r="G43" s="148">
        <v>0</v>
      </c>
      <c r="H43" s="146">
        <v>1695.65</v>
      </c>
      <c r="I43" s="146">
        <v>6782.61</v>
      </c>
      <c r="J43" s="149">
        <f t="shared" si="2"/>
        <v>8478.26</v>
      </c>
    </row>
    <row r="44" spans="1:10" ht="14" x14ac:dyDescent="0.3">
      <c r="A44" s="55" t="s">
        <v>185</v>
      </c>
      <c r="B44" s="55" t="s">
        <v>29</v>
      </c>
      <c r="C44" s="56" t="s">
        <v>634</v>
      </c>
      <c r="D44" s="94" t="s">
        <v>227</v>
      </c>
      <c r="E44" s="138">
        <v>1</v>
      </c>
      <c r="F44" s="60" t="s">
        <v>264</v>
      </c>
      <c r="G44" s="148">
        <v>0</v>
      </c>
      <c r="H44" s="146">
        <v>1425.9</v>
      </c>
      <c r="I44" s="146">
        <v>5703.56</v>
      </c>
      <c r="J44" s="149">
        <f t="shared" si="2"/>
        <v>7129.4600000000009</v>
      </c>
    </row>
    <row r="45" spans="1:10" ht="14" x14ac:dyDescent="0.3">
      <c r="A45" s="55" t="s">
        <v>180</v>
      </c>
      <c r="B45" s="58" t="s">
        <v>37</v>
      </c>
      <c r="C45" s="56" t="s">
        <v>222</v>
      </c>
      <c r="D45" s="94" t="s">
        <v>227</v>
      </c>
      <c r="E45" s="138">
        <v>1</v>
      </c>
      <c r="F45" s="60" t="s">
        <v>265</v>
      </c>
      <c r="G45" s="148">
        <v>0</v>
      </c>
      <c r="H45" s="145">
        <v>770.75</v>
      </c>
      <c r="I45" s="145">
        <v>3083.01</v>
      </c>
      <c r="J45" s="149">
        <f t="shared" si="2"/>
        <v>3853.76</v>
      </c>
    </row>
    <row r="46" spans="1:10" ht="14" x14ac:dyDescent="0.3">
      <c r="A46" s="55" t="s">
        <v>180</v>
      </c>
      <c r="B46" s="58" t="s">
        <v>37</v>
      </c>
      <c r="C46" s="55" t="s">
        <v>226</v>
      </c>
      <c r="D46" s="94" t="s">
        <v>407</v>
      </c>
      <c r="E46" s="138">
        <v>1</v>
      </c>
      <c r="F46" s="60" t="s">
        <v>266</v>
      </c>
      <c r="G46" s="148">
        <v>0</v>
      </c>
      <c r="H46" s="145"/>
      <c r="I46" s="145">
        <v>3083.01</v>
      </c>
      <c r="J46" s="149">
        <f t="shared" si="2"/>
        <v>3083.01</v>
      </c>
    </row>
    <row r="47" spans="1:10" ht="14" x14ac:dyDescent="0.3">
      <c r="A47" s="55" t="s">
        <v>182</v>
      </c>
      <c r="B47" s="56" t="s">
        <v>39</v>
      </c>
      <c r="C47" s="56" t="s">
        <v>222</v>
      </c>
      <c r="D47" s="94" t="s">
        <v>227</v>
      </c>
      <c r="E47" s="138">
        <v>1</v>
      </c>
      <c r="F47" s="60" t="s">
        <v>268</v>
      </c>
      <c r="G47" s="148">
        <v>0</v>
      </c>
      <c r="H47" s="146">
        <v>500.99</v>
      </c>
      <c r="I47" s="146">
        <v>2003.96</v>
      </c>
      <c r="J47" s="149">
        <f t="shared" si="2"/>
        <v>2504.9499999999998</v>
      </c>
    </row>
    <row r="48" spans="1:10" ht="14" x14ac:dyDescent="0.3">
      <c r="A48" s="55" t="s">
        <v>185</v>
      </c>
      <c r="B48" s="55" t="s">
        <v>29</v>
      </c>
      <c r="C48" s="57" t="s">
        <v>636</v>
      </c>
      <c r="D48" s="94" t="s">
        <v>227</v>
      </c>
      <c r="E48" s="138">
        <v>1</v>
      </c>
      <c r="F48" s="60" t="s">
        <v>269</v>
      </c>
      <c r="G48" s="148">
        <v>0</v>
      </c>
      <c r="H48" s="146">
        <v>1425.9</v>
      </c>
      <c r="I48" s="146">
        <v>5703.56</v>
      </c>
      <c r="J48" s="149">
        <f t="shared" si="2"/>
        <v>7129.4600000000009</v>
      </c>
    </row>
    <row r="49" spans="1:10" ht="14" x14ac:dyDescent="0.3">
      <c r="A49" s="55" t="s">
        <v>181</v>
      </c>
      <c r="B49" s="57" t="s">
        <v>33</v>
      </c>
      <c r="C49" s="57" t="s">
        <v>219</v>
      </c>
      <c r="D49" s="94" t="s">
        <v>227</v>
      </c>
      <c r="E49" s="138">
        <v>1</v>
      </c>
      <c r="F49" s="61" t="s">
        <v>270</v>
      </c>
      <c r="G49" s="148">
        <v>0</v>
      </c>
      <c r="H49" s="145">
        <v>1079.06</v>
      </c>
      <c r="I49" s="145">
        <v>4316.21</v>
      </c>
      <c r="J49" s="149">
        <f t="shared" si="2"/>
        <v>5395.27</v>
      </c>
    </row>
    <row r="50" spans="1:10" ht="14" x14ac:dyDescent="0.3">
      <c r="A50" s="55" t="s">
        <v>194</v>
      </c>
      <c r="B50" s="57" t="s">
        <v>33</v>
      </c>
      <c r="C50" s="56" t="s">
        <v>226</v>
      </c>
      <c r="D50" s="94" t="s">
        <v>407</v>
      </c>
      <c r="E50" s="138">
        <v>1</v>
      </c>
      <c r="F50" s="60" t="s">
        <v>271</v>
      </c>
      <c r="G50" s="148">
        <v>0</v>
      </c>
      <c r="H50" s="145"/>
      <c r="I50" s="145">
        <v>4316.21</v>
      </c>
      <c r="J50" s="149">
        <f t="shared" si="2"/>
        <v>4316.21</v>
      </c>
    </row>
    <row r="51" spans="1:10" ht="14" x14ac:dyDescent="0.3">
      <c r="A51" s="55" t="s">
        <v>188</v>
      </c>
      <c r="B51" s="55" t="s">
        <v>35</v>
      </c>
      <c r="C51" s="56" t="s">
        <v>226</v>
      </c>
      <c r="D51" s="94" t="s">
        <v>227</v>
      </c>
      <c r="E51" s="138">
        <v>1</v>
      </c>
      <c r="F51" s="60" t="s">
        <v>272</v>
      </c>
      <c r="G51" s="148">
        <v>0</v>
      </c>
      <c r="H51" s="146">
        <v>936.46</v>
      </c>
      <c r="I51" s="146">
        <v>3745.85</v>
      </c>
      <c r="J51" s="149">
        <f t="shared" si="2"/>
        <v>4682.3099999999995</v>
      </c>
    </row>
    <row r="52" spans="1:10" ht="14" x14ac:dyDescent="0.3">
      <c r="A52" s="55" t="s">
        <v>180</v>
      </c>
      <c r="B52" s="58" t="s">
        <v>37</v>
      </c>
      <c r="C52" s="58" t="s">
        <v>636</v>
      </c>
      <c r="D52" s="94" t="s">
        <v>227</v>
      </c>
      <c r="E52" s="138">
        <v>1</v>
      </c>
      <c r="F52" s="90" t="s">
        <v>642</v>
      </c>
      <c r="G52" s="148">
        <v>0</v>
      </c>
      <c r="H52" s="145">
        <v>770.75</v>
      </c>
      <c r="I52" s="145">
        <v>3083.01</v>
      </c>
      <c r="J52" s="149">
        <f t="shared" si="2"/>
        <v>3853.76</v>
      </c>
    </row>
    <row r="53" spans="1:10" ht="14" x14ac:dyDescent="0.3">
      <c r="A53" s="55" t="s">
        <v>183</v>
      </c>
      <c r="B53" s="57" t="s">
        <v>27</v>
      </c>
      <c r="C53" s="56" t="s">
        <v>222</v>
      </c>
      <c r="D53" s="94" t="s">
        <v>227</v>
      </c>
      <c r="E53" s="138">
        <v>1</v>
      </c>
      <c r="F53" s="60" t="s">
        <v>275</v>
      </c>
      <c r="G53" s="148">
        <v>0</v>
      </c>
      <c r="H53" s="146">
        <v>1695.65</v>
      </c>
      <c r="I53" s="146">
        <v>6782.61</v>
      </c>
      <c r="J53" s="149">
        <f t="shared" si="2"/>
        <v>8478.26</v>
      </c>
    </row>
    <row r="54" spans="1:10" ht="14" x14ac:dyDescent="0.3">
      <c r="A54" s="55" t="s">
        <v>195</v>
      </c>
      <c r="B54" s="55" t="s">
        <v>41</v>
      </c>
      <c r="C54" s="55" t="s">
        <v>636</v>
      </c>
      <c r="D54" s="94" t="s">
        <v>227</v>
      </c>
      <c r="E54" s="138">
        <v>1</v>
      </c>
      <c r="F54" s="60" t="s">
        <v>590</v>
      </c>
      <c r="G54" s="148">
        <v>0</v>
      </c>
      <c r="H54" s="146">
        <v>308.3</v>
      </c>
      <c r="I54" s="146">
        <v>1233.21</v>
      </c>
      <c r="J54" s="150">
        <f t="shared" si="2"/>
        <v>1541.51</v>
      </c>
    </row>
    <row r="55" spans="1:10" ht="14" x14ac:dyDescent="0.3">
      <c r="A55" s="55" t="s">
        <v>182</v>
      </c>
      <c r="B55" s="56" t="s">
        <v>39</v>
      </c>
      <c r="C55" s="55" t="s">
        <v>226</v>
      </c>
      <c r="D55" s="94" t="s">
        <v>227</v>
      </c>
      <c r="E55" s="138">
        <v>1</v>
      </c>
      <c r="F55" s="60" t="s">
        <v>277</v>
      </c>
      <c r="G55" s="148">
        <v>0</v>
      </c>
      <c r="H55" s="146">
        <v>500.99</v>
      </c>
      <c r="I55" s="146">
        <v>2003.96</v>
      </c>
      <c r="J55" s="149">
        <f t="shared" si="2"/>
        <v>2504.9499999999998</v>
      </c>
    </row>
    <row r="56" spans="1:10" ht="14" x14ac:dyDescent="0.3">
      <c r="A56" s="55" t="s">
        <v>182</v>
      </c>
      <c r="B56" s="56" t="s">
        <v>39</v>
      </c>
      <c r="C56" s="56" t="s">
        <v>222</v>
      </c>
      <c r="D56" s="94" t="s">
        <v>227</v>
      </c>
      <c r="E56" s="138">
        <v>1</v>
      </c>
      <c r="F56" s="60" t="s">
        <v>278</v>
      </c>
      <c r="G56" s="148">
        <v>0</v>
      </c>
      <c r="H56" s="146">
        <v>500.99</v>
      </c>
      <c r="I56" s="146">
        <v>2003.96</v>
      </c>
      <c r="J56" s="149">
        <f t="shared" si="2"/>
        <v>2504.9499999999998</v>
      </c>
    </row>
    <row r="57" spans="1:10" ht="14" x14ac:dyDescent="0.3">
      <c r="A57" s="55" t="s">
        <v>195</v>
      </c>
      <c r="B57" s="55" t="s">
        <v>41</v>
      </c>
      <c r="C57" s="56" t="s">
        <v>222</v>
      </c>
      <c r="D57" s="94" t="s">
        <v>227</v>
      </c>
      <c r="E57" s="138">
        <v>1</v>
      </c>
      <c r="F57" s="61" t="s">
        <v>280</v>
      </c>
      <c r="G57" s="148">
        <v>0</v>
      </c>
      <c r="H57" s="146">
        <v>308.3</v>
      </c>
      <c r="I57" s="146">
        <v>1233.21</v>
      </c>
      <c r="J57" s="150">
        <f t="shared" si="2"/>
        <v>1541.51</v>
      </c>
    </row>
    <row r="58" spans="1:10" ht="14" x14ac:dyDescent="0.3">
      <c r="A58" s="55" t="s">
        <v>185</v>
      </c>
      <c r="B58" s="55" t="s">
        <v>29</v>
      </c>
      <c r="C58" s="56" t="s">
        <v>222</v>
      </c>
      <c r="D58" s="94" t="s">
        <v>227</v>
      </c>
      <c r="E58" s="138">
        <v>1</v>
      </c>
      <c r="F58" s="61" t="s">
        <v>611</v>
      </c>
      <c r="G58" s="148">
        <v>0</v>
      </c>
      <c r="H58" s="146">
        <v>1425.9</v>
      </c>
      <c r="I58" s="146">
        <v>5703.56</v>
      </c>
      <c r="J58" s="149">
        <f t="shared" si="2"/>
        <v>7129.4600000000009</v>
      </c>
    </row>
    <row r="59" spans="1:10" ht="14" x14ac:dyDescent="0.3">
      <c r="A59" s="55" t="s">
        <v>189</v>
      </c>
      <c r="B59" s="55" t="s">
        <v>31</v>
      </c>
      <c r="C59" s="57" t="s">
        <v>219</v>
      </c>
      <c r="D59" s="94" t="s">
        <v>227</v>
      </c>
      <c r="E59" s="138">
        <v>1</v>
      </c>
      <c r="F59" s="60" t="s">
        <v>281</v>
      </c>
      <c r="G59" s="148">
        <v>0</v>
      </c>
      <c r="H59" s="146">
        <v>1310.28</v>
      </c>
      <c r="I59" s="146">
        <v>5241.1099999999997</v>
      </c>
      <c r="J59" s="149">
        <f t="shared" si="2"/>
        <v>6551.3899999999994</v>
      </c>
    </row>
    <row r="60" spans="1:10" ht="14" x14ac:dyDescent="0.3">
      <c r="A60" s="55" t="s">
        <v>183</v>
      </c>
      <c r="B60" s="57" t="s">
        <v>27</v>
      </c>
      <c r="C60" s="56" t="s">
        <v>222</v>
      </c>
      <c r="D60" s="94" t="s">
        <v>227</v>
      </c>
      <c r="E60" s="138">
        <v>1</v>
      </c>
      <c r="F60" s="60" t="s">
        <v>282</v>
      </c>
      <c r="G60" s="148">
        <v>0</v>
      </c>
      <c r="H60" s="146">
        <v>1695.65</v>
      </c>
      <c r="I60" s="146">
        <v>6782.61</v>
      </c>
      <c r="J60" s="149">
        <f t="shared" si="2"/>
        <v>8478.26</v>
      </c>
    </row>
    <row r="61" spans="1:10" ht="14" x14ac:dyDescent="0.3">
      <c r="A61" s="55" t="s">
        <v>196</v>
      </c>
      <c r="B61" s="57" t="s">
        <v>33</v>
      </c>
      <c r="C61" s="57" t="s">
        <v>219</v>
      </c>
      <c r="D61" s="94" t="s">
        <v>227</v>
      </c>
      <c r="E61" s="138">
        <v>1</v>
      </c>
      <c r="F61" s="60" t="s">
        <v>283</v>
      </c>
      <c r="G61" s="148">
        <v>0</v>
      </c>
      <c r="H61" s="145">
        <v>1079.06</v>
      </c>
      <c r="I61" s="145">
        <v>4316.21</v>
      </c>
      <c r="J61" s="149">
        <f t="shared" si="2"/>
        <v>5395.27</v>
      </c>
    </row>
    <row r="62" spans="1:10" ht="14" x14ac:dyDescent="0.3">
      <c r="A62" s="55" t="s">
        <v>189</v>
      </c>
      <c r="B62" s="55" t="s">
        <v>31</v>
      </c>
      <c r="C62" s="55" t="s">
        <v>226</v>
      </c>
      <c r="D62" s="94" t="s">
        <v>227</v>
      </c>
      <c r="E62" s="138">
        <v>1</v>
      </c>
      <c r="F62" s="61" t="s">
        <v>284</v>
      </c>
      <c r="G62" s="148">
        <v>0</v>
      </c>
      <c r="H62" s="146">
        <v>1310.28</v>
      </c>
      <c r="I62" s="146">
        <v>5241.1099999999997</v>
      </c>
      <c r="J62" s="149">
        <f t="shared" si="2"/>
        <v>6551.3899999999994</v>
      </c>
    </row>
    <row r="63" spans="1:10" ht="14" x14ac:dyDescent="0.3">
      <c r="A63" s="55" t="s">
        <v>187</v>
      </c>
      <c r="B63" s="55" t="s">
        <v>25</v>
      </c>
      <c r="C63" s="55" t="s">
        <v>226</v>
      </c>
      <c r="D63" s="94" t="s">
        <v>227</v>
      </c>
      <c r="E63" s="138">
        <v>1</v>
      </c>
      <c r="F63" s="60" t="s">
        <v>285</v>
      </c>
      <c r="G63" s="148">
        <v>0</v>
      </c>
      <c r="H63" s="147">
        <v>2600</v>
      </c>
      <c r="I63" s="147">
        <v>10400</v>
      </c>
      <c r="J63" s="146">
        <f t="shared" si="2"/>
        <v>13000</v>
      </c>
    </row>
    <row r="64" spans="1:10" ht="14" x14ac:dyDescent="0.3">
      <c r="A64" s="55" t="s">
        <v>182</v>
      </c>
      <c r="B64" s="56" t="s">
        <v>39</v>
      </c>
      <c r="C64" s="55" t="s">
        <v>226</v>
      </c>
      <c r="D64" s="94" t="s">
        <v>227</v>
      </c>
      <c r="E64" s="138">
        <v>1</v>
      </c>
      <c r="F64" s="61" t="s">
        <v>287</v>
      </c>
      <c r="G64" s="148">
        <v>0</v>
      </c>
      <c r="H64" s="146">
        <v>500.99</v>
      </c>
      <c r="I64" s="146">
        <v>2003.96</v>
      </c>
      <c r="J64" s="149">
        <f t="shared" si="2"/>
        <v>2504.9499999999998</v>
      </c>
    </row>
    <row r="65" spans="1:10" ht="14" x14ac:dyDescent="0.3">
      <c r="A65" s="55" t="s">
        <v>203</v>
      </c>
      <c r="B65" s="55" t="s">
        <v>31</v>
      </c>
      <c r="C65" s="55" t="s">
        <v>226</v>
      </c>
      <c r="D65" s="94" t="s">
        <v>407</v>
      </c>
      <c r="E65" s="138">
        <v>1</v>
      </c>
      <c r="F65" s="60" t="s">
        <v>288</v>
      </c>
      <c r="G65" s="148">
        <v>0</v>
      </c>
      <c r="H65" s="146"/>
      <c r="I65" s="146">
        <v>5241.1099999999997</v>
      </c>
      <c r="J65" s="149">
        <f t="shared" si="2"/>
        <v>5241.1099999999997</v>
      </c>
    </row>
    <row r="66" spans="1:10" ht="14" x14ac:dyDescent="0.3">
      <c r="A66" s="55" t="s">
        <v>188</v>
      </c>
      <c r="B66" s="55" t="s">
        <v>35</v>
      </c>
      <c r="C66" s="56" t="s">
        <v>636</v>
      </c>
      <c r="D66" s="94" t="s">
        <v>227</v>
      </c>
      <c r="E66" s="138">
        <v>1</v>
      </c>
      <c r="F66" s="152" t="s">
        <v>643</v>
      </c>
      <c r="G66" s="148">
        <v>0</v>
      </c>
      <c r="H66" s="146">
        <v>936.46</v>
      </c>
      <c r="I66" s="146">
        <v>3745.85</v>
      </c>
      <c r="J66" s="149">
        <f t="shared" si="2"/>
        <v>4682.3099999999995</v>
      </c>
    </row>
    <row r="67" spans="1:10" ht="14" x14ac:dyDescent="0.3">
      <c r="A67" s="55" t="s">
        <v>182</v>
      </c>
      <c r="B67" s="56" t="s">
        <v>39</v>
      </c>
      <c r="C67" s="56" t="s">
        <v>634</v>
      </c>
      <c r="D67" s="94" t="s">
        <v>227</v>
      </c>
      <c r="E67" s="138">
        <v>1</v>
      </c>
      <c r="F67" s="60" t="s">
        <v>291</v>
      </c>
      <c r="G67" s="148">
        <v>0</v>
      </c>
      <c r="H67" s="146">
        <v>500.99</v>
      </c>
      <c r="I67" s="146">
        <v>2003.96</v>
      </c>
      <c r="J67" s="149">
        <f t="shared" si="2"/>
        <v>2504.9499999999998</v>
      </c>
    </row>
    <row r="68" spans="1:10" ht="14" x14ac:dyDescent="0.3">
      <c r="A68" s="55" t="s">
        <v>201</v>
      </c>
      <c r="B68" s="56" t="s">
        <v>39</v>
      </c>
      <c r="C68" s="58" t="s">
        <v>637</v>
      </c>
      <c r="D68" s="94" t="s">
        <v>227</v>
      </c>
      <c r="E68" s="138">
        <v>1</v>
      </c>
      <c r="F68" s="60" t="s">
        <v>594</v>
      </c>
      <c r="G68" s="148">
        <v>0</v>
      </c>
      <c r="H68" s="146">
        <v>500.99</v>
      </c>
      <c r="I68" s="146">
        <v>2003.96</v>
      </c>
      <c r="J68" s="149">
        <f t="shared" si="2"/>
        <v>2504.9499999999998</v>
      </c>
    </row>
    <row r="69" spans="1:10" ht="14" x14ac:dyDescent="0.3">
      <c r="A69" s="55" t="s">
        <v>182</v>
      </c>
      <c r="B69" s="56" t="s">
        <v>39</v>
      </c>
      <c r="C69" s="56" t="s">
        <v>634</v>
      </c>
      <c r="D69" s="94" t="s">
        <v>227</v>
      </c>
      <c r="E69" s="138">
        <v>1</v>
      </c>
      <c r="F69" s="60" t="s">
        <v>296</v>
      </c>
      <c r="G69" s="148">
        <v>0</v>
      </c>
      <c r="H69" s="146">
        <v>500.99</v>
      </c>
      <c r="I69" s="146">
        <v>2003.96</v>
      </c>
      <c r="J69" s="149">
        <f t="shared" si="2"/>
        <v>2504.9499999999998</v>
      </c>
    </row>
    <row r="70" spans="1:10" ht="14" x14ac:dyDescent="0.3">
      <c r="A70" s="55" t="s">
        <v>199</v>
      </c>
      <c r="B70" s="55" t="s">
        <v>31</v>
      </c>
      <c r="C70" s="56" t="s">
        <v>634</v>
      </c>
      <c r="D70" s="94" t="s">
        <v>227</v>
      </c>
      <c r="E70" s="138">
        <v>1</v>
      </c>
      <c r="F70" s="60" t="s">
        <v>297</v>
      </c>
      <c r="G70" s="148">
        <v>0</v>
      </c>
      <c r="H70" s="146">
        <v>1310.28</v>
      </c>
      <c r="I70" s="146">
        <v>5241.1099999999997</v>
      </c>
      <c r="J70" s="149">
        <f t="shared" si="2"/>
        <v>6551.3899999999994</v>
      </c>
    </row>
    <row r="71" spans="1:10" ht="14" x14ac:dyDescent="0.3">
      <c r="A71" s="55" t="s">
        <v>200</v>
      </c>
      <c r="B71" s="57" t="s">
        <v>33</v>
      </c>
      <c r="C71" s="56" t="s">
        <v>222</v>
      </c>
      <c r="D71" s="94" t="s">
        <v>407</v>
      </c>
      <c r="E71" s="138">
        <v>1</v>
      </c>
      <c r="F71" s="60" t="s">
        <v>298</v>
      </c>
      <c r="G71" s="148">
        <v>0</v>
      </c>
      <c r="H71" s="145"/>
      <c r="I71" s="145">
        <v>4316.21</v>
      </c>
      <c r="J71" s="149">
        <f t="shared" si="2"/>
        <v>4316.21</v>
      </c>
    </row>
    <row r="72" spans="1:10" ht="14" x14ac:dyDescent="0.3">
      <c r="A72" s="55" t="s">
        <v>183</v>
      </c>
      <c r="B72" s="57" t="s">
        <v>27</v>
      </c>
      <c r="C72" s="57" t="s">
        <v>636</v>
      </c>
      <c r="D72" s="94" t="s">
        <v>227</v>
      </c>
      <c r="E72" s="138">
        <v>1</v>
      </c>
      <c r="F72" s="152" t="s">
        <v>610</v>
      </c>
      <c r="G72" s="148">
        <v>0</v>
      </c>
      <c r="H72" s="146">
        <v>1695.65</v>
      </c>
      <c r="I72" s="146">
        <v>6782.61</v>
      </c>
      <c r="J72" s="149">
        <f t="shared" ref="J72:J103" si="3">H72+I72</f>
        <v>8478.26</v>
      </c>
    </row>
    <row r="73" spans="1:10" ht="14" x14ac:dyDescent="0.3">
      <c r="A73" s="55" t="s">
        <v>202</v>
      </c>
      <c r="B73" s="55" t="s">
        <v>31</v>
      </c>
      <c r="C73" s="56" t="s">
        <v>222</v>
      </c>
      <c r="D73" s="94" t="s">
        <v>407</v>
      </c>
      <c r="E73" s="138">
        <v>1</v>
      </c>
      <c r="F73" s="60" t="s">
        <v>300</v>
      </c>
      <c r="G73" s="148">
        <v>0</v>
      </c>
      <c r="H73" s="146"/>
      <c r="I73" s="146">
        <v>5241.1099999999997</v>
      </c>
      <c r="J73" s="149">
        <f t="shared" si="3"/>
        <v>5241.1099999999997</v>
      </c>
    </row>
    <row r="74" spans="1:10" ht="14" x14ac:dyDescent="0.3">
      <c r="A74" s="55" t="s">
        <v>180</v>
      </c>
      <c r="B74" s="58" t="s">
        <v>37</v>
      </c>
      <c r="C74" s="57" t="s">
        <v>636</v>
      </c>
      <c r="D74" s="94" t="s">
        <v>227</v>
      </c>
      <c r="E74" s="138">
        <v>1</v>
      </c>
      <c r="F74" s="60" t="s">
        <v>614</v>
      </c>
      <c r="G74" s="148">
        <v>0</v>
      </c>
      <c r="H74" s="145">
        <v>770.75</v>
      </c>
      <c r="I74" s="145">
        <v>3083.01</v>
      </c>
      <c r="J74" s="149">
        <f t="shared" si="3"/>
        <v>3853.76</v>
      </c>
    </row>
    <row r="75" spans="1:10" ht="14" x14ac:dyDescent="0.3">
      <c r="A75" s="55" t="s">
        <v>189</v>
      </c>
      <c r="B75" s="55" t="s">
        <v>31</v>
      </c>
      <c r="C75" s="57" t="s">
        <v>219</v>
      </c>
      <c r="D75" s="94" t="s">
        <v>227</v>
      </c>
      <c r="E75" s="138">
        <v>1</v>
      </c>
      <c r="F75" s="61" t="s">
        <v>302</v>
      </c>
      <c r="G75" s="148">
        <v>0</v>
      </c>
      <c r="H75" s="146">
        <v>1310.28</v>
      </c>
      <c r="I75" s="146">
        <v>5241.1099999999997</v>
      </c>
      <c r="J75" s="149">
        <f t="shared" si="3"/>
        <v>6551.3899999999994</v>
      </c>
    </row>
    <row r="76" spans="1:10" ht="14" x14ac:dyDescent="0.3">
      <c r="A76" s="56" t="s">
        <v>182</v>
      </c>
      <c r="B76" s="56" t="s">
        <v>39</v>
      </c>
      <c r="C76" s="56" t="s">
        <v>634</v>
      </c>
      <c r="D76" s="94" t="s">
        <v>227</v>
      </c>
      <c r="E76" s="138">
        <v>1</v>
      </c>
      <c r="F76" s="90" t="s">
        <v>644</v>
      </c>
      <c r="G76" s="148">
        <v>0</v>
      </c>
      <c r="H76" s="146">
        <v>500.99</v>
      </c>
      <c r="I76" s="146">
        <v>2003.96</v>
      </c>
      <c r="J76" s="149">
        <f t="shared" si="3"/>
        <v>2504.9499999999998</v>
      </c>
    </row>
    <row r="77" spans="1:10" ht="14" x14ac:dyDescent="0.3">
      <c r="A77" s="55" t="s">
        <v>195</v>
      </c>
      <c r="B77" s="55" t="s">
        <v>41</v>
      </c>
      <c r="C77" s="56" t="s">
        <v>222</v>
      </c>
      <c r="D77" s="94" t="s">
        <v>227</v>
      </c>
      <c r="E77" s="138">
        <v>1</v>
      </c>
      <c r="F77" s="60" t="s">
        <v>304</v>
      </c>
      <c r="G77" s="148">
        <v>0</v>
      </c>
      <c r="H77" s="146">
        <v>308.3</v>
      </c>
      <c r="I77" s="146">
        <v>1233.21</v>
      </c>
      <c r="J77" s="150">
        <f t="shared" si="3"/>
        <v>1541.51</v>
      </c>
    </row>
    <row r="78" spans="1:10" ht="14" x14ac:dyDescent="0.3">
      <c r="A78" s="55" t="s">
        <v>180</v>
      </c>
      <c r="B78" s="58" t="s">
        <v>37</v>
      </c>
      <c r="C78" s="55" t="s">
        <v>226</v>
      </c>
      <c r="D78" s="94" t="s">
        <v>407</v>
      </c>
      <c r="E78" s="138">
        <v>1</v>
      </c>
      <c r="F78" s="60" t="s">
        <v>411</v>
      </c>
      <c r="G78" s="148">
        <v>0</v>
      </c>
      <c r="H78" s="145"/>
      <c r="I78" s="145">
        <v>3083.01</v>
      </c>
      <c r="J78" s="149">
        <f t="shared" si="3"/>
        <v>3083.01</v>
      </c>
    </row>
    <row r="79" spans="1:10" ht="14" x14ac:dyDescent="0.3">
      <c r="A79" s="55" t="s">
        <v>197</v>
      </c>
      <c r="B79" s="57" t="s">
        <v>27</v>
      </c>
      <c r="C79" s="55" t="s">
        <v>226</v>
      </c>
      <c r="D79" s="94" t="s">
        <v>407</v>
      </c>
      <c r="E79" s="138">
        <v>1</v>
      </c>
      <c r="F79" s="60" t="s">
        <v>305</v>
      </c>
      <c r="G79" s="148">
        <v>0</v>
      </c>
      <c r="H79" s="146"/>
      <c r="I79" s="146">
        <v>6782.61</v>
      </c>
      <c r="J79" s="149">
        <f t="shared" si="3"/>
        <v>6782.61</v>
      </c>
    </row>
    <row r="80" spans="1:10" ht="14" x14ac:dyDescent="0.3">
      <c r="A80" s="55" t="s">
        <v>189</v>
      </c>
      <c r="B80" s="55" t="s">
        <v>31</v>
      </c>
      <c r="C80" s="56" t="s">
        <v>222</v>
      </c>
      <c r="D80" s="94" t="s">
        <v>227</v>
      </c>
      <c r="E80" s="138">
        <v>1</v>
      </c>
      <c r="F80" s="60" t="s">
        <v>664</v>
      </c>
      <c r="G80" s="148">
        <v>0</v>
      </c>
      <c r="H80" s="146">
        <v>1310.28</v>
      </c>
      <c r="I80" s="146">
        <v>5241.1099999999997</v>
      </c>
      <c r="J80" s="149">
        <f t="shared" si="3"/>
        <v>6551.3899999999994</v>
      </c>
    </row>
    <row r="81" spans="1:10" ht="14" x14ac:dyDescent="0.3">
      <c r="A81" s="55" t="s">
        <v>208</v>
      </c>
      <c r="B81" s="55" t="s">
        <v>449</v>
      </c>
      <c r="C81" s="57" t="s">
        <v>219</v>
      </c>
      <c r="D81" s="94" t="s">
        <v>461</v>
      </c>
      <c r="E81" s="138">
        <v>1</v>
      </c>
      <c r="F81" s="90" t="s">
        <v>625</v>
      </c>
      <c r="G81" s="148">
        <v>0</v>
      </c>
      <c r="H81" s="146"/>
      <c r="I81" s="146">
        <v>14838.72</v>
      </c>
      <c r="J81" s="149">
        <f t="shared" si="3"/>
        <v>14838.72</v>
      </c>
    </row>
    <row r="82" spans="1:10" ht="14" x14ac:dyDescent="0.3">
      <c r="A82" s="55" t="s">
        <v>187</v>
      </c>
      <c r="B82" s="55" t="s">
        <v>25</v>
      </c>
      <c r="C82" s="57" t="s">
        <v>636</v>
      </c>
      <c r="D82" s="94" t="s">
        <v>407</v>
      </c>
      <c r="E82" s="138">
        <v>1</v>
      </c>
      <c r="F82" s="153" t="s">
        <v>306</v>
      </c>
      <c r="G82" s="148">
        <v>0</v>
      </c>
      <c r="H82" s="147"/>
      <c r="I82" s="147">
        <v>10400</v>
      </c>
      <c r="J82" s="146">
        <f t="shared" si="3"/>
        <v>10400</v>
      </c>
    </row>
    <row r="83" spans="1:10" ht="14" x14ac:dyDescent="0.3">
      <c r="A83" s="55" t="s">
        <v>180</v>
      </c>
      <c r="B83" s="57" t="s">
        <v>37</v>
      </c>
      <c r="C83" s="57" t="s">
        <v>636</v>
      </c>
      <c r="D83" s="94" t="s">
        <v>227</v>
      </c>
      <c r="E83" s="138">
        <v>1</v>
      </c>
      <c r="F83" s="155" t="s">
        <v>653</v>
      </c>
      <c r="G83" s="148">
        <v>0</v>
      </c>
      <c r="H83" s="145">
        <v>770.75</v>
      </c>
      <c r="I83" s="145">
        <v>3083.01</v>
      </c>
      <c r="J83" s="149">
        <f t="shared" si="3"/>
        <v>3853.76</v>
      </c>
    </row>
    <row r="84" spans="1:10" ht="14" x14ac:dyDescent="0.3">
      <c r="A84" s="55" t="s">
        <v>182</v>
      </c>
      <c r="B84" s="56" t="s">
        <v>39</v>
      </c>
      <c r="C84" s="58" t="s">
        <v>637</v>
      </c>
      <c r="D84" s="94" t="s">
        <v>227</v>
      </c>
      <c r="E84" s="138">
        <v>1</v>
      </c>
      <c r="F84" s="129" t="s">
        <v>307</v>
      </c>
      <c r="G84" s="148">
        <v>0</v>
      </c>
      <c r="H84" s="146">
        <v>500.99</v>
      </c>
      <c r="I84" s="146">
        <v>2003.96</v>
      </c>
      <c r="J84" s="149">
        <f t="shared" si="3"/>
        <v>2504.9499999999998</v>
      </c>
    </row>
    <row r="85" spans="1:10" ht="14" x14ac:dyDescent="0.3">
      <c r="A85" s="55" t="s">
        <v>199</v>
      </c>
      <c r="B85" s="55" t="s">
        <v>31</v>
      </c>
      <c r="C85" s="56" t="s">
        <v>219</v>
      </c>
      <c r="D85" s="94" t="s">
        <v>227</v>
      </c>
      <c r="E85" s="138">
        <v>1</v>
      </c>
      <c r="F85" s="60" t="s">
        <v>311</v>
      </c>
      <c r="G85" s="148">
        <v>0</v>
      </c>
      <c r="H85" s="146">
        <v>1310.28</v>
      </c>
      <c r="I85" s="146">
        <v>5241.1099999999997</v>
      </c>
      <c r="J85" s="149">
        <f t="shared" si="3"/>
        <v>6551.3899999999994</v>
      </c>
    </row>
    <row r="86" spans="1:10" ht="14" x14ac:dyDescent="0.3">
      <c r="A86" s="55" t="s">
        <v>181</v>
      </c>
      <c r="B86" s="57" t="s">
        <v>33</v>
      </c>
      <c r="C86" s="55" t="s">
        <v>226</v>
      </c>
      <c r="D86" s="94" t="s">
        <v>227</v>
      </c>
      <c r="E86" s="138">
        <v>1</v>
      </c>
      <c r="F86" s="60" t="s">
        <v>312</v>
      </c>
      <c r="G86" s="148">
        <v>0</v>
      </c>
      <c r="H86" s="145">
        <v>1079.06</v>
      </c>
      <c r="I86" s="145">
        <v>4316.21</v>
      </c>
      <c r="J86" s="149">
        <f t="shared" si="3"/>
        <v>5395.27</v>
      </c>
    </row>
    <row r="87" spans="1:10" ht="14" x14ac:dyDescent="0.3">
      <c r="A87" s="55" t="s">
        <v>185</v>
      </c>
      <c r="B87" s="55" t="s">
        <v>29</v>
      </c>
      <c r="C87" s="56" t="s">
        <v>634</v>
      </c>
      <c r="D87" s="94" t="s">
        <v>227</v>
      </c>
      <c r="E87" s="138">
        <v>1</v>
      </c>
      <c r="F87" s="155" t="s">
        <v>654</v>
      </c>
      <c r="G87" s="148">
        <v>0</v>
      </c>
      <c r="H87" s="146">
        <v>1425.9</v>
      </c>
      <c r="I87" s="146">
        <v>5703.56</v>
      </c>
      <c r="J87" s="149">
        <f t="shared" si="3"/>
        <v>7129.4600000000009</v>
      </c>
    </row>
    <row r="88" spans="1:10" ht="14" x14ac:dyDescent="0.3">
      <c r="A88" s="55" t="s">
        <v>189</v>
      </c>
      <c r="B88" s="55" t="s">
        <v>31</v>
      </c>
      <c r="C88" s="58" t="s">
        <v>636</v>
      </c>
      <c r="D88" s="94" t="s">
        <v>227</v>
      </c>
      <c r="E88" s="138">
        <v>1</v>
      </c>
      <c r="F88" s="60" t="s">
        <v>314</v>
      </c>
      <c r="G88" s="148">
        <v>0</v>
      </c>
      <c r="H88" s="146">
        <v>1310.28</v>
      </c>
      <c r="I88" s="146">
        <v>5241.1099999999997</v>
      </c>
      <c r="J88" s="149">
        <f t="shared" si="3"/>
        <v>6551.3899999999994</v>
      </c>
    </row>
    <row r="89" spans="1:10" ht="14" x14ac:dyDescent="0.3">
      <c r="A89" s="55" t="s">
        <v>187</v>
      </c>
      <c r="B89" s="55" t="s">
        <v>25</v>
      </c>
      <c r="C89" s="56" t="s">
        <v>222</v>
      </c>
      <c r="D89" s="94" t="s">
        <v>227</v>
      </c>
      <c r="E89" s="138">
        <v>1</v>
      </c>
      <c r="F89" s="89" t="s">
        <v>608</v>
      </c>
      <c r="G89" s="148">
        <v>0</v>
      </c>
      <c r="H89" s="147">
        <v>2600</v>
      </c>
      <c r="I89" s="147">
        <v>10400</v>
      </c>
      <c r="J89" s="146">
        <f t="shared" si="3"/>
        <v>13000</v>
      </c>
    </row>
    <row r="90" spans="1:10" ht="14" x14ac:dyDescent="0.3">
      <c r="A90" s="55" t="s">
        <v>183</v>
      </c>
      <c r="B90" s="57" t="s">
        <v>27</v>
      </c>
      <c r="C90" s="56" t="s">
        <v>222</v>
      </c>
      <c r="D90" s="94" t="s">
        <v>227</v>
      </c>
      <c r="E90" s="138">
        <v>1</v>
      </c>
      <c r="F90" s="154" t="s">
        <v>315</v>
      </c>
      <c r="G90" s="148">
        <v>0</v>
      </c>
      <c r="H90" s="146">
        <v>1695.65</v>
      </c>
      <c r="I90" s="146">
        <v>6782.61</v>
      </c>
      <c r="J90" s="149">
        <f t="shared" si="3"/>
        <v>8478.26</v>
      </c>
    </row>
    <row r="91" spans="1:10" ht="14" x14ac:dyDescent="0.3">
      <c r="A91" s="55" t="s">
        <v>206</v>
      </c>
      <c r="B91" s="57" t="s">
        <v>27</v>
      </c>
      <c r="C91" s="57" t="s">
        <v>219</v>
      </c>
      <c r="D91" s="94" t="s">
        <v>227</v>
      </c>
      <c r="E91" s="138">
        <v>1</v>
      </c>
      <c r="F91" s="60" t="s">
        <v>316</v>
      </c>
      <c r="G91" s="148">
        <v>0</v>
      </c>
      <c r="H91" s="146">
        <v>1695.65</v>
      </c>
      <c r="I91" s="146">
        <v>6782.61</v>
      </c>
      <c r="J91" s="149">
        <f t="shared" si="3"/>
        <v>8478.26</v>
      </c>
    </row>
    <row r="92" spans="1:10" ht="14" x14ac:dyDescent="0.3">
      <c r="A92" s="55" t="s">
        <v>183</v>
      </c>
      <c r="B92" s="57" t="s">
        <v>27</v>
      </c>
      <c r="C92" s="56" t="s">
        <v>222</v>
      </c>
      <c r="D92" s="94" t="s">
        <v>227</v>
      </c>
      <c r="E92" s="138">
        <v>1</v>
      </c>
      <c r="F92" s="60" t="s">
        <v>613</v>
      </c>
      <c r="G92" s="148">
        <v>0</v>
      </c>
      <c r="H92" s="146">
        <v>1695.65</v>
      </c>
      <c r="I92" s="146">
        <v>6782.61</v>
      </c>
      <c r="J92" s="149">
        <f t="shared" si="3"/>
        <v>8478.26</v>
      </c>
    </row>
    <row r="93" spans="1:10" ht="14" x14ac:dyDescent="0.3">
      <c r="A93" s="55" t="s">
        <v>182</v>
      </c>
      <c r="B93" s="56" t="s">
        <v>39</v>
      </c>
      <c r="C93" s="56" t="s">
        <v>634</v>
      </c>
      <c r="D93" s="94" t="s">
        <v>227</v>
      </c>
      <c r="E93" s="138">
        <v>1</v>
      </c>
      <c r="F93" s="60" t="s">
        <v>319</v>
      </c>
      <c r="G93" s="148">
        <v>0</v>
      </c>
      <c r="H93" s="146">
        <v>500.99</v>
      </c>
      <c r="I93" s="146">
        <v>2003.96</v>
      </c>
      <c r="J93" s="149">
        <f t="shared" si="3"/>
        <v>2504.9499999999998</v>
      </c>
    </row>
    <row r="94" spans="1:10" ht="14" x14ac:dyDescent="0.3">
      <c r="A94" s="55" t="s">
        <v>207</v>
      </c>
      <c r="B94" s="57" t="s">
        <v>27</v>
      </c>
      <c r="C94" s="58" t="s">
        <v>636</v>
      </c>
      <c r="D94" s="94" t="s">
        <v>227</v>
      </c>
      <c r="E94" s="138">
        <v>1</v>
      </c>
      <c r="F94" s="60" t="s">
        <v>320</v>
      </c>
      <c r="G94" s="148">
        <v>0</v>
      </c>
      <c r="H94" s="146">
        <v>1695.65</v>
      </c>
      <c r="I94" s="146">
        <v>6782.61</v>
      </c>
      <c r="J94" s="149">
        <f t="shared" si="3"/>
        <v>8478.26</v>
      </c>
    </row>
    <row r="95" spans="1:10" ht="14" x14ac:dyDescent="0.3">
      <c r="A95" s="55" t="s">
        <v>181</v>
      </c>
      <c r="B95" s="57" t="s">
        <v>33</v>
      </c>
      <c r="C95" s="57" t="s">
        <v>219</v>
      </c>
      <c r="D95" s="94" t="s">
        <v>227</v>
      </c>
      <c r="E95" s="138">
        <v>1</v>
      </c>
      <c r="F95" s="60" t="s">
        <v>321</v>
      </c>
      <c r="G95" s="148">
        <v>0</v>
      </c>
      <c r="H95" s="145">
        <v>1079.06</v>
      </c>
      <c r="I95" s="145">
        <v>4316.21</v>
      </c>
      <c r="J95" s="149">
        <f t="shared" si="3"/>
        <v>5395.27</v>
      </c>
    </row>
    <row r="96" spans="1:10" ht="14" x14ac:dyDescent="0.3">
      <c r="A96" s="55" t="s">
        <v>182</v>
      </c>
      <c r="B96" s="56" t="s">
        <v>39</v>
      </c>
      <c r="C96" s="56" t="s">
        <v>634</v>
      </c>
      <c r="D96" s="94" t="s">
        <v>227</v>
      </c>
      <c r="E96" s="138">
        <v>1</v>
      </c>
      <c r="F96" s="60" t="s">
        <v>322</v>
      </c>
      <c r="G96" s="148">
        <v>0</v>
      </c>
      <c r="H96" s="146">
        <v>500.99</v>
      </c>
      <c r="I96" s="146">
        <v>2003.96</v>
      </c>
      <c r="J96" s="149">
        <f t="shared" si="3"/>
        <v>2504.9499999999998</v>
      </c>
    </row>
    <row r="97" spans="1:10" ht="14" x14ac:dyDescent="0.3">
      <c r="A97" s="55" t="s">
        <v>218</v>
      </c>
      <c r="B97" s="55" t="s">
        <v>43</v>
      </c>
      <c r="C97" s="57" t="s">
        <v>634</v>
      </c>
      <c r="D97" s="94" t="s">
        <v>227</v>
      </c>
      <c r="E97" s="138">
        <v>1</v>
      </c>
      <c r="F97" s="63" t="s">
        <v>658</v>
      </c>
      <c r="G97" s="148">
        <v>0</v>
      </c>
      <c r="H97" s="147">
        <v>269.76</v>
      </c>
      <c r="I97" s="147">
        <v>1079.06</v>
      </c>
      <c r="J97" s="150">
        <f t="shared" si="3"/>
        <v>1348.82</v>
      </c>
    </row>
    <row r="98" spans="1:10" ht="14" x14ac:dyDescent="0.3">
      <c r="A98" s="55" t="s">
        <v>182</v>
      </c>
      <c r="B98" s="56" t="s">
        <v>39</v>
      </c>
      <c r="C98" s="57" t="s">
        <v>635</v>
      </c>
      <c r="D98" s="94" t="s">
        <v>227</v>
      </c>
      <c r="E98" s="138">
        <v>1</v>
      </c>
      <c r="F98" s="60" t="s">
        <v>323</v>
      </c>
      <c r="G98" s="148">
        <v>0</v>
      </c>
      <c r="H98" s="146">
        <v>500.99</v>
      </c>
      <c r="I98" s="146">
        <v>2003.96</v>
      </c>
      <c r="J98" s="149">
        <f t="shared" si="3"/>
        <v>2504.9499999999998</v>
      </c>
    </row>
    <row r="99" spans="1:10" ht="14" x14ac:dyDescent="0.3">
      <c r="A99" s="55" t="s">
        <v>182</v>
      </c>
      <c r="B99" s="56" t="s">
        <v>39</v>
      </c>
      <c r="C99" s="57" t="s">
        <v>219</v>
      </c>
      <c r="D99" s="94" t="s">
        <v>227</v>
      </c>
      <c r="E99" s="138">
        <v>1</v>
      </c>
      <c r="F99" s="60" t="s">
        <v>324</v>
      </c>
      <c r="G99" s="148">
        <v>0</v>
      </c>
      <c r="H99" s="146">
        <v>500.99</v>
      </c>
      <c r="I99" s="146">
        <v>2003.96</v>
      </c>
      <c r="J99" s="149">
        <f t="shared" si="3"/>
        <v>2504.9499999999998</v>
      </c>
    </row>
    <row r="100" spans="1:10" ht="14" x14ac:dyDescent="0.3">
      <c r="A100" s="55" t="s">
        <v>209</v>
      </c>
      <c r="B100" s="57" t="s">
        <v>27</v>
      </c>
      <c r="C100" s="57" t="s">
        <v>219</v>
      </c>
      <c r="D100" s="94" t="s">
        <v>227</v>
      </c>
      <c r="E100" s="138">
        <v>1</v>
      </c>
      <c r="F100" s="60" t="s">
        <v>326</v>
      </c>
      <c r="G100" s="148">
        <v>0</v>
      </c>
      <c r="H100" s="146">
        <v>1695.65</v>
      </c>
      <c r="I100" s="146">
        <v>6782.61</v>
      </c>
      <c r="J100" s="149">
        <f t="shared" si="3"/>
        <v>8478.26</v>
      </c>
    </row>
    <row r="101" spans="1:10" ht="14" x14ac:dyDescent="0.3">
      <c r="A101" s="55" t="s">
        <v>185</v>
      </c>
      <c r="B101" s="55" t="s">
        <v>29</v>
      </c>
      <c r="C101" s="58" t="s">
        <v>635</v>
      </c>
      <c r="D101" s="94" t="s">
        <v>227</v>
      </c>
      <c r="E101" s="138">
        <v>1</v>
      </c>
      <c r="F101" s="90" t="s">
        <v>667</v>
      </c>
      <c r="G101" s="148">
        <v>0</v>
      </c>
      <c r="H101" s="146">
        <v>1425.9</v>
      </c>
      <c r="I101" s="146">
        <v>5703.56</v>
      </c>
      <c r="J101" s="149">
        <f t="shared" si="3"/>
        <v>7129.4600000000009</v>
      </c>
    </row>
    <row r="102" spans="1:10" ht="14" x14ac:dyDescent="0.3">
      <c r="A102" s="55" t="s">
        <v>201</v>
      </c>
      <c r="B102" s="56" t="s">
        <v>39</v>
      </c>
      <c r="C102" s="55" t="s">
        <v>226</v>
      </c>
      <c r="D102" s="94" t="s">
        <v>227</v>
      </c>
      <c r="E102" s="138">
        <v>1</v>
      </c>
      <c r="F102" s="60" t="s">
        <v>564</v>
      </c>
      <c r="G102" s="148">
        <v>0</v>
      </c>
      <c r="H102" s="146">
        <v>500.99</v>
      </c>
      <c r="I102" s="146">
        <v>2003.96</v>
      </c>
      <c r="J102" s="149">
        <f t="shared" si="3"/>
        <v>2504.9499999999998</v>
      </c>
    </row>
    <row r="103" spans="1:10" ht="14" x14ac:dyDescent="0.3">
      <c r="A103" s="55" t="s">
        <v>180</v>
      </c>
      <c r="B103" s="58" t="s">
        <v>37</v>
      </c>
      <c r="C103" s="57" t="s">
        <v>219</v>
      </c>
      <c r="D103" s="94" t="s">
        <v>227</v>
      </c>
      <c r="E103" s="138">
        <v>1</v>
      </c>
      <c r="F103" s="59" t="s">
        <v>330</v>
      </c>
      <c r="G103" s="148">
        <v>0</v>
      </c>
      <c r="H103" s="145">
        <v>770.75</v>
      </c>
      <c r="I103" s="145">
        <v>3083.01</v>
      </c>
      <c r="J103" s="149">
        <f t="shared" si="3"/>
        <v>3853.76</v>
      </c>
    </row>
    <row r="104" spans="1:10" ht="14" x14ac:dyDescent="0.3">
      <c r="A104" s="55" t="s">
        <v>199</v>
      </c>
      <c r="B104" s="55" t="s">
        <v>31</v>
      </c>
      <c r="C104" s="57" t="s">
        <v>219</v>
      </c>
      <c r="D104" s="94" t="s">
        <v>227</v>
      </c>
      <c r="E104" s="138">
        <v>1</v>
      </c>
      <c r="F104" s="60" t="s">
        <v>331</v>
      </c>
      <c r="G104" s="148">
        <v>0</v>
      </c>
      <c r="H104" s="146">
        <v>1310.28</v>
      </c>
      <c r="I104" s="146">
        <v>5241.1099999999997</v>
      </c>
      <c r="J104" s="149">
        <f t="shared" ref="J104:J135" si="4">H104+I104</f>
        <v>6551.3899999999994</v>
      </c>
    </row>
    <row r="105" spans="1:10" ht="14" x14ac:dyDescent="0.3">
      <c r="A105" s="55" t="s">
        <v>195</v>
      </c>
      <c r="B105" s="55" t="s">
        <v>41</v>
      </c>
      <c r="C105" s="58" t="s">
        <v>219</v>
      </c>
      <c r="D105" s="94" t="s">
        <v>227</v>
      </c>
      <c r="E105" s="138">
        <v>1</v>
      </c>
      <c r="F105" s="60" t="s">
        <v>659</v>
      </c>
      <c r="G105" s="148">
        <v>0</v>
      </c>
      <c r="H105" s="146">
        <v>308.3</v>
      </c>
      <c r="I105" s="146">
        <v>1233.21</v>
      </c>
      <c r="J105" s="150">
        <f t="shared" si="4"/>
        <v>1541.51</v>
      </c>
    </row>
    <row r="106" spans="1:10" ht="14" x14ac:dyDescent="0.3">
      <c r="A106" s="55" t="s">
        <v>185</v>
      </c>
      <c r="B106" s="55" t="s">
        <v>29</v>
      </c>
      <c r="C106" s="57" t="s">
        <v>636</v>
      </c>
      <c r="D106" s="94" t="s">
        <v>227</v>
      </c>
      <c r="E106" s="138">
        <v>1</v>
      </c>
      <c r="F106" s="61" t="s">
        <v>336</v>
      </c>
      <c r="G106" s="148">
        <v>0</v>
      </c>
      <c r="H106" s="146">
        <v>1425.9</v>
      </c>
      <c r="I106" s="146">
        <v>5703.56</v>
      </c>
      <c r="J106" s="149">
        <f t="shared" si="4"/>
        <v>7129.4600000000009</v>
      </c>
    </row>
    <row r="107" spans="1:10" ht="14" x14ac:dyDescent="0.3">
      <c r="A107" s="55" t="s">
        <v>216</v>
      </c>
      <c r="B107" s="55" t="s">
        <v>437</v>
      </c>
      <c r="C107" s="59" t="s">
        <v>222</v>
      </c>
      <c r="D107" s="94" t="s">
        <v>227</v>
      </c>
      <c r="E107" s="138">
        <v>1</v>
      </c>
      <c r="F107" s="89" t="s">
        <v>607</v>
      </c>
      <c r="G107" s="148">
        <v>0</v>
      </c>
      <c r="H107" s="146">
        <v>9396</v>
      </c>
      <c r="I107" s="146">
        <v>21924</v>
      </c>
      <c r="J107" s="150">
        <f t="shared" si="4"/>
        <v>31320</v>
      </c>
    </row>
    <row r="108" spans="1:10" ht="14" x14ac:dyDescent="0.3">
      <c r="A108" s="55" t="s">
        <v>195</v>
      </c>
      <c r="B108" s="55" t="s">
        <v>41</v>
      </c>
      <c r="C108" s="56" t="s">
        <v>634</v>
      </c>
      <c r="D108" s="94" t="s">
        <v>227</v>
      </c>
      <c r="E108" s="138">
        <v>1</v>
      </c>
      <c r="F108" s="61" t="s">
        <v>338</v>
      </c>
      <c r="G108" s="148">
        <v>0</v>
      </c>
      <c r="H108" s="146">
        <v>308.3</v>
      </c>
      <c r="I108" s="146">
        <v>1233.21</v>
      </c>
      <c r="J108" s="150">
        <f t="shared" si="4"/>
        <v>1541.51</v>
      </c>
    </row>
    <row r="109" spans="1:10" ht="14" x14ac:dyDescent="0.3">
      <c r="A109" s="55" t="s">
        <v>188</v>
      </c>
      <c r="B109" s="55" t="s">
        <v>35</v>
      </c>
      <c r="C109" s="55" t="s">
        <v>226</v>
      </c>
      <c r="D109" s="94" t="s">
        <v>407</v>
      </c>
      <c r="E109" s="138">
        <v>1</v>
      </c>
      <c r="F109" s="60" t="s">
        <v>339</v>
      </c>
      <c r="G109" s="148">
        <v>0</v>
      </c>
      <c r="H109" s="146"/>
      <c r="I109" s="146">
        <v>3745.85</v>
      </c>
      <c r="J109" s="149">
        <f t="shared" si="4"/>
        <v>3745.85</v>
      </c>
    </row>
    <row r="110" spans="1:10" ht="14" x14ac:dyDescent="0.3">
      <c r="A110" s="55" t="s">
        <v>213</v>
      </c>
      <c r="B110" s="57" t="s">
        <v>27</v>
      </c>
      <c r="C110" s="56" t="s">
        <v>634</v>
      </c>
      <c r="D110" s="94" t="s">
        <v>227</v>
      </c>
      <c r="E110" s="138">
        <v>1</v>
      </c>
      <c r="F110" s="60" t="s">
        <v>340</v>
      </c>
      <c r="G110" s="148">
        <v>0</v>
      </c>
      <c r="H110" s="146">
        <v>1695.65</v>
      </c>
      <c r="I110" s="146">
        <v>6782.61</v>
      </c>
      <c r="J110" s="149">
        <f t="shared" si="4"/>
        <v>8478.26</v>
      </c>
    </row>
    <row r="111" spans="1:10" ht="14" x14ac:dyDescent="0.3">
      <c r="A111" s="55" t="s">
        <v>189</v>
      </c>
      <c r="B111" s="55" t="s">
        <v>31</v>
      </c>
      <c r="C111" s="56" t="s">
        <v>636</v>
      </c>
      <c r="D111" s="94" t="s">
        <v>227</v>
      </c>
      <c r="E111" s="138">
        <v>1</v>
      </c>
      <c r="F111" s="60" t="s">
        <v>341</v>
      </c>
      <c r="G111" s="148">
        <v>0</v>
      </c>
      <c r="H111" s="146">
        <v>1310.28</v>
      </c>
      <c r="I111" s="146">
        <v>5241.1099999999997</v>
      </c>
      <c r="J111" s="149">
        <f t="shared" si="4"/>
        <v>6551.3899999999994</v>
      </c>
    </row>
    <row r="112" spans="1:10" ht="14" x14ac:dyDescent="0.3">
      <c r="A112" s="55" t="s">
        <v>189</v>
      </c>
      <c r="B112" s="55" t="s">
        <v>31</v>
      </c>
      <c r="C112" s="57" t="s">
        <v>219</v>
      </c>
      <c r="D112" s="94" t="s">
        <v>227</v>
      </c>
      <c r="E112" s="138">
        <v>1</v>
      </c>
      <c r="F112" s="61" t="s">
        <v>342</v>
      </c>
      <c r="G112" s="148">
        <v>0</v>
      </c>
      <c r="H112" s="146">
        <v>1310.28</v>
      </c>
      <c r="I112" s="146">
        <v>5241.1099999999997</v>
      </c>
      <c r="J112" s="149">
        <f t="shared" si="4"/>
        <v>6551.3899999999994</v>
      </c>
    </row>
    <row r="113" spans="1:10" ht="14" x14ac:dyDescent="0.3">
      <c r="A113" s="55" t="s">
        <v>188</v>
      </c>
      <c r="B113" s="55" t="s">
        <v>35</v>
      </c>
      <c r="C113" s="56" t="s">
        <v>222</v>
      </c>
      <c r="D113" s="94" t="s">
        <v>227</v>
      </c>
      <c r="E113" s="138">
        <v>1</v>
      </c>
      <c r="F113" s="60" t="s">
        <v>343</v>
      </c>
      <c r="G113" s="148">
        <v>0</v>
      </c>
      <c r="H113" s="146">
        <v>936.46</v>
      </c>
      <c r="I113" s="146">
        <v>3745.85</v>
      </c>
      <c r="J113" s="149">
        <f t="shared" si="4"/>
        <v>4682.3099999999995</v>
      </c>
    </row>
    <row r="114" spans="1:10" ht="14" x14ac:dyDescent="0.3">
      <c r="A114" s="55" t="s">
        <v>189</v>
      </c>
      <c r="B114" s="55" t="s">
        <v>31</v>
      </c>
      <c r="C114" s="57" t="s">
        <v>219</v>
      </c>
      <c r="D114" s="94" t="s">
        <v>227</v>
      </c>
      <c r="E114" s="138">
        <v>1</v>
      </c>
      <c r="F114" s="60" t="s">
        <v>344</v>
      </c>
      <c r="G114" s="148">
        <v>0</v>
      </c>
      <c r="H114" s="146">
        <v>1310.28</v>
      </c>
      <c r="I114" s="146">
        <v>5241.1099999999997</v>
      </c>
      <c r="J114" s="149">
        <f t="shared" si="4"/>
        <v>6551.3899999999994</v>
      </c>
    </row>
    <row r="115" spans="1:10" ht="14" x14ac:dyDescent="0.3">
      <c r="A115" s="55" t="s">
        <v>180</v>
      </c>
      <c r="B115" s="58" t="s">
        <v>37</v>
      </c>
      <c r="C115" s="56" t="s">
        <v>222</v>
      </c>
      <c r="D115" s="94" t="s">
        <v>227</v>
      </c>
      <c r="E115" s="138">
        <v>1</v>
      </c>
      <c r="F115" s="61" t="s">
        <v>345</v>
      </c>
      <c r="G115" s="148">
        <v>0</v>
      </c>
      <c r="H115" s="145">
        <v>770.75</v>
      </c>
      <c r="I115" s="145">
        <v>3083.01</v>
      </c>
      <c r="J115" s="149">
        <f t="shared" si="4"/>
        <v>3853.76</v>
      </c>
    </row>
    <row r="116" spans="1:10" ht="14" x14ac:dyDescent="0.3">
      <c r="A116" s="55" t="s">
        <v>185</v>
      </c>
      <c r="B116" s="55" t="s">
        <v>29</v>
      </c>
      <c r="C116" s="56" t="s">
        <v>219</v>
      </c>
      <c r="D116" s="94" t="s">
        <v>227</v>
      </c>
      <c r="E116" s="138">
        <v>1</v>
      </c>
      <c r="F116" s="90" t="s">
        <v>645</v>
      </c>
      <c r="G116" s="148">
        <v>0</v>
      </c>
      <c r="H116" s="146">
        <v>1425.9</v>
      </c>
      <c r="I116" s="146">
        <v>5703.56</v>
      </c>
      <c r="J116" s="149">
        <f t="shared" si="4"/>
        <v>7129.4600000000009</v>
      </c>
    </row>
    <row r="117" spans="1:10" ht="14" x14ac:dyDescent="0.3">
      <c r="A117" s="55" t="s">
        <v>189</v>
      </c>
      <c r="B117" s="55" t="s">
        <v>31</v>
      </c>
      <c r="C117" s="57" t="s">
        <v>636</v>
      </c>
      <c r="D117" s="94" t="s">
        <v>227</v>
      </c>
      <c r="E117" s="138">
        <v>1</v>
      </c>
      <c r="F117" s="60" t="s">
        <v>348</v>
      </c>
      <c r="G117" s="148">
        <v>0</v>
      </c>
      <c r="H117" s="146">
        <v>1310.28</v>
      </c>
      <c r="I117" s="146">
        <v>5241.1099999999997</v>
      </c>
      <c r="J117" s="149">
        <f t="shared" si="4"/>
        <v>6551.3899999999994</v>
      </c>
    </row>
    <row r="118" spans="1:10" ht="14" x14ac:dyDescent="0.3">
      <c r="A118" s="55" t="s">
        <v>182</v>
      </c>
      <c r="B118" s="56" t="s">
        <v>39</v>
      </c>
      <c r="C118" s="58" t="s">
        <v>219</v>
      </c>
      <c r="D118" s="94" t="s">
        <v>227</v>
      </c>
      <c r="E118" s="138">
        <v>1</v>
      </c>
      <c r="F118" s="60" t="s">
        <v>349</v>
      </c>
      <c r="G118" s="148">
        <v>0</v>
      </c>
      <c r="H118" s="146">
        <v>500.99</v>
      </c>
      <c r="I118" s="146">
        <v>2003.96</v>
      </c>
      <c r="J118" s="149">
        <f t="shared" si="4"/>
        <v>2504.9499999999998</v>
      </c>
    </row>
    <row r="119" spans="1:10" ht="14" x14ac:dyDescent="0.3">
      <c r="A119" s="55" t="s">
        <v>183</v>
      </c>
      <c r="B119" s="57" t="s">
        <v>27</v>
      </c>
      <c r="C119" s="56" t="s">
        <v>634</v>
      </c>
      <c r="D119" s="94" t="s">
        <v>461</v>
      </c>
      <c r="E119" s="138">
        <v>1</v>
      </c>
      <c r="F119" s="61" t="s">
        <v>665</v>
      </c>
      <c r="G119" s="148">
        <v>0</v>
      </c>
      <c r="H119" s="146">
        <v>1695.65</v>
      </c>
      <c r="I119" s="146">
        <v>6782.61</v>
      </c>
      <c r="J119" s="149">
        <f t="shared" si="4"/>
        <v>8478.26</v>
      </c>
    </row>
    <row r="120" spans="1:10" ht="14" x14ac:dyDescent="0.3">
      <c r="A120" s="55" t="s">
        <v>189</v>
      </c>
      <c r="B120" s="55" t="s">
        <v>31</v>
      </c>
      <c r="C120" s="57" t="s">
        <v>219</v>
      </c>
      <c r="D120" s="94" t="s">
        <v>407</v>
      </c>
      <c r="E120" s="138">
        <v>1</v>
      </c>
      <c r="F120" s="60" t="s">
        <v>351</v>
      </c>
      <c r="G120" s="148">
        <v>0</v>
      </c>
      <c r="H120" s="146"/>
      <c r="I120" s="146">
        <v>5241.1099999999997</v>
      </c>
      <c r="J120" s="149">
        <f t="shared" si="4"/>
        <v>5241.1099999999997</v>
      </c>
    </row>
    <row r="121" spans="1:10" ht="14" x14ac:dyDescent="0.3">
      <c r="A121" s="55" t="s">
        <v>199</v>
      </c>
      <c r="B121" s="55" t="s">
        <v>31</v>
      </c>
      <c r="C121" s="57" t="s">
        <v>219</v>
      </c>
      <c r="D121" s="94" t="s">
        <v>227</v>
      </c>
      <c r="E121" s="138">
        <v>1</v>
      </c>
      <c r="F121" s="60" t="s">
        <v>569</v>
      </c>
      <c r="G121" s="148">
        <v>0</v>
      </c>
      <c r="H121" s="146">
        <v>1310.28</v>
      </c>
      <c r="I121" s="146">
        <v>5241.1099999999997</v>
      </c>
      <c r="J121" s="149">
        <f t="shared" si="4"/>
        <v>6551.3899999999994</v>
      </c>
    </row>
    <row r="122" spans="1:10" ht="14" x14ac:dyDescent="0.3">
      <c r="A122" s="55" t="s">
        <v>180</v>
      </c>
      <c r="B122" s="58" t="s">
        <v>37</v>
      </c>
      <c r="C122" s="57" t="s">
        <v>219</v>
      </c>
      <c r="D122" s="94" t="s">
        <v>227</v>
      </c>
      <c r="E122" s="138">
        <v>1</v>
      </c>
      <c r="F122" s="60" t="s">
        <v>352</v>
      </c>
      <c r="G122" s="148">
        <v>0</v>
      </c>
      <c r="H122" s="145">
        <v>770.75</v>
      </c>
      <c r="I122" s="145">
        <v>3083.01</v>
      </c>
      <c r="J122" s="149">
        <f t="shared" si="4"/>
        <v>3853.76</v>
      </c>
    </row>
    <row r="123" spans="1:10" ht="14" x14ac:dyDescent="0.3">
      <c r="A123" s="55" t="s">
        <v>214</v>
      </c>
      <c r="B123" s="55" t="s">
        <v>449</v>
      </c>
      <c r="C123" s="55" t="s">
        <v>226</v>
      </c>
      <c r="D123" s="94" t="s">
        <v>407</v>
      </c>
      <c r="E123" s="138">
        <v>1</v>
      </c>
      <c r="F123" s="60" t="s">
        <v>353</v>
      </c>
      <c r="G123" s="148">
        <v>0</v>
      </c>
      <c r="H123" s="146"/>
      <c r="I123" s="146">
        <v>14838.72</v>
      </c>
      <c r="J123" s="149">
        <f t="shared" si="4"/>
        <v>14838.72</v>
      </c>
    </row>
    <row r="124" spans="1:10" ht="14" x14ac:dyDescent="0.3">
      <c r="A124" s="55" t="s">
        <v>181</v>
      </c>
      <c r="B124" s="57" t="s">
        <v>33</v>
      </c>
      <c r="C124" s="58" t="s">
        <v>637</v>
      </c>
      <c r="D124" s="94" t="s">
        <v>227</v>
      </c>
      <c r="E124" s="138">
        <v>1</v>
      </c>
      <c r="F124" s="90" t="s">
        <v>641</v>
      </c>
      <c r="G124" s="148">
        <v>0</v>
      </c>
      <c r="H124" s="145">
        <v>1079.06</v>
      </c>
      <c r="I124" s="145">
        <v>4316.21</v>
      </c>
      <c r="J124" s="149">
        <f t="shared" si="4"/>
        <v>5395.27</v>
      </c>
    </row>
    <row r="125" spans="1:10" ht="14" x14ac:dyDescent="0.3">
      <c r="A125" s="55" t="s">
        <v>188</v>
      </c>
      <c r="B125" s="55" t="s">
        <v>35</v>
      </c>
      <c r="C125" s="56" t="s">
        <v>219</v>
      </c>
      <c r="D125" s="94" t="s">
        <v>227</v>
      </c>
      <c r="E125" s="138">
        <v>1</v>
      </c>
      <c r="F125" s="60" t="s">
        <v>355</v>
      </c>
      <c r="G125" s="148">
        <v>0</v>
      </c>
      <c r="H125" s="146">
        <v>936.46</v>
      </c>
      <c r="I125" s="146">
        <v>3745.85</v>
      </c>
      <c r="J125" s="149">
        <f t="shared" si="4"/>
        <v>4682.3099999999995</v>
      </c>
    </row>
    <row r="126" spans="1:10" ht="14" x14ac:dyDescent="0.3">
      <c r="A126" s="55" t="s">
        <v>189</v>
      </c>
      <c r="B126" s="55" t="s">
        <v>31</v>
      </c>
      <c r="C126" s="57" t="s">
        <v>635</v>
      </c>
      <c r="D126" s="94" t="s">
        <v>407</v>
      </c>
      <c r="E126" s="138">
        <v>1</v>
      </c>
      <c r="F126" s="60" t="s">
        <v>356</v>
      </c>
      <c r="G126" s="148">
        <v>0</v>
      </c>
      <c r="H126" s="146"/>
      <c r="I126" s="146">
        <v>5241.1099999999997</v>
      </c>
      <c r="J126" s="149">
        <f t="shared" si="4"/>
        <v>5241.1099999999997</v>
      </c>
    </row>
    <row r="127" spans="1:10" ht="14" x14ac:dyDescent="0.3">
      <c r="A127" s="55" t="s">
        <v>185</v>
      </c>
      <c r="B127" s="55" t="s">
        <v>29</v>
      </c>
      <c r="C127" s="56" t="s">
        <v>222</v>
      </c>
      <c r="D127" s="94" t="s">
        <v>227</v>
      </c>
      <c r="E127" s="138">
        <v>1</v>
      </c>
      <c r="F127" s="60" t="s">
        <v>357</v>
      </c>
      <c r="G127" s="148">
        <v>0</v>
      </c>
      <c r="H127" s="146">
        <v>1425.9</v>
      </c>
      <c r="I127" s="146">
        <v>5703.56</v>
      </c>
      <c r="J127" s="149">
        <f t="shared" si="4"/>
        <v>7129.4600000000009</v>
      </c>
    </row>
    <row r="128" spans="1:10" ht="14" x14ac:dyDescent="0.3">
      <c r="A128" s="55" t="s">
        <v>183</v>
      </c>
      <c r="B128" s="57" t="s">
        <v>27</v>
      </c>
      <c r="C128" s="56" t="s">
        <v>222</v>
      </c>
      <c r="D128" s="94" t="s">
        <v>227</v>
      </c>
      <c r="E128" s="138">
        <v>1</v>
      </c>
      <c r="F128" s="61" t="s">
        <v>358</v>
      </c>
      <c r="G128" s="148">
        <v>0</v>
      </c>
      <c r="H128" s="146">
        <v>1695.65</v>
      </c>
      <c r="I128" s="146">
        <v>6782.61</v>
      </c>
      <c r="J128" s="149">
        <f t="shared" si="4"/>
        <v>8478.26</v>
      </c>
    </row>
    <row r="129" spans="1:10" ht="14" x14ac:dyDescent="0.3">
      <c r="A129" s="55" t="s">
        <v>183</v>
      </c>
      <c r="B129" s="57" t="s">
        <v>27</v>
      </c>
      <c r="C129" s="56" t="s">
        <v>634</v>
      </c>
      <c r="D129" s="94" t="s">
        <v>227</v>
      </c>
      <c r="E129" s="138">
        <v>1</v>
      </c>
      <c r="F129" s="60" t="s">
        <v>360</v>
      </c>
      <c r="G129" s="148">
        <v>0</v>
      </c>
      <c r="H129" s="146">
        <v>1695.65</v>
      </c>
      <c r="I129" s="146">
        <v>6782.61</v>
      </c>
      <c r="J129" s="149">
        <f t="shared" si="4"/>
        <v>8478.26</v>
      </c>
    </row>
    <row r="130" spans="1:10" ht="14" x14ac:dyDescent="0.3">
      <c r="A130" s="55" t="s">
        <v>183</v>
      </c>
      <c r="B130" s="57" t="s">
        <v>27</v>
      </c>
      <c r="C130" s="56" t="s">
        <v>222</v>
      </c>
      <c r="D130" s="94" t="s">
        <v>227</v>
      </c>
      <c r="E130" s="138">
        <v>1</v>
      </c>
      <c r="F130" s="60" t="s">
        <v>361</v>
      </c>
      <c r="G130" s="148">
        <v>0</v>
      </c>
      <c r="H130" s="146">
        <v>1695.65</v>
      </c>
      <c r="I130" s="146">
        <v>6782.61</v>
      </c>
      <c r="J130" s="149">
        <f t="shared" si="4"/>
        <v>8478.26</v>
      </c>
    </row>
    <row r="131" spans="1:10" ht="14" x14ac:dyDescent="0.3">
      <c r="A131" s="55" t="s">
        <v>185</v>
      </c>
      <c r="B131" s="55" t="s">
        <v>29</v>
      </c>
      <c r="C131" s="56" t="s">
        <v>634</v>
      </c>
      <c r="D131" s="94" t="s">
        <v>227</v>
      </c>
      <c r="E131" s="138">
        <v>1</v>
      </c>
      <c r="F131" s="60" t="s">
        <v>363</v>
      </c>
      <c r="G131" s="148">
        <v>0</v>
      </c>
      <c r="H131" s="146">
        <v>1425.9</v>
      </c>
      <c r="I131" s="146">
        <v>5703.56</v>
      </c>
      <c r="J131" s="149">
        <f t="shared" si="4"/>
        <v>7129.4600000000009</v>
      </c>
    </row>
    <row r="132" spans="1:10" ht="14" x14ac:dyDescent="0.3">
      <c r="A132" s="55" t="s">
        <v>189</v>
      </c>
      <c r="B132" s="55" t="s">
        <v>31</v>
      </c>
      <c r="C132" s="56" t="s">
        <v>222</v>
      </c>
      <c r="D132" s="94" t="s">
        <v>227</v>
      </c>
      <c r="E132" s="138">
        <v>1</v>
      </c>
      <c r="F132" s="60" t="s">
        <v>364</v>
      </c>
      <c r="G132" s="148">
        <v>0</v>
      </c>
      <c r="H132" s="146">
        <v>1310.28</v>
      </c>
      <c r="I132" s="146">
        <v>5241.1099999999997</v>
      </c>
      <c r="J132" s="149">
        <f t="shared" si="4"/>
        <v>6551.3899999999994</v>
      </c>
    </row>
    <row r="133" spans="1:10" ht="14" x14ac:dyDescent="0.3">
      <c r="A133" s="55" t="s">
        <v>215</v>
      </c>
      <c r="B133" s="58" t="s">
        <v>37</v>
      </c>
      <c r="C133" s="57" t="s">
        <v>219</v>
      </c>
      <c r="D133" s="94" t="s">
        <v>407</v>
      </c>
      <c r="E133" s="138">
        <v>1</v>
      </c>
      <c r="F133" s="60" t="s">
        <v>365</v>
      </c>
      <c r="G133" s="148">
        <v>0</v>
      </c>
      <c r="H133" s="145"/>
      <c r="I133" s="145">
        <v>3083.01</v>
      </c>
      <c r="J133" s="149">
        <f t="shared" si="4"/>
        <v>3083.01</v>
      </c>
    </row>
    <row r="134" spans="1:10" ht="14" x14ac:dyDescent="0.3">
      <c r="A134" s="55" t="s">
        <v>180</v>
      </c>
      <c r="B134" s="58" t="s">
        <v>37</v>
      </c>
      <c r="C134" s="57" t="s">
        <v>219</v>
      </c>
      <c r="D134" s="94" t="s">
        <v>227</v>
      </c>
      <c r="E134" s="138">
        <v>1</v>
      </c>
      <c r="F134" s="60" t="s">
        <v>366</v>
      </c>
      <c r="G134" s="148">
        <v>0</v>
      </c>
      <c r="H134" s="145">
        <v>770.75</v>
      </c>
      <c r="I134" s="145">
        <v>3083.01</v>
      </c>
      <c r="J134" s="149">
        <f t="shared" si="4"/>
        <v>3853.76</v>
      </c>
    </row>
    <row r="135" spans="1:10" ht="14" x14ac:dyDescent="0.3">
      <c r="A135" s="55" t="s">
        <v>196</v>
      </c>
      <c r="B135" s="57" t="s">
        <v>33</v>
      </c>
      <c r="C135" s="56" t="s">
        <v>222</v>
      </c>
      <c r="D135" s="94" t="s">
        <v>227</v>
      </c>
      <c r="E135" s="138">
        <v>1</v>
      </c>
      <c r="F135" s="129" t="s">
        <v>367</v>
      </c>
      <c r="G135" s="148">
        <v>0</v>
      </c>
      <c r="H135" s="145">
        <v>1079.06</v>
      </c>
      <c r="I135" s="145">
        <v>4316.21</v>
      </c>
      <c r="J135" s="149">
        <f t="shared" si="4"/>
        <v>5395.27</v>
      </c>
    </row>
    <row r="136" spans="1:10" ht="14" x14ac:dyDescent="0.3">
      <c r="A136" s="55" t="s">
        <v>195</v>
      </c>
      <c r="B136" s="55" t="s">
        <v>41</v>
      </c>
      <c r="C136" s="55" t="s">
        <v>222</v>
      </c>
      <c r="D136" s="94" t="s">
        <v>227</v>
      </c>
      <c r="E136" s="138">
        <v>1</v>
      </c>
      <c r="F136" s="92" t="s">
        <v>666</v>
      </c>
      <c r="G136" s="148">
        <v>0</v>
      </c>
      <c r="H136" s="146">
        <v>308.3</v>
      </c>
      <c r="I136" s="146">
        <v>1233.21</v>
      </c>
      <c r="J136" s="150">
        <f t="shared" ref="J136:J167" si="5">H136+I136</f>
        <v>1541.51</v>
      </c>
    </row>
    <row r="137" spans="1:10" ht="14" x14ac:dyDescent="0.3">
      <c r="A137" s="55" t="s">
        <v>204</v>
      </c>
      <c r="B137" s="55" t="s">
        <v>41</v>
      </c>
      <c r="C137" s="58" t="s">
        <v>222</v>
      </c>
      <c r="D137" s="94" t="s">
        <v>227</v>
      </c>
      <c r="E137" s="138">
        <v>1</v>
      </c>
      <c r="F137" s="62" t="s">
        <v>660</v>
      </c>
      <c r="G137" s="148">
        <v>0</v>
      </c>
      <c r="H137" s="146">
        <v>308.3</v>
      </c>
      <c r="I137" s="146">
        <v>1233.21</v>
      </c>
      <c r="J137" s="150">
        <f t="shared" si="5"/>
        <v>1541.51</v>
      </c>
    </row>
    <row r="138" spans="1:10" ht="14" x14ac:dyDescent="0.3">
      <c r="A138" s="55" t="s">
        <v>196</v>
      </c>
      <c r="B138" s="57" t="s">
        <v>33</v>
      </c>
      <c r="C138" s="57" t="s">
        <v>219</v>
      </c>
      <c r="D138" s="94" t="s">
        <v>227</v>
      </c>
      <c r="E138" s="138">
        <v>1</v>
      </c>
      <c r="F138" s="60" t="s">
        <v>370</v>
      </c>
      <c r="G138" s="148">
        <v>0</v>
      </c>
      <c r="H138" s="145">
        <v>1079.06</v>
      </c>
      <c r="I138" s="145">
        <v>4316.21</v>
      </c>
      <c r="J138" s="149">
        <f t="shared" si="5"/>
        <v>5395.27</v>
      </c>
    </row>
    <row r="139" spans="1:10" ht="14" x14ac:dyDescent="0.3">
      <c r="A139" s="55" t="s">
        <v>180</v>
      </c>
      <c r="B139" s="58" t="s">
        <v>37</v>
      </c>
      <c r="C139" s="56" t="s">
        <v>634</v>
      </c>
      <c r="D139" s="94" t="s">
        <v>227</v>
      </c>
      <c r="E139" s="138">
        <v>1</v>
      </c>
      <c r="F139" s="60" t="s">
        <v>371</v>
      </c>
      <c r="G139" s="148">
        <v>0</v>
      </c>
      <c r="H139" s="145">
        <v>770.75</v>
      </c>
      <c r="I139" s="145">
        <v>3083.01</v>
      </c>
      <c r="J139" s="149">
        <f t="shared" si="5"/>
        <v>3853.76</v>
      </c>
    </row>
    <row r="140" spans="1:10" ht="14" x14ac:dyDescent="0.3">
      <c r="A140" s="55" t="s">
        <v>192</v>
      </c>
      <c r="B140" s="55" t="s">
        <v>449</v>
      </c>
      <c r="C140" s="57" t="s">
        <v>636</v>
      </c>
      <c r="D140" s="94" t="s">
        <v>227</v>
      </c>
      <c r="E140" s="138">
        <v>1</v>
      </c>
      <c r="F140" s="89" t="s">
        <v>619</v>
      </c>
      <c r="G140" s="148">
        <v>0</v>
      </c>
      <c r="H140" s="146">
        <v>3709.68</v>
      </c>
      <c r="I140" s="146">
        <v>14838.72</v>
      </c>
      <c r="J140" s="149">
        <f t="shared" si="5"/>
        <v>18548.399999999998</v>
      </c>
    </row>
    <row r="141" spans="1:10" ht="14" x14ac:dyDescent="0.3">
      <c r="A141" s="55" t="s">
        <v>195</v>
      </c>
      <c r="B141" s="55" t="s">
        <v>41</v>
      </c>
      <c r="C141" s="57" t="s">
        <v>219</v>
      </c>
      <c r="D141" s="94" t="s">
        <v>227</v>
      </c>
      <c r="E141" s="138">
        <v>1</v>
      </c>
      <c r="F141" s="92" t="s">
        <v>661</v>
      </c>
      <c r="G141" s="148">
        <v>0</v>
      </c>
      <c r="H141" s="146">
        <v>308.3</v>
      </c>
      <c r="I141" s="146">
        <v>1233.21</v>
      </c>
      <c r="J141" s="150">
        <f t="shared" si="5"/>
        <v>1541.51</v>
      </c>
    </row>
    <row r="142" spans="1:10" ht="14" x14ac:dyDescent="0.3">
      <c r="A142" s="55" t="s">
        <v>187</v>
      </c>
      <c r="B142" s="55" t="s">
        <v>25</v>
      </c>
      <c r="C142" s="56" t="s">
        <v>222</v>
      </c>
      <c r="D142" s="94" t="s">
        <v>227</v>
      </c>
      <c r="E142" s="138">
        <v>1</v>
      </c>
      <c r="F142" s="92" t="s">
        <v>646</v>
      </c>
      <c r="G142" s="148">
        <v>0</v>
      </c>
      <c r="H142" s="147">
        <v>2600</v>
      </c>
      <c r="I142" s="147">
        <v>10400</v>
      </c>
      <c r="J142" s="146">
        <f t="shared" si="5"/>
        <v>13000</v>
      </c>
    </row>
    <row r="143" spans="1:10" ht="14" x14ac:dyDescent="0.3">
      <c r="A143" s="55" t="s">
        <v>218</v>
      </c>
      <c r="B143" s="55" t="s">
        <v>43</v>
      </c>
      <c r="C143" s="56" t="s">
        <v>222</v>
      </c>
      <c r="D143" s="94" t="s">
        <v>227</v>
      </c>
      <c r="E143" s="138">
        <v>1</v>
      </c>
      <c r="F143" s="60" t="s">
        <v>374</v>
      </c>
      <c r="G143" s="148">
        <v>0</v>
      </c>
      <c r="H143" s="147">
        <v>269.76</v>
      </c>
      <c r="I143" s="147">
        <v>1079.06</v>
      </c>
      <c r="J143" s="150">
        <f t="shared" si="5"/>
        <v>1348.82</v>
      </c>
    </row>
    <row r="144" spans="1:10" ht="14" x14ac:dyDescent="0.3">
      <c r="A144" s="55" t="s">
        <v>195</v>
      </c>
      <c r="B144" s="55" t="s">
        <v>41</v>
      </c>
      <c r="C144" s="56" t="s">
        <v>634</v>
      </c>
      <c r="D144" s="94" t="s">
        <v>227</v>
      </c>
      <c r="E144" s="138">
        <v>1</v>
      </c>
      <c r="F144" s="62" t="s">
        <v>378</v>
      </c>
      <c r="G144" s="148">
        <v>0</v>
      </c>
      <c r="H144" s="146">
        <v>308.3</v>
      </c>
      <c r="I144" s="146">
        <v>1233.21</v>
      </c>
      <c r="J144" s="150">
        <f t="shared" si="5"/>
        <v>1541.51</v>
      </c>
    </row>
    <row r="145" spans="1:10" ht="14" x14ac:dyDescent="0.3">
      <c r="A145" s="55" t="s">
        <v>182</v>
      </c>
      <c r="B145" s="56" t="s">
        <v>39</v>
      </c>
      <c r="C145" s="56" t="s">
        <v>634</v>
      </c>
      <c r="D145" s="94" t="s">
        <v>227</v>
      </c>
      <c r="E145" s="138">
        <v>1</v>
      </c>
      <c r="F145" s="62" t="s">
        <v>379</v>
      </c>
      <c r="G145" s="148">
        <v>0</v>
      </c>
      <c r="H145" s="146">
        <v>500.99</v>
      </c>
      <c r="I145" s="146">
        <v>2003.96</v>
      </c>
      <c r="J145" s="149">
        <f t="shared" si="5"/>
        <v>2504.9499999999998</v>
      </c>
    </row>
    <row r="146" spans="1:10" ht="14" x14ac:dyDescent="0.3">
      <c r="A146" s="55" t="s">
        <v>187</v>
      </c>
      <c r="B146" s="55" t="s">
        <v>25</v>
      </c>
      <c r="C146" s="56" t="s">
        <v>222</v>
      </c>
      <c r="D146" s="94" t="s">
        <v>227</v>
      </c>
      <c r="E146" s="138">
        <v>1</v>
      </c>
      <c r="F146" s="92" t="s">
        <v>624</v>
      </c>
      <c r="G146" s="148">
        <v>0</v>
      </c>
      <c r="H146" s="147">
        <v>2600</v>
      </c>
      <c r="I146" s="147">
        <v>10400</v>
      </c>
      <c r="J146" s="146">
        <f t="shared" si="5"/>
        <v>13000</v>
      </c>
    </row>
    <row r="147" spans="1:10" ht="14" x14ac:dyDescent="0.3">
      <c r="A147" s="55" t="s">
        <v>180</v>
      </c>
      <c r="B147" s="58" t="s">
        <v>37</v>
      </c>
      <c r="C147" s="57" t="s">
        <v>636</v>
      </c>
      <c r="D147" s="94" t="s">
        <v>227</v>
      </c>
      <c r="E147" s="138">
        <v>1</v>
      </c>
      <c r="F147" s="155" t="s">
        <v>655</v>
      </c>
      <c r="G147" s="148">
        <v>0</v>
      </c>
      <c r="H147" s="145">
        <v>770.75</v>
      </c>
      <c r="I147" s="145">
        <v>3083.01</v>
      </c>
      <c r="J147" s="149">
        <f t="shared" si="5"/>
        <v>3853.76</v>
      </c>
    </row>
    <row r="148" spans="1:10" ht="14" x14ac:dyDescent="0.3">
      <c r="A148" s="55" t="s">
        <v>196</v>
      </c>
      <c r="B148" s="57" t="s">
        <v>33</v>
      </c>
      <c r="C148" s="58" t="s">
        <v>219</v>
      </c>
      <c r="D148" s="94" t="s">
        <v>407</v>
      </c>
      <c r="E148" s="138">
        <v>1</v>
      </c>
      <c r="F148" s="62" t="s">
        <v>420</v>
      </c>
      <c r="G148" s="148">
        <v>0</v>
      </c>
      <c r="H148" s="145"/>
      <c r="I148" s="145">
        <v>4316.21</v>
      </c>
      <c r="J148" s="149">
        <f t="shared" si="5"/>
        <v>4316.21</v>
      </c>
    </row>
    <row r="149" spans="1:10" ht="14" x14ac:dyDescent="0.3">
      <c r="A149" s="55" t="s">
        <v>180</v>
      </c>
      <c r="B149" s="58" t="s">
        <v>37</v>
      </c>
      <c r="C149" s="56" t="s">
        <v>634</v>
      </c>
      <c r="D149" s="94" t="s">
        <v>227</v>
      </c>
      <c r="E149" s="138">
        <v>1</v>
      </c>
      <c r="F149" s="151" t="s">
        <v>385</v>
      </c>
      <c r="G149" s="148">
        <v>0</v>
      </c>
      <c r="H149" s="145">
        <v>770.75</v>
      </c>
      <c r="I149" s="145">
        <v>3083.01</v>
      </c>
      <c r="J149" s="149">
        <f t="shared" si="5"/>
        <v>3853.76</v>
      </c>
    </row>
    <row r="150" spans="1:10" ht="14" x14ac:dyDescent="0.3">
      <c r="A150" s="55" t="s">
        <v>187</v>
      </c>
      <c r="B150" s="55" t="s">
        <v>25</v>
      </c>
      <c r="C150" s="60" t="s">
        <v>219</v>
      </c>
      <c r="D150" s="94" t="s">
        <v>386</v>
      </c>
      <c r="E150" s="138">
        <v>1</v>
      </c>
      <c r="F150" s="155" t="s">
        <v>386</v>
      </c>
      <c r="G150" s="148">
        <v>0</v>
      </c>
      <c r="H150" s="147">
        <v>2600</v>
      </c>
      <c r="I150" s="147">
        <v>10400</v>
      </c>
      <c r="J150" s="146">
        <f t="shared" si="5"/>
        <v>13000</v>
      </c>
    </row>
    <row r="151" spans="1:10" ht="14" x14ac:dyDescent="0.3">
      <c r="A151" s="55" t="s">
        <v>187</v>
      </c>
      <c r="B151" s="55" t="s">
        <v>25</v>
      </c>
      <c r="C151" s="56" t="s">
        <v>222</v>
      </c>
      <c r="D151" s="94" t="s">
        <v>386</v>
      </c>
      <c r="E151" s="138">
        <v>1</v>
      </c>
      <c r="F151" s="62" t="s">
        <v>386</v>
      </c>
      <c r="G151" s="148">
        <v>0</v>
      </c>
      <c r="H151" s="147">
        <v>2600</v>
      </c>
      <c r="I151" s="147">
        <v>10400</v>
      </c>
      <c r="J151" s="146">
        <f t="shared" si="5"/>
        <v>13000</v>
      </c>
    </row>
    <row r="152" spans="1:10" ht="14" x14ac:dyDescent="0.3">
      <c r="A152" s="55" t="s">
        <v>183</v>
      </c>
      <c r="B152" s="57" t="s">
        <v>27</v>
      </c>
      <c r="C152" s="56" t="s">
        <v>634</v>
      </c>
      <c r="D152" s="94" t="s">
        <v>386</v>
      </c>
      <c r="E152" s="138">
        <v>1</v>
      </c>
      <c r="F152" s="62" t="s">
        <v>386</v>
      </c>
      <c r="G152" s="148">
        <v>0</v>
      </c>
      <c r="H152" s="146">
        <v>1695.65</v>
      </c>
      <c r="I152" s="146">
        <v>6782.61</v>
      </c>
      <c r="J152" s="149">
        <f t="shared" si="5"/>
        <v>8478.26</v>
      </c>
    </row>
    <row r="153" spans="1:10" ht="14" x14ac:dyDescent="0.3">
      <c r="A153" s="56" t="s">
        <v>180</v>
      </c>
      <c r="B153" s="58" t="s">
        <v>37</v>
      </c>
      <c r="C153" s="58" t="s">
        <v>637</v>
      </c>
      <c r="D153" s="94" t="s">
        <v>386</v>
      </c>
      <c r="E153" s="138">
        <v>1</v>
      </c>
      <c r="F153" s="60" t="s">
        <v>386</v>
      </c>
      <c r="G153" s="148">
        <v>0</v>
      </c>
      <c r="H153" s="145">
        <v>770.75</v>
      </c>
      <c r="I153" s="145">
        <v>3083.01</v>
      </c>
      <c r="J153" s="149">
        <f t="shared" si="5"/>
        <v>3853.76</v>
      </c>
    </row>
    <row r="154" spans="1:10" ht="14" x14ac:dyDescent="0.3">
      <c r="A154" s="55" t="s">
        <v>185</v>
      </c>
      <c r="B154" s="55" t="s">
        <v>29</v>
      </c>
      <c r="C154" s="58" t="s">
        <v>637</v>
      </c>
      <c r="D154" s="94" t="s">
        <v>386</v>
      </c>
      <c r="E154" s="138">
        <v>1</v>
      </c>
      <c r="F154" s="62" t="s">
        <v>386</v>
      </c>
      <c r="G154" s="148">
        <v>0</v>
      </c>
      <c r="H154" s="146">
        <v>1425.9</v>
      </c>
      <c r="I154" s="146">
        <v>5703.56</v>
      </c>
      <c r="J154" s="149">
        <f t="shared" si="5"/>
        <v>7129.4600000000009</v>
      </c>
    </row>
    <row r="155" spans="1:10" ht="14" x14ac:dyDescent="0.3">
      <c r="A155" s="55" t="s">
        <v>183</v>
      </c>
      <c r="B155" s="57" t="s">
        <v>27</v>
      </c>
      <c r="C155" s="56" t="s">
        <v>222</v>
      </c>
      <c r="D155" s="94" t="s">
        <v>386</v>
      </c>
      <c r="E155" s="138">
        <v>1</v>
      </c>
      <c r="F155" s="60" t="s">
        <v>386</v>
      </c>
      <c r="G155" s="148">
        <v>0</v>
      </c>
      <c r="H155" s="146">
        <v>1695.65</v>
      </c>
      <c r="I155" s="146">
        <v>6782.61</v>
      </c>
      <c r="J155" s="149">
        <f t="shared" si="5"/>
        <v>8478.26</v>
      </c>
    </row>
    <row r="156" spans="1:10" ht="14" x14ac:dyDescent="0.3">
      <c r="A156" s="55" t="s">
        <v>182</v>
      </c>
      <c r="B156" s="56" t="s">
        <v>39</v>
      </c>
      <c r="C156" s="56" t="s">
        <v>634</v>
      </c>
      <c r="D156" s="94" t="s">
        <v>386</v>
      </c>
      <c r="E156" s="138">
        <v>1</v>
      </c>
      <c r="F156" s="60" t="s">
        <v>386</v>
      </c>
      <c r="G156" s="148">
        <v>0</v>
      </c>
      <c r="H156" s="146">
        <v>500.99</v>
      </c>
      <c r="I156" s="146">
        <v>2003.96</v>
      </c>
      <c r="J156" s="149">
        <f t="shared" si="5"/>
        <v>2504.9499999999998</v>
      </c>
    </row>
    <row r="157" spans="1:10" ht="14" x14ac:dyDescent="0.3">
      <c r="A157" s="55" t="s">
        <v>196</v>
      </c>
      <c r="B157" s="57" t="s">
        <v>33</v>
      </c>
      <c r="C157" s="56" t="s">
        <v>222</v>
      </c>
      <c r="D157" s="94" t="s">
        <v>386</v>
      </c>
      <c r="E157" s="138">
        <v>1</v>
      </c>
      <c r="F157" s="62" t="s">
        <v>386</v>
      </c>
      <c r="G157" s="148">
        <v>0</v>
      </c>
      <c r="H157" s="145">
        <v>1079.06</v>
      </c>
      <c r="I157" s="145">
        <v>4316.21</v>
      </c>
      <c r="J157" s="149">
        <f t="shared" si="5"/>
        <v>5395.27</v>
      </c>
    </row>
    <row r="158" spans="1:10" ht="14" x14ac:dyDescent="0.3">
      <c r="A158" s="55" t="s">
        <v>183</v>
      </c>
      <c r="B158" s="57" t="s">
        <v>27</v>
      </c>
      <c r="C158" s="55" t="s">
        <v>226</v>
      </c>
      <c r="D158" s="94" t="s">
        <v>386</v>
      </c>
      <c r="E158" s="138">
        <v>1</v>
      </c>
      <c r="F158" s="154" t="s">
        <v>386</v>
      </c>
      <c r="G158" s="148">
        <v>0</v>
      </c>
      <c r="H158" s="146">
        <v>1695.65</v>
      </c>
      <c r="I158" s="146">
        <v>6782.61</v>
      </c>
      <c r="J158" s="149">
        <f t="shared" si="5"/>
        <v>8478.26</v>
      </c>
    </row>
    <row r="159" spans="1:10" ht="14" x14ac:dyDescent="0.3">
      <c r="A159" s="55" t="s">
        <v>205</v>
      </c>
      <c r="B159" s="55" t="s">
        <v>449</v>
      </c>
      <c r="C159" s="56" t="s">
        <v>634</v>
      </c>
      <c r="D159" s="94" t="s">
        <v>386</v>
      </c>
      <c r="E159" s="138">
        <v>1</v>
      </c>
      <c r="F159" s="62" t="s">
        <v>386</v>
      </c>
      <c r="G159" s="148">
        <v>0</v>
      </c>
      <c r="H159" s="146">
        <v>3709.68</v>
      </c>
      <c r="I159" s="146">
        <v>14838.72</v>
      </c>
      <c r="J159" s="149">
        <f t="shared" si="5"/>
        <v>18548.399999999998</v>
      </c>
    </row>
    <row r="160" spans="1:10" ht="14" x14ac:dyDescent="0.3">
      <c r="A160" s="55" t="s">
        <v>207</v>
      </c>
      <c r="B160" s="57" t="s">
        <v>27</v>
      </c>
      <c r="C160" s="57" t="s">
        <v>636</v>
      </c>
      <c r="D160" s="94" t="s">
        <v>386</v>
      </c>
      <c r="E160" s="138">
        <v>1</v>
      </c>
      <c r="F160" s="60" t="s">
        <v>386</v>
      </c>
      <c r="G160" s="148">
        <v>0</v>
      </c>
      <c r="H160" s="146">
        <v>1695.65</v>
      </c>
      <c r="I160" s="146">
        <v>6782.61</v>
      </c>
      <c r="J160" s="149">
        <f t="shared" si="5"/>
        <v>8478.26</v>
      </c>
    </row>
    <row r="161" spans="1:30" ht="14" x14ac:dyDescent="0.3">
      <c r="A161" s="55" t="s">
        <v>195</v>
      </c>
      <c r="B161" s="55" t="s">
        <v>41</v>
      </c>
      <c r="C161" s="57" t="s">
        <v>219</v>
      </c>
      <c r="D161" s="94" t="s">
        <v>386</v>
      </c>
      <c r="E161" s="138">
        <v>1</v>
      </c>
      <c r="F161" s="60" t="s">
        <v>386</v>
      </c>
      <c r="G161" s="148">
        <v>0</v>
      </c>
      <c r="H161" s="146">
        <v>308.3</v>
      </c>
      <c r="I161" s="146">
        <v>1233.21</v>
      </c>
      <c r="J161" s="150">
        <f t="shared" si="5"/>
        <v>1541.51</v>
      </c>
    </row>
    <row r="162" spans="1:30" ht="14" x14ac:dyDescent="0.3">
      <c r="A162" s="55" t="s">
        <v>196</v>
      </c>
      <c r="B162" s="57" t="s">
        <v>33</v>
      </c>
      <c r="C162" s="55" t="s">
        <v>226</v>
      </c>
      <c r="D162" s="94" t="s">
        <v>386</v>
      </c>
      <c r="E162" s="138">
        <v>1</v>
      </c>
      <c r="F162" s="60" t="s">
        <v>386</v>
      </c>
      <c r="G162" s="148">
        <v>0</v>
      </c>
      <c r="H162" s="145">
        <v>1079.06</v>
      </c>
      <c r="I162" s="145">
        <v>4316.21</v>
      </c>
      <c r="J162" s="149">
        <f t="shared" si="5"/>
        <v>5395.27</v>
      </c>
    </row>
    <row r="163" spans="1:30" ht="14.5" x14ac:dyDescent="0.3">
      <c r="A163" s="55" t="s">
        <v>217</v>
      </c>
      <c r="B163" s="57" t="s">
        <v>27</v>
      </c>
      <c r="C163" s="58" t="s">
        <v>225</v>
      </c>
      <c r="D163" s="94" t="s">
        <v>386</v>
      </c>
      <c r="E163" s="138">
        <v>1</v>
      </c>
      <c r="F163" s="62" t="s">
        <v>386</v>
      </c>
      <c r="G163" s="148">
        <v>0</v>
      </c>
      <c r="H163" s="146">
        <v>1695.65</v>
      </c>
      <c r="I163" s="146">
        <v>6782.61</v>
      </c>
      <c r="J163" s="149">
        <f t="shared" si="5"/>
        <v>8478.26</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183</v>
      </c>
      <c r="B164" s="57" t="s">
        <v>27</v>
      </c>
      <c r="C164" s="56" t="s">
        <v>634</v>
      </c>
      <c r="D164" s="94" t="s">
        <v>386</v>
      </c>
      <c r="E164" s="138">
        <v>1</v>
      </c>
      <c r="F164" s="60" t="s">
        <v>386</v>
      </c>
      <c r="G164" s="148">
        <v>0</v>
      </c>
      <c r="H164" s="146">
        <v>1695.65</v>
      </c>
      <c r="I164" s="146">
        <v>6782.61</v>
      </c>
      <c r="J164" s="149">
        <f t="shared" si="5"/>
        <v>8478.26</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189</v>
      </c>
      <c r="B165" s="55" t="s">
        <v>31</v>
      </c>
      <c r="C165" s="55" t="s">
        <v>226</v>
      </c>
      <c r="D165" s="94" t="s">
        <v>386</v>
      </c>
      <c r="E165" s="138">
        <v>1</v>
      </c>
      <c r="F165" s="62" t="s">
        <v>386</v>
      </c>
      <c r="G165" s="148">
        <v>0</v>
      </c>
      <c r="H165" s="146">
        <v>1310.28</v>
      </c>
      <c r="I165" s="146">
        <v>5241.1099999999997</v>
      </c>
      <c r="J165" s="149">
        <f t="shared" si="5"/>
        <v>6551.3899999999994</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181</v>
      </c>
      <c r="B166" s="57" t="s">
        <v>33</v>
      </c>
      <c r="C166" s="56" t="s">
        <v>634</v>
      </c>
      <c r="D166" s="94" t="s">
        <v>386</v>
      </c>
      <c r="E166" s="138">
        <v>1</v>
      </c>
      <c r="F166" s="62" t="s">
        <v>386</v>
      </c>
      <c r="G166" s="148">
        <v>0</v>
      </c>
      <c r="H166" s="145">
        <v>1079.06</v>
      </c>
      <c r="I166" s="145">
        <v>4316.21</v>
      </c>
      <c r="J166" s="149">
        <f t="shared" si="5"/>
        <v>5395.27</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189</v>
      </c>
      <c r="B167" s="55" t="s">
        <v>31</v>
      </c>
      <c r="C167" s="56" t="s">
        <v>634</v>
      </c>
      <c r="D167" s="94" t="s">
        <v>386</v>
      </c>
      <c r="E167" s="138">
        <v>1</v>
      </c>
      <c r="F167" s="60" t="s">
        <v>386</v>
      </c>
      <c r="G167" s="148">
        <v>0</v>
      </c>
      <c r="H167" s="146">
        <v>1310.28</v>
      </c>
      <c r="I167" s="146">
        <v>5241.1099999999997</v>
      </c>
      <c r="J167" s="149">
        <f t="shared" si="5"/>
        <v>6551.3899999999994</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196</v>
      </c>
      <c r="B168" s="57" t="s">
        <v>33</v>
      </c>
      <c r="C168" s="58" t="s">
        <v>219</v>
      </c>
      <c r="D168" s="94" t="s">
        <v>386</v>
      </c>
      <c r="E168" s="138">
        <v>1</v>
      </c>
      <c r="F168" s="61" t="s">
        <v>386</v>
      </c>
      <c r="G168" s="148">
        <v>0</v>
      </c>
      <c r="H168" s="145">
        <v>1079.06</v>
      </c>
      <c r="I168" s="145">
        <v>4316.21</v>
      </c>
      <c r="J168" s="149">
        <f t="shared" ref="J168:J174" si="6">H168+I168</f>
        <v>5395.27</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180</v>
      </c>
      <c r="B169" s="57" t="s">
        <v>37</v>
      </c>
      <c r="C169" s="56" t="s">
        <v>222</v>
      </c>
      <c r="D169" s="94" t="s">
        <v>386</v>
      </c>
      <c r="E169" s="138">
        <v>1</v>
      </c>
      <c r="F169" s="62" t="s">
        <v>386</v>
      </c>
      <c r="G169" s="148">
        <v>0</v>
      </c>
      <c r="H169" s="145">
        <v>770.75</v>
      </c>
      <c r="I169" s="145">
        <v>3083.01</v>
      </c>
      <c r="J169" s="149">
        <f t="shared" si="6"/>
        <v>3853.76</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182</v>
      </c>
      <c r="B170" s="56" t="s">
        <v>39</v>
      </c>
      <c r="C170" s="58" t="s">
        <v>637</v>
      </c>
      <c r="D170" s="94" t="s">
        <v>386</v>
      </c>
      <c r="E170" s="138">
        <v>1</v>
      </c>
      <c r="F170" s="60" t="s">
        <v>386</v>
      </c>
      <c r="G170" s="148">
        <v>0</v>
      </c>
      <c r="H170" s="146">
        <v>500.99</v>
      </c>
      <c r="I170" s="146">
        <v>2003.96</v>
      </c>
      <c r="J170" s="149">
        <f t="shared" si="6"/>
        <v>2504.9499999999998</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180</v>
      </c>
      <c r="B171" s="58" t="s">
        <v>37</v>
      </c>
      <c r="C171" s="57" t="s">
        <v>219</v>
      </c>
      <c r="D171" s="94" t="s">
        <v>227</v>
      </c>
      <c r="E171" s="138">
        <v>1</v>
      </c>
      <c r="F171" s="60" t="s">
        <v>387</v>
      </c>
      <c r="G171" s="148">
        <v>0</v>
      </c>
      <c r="H171" s="145">
        <v>770.75</v>
      </c>
      <c r="I171" s="145">
        <v>3083.01</v>
      </c>
      <c r="J171" s="149">
        <f t="shared" si="6"/>
        <v>3853.76</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185</v>
      </c>
      <c r="B172" s="55" t="s">
        <v>29</v>
      </c>
      <c r="C172" s="57" t="s">
        <v>219</v>
      </c>
      <c r="D172" s="94" t="s">
        <v>227</v>
      </c>
      <c r="E172" s="138">
        <v>1</v>
      </c>
      <c r="F172" s="60" t="s">
        <v>388</v>
      </c>
      <c r="G172" s="148">
        <v>0</v>
      </c>
      <c r="H172" s="146">
        <v>1425.9</v>
      </c>
      <c r="I172" s="146">
        <v>5703.56</v>
      </c>
      <c r="J172" s="149">
        <f t="shared" si="6"/>
        <v>7129.4600000000009</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185</v>
      </c>
      <c r="B173" s="55" t="s">
        <v>29</v>
      </c>
      <c r="C173" s="57" t="s">
        <v>636</v>
      </c>
      <c r="D173" s="94" t="s">
        <v>227</v>
      </c>
      <c r="E173" s="138">
        <v>1</v>
      </c>
      <c r="F173" s="60" t="s">
        <v>567</v>
      </c>
      <c r="G173" s="148">
        <v>0</v>
      </c>
      <c r="H173" s="146">
        <v>1425.9</v>
      </c>
      <c r="I173" s="146">
        <v>5703.56</v>
      </c>
      <c r="J173" s="149">
        <f t="shared" si="6"/>
        <v>7129.4600000000009</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181</v>
      </c>
      <c r="B174" s="57" t="s">
        <v>33</v>
      </c>
      <c r="C174" s="56" t="s">
        <v>222</v>
      </c>
      <c r="D174" s="94" t="s">
        <v>227</v>
      </c>
      <c r="E174" s="138">
        <v>1</v>
      </c>
      <c r="F174" s="63" t="s">
        <v>609</v>
      </c>
      <c r="G174" s="148">
        <v>0</v>
      </c>
      <c r="H174" s="145">
        <v>1079.06</v>
      </c>
      <c r="I174" s="145">
        <v>4316.21</v>
      </c>
      <c r="J174" s="149">
        <f t="shared" si="6"/>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7">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7"/>
        <v>7</v>
      </c>
      <c r="F177" s="24"/>
      <c r="G177" s="25">
        <f>SUMIF($B$7:$B$174,"DAS",$G$7:$G$174)</f>
        <v>0</v>
      </c>
      <c r="H177" s="25">
        <f>SUMIF($B$7:$B$174,"DIRETOR",$H$7:$H$174)-SUMIFS($H$7:$H$174,$D$7:$D$174,"VAGO",$B$7:$B$174,"DIRETOR")</f>
        <v>14838.719999999998</v>
      </c>
      <c r="I177" s="25">
        <f>SUMIF($B$7:$B$174,"DIRETOR",$I$7:$I$174)-SUMIFS($I$7:$I$174,$D$7:$D$174,"VAGO",$B$7:$B$174,"DIRETOR")</f>
        <v>89032.319999999992</v>
      </c>
      <c r="J177" s="25">
        <f>SUMIF($B$7:$B$174,"DIRETOR",$J$7:$J$174)</f>
        <v>122419.43999999999</v>
      </c>
      <c r="K177" s="26"/>
      <c r="L177" s="26"/>
      <c r="M177" s="26"/>
      <c r="N177" s="26"/>
      <c r="O177" s="26"/>
      <c r="P177" s="26"/>
      <c r="Q177" s="26"/>
    </row>
    <row r="178" spans="1:30" ht="14.5" x14ac:dyDescent="0.3">
      <c r="A178" s="22" t="s">
        <v>24</v>
      </c>
      <c r="B178" s="15" t="s">
        <v>25</v>
      </c>
      <c r="C178" s="23">
        <v>7</v>
      </c>
      <c r="D178" s="23">
        <v>2</v>
      </c>
      <c r="E178" s="23">
        <f>C178+D178</f>
        <v>9</v>
      </c>
      <c r="F178" s="27"/>
      <c r="G178" s="25">
        <f>SUMIF($B$7:$B$174,"DAS-1",$G$7:$G$174)</f>
        <v>0</v>
      </c>
      <c r="H178" s="25">
        <f>SUMIF($B$7:$B$174,"DAS-1",$H$7:$H$174)-SUMIFS($H$7:$H$174,$D$7:$D$174,"VAGO",$B$7:$B$174,"DAS-1")</f>
        <v>15600</v>
      </c>
      <c r="I178" s="25">
        <f>SUMIF($B$7:$B$174,"DAS-1",$I$7:$I$174)-SUMIFS($I$7:$I$174,$D$7:$D$174,"VAGO",$B$7:$B$174,"DAS-1")</f>
        <v>72800</v>
      </c>
      <c r="J178" s="25">
        <f>SUMIF($B$7:$B$174,"DAS-1",$J$7:$J$174)</f>
        <v>114400</v>
      </c>
      <c r="K178" s="97"/>
      <c r="L178" s="26"/>
      <c r="M178" s="26"/>
      <c r="N178" s="26"/>
      <c r="O178" s="26"/>
      <c r="P178" s="26"/>
      <c r="Q178" s="26"/>
    </row>
    <row r="179" spans="1:30" ht="14.5" x14ac:dyDescent="0.3">
      <c r="A179" s="22" t="s">
        <v>26</v>
      </c>
      <c r="B179" s="15" t="s">
        <v>27</v>
      </c>
      <c r="C179" s="23">
        <f>SUMIFS($E$7:$E$174,$B$7:$B$174,"DAS-2",$D$7:$D$174,"&lt;&gt;VAGO")</f>
        <v>22</v>
      </c>
      <c r="D179" s="23">
        <f>SUMIFS($E$7:$E$174,$B$7:$B$174,"DAS-2",$D$7:$D$174,"VAGO")</f>
        <v>6</v>
      </c>
      <c r="E179" s="23">
        <f t="shared" si="7"/>
        <v>28</v>
      </c>
      <c r="F179" s="27"/>
      <c r="G179" s="25">
        <f>SUMIF($B$7:$B$174,"DAS-2",$G$7:$G$174)</f>
        <v>0</v>
      </c>
      <c r="H179" s="25">
        <f>SUMIF($B$7:$B$174,"DAS-2",$H$7:$H$174)-SUMIFS($H$7:$H$174,$D$7:$D$174,"VAGO",$B$7:$B$174,"DAS-2")</f>
        <v>33913.000000000022</v>
      </c>
      <c r="I179" s="25">
        <f>SUMIF($B$7:$B$174,"DAS-2",$I$7:$I$174)-SUMIFS($I$7:$I$174,$D$7:$D$174,"VAGO",$B$7:$B$174,"DAS-2")</f>
        <v>149217.41999999987</v>
      </c>
      <c r="J179" s="25">
        <f>SUMIF($B$7:$B$174,"DAS-2",$J$7:$J$174)</f>
        <v>233999.9800000001</v>
      </c>
      <c r="K179" s="26"/>
      <c r="L179" s="26"/>
      <c r="M179" s="26"/>
      <c r="N179" s="26"/>
      <c r="O179" s="26"/>
      <c r="P179" s="26"/>
      <c r="Q179" s="26"/>
    </row>
    <row r="180" spans="1:30" ht="14.5" x14ac:dyDescent="0.3">
      <c r="A180" s="22" t="s">
        <v>28</v>
      </c>
      <c r="B180" s="15" t="s">
        <v>29</v>
      </c>
      <c r="C180" s="23">
        <v>12</v>
      </c>
      <c r="D180" s="23">
        <v>1</v>
      </c>
      <c r="E180" s="23">
        <f t="shared" si="7"/>
        <v>13</v>
      </c>
      <c r="F180" s="27"/>
      <c r="G180" s="25">
        <f>SUMIF($B$7:$B$174,"DAS-3",$G$7:$G$174)</f>
        <v>0</v>
      </c>
      <c r="H180" s="25">
        <f>SUMIF($B$7:$B$174,"DAS-3",$H$7:$H$174)-SUMIFS($H$7:$H$174,$D$7:$D$174,"VAGO",$B$7:$B$174,"DAS-3")</f>
        <v>17110.8</v>
      </c>
      <c r="I180" s="25">
        <f>SUMIF($B$7:$B$174,"DAS-3",$I$7:$I$174)-SUMIFS($I$7:$I$174,$D$7:$D$174,"VAGO",$B$7:$B$174,"DAS-3")</f>
        <v>68442.719999999987</v>
      </c>
      <c r="J180" s="25">
        <f>SUMIF($B$7:$B$174,"DAS-3",$J$7:$J$174)</f>
        <v>92682.980000000025</v>
      </c>
      <c r="K180" s="26"/>
      <c r="L180" s="26"/>
      <c r="M180" s="26"/>
      <c r="N180" s="26"/>
      <c r="O180" s="26"/>
      <c r="P180" s="26"/>
      <c r="Q180" s="26"/>
    </row>
    <row r="181" spans="1:30" ht="14.5" x14ac:dyDescent="0.3">
      <c r="A181" s="28" t="s">
        <v>30</v>
      </c>
      <c r="B181" s="15" t="s">
        <v>31</v>
      </c>
      <c r="C181" s="23">
        <v>22</v>
      </c>
      <c r="D181" s="23">
        <v>2</v>
      </c>
      <c r="E181" s="23">
        <f t="shared" si="7"/>
        <v>24</v>
      </c>
      <c r="F181" s="29"/>
      <c r="G181" s="25">
        <f>SUMIF($B$7:$B$174,"DAS-4",$G$7:$G$174)</f>
        <v>0</v>
      </c>
      <c r="H181" s="25">
        <f>SUMIF($B$7:$B$174,"DAS-4",$H$7:$H$174)-SUMIFS($H$7:$H$174,$D$7:$D$174,"VAGO",$B$7:$B$174,"DAS-4")</f>
        <v>20964.479999999996</v>
      </c>
      <c r="I181" s="25">
        <f>SUMIF($B$7:$B$174,"DAS-4",$I$7:$I$174)-SUMIFS($I$7:$I$174,$D$7:$D$174,"VAGO",$B$7:$B$174,"DAS-4")</f>
        <v>115304.42</v>
      </c>
      <c r="J181" s="25">
        <f>SUMIF($B$7:$B$174,"DAS-4",$J$7:$J$174)</f>
        <v>149371.68</v>
      </c>
      <c r="K181" s="26"/>
      <c r="L181" s="26"/>
      <c r="M181" s="26"/>
      <c r="N181" s="26"/>
      <c r="O181" s="26"/>
      <c r="P181" s="26"/>
      <c r="Q181" s="26"/>
    </row>
    <row r="182" spans="1:30" ht="14.5" x14ac:dyDescent="0.3">
      <c r="A182" s="28" t="s">
        <v>32</v>
      </c>
      <c r="B182" s="15" t="s">
        <v>33</v>
      </c>
      <c r="C182" s="23">
        <v>16</v>
      </c>
      <c r="D182" s="23">
        <v>4</v>
      </c>
      <c r="E182" s="23">
        <f t="shared" si="7"/>
        <v>20</v>
      </c>
      <c r="F182" s="29"/>
      <c r="G182" s="25">
        <f>SUMIF($B$7:$B$174,"DAS-5",$G$7:$G$174)</f>
        <v>0</v>
      </c>
      <c r="H182" s="25">
        <f>SUMIF($B$7:$B$174,"DAS-5",$H$7:$H$174)-SUMIFS($H$7:$H$174,$D$7:$D$174,"VAGO",$B$7:$B$174,"DAS-5")</f>
        <v>12948.719999999996</v>
      </c>
      <c r="I182" s="25">
        <f>SUMIF($B$7:$B$174,"DAS-5",$I$7:$I$174)-SUMIFS($I$7:$I$174,$D$7:$D$174,"VAGO",$B$7:$B$174,"DAS-5")</f>
        <v>69059.36000000003</v>
      </c>
      <c r="J182" s="25">
        <f>SUMIF($B$7:$B$174,"DAS-5",$J$7:$J$174)</f>
        <v>103589.16000000005</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7"/>
        <v>5</v>
      </c>
      <c r="F183" s="29"/>
      <c r="G183" s="25">
        <f>SUMIF($B$7:$B$174,"CAA-1",$G$7:$G$174)</f>
        <v>0</v>
      </c>
      <c r="H183" s="25">
        <f>SUMIF($B$7:$B$174,"CAA-1",$H$7:$H$174)-SUMIFS($H$7:$H$174,$D$7:$D$174,"VAGO",$B$7:$B$174,"CAA-1")</f>
        <v>3745.84</v>
      </c>
      <c r="I183" s="25">
        <f>SUMIF($B$7:$B$174,"CAA-1",$I$7:$I$174)-SUMIFS($I$7:$I$174,$D$7:$D$174,"VAGO",$B$7:$B$174,"CAA-1")</f>
        <v>18729.25</v>
      </c>
      <c r="J183" s="25">
        <f>SUMIF($B$7:$B$174,"CAA-1",$J$7:$J$174)</f>
        <v>22475.089999999997</v>
      </c>
      <c r="K183" s="26"/>
      <c r="L183" s="26"/>
      <c r="M183" s="26"/>
      <c r="N183" s="26"/>
      <c r="O183" s="26"/>
      <c r="P183" s="26"/>
      <c r="Q183" s="26"/>
    </row>
    <row r="184" spans="1:30" ht="14.5" x14ac:dyDescent="0.3">
      <c r="A184" s="28" t="s">
        <v>36</v>
      </c>
      <c r="B184" s="15" t="s">
        <v>37</v>
      </c>
      <c r="C184" s="23">
        <v>24</v>
      </c>
      <c r="D184" s="23">
        <v>2</v>
      </c>
      <c r="E184" s="23">
        <f t="shared" si="7"/>
        <v>26</v>
      </c>
      <c r="F184" s="29"/>
      <c r="G184" s="25">
        <f>SUMIF($B$7:$B$174,"CAA-2",$G$7:$G$174)</f>
        <v>0</v>
      </c>
      <c r="H184" s="25">
        <f>SUMIF($B$7:$B$174,"CAA-2",$H$7:$H$174)-SUMIFS($H$7:$H$174,$D$7:$D$174,"VAGO",$B$7:$B$174,"CAA-2")</f>
        <v>15415</v>
      </c>
      <c r="I184" s="25">
        <f>SUMIF($B$7:$B$174,"CAA-2",$I$7:$I$174)-SUMIFS($I$7:$I$174,$D$7:$D$174,"VAGO",$B$7:$B$174,"CAA-2")</f>
        <v>73992.240000000005</v>
      </c>
      <c r="J184" s="25">
        <f>SUMIF($B$7:$B$174,"CAA-2",$J$7:$J$174)</f>
        <v>97114.75999999998</v>
      </c>
      <c r="K184" s="26"/>
      <c r="L184" s="26"/>
      <c r="M184" s="26"/>
      <c r="N184" s="26"/>
      <c r="O184" s="26"/>
      <c r="P184" s="26"/>
      <c r="Q184" s="26"/>
    </row>
    <row r="185" spans="1:30" ht="14.5" x14ac:dyDescent="0.3">
      <c r="A185" s="28" t="s">
        <v>38</v>
      </c>
      <c r="B185" s="15" t="s">
        <v>39</v>
      </c>
      <c r="C185" s="23">
        <v>21</v>
      </c>
      <c r="D185" s="23">
        <v>2</v>
      </c>
      <c r="E185" s="23">
        <f t="shared" si="7"/>
        <v>23</v>
      </c>
      <c r="F185" s="27"/>
      <c r="G185" s="25">
        <f>SUMIF($B$7:$B$174,"CAA-3",$G$7:$G$174)</f>
        <v>0</v>
      </c>
      <c r="H185" s="25">
        <f>SUMIF($B$7:$B$174,"CAA-3",$H$7:$H$174)-SUMIFS($H$7:$H$174,$D$7:$D$174,"VAGO",$B$7:$B$174,"CAA-3")</f>
        <v>10019.799999999997</v>
      </c>
      <c r="I185" s="25">
        <f>SUMIF($B$7:$B$174,"CAA-3",$I$7:$I$174)-SUMIFS($I$7:$I$174,$D$7:$D$174,"VAGO",$B$7:$B$174,"CAA-3")</f>
        <v>42083.159999999989</v>
      </c>
      <c r="J185" s="25">
        <f>SUMIF($B$7:$B$174,"CAA-3",$J$7:$J$174)</f>
        <v>57112.859999999979</v>
      </c>
      <c r="K185" s="26"/>
      <c r="L185" s="26"/>
      <c r="M185" s="26"/>
      <c r="N185" s="26"/>
      <c r="O185" s="26"/>
      <c r="P185" s="26"/>
      <c r="Q185" s="26"/>
    </row>
    <row r="186" spans="1:30" ht="14.5" x14ac:dyDescent="0.3">
      <c r="A186" s="28" t="s">
        <v>40</v>
      </c>
      <c r="B186" s="15" t="s">
        <v>41</v>
      </c>
      <c r="C186" s="23">
        <v>9</v>
      </c>
      <c r="D186" s="23">
        <v>1</v>
      </c>
      <c r="E186" s="23">
        <f t="shared" si="7"/>
        <v>10</v>
      </c>
      <c r="F186" s="27"/>
      <c r="G186" s="25">
        <f>SUMIF($B$7:$B$174,"CAA-4",$G$7:$G$174)</f>
        <v>0</v>
      </c>
      <c r="H186" s="25">
        <f>SUMIF($B$7:$B$174,"CAA-4",$H$7:$H$174)-SUMIFS($H$7:$H$174,$D$7:$D$174,"VAGO",$B$7:$B$174,"CAA-4")</f>
        <v>2774.7000000000003</v>
      </c>
      <c r="I186" s="25">
        <f>SUMIF($B$7:$B$174,"CAA-4",$I$7:$I$174)-SUMIFS($I$7:$I$174,$D$7:$D$174,"VAGO",$B$7:$B$174,"CAA-4")</f>
        <v>11098.89</v>
      </c>
      <c r="J186" s="25">
        <f>SUMIF($B$7:$B$174,"CAA-4",$J$7:$J$174)</f>
        <v>15415.1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7"/>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147</v>
      </c>
      <c r="D188" s="20">
        <f>SUM(D176:D187)</f>
        <v>21</v>
      </c>
      <c r="E188" s="20">
        <f>SUM(E176:E187)</f>
        <v>168</v>
      </c>
      <c r="F188" s="21"/>
      <c r="G188" s="30">
        <f t="shared" ref="G188:I188" si="8">SUM(G176:G187)</f>
        <v>0</v>
      </c>
      <c r="H188" s="30">
        <f t="shared" si="8"/>
        <v>157266.58000000002</v>
      </c>
      <c r="I188" s="30">
        <f t="shared" si="8"/>
        <v>733841.89999999991</v>
      </c>
      <c r="J188" s="30">
        <f>SUM(J176:J187)</f>
        <v>1042598.6900000001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9">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9"/>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10">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10"/>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10"/>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10"/>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10"/>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1">SUM(C196:C199)</f>
        <v>0</v>
      </c>
      <c r="D200" s="20">
        <f t="shared" si="11"/>
        <v>0</v>
      </c>
      <c r="E200" s="20">
        <f t="shared" si="11"/>
        <v>0</v>
      </c>
      <c r="F200" s="36"/>
      <c r="G200" s="39">
        <f t="shared" ref="G200:I200" si="12">SUM(G195:G199)</f>
        <v>0</v>
      </c>
      <c r="H200" s="39">
        <f t="shared" si="12"/>
        <v>0</v>
      </c>
      <c r="I200" s="39">
        <f t="shared" si="12"/>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3">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87">
        <v>1250</v>
      </c>
      <c r="I206" s="16">
        <f t="shared" si="13"/>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13"/>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636</v>
      </c>
      <c r="D208" s="94" t="s">
        <v>227</v>
      </c>
      <c r="E208" s="15">
        <v>1</v>
      </c>
      <c r="F208" s="60" t="s">
        <v>581</v>
      </c>
      <c r="G208" s="35"/>
      <c r="H208" s="87">
        <v>1250</v>
      </c>
      <c r="I208" s="16">
        <f t="shared" si="13"/>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13"/>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227</v>
      </c>
      <c r="E213" s="15">
        <v>1</v>
      </c>
      <c r="F213" s="84" t="s">
        <v>414</v>
      </c>
      <c r="G213" s="35">
        <v>0</v>
      </c>
      <c r="H213" s="87">
        <v>3000</v>
      </c>
      <c r="I213" s="16">
        <f t="shared" ref="I213:I217" si="14">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222</v>
      </c>
      <c r="D214" s="94" t="s">
        <v>227</v>
      </c>
      <c r="E214" s="15">
        <v>1</v>
      </c>
      <c r="F214" s="88" t="s">
        <v>253</v>
      </c>
      <c r="G214" s="35"/>
      <c r="H214" s="87">
        <v>1250</v>
      </c>
      <c r="I214" s="16">
        <f t="shared" si="14"/>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4"/>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4"/>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4"/>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5">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635</v>
      </c>
      <c r="D222" s="94" t="s">
        <v>227</v>
      </c>
      <c r="E222" s="15">
        <v>1</v>
      </c>
      <c r="F222" s="60" t="s">
        <v>249</v>
      </c>
      <c r="G222" s="35"/>
      <c r="H222" s="87">
        <v>1250</v>
      </c>
      <c r="I222" s="16">
        <f t="shared" si="15"/>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5"/>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5"/>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635</v>
      </c>
      <c r="D225" s="94" t="s">
        <v>407</v>
      </c>
      <c r="E225" s="15">
        <v>1</v>
      </c>
      <c r="F225" s="90" t="s">
        <v>356</v>
      </c>
      <c r="G225" s="35"/>
      <c r="H225" s="87">
        <v>1250</v>
      </c>
      <c r="I225" s="16">
        <f t="shared" si="15"/>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6">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6"/>
        <v>4</v>
      </c>
      <c r="F228" s="24"/>
      <c r="G228" s="16">
        <f>SUMIF($A$205:$A$209,"MEMBRO",$G$205:$G$209)</f>
        <v>0</v>
      </c>
      <c r="H228" s="16">
        <f>SUMIF($A$205:$A$209,"MEMBRO",$H$205:$H$209)</f>
        <v>5000</v>
      </c>
      <c r="I228" s="16">
        <f t="shared" ref="I228:I232" si="17">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6"/>
        <v>1</v>
      </c>
      <c r="F229" s="24"/>
      <c r="G229" s="16">
        <f>SUMIF($A$213:$A$218,"PRESIDENTE",$G$213:$G$218)</f>
        <v>0</v>
      </c>
      <c r="H229" s="16">
        <f>SUMIF($A$213:$A$218,"PRESIDENTE",$H$213:$H$218)</f>
        <v>3000</v>
      </c>
      <c r="I229" s="16">
        <f t="shared" si="17"/>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6"/>
        <v>4</v>
      </c>
      <c r="F230" s="24"/>
      <c r="G230" s="16">
        <f>SUMIF($A$213:$A$218,"MEMBRO",$G$213:$G$218)</f>
        <v>0</v>
      </c>
      <c r="H230" s="16">
        <f>SUMIF($A$213:$A$218,"MEMBRO",$H$213:$H$218)</f>
        <v>5000</v>
      </c>
      <c r="I230" s="16">
        <f t="shared" si="17"/>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6"/>
        <v>1</v>
      </c>
      <c r="F231" s="24"/>
      <c r="G231" s="16">
        <f>SUMIF($A$220:$A$225,"PRESIDENTE",$G$220:$G$225)</f>
        <v>0</v>
      </c>
      <c r="H231" s="16">
        <f>SUMIF($A$220:$A$225,"PRESIDENTE",$H$220:$H$225)</f>
        <v>3000</v>
      </c>
      <c r="I231" s="16">
        <f t="shared" si="17"/>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6"/>
        <v>4</v>
      </c>
      <c r="F232" s="24"/>
      <c r="G232" s="16">
        <f>SUMIF($A$220:$A$225,"MEMBRO",$G$205:$G$225)</f>
        <v>0</v>
      </c>
      <c r="H232" s="16">
        <f>SUMIF($A$220:$A$225,"MEMBRO",$H$220:$H$225)</f>
        <v>5000</v>
      </c>
      <c r="I232" s="16">
        <f t="shared" si="17"/>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8">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8"/>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8"/>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8"/>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8"/>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92" t="s">
        <v>419</v>
      </c>
      <c r="G243" s="35">
        <v>0</v>
      </c>
      <c r="H243" s="126">
        <v>5036.21</v>
      </c>
      <c r="I243" s="16">
        <f t="shared" si="18"/>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668</v>
      </c>
      <c r="G244" s="35">
        <v>0</v>
      </c>
      <c r="H244" s="126">
        <v>5036.21</v>
      </c>
      <c r="I244" s="16">
        <f t="shared" si="18"/>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92" t="s">
        <v>633</v>
      </c>
      <c r="G245" s="35">
        <v>0</v>
      </c>
      <c r="H245" s="126">
        <v>5036.21</v>
      </c>
      <c r="I245" s="16">
        <f t="shared" si="18"/>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9">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9"/>
        <v>7</v>
      </c>
      <c r="F248" s="24"/>
      <c r="G248" s="16">
        <f>SUMIF($A$238:$A$245,"MEMBRO",$G$238:$G$245)</f>
        <v>0</v>
      </c>
      <c r="H248" s="16">
        <f>SUMIF($A$238:$A$245,"MEMBRO",$H$238:$H$245)</f>
        <v>35253.47</v>
      </c>
      <c r="I248" s="16">
        <f t="shared" ref="I248" si="20">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92" t="s">
        <v>626</v>
      </c>
      <c r="G254" s="35">
        <v>0</v>
      </c>
      <c r="H254" s="126">
        <v>2014.48</v>
      </c>
      <c r="I254" s="16">
        <f t="shared" ref="I254:I256" si="21">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21"/>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92" t="s">
        <v>628</v>
      </c>
      <c r="G256" s="35">
        <v>0</v>
      </c>
      <c r="H256" s="126">
        <v>2014.48</v>
      </c>
      <c r="I256" s="16">
        <f t="shared" si="21"/>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2">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2"/>
        <v>2</v>
      </c>
      <c r="F259" s="24"/>
      <c r="G259" s="16">
        <f>SUMIF($A$254:$A$256,"MEMBRO",$G$254:$G$256)</f>
        <v>0</v>
      </c>
      <c r="H259" s="16">
        <f>SUMIF($A$254:$A$256,"MEMBRO",$H$254:$H$256)</f>
        <v>4028.96</v>
      </c>
      <c r="I259" s="16">
        <f t="shared" ref="I259" si="23">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126">
        <v>2014.48</v>
      </c>
      <c r="I265" s="16">
        <f t="shared" ref="I265:I267" si="24">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126">
        <v>2014.48</v>
      </c>
      <c r="I266" s="16">
        <f t="shared" si="24"/>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126">
        <v>2014.48</v>
      </c>
      <c r="I267" s="16">
        <f t="shared" si="24"/>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5">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5"/>
        <v>2</v>
      </c>
      <c r="F270" s="24"/>
      <c r="G270" s="16">
        <f>SUMIF($A$265:$A$267,"MEMBRO",$G$265:$G$267)</f>
        <v>0</v>
      </c>
      <c r="H270" s="16">
        <f>SUMIF($A$265:$A$267,"MEMBRO",$H$265:$H$267)</f>
        <v>4028.96</v>
      </c>
      <c r="I270" s="16">
        <f t="shared" ref="I270" si="26">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7">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7"/>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7"/>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7"/>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7"/>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7"/>
        <v>1392.8</v>
      </c>
    </row>
    <row r="281" spans="1:30" ht="14.5" x14ac:dyDescent="0.3">
      <c r="A281" s="55" t="s">
        <v>394</v>
      </c>
      <c r="B281" s="93" t="s">
        <v>93</v>
      </c>
      <c r="C281" s="79" t="s">
        <v>636</v>
      </c>
      <c r="D281" s="71" t="s">
        <v>407</v>
      </c>
      <c r="E281" s="53">
        <v>1</v>
      </c>
      <c r="F281" s="83" t="s">
        <v>414</v>
      </c>
      <c r="G281" s="54">
        <v>0</v>
      </c>
      <c r="H281" s="86">
        <v>1392.8</v>
      </c>
      <c r="I281" s="127">
        <f t="shared" si="27"/>
        <v>1392.8</v>
      </c>
    </row>
    <row r="282" spans="1:30" ht="14.5" x14ac:dyDescent="0.3">
      <c r="A282" s="55" t="s">
        <v>394</v>
      </c>
      <c r="B282" s="93" t="s">
        <v>93</v>
      </c>
      <c r="C282" s="79" t="s">
        <v>636</v>
      </c>
      <c r="D282" s="71" t="s">
        <v>407</v>
      </c>
      <c r="E282" s="53">
        <v>1</v>
      </c>
      <c r="F282" s="83" t="s">
        <v>415</v>
      </c>
      <c r="G282" s="54">
        <v>0</v>
      </c>
      <c r="H282" s="86">
        <v>1392.8</v>
      </c>
      <c r="I282" s="127">
        <f t="shared" si="27"/>
        <v>1392.8</v>
      </c>
    </row>
    <row r="283" spans="1:30" ht="14.5" x14ac:dyDescent="0.3">
      <c r="A283" s="80" t="s">
        <v>393</v>
      </c>
      <c r="B283" s="93" t="s">
        <v>93</v>
      </c>
      <c r="C283" s="77" t="s">
        <v>226</v>
      </c>
      <c r="D283" s="71" t="s">
        <v>407</v>
      </c>
      <c r="E283" s="53">
        <v>1</v>
      </c>
      <c r="F283" s="85" t="s">
        <v>416</v>
      </c>
      <c r="G283" s="54">
        <v>0</v>
      </c>
      <c r="H283" s="86">
        <v>1392.8</v>
      </c>
      <c r="I283" s="127">
        <f t="shared" si="27"/>
        <v>1392.8</v>
      </c>
    </row>
    <row r="284" spans="1:30" ht="14.5" x14ac:dyDescent="0.3">
      <c r="A284" s="60" t="s">
        <v>395</v>
      </c>
      <c r="B284" s="93" t="s">
        <v>93</v>
      </c>
      <c r="C284" s="79" t="s">
        <v>226</v>
      </c>
      <c r="D284" s="71" t="s">
        <v>407</v>
      </c>
      <c r="E284" s="53">
        <v>1</v>
      </c>
      <c r="F284" s="84" t="s">
        <v>417</v>
      </c>
      <c r="G284" s="54">
        <v>0</v>
      </c>
      <c r="H284" s="86">
        <v>1392.8</v>
      </c>
      <c r="I284" s="127">
        <f t="shared" si="27"/>
        <v>1392.8</v>
      </c>
    </row>
    <row r="285" spans="1:30" ht="14.5" x14ac:dyDescent="0.3">
      <c r="A285" s="60" t="s">
        <v>396</v>
      </c>
      <c r="B285" s="93" t="s">
        <v>93</v>
      </c>
      <c r="C285" s="79" t="s">
        <v>636</v>
      </c>
      <c r="D285" s="71" t="s">
        <v>407</v>
      </c>
      <c r="E285" s="53">
        <v>1</v>
      </c>
      <c r="F285" s="81" t="s">
        <v>418</v>
      </c>
      <c r="G285" s="54">
        <v>0</v>
      </c>
      <c r="H285" s="86">
        <v>1392.8</v>
      </c>
      <c r="I285" s="127">
        <f t="shared" si="27"/>
        <v>1392.8</v>
      </c>
    </row>
    <row r="286" spans="1:30" ht="14.5" x14ac:dyDescent="0.3">
      <c r="A286" s="60" t="s">
        <v>393</v>
      </c>
      <c r="B286" s="93" t="s">
        <v>93</v>
      </c>
      <c r="C286" s="79" t="s">
        <v>219</v>
      </c>
      <c r="D286" s="71" t="s">
        <v>407</v>
      </c>
      <c r="E286" s="53">
        <v>1</v>
      </c>
      <c r="F286" s="81" t="s">
        <v>419</v>
      </c>
      <c r="G286" s="54">
        <v>0</v>
      </c>
      <c r="H286" s="86">
        <v>1392.8</v>
      </c>
      <c r="I286" s="127">
        <f t="shared" si="27"/>
        <v>1392.8</v>
      </c>
    </row>
    <row r="287" spans="1:30" ht="14.5" x14ac:dyDescent="0.3">
      <c r="A287" s="60" t="s">
        <v>393</v>
      </c>
      <c r="B287" s="93" t="s">
        <v>93</v>
      </c>
      <c r="C287" s="79" t="s">
        <v>219</v>
      </c>
      <c r="D287" s="52" t="s">
        <v>407</v>
      </c>
      <c r="E287" s="53">
        <v>1</v>
      </c>
      <c r="F287" s="81" t="s">
        <v>511</v>
      </c>
      <c r="G287" s="54">
        <v>0</v>
      </c>
      <c r="H287" s="86">
        <v>1392.8</v>
      </c>
      <c r="I287" s="127">
        <f t="shared" si="27"/>
        <v>1392.8</v>
      </c>
    </row>
    <row r="288" spans="1:30" ht="14.5" x14ac:dyDescent="0.3">
      <c r="A288" s="60" t="s">
        <v>573</v>
      </c>
      <c r="B288" s="93" t="s">
        <v>448</v>
      </c>
      <c r="C288" s="79" t="s">
        <v>634</v>
      </c>
      <c r="D288" s="71" t="s">
        <v>407</v>
      </c>
      <c r="E288" s="53">
        <v>1</v>
      </c>
      <c r="F288" s="81" t="s">
        <v>542</v>
      </c>
      <c r="G288" s="54">
        <v>0</v>
      </c>
      <c r="H288" s="86">
        <v>849.76</v>
      </c>
      <c r="I288" s="127">
        <f t="shared" si="27"/>
        <v>849.76</v>
      </c>
    </row>
    <row r="289" spans="1:30" ht="14.5" x14ac:dyDescent="0.3">
      <c r="A289" s="60" t="s">
        <v>393</v>
      </c>
      <c r="B289" s="93" t="s">
        <v>448</v>
      </c>
      <c r="C289" s="79" t="s">
        <v>219</v>
      </c>
      <c r="D289" s="71" t="s">
        <v>407</v>
      </c>
      <c r="E289" s="53">
        <v>1</v>
      </c>
      <c r="F289" s="84" t="s">
        <v>422</v>
      </c>
      <c r="G289" s="54">
        <v>0</v>
      </c>
      <c r="H289" s="86">
        <v>849.76</v>
      </c>
      <c r="I289" s="127">
        <f t="shared" si="27"/>
        <v>849.76</v>
      </c>
    </row>
    <row r="290" spans="1:30" ht="14.5" x14ac:dyDescent="0.3">
      <c r="A290" s="60" t="s">
        <v>395</v>
      </c>
      <c r="B290" s="93" t="s">
        <v>448</v>
      </c>
      <c r="C290" s="79" t="s">
        <v>219</v>
      </c>
      <c r="D290" s="71" t="s">
        <v>407</v>
      </c>
      <c r="E290" s="53">
        <v>1</v>
      </c>
      <c r="F290" s="84" t="s">
        <v>423</v>
      </c>
      <c r="G290" s="54">
        <v>0</v>
      </c>
      <c r="H290" s="86">
        <v>849.76</v>
      </c>
      <c r="I290" s="127">
        <f t="shared" si="27"/>
        <v>849.76</v>
      </c>
    </row>
    <row r="291" spans="1:30" ht="14.5" x14ac:dyDescent="0.3">
      <c r="A291" s="60" t="s">
        <v>399</v>
      </c>
      <c r="B291" s="93" t="s">
        <v>448</v>
      </c>
      <c r="C291" s="79" t="s">
        <v>634</v>
      </c>
      <c r="D291" s="71" t="s">
        <v>407</v>
      </c>
      <c r="E291" s="53">
        <v>1</v>
      </c>
      <c r="F291" s="84" t="s">
        <v>424</v>
      </c>
      <c r="G291" s="54">
        <v>0</v>
      </c>
      <c r="H291" s="86">
        <v>849.76</v>
      </c>
      <c r="I291" s="127">
        <f t="shared" si="27"/>
        <v>849.76</v>
      </c>
    </row>
    <row r="292" spans="1:30" ht="14.5" x14ac:dyDescent="0.3">
      <c r="A292" s="60" t="s">
        <v>400</v>
      </c>
      <c r="B292" s="93" t="s">
        <v>448</v>
      </c>
      <c r="C292" s="79" t="s">
        <v>636</v>
      </c>
      <c r="D292" s="71" t="s">
        <v>407</v>
      </c>
      <c r="E292" s="53">
        <v>1</v>
      </c>
      <c r="F292" s="84" t="s">
        <v>425</v>
      </c>
      <c r="G292" s="54">
        <v>0</v>
      </c>
      <c r="H292" s="86">
        <v>849.76</v>
      </c>
      <c r="I292" s="127">
        <f t="shared" si="27"/>
        <v>849.76</v>
      </c>
    </row>
    <row r="293" spans="1:30" ht="14.5" x14ac:dyDescent="0.3">
      <c r="A293" s="60" t="s">
        <v>401</v>
      </c>
      <c r="B293" s="93" t="s">
        <v>448</v>
      </c>
      <c r="C293" s="79" t="s">
        <v>634</v>
      </c>
      <c r="D293" s="71" t="s">
        <v>407</v>
      </c>
      <c r="E293" s="53">
        <v>1</v>
      </c>
      <c r="F293" s="84" t="s">
        <v>426</v>
      </c>
      <c r="G293" s="54">
        <v>0</v>
      </c>
      <c r="H293" s="86">
        <v>849.76</v>
      </c>
      <c r="I293" s="127">
        <f t="shared" si="27"/>
        <v>849.76</v>
      </c>
    </row>
    <row r="294" spans="1:30" ht="14.5" x14ac:dyDescent="0.3">
      <c r="A294" s="60" t="s">
        <v>402</v>
      </c>
      <c r="B294" s="93" t="s">
        <v>448</v>
      </c>
      <c r="C294" s="79" t="s">
        <v>636</v>
      </c>
      <c r="D294" s="71" t="s">
        <v>407</v>
      </c>
      <c r="E294" s="53">
        <v>1</v>
      </c>
      <c r="F294" s="81" t="s">
        <v>427</v>
      </c>
      <c r="G294" s="54">
        <v>0</v>
      </c>
      <c r="H294" s="86">
        <v>849.76</v>
      </c>
      <c r="I294" s="127">
        <f t="shared" si="27"/>
        <v>849.76</v>
      </c>
    </row>
    <row r="295" spans="1:30" ht="14.5" x14ac:dyDescent="0.3">
      <c r="A295" s="60" t="s">
        <v>403</v>
      </c>
      <c r="B295" s="93" t="s">
        <v>448</v>
      </c>
      <c r="C295" s="79" t="s">
        <v>222</v>
      </c>
      <c r="D295" s="71" t="s">
        <v>407</v>
      </c>
      <c r="E295" s="53">
        <v>1</v>
      </c>
      <c r="F295" s="84" t="s">
        <v>428</v>
      </c>
      <c r="G295" s="54">
        <v>0</v>
      </c>
      <c r="H295" s="86">
        <v>849.76</v>
      </c>
      <c r="I295" s="127">
        <f t="shared" si="27"/>
        <v>849.76</v>
      </c>
    </row>
    <row r="296" spans="1:30" ht="14.5" x14ac:dyDescent="0.3">
      <c r="A296" s="60" t="s">
        <v>398</v>
      </c>
      <c r="B296" s="93" t="s">
        <v>448</v>
      </c>
      <c r="C296" s="79" t="s">
        <v>634</v>
      </c>
      <c r="D296" s="71" t="s">
        <v>407</v>
      </c>
      <c r="E296" s="53">
        <v>1</v>
      </c>
      <c r="F296" s="84" t="s">
        <v>429</v>
      </c>
      <c r="G296" s="54">
        <v>0</v>
      </c>
      <c r="H296" s="86">
        <v>849.76</v>
      </c>
      <c r="I296" s="127">
        <f t="shared" si="27"/>
        <v>849.76</v>
      </c>
    </row>
    <row r="297" spans="1:30" ht="14.5" x14ac:dyDescent="0.3">
      <c r="A297" s="60" t="s">
        <v>393</v>
      </c>
      <c r="B297" s="93" t="s">
        <v>448</v>
      </c>
      <c r="C297" s="79" t="s">
        <v>226</v>
      </c>
      <c r="D297" s="71" t="s">
        <v>407</v>
      </c>
      <c r="E297" s="53">
        <v>1</v>
      </c>
      <c r="F297" s="81" t="s">
        <v>430</v>
      </c>
      <c r="G297" s="54">
        <v>0</v>
      </c>
      <c r="H297" s="86">
        <v>849.76</v>
      </c>
      <c r="I297" s="127">
        <f t="shared" si="27"/>
        <v>849.76</v>
      </c>
    </row>
    <row r="298" spans="1:30" ht="14.5" x14ac:dyDescent="0.3">
      <c r="A298" s="60" t="s">
        <v>404</v>
      </c>
      <c r="B298" s="93" t="s">
        <v>448</v>
      </c>
      <c r="C298" s="79" t="s">
        <v>634</v>
      </c>
      <c r="D298" s="71" t="s">
        <v>407</v>
      </c>
      <c r="E298" s="53">
        <v>1</v>
      </c>
      <c r="F298" s="84" t="s">
        <v>431</v>
      </c>
      <c r="G298" s="54">
        <v>0</v>
      </c>
      <c r="H298" s="86">
        <v>849.76</v>
      </c>
      <c r="I298" s="127">
        <f t="shared" si="27"/>
        <v>849.76</v>
      </c>
    </row>
    <row r="299" spans="1:30" ht="14.5" x14ac:dyDescent="0.3">
      <c r="A299" s="60" t="s">
        <v>405</v>
      </c>
      <c r="B299" s="93" t="s">
        <v>448</v>
      </c>
      <c r="C299" s="79" t="s">
        <v>219</v>
      </c>
      <c r="D299" s="71" t="s">
        <v>407</v>
      </c>
      <c r="E299" s="53">
        <v>1</v>
      </c>
      <c r="F299" s="84" t="s">
        <v>432</v>
      </c>
      <c r="G299" s="54">
        <v>0</v>
      </c>
      <c r="H299" s="86">
        <v>849.76</v>
      </c>
      <c r="I299" s="127">
        <f t="shared" si="27"/>
        <v>849.76</v>
      </c>
    </row>
    <row r="300" spans="1:30" ht="14.5" x14ac:dyDescent="0.3">
      <c r="A300" s="60" t="s">
        <v>402</v>
      </c>
      <c r="B300" s="93" t="s">
        <v>448</v>
      </c>
      <c r="C300" s="79" t="s">
        <v>636</v>
      </c>
      <c r="D300" s="71" t="s">
        <v>407</v>
      </c>
      <c r="E300" s="53">
        <v>1</v>
      </c>
      <c r="F300" s="84" t="s">
        <v>433</v>
      </c>
      <c r="G300" s="54">
        <v>0</v>
      </c>
      <c r="H300" s="86">
        <v>849.76</v>
      </c>
      <c r="I300" s="127">
        <f t="shared" si="27"/>
        <v>849.76</v>
      </c>
    </row>
    <row r="301" spans="1:30" ht="14.5" x14ac:dyDescent="0.3">
      <c r="A301" s="60" t="s">
        <v>403</v>
      </c>
      <c r="B301" s="93" t="s">
        <v>448</v>
      </c>
      <c r="C301" s="79" t="s">
        <v>635</v>
      </c>
      <c r="D301" s="71" t="s">
        <v>407</v>
      </c>
      <c r="E301" s="53">
        <v>1</v>
      </c>
      <c r="F301" s="84" t="s">
        <v>434</v>
      </c>
      <c r="G301" s="54">
        <v>0</v>
      </c>
      <c r="H301" s="86">
        <v>849.76</v>
      </c>
      <c r="I301" s="127">
        <f t="shared" si="27"/>
        <v>849.76</v>
      </c>
    </row>
    <row r="302" spans="1:30" ht="14.5" x14ac:dyDescent="0.3">
      <c r="A302" s="60" t="s">
        <v>406</v>
      </c>
      <c r="B302" s="93" t="s">
        <v>448</v>
      </c>
      <c r="C302" s="79" t="s">
        <v>219</v>
      </c>
      <c r="D302" s="71" t="s">
        <v>407</v>
      </c>
      <c r="E302" s="53">
        <v>1</v>
      </c>
      <c r="F302" s="81" t="s">
        <v>435</v>
      </c>
      <c r="G302" s="54">
        <v>0</v>
      </c>
      <c r="H302" s="86">
        <v>849.76</v>
      </c>
      <c r="I302" s="127">
        <f t="shared" si="27"/>
        <v>849.76</v>
      </c>
    </row>
    <row r="303" spans="1:30" ht="14.5" x14ac:dyDescent="0.3">
      <c r="A303" s="60" t="s">
        <v>393</v>
      </c>
      <c r="B303" s="93" t="s">
        <v>448</v>
      </c>
      <c r="C303" s="79"/>
      <c r="D303" s="52" t="s">
        <v>386</v>
      </c>
      <c r="E303" s="53">
        <v>1</v>
      </c>
      <c r="F303" s="81" t="s">
        <v>386</v>
      </c>
      <c r="G303" s="54">
        <v>0</v>
      </c>
      <c r="H303" s="86">
        <v>849.76</v>
      </c>
      <c r="I303" s="127">
        <f t="shared" si="27"/>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7"/>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7"/>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8">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3</v>
      </c>
      <c r="E308" s="23">
        <f t="shared" si="28"/>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8"/>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8"/>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8"/>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8"/>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9">SUM(D307:D312)</f>
        <v>3</v>
      </c>
      <c r="E313" s="20">
        <f t="shared" si="29"/>
        <v>31</v>
      </c>
      <c r="F313" s="36"/>
      <c r="G313" s="39">
        <f t="shared" ref="G313:H313" si="30">SUM(G307:G312)</f>
        <v>0</v>
      </c>
      <c r="H313" s="39">
        <f t="shared" si="30"/>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204</v>
      </c>
      <c r="D316" s="20">
        <f>SUM(D188+D200+D233+D249+D260+D271+D313)</f>
        <v>24</v>
      </c>
      <c r="E316" s="20">
        <f>SUM(E188+E200+E233+E249+E260+E271+E313)</f>
        <v>228</v>
      </c>
      <c r="F316" s="21"/>
      <c r="G316" s="39">
        <f>SUM(H188+G200+G233+G249+G260+G271+G313)</f>
        <v>157266.58000000002</v>
      </c>
      <c r="H316" s="39">
        <f>SUM(I188+H200+H233+H249+H260+H271+H313)</f>
        <v>843620.5399999998</v>
      </c>
      <c r="I316" s="39">
        <f>SUM(J188+I200+I233+I249+I260+I271+I313)</f>
        <v>1152377.3299999998</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customFormat="1" ht="14" x14ac:dyDescent="0.3"/>
    <row r="402" customFormat="1" ht="14" x14ac:dyDescent="0.3"/>
    <row r="403" customFormat="1" ht="14" x14ac:dyDescent="0.3"/>
    <row r="404" customFormat="1" ht="14" x14ac:dyDescent="0.3"/>
    <row r="405" customFormat="1" ht="14" x14ac:dyDescent="0.3"/>
    <row r="406" customFormat="1" ht="14" x14ac:dyDescent="0.3"/>
    <row r="407" customFormat="1" ht="14" x14ac:dyDescent="0.3"/>
    <row r="408" customFormat="1" ht="14" x14ac:dyDescent="0.3"/>
    <row r="409" customFormat="1" ht="14" x14ac:dyDescent="0.3"/>
    <row r="410" customFormat="1" ht="14" x14ac:dyDescent="0.3"/>
    <row r="411" customFormat="1" ht="14" x14ac:dyDescent="0.3"/>
    <row r="412" customFormat="1" ht="14" x14ac:dyDescent="0.3"/>
    <row r="413" customFormat="1" ht="14" x14ac:dyDescent="0.3"/>
    <row r="414" customFormat="1" ht="14" x14ac:dyDescent="0.3"/>
    <row r="415" customFormat="1" ht="14" x14ac:dyDescent="0.3"/>
    <row r="416" customFormat="1" ht="14" x14ac:dyDescent="0.3"/>
    <row r="417" customFormat="1" ht="14" x14ac:dyDescent="0.3"/>
    <row r="418" customFormat="1" ht="14" x14ac:dyDescent="0.3"/>
    <row r="419" customFormat="1" ht="14" x14ac:dyDescent="0.3"/>
    <row r="420" customFormat="1" ht="14" x14ac:dyDescent="0.3"/>
    <row r="421" customFormat="1" ht="14" x14ac:dyDescent="0.3"/>
    <row r="422" customFormat="1" ht="14" x14ac:dyDescent="0.3"/>
    <row r="423" customFormat="1" ht="14" x14ac:dyDescent="0.3"/>
    <row r="424" customFormat="1" ht="14" x14ac:dyDescent="0.3"/>
    <row r="425" customFormat="1" ht="14" x14ac:dyDescent="0.3"/>
    <row r="426" customFormat="1" ht="14" x14ac:dyDescent="0.3"/>
    <row r="427" customFormat="1" ht="14" x14ac:dyDescent="0.3"/>
    <row r="428" customFormat="1" ht="14" x14ac:dyDescent="0.3"/>
    <row r="429" customFormat="1" ht="14" x14ac:dyDescent="0.3"/>
    <row r="430" customFormat="1" ht="14" x14ac:dyDescent="0.3"/>
    <row r="431" customFormat="1" ht="14" x14ac:dyDescent="0.3"/>
    <row r="432" customFormat="1" ht="14" x14ac:dyDescent="0.3"/>
    <row r="433" customFormat="1" ht="14" x14ac:dyDescent="0.3"/>
    <row r="434" customFormat="1" ht="14" x14ac:dyDescent="0.3"/>
    <row r="435" customFormat="1" ht="14" x14ac:dyDescent="0.3"/>
    <row r="436" customFormat="1" ht="14" x14ac:dyDescent="0.3"/>
    <row r="437" customFormat="1" ht="14" x14ac:dyDescent="0.3"/>
    <row r="438" customFormat="1" ht="14" x14ac:dyDescent="0.3"/>
    <row r="439" customFormat="1" ht="14" x14ac:dyDescent="0.3"/>
    <row r="440" customFormat="1" ht="14" x14ac:dyDescent="0.3"/>
    <row r="441" customFormat="1" ht="14" x14ac:dyDescent="0.3"/>
    <row r="442" customFormat="1" ht="14" x14ac:dyDescent="0.3"/>
    <row r="443" customFormat="1" ht="14" x14ac:dyDescent="0.3"/>
    <row r="444" customFormat="1" ht="14" x14ac:dyDescent="0.3"/>
    <row r="445" customFormat="1" ht="14" x14ac:dyDescent="0.3"/>
    <row r="446" customFormat="1" ht="14" x14ac:dyDescent="0.3"/>
    <row r="447" customFormat="1" ht="14" x14ac:dyDescent="0.3"/>
    <row r="448" customFormat="1" ht="14" x14ac:dyDescent="0.3"/>
    <row r="449" customFormat="1" ht="14" x14ac:dyDescent="0.3"/>
    <row r="450" customFormat="1" ht="14" x14ac:dyDescent="0.3"/>
    <row r="451" customFormat="1" ht="14" x14ac:dyDescent="0.3"/>
    <row r="452" customFormat="1" ht="14" x14ac:dyDescent="0.3"/>
    <row r="453" customFormat="1" ht="14" x14ac:dyDescent="0.3"/>
    <row r="454" customFormat="1" ht="14" x14ac:dyDescent="0.3"/>
    <row r="455" customFormat="1" ht="14" x14ac:dyDescent="0.3"/>
    <row r="456" customFormat="1" ht="14" x14ac:dyDescent="0.3"/>
    <row r="457" customFormat="1" ht="14" x14ac:dyDescent="0.3"/>
    <row r="458" customFormat="1" ht="14" x14ac:dyDescent="0.3"/>
    <row r="459" customFormat="1" ht="14" x14ac:dyDescent="0.3"/>
    <row r="460" customFormat="1" ht="14" x14ac:dyDescent="0.3"/>
    <row r="461" customFormat="1" ht="14" x14ac:dyDescent="0.3"/>
    <row r="462" customFormat="1" ht="14" x14ac:dyDescent="0.3"/>
    <row r="463" customFormat="1" ht="14" x14ac:dyDescent="0.3"/>
    <row r="464" customFormat="1" ht="14" x14ac:dyDescent="0.3"/>
    <row r="465" customFormat="1" ht="14" x14ac:dyDescent="0.3"/>
    <row r="466" customFormat="1" ht="14" x14ac:dyDescent="0.3"/>
    <row r="467" customFormat="1" ht="14" x14ac:dyDescent="0.3"/>
    <row r="468" customFormat="1" ht="14" x14ac:dyDescent="0.3"/>
    <row r="469" customFormat="1" ht="14" x14ac:dyDescent="0.3"/>
    <row r="470" customFormat="1" ht="14" x14ac:dyDescent="0.3"/>
    <row r="471" customFormat="1" ht="14" x14ac:dyDescent="0.3"/>
    <row r="472" customFormat="1" ht="14" x14ac:dyDescent="0.3"/>
    <row r="473" customFormat="1" ht="14" x14ac:dyDescent="0.3"/>
    <row r="474" customFormat="1" ht="14" x14ac:dyDescent="0.3"/>
    <row r="475" customFormat="1" ht="14" x14ac:dyDescent="0.3"/>
    <row r="476" customFormat="1" ht="14" x14ac:dyDescent="0.3"/>
    <row r="477" customFormat="1" ht="14" x14ac:dyDescent="0.3"/>
    <row r="478" customFormat="1" ht="14" x14ac:dyDescent="0.3"/>
    <row r="479" customFormat="1" ht="14" x14ac:dyDescent="0.3"/>
    <row r="480" customFormat="1" ht="14" x14ac:dyDescent="0.3"/>
    <row r="481" customFormat="1" ht="14" x14ac:dyDescent="0.3"/>
    <row r="482" customFormat="1" ht="14" x14ac:dyDescent="0.3"/>
    <row r="483" customFormat="1" ht="14" x14ac:dyDescent="0.3"/>
    <row r="484" customFormat="1" ht="14" x14ac:dyDescent="0.3"/>
    <row r="485" customFormat="1" ht="14" x14ac:dyDescent="0.3"/>
    <row r="486" customFormat="1" ht="14" x14ac:dyDescent="0.3"/>
    <row r="487" customFormat="1" ht="14" x14ac:dyDescent="0.3"/>
    <row r="488" customFormat="1" ht="14" x14ac:dyDescent="0.3"/>
    <row r="489" customFormat="1" ht="14" x14ac:dyDescent="0.3"/>
    <row r="490" customFormat="1" ht="14" x14ac:dyDescent="0.3"/>
    <row r="491" customFormat="1" ht="14" x14ac:dyDescent="0.3"/>
    <row r="492" customFormat="1" ht="14" x14ac:dyDescent="0.3"/>
    <row r="493" customFormat="1" ht="14" x14ac:dyDescent="0.3"/>
    <row r="494" customFormat="1" ht="14" x14ac:dyDescent="0.3"/>
    <row r="495" customFormat="1" ht="14" x14ac:dyDescent="0.3"/>
    <row r="496" customFormat="1" ht="14" x14ac:dyDescent="0.3"/>
    <row r="497" customFormat="1" ht="14" x14ac:dyDescent="0.3"/>
    <row r="498" customFormat="1" ht="14" x14ac:dyDescent="0.3"/>
    <row r="499" customFormat="1" ht="14" x14ac:dyDescent="0.3"/>
    <row r="500" customFormat="1" ht="14" x14ac:dyDescent="0.3"/>
    <row r="501" customFormat="1" ht="14" x14ac:dyDescent="0.3"/>
    <row r="502" customFormat="1" ht="14" x14ac:dyDescent="0.3"/>
    <row r="503" customFormat="1" ht="14" x14ac:dyDescent="0.3"/>
    <row r="504" customFormat="1" ht="14" x14ac:dyDescent="0.3"/>
    <row r="505" customFormat="1" ht="14" x14ac:dyDescent="0.3"/>
    <row r="506" customFormat="1" ht="14" x14ac:dyDescent="0.3"/>
    <row r="507" customFormat="1" ht="14" x14ac:dyDescent="0.3"/>
    <row r="508" customFormat="1" ht="14" x14ac:dyDescent="0.3"/>
    <row r="509" customFormat="1" ht="14" x14ac:dyDescent="0.3"/>
    <row r="510" customFormat="1" ht="14" x14ac:dyDescent="0.3"/>
    <row r="511" customFormat="1" ht="14" x14ac:dyDescent="0.3"/>
    <row r="512" customFormat="1" ht="14" x14ac:dyDescent="0.3"/>
    <row r="513" customFormat="1" ht="14" x14ac:dyDescent="0.3"/>
    <row r="514" customFormat="1" ht="14" x14ac:dyDescent="0.3"/>
    <row r="515" customFormat="1" ht="14" x14ac:dyDescent="0.3"/>
    <row r="516" customFormat="1" ht="14" x14ac:dyDescent="0.3"/>
    <row r="517" customFormat="1" ht="14" x14ac:dyDescent="0.3"/>
    <row r="518" customFormat="1" ht="14" x14ac:dyDescent="0.3"/>
    <row r="519" customFormat="1" ht="14" x14ac:dyDescent="0.3"/>
    <row r="520" customFormat="1" ht="14" x14ac:dyDescent="0.3"/>
    <row r="521" customFormat="1" ht="14" x14ac:dyDescent="0.3"/>
    <row r="522" customFormat="1" ht="14" x14ac:dyDescent="0.3"/>
    <row r="523" customFormat="1" ht="14" x14ac:dyDescent="0.3"/>
    <row r="524" customFormat="1" ht="14" x14ac:dyDescent="0.3"/>
    <row r="525" customFormat="1" ht="14" x14ac:dyDescent="0.3"/>
    <row r="526" customFormat="1" ht="14" x14ac:dyDescent="0.3"/>
    <row r="527" customFormat="1" ht="14" x14ac:dyDescent="0.3"/>
    <row r="528" customFormat="1" ht="14" x14ac:dyDescent="0.3"/>
    <row r="529" customFormat="1" ht="14" x14ac:dyDescent="0.3"/>
    <row r="530" customFormat="1" ht="14" x14ac:dyDescent="0.3"/>
    <row r="531" customFormat="1" ht="14" x14ac:dyDescent="0.3"/>
    <row r="532" customFormat="1" ht="14" x14ac:dyDescent="0.3"/>
    <row r="533" customFormat="1" ht="14" x14ac:dyDescent="0.3"/>
    <row r="534" customFormat="1" ht="14" x14ac:dyDescent="0.3"/>
    <row r="535" customFormat="1" ht="14" x14ac:dyDescent="0.3"/>
    <row r="536" customFormat="1" ht="14" x14ac:dyDescent="0.3"/>
    <row r="537" customFormat="1" ht="14" x14ac:dyDescent="0.3"/>
    <row r="538" customFormat="1" ht="14" x14ac:dyDescent="0.3"/>
    <row r="539" customFormat="1" ht="14" x14ac:dyDescent="0.3"/>
    <row r="540" customFormat="1" ht="14" x14ac:dyDescent="0.3"/>
    <row r="541" customFormat="1" ht="14" x14ac:dyDescent="0.3"/>
    <row r="542" customFormat="1" ht="14" x14ac:dyDescent="0.3"/>
    <row r="543" customFormat="1" ht="14" x14ac:dyDescent="0.3"/>
    <row r="544" customFormat="1" ht="14" x14ac:dyDescent="0.3"/>
    <row r="545" customFormat="1" ht="14" x14ac:dyDescent="0.3"/>
    <row r="546" customFormat="1" ht="14" x14ac:dyDescent="0.3"/>
    <row r="547" customFormat="1" ht="14" x14ac:dyDescent="0.3"/>
    <row r="548" customFormat="1" ht="14" x14ac:dyDescent="0.3"/>
    <row r="549" customFormat="1" ht="14" x14ac:dyDescent="0.3"/>
    <row r="550" customFormat="1" ht="14" x14ac:dyDescent="0.3"/>
    <row r="551" customFormat="1" ht="14" x14ac:dyDescent="0.3"/>
    <row r="552" customFormat="1" ht="14" x14ac:dyDescent="0.3"/>
    <row r="553" customFormat="1" ht="14" x14ac:dyDescent="0.3"/>
    <row r="554" customFormat="1" ht="14" x14ac:dyDescent="0.3"/>
    <row r="555" customFormat="1" ht="14" x14ac:dyDescent="0.3"/>
    <row r="556" customFormat="1" ht="14" x14ac:dyDescent="0.3"/>
    <row r="557" customFormat="1" ht="14" x14ac:dyDescent="0.3"/>
    <row r="558" customFormat="1" ht="14" x14ac:dyDescent="0.3"/>
    <row r="559" customFormat="1" ht="14" x14ac:dyDescent="0.3"/>
    <row r="560" customFormat="1" ht="14" x14ac:dyDescent="0.3"/>
    <row r="561" customFormat="1" ht="14" x14ac:dyDescent="0.3"/>
    <row r="562" customFormat="1" ht="14" x14ac:dyDescent="0.3"/>
    <row r="563" customFormat="1" ht="14" x14ac:dyDescent="0.3"/>
    <row r="564" customFormat="1" ht="14" x14ac:dyDescent="0.3"/>
    <row r="565" customFormat="1" ht="14" x14ac:dyDescent="0.3"/>
    <row r="566" customFormat="1" ht="14" x14ac:dyDescent="0.3"/>
    <row r="567" customFormat="1" ht="14" x14ac:dyDescent="0.3"/>
    <row r="568" customFormat="1" ht="14" x14ac:dyDescent="0.3"/>
    <row r="569" customFormat="1" ht="14" x14ac:dyDescent="0.3"/>
    <row r="570" customFormat="1" ht="14" x14ac:dyDescent="0.3"/>
    <row r="571" customFormat="1" ht="14" x14ac:dyDescent="0.3"/>
    <row r="572" customFormat="1" ht="14" x14ac:dyDescent="0.3"/>
    <row r="573" customFormat="1" ht="14" x14ac:dyDescent="0.3"/>
    <row r="574" customFormat="1" ht="14" x14ac:dyDescent="0.3"/>
    <row r="575" customFormat="1" ht="14" x14ac:dyDescent="0.3"/>
    <row r="576" customFormat="1" ht="14" x14ac:dyDescent="0.3"/>
    <row r="577" customFormat="1" ht="14" x14ac:dyDescent="0.3"/>
    <row r="578" customFormat="1" ht="14" x14ac:dyDescent="0.3"/>
    <row r="579" customFormat="1" ht="14" x14ac:dyDescent="0.3"/>
    <row r="580" customFormat="1" ht="14" x14ac:dyDescent="0.3"/>
    <row r="581" customFormat="1" ht="14" x14ac:dyDescent="0.3"/>
    <row r="582" customFormat="1" ht="14" x14ac:dyDescent="0.3"/>
    <row r="583" customFormat="1" ht="14" x14ac:dyDescent="0.3"/>
    <row r="584" customFormat="1" ht="14" x14ac:dyDescent="0.3"/>
    <row r="585" customFormat="1" ht="14" x14ac:dyDescent="0.3"/>
    <row r="586" customFormat="1" ht="14" x14ac:dyDescent="0.3"/>
    <row r="587" customFormat="1" ht="14" x14ac:dyDescent="0.3"/>
    <row r="588" customFormat="1" ht="14" x14ac:dyDescent="0.3"/>
    <row r="589" customFormat="1" ht="14" x14ac:dyDescent="0.3"/>
    <row r="590" customFormat="1" ht="14" x14ac:dyDescent="0.3"/>
    <row r="591" customFormat="1" ht="14" x14ac:dyDescent="0.3"/>
    <row r="592" customFormat="1" ht="14" x14ac:dyDescent="0.3"/>
    <row r="593" customFormat="1" ht="14" x14ac:dyDescent="0.3"/>
    <row r="594" customFormat="1" ht="14" x14ac:dyDescent="0.3"/>
    <row r="595" customFormat="1" ht="14" x14ac:dyDescent="0.3"/>
    <row r="596" customFormat="1" ht="14" x14ac:dyDescent="0.3"/>
    <row r="597" customFormat="1" ht="14" x14ac:dyDescent="0.3"/>
    <row r="598" customFormat="1" ht="14" x14ac:dyDescent="0.3"/>
    <row r="599" customFormat="1" ht="14" x14ac:dyDescent="0.3"/>
    <row r="600" customFormat="1" ht="14" x14ac:dyDescent="0.3"/>
    <row r="601" customFormat="1" ht="14" x14ac:dyDescent="0.3"/>
    <row r="602" customFormat="1" ht="14" x14ac:dyDescent="0.3"/>
    <row r="603" customFormat="1" ht="14" x14ac:dyDescent="0.3"/>
    <row r="604" customFormat="1" ht="14" x14ac:dyDescent="0.3"/>
    <row r="605" customFormat="1" ht="14" x14ac:dyDescent="0.3"/>
    <row r="606" customFormat="1" ht="14" x14ac:dyDescent="0.3"/>
    <row r="607" customFormat="1" ht="14" x14ac:dyDescent="0.3"/>
    <row r="608" customFormat="1" ht="14" x14ac:dyDescent="0.3"/>
    <row r="609" customFormat="1" ht="14" x14ac:dyDescent="0.3"/>
    <row r="610" customFormat="1" ht="14" x14ac:dyDescent="0.3"/>
    <row r="611" customFormat="1" ht="14" x14ac:dyDescent="0.3"/>
    <row r="612" customFormat="1" ht="14" x14ac:dyDescent="0.3"/>
    <row r="613" customFormat="1" ht="14" x14ac:dyDescent="0.3"/>
    <row r="614" customFormat="1" ht="14" x14ac:dyDescent="0.3"/>
    <row r="615" customFormat="1" ht="14" x14ac:dyDescent="0.3"/>
    <row r="616" customFormat="1" ht="14" x14ac:dyDescent="0.3"/>
    <row r="617" customFormat="1" ht="14" x14ac:dyDescent="0.3"/>
    <row r="618" customFormat="1" ht="14" x14ac:dyDescent="0.3"/>
    <row r="619" customFormat="1" ht="14" x14ac:dyDescent="0.3"/>
    <row r="620" customFormat="1" ht="14" x14ac:dyDescent="0.3"/>
    <row r="621" customFormat="1" ht="14" x14ac:dyDescent="0.3"/>
    <row r="622" customFormat="1" ht="14" x14ac:dyDescent="0.3"/>
    <row r="623" customFormat="1" ht="14" x14ac:dyDescent="0.3"/>
    <row r="624" customFormat="1" ht="14" x14ac:dyDescent="0.3"/>
    <row r="625" customFormat="1" ht="14" x14ac:dyDescent="0.3"/>
    <row r="626" customFormat="1" ht="14" x14ac:dyDescent="0.3"/>
    <row r="627" customFormat="1" ht="14" x14ac:dyDescent="0.3"/>
    <row r="628" customFormat="1" ht="14" x14ac:dyDescent="0.3"/>
    <row r="629" customFormat="1" ht="14" x14ac:dyDescent="0.3"/>
    <row r="630" customFormat="1" ht="14" x14ac:dyDescent="0.3"/>
    <row r="631" customFormat="1" ht="14" x14ac:dyDescent="0.3"/>
    <row r="632" customFormat="1" ht="14" x14ac:dyDescent="0.3"/>
    <row r="633" customFormat="1" ht="14" x14ac:dyDescent="0.3"/>
    <row r="634" customFormat="1" ht="14" x14ac:dyDescent="0.3"/>
    <row r="635" customFormat="1" ht="14" x14ac:dyDescent="0.3"/>
    <row r="636" customFormat="1" ht="14" x14ac:dyDescent="0.3"/>
    <row r="637" customFormat="1" ht="14" x14ac:dyDescent="0.3"/>
    <row r="638" customFormat="1" ht="14" x14ac:dyDescent="0.3"/>
    <row r="639" customFormat="1" ht="14" x14ac:dyDescent="0.3"/>
    <row r="640" customFormat="1" ht="14" x14ac:dyDescent="0.3"/>
    <row r="641" customFormat="1" ht="14" x14ac:dyDescent="0.3"/>
    <row r="642" customFormat="1" ht="14" x14ac:dyDescent="0.3"/>
    <row r="643" customFormat="1" ht="14" x14ac:dyDescent="0.3"/>
    <row r="644" customFormat="1" ht="14" x14ac:dyDescent="0.3"/>
    <row r="645" customFormat="1" ht="14" x14ac:dyDescent="0.3"/>
    <row r="646" customFormat="1" ht="14" x14ac:dyDescent="0.3"/>
    <row r="647" customFormat="1" ht="14" x14ac:dyDescent="0.3"/>
    <row r="648" customFormat="1" ht="14" x14ac:dyDescent="0.3"/>
    <row r="649" customFormat="1" ht="14" x14ac:dyDescent="0.3"/>
    <row r="650" customFormat="1" ht="14" x14ac:dyDescent="0.3"/>
    <row r="651" customFormat="1" ht="14" x14ac:dyDescent="0.3"/>
    <row r="652" customFormat="1" ht="14" x14ac:dyDescent="0.3"/>
    <row r="653" customFormat="1" ht="14" x14ac:dyDescent="0.3"/>
    <row r="654" customFormat="1" ht="14" x14ac:dyDescent="0.3"/>
    <row r="655" customFormat="1" ht="14" x14ac:dyDescent="0.3"/>
    <row r="656" customFormat="1" ht="14" x14ac:dyDescent="0.3"/>
    <row r="657" customFormat="1" ht="14" x14ac:dyDescent="0.3"/>
    <row r="658" customFormat="1" ht="14" x14ac:dyDescent="0.3"/>
    <row r="659" customFormat="1" ht="14" x14ac:dyDescent="0.3"/>
    <row r="660" customFormat="1" ht="14" x14ac:dyDescent="0.3"/>
    <row r="661" customFormat="1" ht="14" x14ac:dyDescent="0.3"/>
    <row r="662" customFormat="1" ht="14" x14ac:dyDescent="0.3"/>
    <row r="663" customFormat="1" ht="14" x14ac:dyDescent="0.3"/>
    <row r="664" customFormat="1" ht="14" x14ac:dyDescent="0.3"/>
    <row r="665" customFormat="1" ht="14" x14ac:dyDescent="0.3"/>
    <row r="666" customFormat="1" ht="14" x14ac:dyDescent="0.3"/>
    <row r="667" customFormat="1" ht="14" x14ac:dyDescent="0.3"/>
    <row r="668" customFormat="1" ht="14" x14ac:dyDescent="0.3"/>
    <row r="669" customFormat="1" ht="14" x14ac:dyDescent="0.3"/>
    <row r="670" customFormat="1" ht="14" x14ac:dyDescent="0.3"/>
    <row r="671" customFormat="1" ht="14" x14ac:dyDescent="0.3"/>
    <row r="672" customFormat="1" ht="14" x14ac:dyDescent="0.3"/>
    <row r="673" customFormat="1" ht="14" x14ac:dyDescent="0.3"/>
    <row r="674" customFormat="1" ht="14" x14ac:dyDescent="0.3"/>
    <row r="675" customFormat="1" ht="14" x14ac:dyDescent="0.3"/>
    <row r="676" customFormat="1" ht="14" x14ac:dyDescent="0.3"/>
    <row r="677" customFormat="1" ht="14" x14ac:dyDescent="0.3"/>
    <row r="678" customFormat="1" ht="14" x14ac:dyDescent="0.3"/>
    <row r="679" customFormat="1" ht="14" x14ac:dyDescent="0.3"/>
    <row r="680" customFormat="1" ht="14" x14ac:dyDescent="0.3"/>
    <row r="681" customFormat="1" ht="14" x14ac:dyDescent="0.3"/>
    <row r="682" customFormat="1" ht="14" x14ac:dyDescent="0.3"/>
    <row r="683" customFormat="1" ht="14" x14ac:dyDescent="0.3"/>
    <row r="684" customFormat="1" ht="14" x14ac:dyDescent="0.3"/>
    <row r="685" customFormat="1" ht="14" x14ac:dyDescent="0.3"/>
    <row r="686" customFormat="1" ht="14" x14ac:dyDescent="0.3"/>
    <row r="687" customFormat="1" ht="14" x14ac:dyDescent="0.3"/>
    <row r="688" customFormat="1" ht="14" x14ac:dyDescent="0.3"/>
    <row r="689" customFormat="1" ht="14" x14ac:dyDescent="0.3"/>
    <row r="690" customFormat="1" ht="14" x14ac:dyDescent="0.3"/>
    <row r="691" customFormat="1" ht="14" x14ac:dyDescent="0.3"/>
    <row r="692" customFormat="1" ht="14" x14ac:dyDescent="0.3"/>
    <row r="693" customFormat="1" ht="14" x14ac:dyDescent="0.3"/>
    <row r="694" customFormat="1" ht="14" x14ac:dyDescent="0.3"/>
    <row r="695" customFormat="1" ht="14" x14ac:dyDescent="0.3"/>
    <row r="696" customFormat="1" ht="14" x14ac:dyDescent="0.3"/>
    <row r="697" customFormat="1" ht="14" x14ac:dyDescent="0.3"/>
    <row r="698" customFormat="1" ht="14" x14ac:dyDescent="0.3"/>
    <row r="699" customFormat="1" ht="14" x14ac:dyDescent="0.3"/>
    <row r="700" customFormat="1" ht="14" x14ac:dyDescent="0.3"/>
    <row r="701" customFormat="1" ht="14" x14ac:dyDescent="0.3"/>
    <row r="702" customFormat="1" ht="14" x14ac:dyDescent="0.3"/>
    <row r="703" customFormat="1" ht="14" x14ac:dyDescent="0.3"/>
    <row r="704" customFormat="1" ht="14" x14ac:dyDescent="0.3"/>
    <row r="705" customFormat="1" ht="14" x14ac:dyDescent="0.3"/>
    <row r="706" customFormat="1" ht="14" x14ac:dyDescent="0.3"/>
    <row r="707" customFormat="1" ht="14" x14ac:dyDescent="0.3"/>
    <row r="708" customFormat="1" ht="14" x14ac:dyDescent="0.3"/>
    <row r="709" customFormat="1" ht="14" x14ac:dyDescent="0.3"/>
    <row r="710" customFormat="1" ht="14" x14ac:dyDescent="0.3"/>
    <row r="711" customFormat="1" ht="14" x14ac:dyDescent="0.3"/>
    <row r="712" customFormat="1" ht="14" x14ac:dyDescent="0.3"/>
    <row r="713" customFormat="1" ht="14" x14ac:dyDescent="0.3"/>
    <row r="714" customFormat="1" ht="14" x14ac:dyDescent="0.3"/>
    <row r="715" customFormat="1" ht="14" x14ac:dyDescent="0.3"/>
    <row r="716" customFormat="1" ht="14" x14ac:dyDescent="0.3"/>
    <row r="717" customFormat="1" ht="14" x14ac:dyDescent="0.3"/>
    <row r="718" customFormat="1" ht="14" x14ac:dyDescent="0.3"/>
    <row r="719" customFormat="1" ht="14" x14ac:dyDescent="0.3"/>
    <row r="720" customFormat="1" ht="14" x14ac:dyDescent="0.3"/>
    <row r="721" customFormat="1" ht="14" x14ac:dyDescent="0.3"/>
    <row r="722" customFormat="1" ht="14" x14ac:dyDescent="0.3"/>
    <row r="723" customFormat="1" ht="14" x14ac:dyDescent="0.3"/>
    <row r="724" customFormat="1" ht="14" x14ac:dyDescent="0.3"/>
    <row r="725" customFormat="1" ht="14" x14ac:dyDescent="0.3"/>
    <row r="726" customFormat="1" ht="14" x14ac:dyDescent="0.3"/>
    <row r="727" customFormat="1" ht="14" x14ac:dyDescent="0.3"/>
    <row r="728" customFormat="1" ht="14" x14ac:dyDescent="0.3"/>
    <row r="729" customFormat="1" ht="14" x14ac:dyDescent="0.3"/>
    <row r="730" customFormat="1" ht="14" x14ac:dyDescent="0.3"/>
    <row r="731" customFormat="1" ht="14" x14ac:dyDescent="0.3"/>
    <row r="732" customFormat="1" ht="14" x14ac:dyDescent="0.3"/>
    <row r="733" customFormat="1" ht="14" x14ac:dyDescent="0.3"/>
    <row r="734" customFormat="1" ht="14" x14ac:dyDescent="0.3"/>
    <row r="735" customFormat="1" ht="14" x14ac:dyDescent="0.3"/>
    <row r="736" customFormat="1" ht="14" x14ac:dyDescent="0.3"/>
    <row r="737" customFormat="1" ht="14" x14ac:dyDescent="0.3"/>
    <row r="738" customFormat="1" ht="14" x14ac:dyDescent="0.3"/>
    <row r="739" customFormat="1" ht="14" x14ac:dyDescent="0.3"/>
    <row r="740" customFormat="1" ht="14" x14ac:dyDescent="0.3"/>
    <row r="741" customFormat="1" ht="14" x14ac:dyDescent="0.3"/>
    <row r="742" customFormat="1" ht="14" x14ac:dyDescent="0.3"/>
    <row r="743" customFormat="1" ht="14" x14ac:dyDescent="0.3"/>
    <row r="744" customFormat="1" ht="14" x14ac:dyDescent="0.3"/>
    <row r="745" customFormat="1" ht="14" x14ac:dyDescent="0.3"/>
    <row r="746" customFormat="1" ht="14" x14ac:dyDescent="0.3"/>
    <row r="747" customFormat="1" ht="14" x14ac:dyDescent="0.3"/>
    <row r="748" customFormat="1" ht="14" x14ac:dyDescent="0.3"/>
    <row r="749" customFormat="1" ht="14" x14ac:dyDescent="0.3"/>
    <row r="750" customFormat="1" ht="14" x14ac:dyDescent="0.3"/>
    <row r="751" customFormat="1" ht="14" x14ac:dyDescent="0.3"/>
    <row r="752" customFormat="1" ht="14" x14ac:dyDescent="0.3"/>
    <row r="753" customFormat="1" ht="14" x14ac:dyDescent="0.3"/>
    <row r="754" customFormat="1" ht="14" x14ac:dyDescent="0.3"/>
    <row r="755" customFormat="1" ht="14" x14ac:dyDescent="0.3"/>
    <row r="756" customFormat="1" ht="14" x14ac:dyDescent="0.3"/>
    <row r="757" customFormat="1" ht="14" x14ac:dyDescent="0.3"/>
    <row r="758" customFormat="1" ht="14" x14ac:dyDescent="0.3"/>
    <row r="759" customFormat="1" ht="14" x14ac:dyDescent="0.3"/>
    <row r="760" customFormat="1" ht="14" x14ac:dyDescent="0.3"/>
    <row r="761" customFormat="1" ht="14" x14ac:dyDescent="0.3"/>
    <row r="762" customFormat="1" ht="14" x14ac:dyDescent="0.3"/>
    <row r="763" customFormat="1" ht="14" x14ac:dyDescent="0.3"/>
    <row r="764" customFormat="1" ht="14" x14ac:dyDescent="0.3"/>
    <row r="765" customFormat="1" ht="14" x14ac:dyDescent="0.3"/>
    <row r="766" customFormat="1" ht="14" x14ac:dyDescent="0.3"/>
    <row r="767" customFormat="1" ht="14" x14ac:dyDescent="0.3"/>
    <row r="768" customFormat="1" ht="14" x14ac:dyDescent="0.3"/>
    <row r="769" customFormat="1" ht="14" x14ac:dyDescent="0.3"/>
    <row r="770" customFormat="1" ht="14" x14ac:dyDescent="0.3"/>
    <row r="771" customFormat="1" ht="14" x14ac:dyDescent="0.3"/>
    <row r="772" customFormat="1" ht="14" x14ac:dyDescent="0.3"/>
    <row r="773" customFormat="1" ht="14" x14ac:dyDescent="0.3"/>
    <row r="774" customFormat="1" ht="14" x14ac:dyDescent="0.3"/>
    <row r="775" customFormat="1" ht="14" x14ac:dyDescent="0.3"/>
    <row r="776" customFormat="1" ht="14" x14ac:dyDescent="0.3"/>
    <row r="777" customFormat="1" ht="14" x14ac:dyDescent="0.3"/>
    <row r="778" customFormat="1" ht="14" x14ac:dyDescent="0.3"/>
    <row r="779" customFormat="1" ht="14" x14ac:dyDescent="0.3"/>
    <row r="780" customFormat="1" ht="14" x14ac:dyDescent="0.3"/>
    <row r="781" customFormat="1" ht="14" x14ac:dyDescent="0.3"/>
    <row r="782" customFormat="1" ht="14" x14ac:dyDescent="0.3"/>
    <row r="783" customFormat="1" ht="14" x14ac:dyDescent="0.3"/>
    <row r="784" customFormat="1" ht="14" x14ac:dyDescent="0.3"/>
    <row r="785" customFormat="1" ht="14" x14ac:dyDescent="0.3"/>
    <row r="786" customFormat="1" ht="14" x14ac:dyDescent="0.3"/>
    <row r="787" customFormat="1" ht="14" x14ac:dyDescent="0.3"/>
    <row r="788" customFormat="1" ht="14" x14ac:dyDescent="0.3"/>
    <row r="789" customFormat="1" ht="14" x14ac:dyDescent="0.3"/>
    <row r="790" customFormat="1" ht="14" x14ac:dyDescent="0.3"/>
    <row r="791" customFormat="1" ht="14" x14ac:dyDescent="0.3"/>
    <row r="792" customFormat="1" ht="14" x14ac:dyDescent="0.3"/>
    <row r="793" customFormat="1" ht="14" x14ac:dyDescent="0.3"/>
    <row r="794" customFormat="1" ht="14" x14ac:dyDescent="0.3"/>
    <row r="795" customFormat="1" ht="14" x14ac:dyDescent="0.3"/>
    <row r="796" customFormat="1" ht="14" x14ac:dyDescent="0.3"/>
    <row r="797" customFormat="1" ht="14" x14ac:dyDescent="0.3"/>
    <row r="798" customFormat="1" ht="14" x14ac:dyDescent="0.3"/>
    <row r="799" customFormat="1" ht="14" x14ac:dyDescent="0.3"/>
    <row r="800" customFormat="1" ht="14" x14ac:dyDescent="0.3"/>
    <row r="801" customFormat="1" ht="14" x14ac:dyDescent="0.3"/>
    <row r="802" customFormat="1" ht="14" x14ac:dyDescent="0.3"/>
    <row r="803" customFormat="1" ht="14" x14ac:dyDescent="0.3"/>
    <row r="804" customFormat="1" ht="14" x14ac:dyDescent="0.3"/>
    <row r="805" customFormat="1" ht="14" x14ac:dyDescent="0.3"/>
    <row r="806" customFormat="1" ht="14" x14ac:dyDescent="0.3"/>
    <row r="807" customFormat="1" ht="14" x14ac:dyDescent="0.3"/>
    <row r="808" customFormat="1" ht="14" x14ac:dyDescent="0.3"/>
    <row r="809" customFormat="1" ht="14" x14ac:dyDescent="0.3"/>
    <row r="810" customFormat="1" ht="14" x14ac:dyDescent="0.3"/>
    <row r="811" customFormat="1" ht="14" x14ac:dyDescent="0.3"/>
    <row r="812" customFormat="1" ht="14" x14ac:dyDescent="0.3"/>
    <row r="813" customFormat="1" ht="14" x14ac:dyDescent="0.3"/>
    <row r="814" customFormat="1" ht="14" x14ac:dyDescent="0.3"/>
    <row r="815" customFormat="1" ht="14" x14ac:dyDescent="0.3"/>
    <row r="816" customFormat="1" ht="14" x14ac:dyDescent="0.3"/>
    <row r="817" customFormat="1" ht="14" x14ac:dyDescent="0.3"/>
    <row r="818" customFormat="1" ht="14" x14ac:dyDescent="0.3"/>
    <row r="819" customFormat="1" ht="14" x14ac:dyDescent="0.3"/>
    <row r="820" customFormat="1" ht="14" x14ac:dyDescent="0.3"/>
    <row r="821" customFormat="1" ht="14" x14ac:dyDescent="0.3"/>
    <row r="822" customFormat="1" ht="14" x14ac:dyDescent="0.3"/>
    <row r="823" customFormat="1" ht="14" x14ac:dyDescent="0.3"/>
    <row r="824" customFormat="1" ht="14" x14ac:dyDescent="0.3"/>
    <row r="825" customFormat="1" ht="14" x14ac:dyDescent="0.3"/>
    <row r="826" customFormat="1" ht="14" x14ac:dyDescent="0.3"/>
    <row r="827" customFormat="1" ht="14" x14ac:dyDescent="0.3"/>
    <row r="828" customFormat="1" ht="14" x14ac:dyDescent="0.3"/>
    <row r="829" customFormat="1" ht="14" x14ac:dyDescent="0.3"/>
    <row r="830" customFormat="1" ht="14" x14ac:dyDescent="0.3"/>
    <row r="831" customFormat="1" ht="14" x14ac:dyDescent="0.3"/>
    <row r="832" customFormat="1" ht="14" x14ac:dyDescent="0.3"/>
    <row r="833" customFormat="1" ht="14" x14ac:dyDescent="0.3"/>
    <row r="834" customFormat="1" ht="14" x14ac:dyDescent="0.3"/>
    <row r="835" customFormat="1" ht="14" x14ac:dyDescent="0.3"/>
    <row r="836" customFormat="1" ht="14" x14ac:dyDescent="0.3"/>
    <row r="837" customFormat="1" ht="14" x14ac:dyDescent="0.3"/>
    <row r="838" customFormat="1" ht="14" x14ac:dyDescent="0.3"/>
    <row r="839" customFormat="1" ht="14" x14ac:dyDescent="0.3"/>
    <row r="840" customFormat="1" ht="14" x14ac:dyDescent="0.3"/>
    <row r="841" customFormat="1" ht="14" x14ac:dyDescent="0.3"/>
    <row r="842" customFormat="1" ht="14" x14ac:dyDescent="0.3"/>
    <row r="843" customFormat="1" ht="14" x14ac:dyDescent="0.3"/>
    <row r="844" customFormat="1" ht="14" x14ac:dyDescent="0.3"/>
    <row r="845" customFormat="1" ht="14" x14ac:dyDescent="0.3"/>
    <row r="846" customFormat="1" ht="14" x14ac:dyDescent="0.3"/>
    <row r="847" customFormat="1" ht="14" x14ac:dyDescent="0.3"/>
    <row r="848" customFormat="1" ht="14" x14ac:dyDescent="0.3"/>
    <row r="849" customFormat="1" ht="14" x14ac:dyDescent="0.3"/>
    <row r="850" customFormat="1" ht="14" x14ac:dyDescent="0.3"/>
    <row r="851" customFormat="1" ht="14" x14ac:dyDescent="0.3"/>
    <row r="852" customFormat="1" ht="14" x14ac:dyDescent="0.3"/>
    <row r="853" customFormat="1" ht="14" x14ac:dyDescent="0.3"/>
    <row r="854" customFormat="1" ht="14" x14ac:dyDescent="0.3"/>
    <row r="855" customFormat="1" ht="14" x14ac:dyDescent="0.3"/>
    <row r="856" customFormat="1" ht="14" x14ac:dyDescent="0.3"/>
    <row r="857" customFormat="1" ht="14" x14ac:dyDescent="0.3"/>
    <row r="858" customFormat="1" ht="14" x14ac:dyDescent="0.3"/>
    <row r="859" customFormat="1" ht="14" x14ac:dyDescent="0.3"/>
    <row r="860" customFormat="1" ht="14" x14ac:dyDescent="0.3"/>
    <row r="861" customFormat="1" ht="14" x14ac:dyDescent="0.3"/>
    <row r="862" customFormat="1" ht="14" x14ac:dyDescent="0.3"/>
    <row r="863" customFormat="1" ht="14" x14ac:dyDescent="0.3"/>
    <row r="864" customFormat="1" ht="14" x14ac:dyDescent="0.3"/>
    <row r="865" customFormat="1" ht="14" x14ac:dyDescent="0.3"/>
    <row r="866" customFormat="1" ht="14" x14ac:dyDescent="0.3"/>
    <row r="867" customFormat="1" ht="14" x14ac:dyDescent="0.3"/>
    <row r="868" customFormat="1" ht="14" x14ac:dyDescent="0.3"/>
    <row r="869" customFormat="1" ht="14" x14ac:dyDescent="0.3"/>
    <row r="870" customFormat="1" ht="14" x14ac:dyDescent="0.3"/>
    <row r="871" customFormat="1" ht="14" x14ac:dyDescent="0.3"/>
    <row r="872" customFormat="1" ht="14" x14ac:dyDescent="0.3"/>
    <row r="873" customFormat="1" ht="14" x14ac:dyDescent="0.3"/>
    <row r="874" customFormat="1" ht="14" x14ac:dyDescent="0.3"/>
    <row r="875" customFormat="1" ht="14" x14ac:dyDescent="0.3"/>
    <row r="876" customFormat="1" ht="14" x14ac:dyDescent="0.3"/>
    <row r="877" customFormat="1" ht="14" x14ac:dyDescent="0.3"/>
    <row r="878" customFormat="1" ht="14" x14ac:dyDescent="0.3"/>
    <row r="879" customFormat="1" ht="14" x14ac:dyDescent="0.3"/>
    <row r="880" customFormat="1" ht="14" x14ac:dyDescent="0.3"/>
    <row r="881" customFormat="1" ht="14" x14ac:dyDescent="0.3"/>
    <row r="882" customFormat="1" ht="14" x14ac:dyDescent="0.3"/>
    <row r="883" customFormat="1" ht="14" x14ac:dyDescent="0.3"/>
    <row r="884" customFormat="1" ht="14" x14ac:dyDescent="0.3"/>
    <row r="885" customFormat="1" ht="14" x14ac:dyDescent="0.3"/>
    <row r="886" customFormat="1" ht="14" x14ac:dyDescent="0.3"/>
    <row r="887" customFormat="1" ht="14" x14ac:dyDescent="0.3"/>
    <row r="888" customFormat="1" ht="14" x14ac:dyDescent="0.3"/>
    <row r="889" customFormat="1" ht="14" x14ac:dyDescent="0.3"/>
    <row r="890" customFormat="1" ht="14" x14ac:dyDescent="0.3"/>
    <row r="891" customFormat="1" ht="14" x14ac:dyDescent="0.3"/>
    <row r="892" customFormat="1" ht="14" x14ac:dyDescent="0.3"/>
    <row r="893" customFormat="1" ht="14" x14ac:dyDescent="0.3"/>
    <row r="894" customFormat="1" ht="14" x14ac:dyDescent="0.3"/>
    <row r="895" customFormat="1" ht="14" x14ac:dyDescent="0.3"/>
    <row r="896" customFormat="1" ht="14" x14ac:dyDescent="0.3"/>
    <row r="897" customFormat="1" ht="14" x14ac:dyDescent="0.3"/>
    <row r="898" customFormat="1" ht="14" x14ac:dyDescent="0.3"/>
    <row r="899" customFormat="1" ht="14" x14ac:dyDescent="0.3"/>
    <row r="900" customFormat="1" ht="14" x14ac:dyDescent="0.3"/>
    <row r="901" customFormat="1" ht="14" x14ac:dyDescent="0.3"/>
    <row r="902" customFormat="1" ht="14" x14ac:dyDescent="0.3"/>
    <row r="903" customFormat="1" ht="14" x14ac:dyDescent="0.3"/>
    <row r="904" customFormat="1" ht="14" x14ac:dyDescent="0.3"/>
    <row r="905" customFormat="1" ht="14" x14ac:dyDescent="0.3"/>
    <row r="906" customFormat="1" ht="14" x14ac:dyDescent="0.3"/>
    <row r="907" customFormat="1" ht="14" x14ac:dyDescent="0.3"/>
    <row r="908" customFormat="1" ht="14" x14ac:dyDescent="0.3"/>
    <row r="909" customFormat="1" ht="14" x14ac:dyDescent="0.3"/>
    <row r="910" customFormat="1" ht="14" x14ac:dyDescent="0.3"/>
    <row r="911" customFormat="1" ht="14" x14ac:dyDescent="0.3"/>
    <row r="912" customFormat="1" ht="14" x14ac:dyDescent="0.3"/>
    <row r="913" customFormat="1" ht="14" x14ac:dyDescent="0.3"/>
    <row r="914" customFormat="1" ht="14" x14ac:dyDescent="0.3"/>
    <row r="915" customFormat="1" ht="14" x14ac:dyDescent="0.3"/>
    <row r="916" customFormat="1" ht="14" x14ac:dyDescent="0.3"/>
    <row r="917" customFormat="1" ht="14" x14ac:dyDescent="0.3"/>
    <row r="918" customFormat="1" ht="14" x14ac:dyDescent="0.3"/>
    <row r="919" customFormat="1" ht="14" x14ac:dyDescent="0.3"/>
    <row r="920" customFormat="1" ht="14" x14ac:dyDescent="0.3"/>
    <row r="921" customFormat="1" ht="14" x14ac:dyDescent="0.3"/>
    <row r="922" customFormat="1" ht="14" x14ac:dyDescent="0.3"/>
    <row r="923" customFormat="1" ht="14" x14ac:dyDescent="0.3"/>
    <row r="924" customFormat="1" ht="14" x14ac:dyDescent="0.3"/>
    <row r="925" customFormat="1" ht="14" x14ac:dyDescent="0.3"/>
    <row r="926" customFormat="1" ht="14" x14ac:dyDescent="0.3"/>
    <row r="927" customFormat="1" ht="14" x14ac:dyDescent="0.3"/>
    <row r="928" customFormat="1" ht="14" x14ac:dyDescent="0.3"/>
    <row r="929" customFormat="1" ht="14" x14ac:dyDescent="0.3"/>
    <row r="930" customFormat="1" ht="14" x14ac:dyDescent="0.3"/>
    <row r="931" customFormat="1" ht="14" x14ac:dyDescent="0.3"/>
    <row r="932" customFormat="1" ht="14" x14ac:dyDescent="0.3"/>
    <row r="933" customFormat="1" ht="14" x14ac:dyDescent="0.3"/>
    <row r="934" customFormat="1" ht="14" x14ac:dyDescent="0.3"/>
    <row r="935" customFormat="1" ht="14" x14ac:dyDescent="0.3"/>
    <row r="936" customFormat="1" ht="14" x14ac:dyDescent="0.3"/>
    <row r="937" customFormat="1" ht="14" x14ac:dyDescent="0.3"/>
    <row r="938" customFormat="1" ht="14" x14ac:dyDescent="0.3"/>
    <row r="939" customFormat="1" ht="14" x14ac:dyDescent="0.3"/>
    <row r="940" customFormat="1" ht="14" x14ac:dyDescent="0.3"/>
    <row r="941" customFormat="1" ht="14" x14ac:dyDescent="0.3"/>
    <row r="942" customFormat="1" ht="14" x14ac:dyDescent="0.3"/>
    <row r="943" customFormat="1" ht="14" x14ac:dyDescent="0.3"/>
    <row r="944" customFormat="1" ht="14" x14ac:dyDescent="0.3"/>
    <row r="945" customFormat="1" ht="14" x14ac:dyDescent="0.3"/>
    <row r="946" customFormat="1" ht="14" x14ac:dyDescent="0.3"/>
    <row r="947" customFormat="1" ht="14" x14ac:dyDescent="0.3"/>
    <row r="948" customFormat="1" ht="14" x14ac:dyDescent="0.3"/>
    <row r="949" customFormat="1" ht="14" x14ac:dyDescent="0.3"/>
    <row r="950" customFormat="1" ht="14" x14ac:dyDescent="0.3"/>
    <row r="951" customFormat="1" ht="14" x14ac:dyDescent="0.3"/>
    <row r="952" customFormat="1" ht="14" x14ac:dyDescent="0.3"/>
    <row r="953" customFormat="1" ht="14" x14ac:dyDescent="0.3"/>
    <row r="954" customFormat="1" ht="14" x14ac:dyDescent="0.3"/>
    <row r="955" customFormat="1" ht="14" x14ac:dyDescent="0.3"/>
    <row r="956" customFormat="1" ht="14" x14ac:dyDescent="0.3"/>
    <row r="957" customFormat="1" ht="14" x14ac:dyDescent="0.3"/>
    <row r="958" customFormat="1" ht="14" x14ac:dyDescent="0.3"/>
    <row r="959" customFormat="1" ht="14" x14ac:dyDescent="0.3"/>
    <row r="960" customFormat="1" ht="14" x14ac:dyDescent="0.3"/>
    <row r="961" customFormat="1" ht="14" x14ac:dyDescent="0.3"/>
    <row r="962" customFormat="1" ht="14" x14ac:dyDescent="0.3"/>
    <row r="963" customFormat="1" ht="14" x14ac:dyDescent="0.3"/>
    <row r="964" customFormat="1" ht="14" x14ac:dyDescent="0.3"/>
    <row r="965" customFormat="1" ht="14" x14ac:dyDescent="0.3"/>
    <row r="966" customFormat="1" ht="14" x14ac:dyDescent="0.3"/>
    <row r="967" customFormat="1" ht="14" x14ac:dyDescent="0.3"/>
    <row r="968" customFormat="1" ht="14" x14ac:dyDescent="0.3"/>
    <row r="969" customFormat="1" ht="14" x14ac:dyDescent="0.3"/>
    <row r="970" customFormat="1" ht="14" x14ac:dyDescent="0.3"/>
    <row r="971" customFormat="1" ht="14" x14ac:dyDescent="0.3"/>
    <row r="972" customFormat="1" ht="14" x14ac:dyDescent="0.3"/>
    <row r="973" customFormat="1" ht="14" x14ac:dyDescent="0.3"/>
    <row r="974" customFormat="1" ht="14" x14ac:dyDescent="0.3"/>
    <row r="975" customFormat="1" ht="14" x14ac:dyDescent="0.3"/>
    <row r="976" customFormat="1" ht="14" x14ac:dyDescent="0.3"/>
    <row r="977" customFormat="1" ht="14" x14ac:dyDescent="0.3"/>
    <row r="978" customFormat="1" ht="14" x14ac:dyDescent="0.3"/>
    <row r="979" customFormat="1" ht="14" x14ac:dyDescent="0.3"/>
    <row r="980" customFormat="1" ht="14" x14ac:dyDescent="0.3"/>
    <row r="981" customFormat="1" ht="14" x14ac:dyDescent="0.3"/>
    <row r="982" customFormat="1" ht="14" x14ac:dyDescent="0.3"/>
    <row r="983" customFormat="1" ht="14" x14ac:dyDescent="0.3"/>
    <row r="984" customFormat="1" ht="14" x14ac:dyDescent="0.3"/>
    <row r="985" customFormat="1" ht="14" x14ac:dyDescent="0.3"/>
    <row r="986" customFormat="1" ht="14" x14ac:dyDescent="0.3"/>
    <row r="987" customFormat="1" ht="14" x14ac:dyDescent="0.3"/>
    <row r="988" customFormat="1" ht="14" x14ac:dyDescent="0.3"/>
    <row r="989" customFormat="1" ht="14" x14ac:dyDescent="0.3"/>
    <row r="990" customFormat="1" ht="14" x14ac:dyDescent="0.3"/>
    <row r="991" customFormat="1" ht="14" x14ac:dyDescent="0.3"/>
    <row r="992" customFormat="1" ht="14" x14ac:dyDescent="0.3"/>
    <row r="993" customFormat="1" ht="14" x14ac:dyDescent="0.3"/>
    <row r="994" customFormat="1" ht="14" x14ac:dyDescent="0.3"/>
    <row r="995" customFormat="1" ht="14" x14ac:dyDescent="0.3"/>
    <row r="996" customFormat="1" ht="14" x14ac:dyDescent="0.3"/>
    <row r="997" customFormat="1" ht="14" x14ac:dyDescent="0.3"/>
    <row r="998" customFormat="1" ht="14" x14ac:dyDescent="0.3"/>
    <row r="999" customFormat="1" ht="14" x14ac:dyDescent="0.3"/>
    <row r="1000" customFormat="1" ht="14" x14ac:dyDescent="0.3"/>
    <row r="1001" customFormat="1" ht="14" x14ac:dyDescent="0.3"/>
    <row r="1002" customFormat="1" ht="14" x14ac:dyDescent="0.3"/>
    <row r="1003" customFormat="1" ht="14" x14ac:dyDescent="0.3"/>
    <row r="1004" customFormat="1" ht="14" x14ac:dyDescent="0.3"/>
    <row r="1005" customFormat="1" ht="14" x14ac:dyDescent="0.3"/>
    <row r="1006" customFormat="1" ht="14" x14ac:dyDescent="0.3"/>
    <row r="1007" customFormat="1" ht="14" x14ac:dyDescent="0.3"/>
    <row r="1008" customFormat="1" ht="14" x14ac:dyDescent="0.3"/>
    <row r="1009" customFormat="1" ht="14" x14ac:dyDescent="0.3"/>
    <row r="1010" customFormat="1" ht="14" x14ac:dyDescent="0.3"/>
    <row r="1011" customFormat="1" ht="14" x14ac:dyDescent="0.3"/>
    <row r="1012" customFormat="1" ht="14" x14ac:dyDescent="0.3"/>
    <row r="1013" customFormat="1" ht="14" x14ac:dyDescent="0.3"/>
    <row r="1014" customFormat="1" ht="14" x14ac:dyDescent="0.3"/>
    <row r="1015" customFormat="1" ht="14" x14ac:dyDescent="0.3"/>
    <row r="1016" customFormat="1" ht="14" x14ac:dyDescent="0.3"/>
    <row r="1017" customFormat="1" ht="14" x14ac:dyDescent="0.3"/>
    <row r="1018" customFormat="1" ht="14" x14ac:dyDescent="0.3"/>
    <row r="1019" customFormat="1" ht="14" x14ac:dyDescent="0.3"/>
    <row r="1020" customFormat="1" ht="14" x14ac:dyDescent="0.3"/>
    <row r="1021" customFormat="1" ht="14" x14ac:dyDescent="0.3"/>
    <row r="1022" customFormat="1" ht="14" x14ac:dyDescent="0.3"/>
    <row r="1023" customFormat="1" ht="14" x14ac:dyDescent="0.3"/>
    <row r="1024" customFormat="1" ht="14" x14ac:dyDescent="0.3"/>
    <row r="1025" customFormat="1" ht="14" x14ac:dyDescent="0.3"/>
    <row r="1026" customFormat="1" ht="14" x14ac:dyDescent="0.3"/>
    <row r="1027" customFormat="1" ht="14" x14ac:dyDescent="0.3"/>
    <row r="1028" customFormat="1" ht="14" x14ac:dyDescent="0.3"/>
    <row r="1029" customFormat="1" ht="14" x14ac:dyDescent="0.3"/>
    <row r="1030" customFormat="1" ht="14" x14ac:dyDescent="0.3"/>
    <row r="1031" customFormat="1" ht="14" x14ac:dyDescent="0.3"/>
    <row r="1032" customFormat="1" ht="14" x14ac:dyDescent="0.3"/>
    <row r="1033" customFormat="1" ht="14" x14ac:dyDescent="0.3"/>
    <row r="1034" customFormat="1" ht="14" x14ac:dyDescent="0.3"/>
    <row r="1035" customFormat="1" ht="14" x14ac:dyDescent="0.3"/>
    <row r="1036" customFormat="1" ht="14" x14ac:dyDescent="0.3"/>
    <row r="1037" customFormat="1" ht="14" x14ac:dyDescent="0.3"/>
    <row r="1038" customFormat="1" ht="14" x14ac:dyDescent="0.3"/>
  </sheetData>
  <mergeCells count="95">
    <mergeCell ref="A190:I190"/>
    <mergeCell ref="A1:J1"/>
    <mergeCell ref="A2:J2"/>
    <mergeCell ref="A3:J3"/>
    <mergeCell ref="B4:J4"/>
    <mergeCell ref="A5:J5"/>
    <mergeCell ref="A263:I263"/>
    <mergeCell ref="A202:I202"/>
    <mergeCell ref="A203:I203"/>
    <mergeCell ref="A210:I210"/>
    <mergeCell ref="A211:I211"/>
    <mergeCell ref="A218:I218"/>
    <mergeCell ref="A219:I219"/>
    <mergeCell ref="A235:I235"/>
    <mergeCell ref="A236:I236"/>
    <mergeCell ref="A251:I251"/>
    <mergeCell ref="A252:I252"/>
    <mergeCell ref="A262:I262"/>
    <mergeCell ref="A328:F328"/>
    <mergeCell ref="A273:I273"/>
    <mergeCell ref="A318:F318"/>
    <mergeCell ref="A319:F319"/>
    <mergeCell ref="A320:F320"/>
    <mergeCell ref="A321:F321"/>
    <mergeCell ref="A322:F322"/>
    <mergeCell ref="A323:F323"/>
    <mergeCell ref="A324:F324"/>
    <mergeCell ref="A325:F325"/>
    <mergeCell ref="A326:F326"/>
    <mergeCell ref="A327:F327"/>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89:F389"/>
    <mergeCell ref="A390:F390"/>
    <mergeCell ref="A391:F391"/>
    <mergeCell ref="A392:F392"/>
    <mergeCell ref="A393:F393"/>
  </mergeCells>
  <dataValidations count="3">
    <dataValidation type="list" allowBlank="1" sqref="B192:B193 B205:B209 B213:B217 B221:B225 B238:B245 B247 B254:B256 B258 B265:B267 B269" xr:uid="{1DE9F608-295C-4BC1-AE84-548AD8DE103A}">
      <formula1>"FDA,FDA-1,FDA-2,FDA-3,FDA-4"</formula1>
    </dataValidation>
    <dataValidation type="list" allowBlank="1" sqref="B7:B174" xr:uid="{C067F1AC-629C-4BBA-A570-32CCBB7ED10F}">
      <formula1>"DAS,DAS-1,DAS-2,DAS-3,DAS-4,DAS-5,CAA-1,CAA-2,CAA-3,CAA-4,CAA-5"</formula1>
    </dataValidation>
    <dataValidation type="list" allowBlank="1" sqref="D205:D209 D192:D193 D275:D305 D221:D225 D213:D217 D254:D256 D265:D267 D238:D245 D7:D174" xr:uid="{178FD2F1-4783-4EB0-99E6-B6DC4D08DBAF}">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BA950-031A-40BE-A2F0-4C9F86E0ADE7}">
  <dimension ref="A1:AD1038"/>
  <sheetViews>
    <sheetView topLeftCell="B174" workbookViewId="0">
      <selection activeCell="F184" sqref="F184"/>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669</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131" t="s">
        <v>670</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181</v>
      </c>
      <c r="B7" s="58" t="s">
        <v>33</v>
      </c>
      <c r="C7" s="59" t="s">
        <v>634</v>
      </c>
      <c r="D7" s="158" t="s">
        <v>227</v>
      </c>
      <c r="E7" s="159">
        <v>1</v>
      </c>
      <c r="F7" s="61" t="s">
        <v>229</v>
      </c>
      <c r="G7" s="160">
        <v>0</v>
      </c>
      <c r="H7" s="146">
        <v>1079.06</v>
      </c>
      <c r="I7" s="145">
        <v>4316.21</v>
      </c>
      <c r="J7" s="149">
        <f t="shared" ref="J7:J38" si="0">H7+I7</f>
        <v>5395.27</v>
      </c>
      <c r="K7" s="17"/>
      <c r="L7" s="17"/>
      <c r="M7" s="17"/>
      <c r="N7" s="17"/>
      <c r="O7" s="17"/>
      <c r="P7" s="17"/>
      <c r="Q7" s="17"/>
      <c r="R7" s="18"/>
      <c r="S7" s="18"/>
      <c r="T7" s="18"/>
      <c r="U7" s="18"/>
      <c r="V7" s="18"/>
      <c r="W7" s="18"/>
      <c r="X7" s="18"/>
      <c r="Y7" s="18"/>
      <c r="Z7" s="18"/>
      <c r="AA7" s="5"/>
      <c r="AB7" s="5"/>
      <c r="AC7" s="5"/>
      <c r="AD7" s="5"/>
    </row>
    <row r="8" spans="1:30" ht="14.5" x14ac:dyDescent="0.3">
      <c r="A8" s="55" t="s">
        <v>198</v>
      </c>
      <c r="B8" s="55" t="s">
        <v>449</v>
      </c>
      <c r="C8" s="63" t="s">
        <v>635</v>
      </c>
      <c r="D8" s="158" t="s">
        <v>227</v>
      </c>
      <c r="E8" s="159">
        <v>1</v>
      </c>
      <c r="F8" s="60" t="s">
        <v>620</v>
      </c>
      <c r="G8" s="160">
        <v>0</v>
      </c>
      <c r="H8" s="146">
        <v>3709.68</v>
      </c>
      <c r="I8" s="146">
        <v>14838.72</v>
      </c>
      <c r="J8" s="149">
        <f t="shared" si="0"/>
        <v>18548.399999999998</v>
      </c>
      <c r="K8" s="17"/>
      <c r="L8" s="17"/>
      <c r="M8" s="17"/>
      <c r="N8" s="17"/>
      <c r="O8" s="17"/>
      <c r="P8" s="17"/>
      <c r="Q8" s="17"/>
      <c r="R8" s="5"/>
      <c r="S8" s="5"/>
      <c r="T8" s="5"/>
      <c r="U8" s="5"/>
      <c r="V8" s="5"/>
      <c r="W8" s="5"/>
      <c r="X8" s="5"/>
      <c r="Y8" s="5"/>
      <c r="Z8" s="5"/>
      <c r="AA8" s="5"/>
      <c r="AB8" s="5"/>
      <c r="AC8" s="5"/>
      <c r="AD8" s="5"/>
    </row>
    <row r="9" spans="1:30" ht="14" x14ac:dyDescent="0.3">
      <c r="A9" s="55" t="s">
        <v>182</v>
      </c>
      <c r="B9" s="56" t="s">
        <v>39</v>
      </c>
      <c r="C9" s="59" t="s">
        <v>634</v>
      </c>
      <c r="D9" s="158" t="s">
        <v>407</v>
      </c>
      <c r="E9" s="159">
        <v>1</v>
      </c>
      <c r="F9" s="134" t="s">
        <v>421</v>
      </c>
      <c r="G9" s="160">
        <v>0</v>
      </c>
      <c r="H9" s="146"/>
      <c r="I9" s="146">
        <v>2003.96</v>
      </c>
      <c r="J9" s="149">
        <f t="shared" si="0"/>
        <v>2003.96</v>
      </c>
      <c r="K9" s="47"/>
      <c r="L9" s="47"/>
      <c r="M9" s="47"/>
      <c r="N9" s="47"/>
      <c r="O9" s="47"/>
      <c r="P9" s="47"/>
      <c r="Q9" s="47"/>
    </row>
    <row r="10" spans="1:30" ht="14" x14ac:dyDescent="0.3">
      <c r="A10" s="56" t="s">
        <v>182</v>
      </c>
      <c r="B10" s="56" t="s">
        <v>39</v>
      </c>
      <c r="C10" s="59" t="s">
        <v>222</v>
      </c>
      <c r="D10" s="158" t="s">
        <v>227</v>
      </c>
      <c r="E10" s="159">
        <v>1</v>
      </c>
      <c r="F10" s="60" t="s">
        <v>231</v>
      </c>
      <c r="G10" s="160">
        <v>0</v>
      </c>
      <c r="H10" s="146">
        <v>500.99</v>
      </c>
      <c r="I10" s="146">
        <v>2003.96</v>
      </c>
      <c r="J10" s="149">
        <f t="shared" si="0"/>
        <v>2504.9499999999998</v>
      </c>
    </row>
    <row r="11" spans="1:30" ht="14" x14ac:dyDescent="0.3">
      <c r="A11" s="55" t="s">
        <v>188</v>
      </c>
      <c r="B11" s="55" t="s">
        <v>35</v>
      </c>
      <c r="C11" s="59" t="s">
        <v>222</v>
      </c>
      <c r="D11" s="158" t="s">
        <v>227</v>
      </c>
      <c r="E11" s="159">
        <v>1</v>
      </c>
      <c r="F11" s="60" t="s">
        <v>586</v>
      </c>
      <c r="G11" s="160">
        <v>0</v>
      </c>
      <c r="H11" s="146">
        <v>936.46</v>
      </c>
      <c r="I11" s="146">
        <v>3745.85</v>
      </c>
      <c r="J11" s="149">
        <f t="shared" si="0"/>
        <v>4682.3099999999995</v>
      </c>
    </row>
    <row r="12" spans="1:30" ht="14" x14ac:dyDescent="0.3">
      <c r="A12" s="55" t="s">
        <v>189</v>
      </c>
      <c r="B12" s="55" t="s">
        <v>31</v>
      </c>
      <c r="C12" s="59" t="s">
        <v>634</v>
      </c>
      <c r="D12" s="158" t="s">
        <v>227</v>
      </c>
      <c r="E12" s="159">
        <v>1</v>
      </c>
      <c r="F12" s="60" t="s">
        <v>505</v>
      </c>
      <c r="G12" s="160">
        <v>0</v>
      </c>
      <c r="H12" s="146">
        <v>1310.28</v>
      </c>
      <c r="I12" s="146">
        <v>5241.1099999999997</v>
      </c>
      <c r="J12" s="149">
        <f t="shared" si="0"/>
        <v>6551.3899999999994</v>
      </c>
    </row>
    <row r="13" spans="1:30" ht="14" x14ac:dyDescent="0.3">
      <c r="A13" s="55" t="s">
        <v>183</v>
      </c>
      <c r="B13" s="57" t="s">
        <v>27</v>
      </c>
      <c r="C13" s="63" t="s">
        <v>637</v>
      </c>
      <c r="D13" s="158" t="s">
        <v>407</v>
      </c>
      <c r="E13" s="159">
        <v>1</v>
      </c>
      <c r="F13" s="60" t="s">
        <v>233</v>
      </c>
      <c r="G13" s="160">
        <v>0</v>
      </c>
      <c r="H13" s="146"/>
      <c r="I13" s="146">
        <v>6782.61</v>
      </c>
      <c r="J13" s="149">
        <f t="shared" si="0"/>
        <v>6782.61</v>
      </c>
    </row>
    <row r="14" spans="1:30" ht="14" x14ac:dyDescent="0.3">
      <c r="A14" s="55" t="s">
        <v>207</v>
      </c>
      <c r="B14" s="57" t="s">
        <v>27</v>
      </c>
      <c r="C14" s="63" t="s">
        <v>636</v>
      </c>
      <c r="D14" s="158" t="s">
        <v>227</v>
      </c>
      <c r="E14" s="159">
        <v>1</v>
      </c>
      <c r="F14" s="62" t="s">
        <v>581</v>
      </c>
      <c r="G14" s="160">
        <v>0</v>
      </c>
      <c r="H14" s="146">
        <v>1695.65</v>
      </c>
      <c r="I14" s="146">
        <v>6782.61</v>
      </c>
      <c r="J14" s="149">
        <f t="shared" si="0"/>
        <v>8478.26</v>
      </c>
    </row>
    <row r="15" spans="1:30" ht="14" x14ac:dyDescent="0.3">
      <c r="A15" s="55" t="s">
        <v>196</v>
      </c>
      <c r="B15" s="57" t="s">
        <v>33</v>
      </c>
      <c r="C15" s="63" t="s">
        <v>637</v>
      </c>
      <c r="D15" s="158" t="s">
        <v>227</v>
      </c>
      <c r="E15" s="159">
        <v>1</v>
      </c>
      <c r="F15" s="90" t="s">
        <v>676</v>
      </c>
      <c r="G15" s="160">
        <v>0</v>
      </c>
      <c r="H15" s="146">
        <v>1079.06</v>
      </c>
      <c r="I15" s="145">
        <v>4316.21</v>
      </c>
      <c r="J15" s="149">
        <f t="shared" si="0"/>
        <v>5395.27</v>
      </c>
    </row>
    <row r="16" spans="1:30" ht="14" x14ac:dyDescent="0.3">
      <c r="A16" s="55" t="s">
        <v>182</v>
      </c>
      <c r="B16" s="56" t="s">
        <v>39</v>
      </c>
      <c r="C16" s="59" t="s">
        <v>634</v>
      </c>
      <c r="D16" s="158" t="s">
        <v>227</v>
      </c>
      <c r="E16" s="159">
        <v>1</v>
      </c>
      <c r="F16" s="60" t="s">
        <v>234</v>
      </c>
      <c r="G16" s="160">
        <v>0</v>
      </c>
      <c r="H16" s="146">
        <v>500.99</v>
      </c>
      <c r="I16" s="146">
        <v>2003.96</v>
      </c>
      <c r="J16" s="149">
        <f t="shared" si="0"/>
        <v>2504.9499999999998</v>
      </c>
    </row>
    <row r="17" spans="1:10" ht="14" x14ac:dyDescent="0.3">
      <c r="A17" s="55" t="s">
        <v>182</v>
      </c>
      <c r="B17" s="56" t="s">
        <v>39</v>
      </c>
      <c r="C17" s="61" t="s">
        <v>219</v>
      </c>
      <c r="D17" s="158" t="s">
        <v>227</v>
      </c>
      <c r="E17" s="159">
        <v>1</v>
      </c>
      <c r="F17" s="60" t="s">
        <v>235</v>
      </c>
      <c r="G17" s="160">
        <v>0</v>
      </c>
      <c r="H17" s="146">
        <v>500.99</v>
      </c>
      <c r="I17" s="146">
        <v>2003.96</v>
      </c>
      <c r="J17" s="149">
        <f t="shared" si="0"/>
        <v>2504.9499999999998</v>
      </c>
    </row>
    <row r="18" spans="1:10" ht="14" x14ac:dyDescent="0.3">
      <c r="A18" s="55" t="s">
        <v>181</v>
      </c>
      <c r="B18" s="57" t="s">
        <v>33</v>
      </c>
      <c r="C18" s="59" t="s">
        <v>634</v>
      </c>
      <c r="D18" s="158" t="s">
        <v>227</v>
      </c>
      <c r="E18" s="159">
        <v>1</v>
      </c>
      <c r="F18" s="60" t="s">
        <v>236</v>
      </c>
      <c r="G18" s="160">
        <v>0</v>
      </c>
      <c r="H18" s="146">
        <v>1079.06</v>
      </c>
      <c r="I18" s="145">
        <v>4316.21</v>
      </c>
      <c r="J18" s="149">
        <f t="shared" si="0"/>
        <v>5395.27</v>
      </c>
    </row>
    <row r="19" spans="1:10" ht="14" x14ac:dyDescent="0.3">
      <c r="A19" s="55" t="s">
        <v>183</v>
      </c>
      <c r="B19" s="57" t="s">
        <v>27</v>
      </c>
      <c r="C19" s="61" t="s">
        <v>219</v>
      </c>
      <c r="D19" s="158" t="s">
        <v>227</v>
      </c>
      <c r="E19" s="159">
        <v>1</v>
      </c>
      <c r="F19" s="61" t="s">
        <v>237</v>
      </c>
      <c r="G19" s="160">
        <v>0</v>
      </c>
      <c r="H19" s="146">
        <v>1695.65</v>
      </c>
      <c r="I19" s="146">
        <v>6782.61</v>
      </c>
      <c r="J19" s="149">
        <f t="shared" si="0"/>
        <v>8478.26</v>
      </c>
    </row>
    <row r="20" spans="1:10" ht="14" x14ac:dyDescent="0.3">
      <c r="A20" s="55" t="s">
        <v>183</v>
      </c>
      <c r="B20" s="57" t="s">
        <v>27</v>
      </c>
      <c r="C20" s="59" t="s">
        <v>222</v>
      </c>
      <c r="D20" s="158" t="s">
        <v>227</v>
      </c>
      <c r="E20" s="159">
        <v>1</v>
      </c>
      <c r="F20" s="60" t="s">
        <v>238</v>
      </c>
      <c r="G20" s="160">
        <v>0</v>
      </c>
      <c r="H20" s="146">
        <v>1695.65</v>
      </c>
      <c r="I20" s="146">
        <v>6782.61</v>
      </c>
      <c r="J20" s="149">
        <f t="shared" si="0"/>
        <v>8478.26</v>
      </c>
    </row>
    <row r="21" spans="1:10" ht="14" x14ac:dyDescent="0.3">
      <c r="A21" s="55" t="s">
        <v>185</v>
      </c>
      <c r="B21" s="55" t="s">
        <v>29</v>
      </c>
      <c r="C21" s="61" t="s">
        <v>636</v>
      </c>
      <c r="D21" s="158" t="s">
        <v>227</v>
      </c>
      <c r="E21" s="159">
        <v>1</v>
      </c>
      <c r="F21" s="60" t="s">
        <v>239</v>
      </c>
      <c r="G21" s="160">
        <v>0</v>
      </c>
      <c r="H21" s="146">
        <v>1425.9</v>
      </c>
      <c r="I21" s="146">
        <v>5703.56</v>
      </c>
      <c r="J21" s="149">
        <f t="shared" si="0"/>
        <v>7129.4600000000009</v>
      </c>
    </row>
    <row r="22" spans="1:10" ht="14" x14ac:dyDescent="0.3">
      <c r="A22" s="55" t="s">
        <v>183</v>
      </c>
      <c r="B22" s="57" t="s">
        <v>27</v>
      </c>
      <c r="C22" s="59" t="s">
        <v>222</v>
      </c>
      <c r="D22" s="158" t="s">
        <v>227</v>
      </c>
      <c r="E22" s="159">
        <v>1</v>
      </c>
      <c r="F22" s="60" t="s">
        <v>241</v>
      </c>
      <c r="G22" s="160">
        <v>0</v>
      </c>
      <c r="H22" s="146">
        <v>1695.65</v>
      </c>
      <c r="I22" s="146">
        <v>6782.61</v>
      </c>
      <c r="J22" s="149">
        <f t="shared" si="0"/>
        <v>8478.26</v>
      </c>
    </row>
    <row r="23" spans="1:10" ht="16.5" customHeight="1" x14ac:dyDescent="0.3">
      <c r="A23" s="55" t="s">
        <v>189</v>
      </c>
      <c r="B23" s="55" t="s">
        <v>31</v>
      </c>
      <c r="C23" s="60" t="s">
        <v>636</v>
      </c>
      <c r="D23" s="158" t="s">
        <v>407</v>
      </c>
      <c r="E23" s="159">
        <v>1</v>
      </c>
      <c r="F23" s="60" t="s">
        <v>242</v>
      </c>
      <c r="G23" s="160">
        <v>0</v>
      </c>
      <c r="H23" s="146"/>
      <c r="I23" s="146">
        <v>5241.1099999999997</v>
      </c>
      <c r="J23" s="149">
        <f t="shared" si="0"/>
        <v>5241.1099999999997</v>
      </c>
    </row>
    <row r="24" spans="1:10" ht="14" x14ac:dyDescent="0.3">
      <c r="A24" s="55" t="s">
        <v>180</v>
      </c>
      <c r="B24" s="58" t="s">
        <v>37</v>
      </c>
      <c r="C24" s="61" t="s">
        <v>636</v>
      </c>
      <c r="D24" s="158" t="s">
        <v>227</v>
      </c>
      <c r="E24" s="159">
        <v>1</v>
      </c>
      <c r="F24" s="155" t="s">
        <v>649</v>
      </c>
      <c r="G24" s="160">
        <v>0</v>
      </c>
      <c r="H24" s="146">
        <v>770.75</v>
      </c>
      <c r="I24" s="145">
        <v>3083.01</v>
      </c>
      <c r="J24" s="149">
        <f t="shared" si="0"/>
        <v>3853.76</v>
      </c>
    </row>
    <row r="25" spans="1:10" ht="14" x14ac:dyDescent="0.3">
      <c r="A25" s="55" t="s">
        <v>180</v>
      </c>
      <c r="B25" s="58" t="s">
        <v>37</v>
      </c>
      <c r="C25" s="61" t="s">
        <v>222</v>
      </c>
      <c r="D25" s="158" t="s">
        <v>227</v>
      </c>
      <c r="E25" s="159">
        <v>1</v>
      </c>
      <c r="F25" s="60" t="s">
        <v>243</v>
      </c>
      <c r="G25" s="160">
        <v>0</v>
      </c>
      <c r="H25" s="146">
        <v>770.75</v>
      </c>
      <c r="I25" s="145">
        <v>3083.01</v>
      </c>
      <c r="J25" s="149">
        <f t="shared" si="0"/>
        <v>3853.76</v>
      </c>
    </row>
    <row r="26" spans="1:10" ht="14" x14ac:dyDescent="0.3">
      <c r="A26" s="55" t="s">
        <v>187</v>
      </c>
      <c r="B26" s="55" t="s">
        <v>25</v>
      </c>
      <c r="C26" s="61" t="s">
        <v>219</v>
      </c>
      <c r="D26" s="158" t="s">
        <v>227</v>
      </c>
      <c r="E26" s="159">
        <v>1</v>
      </c>
      <c r="F26" s="157" t="s">
        <v>244</v>
      </c>
      <c r="G26" s="160">
        <v>0</v>
      </c>
      <c r="H26" s="147">
        <v>2600</v>
      </c>
      <c r="I26" s="147">
        <v>10400</v>
      </c>
      <c r="J26" s="146">
        <f t="shared" si="0"/>
        <v>13000</v>
      </c>
    </row>
    <row r="27" spans="1:10" ht="14" x14ac:dyDescent="0.3">
      <c r="A27" s="55" t="s">
        <v>210</v>
      </c>
      <c r="B27" s="55" t="s">
        <v>449</v>
      </c>
      <c r="C27" s="63" t="s">
        <v>637</v>
      </c>
      <c r="D27" s="158" t="s">
        <v>227</v>
      </c>
      <c r="E27" s="159">
        <v>1</v>
      </c>
      <c r="F27" s="90" t="s">
        <v>640</v>
      </c>
      <c r="G27" s="160">
        <v>0</v>
      </c>
      <c r="H27" s="146">
        <v>3709.68</v>
      </c>
      <c r="I27" s="146">
        <v>14838.72</v>
      </c>
      <c r="J27" s="149">
        <f t="shared" si="0"/>
        <v>18548.399999999998</v>
      </c>
    </row>
    <row r="28" spans="1:10" ht="14" x14ac:dyDescent="0.3">
      <c r="A28" s="55" t="s">
        <v>180</v>
      </c>
      <c r="B28" s="58" t="s">
        <v>37</v>
      </c>
      <c r="C28" s="61" t="s">
        <v>635</v>
      </c>
      <c r="D28" s="158" t="s">
        <v>227</v>
      </c>
      <c r="E28" s="159">
        <v>1</v>
      </c>
      <c r="F28" s="60" t="s">
        <v>249</v>
      </c>
      <c r="G28" s="160">
        <v>0</v>
      </c>
      <c r="H28" s="146">
        <v>770.75</v>
      </c>
      <c r="I28" s="145">
        <v>3083.01</v>
      </c>
      <c r="J28" s="149">
        <f t="shared" si="0"/>
        <v>3853.76</v>
      </c>
    </row>
    <row r="29" spans="1:10" ht="14" x14ac:dyDescent="0.3">
      <c r="A29" s="55" t="s">
        <v>181</v>
      </c>
      <c r="B29" s="57" t="s">
        <v>33</v>
      </c>
      <c r="C29" s="60" t="s">
        <v>636</v>
      </c>
      <c r="D29" s="158" t="s">
        <v>407</v>
      </c>
      <c r="E29" s="159">
        <v>1</v>
      </c>
      <c r="F29" s="144" t="s">
        <v>595</v>
      </c>
      <c r="G29" s="160">
        <v>0</v>
      </c>
      <c r="H29" s="146"/>
      <c r="I29" s="145">
        <v>4316.21</v>
      </c>
      <c r="J29" s="149">
        <f t="shared" si="0"/>
        <v>4316.21</v>
      </c>
    </row>
    <row r="30" spans="1:10" ht="14" x14ac:dyDescent="0.3">
      <c r="A30" s="56" t="s">
        <v>189</v>
      </c>
      <c r="B30" s="56" t="s">
        <v>31</v>
      </c>
      <c r="C30" s="59" t="s">
        <v>634</v>
      </c>
      <c r="D30" s="158" t="s">
        <v>227</v>
      </c>
      <c r="E30" s="159">
        <v>1</v>
      </c>
      <c r="F30" s="60" t="s">
        <v>250</v>
      </c>
      <c r="G30" s="160">
        <v>0</v>
      </c>
      <c r="H30" s="146">
        <v>1310.28</v>
      </c>
      <c r="I30" s="146">
        <v>5241.1099999999997</v>
      </c>
      <c r="J30" s="149">
        <f t="shared" si="0"/>
        <v>6551.3899999999994</v>
      </c>
    </row>
    <row r="31" spans="1:10" ht="14" x14ac:dyDescent="0.3">
      <c r="A31" s="55" t="s">
        <v>180</v>
      </c>
      <c r="B31" s="58" t="s">
        <v>37</v>
      </c>
      <c r="C31" s="61" t="s">
        <v>222</v>
      </c>
      <c r="D31" s="158" t="s">
        <v>227</v>
      </c>
      <c r="E31" s="159">
        <v>1</v>
      </c>
      <c r="F31" s="60" t="s">
        <v>612</v>
      </c>
      <c r="G31" s="160">
        <v>0</v>
      </c>
      <c r="H31" s="146">
        <v>770.75</v>
      </c>
      <c r="I31" s="145">
        <v>3083.01</v>
      </c>
      <c r="J31" s="149">
        <f t="shared" si="0"/>
        <v>3853.76</v>
      </c>
    </row>
    <row r="32" spans="1:10" ht="14" x14ac:dyDescent="0.3">
      <c r="A32" s="55" t="s">
        <v>187</v>
      </c>
      <c r="B32" s="55" t="s">
        <v>25</v>
      </c>
      <c r="C32" s="59" t="s">
        <v>637</v>
      </c>
      <c r="D32" s="158" t="s">
        <v>227</v>
      </c>
      <c r="E32" s="159">
        <v>1</v>
      </c>
      <c r="F32" s="60" t="s">
        <v>623</v>
      </c>
      <c r="G32" s="160">
        <v>0</v>
      </c>
      <c r="H32" s="147">
        <v>2600</v>
      </c>
      <c r="I32" s="147">
        <v>10400</v>
      </c>
      <c r="J32" s="146">
        <f t="shared" si="0"/>
        <v>13000</v>
      </c>
    </row>
    <row r="33" spans="1:10" ht="14" x14ac:dyDescent="0.3">
      <c r="A33" s="55" t="s">
        <v>180</v>
      </c>
      <c r="B33" s="58" t="s">
        <v>37</v>
      </c>
      <c r="C33" s="63" t="s">
        <v>636</v>
      </c>
      <c r="D33" s="158" t="s">
        <v>227</v>
      </c>
      <c r="E33" s="159">
        <v>1</v>
      </c>
      <c r="F33" s="60" t="s">
        <v>585</v>
      </c>
      <c r="G33" s="160">
        <v>0</v>
      </c>
      <c r="H33" s="146">
        <v>770.75</v>
      </c>
      <c r="I33" s="145">
        <v>3083.01</v>
      </c>
      <c r="J33" s="149">
        <f t="shared" si="0"/>
        <v>3853.76</v>
      </c>
    </row>
    <row r="34" spans="1:10" ht="14" x14ac:dyDescent="0.3">
      <c r="A34" s="55" t="s">
        <v>181</v>
      </c>
      <c r="B34" s="57" t="s">
        <v>33</v>
      </c>
      <c r="C34" s="59" t="s">
        <v>222</v>
      </c>
      <c r="D34" s="158" t="s">
        <v>227</v>
      </c>
      <c r="E34" s="159">
        <v>1</v>
      </c>
      <c r="F34" s="60" t="s">
        <v>252</v>
      </c>
      <c r="G34" s="160">
        <v>0</v>
      </c>
      <c r="H34" s="146">
        <v>1079.06</v>
      </c>
      <c r="I34" s="145">
        <v>4316.21</v>
      </c>
      <c r="J34" s="149">
        <f t="shared" si="0"/>
        <v>5395.27</v>
      </c>
    </row>
    <row r="35" spans="1:10" ht="14" x14ac:dyDescent="0.3">
      <c r="A35" s="55" t="s">
        <v>183</v>
      </c>
      <c r="B35" s="57" t="s">
        <v>27</v>
      </c>
      <c r="C35" s="59" t="s">
        <v>222</v>
      </c>
      <c r="D35" s="158" t="s">
        <v>227</v>
      </c>
      <c r="E35" s="159">
        <v>1</v>
      </c>
      <c r="F35" s="60" t="s">
        <v>253</v>
      </c>
      <c r="G35" s="160">
        <v>0</v>
      </c>
      <c r="H35" s="146">
        <v>1695.65</v>
      </c>
      <c r="I35" s="146">
        <v>6782.61</v>
      </c>
      <c r="J35" s="149">
        <f t="shared" si="0"/>
        <v>8478.26</v>
      </c>
    </row>
    <row r="36" spans="1:10" ht="14" x14ac:dyDescent="0.3">
      <c r="A36" s="55" t="s">
        <v>189</v>
      </c>
      <c r="B36" s="55" t="s">
        <v>31</v>
      </c>
      <c r="C36" s="63" t="s">
        <v>636</v>
      </c>
      <c r="D36" s="158" t="s">
        <v>407</v>
      </c>
      <c r="E36" s="159">
        <v>1</v>
      </c>
      <c r="F36" s="60" t="s">
        <v>254</v>
      </c>
      <c r="G36" s="160">
        <v>0</v>
      </c>
      <c r="H36" s="146"/>
      <c r="I36" s="146">
        <v>5241.1099999999997</v>
      </c>
      <c r="J36" s="149">
        <f t="shared" si="0"/>
        <v>5241.1099999999997</v>
      </c>
    </row>
    <row r="37" spans="1:10" ht="14" x14ac:dyDescent="0.3">
      <c r="A37" s="55" t="s">
        <v>190</v>
      </c>
      <c r="B37" s="55" t="s">
        <v>449</v>
      </c>
      <c r="C37" s="59" t="s">
        <v>634</v>
      </c>
      <c r="D37" s="158" t="s">
        <v>227</v>
      </c>
      <c r="E37" s="159">
        <v>1</v>
      </c>
      <c r="F37" s="129" t="s">
        <v>255</v>
      </c>
      <c r="G37" s="160">
        <v>0</v>
      </c>
      <c r="H37" s="146">
        <v>3709.68</v>
      </c>
      <c r="I37" s="146">
        <v>14838.72</v>
      </c>
      <c r="J37" s="149">
        <f t="shared" si="0"/>
        <v>18548.399999999998</v>
      </c>
    </row>
    <row r="38" spans="1:10" ht="14" x14ac:dyDescent="0.3">
      <c r="A38" s="55" t="s">
        <v>180</v>
      </c>
      <c r="B38" s="58" t="s">
        <v>37</v>
      </c>
      <c r="C38" s="59" t="s">
        <v>634</v>
      </c>
      <c r="D38" s="158" t="s">
        <v>227</v>
      </c>
      <c r="E38" s="159">
        <v>1</v>
      </c>
      <c r="F38" s="60" t="s">
        <v>257</v>
      </c>
      <c r="G38" s="160">
        <v>0</v>
      </c>
      <c r="H38" s="146">
        <v>770.75</v>
      </c>
      <c r="I38" s="145">
        <v>3083.01</v>
      </c>
      <c r="J38" s="149">
        <f t="shared" si="0"/>
        <v>3853.76</v>
      </c>
    </row>
    <row r="39" spans="1:10" ht="14" x14ac:dyDescent="0.3">
      <c r="A39" s="55" t="s">
        <v>181</v>
      </c>
      <c r="B39" s="57" t="s">
        <v>33</v>
      </c>
      <c r="C39" s="61" t="s">
        <v>636</v>
      </c>
      <c r="D39" s="158" t="s">
        <v>227</v>
      </c>
      <c r="E39" s="159">
        <v>1</v>
      </c>
      <c r="F39" s="155" t="s">
        <v>650</v>
      </c>
      <c r="G39" s="160">
        <v>0</v>
      </c>
      <c r="H39" s="146">
        <v>1079.06</v>
      </c>
      <c r="I39" s="145">
        <v>4316.21</v>
      </c>
      <c r="J39" s="149">
        <f t="shared" ref="J39:J70" si="1">H39+I39</f>
        <v>5395.27</v>
      </c>
    </row>
    <row r="40" spans="1:10" ht="26" x14ac:dyDescent="0.3">
      <c r="A40" s="55" t="s">
        <v>191</v>
      </c>
      <c r="B40" s="55" t="s">
        <v>31</v>
      </c>
      <c r="C40" s="61" t="s">
        <v>219</v>
      </c>
      <c r="D40" s="158" t="s">
        <v>407</v>
      </c>
      <c r="E40" s="159">
        <v>1</v>
      </c>
      <c r="F40" s="60" t="s">
        <v>258</v>
      </c>
      <c r="G40" s="160">
        <v>0</v>
      </c>
      <c r="H40" s="146"/>
      <c r="I40" s="146">
        <v>5241.1099999999997</v>
      </c>
      <c r="J40" s="149">
        <f t="shared" si="1"/>
        <v>5241.1099999999997</v>
      </c>
    </row>
    <row r="41" spans="1:10" ht="14" x14ac:dyDescent="0.3">
      <c r="A41" s="55" t="s">
        <v>180</v>
      </c>
      <c r="B41" s="58" t="s">
        <v>37</v>
      </c>
      <c r="C41" s="61" t="s">
        <v>636</v>
      </c>
      <c r="D41" s="158" t="s">
        <v>227</v>
      </c>
      <c r="E41" s="159">
        <v>1</v>
      </c>
      <c r="F41" s="155" t="s">
        <v>651</v>
      </c>
      <c r="G41" s="160">
        <v>0</v>
      </c>
      <c r="H41" s="146">
        <v>770.75</v>
      </c>
      <c r="I41" s="145">
        <v>3083.01</v>
      </c>
      <c r="J41" s="149">
        <f t="shared" si="1"/>
        <v>3853.76</v>
      </c>
    </row>
    <row r="42" spans="1:10" ht="14" x14ac:dyDescent="0.3">
      <c r="A42" s="55" t="s">
        <v>182</v>
      </c>
      <c r="B42" s="56" t="s">
        <v>39</v>
      </c>
      <c r="C42" s="59" t="s">
        <v>222</v>
      </c>
      <c r="D42" s="158" t="s">
        <v>227</v>
      </c>
      <c r="E42" s="159">
        <v>1</v>
      </c>
      <c r="F42" s="60" t="s">
        <v>260</v>
      </c>
      <c r="G42" s="160">
        <v>0</v>
      </c>
      <c r="H42" s="146">
        <v>500.99</v>
      </c>
      <c r="I42" s="146">
        <v>2003.96</v>
      </c>
      <c r="J42" s="149">
        <f t="shared" si="1"/>
        <v>2504.9499999999998</v>
      </c>
    </row>
    <row r="43" spans="1:10" ht="14" x14ac:dyDescent="0.3">
      <c r="A43" s="55" t="s">
        <v>193</v>
      </c>
      <c r="B43" s="57" t="s">
        <v>27</v>
      </c>
      <c r="C43" s="59" t="s">
        <v>634</v>
      </c>
      <c r="D43" s="158" t="s">
        <v>227</v>
      </c>
      <c r="E43" s="159">
        <v>1</v>
      </c>
      <c r="F43" s="60" t="s">
        <v>262</v>
      </c>
      <c r="G43" s="160">
        <v>0</v>
      </c>
      <c r="H43" s="146">
        <v>1695.65</v>
      </c>
      <c r="I43" s="146">
        <v>6782.61</v>
      </c>
      <c r="J43" s="149">
        <f t="shared" si="1"/>
        <v>8478.26</v>
      </c>
    </row>
    <row r="44" spans="1:10" ht="14" x14ac:dyDescent="0.3">
      <c r="A44" s="55" t="s">
        <v>183</v>
      </c>
      <c r="B44" s="57" t="s">
        <v>27</v>
      </c>
      <c r="C44" s="63" t="s">
        <v>222</v>
      </c>
      <c r="D44" s="158" t="s">
        <v>227</v>
      </c>
      <c r="E44" s="159">
        <v>1</v>
      </c>
      <c r="F44" s="61" t="s">
        <v>263</v>
      </c>
      <c r="G44" s="160">
        <v>0</v>
      </c>
      <c r="H44" s="146">
        <v>1695.65</v>
      </c>
      <c r="I44" s="146">
        <v>6782.61</v>
      </c>
      <c r="J44" s="149">
        <f t="shared" si="1"/>
        <v>8478.26</v>
      </c>
    </row>
    <row r="45" spans="1:10" ht="14" x14ac:dyDescent="0.3">
      <c r="A45" s="55" t="s">
        <v>185</v>
      </c>
      <c r="B45" s="55" t="s">
        <v>29</v>
      </c>
      <c r="C45" s="59" t="s">
        <v>634</v>
      </c>
      <c r="D45" s="158" t="s">
        <v>227</v>
      </c>
      <c r="E45" s="159">
        <v>1</v>
      </c>
      <c r="F45" s="60" t="s">
        <v>264</v>
      </c>
      <c r="G45" s="160">
        <v>0</v>
      </c>
      <c r="H45" s="146">
        <v>1425.9</v>
      </c>
      <c r="I45" s="146">
        <v>5703.56</v>
      </c>
      <c r="J45" s="149">
        <f t="shared" si="1"/>
        <v>7129.4600000000009</v>
      </c>
    </row>
    <row r="46" spans="1:10" ht="14" x14ac:dyDescent="0.3">
      <c r="A46" s="55" t="s">
        <v>188</v>
      </c>
      <c r="B46" s="55" t="s">
        <v>35</v>
      </c>
      <c r="C46" s="59" t="s">
        <v>222</v>
      </c>
      <c r="D46" s="158" t="s">
        <v>227</v>
      </c>
      <c r="E46" s="159">
        <v>1</v>
      </c>
      <c r="F46" s="60" t="s">
        <v>265</v>
      </c>
      <c r="G46" s="160">
        <v>0</v>
      </c>
      <c r="H46" s="146">
        <v>936.46</v>
      </c>
      <c r="I46" s="146">
        <v>3745.85</v>
      </c>
      <c r="J46" s="149">
        <f t="shared" si="1"/>
        <v>4682.3099999999995</v>
      </c>
    </row>
    <row r="47" spans="1:10" ht="14" x14ac:dyDescent="0.3">
      <c r="A47" s="55" t="s">
        <v>180</v>
      </c>
      <c r="B47" s="58" t="s">
        <v>37</v>
      </c>
      <c r="C47" s="60" t="s">
        <v>226</v>
      </c>
      <c r="D47" s="158" t="s">
        <v>407</v>
      </c>
      <c r="E47" s="159">
        <v>1</v>
      </c>
      <c r="F47" s="60" t="s">
        <v>266</v>
      </c>
      <c r="G47" s="160">
        <v>0</v>
      </c>
      <c r="H47" s="146"/>
      <c r="I47" s="145">
        <v>3083.01</v>
      </c>
      <c r="J47" s="149">
        <f t="shared" si="1"/>
        <v>3083.01</v>
      </c>
    </row>
    <row r="48" spans="1:10" ht="14" x14ac:dyDescent="0.3">
      <c r="A48" s="55" t="s">
        <v>182</v>
      </c>
      <c r="B48" s="56" t="s">
        <v>39</v>
      </c>
      <c r="C48" s="59" t="s">
        <v>222</v>
      </c>
      <c r="D48" s="158" t="s">
        <v>227</v>
      </c>
      <c r="E48" s="159">
        <v>1</v>
      </c>
      <c r="F48" s="60" t="s">
        <v>268</v>
      </c>
      <c r="G48" s="160">
        <v>0</v>
      </c>
      <c r="H48" s="146">
        <v>500.99</v>
      </c>
      <c r="I48" s="146">
        <v>2003.96</v>
      </c>
      <c r="J48" s="149">
        <f t="shared" si="1"/>
        <v>2504.9499999999998</v>
      </c>
    </row>
    <row r="49" spans="1:10" ht="14" x14ac:dyDescent="0.3">
      <c r="A49" s="55" t="s">
        <v>185</v>
      </c>
      <c r="B49" s="55" t="s">
        <v>29</v>
      </c>
      <c r="C49" s="63" t="s">
        <v>637</v>
      </c>
      <c r="D49" s="158" t="s">
        <v>227</v>
      </c>
      <c r="E49" s="159">
        <v>1</v>
      </c>
      <c r="F49" s="60" t="s">
        <v>674</v>
      </c>
      <c r="G49" s="160">
        <v>0</v>
      </c>
      <c r="H49" s="146">
        <v>1425.9</v>
      </c>
      <c r="I49" s="146">
        <v>5703.56</v>
      </c>
      <c r="J49" s="149">
        <f t="shared" si="1"/>
        <v>7129.4600000000009</v>
      </c>
    </row>
    <row r="50" spans="1:10" ht="14" x14ac:dyDescent="0.3">
      <c r="A50" s="55" t="s">
        <v>185</v>
      </c>
      <c r="B50" s="55" t="s">
        <v>29</v>
      </c>
      <c r="C50" s="61" t="s">
        <v>636</v>
      </c>
      <c r="D50" s="158" t="s">
        <v>227</v>
      </c>
      <c r="E50" s="159">
        <v>1</v>
      </c>
      <c r="F50" s="60" t="s">
        <v>269</v>
      </c>
      <c r="G50" s="160">
        <v>0</v>
      </c>
      <c r="H50" s="146">
        <v>1425.9</v>
      </c>
      <c r="I50" s="146">
        <v>5703.56</v>
      </c>
      <c r="J50" s="149">
        <f t="shared" si="1"/>
        <v>7129.4600000000009</v>
      </c>
    </row>
    <row r="51" spans="1:10" ht="14" x14ac:dyDescent="0.3">
      <c r="A51" s="55" t="s">
        <v>181</v>
      </c>
      <c r="B51" s="57" t="s">
        <v>33</v>
      </c>
      <c r="C51" s="61" t="s">
        <v>219</v>
      </c>
      <c r="D51" s="158" t="s">
        <v>227</v>
      </c>
      <c r="E51" s="159">
        <v>1</v>
      </c>
      <c r="F51" s="61" t="s">
        <v>270</v>
      </c>
      <c r="G51" s="160">
        <v>0</v>
      </c>
      <c r="H51" s="146">
        <v>1079.06</v>
      </c>
      <c r="I51" s="145">
        <v>4316.21</v>
      </c>
      <c r="J51" s="149">
        <f t="shared" si="1"/>
        <v>5395.27</v>
      </c>
    </row>
    <row r="52" spans="1:10" ht="14" x14ac:dyDescent="0.3">
      <c r="A52" s="55" t="s">
        <v>194</v>
      </c>
      <c r="B52" s="57" t="s">
        <v>33</v>
      </c>
      <c r="C52" s="59" t="s">
        <v>226</v>
      </c>
      <c r="D52" s="158" t="s">
        <v>407</v>
      </c>
      <c r="E52" s="159">
        <v>1</v>
      </c>
      <c r="F52" s="60" t="s">
        <v>271</v>
      </c>
      <c r="G52" s="160">
        <v>0</v>
      </c>
      <c r="H52" s="146"/>
      <c r="I52" s="145">
        <v>4316.21</v>
      </c>
      <c r="J52" s="149">
        <f t="shared" si="1"/>
        <v>4316.21</v>
      </c>
    </row>
    <row r="53" spans="1:10" ht="14" x14ac:dyDescent="0.3">
      <c r="A53" s="55" t="s">
        <v>188</v>
      </c>
      <c r="B53" s="55" t="s">
        <v>35</v>
      </c>
      <c r="C53" s="59" t="s">
        <v>226</v>
      </c>
      <c r="D53" s="158" t="s">
        <v>227</v>
      </c>
      <c r="E53" s="159">
        <v>1</v>
      </c>
      <c r="F53" s="60" t="s">
        <v>272</v>
      </c>
      <c r="G53" s="160">
        <v>0</v>
      </c>
      <c r="H53" s="146">
        <v>936.46</v>
      </c>
      <c r="I53" s="146">
        <v>3745.85</v>
      </c>
      <c r="J53" s="149">
        <f t="shared" si="1"/>
        <v>4682.3099999999995</v>
      </c>
    </row>
    <row r="54" spans="1:10" ht="14" x14ac:dyDescent="0.3">
      <c r="A54" s="55" t="s">
        <v>180</v>
      </c>
      <c r="B54" s="58" t="s">
        <v>37</v>
      </c>
      <c r="C54" s="63" t="s">
        <v>636</v>
      </c>
      <c r="D54" s="158" t="s">
        <v>227</v>
      </c>
      <c r="E54" s="159">
        <v>1</v>
      </c>
      <c r="F54" s="90" t="s">
        <v>642</v>
      </c>
      <c r="G54" s="160">
        <v>0</v>
      </c>
      <c r="H54" s="146">
        <v>770.75</v>
      </c>
      <c r="I54" s="145">
        <v>3083.01</v>
      </c>
      <c r="J54" s="149">
        <f t="shared" si="1"/>
        <v>3853.76</v>
      </c>
    </row>
    <row r="55" spans="1:10" ht="14" x14ac:dyDescent="0.3">
      <c r="A55" s="55" t="s">
        <v>183</v>
      </c>
      <c r="B55" s="57" t="s">
        <v>27</v>
      </c>
      <c r="C55" s="59" t="s">
        <v>222</v>
      </c>
      <c r="D55" s="158" t="s">
        <v>227</v>
      </c>
      <c r="E55" s="159">
        <v>1</v>
      </c>
      <c r="F55" s="60" t="s">
        <v>275</v>
      </c>
      <c r="G55" s="160">
        <v>0</v>
      </c>
      <c r="H55" s="146">
        <v>1695.65</v>
      </c>
      <c r="I55" s="146">
        <v>6782.61</v>
      </c>
      <c r="J55" s="149">
        <f t="shared" si="1"/>
        <v>8478.26</v>
      </c>
    </row>
    <row r="56" spans="1:10" ht="14" x14ac:dyDescent="0.3">
      <c r="A56" s="55" t="s">
        <v>195</v>
      </c>
      <c r="B56" s="55" t="s">
        <v>41</v>
      </c>
      <c r="C56" s="60" t="s">
        <v>636</v>
      </c>
      <c r="D56" s="158" t="s">
        <v>227</v>
      </c>
      <c r="E56" s="159">
        <v>1</v>
      </c>
      <c r="F56" s="60" t="s">
        <v>590</v>
      </c>
      <c r="G56" s="160">
        <v>0</v>
      </c>
      <c r="H56" s="146">
        <v>308.3</v>
      </c>
      <c r="I56" s="146">
        <v>1233.21</v>
      </c>
      <c r="J56" s="150">
        <f t="shared" si="1"/>
        <v>1541.51</v>
      </c>
    </row>
    <row r="57" spans="1:10" ht="14" x14ac:dyDescent="0.3">
      <c r="A57" s="55" t="s">
        <v>182</v>
      </c>
      <c r="B57" s="56" t="s">
        <v>39</v>
      </c>
      <c r="C57" s="60" t="s">
        <v>226</v>
      </c>
      <c r="D57" s="158" t="s">
        <v>227</v>
      </c>
      <c r="E57" s="159">
        <v>1</v>
      </c>
      <c r="F57" s="60" t="s">
        <v>277</v>
      </c>
      <c r="G57" s="160">
        <v>0</v>
      </c>
      <c r="H57" s="146">
        <v>500.99</v>
      </c>
      <c r="I57" s="146">
        <v>2003.96</v>
      </c>
      <c r="J57" s="149">
        <f t="shared" si="1"/>
        <v>2504.9499999999998</v>
      </c>
    </row>
    <row r="58" spans="1:10" ht="14" x14ac:dyDescent="0.3">
      <c r="A58" s="55" t="s">
        <v>182</v>
      </c>
      <c r="B58" s="56" t="s">
        <v>39</v>
      </c>
      <c r="C58" s="59" t="s">
        <v>222</v>
      </c>
      <c r="D58" s="158" t="s">
        <v>227</v>
      </c>
      <c r="E58" s="159">
        <v>1</v>
      </c>
      <c r="F58" s="60" t="s">
        <v>278</v>
      </c>
      <c r="G58" s="160">
        <v>0</v>
      </c>
      <c r="H58" s="146">
        <v>500.99</v>
      </c>
      <c r="I58" s="146">
        <v>2003.96</v>
      </c>
      <c r="J58" s="149">
        <f t="shared" si="1"/>
        <v>2504.9499999999998</v>
      </c>
    </row>
    <row r="59" spans="1:10" ht="14" x14ac:dyDescent="0.3">
      <c r="A59" s="55" t="s">
        <v>195</v>
      </c>
      <c r="B59" s="55" t="s">
        <v>41</v>
      </c>
      <c r="C59" s="59" t="s">
        <v>222</v>
      </c>
      <c r="D59" s="158" t="s">
        <v>227</v>
      </c>
      <c r="E59" s="159">
        <v>1</v>
      </c>
      <c r="F59" s="61" t="s">
        <v>280</v>
      </c>
      <c r="G59" s="160">
        <v>0</v>
      </c>
      <c r="H59" s="146">
        <v>308.3</v>
      </c>
      <c r="I59" s="146">
        <v>1233.21</v>
      </c>
      <c r="J59" s="150">
        <f t="shared" si="1"/>
        <v>1541.51</v>
      </c>
    </row>
    <row r="60" spans="1:10" ht="14" x14ac:dyDescent="0.3">
      <c r="A60" s="55" t="s">
        <v>185</v>
      </c>
      <c r="B60" s="55" t="s">
        <v>29</v>
      </c>
      <c r="C60" s="59" t="s">
        <v>222</v>
      </c>
      <c r="D60" s="158" t="s">
        <v>227</v>
      </c>
      <c r="E60" s="159">
        <v>1</v>
      </c>
      <c r="F60" s="61" t="s">
        <v>611</v>
      </c>
      <c r="G60" s="160">
        <v>0</v>
      </c>
      <c r="H60" s="146">
        <v>1425.9</v>
      </c>
      <c r="I60" s="146">
        <v>5703.56</v>
      </c>
      <c r="J60" s="149">
        <f t="shared" si="1"/>
        <v>7129.4600000000009</v>
      </c>
    </row>
    <row r="61" spans="1:10" ht="14" x14ac:dyDescent="0.3">
      <c r="A61" s="55" t="s">
        <v>189</v>
      </c>
      <c r="B61" s="55" t="s">
        <v>31</v>
      </c>
      <c r="C61" s="61" t="s">
        <v>219</v>
      </c>
      <c r="D61" s="158" t="s">
        <v>227</v>
      </c>
      <c r="E61" s="159">
        <v>1</v>
      </c>
      <c r="F61" s="60" t="s">
        <v>281</v>
      </c>
      <c r="G61" s="160">
        <v>0</v>
      </c>
      <c r="H61" s="146">
        <v>1310.28</v>
      </c>
      <c r="I61" s="146">
        <v>5241.1099999999997</v>
      </c>
      <c r="J61" s="149">
        <f t="shared" si="1"/>
        <v>6551.3899999999994</v>
      </c>
    </row>
    <row r="62" spans="1:10" ht="14" x14ac:dyDescent="0.3">
      <c r="A62" s="55" t="s">
        <v>183</v>
      </c>
      <c r="B62" s="57" t="s">
        <v>27</v>
      </c>
      <c r="C62" s="59" t="s">
        <v>222</v>
      </c>
      <c r="D62" s="158" t="s">
        <v>227</v>
      </c>
      <c r="E62" s="159">
        <v>1</v>
      </c>
      <c r="F62" s="60" t="s">
        <v>282</v>
      </c>
      <c r="G62" s="160">
        <v>0</v>
      </c>
      <c r="H62" s="146">
        <v>1695.65</v>
      </c>
      <c r="I62" s="146">
        <v>6782.61</v>
      </c>
      <c r="J62" s="149">
        <f t="shared" si="1"/>
        <v>8478.26</v>
      </c>
    </row>
    <row r="63" spans="1:10" ht="14" x14ac:dyDescent="0.3">
      <c r="A63" s="55" t="s">
        <v>196</v>
      </c>
      <c r="B63" s="57" t="s">
        <v>33</v>
      </c>
      <c r="C63" s="61" t="s">
        <v>219</v>
      </c>
      <c r="D63" s="158" t="s">
        <v>227</v>
      </c>
      <c r="E63" s="159">
        <v>1</v>
      </c>
      <c r="F63" s="60" t="s">
        <v>283</v>
      </c>
      <c r="G63" s="160">
        <v>0</v>
      </c>
      <c r="H63" s="146">
        <v>1079.06</v>
      </c>
      <c r="I63" s="145">
        <v>4316.21</v>
      </c>
      <c r="J63" s="149">
        <f t="shared" si="1"/>
        <v>5395.27</v>
      </c>
    </row>
    <row r="64" spans="1:10" ht="14" x14ac:dyDescent="0.3">
      <c r="A64" s="55" t="s">
        <v>189</v>
      </c>
      <c r="B64" s="55" t="s">
        <v>31</v>
      </c>
      <c r="C64" s="60" t="s">
        <v>226</v>
      </c>
      <c r="D64" s="158" t="s">
        <v>227</v>
      </c>
      <c r="E64" s="159">
        <v>1</v>
      </c>
      <c r="F64" s="61" t="s">
        <v>284</v>
      </c>
      <c r="G64" s="160">
        <v>0</v>
      </c>
      <c r="H64" s="146">
        <v>1310.28</v>
      </c>
      <c r="I64" s="146">
        <v>5241.1099999999997</v>
      </c>
      <c r="J64" s="149">
        <f t="shared" si="1"/>
        <v>6551.3899999999994</v>
      </c>
    </row>
    <row r="65" spans="1:10" ht="14" x14ac:dyDescent="0.3">
      <c r="A65" s="55" t="s">
        <v>187</v>
      </c>
      <c r="B65" s="55" t="s">
        <v>25</v>
      </c>
      <c r="C65" s="60" t="s">
        <v>226</v>
      </c>
      <c r="D65" s="158" t="s">
        <v>227</v>
      </c>
      <c r="E65" s="159">
        <v>1</v>
      </c>
      <c r="F65" s="60" t="s">
        <v>285</v>
      </c>
      <c r="G65" s="160">
        <v>0</v>
      </c>
      <c r="H65" s="147">
        <v>2600</v>
      </c>
      <c r="I65" s="147">
        <v>10400</v>
      </c>
      <c r="J65" s="146">
        <f t="shared" si="1"/>
        <v>13000</v>
      </c>
    </row>
    <row r="66" spans="1:10" ht="14" x14ac:dyDescent="0.3">
      <c r="A66" s="55" t="s">
        <v>182</v>
      </c>
      <c r="B66" s="56" t="s">
        <v>39</v>
      </c>
      <c r="C66" s="60" t="s">
        <v>226</v>
      </c>
      <c r="D66" s="158" t="s">
        <v>227</v>
      </c>
      <c r="E66" s="159">
        <v>1</v>
      </c>
      <c r="F66" s="144" t="s">
        <v>287</v>
      </c>
      <c r="G66" s="160">
        <v>0</v>
      </c>
      <c r="H66" s="146">
        <v>500.99</v>
      </c>
      <c r="I66" s="146">
        <v>2003.96</v>
      </c>
      <c r="J66" s="149">
        <f t="shared" si="1"/>
        <v>2504.9499999999998</v>
      </c>
    </row>
    <row r="67" spans="1:10" ht="14" x14ac:dyDescent="0.3">
      <c r="A67" s="55" t="s">
        <v>203</v>
      </c>
      <c r="B67" s="55" t="s">
        <v>31</v>
      </c>
      <c r="C67" s="60" t="s">
        <v>226</v>
      </c>
      <c r="D67" s="158" t="s">
        <v>407</v>
      </c>
      <c r="E67" s="159">
        <v>1</v>
      </c>
      <c r="F67" s="60" t="s">
        <v>288</v>
      </c>
      <c r="G67" s="160">
        <v>0</v>
      </c>
      <c r="H67" s="146"/>
      <c r="I67" s="146">
        <v>5241.1099999999997</v>
      </c>
      <c r="J67" s="149">
        <f t="shared" si="1"/>
        <v>5241.1099999999997</v>
      </c>
    </row>
    <row r="68" spans="1:10" ht="14" x14ac:dyDescent="0.3">
      <c r="A68" s="55" t="s">
        <v>188</v>
      </c>
      <c r="B68" s="55" t="s">
        <v>35</v>
      </c>
      <c r="C68" s="59" t="s">
        <v>636</v>
      </c>
      <c r="D68" s="158" t="s">
        <v>227</v>
      </c>
      <c r="E68" s="159">
        <v>1</v>
      </c>
      <c r="F68" s="90" t="s">
        <v>643</v>
      </c>
      <c r="G68" s="160">
        <v>0</v>
      </c>
      <c r="H68" s="146">
        <v>936.46</v>
      </c>
      <c r="I68" s="146">
        <v>3745.85</v>
      </c>
      <c r="J68" s="149">
        <f t="shared" si="1"/>
        <v>4682.3099999999995</v>
      </c>
    </row>
    <row r="69" spans="1:10" ht="14" x14ac:dyDescent="0.3">
      <c r="A69" s="55" t="s">
        <v>182</v>
      </c>
      <c r="B69" s="56" t="s">
        <v>39</v>
      </c>
      <c r="C69" s="59" t="s">
        <v>634</v>
      </c>
      <c r="D69" s="158" t="s">
        <v>227</v>
      </c>
      <c r="E69" s="159">
        <v>1</v>
      </c>
      <c r="F69" s="60" t="s">
        <v>291</v>
      </c>
      <c r="G69" s="160">
        <v>0</v>
      </c>
      <c r="H69" s="146">
        <v>500.99</v>
      </c>
      <c r="I69" s="146">
        <v>2003.96</v>
      </c>
      <c r="J69" s="149">
        <f t="shared" si="1"/>
        <v>2504.9499999999998</v>
      </c>
    </row>
    <row r="70" spans="1:10" ht="14" x14ac:dyDescent="0.3">
      <c r="A70" s="55" t="s">
        <v>201</v>
      </c>
      <c r="B70" s="56" t="s">
        <v>39</v>
      </c>
      <c r="C70" s="63" t="s">
        <v>637</v>
      </c>
      <c r="D70" s="158" t="s">
        <v>227</v>
      </c>
      <c r="E70" s="159">
        <v>1</v>
      </c>
      <c r="F70" s="60" t="s">
        <v>594</v>
      </c>
      <c r="G70" s="160">
        <v>0</v>
      </c>
      <c r="H70" s="146">
        <v>500.99</v>
      </c>
      <c r="I70" s="146">
        <v>2003.96</v>
      </c>
      <c r="J70" s="149">
        <f t="shared" si="1"/>
        <v>2504.9499999999998</v>
      </c>
    </row>
    <row r="71" spans="1:10" ht="14" x14ac:dyDescent="0.3">
      <c r="A71" s="55" t="s">
        <v>182</v>
      </c>
      <c r="B71" s="56" t="s">
        <v>39</v>
      </c>
      <c r="C71" s="59" t="s">
        <v>634</v>
      </c>
      <c r="D71" s="158" t="s">
        <v>227</v>
      </c>
      <c r="E71" s="159">
        <v>1</v>
      </c>
      <c r="F71" s="60" t="s">
        <v>296</v>
      </c>
      <c r="G71" s="160">
        <v>0</v>
      </c>
      <c r="H71" s="146">
        <v>500.99</v>
      </c>
      <c r="I71" s="146">
        <v>2003.96</v>
      </c>
      <c r="J71" s="149">
        <f t="shared" ref="J71:J102" si="2">H71+I71</f>
        <v>2504.9499999999998</v>
      </c>
    </row>
    <row r="72" spans="1:10" ht="14" x14ac:dyDescent="0.3">
      <c r="A72" s="55" t="s">
        <v>199</v>
      </c>
      <c r="B72" s="55" t="s">
        <v>31</v>
      </c>
      <c r="C72" s="59" t="s">
        <v>634</v>
      </c>
      <c r="D72" s="158" t="s">
        <v>227</v>
      </c>
      <c r="E72" s="159">
        <v>1</v>
      </c>
      <c r="F72" s="129" t="s">
        <v>297</v>
      </c>
      <c r="G72" s="160">
        <v>0</v>
      </c>
      <c r="H72" s="146">
        <v>1310.28</v>
      </c>
      <c r="I72" s="146">
        <v>5241.1099999999997</v>
      </c>
      <c r="J72" s="149">
        <f t="shared" si="2"/>
        <v>6551.3899999999994</v>
      </c>
    </row>
    <row r="73" spans="1:10" ht="14" x14ac:dyDescent="0.3">
      <c r="A73" s="55" t="s">
        <v>200</v>
      </c>
      <c r="B73" s="57" t="s">
        <v>33</v>
      </c>
      <c r="C73" s="59" t="s">
        <v>222</v>
      </c>
      <c r="D73" s="158" t="s">
        <v>407</v>
      </c>
      <c r="E73" s="159">
        <v>1</v>
      </c>
      <c r="F73" s="60" t="s">
        <v>298</v>
      </c>
      <c r="G73" s="160">
        <v>0</v>
      </c>
      <c r="H73" s="146"/>
      <c r="I73" s="145">
        <v>4316.21</v>
      </c>
      <c r="J73" s="149">
        <f t="shared" si="2"/>
        <v>4316.21</v>
      </c>
    </row>
    <row r="74" spans="1:10" ht="14" x14ac:dyDescent="0.3">
      <c r="A74" s="55" t="s">
        <v>183</v>
      </c>
      <c r="B74" s="57" t="s">
        <v>27</v>
      </c>
      <c r="C74" s="61" t="s">
        <v>636</v>
      </c>
      <c r="D74" s="158" t="s">
        <v>227</v>
      </c>
      <c r="E74" s="159">
        <v>1</v>
      </c>
      <c r="F74" s="90" t="s">
        <v>610</v>
      </c>
      <c r="G74" s="160">
        <v>0</v>
      </c>
      <c r="H74" s="146">
        <v>1695.65</v>
      </c>
      <c r="I74" s="146">
        <v>6782.61</v>
      </c>
      <c r="J74" s="149">
        <f t="shared" si="2"/>
        <v>8478.26</v>
      </c>
    </row>
    <row r="75" spans="1:10" ht="14" x14ac:dyDescent="0.3">
      <c r="A75" s="55" t="s">
        <v>202</v>
      </c>
      <c r="B75" s="55" t="s">
        <v>31</v>
      </c>
      <c r="C75" s="59" t="s">
        <v>222</v>
      </c>
      <c r="D75" s="158" t="s">
        <v>407</v>
      </c>
      <c r="E75" s="159">
        <v>1</v>
      </c>
      <c r="F75" s="60" t="s">
        <v>300</v>
      </c>
      <c r="G75" s="160">
        <v>0</v>
      </c>
      <c r="H75" s="146"/>
      <c r="I75" s="146">
        <v>5241.1099999999997</v>
      </c>
      <c r="J75" s="149">
        <f t="shared" si="2"/>
        <v>5241.1099999999997</v>
      </c>
    </row>
    <row r="76" spans="1:10" ht="14" x14ac:dyDescent="0.3">
      <c r="A76" s="55" t="s">
        <v>180</v>
      </c>
      <c r="B76" s="58" t="s">
        <v>37</v>
      </c>
      <c r="C76" s="61" t="s">
        <v>636</v>
      </c>
      <c r="D76" s="158" t="s">
        <v>227</v>
      </c>
      <c r="E76" s="159">
        <v>1</v>
      </c>
      <c r="F76" s="60" t="s">
        <v>614</v>
      </c>
      <c r="G76" s="160">
        <v>0</v>
      </c>
      <c r="H76" s="146">
        <v>770.75</v>
      </c>
      <c r="I76" s="145">
        <v>3083.01</v>
      </c>
      <c r="J76" s="149">
        <f t="shared" si="2"/>
        <v>3853.76</v>
      </c>
    </row>
    <row r="77" spans="1:10" ht="14" x14ac:dyDescent="0.3">
      <c r="A77" s="55" t="s">
        <v>189</v>
      </c>
      <c r="B77" s="55" t="s">
        <v>31</v>
      </c>
      <c r="C77" s="61" t="s">
        <v>219</v>
      </c>
      <c r="D77" s="158" t="s">
        <v>227</v>
      </c>
      <c r="E77" s="159">
        <v>1</v>
      </c>
      <c r="F77" s="61" t="s">
        <v>302</v>
      </c>
      <c r="G77" s="160">
        <v>0</v>
      </c>
      <c r="H77" s="146">
        <v>1310.28</v>
      </c>
      <c r="I77" s="146">
        <v>5241.1099999999997</v>
      </c>
      <c r="J77" s="149">
        <f t="shared" si="2"/>
        <v>6551.3899999999994</v>
      </c>
    </row>
    <row r="78" spans="1:10" ht="14" x14ac:dyDescent="0.3">
      <c r="A78" s="56" t="s">
        <v>182</v>
      </c>
      <c r="B78" s="56" t="s">
        <v>39</v>
      </c>
      <c r="C78" s="59" t="s">
        <v>634</v>
      </c>
      <c r="D78" s="158" t="s">
        <v>227</v>
      </c>
      <c r="E78" s="159">
        <v>1</v>
      </c>
      <c r="F78" s="90" t="s">
        <v>644</v>
      </c>
      <c r="G78" s="160">
        <v>0</v>
      </c>
      <c r="H78" s="146">
        <v>500.99</v>
      </c>
      <c r="I78" s="146">
        <v>2003.96</v>
      </c>
      <c r="J78" s="149">
        <f t="shared" si="2"/>
        <v>2504.9499999999998</v>
      </c>
    </row>
    <row r="79" spans="1:10" ht="14" x14ac:dyDescent="0.3">
      <c r="A79" s="55" t="s">
        <v>195</v>
      </c>
      <c r="B79" s="55" t="s">
        <v>41</v>
      </c>
      <c r="C79" s="59" t="s">
        <v>222</v>
      </c>
      <c r="D79" s="158" t="s">
        <v>227</v>
      </c>
      <c r="E79" s="159">
        <v>1</v>
      </c>
      <c r="F79" s="60" t="s">
        <v>304</v>
      </c>
      <c r="G79" s="160">
        <v>0</v>
      </c>
      <c r="H79" s="146">
        <v>308.3</v>
      </c>
      <c r="I79" s="146">
        <v>1233.21</v>
      </c>
      <c r="J79" s="150">
        <f t="shared" si="2"/>
        <v>1541.51</v>
      </c>
    </row>
    <row r="80" spans="1:10" ht="14" x14ac:dyDescent="0.3">
      <c r="A80" s="55" t="s">
        <v>180</v>
      </c>
      <c r="B80" s="58" t="s">
        <v>37</v>
      </c>
      <c r="C80" s="60" t="s">
        <v>226</v>
      </c>
      <c r="D80" s="158" t="s">
        <v>407</v>
      </c>
      <c r="E80" s="159">
        <v>1</v>
      </c>
      <c r="F80" s="60" t="s">
        <v>411</v>
      </c>
      <c r="G80" s="160">
        <v>0</v>
      </c>
      <c r="H80" s="146"/>
      <c r="I80" s="145">
        <v>3083.01</v>
      </c>
      <c r="J80" s="149">
        <f t="shared" si="2"/>
        <v>3083.01</v>
      </c>
    </row>
    <row r="81" spans="1:10" ht="14" x14ac:dyDescent="0.3">
      <c r="A81" s="55" t="s">
        <v>197</v>
      </c>
      <c r="B81" s="57" t="s">
        <v>27</v>
      </c>
      <c r="C81" s="60" t="s">
        <v>226</v>
      </c>
      <c r="D81" s="158" t="s">
        <v>407</v>
      </c>
      <c r="E81" s="159">
        <v>1</v>
      </c>
      <c r="F81" s="60" t="s">
        <v>305</v>
      </c>
      <c r="G81" s="160">
        <v>0</v>
      </c>
      <c r="H81" s="146"/>
      <c r="I81" s="146">
        <v>6782.61</v>
      </c>
      <c r="J81" s="149">
        <f t="shared" si="2"/>
        <v>6782.61</v>
      </c>
    </row>
    <row r="82" spans="1:10" ht="14" x14ac:dyDescent="0.3">
      <c r="A82" s="55" t="s">
        <v>189</v>
      </c>
      <c r="B82" s="55" t="s">
        <v>31</v>
      </c>
      <c r="C82" s="59" t="s">
        <v>222</v>
      </c>
      <c r="D82" s="158" t="s">
        <v>227</v>
      </c>
      <c r="E82" s="159">
        <v>1</v>
      </c>
      <c r="F82" s="62" t="s">
        <v>664</v>
      </c>
      <c r="G82" s="160">
        <v>0</v>
      </c>
      <c r="H82" s="146">
        <v>1310.28</v>
      </c>
      <c r="I82" s="146">
        <v>5241.1099999999997</v>
      </c>
      <c r="J82" s="149">
        <f t="shared" si="2"/>
        <v>6551.3899999999994</v>
      </c>
    </row>
    <row r="83" spans="1:10" ht="14" x14ac:dyDescent="0.3">
      <c r="A83" s="55" t="s">
        <v>208</v>
      </c>
      <c r="B83" s="55" t="s">
        <v>449</v>
      </c>
      <c r="C83" s="61" t="s">
        <v>219</v>
      </c>
      <c r="D83" s="158" t="s">
        <v>461</v>
      </c>
      <c r="E83" s="159">
        <v>1</v>
      </c>
      <c r="F83" s="90" t="s">
        <v>625</v>
      </c>
      <c r="G83" s="160">
        <v>0</v>
      </c>
      <c r="H83" s="146"/>
      <c r="I83" s="146">
        <v>14838.72</v>
      </c>
      <c r="J83" s="149">
        <f t="shared" si="2"/>
        <v>14838.72</v>
      </c>
    </row>
    <row r="84" spans="1:10" ht="14" x14ac:dyDescent="0.3">
      <c r="A84" s="55" t="s">
        <v>187</v>
      </c>
      <c r="B84" s="55" t="s">
        <v>25</v>
      </c>
      <c r="C84" s="61" t="s">
        <v>636</v>
      </c>
      <c r="D84" s="158" t="s">
        <v>407</v>
      </c>
      <c r="E84" s="159">
        <v>1</v>
      </c>
      <c r="F84" s="132" t="s">
        <v>306</v>
      </c>
      <c r="G84" s="160">
        <v>0</v>
      </c>
      <c r="H84" s="147"/>
      <c r="I84" s="147">
        <v>10400</v>
      </c>
      <c r="J84" s="146">
        <f t="shared" si="2"/>
        <v>10400</v>
      </c>
    </row>
    <row r="85" spans="1:10" ht="14" x14ac:dyDescent="0.3">
      <c r="A85" s="55" t="s">
        <v>180</v>
      </c>
      <c r="B85" s="57" t="s">
        <v>37</v>
      </c>
      <c r="C85" s="61" t="s">
        <v>636</v>
      </c>
      <c r="D85" s="158" t="s">
        <v>227</v>
      </c>
      <c r="E85" s="159">
        <v>1</v>
      </c>
      <c r="F85" s="155" t="s">
        <v>653</v>
      </c>
      <c r="G85" s="160">
        <v>0</v>
      </c>
      <c r="H85" s="146">
        <v>770.75</v>
      </c>
      <c r="I85" s="145">
        <v>3083.01</v>
      </c>
      <c r="J85" s="149">
        <f t="shared" si="2"/>
        <v>3853.76</v>
      </c>
    </row>
    <row r="86" spans="1:10" ht="14" x14ac:dyDescent="0.3">
      <c r="A86" s="55" t="s">
        <v>182</v>
      </c>
      <c r="B86" s="56" t="s">
        <v>39</v>
      </c>
      <c r="C86" s="63" t="s">
        <v>637</v>
      </c>
      <c r="D86" s="158" t="s">
        <v>227</v>
      </c>
      <c r="E86" s="159">
        <v>1</v>
      </c>
      <c r="F86" s="60" t="s">
        <v>307</v>
      </c>
      <c r="G86" s="160">
        <v>0</v>
      </c>
      <c r="H86" s="146">
        <v>500.99</v>
      </c>
      <c r="I86" s="146">
        <v>2003.96</v>
      </c>
      <c r="J86" s="149">
        <f t="shared" si="2"/>
        <v>2504.9499999999998</v>
      </c>
    </row>
    <row r="87" spans="1:10" ht="14" x14ac:dyDescent="0.3">
      <c r="A87" s="55" t="s">
        <v>183</v>
      </c>
      <c r="B87" s="57" t="s">
        <v>27</v>
      </c>
      <c r="C87" s="60" t="s">
        <v>226</v>
      </c>
      <c r="D87" s="158" t="s">
        <v>227</v>
      </c>
      <c r="E87" s="159">
        <v>1</v>
      </c>
      <c r="F87" s="60" t="s">
        <v>311</v>
      </c>
      <c r="G87" s="160">
        <v>0</v>
      </c>
      <c r="H87" s="146">
        <v>1695.65</v>
      </c>
      <c r="I87" s="146">
        <v>6782.61</v>
      </c>
      <c r="J87" s="149">
        <f t="shared" si="2"/>
        <v>8478.26</v>
      </c>
    </row>
    <row r="88" spans="1:10" ht="14" x14ac:dyDescent="0.3">
      <c r="A88" s="55" t="s">
        <v>181</v>
      </c>
      <c r="B88" s="57" t="s">
        <v>33</v>
      </c>
      <c r="C88" s="60" t="s">
        <v>226</v>
      </c>
      <c r="D88" s="158" t="s">
        <v>227</v>
      </c>
      <c r="E88" s="159">
        <v>1</v>
      </c>
      <c r="F88" s="60" t="s">
        <v>312</v>
      </c>
      <c r="G88" s="160">
        <v>0</v>
      </c>
      <c r="H88" s="146">
        <v>1079.06</v>
      </c>
      <c r="I88" s="145">
        <v>4316.21</v>
      </c>
      <c r="J88" s="149">
        <f t="shared" si="2"/>
        <v>5395.27</v>
      </c>
    </row>
    <row r="89" spans="1:10" ht="14" x14ac:dyDescent="0.3">
      <c r="A89" s="55" t="s">
        <v>185</v>
      </c>
      <c r="B89" s="55" t="s">
        <v>29</v>
      </c>
      <c r="C89" s="59" t="s">
        <v>634</v>
      </c>
      <c r="D89" s="158" t="s">
        <v>227</v>
      </c>
      <c r="E89" s="159">
        <v>1</v>
      </c>
      <c r="F89" s="155" t="s">
        <v>654</v>
      </c>
      <c r="G89" s="160">
        <v>0</v>
      </c>
      <c r="H89" s="146">
        <v>1425.9</v>
      </c>
      <c r="I89" s="146">
        <v>5703.56</v>
      </c>
      <c r="J89" s="149">
        <f t="shared" si="2"/>
        <v>7129.4600000000009</v>
      </c>
    </row>
    <row r="90" spans="1:10" ht="14" x14ac:dyDescent="0.3">
      <c r="A90" s="55" t="s">
        <v>207</v>
      </c>
      <c r="B90" s="57" t="s">
        <v>27</v>
      </c>
      <c r="C90" s="61" t="s">
        <v>636</v>
      </c>
      <c r="D90" s="158" t="s">
        <v>227</v>
      </c>
      <c r="E90" s="159">
        <v>1</v>
      </c>
      <c r="F90" s="62" t="s">
        <v>314</v>
      </c>
      <c r="G90" s="160">
        <v>0</v>
      </c>
      <c r="H90" s="146">
        <v>1695.65</v>
      </c>
      <c r="I90" s="146">
        <v>6782.61</v>
      </c>
      <c r="J90" s="149">
        <f t="shared" si="2"/>
        <v>8478.26</v>
      </c>
    </row>
    <row r="91" spans="1:10" ht="14" x14ac:dyDescent="0.3">
      <c r="A91" s="55" t="s">
        <v>187</v>
      </c>
      <c r="B91" s="55" t="s">
        <v>25</v>
      </c>
      <c r="C91" s="59" t="s">
        <v>222</v>
      </c>
      <c r="D91" s="158" t="s">
        <v>227</v>
      </c>
      <c r="E91" s="159">
        <v>1</v>
      </c>
      <c r="F91" s="89" t="s">
        <v>608</v>
      </c>
      <c r="G91" s="160">
        <v>0</v>
      </c>
      <c r="H91" s="147">
        <v>2600</v>
      </c>
      <c r="I91" s="147">
        <v>10400</v>
      </c>
      <c r="J91" s="146">
        <f t="shared" si="2"/>
        <v>13000</v>
      </c>
    </row>
    <row r="92" spans="1:10" ht="14" x14ac:dyDescent="0.3">
      <c r="A92" s="55" t="s">
        <v>183</v>
      </c>
      <c r="B92" s="57" t="s">
        <v>27</v>
      </c>
      <c r="C92" s="59" t="s">
        <v>222</v>
      </c>
      <c r="D92" s="158" t="s">
        <v>227</v>
      </c>
      <c r="E92" s="159">
        <v>1</v>
      </c>
      <c r="F92" s="61" t="s">
        <v>315</v>
      </c>
      <c r="G92" s="160">
        <v>0</v>
      </c>
      <c r="H92" s="146">
        <v>1695.65</v>
      </c>
      <c r="I92" s="146">
        <v>6782.61</v>
      </c>
      <c r="J92" s="149">
        <f t="shared" si="2"/>
        <v>8478.26</v>
      </c>
    </row>
    <row r="93" spans="1:10" ht="14" x14ac:dyDescent="0.3">
      <c r="A93" s="55" t="s">
        <v>206</v>
      </c>
      <c r="B93" s="57" t="s">
        <v>27</v>
      </c>
      <c r="C93" s="61" t="s">
        <v>219</v>
      </c>
      <c r="D93" s="158" t="s">
        <v>227</v>
      </c>
      <c r="E93" s="159">
        <v>1</v>
      </c>
      <c r="F93" s="60" t="s">
        <v>316</v>
      </c>
      <c r="G93" s="160">
        <v>0</v>
      </c>
      <c r="H93" s="146">
        <v>1695.65</v>
      </c>
      <c r="I93" s="146">
        <v>6782.61</v>
      </c>
      <c r="J93" s="149">
        <f t="shared" si="2"/>
        <v>8478.26</v>
      </c>
    </row>
    <row r="94" spans="1:10" ht="14" x14ac:dyDescent="0.3">
      <c r="A94" s="55" t="s">
        <v>183</v>
      </c>
      <c r="B94" s="57" t="s">
        <v>27</v>
      </c>
      <c r="C94" s="59" t="s">
        <v>222</v>
      </c>
      <c r="D94" s="158" t="s">
        <v>227</v>
      </c>
      <c r="E94" s="159">
        <v>1</v>
      </c>
      <c r="F94" s="60" t="s">
        <v>613</v>
      </c>
      <c r="G94" s="160">
        <v>0</v>
      </c>
      <c r="H94" s="146">
        <v>1695.65</v>
      </c>
      <c r="I94" s="146">
        <v>6782.61</v>
      </c>
      <c r="J94" s="149">
        <f t="shared" si="2"/>
        <v>8478.26</v>
      </c>
    </row>
    <row r="95" spans="1:10" ht="14" x14ac:dyDescent="0.3">
      <c r="A95" s="55" t="s">
        <v>182</v>
      </c>
      <c r="B95" s="56" t="s">
        <v>39</v>
      </c>
      <c r="C95" s="59" t="s">
        <v>634</v>
      </c>
      <c r="D95" s="158" t="s">
        <v>227</v>
      </c>
      <c r="E95" s="159">
        <v>1</v>
      </c>
      <c r="F95" s="60" t="s">
        <v>319</v>
      </c>
      <c r="G95" s="160">
        <v>0</v>
      </c>
      <c r="H95" s="146">
        <v>500.99</v>
      </c>
      <c r="I95" s="146">
        <v>2003.96</v>
      </c>
      <c r="J95" s="149">
        <f t="shared" si="2"/>
        <v>2504.9499999999998</v>
      </c>
    </row>
    <row r="96" spans="1:10" ht="14" x14ac:dyDescent="0.3">
      <c r="A96" s="55" t="s">
        <v>207</v>
      </c>
      <c r="B96" s="57" t="s">
        <v>27</v>
      </c>
      <c r="C96" s="63" t="s">
        <v>636</v>
      </c>
      <c r="D96" s="158" t="s">
        <v>227</v>
      </c>
      <c r="E96" s="159">
        <v>1</v>
      </c>
      <c r="F96" s="60" t="s">
        <v>320</v>
      </c>
      <c r="G96" s="160">
        <v>0</v>
      </c>
      <c r="H96" s="146">
        <v>1695.65</v>
      </c>
      <c r="I96" s="146">
        <v>6782.61</v>
      </c>
      <c r="J96" s="149">
        <f t="shared" si="2"/>
        <v>8478.26</v>
      </c>
    </row>
    <row r="97" spans="1:10" ht="14" x14ac:dyDescent="0.3">
      <c r="A97" s="55" t="s">
        <v>181</v>
      </c>
      <c r="B97" s="57" t="s">
        <v>33</v>
      </c>
      <c r="C97" s="61" t="s">
        <v>219</v>
      </c>
      <c r="D97" s="158" t="s">
        <v>227</v>
      </c>
      <c r="E97" s="159">
        <v>1</v>
      </c>
      <c r="F97" s="60" t="s">
        <v>321</v>
      </c>
      <c r="G97" s="160">
        <v>0</v>
      </c>
      <c r="H97" s="146">
        <v>1079.06</v>
      </c>
      <c r="I97" s="145">
        <v>4316.21</v>
      </c>
      <c r="J97" s="149">
        <f t="shared" si="2"/>
        <v>5395.27</v>
      </c>
    </row>
    <row r="98" spans="1:10" ht="14" x14ac:dyDescent="0.3">
      <c r="A98" s="55" t="s">
        <v>182</v>
      </c>
      <c r="B98" s="56" t="s">
        <v>39</v>
      </c>
      <c r="C98" s="59" t="s">
        <v>634</v>
      </c>
      <c r="D98" s="158" t="s">
        <v>227</v>
      </c>
      <c r="E98" s="159">
        <v>1</v>
      </c>
      <c r="F98" s="60" t="s">
        <v>322</v>
      </c>
      <c r="G98" s="160">
        <v>0</v>
      </c>
      <c r="H98" s="146">
        <v>500.99</v>
      </c>
      <c r="I98" s="146">
        <v>2003.96</v>
      </c>
      <c r="J98" s="149">
        <f t="shared" si="2"/>
        <v>2504.9499999999998</v>
      </c>
    </row>
    <row r="99" spans="1:10" ht="14" x14ac:dyDescent="0.3">
      <c r="A99" s="55" t="s">
        <v>218</v>
      </c>
      <c r="B99" s="55" t="s">
        <v>43</v>
      </c>
      <c r="C99" s="61" t="s">
        <v>634</v>
      </c>
      <c r="D99" s="158" t="s">
        <v>227</v>
      </c>
      <c r="E99" s="159">
        <v>1</v>
      </c>
      <c r="F99" s="63" t="s">
        <v>658</v>
      </c>
      <c r="G99" s="160">
        <v>0</v>
      </c>
      <c r="H99" s="147">
        <v>269.76</v>
      </c>
      <c r="I99" s="147">
        <v>1079.06</v>
      </c>
      <c r="J99" s="150">
        <f t="shared" si="2"/>
        <v>1348.82</v>
      </c>
    </row>
    <row r="100" spans="1:10" ht="14" x14ac:dyDescent="0.3">
      <c r="A100" s="55" t="s">
        <v>182</v>
      </c>
      <c r="B100" s="56" t="s">
        <v>39</v>
      </c>
      <c r="C100" s="61" t="s">
        <v>635</v>
      </c>
      <c r="D100" s="158" t="s">
        <v>227</v>
      </c>
      <c r="E100" s="159">
        <v>1</v>
      </c>
      <c r="F100" s="60" t="s">
        <v>323</v>
      </c>
      <c r="G100" s="160">
        <v>0</v>
      </c>
      <c r="H100" s="146">
        <v>500.99</v>
      </c>
      <c r="I100" s="146">
        <v>2003.96</v>
      </c>
      <c r="J100" s="149">
        <f t="shared" si="2"/>
        <v>2504.9499999999998</v>
      </c>
    </row>
    <row r="101" spans="1:10" ht="14" x14ac:dyDescent="0.3">
      <c r="A101" s="55" t="s">
        <v>182</v>
      </c>
      <c r="B101" s="56" t="s">
        <v>39</v>
      </c>
      <c r="C101" s="61" t="s">
        <v>219</v>
      </c>
      <c r="D101" s="158" t="s">
        <v>227</v>
      </c>
      <c r="E101" s="159">
        <v>1</v>
      </c>
      <c r="F101" s="60" t="s">
        <v>324</v>
      </c>
      <c r="G101" s="160">
        <v>0</v>
      </c>
      <c r="H101" s="146">
        <v>500.99</v>
      </c>
      <c r="I101" s="146">
        <v>2003.96</v>
      </c>
      <c r="J101" s="149">
        <f t="shared" si="2"/>
        <v>2504.9499999999998</v>
      </c>
    </row>
    <row r="102" spans="1:10" ht="14" x14ac:dyDescent="0.3">
      <c r="A102" s="55" t="s">
        <v>209</v>
      </c>
      <c r="B102" s="57" t="s">
        <v>27</v>
      </c>
      <c r="C102" s="61" t="s">
        <v>219</v>
      </c>
      <c r="D102" s="158" t="s">
        <v>227</v>
      </c>
      <c r="E102" s="159">
        <v>1</v>
      </c>
      <c r="F102" s="60" t="s">
        <v>326</v>
      </c>
      <c r="G102" s="160">
        <v>0</v>
      </c>
      <c r="H102" s="146">
        <v>1695.65</v>
      </c>
      <c r="I102" s="146">
        <v>6782.61</v>
      </c>
      <c r="J102" s="149">
        <f t="shared" si="2"/>
        <v>8478.26</v>
      </c>
    </row>
    <row r="103" spans="1:10" ht="14" x14ac:dyDescent="0.3">
      <c r="A103" s="55" t="s">
        <v>185</v>
      </c>
      <c r="B103" s="55" t="s">
        <v>29</v>
      </c>
      <c r="C103" s="63" t="s">
        <v>635</v>
      </c>
      <c r="D103" s="158" t="s">
        <v>227</v>
      </c>
      <c r="E103" s="159">
        <v>1</v>
      </c>
      <c r="F103" s="90" t="s">
        <v>667</v>
      </c>
      <c r="G103" s="160">
        <v>0</v>
      </c>
      <c r="H103" s="146">
        <v>1425.9</v>
      </c>
      <c r="I103" s="146">
        <v>5703.56</v>
      </c>
      <c r="J103" s="149">
        <f t="shared" ref="J103:J134" si="3">H103+I103</f>
        <v>7129.4600000000009</v>
      </c>
    </row>
    <row r="104" spans="1:10" ht="14" x14ac:dyDescent="0.3">
      <c r="A104" s="55" t="s">
        <v>201</v>
      </c>
      <c r="B104" s="56" t="s">
        <v>39</v>
      </c>
      <c r="C104" s="60" t="s">
        <v>226</v>
      </c>
      <c r="D104" s="158" t="s">
        <v>227</v>
      </c>
      <c r="E104" s="159">
        <v>1</v>
      </c>
      <c r="F104" s="60" t="s">
        <v>564</v>
      </c>
      <c r="G104" s="160">
        <v>0</v>
      </c>
      <c r="H104" s="146">
        <v>500.99</v>
      </c>
      <c r="I104" s="146">
        <v>2003.96</v>
      </c>
      <c r="J104" s="149">
        <f t="shared" si="3"/>
        <v>2504.9499999999998</v>
      </c>
    </row>
    <row r="105" spans="1:10" ht="14" x14ac:dyDescent="0.3">
      <c r="A105" s="55" t="s">
        <v>195</v>
      </c>
      <c r="B105" s="55" t="s">
        <v>41</v>
      </c>
      <c r="C105" s="61" t="s">
        <v>219</v>
      </c>
      <c r="D105" s="158" t="s">
        <v>227</v>
      </c>
      <c r="E105" s="159">
        <v>1</v>
      </c>
      <c r="F105" s="90" t="s">
        <v>675</v>
      </c>
      <c r="G105" s="160">
        <v>0</v>
      </c>
      <c r="H105" s="146">
        <v>308.3</v>
      </c>
      <c r="I105" s="146">
        <v>1233.21</v>
      </c>
      <c r="J105" s="150">
        <f t="shared" si="3"/>
        <v>1541.51</v>
      </c>
    </row>
    <row r="106" spans="1:10" ht="14" x14ac:dyDescent="0.3">
      <c r="A106" s="55" t="s">
        <v>180</v>
      </c>
      <c r="B106" s="58" t="s">
        <v>37</v>
      </c>
      <c r="C106" s="61" t="s">
        <v>219</v>
      </c>
      <c r="D106" s="158" t="s">
        <v>227</v>
      </c>
      <c r="E106" s="159">
        <v>1</v>
      </c>
      <c r="F106" s="59" t="s">
        <v>330</v>
      </c>
      <c r="G106" s="160">
        <v>0</v>
      </c>
      <c r="H106" s="146">
        <v>770.75</v>
      </c>
      <c r="I106" s="145">
        <v>3083.01</v>
      </c>
      <c r="J106" s="149">
        <f t="shared" si="3"/>
        <v>3853.76</v>
      </c>
    </row>
    <row r="107" spans="1:10" ht="14" x14ac:dyDescent="0.3">
      <c r="A107" s="55" t="s">
        <v>199</v>
      </c>
      <c r="B107" s="55" t="s">
        <v>31</v>
      </c>
      <c r="C107" s="61" t="s">
        <v>219</v>
      </c>
      <c r="D107" s="158" t="s">
        <v>227</v>
      </c>
      <c r="E107" s="159">
        <v>1</v>
      </c>
      <c r="F107" s="60" t="s">
        <v>331</v>
      </c>
      <c r="G107" s="160">
        <v>0</v>
      </c>
      <c r="H107" s="146">
        <v>1310.28</v>
      </c>
      <c r="I107" s="146">
        <v>5241.1099999999997</v>
      </c>
      <c r="J107" s="149">
        <f t="shared" si="3"/>
        <v>6551.3899999999994</v>
      </c>
    </row>
    <row r="108" spans="1:10" ht="14" x14ac:dyDescent="0.3">
      <c r="A108" s="55" t="s">
        <v>195</v>
      </c>
      <c r="B108" s="55" t="s">
        <v>41</v>
      </c>
      <c r="C108" s="63" t="s">
        <v>219</v>
      </c>
      <c r="D108" s="158" t="s">
        <v>227</v>
      </c>
      <c r="E108" s="159">
        <v>1</v>
      </c>
      <c r="F108" s="60" t="s">
        <v>659</v>
      </c>
      <c r="G108" s="160">
        <v>0</v>
      </c>
      <c r="H108" s="146">
        <v>308.3</v>
      </c>
      <c r="I108" s="146">
        <v>1233.21</v>
      </c>
      <c r="J108" s="150">
        <f t="shared" si="3"/>
        <v>1541.51</v>
      </c>
    </row>
    <row r="109" spans="1:10" ht="14" x14ac:dyDescent="0.3">
      <c r="A109" s="55" t="s">
        <v>185</v>
      </c>
      <c r="B109" s="55" t="s">
        <v>29</v>
      </c>
      <c r="C109" s="61" t="s">
        <v>636</v>
      </c>
      <c r="D109" s="158" t="s">
        <v>227</v>
      </c>
      <c r="E109" s="159">
        <v>1</v>
      </c>
      <c r="F109" s="61" t="s">
        <v>336</v>
      </c>
      <c r="G109" s="160">
        <v>0</v>
      </c>
      <c r="H109" s="146">
        <v>1425.9</v>
      </c>
      <c r="I109" s="146">
        <v>5703.56</v>
      </c>
      <c r="J109" s="149">
        <f t="shared" si="3"/>
        <v>7129.4600000000009</v>
      </c>
    </row>
    <row r="110" spans="1:10" ht="14" x14ac:dyDescent="0.3">
      <c r="A110" s="55" t="s">
        <v>216</v>
      </c>
      <c r="B110" s="55" t="s">
        <v>437</v>
      </c>
      <c r="C110" s="59" t="s">
        <v>222</v>
      </c>
      <c r="D110" s="158" t="s">
        <v>227</v>
      </c>
      <c r="E110" s="159">
        <v>1</v>
      </c>
      <c r="F110" s="89" t="s">
        <v>607</v>
      </c>
      <c r="G110" s="160">
        <v>0</v>
      </c>
      <c r="H110" s="146">
        <v>9396</v>
      </c>
      <c r="I110" s="146">
        <v>21924</v>
      </c>
      <c r="J110" s="150">
        <f t="shared" si="3"/>
        <v>31320</v>
      </c>
    </row>
    <row r="111" spans="1:10" ht="14" x14ac:dyDescent="0.3">
      <c r="A111" s="55" t="s">
        <v>195</v>
      </c>
      <c r="B111" s="55" t="s">
        <v>41</v>
      </c>
      <c r="C111" s="59" t="s">
        <v>634</v>
      </c>
      <c r="D111" s="158" t="s">
        <v>227</v>
      </c>
      <c r="E111" s="159">
        <v>1</v>
      </c>
      <c r="F111" s="61" t="s">
        <v>338</v>
      </c>
      <c r="G111" s="160">
        <v>0</v>
      </c>
      <c r="H111" s="146">
        <v>308.3</v>
      </c>
      <c r="I111" s="146">
        <v>1233.21</v>
      </c>
      <c r="J111" s="150">
        <f t="shared" si="3"/>
        <v>1541.51</v>
      </c>
    </row>
    <row r="112" spans="1:10" ht="14" x14ac:dyDescent="0.3">
      <c r="A112" s="55" t="s">
        <v>196</v>
      </c>
      <c r="B112" s="57" t="s">
        <v>33</v>
      </c>
      <c r="C112" s="60" t="s">
        <v>226</v>
      </c>
      <c r="D112" s="158" t="s">
        <v>407</v>
      </c>
      <c r="E112" s="159">
        <v>1</v>
      </c>
      <c r="F112" s="60" t="s">
        <v>339</v>
      </c>
      <c r="G112" s="160">
        <v>0</v>
      </c>
      <c r="H112" s="146"/>
      <c r="I112" s="145">
        <v>4316.21</v>
      </c>
      <c r="J112" s="149">
        <f t="shared" si="3"/>
        <v>4316.21</v>
      </c>
    </row>
    <row r="113" spans="1:10" ht="14" x14ac:dyDescent="0.3">
      <c r="A113" s="55" t="s">
        <v>213</v>
      </c>
      <c r="B113" s="57" t="s">
        <v>27</v>
      </c>
      <c r="C113" s="59" t="s">
        <v>634</v>
      </c>
      <c r="D113" s="158" t="s">
        <v>227</v>
      </c>
      <c r="E113" s="159">
        <v>1</v>
      </c>
      <c r="F113" s="60" t="s">
        <v>340</v>
      </c>
      <c r="G113" s="160">
        <v>0</v>
      </c>
      <c r="H113" s="146">
        <v>1695.65</v>
      </c>
      <c r="I113" s="146">
        <v>6782.61</v>
      </c>
      <c r="J113" s="149">
        <f t="shared" si="3"/>
        <v>8478.26</v>
      </c>
    </row>
    <row r="114" spans="1:10" ht="14" x14ac:dyDescent="0.3">
      <c r="A114" s="55" t="s">
        <v>189</v>
      </c>
      <c r="B114" s="55" t="s">
        <v>31</v>
      </c>
      <c r="C114" s="59" t="s">
        <v>636</v>
      </c>
      <c r="D114" s="158" t="s">
        <v>227</v>
      </c>
      <c r="E114" s="159">
        <v>1</v>
      </c>
      <c r="F114" s="60" t="s">
        <v>341</v>
      </c>
      <c r="G114" s="160">
        <v>0</v>
      </c>
      <c r="H114" s="146">
        <v>1310.28</v>
      </c>
      <c r="I114" s="146">
        <v>5241.1099999999997</v>
      </c>
      <c r="J114" s="149">
        <f t="shared" si="3"/>
        <v>6551.3899999999994</v>
      </c>
    </row>
    <row r="115" spans="1:10" ht="14" x14ac:dyDescent="0.3">
      <c r="A115" s="55" t="s">
        <v>189</v>
      </c>
      <c r="B115" s="55" t="s">
        <v>31</v>
      </c>
      <c r="C115" s="61" t="s">
        <v>219</v>
      </c>
      <c r="D115" s="158" t="s">
        <v>227</v>
      </c>
      <c r="E115" s="159">
        <v>1</v>
      </c>
      <c r="F115" s="61" t="s">
        <v>342</v>
      </c>
      <c r="G115" s="160">
        <v>0</v>
      </c>
      <c r="H115" s="146">
        <v>1310.28</v>
      </c>
      <c r="I115" s="146">
        <v>5241.1099999999997</v>
      </c>
      <c r="J115" s="149">
        <f t="shared" si="3"/>
        <v>6551.3899999999994</v>
      </c>
    </row>
    <row r="116" spans="1:10" ht="14" x14ac:dyDescent="0.3">
      <c r="A116" s="55" t="s">
        <v>181</v>
      </c>
      <c r="B116" s="57" t="s">
        <v>33</v>
      </c>
      <c r="C116" s="59" t="s">
        <v>222</v>
      </c>
      <c r="D116" s="158" t="s">
        <v>227</v>
      </c>
      <c r="E116" s="159">
        <v>1</v>
      </c>
      <c r="F116" s="60" t="s">
        <v>343</v>
      </c>
      <c r="G116" s="160">
        <v>0</v>
      </c>
      <c r="H116" s="146">
        <v>1079.06</v>
      </c>
      <c r="I116" s="145">
        <v>4316.21</v>
      </c>
      <c r="J116" s="149">
        <f t="shared" si="3"/>
        <v>5395.27</v>
      </c>
    </row>
    <row r="117" spans="1:10" ht="14" x14ac:dyDescent="0.3">
      <c r="A117" s="55" t="s">
        <v>189</v>
      </c>
      <c r="B117" s="55" t="s">
        <v>31</v>
      </c>
      <c r="C117" s="61" t="s">
        <v>219</v>
      </c>
      <c r="D117" s="158" t="s">
        <v>227</v>
      </c>
      <c r="E117" s="159">
        <v>1</v>
      </c>
      <c r="F117" s="60" t="s">
        <v>344</v>
      </c>
      <c r="G117" s="160">
        <v>0</v>
      </c>
      <c r="H117" s="146">
        <v>1310.28</v>
      </c>
      <c r="I117" s="146">
        <v>5241.1099999999997</v>
      </c>
      <c r="J117" s="149">
        <f t="shared" si="3"/>
        <v>6551.3899999999994</v>
      </c>
    </row>
    <row r="118" spans="1:10" ht="14" x14ac:dyDescent="0.3">
      <c r="A118" s="55" t="s">
        <v>185</v>
      </c>
      <c r="B118" s="55" t="s">
        <v>29</v>
      </c>
      <c r="C118" s="59" t="s">
        <v>219</v>
      </c>
      <c r="D118" s="158" t="s">
        <v>227</v>
      </c>
      <c r="E118" s="159">
        <v>1</v>
      </c>
      <c r="F118" s="90" t="s">
        <v>645</v>
      </c>
      <c r="G118" s="160">
        <v>0</v>
      </c>
      <c r="H118" s="146">
        <v>1425.9</v>
      </c>
      <c r="I118" s="146">
        <v>5703.56</v>
      </c>
      <c r="J118" s="149">
        <f t="shared" si="3"/>
        <v>7129.4600000000009</v>
      </c>
    </row>
    <row r="119" spans="1:10" ht="14" x14ac:dyDescent="0.3">
      <c r="A119" s="55" t="s">
        <v>196</v>
      </c>
      <c r="B119" s="57" t="s">
        <v>33</v>
      </c>
      <c r="C119" s="59" t="s">
        <v>635</v>
      </c>
      <c r="D119" s="158" t="s">
        <v>227</v>
      </c>
      <c r="E119" s="159">
        <v>1</v>
      </c>
      <c r="F119" s="89" t="s">
        <v>530</v>
      </c>
      <c r="G119" s="160">
        <v>0</v>
      </c>
      <c r="H119" s="146">
        <v>1079.06</v>
      </c>
      <c r="I119" s="145">
        <v>4316.21</v>
      </c>
      <c r="J119" s="149">
        <f t="shared" si="3"/>
        <v>5395.27</v>
      </c>
    </row>
    <row r="120" spans="1:10" ht="14" x14ac:dyDescent="0.3">
      <c r="A120" s="55" t="s">
        <v>189</v>
      </c>
      <c r="B120" s="55" t="s">
        <v>31</v>
      </c>
      <c r="C120" s="61" t="s">
        <v>636</v>
      </c>
      <c r="D120" s="158" t="s">
        <v>227</v>
      </c>
      <c r="E120" s="159">
        <v>1</v>
      </c>
      <c r="F120" s="60" t="s">
        <v>348</v>
      </c>
      <c r="G120" s="160">
        <v>0</v>
      </c>
      <c r="H120" s="146">
        <v>1310.28</v>
      </c>
      <c r="I120" s="146">
        <v>5241.1099999999997</v>
      </c>
      <c r="J120" s="149">
        <f t="shared" si="3"/>
        <v>6551.3899999999994</v>
      </c>
    </row>
    <row r="121" spans="1:10" ht="14" x14ac:dyDescent="0.3">
      <c r="A121" s="55" t="s">
        <v>182</v>
      </c>
      <c r="B121" s="56" t="s">
        <v>39</v>
      </c>
      <c r="C121" s="63" t="s">
        <v>219</v>
      </c>
      <c r="D121" s="158" t="s">
        <v>227</v>
      </c>
      <c r="E121" s="159">
        <v>1</v>
      </c>
      <c r="F121" s="60" t="s">
        <v>349</v>
      </c>
      <c r="G121" s="160">
        <v>0</v>
      </c>
      <c r="H121" s="146">
        <v>500.99</v>
      </c>
      <c r="I121" s="146">
        <v>2003.96</v>
      </c>
      <c r="J121" s="149">
        <f t="shared" si="3"/>
        <v>2504.9499999999998</v>
      </c>
    </row>
    <row r="122" spans="1:10" ht="14" x14ac:dyDescent="0.3">
      <c r="A122" s="55" t="s">
        <v>183</v>
      </c>
      <c r="B122" s="57" t="s">
        <v>27</v>
      </c>
      <c r="C122" s="59" t="s">
        <v>634</v>
      </c>
      <c r="D122" s="158" t="s">
        <v>461</v>
      </c>
      <c r="E122" s="159">
        <v>1</v>
      </c>
      <c r="F122" s="61" t="s">
        <v>665</v>
      </c>
      <c r="G122" s="160">
        <v>0</v>
      </c>
      <c r="H122" s="146">
        <v>1695.65</v>
      </c>
      <c r="I122" s="146">
        <v>6782.61</v>
      </c>
      <c r="J122" s="149">
        <f t="shared" si="3"/>
        <v>8478.26</v>
      </c>
    </row>
    <row r="123" spans="1:10" ht="14" x14ac:dyDescent="0.3">
      <c r="A123" s="55" t="s">
        <v>189</v>
      </c>
      <c r="B123" s="55" t="s">
        <v>31</v>
      </c>
      <c r="C123" s="61" t="s">
        <v>219</v>
      </c>
      <c r="D123" s="158" t="s">
        <v>407</v>
      </c>
      <c r="E123" s="159">
        <v>1</v>
      </c>
      <c r="F123" s="60" t="s">
        <v>351</v>
      </c>
      <c r="G123" s="160">
        <v>0</v>
      </c>
      <c r="H123" s="146"/>
      <c r="I123" s="146">
        <v>5241.1099999999997</v>
      </c>
      <c r="J123" s="149">
        <f t="shared" si="3"/>
        <v>5241.1099999999997</v>
      </c>
    </row>
    <row r="124" spans="1:10" ht="14" x14ac:dyDescent="0.3">
      <c r="A124" s="55" t="s">
        <v>199</v>
      </c>
      <c r="B124" s="55" t="s">
        <v>31</v>
      </c>
      <c r="C124" s="61" t="s">
        <v>219</v>
      </c>
      <c r="D124" s="158" t="s">
        <v>227</v>
      </c>
      <c r="E124" s="159">
        <v>1</v>
      </c>
      <c r="F124" s="60" t="s">
        <v>569</v>
      </c>
      <c r="G124" s="160">
        <v>0</v>
      </c>
      <c r="H124" s="146">
        <v>1310.28</v>
      </c>
      <c r="I124" s="146">
        <v>5241.1099999999997</v>
      </c>
      <c r="J124" s="149">
        <f t="shared" si="3"/>
        <v>6551.3899999999994</v>
      </c>
    </row>
    <row r="125" spans="1:10" ht="14" x14ac:dyDescent="0.3">
      <c r="A125" s="55" t="s">
        <v>180</v>
      </c>
      <c r="B125" s="58" t="s">
        <v>37</v>
      </c>
      <c r="C125" s="61" t="s">
        <v>219</v>
      </c>
      <c r="D125" s="158" t="s">
        <v>227</v>
      </c>
      <c r="E125" s="159">
        <v>1</v>
      </c>
      <c r="F125" s="60" t="s">
        <v>352</v>
      </c>
      <c r="G125" s="160">
        <v>0</v>
      </c>
      <c r="H125" s="146">
        <v>770.75</v>
      </c>
      <c r="I125" s="145">
        <v>3083.01</v>
      </c>
      <c r="J125" s="149">
        <f t="shared" si="3"/>
        <v>3853.76</v>
      </c>
    </row>
    <row r="126" spans="1:10" ht="14" x14ac:dyDescent="0.3">
      <c r="A126" s="55" t="s">
        <v>214</v>
      </c>
      <c r="B126" s="55" t="s">
        <v>449</v>
      </c>
      <c r="C126" s="60" t="s">
        <v>226</v>
      </c>
      <c r="D126" s="158" t="s">
        <v>407</v>
      </c>
      <c r="E126" s="159">
        <v>1</v>
      </c>
      <c r="F126" s="62" t="s">
        <v>353</v>
      </c>
      <c r="G126" s="160">
        <v>0</v>
      </c>
      <c r="H126" s="146"/>
      <c r="I126" s="146">
        <v>14838.72</v>
      </c>
      <c r="J126" s="149">
        <f t="shared" si="3"/>
        <v>14838.72</v>
      </c>
    </row>
    <row r="127" spans="1:10" ht="14" x14ac:dyDescent="0.3">
      <c r="A127" s="55" t="s">
        <v>181</v>
      </c>
      <c r="B127" s="57" t="s">
        <v>33</v>
      </c>
      <c r="C127" s="63" t="s">
        <v>637</v>
      </c>
      <c r="D127" s="158" t="s">
        <v>227</v>
      </c>
      <c r="E127" s="159">
        <v>1</v>
      </c>
      <c r="F127" s="90" t="s">
        <v>641</v>
      </c>
      <c r="G127" s="160">
        <v>0</v>
      </c>
      <c r="H127" s="146">
        <v>1079.06</v>
      </c>
      <c r="I127" s="145">
        <v>4316.21</v>
      </c>
      <c r="J127" s="149">
        <f t="shared" si="3"/>
        <v>5395.27</v>
      </c>
    </row>
    <row r="128" spans="1:10" ht="14" x14ac:dyDescent="0.3">
      <c r="A128" s="55" t="s">
        <v>188</v>
      </c>
      <c r="B128" s="55" t="s">
        <v>35</v>
      </c>
      <c r="C128" s="59" t="s">
        <v>219</v>
      </c>
      <c r="D128" s="158" t="s">
        <v>227</v>
      </c>
      <c r="E128" s="159">
        <v>1</v>
      </c>
      <c r="F128" s="60" t="s">
        <v>355</v>
      </c>
      <c r="G128" s="160">
        <v>0</v>
      </c>
      <c r="H128" s="146">
        <v>936.46</v>
      </c>
      <c r="I128" s="146">
        <v>3745.85</v>
      </c>
      <c r="J128" s="149">
        <f t="shared" si="3"/>
        <v>4682.3099999999995</v>
      </c>
    </row>
    <row r="129" spans="1:10" ht="14" x14ac:dyDescent="0.3">
      <c r="A129" s="55" t="s">
        <v>217</v>
      </c>
      <c r="B129" s="57" t="s">
        <v>27</v>
      </c>
      <c r="C129" s="63" t="s">
        <v>635</v>
      </c>
      <c r="D129" s="158" t="s">
        <v>407</v>
      </c>
      <c r="E129" s="159">
        <v>1</v>
      </c>
      <c r="F129" s="60" t="s">
        <v>356</v>
      </c>
      <c r="G129" s="160">
        <v>0</v>
      </c>
      <c r="H129" s="146"/>
      <c r="I129" s="146">
        <v>6782.61</v>
      </c>
      <c r="J129" s="149">
        <f t="shared" si="3"/>
        <v>6782.61</v>
      </c>
    </row>
    <row r="130" spans="1:10" ht="14" x14ac:dyDescent="0.3">
      <c r="A130" s="55" t="s">
        <v>185</v>
      </c>
      <c r="B130" s="55" t="s">
        <v>29</v>
      </c>
      <c r="C130" s="59" t="s">
        <v>222</v>
      </c>
      <c r="D130" s="158" t="s">
        <v>227</v>
      </c>
      <c r="E130" s="159">
        <v>1</v>
      </c>
      <c r="F130" s="60" t="s">
        <v>357</v>
      </c>
      <c r="G130" s="160">
        <v>0</v>
      </c>
      <c r="H130" s="146">
        <v>1425.9</v>
      </c>
      <c r="I130" s="146">
        <v>5703.56</v>
      </c>
      <c r="J130" s="149">
        <f t="shared" si="3"/>
        <v>7129.4600000000009</v>
      </c>
    </row>
    <row r="131" spans="1:10" ht="14" x14ac:dyDescent="0.3">
      <c r="A131" s="55" t="s">
        <v>183</v>
      </c>
      <c r="B131" s="57" t="s">
        <v>27</v>
      </c>
      <c r="C131" s="59" t="s">
        <v>222</v>
      </c>
      <c r="D131" s="158" t="s">
        <v>227</v>
      </c>
      <c r="E131" s="159">
        <v>1</v>
      </c>
      <c r="F131" s="61" t="s">
        <v>358</v>
      </c>
      <c r="G131" s="160">
        <v>0</v>
      </c>
      <c r="H131" s="146">
        <v>1695.65</v>
      </c>
      <c r="I131" s="146">
        <v>6782.61</v>
      </c>
      <c r="J131" s="149">
        <f t="shared" si="3"/>
        <v>8478.26</v>
      </c>
    </row>
    <row r="132" spans="1:10" ht="14" x14ac:dyDescent="0.3">
      <c r="A132" s="55" t="s">
        <v>183</v>
      </c>
      <c r="B132" s="57" t="s">
        <v>27</v>
      </c>
      <c r="C132" s="59" t="s">
        <v>634</v>
      </c>
      <c r="D132" s="158" t="s">
        <v>227</v>
      </c>
      <c r="E132" s="159">
        <v>1</v>
      </c>
      <c r="F132" s="60" t="s">
        <v>360</v>
      </c>
      <c r="G132" s="160">
        <v>0</v>
      </c>
      <c r="H132" s="146">
        <v>1695.65</v>
      </c>
      <c r="I132" s="146">
        <v>6782.61</v>
      </c>
      <c r="J132" s="149">
        <f t="shared" si="3"/>
        <v>8478.26</v>
      </c>
    </row>
    <row r="133" spans="1:10" ht="14" x14ac:dyDescent="0.3">
      <c r="A133" s="55" t="s">
        <v>183</v>
      </c>
      <c r="B133" s="57" t="s">
        <v>27</v>
      </c>
      <c r="C133" s="59" t="s">
        <v>222</v>
      </c>
      <c r="D133" s="158" t="s">
        <v>227</v>
      </c>
      <c r="E133" s="159">
        <v>1</v>
      </c>
      <c r="F133" s="60" t="s">
        <v>361</v>
      </c>
      <c r="G133" s="160">
        <v>0</v>
      </c>
      <c r="H133" s="146">
        <v>1695.65</v>
      </c>
      <c r="I133" s="146">
        <v>6782.61</v>
      </c>
      <c r="J133" s="149">
        <f t="shared" si="3"/>
        <v>8478.26</v>
      </c>
    </row>
    <row r="134" spans="1:10" ht="14" x14ac:dyDescent="0.3">
      <c r="A134" s="55" t="s">
        <v>185</v>
      </c>
      <c r="B134" s="55" t="s">
        <v>29</v>
      </c>
      <c r="C134" s="59" t="s">
        <v>634</v>
      </c>
      <c r="D134" s="158" t="s">
        <v>227</v>
      </c>
      <c r="E134" s="159">
        <v>1</v>
      </c>
      <c r="F134" s="60" t="s">
        <v>363</v>
      </c>
      <c r="G134" s="160">
        <v>0</v>
      </c>
      <c r="H134" s="146">
        <v>1425.9</v>
      </c>
      <c r="I134" s="146">
        <v>5703.56</v>
      </c>
      <c r="J134" s="149">
        <f t="shared" si="3"/>
        <v>7129.4600000000009</v>
      </c>
    </row>
    <row r="135" spans="1:10" ht="14" x14ac:dyDescent="0.3">
      <c r="A135" s="55" t="s">
        <v>189</v>
      </c>
      <c r="B135" s="55" t="s">
        <v>31</v>
      </c>
      <c r="C135" s="59" t="s">
        <v>222</v>
      </c>
      <c r="D135" s="158" t="s">
        <v>227</v>
      </c>
      <c r="E135" s="159">
        <v>1</v>
      </c>
      <c r="F135" s="62" t="s">
        <v>364</v>
      </c>
      <c r="G135" s="160">
        <v>0</v>
      </c>
      <c r="H135" s="146">
        <v>1310.28</v>
      </c>
      <c r="I135" s="146">
        <v>5241.1099999999997</v>
      </c>
      <c r="J135" s="149">
        <f t="shared" ref="J135:J166" si="4">H135+I135</f>
        <v>6551.3899999999994</v>
      </c>
    </row>
    <row r="136" spans="1:10" ht="14" x14ac:dyDescent="0.3">
      <c r="A136" s="55" t="s">
        <v>215</v>
      </c>
      <c r="B136" s="58" t="s">
        <v>37</v>
      </c>
      <c r="C136" s="61" t="s">
        <v>219</v>
      </c>
      <c r="D136" s="158" t="s">
        <v>407</v>
      </c>
      <c r="E136" s="159">
        <v>1</v>
      </c>
      <c r="F136" s="62" t="s">
        <v>365</v>
      </c>
      <c r="G136" s="160">
        <v>0</v>
      </c>
      <c r="H136" s="146"/>
      <c r="I136" s="145">
        <v>3083.01</v>
      </c>
      <c r="J136" s="149">
        <f t="shared" si="4"/>
        <v>3083.01</v>
      </c>
    </row>
    <row r="137" spans="1:10" ht="14" x14ac:dyDescent="0.3">
      <c r="A137" s="55" t="s">
        <v>196</v>
      </c>
      <c r="B137" s="57" t="s">
        <v>33</v>
      </c>
      <c r="C137" s="63" t="s">
        <v>219</v>
      </c>
      <c r="D137" s="158" t="s">
        <v>227</v>
      </c>
      <c r="E137" s="159">
        <v>1</v>
      </c>
      <c r="F137" s="62" t="s">
        <v>366</v>
      </c>
      <c r="G137" s="160">
        <v>0</v>
      </c>
      <c r="H137" s="146">
        <v>1079.06</v>
      </c>
      <c r="I137" s="145">
        <v>4316.21</v>
      </c>
      <c r="J137" s="149">
        <f t="shared" si="4"/>
        <v>5395.27</v>
      </c>
    </row>
    <row r="138" spans="1:10" ht="14" x14ac:dyDescent="0.3">
      <c r="A138" s="55" t="s">
        <v>189</v>
      </c>
      <c r="B138" s="55" t="s">
        <v>31</v>
      </c>
      <c r="C138" s="63" t="s">
        <v>637</v>
      </c>
      <c r="D138" s="158" t="s">
        <v>227</v>
      </c>
      <c r="E138" s="159">
        <v>1</v>
      </c>
      <c r="F138" s="60" t="s">
        <v>367</v>
      </c>
      <c r="G138" s="160">
        <v>0</v>
      </c>
      <c r="H138" s="146">
        <v>1310.28</v>
      </c>
      <c r="I138" s="146">
        <v>5241.1099999999997</v>
      </c>
      <c r="J138" s="149">
        <f t="shared" si="4"/>
        <v>6551.3899999999994</v>
      </c>
    </row>
    <row r="139" spans="1:10" ht="14" x14ac:dyDescent="0.3">
      <c r="A139" s="55" t="s">
        <v>195</v>
      </c>
      <c r="B139" s="55" t="s">
        <v>41</v>
      </c>
      <c r="C139" s="60" t="s">
        <v>222</v>
      </c>
      <c r="D139" s="158" t="s">
        <v>227</v>
      </c>
      <c r="E139" s="159">
        <v>1</v>
      </c>
      <c r="F139" s="90" t="s">
        <v>666</v>
      </c>
      <c r="G139" s="160">
        <v>0</v>
      </c>
      <c r="H139" s="146">
        <v>308.3</v>
      </c>
      <c r="I139" s="146">
        <v>1233.21</v>
      </c>
      <c r="J139" s="150">
        <f t="shared" si="4"/>
        <v>1541.51</v>
      </c>
    </row>
    <row r="140" spans="1:10" ht="14" x14ac:dyDescent="0.3">
      <c r="A140" s="55" t="s">
        <v>204</v>
      </c>
      <c r="B140" s="55" t="s">
        <v>41</v>
      </c>
      <c r="C140" s="63" t="s">
        <v>222</v>
      </c>
      <c r="D140" s="158" t="s">
        <v>227</v>
      </c>
      <c r="E140" s="159">
        <v>1</v>
      </c>
      <c r="F140" s="60" t="s">
        <v>660</v>
      </c>
      <c r="G140" s="160">
        <v>0</v>
      </c>
      <c r="H140" s="146">
        <v>308.3</v>
      </c>
      <c r="I140" s="146">
        <v>1233.21</v>
      </c>
      <c r="J140" s="150">
        <f t="shared" si="4"/>
        <v>1541.51</v>
      </c>
    </row>
    <row r="141" spans="1:10" ht="14" x14ac:dyDescent="0.3">
      <c r="A141" s="55" t="s">
        <v>196</v>
      </c>
      <c r="B141" s="57" t="s">
        <v>33</v>
      </c>
      <c r="C141" s="61" t="s">
        <v>219</v>
      </c>
      <c r="D141" s="158" t="s">
        <v>227</v>
      </c>
      <c r="E141" s="159">
        <v>1</v>
      </c>
      <c r="F141" s="62" t="s">
        <v>370</v>
      </c>
      <c r="G141" s="160">
        <v>0</v>
      </c>
      <c r="H141" s="146">
        <v>1079.06</v>
      </c>
      <c r="I141" s="145">
        <v>4316.21</v>
      </c>
      <c r="J141" s="149">
        <f t="shared" si="4"/>
        <v>5395.27</v>
      </c>
    </row>
    <row r="142" spans="1:10" ht="14" x14ac:dyDescent="0.3">
      <c r="A142" s="55" t="s">
        <v>180</v>
      </c>
      <c r="B142" s="58" t="s">
        <v>37</v>
      </c>
      <c r="C142" s="59" t="s">
        <v>634</v>
      </c>
      <c r="D142" s="158" t="s">
        <v>227</v>
      </c>
      <c r="E142" s="159">
        <v>1</v>
      </c>
      <c r="F142" s="62" t="s">
        <v>371</v>
      </c>
      <c r="G142" s="160">
        <v>0</v>
      </c>
      <c r="H142" s="146">
        <v>770.75</v>
      </c>
      <c r="I142" s="145">
        <v>3083.01</v>
      </c>
      <c r="J142" s="149">
        <f t="shared" si="4"/>
        <v>3853.76</v>
      </c>
    </row>
    <row r="143" spans="1:10" ht="14" x14ac:dyDescent="0.3">
      <c r="A143" s="55" t="s">
        <v>192</v>
      </c>
      <c r="B143" s="55" t="s">
        <v>449</v>
      </c>
      <c r="C143" s="61" t="s">
        <v>636</v>
      </c>
      <c r="D143" s="158" t="s">
        <v>227</v>
      </c>
      <c r="E143" s="159">
        <v>1</v>
      </c>
      <c r="F143" s="89" t="s">
        <v>619</v>
      </c>
      <c r="G143" s="160">
        <v>0</v>
      </c>
      <c r="H143" s="146">
        <v>3709.68</v>
      </c>
      <c r="I143" s="146">
        <v>14838.72</v>
      </c>
      <c r="J143" s="149">
        <f t="shared" si="4"/>
        <v>18548.399999999998</v>
      </c>
    </row>
    <row r="144" spans="1:10" ht="14" x14ac:dyDescent="0.3">
      <c r="A144" s="55" t="s">
        <v>195</v>
      </c>
      <c r="B144" s="55" t="s">
        <v>41</v>
      </c>
      <c r="C144" s="61" t="s">
        <v>219</v>
      </c>
      <c r="D144" s="158" t="s">
        <v>227</v>
      </c>
      <c r="E144" s="159">
        <v>1</v>
      </c>
      <c r="F144" s="92" t="s">
        <v>661</v>
      </c>
      <c r="G144" s="160">
        <v>0</v>
      </c>
      <c r="H144" s="146">
        <v>308.3</v>
      </c>
      <c r="I144" s="146">
        <v>1233.21</v>
      </c>
      <c r="J144" s="150">
        <f t="shared" si="4"/>
        <v>1541.51</v>
      </c>
    </row>
    <row r="145" spans="1:10" ht="14" x14ac:dyDescent="0.3">
      <c r="A145" s="55" t="s">
        <v>187</v>
      </c>
      <c r="B145" s="55" t="s">
        <v>25</v>
      </c>
      <c r="C145" s="59" t="s">
        <v>222</v>
      </c>
      <c r="D145" s="158" t="s">
        <v>227</v>
      </c>
      <c r="E145" s="159">
        <v>1</v>
      </c>
      <c r="F145" s="92" t="s">
        <v>646</v>
      </c>
      <c r="G145" s="160">
        <v>0</v>
      </c>
      <c r="H145" s="147">
        <v>2600</v>
      </c>
      <c r="I145" s="147">
        <v>10400</v>
      </c>
      <c r="J145" s="146">
        <f t="shared" si="4"/>
        <v>13000</v>
      </c>
    </row>
    <row r="146" spans="1:10" ht="14" x14ac:dyDescent="0.3">
      <c r="A146" s="55" t="s">
        <v>218</v>
      </c>
      <c r="B146" s="55" t="s">
        <v>43</v>
      </c>
      <c r="C146" s="59" t="s">
        <v>222</v>
      </c>
      <c r="D146" s="158" t="s">
        <v>227</v>
      </c>
      <c r="E146" s="159">
        <v>1</v>
      </c>
      <c r="F146" s="62" t="s">
        <v>374</v>
      </c>
      <c r="G146" s="160">
        <v>0</v>
      </c>
      <c r="H146" s="147">
        <v>269.76</v>
      </c>
      <c r="I146" s="147">
        <v>1079.06</v>
      </c>
      <c r="J146" s="150">
        <f t="shared" si="4"/>
        <v>1348.82</v>
      </c>
    </row>
    <row r="147" spans="1:10" ht="14" x14ac:dyDescent="0.3">
      <c r="A147" s="55" t="s">
        <v>195</v>
      </c>
      <c r="B147" s="55" t="s">
        <v>41</v>
      </c>
      <c r="C147" s="59" t="s">
        <v>634</v>
      </c>
      <c r="D147" s="158" t="s">
        <v>227</v>
      </c>
      <c r="E147" s="159">
        <v>1</v>
      </c>
      <c r="F147" s="60" t="s">
        <v>378</v>
      </c>
      <c r="G147" s="160">
        <v>0</v>
      </c>
      <c r="H147" s="146">
        <v>308.3</v>
      </c>
      <c r="I147" s="146">
        <v>1233.21</v>
      </c>
      <c r="J147" s="150">
        <f t="shared" si="4"/>
        <v>1541.51</v>
      </c>
    </row>
    <row r="148" spans="1:10" ht="14" x14ac:dyDescent="0.3">
      <c r="A148" s="55" t="s">
        <v>182</v>
      </c>
      <c r="B148" s="56" t="s">
        <v>39</v>
      </c>
      <c r="C148" s="59" t="s">
        <v>634</v>
      </c>
      <c r="D148" s="158" t="s">
        <v>227</v>
      </c>
      <c r="E148" s="159">
        <v>1</v>
      </c>
      <c r="F148" s="62" t="s">
        <v>379</v>
      </c>
      <c r="G148" s="160">
        <v>0</v>
      </c>
      <c r="H148" s="146">
        <v>500.99</v>
      </c>
      <c r="I148" s="146">
        <v>2003.96</v>
      </c>
      <c r="J148" s="149">
        <f t="shared" si="4"/>
        <v>2504.9499999999998</v>
      </c>
    </row>
    <row r="149" spans="1:10" ht="14" x14ac:dyDescent="0.3">
      <c r="A149" s="55" t="s">
        <v>187</v>
      </c>
      <c r="B149" s="55" t="s">
        <v>25</v>
      </c>
      <c r="C149" s="59" t="s">
        <v>222</v>
      </c>
      <c r="D149" s="158" t="s">
        <v>227</v>
      </c>
      <c r="E149" s="159">
        <v>1</v>
      </c>
      <c r="F149" s="92" t="s">
        <v>624</v>
      </c>
      <c r="G149" s="160">
        <v>0</v>
      </c>
      <c r="H149" s="147">
        <v>2600</v>
      </c>
      <c r="I149" s="147">
        <v>10400</v>
      </c>
      <c r="J149" s="146">
        <f t="shared" si="4"/>
        <v>13000</v>
      </c>
    </row>
    <row r="150" spans="1:10" ht="14" x14ac:dyDescent="0.3">
      <c r="A150" s="55" t="s">
        <v>180</v>
      </c>
      <c r="B150" s="58" t="s">
        <v>37</v>
      </c>
      <c r="C150" s="61" t="s">
        <v>636</v>
      </c>
      <c r="D150" s="158" t="s">
        <v>227</v>
      </c>
      <c r="E150" s="159">
        <v>1</v>
      </c>
      <c r="F150" s="155" t="s">
        <v>655</v>
      </c>
      <c r="G150" s="160">
        <v>0</v>
      </c>
      <c r="H150" s="146">
        <v>770.75</v>
      </c>
      <c r="I150" s="145">
        <v>3083.01</v>
      </c>
      <c r="J150" s="149">
        <f t="shared" si="4"/>
        <v>3853.76</v>
      </c>
    </row>
    <row r="151" spans="1:10" ht="14" x14ac:dyDescent="0.3">
      <c r="A151" s="55" t="s">
        <v>189</v>
      </c>
      <c r="B151" s="55" t="s">
        <v>31</v>
      </c>
      <c r="C151" s="61" t="s">
        <v>219</v>
      </c>
      <c r="D151" s="158" t="s">
        <v>407</v>
      </c>
      <c r="E151" s="159">
        <v>1</v>
      </c>
      <c r="F151" s="62" t="s">
        <v>420</v>
      </c>
      <c r="G151" s="160">
        <v>0</v>
      </c>
      <c r="H151" s="146"/>
      <c r="I151" s="146">
        <v>5241.1099999999997</v>
      </c>
      <c r="J151" s="149">
        <f t="shared" si="4"/>
        <v>5241.1099999999997</v>
      </c>
    </row>
    <row r="152" spans="1:10" ht="14" x14ac:dyDescent="0.3">
      <c r="A152" s="55" t="s">
        <v>180</v>
      </c>
      <c r="B152" s="58" t="s">
        <v>37</v>
      </c>
      <c r="C152" s="59" t="s">
        <v>634</v>
      </c>
      <c r="D152" s="158" t="s">
        <v>227</v>
      </c>
      <c r="E152" s="159">
        <v>1</v>
      </c>
      <c r="F152" s="151" t="s">
        <v>385</v>
      </c>
      <c r="G152" s="160">
        <v>0</v>
      </c>
      <c r="H152" s="146">
        <v>770.75</v>
      </c>
      <c r="I152" s="145">
        <v>3083.01</v>
      </c>
      <c r="J152" s="149">
        <f t="shared" si="4"/>
        <v>3853.76</v>
      </c>
    </row>
    <row r="153" spans="1:10" ht="14" x14ac:dyDescent="0.3">
      <c r="A153" s="55" t="s">
        <v>180</v>
      </c>
      <c r="B153" s="58" t="s">
        <v>37</v>
      </c>
      <c r="C153" s="59" t="s">
        <v>222</v>
      </c>
      <c r="D153" s="158" t="s">
        <v>386</v>
      </c>
      <c r="E153" s="159">
        <v>1</v>
      </c>
      <c r="F153" s="60" t="s">
        <v>386</v>
      </c>
      <c r="G153" s="160">
        <v>0</v>
      </c>
      <c r="H153" s="146">
        <v>770.75</v>
      </c>
      <c r="I153" s="145">
        <v>3083.01</v>
      </c>
      <c r="J153" s="149">
        <f t="shared" si="4"/>
        <v>3853.76</v>
      </c>
    </row>
    <row r="154" spans="1:10" ht="14" x14ac:dyDescent="0.3">
      <c r="A154" s="55" t="s">
        <v>180</v>
      </c>
      <c r="B154" s="58" t="s">
        <v>37</v>
      </c>
      <c r="C154" s="61" t="s">
        <v>636</v>
      </c>
      <c r="D154" s="158" t="s">
        <v>386</v>
      </c>
      <c r="E154" s="159">
        <v>1</v>
      </c>
      <c r="F154" s="62" t="s">
        <v>386</v>
      </c>
      <c r="G154" s="160">
        <v>0</v>
      </c>
      <c r="H154" s="146">
        <v>770.75</v>
      </c>
      <c r="I154" s="145">
        <v>3083.01</v>
      </c>
      <c r="J154" s="149">
        <f t="shared" si="4"/>
        <v>3853.76</v>
      </c>
    </row>
    <row r="155" spans="1:10" ht="14" x14ac:dyDescent="0.3">
      <c r="A155" s="55" t="s">
        <v>180</v>
      </c>
      <c r="B155" s="58" t="s">
        <v>37</v>
      </c>
      <c r="C155" s="59" t="s">
        <v>222</v>
      </c>
      <c r="D155" s="158" t="s">
        <v>386</v>
      </c>
      <c r="E155" s="159">
        <v>1</v>
      </c>
      <c r="F155" s="60" t="s">
        <v>386</v>
      </c>
      <c r="G155" s="160">
        <v>0</v>
      </c>
      <c r="H155" s="146">
        <v>770.75</v>
      </c>
      <c r="I155" s="145">
        <v>3083.01</v>
      </c>
      <c r="J155" s="149">
        <f t="shared" si="4"/>
        <v>3853.76</v>
      </c>
    </row>
    <row r="156" spans="1:10" ht="14" x14ac:dyDescent="0.3">
      <c r="A156" s="55" t="s">
        <v>199</v>
      </c>
      <c r="B156" s="55" t="s">
        <v>31</v>
      </c>
      <c r="C156" s="59" t="s">
        <v>219</v>
      </c>
      <c r="D156" s="158" t="s">
        <v>386</v>
      </c>
      <c r="E156" s="159">
        <v>1</v>
      </c>
      <c r="F156" s="60" t="s">
        <v>386</v>
      </c>
      <c r="G156" s="160">
        <v>0</v>
      </c>
      <c r="H156" s="146">
        <v>1310.28</v>
      </c>
      <c r="I156" s="146">
        <v>5241.1099999999997</v>
      </c>
      <c r="J156" s="149">
        <f t="shared" si="4"/>
        <v>6551.3899999999994</v>
      </c>
    </row>
    <row r="157" spans="1:10" ht="14" x14ac:dyDescent="0.3">
      <c r="A157" s="55" t="s">
        <v>189</v>
      </c>
      <c r="B157" s="55" t="s">
        <v>31</v>
      </c>
      <c r="C157" s="63" t="s">
        <v>636</v>
      </c>
      <c r="D157" s="158" t="s">
        <v>386</v>
      </c>
      <c r="E157" s="159">
        <v>1</v>
      </c>
      <c r="F157" s="62" t="s">
        <v>386</v>
      </c>
      <c r="G157" s="160">
        <v>0</v>
      </c>
      <c r="H157" s="146">
        <v>1310.28</v>
      </c>
      <c r="I157" s="146">
        <v>5241.1099999999997</v>
      </c>
      <c r="J157" s="149">
        <f t="shared" si="4"/>
        <v>6551.3899999999994</v>
      </c>
    </row>
    <row r="158" spans="1:10" ht="14" x14ac:dyDescent="0.3">
      <c r="A158" s="55" t="s">
        <v>180</v>
      </c>
      <c r="B158" s="58" t="s">
        <v>37</v>
      </c>
      <c r="C158" s="59" t="s">
        <v>222</v>
      </c>
      <c r="D158" s="158" t="s">
        <v>386</v>
      </c>
      <c r="E158" s="159">
        <v>1</v>
      </c>
      <c r="F158" s="61" t="s">
        <v>386</v>
      </c>
      <c r="G158" s="160">
        <v>0</v>
      </c>
      <c r="H158" s="146">
        <v>770.75</v>
      </c>
      <c r="I158" s="145">
        <v>3083.01</v>
      </c>
      <c r="J158" s="149">
        <f t="shared" si="4"/>
        <v>3853.76</v>
      </c>
    </row>
    <row r="159" spans="1:10" ht="14" x14ac:dyDescent="0.3">
      <c r="A159" s="55" t="s">
        <v>180</v>
      </c>
      <c r="B159" s="58" t="s">
        <v>37</v>
      </c>
      <c r="C159" s="61" t="s">
        <v>219</v>
      </c>
      <c r="D159" s="158" t="s">
        <v>386</v>
      </c>
      <c r="E159" s="159">
        <v>1</v>
      </c>
      <c r="F159" s="62" t="s">
        <v>386</v>
      </c>
      <c r="G159" s="160">
        <v>0</v>
      </c>
      <c r="H159" s="146">
        <v>770.75</v>
      </c>
      <c r="I159" s="145">
        <v>3083.01</v>
      </c>
      <c r="J159" s="149">
        <f t="shared" si="4"/>
        <v>3853.76</v>
      </c>
    </row>
    <row r="160" spans="1:10" ht="14" x14ac:dyDescent="0.3">
      <c r="A160" s="55" t="s">
        <v>196</v>
      </c>
      <c r="B160" s="57" t="s">
        <v>33</v>
      </c>
      <c r="C160" s="63" t="s">
        <v>219</v>
      </c>
      <c r="D160" s="158" t="s">
        <v>386</v>
      </c>
      <c r="E160" s="159">
        <v>1</v>
      </c>
      <c r="F160" s="60" t="s">
        <v>386</v>
      </c>
      <c r="G160" s="160">
        <v>0</v>
      </c>
      <c r="H160" s="146">
        <v>1079.06</v>
      </c>
      <c r="I160" s="145">
        <v>4316.21</v>
      </c>
      <c r="J160" s="149">
        <f t="shared" si="4"/>
        <v>5395.27</v>
      </c>
    </row>
    <row r="161" spans="1:30" ht="14" x14ac:dyDescent="0.3">
      <c r="A161" s="55" t="s">
        <v>187</v>
      </c>
      <c r="B161" s="55" t="s">
        <v>25</v>
      </c>
      <c r="C161" s="60" t="s">
        <v>219</v>
      </c>
      <c r="D161" s="158" t="s">
        <v>386</v>
      </c>
      <c r="E161" s="159">
        <v>1</v>
      </c>
      <c r="F161" s="156" t="s">
        <v>386</v>
      </c>
      <c r="G161" s="160">
        <v>0</v>
      </c>
      <c r="H161" s="147">
        <v>2600</v>
      </c>
      <c r="I161" s="147">
        <v>10400</v>
      </c>
      <c r="J161" s="146">
        <f t="shared" si="4"/>
        <v>13000</v>
      </c>
    </row>
    <row r="162" spans="1:30" ht="14" x14ac:dyDescent="0.3">
      <c r="A162" s="55" t="s">
        <v>187</v>
      </c>
      <c r="B162" s="55" t="s">
        <v>25</v>
      </c>
      <c r="C162" s="59" t="s">
        <v>222</v>
      </c>
      <c r="D162" s="158" t="s">
        <v>386</v>
      </c>
      <c r="E162" s="159">
        <v>1</v>
      </c>
      <c r="F162" s="60" t="s">
        <v>386</v>
      </c>
      <c r="G162" s="160">
        <v>0</v>
      </c>
      <c r="H162" s="147">
        <v>2600</v>
      </c>
      <c r="I162" s="147">
        <v>10400</v>
      </c>
      <c r="J162" s="146">
        <f t="shared" si="4"/>
        <v>13000</v>
      </c>
    </row>
    <row r="163" spans="1:30" ht="14.5" x14ac:dyDescent="0.3">
      <c r="A163" s="55" t="s">
        <v>183</v>
      </c>
      <c r="B163" s="57" t="s">
        <v>27</v>
      </c>
      <c r="C163" s="59" t="s">
        <v>634</v>
      </c>
      <c r="D163" s="158" t="s">
        <v>386</v>
      </c>
      <c r="E163" s="159">
        <v>1</v>
      </c>
      <c r="F163" s="60" t="s">
        <v>386</v>
      </c>
      <c r="G163" s="160">
        <v>0</v>
      </c>
      <c r="H163" s="146">
        <v>1695.65</v>
      </c>
      <c r="I163" s="146">
        <v>6782.61</v>
      </c>
      <c r="J163" s="149">
        <f t="shared" si="4"/>
        <v>8478.26</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6" t="s">
        <v>180</v>
      </c>
      <c r="B164" s="58" t="s">
        <v>37</v>
      </c>
      <c r="C164" s="63" t="s">
        <v>637</v>
      </c>
      <c r="D164" s="158" t="s">
        <v>386</v>
      </c>
      <c r="E164" s="159">
        <v>1</v>
      </c>
      <c r="F164" s="60" t="s">
        <v>386</v>
      </c>
      <c r="G164" s="160">
        <v>0</v>
      </c>
      <c r="H164" s="146">
        <v>770.75</v>
      </c>
      <c r="I164" s="145">
        <v>3083.01</v>
      </c>
      <c r="J164" s="149">
        <f t="shared" si="4"/>
        <v>3853.76</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183</v>
      </c>
      <c r="B165" s="57" t="s">
        <v>27</v>
      </c>
      <c r="C165" s="59" t="s">
        <v>222</v>
      </c>
      <c r="D165" s="158" t="s">
        <v>386</v>
      </c>
      <c r="E165" s="159">
        <v>1</v>
      </c>
      <c r="F165" s="60" t="s">
        <v>386</v>
      </c>
      <c r="G165" s="160">
        <v>0</v>
      </c>
      <c r="H165" s="146">
        <v>1695.65</v>
      </c>
      <c r="I165" s="146">
        <v>6782.61</v>
      </c>
      <c r="J165" s="149">
        <f t="shared" si="4"/>
        <v>8478.26</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182</v>
      </c>
      <c r="B166" s="56" t="s">
        <v>39</v>
      </c>
      <c r="C166" s="59" t="s">
        <v>634</v>
      </c>
      <c r="D166" s="158" t="s">
        <v>386</v>
      </c>
      <c r="E166" s="159">
        <v>1</v>
      </c>
      <c r="F166" s="60" t="s">
        <v>386</v>
      </c>
      <c r="G166" s="160">
        <v>0</v>
      </c>
      <c r="H166" s="146">
        <v>500.99</v>
      </c>
      <c r="I166" s="146">
        <v>2003.96</v>
      </c>
      <c r="J166" s="149">
        <f t="shared" si="4"/>
        <v>2504.9499999999998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205</v>
      </c>
      <c r="B167" s="55" t="s">
        <v>449</v>
      </c>
      <c r="C167" s="59" t="s">
        <v>634</v>
      </c>
      <c r="D167" s="158" t="s">
        <v>386</v>
      </c>
      <c r="E167" s="159">
        <v>1</v>
      </c>
      <c r="F167" s="129" t="s">
        <v>386</v>
      </c>
      <c r="G167" s="160">
        <v>0</v>
      </c>
      <c r="H167" s="146">
        <v>3709.68</v>
      </c>
      <c r="I167" s="146">
        <v>14838.72</v>
      </c>
      <c r="J167" s="149">
        <f t="shared" ref="J167:J174" si="5">H167+I167</f>
        <v>18548.399999999998</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183</v>
      </c>
      <c r="B168" s="57" t="s">
        <v>27</v>
      </c>
      <c r="C168" s="59" t="s">
        <v>634</v>
      </c>
      <c r="D168" s="158" t="s">
        <v>386</v>
      </c>
      <c r="E168" s="159">
        <v>1</v>
      </c>
      <c r="F168" s="60" t="s">
        <v>386</v>
      </c>
      <c r="G168" s="160">
        <v>0</v>
      </c>
      <c r="H168" s="146">
        <v>1695.65</v>
      </c>
      <c r="I168" s="146">
        <v>6782.61</v>
      </c>
      <c r="J168" s="149">
        <f t="shared" si="5"/>
        <v>8478.26</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180</v>
      </c>
      <c r="B169" s="57" t="s">
        <v>37</v>
      </c>
      <c r="C169" s="59" t="s">
        <v>222</v>
      </c>
      <c r="D169" s="158" t="s">
        <v>386</v>
      </c>
      <c r="E169" s="159">
        <v>1</v>
      </c>
      <c r="F169" s="62" t="s">
        <v>386</v>
      </c>
      <c r="G169" s="160">
        <v>0</v>
      </c>
      <c r="H169" s="146">
        <v>770.75</v>
      </c>
      <c r="I169" s="145">
        <v>3083.01</v>
      </c>
      <c r="J169" s="149">
        <f t="shared" si="5"/>
        <v>3853.76</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182</v>
      </c>
      <c r="B170" s="56" t="s">
        <v>39</v>
      </c>
      <c r="C170" s="63" t="s">
        <v>637</v>
      </c>
      <c r="D170" s="158" t="s">
        <v>386</v>
      </c>
      <c r="E170" s="159">
        <v>1</v>
      </c>
      <c r="F170" s="60" t="s">
        <v>386</v>
      </c>
      <c r="G170" s="160">
        <v>0</v>
      </c>
      <c r="H170" s="146">
        <v>500.99</v>
      </c>
      <c r="I170" s="146">
        <v>2003.96</v>
      </c>
      <c r="J170" s="149">
        <f t="shared" si="5"/>
        <v>2504.9499999999998</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180</v>
      </c>
      <c r="B171" s="58" t="s">
        <v>37</v>
      </c>
      <c r="C171" s="61" t="s">
        <v>219</v>
      </c>
      <c r="D171" s="158" t="s">
        <v>227</v>
      </c>
      <c r="E171" s="159">
        <v>1</v>
      </c>
      <c r="F171" s="60" t="s">
        <v>387</v>
      </c>
      <c r="G171" s="160">
        <v>0</v>
      </c>
      <c r="H171" s="146">
        <v>770.75</v>
      </c>
      <c r="I171" s="145">
        <v>3083.01</v>
      </c>
      <c r="J171" s="149">
        <f t="shared" si="5"/>
        <v>3853.76</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185</v>
      </c>
      <c r="B172" s="55" t="s">
        <v>29</v>
      </c>
      <c r="C172" s="61" t="s">
        <v>219</v>
      </c>
      <c r="D172" s="158" t="s">
        <v>227</v>
      </c>
      <c r="E172" s="159">
        <v>1</v>
      </c>
      <c r="F172" s="60" t="s">
        <v>388</v>
      </c>
      <c r="G172" s="160">
        <v>0</v>
      </c>
      <c r="H172" s="146">
        <v>1425.9</v>
      </c>
      <c r="I172" s="146">
        <v>5703.56</v>
      </c>
      <c r="J172" s="149">
        <f t="shared" si="5"/>
        <v>7129.4600000000009</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185</v>
      </c>
      <c r="B173" s="55" t="s">
        <v>29</v>
      </c>
      <c r="C173" s="61" t="s">
        <v>636</v>
      </c>
      <c r="D173" s="158" t="s">
        <v>227</v>
      </c>
      <c r="E173" s="159">
        <v>1</v>
      </c>
      <c r="F173" s="60" t="s">
        <v>567</v>
      </c>
      <c r="G173" s="160">
        <v>0</v>
      </c>
      <c r="H173" s="146">
        <v>1425.9</v>
      </c>
      <c r="I173" s="146">
        <v>5703.56</v>
      </c>
      <c r="J173" s="149">
        <f t="shared" si="5"/>
        <v>7129.4600000000009</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181</v>
      </c>
      <c r="B174" s="57" t="s">
        <v>33</v>
      </c>
      <c r="C174" s="59" t="s">
        <v>222</v>
      </c>
      <c r="D174" s="158" t="s">
        <v>227</v>
      </c>
      <c r="E174" s="159">
        <v>1</v>
      </c>
      <c r="F174" s="63" t="s">
        <v>609</v>
      </c>
      <c r="G174" s="160">
        <v>0</v>
      </c>
      <c r="H174" s="146">
        <v>1079.06</v>
      </c>
      <c r="I174" s="145">
        <v>4316.21</v>
      </c>
      <c r="J174" s="149">
        <f t="shared" si="5"/>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6">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6"/>
        <v>7</v>
      </c>
      <c r="F177" s="24"/>
      <c r="G177" s="25">
        <f>SUMIF($B$7:$B$174,"DAS",$G$7:$G$174)</f>
        <v>0</v>
      </c>
      <c r="H177" s="25">
        <f>SUMIF($B$7:$B$174,"DIRETOR",$H$7:$H$174)-SUMIFS($H$7:$H$174,$D$7:$D$174,"VAGO",$B$7:$B$174,"DIRETOR")</f>
        <v>14838.719999999998</v>
      </c>
      <c r="I177" s="25">
        <f>SUMIF($B$7:$B$174,"DIRETOR",$I$7:$I$174)-SUMIFS($I$7:$I$174,$D$7:$D$174,"VAGO",$B$7:$B$174,"DIRETOR")</f>
        <v>89032.319999999992</v>
      </c>
      <c r="J177" s="25">
        <f>SUMIF($B$7:$B$174,"DIRETOR",$J$7:$J$174)</f>
        <v>122419.43999999999</v>
      </c>
      <c r="K177" s="26"/>
      <c r="L177" s="26"/>
      <c r="M177" s="26"/>
      <c r="N177" s="26"/>
      <c r="O177" s="26"/>
      <c r="P177" s="26"/>
      <c r="Q177" s="26"/>
    </row>
    <row r="178" spans="1:30" ht="14.5" x14ac:dyDescent="0.3">
      <c r="A178" s="22" t="s">
        <v>24</v>
      </c>
      <c r="B178" s="15" t="s">
        <v>25</v>
      </c>
      <c r="C178" s="23">
        <v>7</v>
      </c>
      <c r="D178" s="23">
        <v>2</v>
      </c>
      <c r="E178" s="23">
        <f>C178+D178</f>
        <v>9</v>
      </c>
      <c r="F178" s="27"/>
      <c r="G178" s="25">
        <f>SUMIF($B$7:$B$174,"DAS-1",$G$7:$G$174)</f>
        <v>0</v>
      </c>
      <c r="H178" s="25">
        <f>SUMIF($B$7:$B$174,"DAS-1",$H$7:$H$174)-SUMIFS($H$7:$H$174,$D$7:$D$174,"VAGO",$B$7:$B$174,"DAS-1")</f>
        <v>15600</v>
      </c>
      <c r="I178" s="25">
        <f>SUMIF($B$7:$B$174,"DAS-1",$I$7:$I$174)-SUMIFS($I$7:$I$174,$D$7:$D$174,"VAGO",$B$7:$B$174,"DAS-1")</f>
        <v>72800</v>
      </c>
      <c r="J178" s="25">
        <f>SUMIF($B$7:$B$174,"DAS-1",$J$7:$J$174)</f>
        <v>114400</v>
      </c>
      <c r="K178" s="97"/>
      <c r="L178" s="26"/>
      <c r="M178" s="26"/>
      <c r="N178" s="26"/>
      <c r="O178" s="26"/>
      <c r="P178" s="26"/>
      <c r="Q178" s="26"/>
    </row>
    <row r="179" spans="1:30" ht="14.5" x14ac:dyDescent="0.3">
      <c r="A179" s="22" t="s">
        <v>26</v>
      </c>
      <c r="B179" s="15" t="s">
        <v>27</v>
      </c>
      <c r="C179" s="23">
        <f>SUMIFS($E$7:$E$174,$B$7:$B$174,"DAS-2",$D$7:$D$174,"&lt;&gt;VAGO")</f>
        <v>25</v>
      </c>
      <c r="D179" s="23">
        <f>SUMIFS($E$7:$E$174,$B$7:$B$174,"DAS-2",$D$7:$D$174,"VAGO")</f>
        <v>3</v>
      </c>
      <c r="E179" s="23">
        <f t="shared" si="6"/>
        <v>28</v>
      </c>
      <c r="F179" s="27"/>
      <c r="G179" s="25">
        <f>SUMIF($B$7:$B$174,"DAS-2",$G$7:$G$174)</f>
        <v>0</v>
      </c>
      <c r="H179" s="25">
        <f>SUMIF($B$7:$B$174,"DAS-2",$H$7:$H$174)-SUMIFS($H$7:$H$174,$D$7:$D$174,"VAGO",$B$7:$B$174,"DAS-2")</f>
        <v>37304.300000000017</v>
      </c>
      <c r="I179" s="25">
        <f>SUMIF($B$7:$B$174,"DAS-2",$I$7:$I$174)-SUMIFS($I$7:$I$174,$D$7:$D$174,"VAGO",$B$7:$B$174,"DAS-2")</f>
        <v>169565.24999999988</v>
      </c>
      <c r="J179" s="25">
        <f>SUMIF($B$7:$B$174,"DAS-2",$J$7:$J$174)</f>
        <v>232304.33000000007</v>
      </c>
      <c r="K179" s="26"/>
      <c r="L179" s="26"/>
      <c r="M179" s="26"/>
      <c r="N179" s="26"/>
      <c r="O179" s="26"/>
      <c r="P179" s="26"/>
      <c r="Q179" s="26"/>
    </row>
    <row r="180" spans="1:30" ht="14.5" x14ac:dyDescent="0.3">
      <c r="A180" s="22" t="s">
        <v>28</v>
      </c>
      <c r="B180" s="15" t="s">
        <v>29</v>
      </c>
      <c r="C180" s="23">
        <v>13</v>
      </c>
      <c r="D180" s="23">
        <v>0</v>
      </c>
      <c r="E180" s="23">
        <f t="shared" si="6"/>
        <v>13</v>
      </c>
      <c r="F180" s="27"/>
      <c r="G180" s="25">
        <f>SUMIF($B$7:$B$174,"DAS-3",$G$7:$G$174)</f>
        <v>0</v>
      </c>
      <c r="H180" s="25">
        <f>SUMIF($B$7:$B$174,"DAS-3",$H$7:$H$174)-SUMIFS($H$7:$H$174,$D$7:$D$174,"VAGO",$B$7:$B$174,"DAS-3")</f>
        <v>18536.7</v>
      </c>
      <c r="I180" s="25">
        <f>SUMIF($B$7:$B$174,"DAS-3",$I$7:$I$174)-SUMIFS($I$7:$I$174,$D$7:$D$174,"VAGO",$B$7:$B$174,"DAS-3")</f>
        <v>74146.279999999984</v>
      </c>
      <c r="J180" s="25">
        <f>SUMIF($B$7:$B$174,"DAS-3",$J$7:$J$174)</f>
        <v>92682.980000000025</v>
      </c>
      <c r="K180" s="26"/>
      <c r="L180" s="26"/>
      <c r="M180" s="26"/>
      <c r="N180" s="26"/>
      <c r="O180" s="26"/>
      <c r="P180" s="26"/>
      <c r="Q180" s="26"/>
    </row>
    <row r="181" spans="1:30" ht="14.5" x14ac:dyDescent="0.3">
      <c r="A181" s="28" t="s">
        <v>30</v>
      </c>
      <c r="B181" s="15" t="s">
        <v>31</v>
      </c>
      <c r="C181" s="23">
        <v>22</v>
      </c>
      <c r="D181" s="23">
        <v>2</v>
      </c>
      <c r="E181" s="23">
        <f t="shared" si="6"/>
        <v>24</v>
      </c>
      <c r="F181" s="29"/>
      <c r="G181" s="25">
        <f>SUMIF($B$7:$B$174,"DAS-4",$G$7:$G$174)</f>
        <v>0</v>
      </c>
      <c r="H181" s="25">
        <f>SUMIF($B$7:$B$174,"DAS-4",$H$7:$H$174)-SUMIFS($H$7:$H$174,$D$7:$D$174,"VAGO",$B$7:$B$174,"DAS-4")</f>
        <v>19654.199999999997</v>
      </c>
      <c r="I181" s="25">
        <f>SUMIF($B$7:$B$174,"DAS-4",$I$7:$I$174)-SUMIFS($I$7:$I$174,$D$7:$D$174,"VAGO",$B$7:$B$174,"DAS-4")</f>
        <v>115304.42</v>
      </c>
      <c r="J181" s="25">
        <f>SUMIF($B$7:$B$174,"DAS-4",$J$7:$J$174)</f>
        <v>148061.40000000002</v>
      </c>
      <c r="K181" s="26"/>
      <c r="L181" s="26"/>
      <c r="M181" s="26"/>
      <c r="N181" s="26"/>
      <c r="O181" s="26"/>
      <c r="P181" s="26"/>
      <c r="Q181" s="26"/>
    </row>
    <row r="182" spans="1:30" ht="14.5" x14ac:dyDescent="0.3">
      <c r="A182" s="28" t="s">
        <v>32</v>
      </c>
      <c r="B182" s="15" t="s">
        <v>33</v>
      </c>
      <c r="C182" s="23">
        <v>19</v>
      </c>
      <c r="D182" s="23">
        <v>1</v>
      </c>
      <c r="E182" s="23">
        <f t="shared" si="6"/>
        <v>20</v>
      </c>
      <c r="F182" s="29"/>
      <c r="G182" s="25">
        <f>SUMIF($B$7:$B$174,"DAS-5",$G$7:$G$174)</f>
        <v>0</v>
      </c>
      <c r="H182" s="25">
        <f>SUMIF($B$7:$B$174,"DAS-5",$H$7:$H$174)-SUMIFS($H$7:$H$174,$D$7:$D$174,"VAGO",$B$7:$B$174,"DAS-5")</f>
        <v>16185.899999999996</v>
      </c>
      <c r="I182" s="25">
        <f>SUMIF($B$7:$B$174,"DAS-5",$I$7:$I$174)-SUMIFS($I$7:$I$174,$D$7:$D$174,"VAGO",$B$7:$B$174,"DAS-5")</f>
        <v>82007.99000000002</v>
      </c>
      <c r="J182" s="25">
        <f>SUMIF($B$7:$B$174,"DAS-5",$J$7:$J$174)</f>
        <v>103589.16000000003</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6"/>
        <v>5</v>
      </c>
      <c r="F183" s="29"/>
      <c r="G183" s="25">
        <f>SUMIF($B$7:$B$174,"CAA-1",$G$7:$G$174)</f>
        <v>0</v>
      </c>
      <c r="H183" s="25">
        <f>SUMIF($B$7:$B$174,"CAA-1",$H$7:$H$174)-SUMIFS($H$7:$H$174,$D$7:$D$174,"VAGO",$B$7:$B$174,"CAA-1")</f>
        <v>4682.3</v>
      </c>
      <c r="I183" s="25">
        <f>SUMIF($B$7:$B$174,"CAA-1",$I$7:$I$174)-SUMIFS($I$7:$I$174,$D$7:$D$174,"VAGO",$B$7:$B$174,"CAA-1")</f>
        <v>18729.25</v>
      </c>
      <c r="J183" s="25">
        <f>SUMIF($B$7:$B$174,"CAA-1",$J$7:$J$174)</f>
        <v>23411.549999999996</v>
      </c>
      <c r="K183" s="26"/>
      <c r="L183" s="26"/>
      <c r="M183" s="26"/>
      <c r="N183" s="26"/>
      <c r="O183" s="26"/>
      <c r="P183" s="26"/>
      <c r="Q183" s="26"/>
    </row>
    <row r="184" spans="1:30" ht="14.5" x14ac:dyDescent="0.3">
      <c r="A184" s="28" t="s">
        <v>36</v>
      </c>
      <c r="B184" s="15" t="s">
        <v>37</v>
      </c>
      <c r="C184" s="23">
        <v>19</v>
      </c>
      <c r="D184" s="23">
        <v>7</v>
      </c>
      <c r="E184" s="23">
        <f t="shared" si="6"/>
        <v>26</v>
      </c>
      <c r="F184" s="29"/>
      <c r="G184" s="25">
        <f>SUMIF($B$7:$B$174,"CAA-2",$G$7:$G$174)</f>
        <v>0</v>
      </c>
      <c r="H184" s="25">
        <f>SUMIF($B$7:$B$174,"CAA-2",$H$7:$H$174)-SUMIFS($H$7:$H$174,$D$7:$D$174,"VAGO",$B$7:$B$174,"CAA-2")</f>
        <v>12332</v>
      </c>
      <c r="I184" s="25">
        <f>SUMIF($B$7:$B$174,"CAA-2",$I$7:$I$174)-SUMIFS($I$7:$I$174,$D$7:$D$174,"VAGO",$B$7:$B$174,"CAA-2")</f>
        <v>58577.19000000001</v>
      </c>
      <c r="J184" s="25">
        <f>SUMIF($B$7:$B$174,"CAA-2",$J$7:$J$174)</f>
        <v>97885.50999999998</v>
      </c>
      <c r="K184" s="26"/>
      <c r="L184" s="26"/>
      <c r="M184" s="26"/>
      <c r="N184" s="26"/>
      <c r="O184" s="26"/>
      <c r="P184" s="26"/>
      <c r="Q184" s="26"/>
    </row>
    <row r="185" spans="1:30" ht="14.5" x14ac:dyDescent="0.3">
      <c r="A185" s="28" t="s">
        <v>38</v>
      </c>
      <c r="B185" s="15" t="s">
        <v>39</v>
      </c>
      <c r="C185" s="23">
        <v>21</v>
      </c>
      <c r="D185" s="23">
        <v>2</v>
      </c>
      <c r="E185" s="23">
        <f t="shared" si="6"/>
        <v>23</v>
      </c>
      <c r="F185" s="27"/>
      <c r="G185" s="25">
        <f>SUMIF($B$7:$B$174,"CAA-3",$G$7:$G$174)</f>
        <v>0</v>
      </c>
      <c r="H185" s="25">
        <f>SUMIF($B$7:$B$174,"CAA-3",$H$7:$H$174)-SUMIFS($H$7:$H$174,$D$7:$D$174,"VAGO",$B$7:$B$174,"CAA-3")</f>
        <v>10019.799999999997</v>
      </c>
      <c r="I185" s="25">
        <f>SUMIF($B$7:$B$174,"CAA-3",$I$7:$I$174)-SUMIFS($I$7:$I$174,$D$7:$D$174,"VAGO",$B$7:$B$174,"CAA-3")</f>
        <v>42083.159999999989</v>
      </c>
      <c r="J185" s="25">
        <f>SUMIF($B$7:$B$174,"CAA-3",$J$7:$J$174)</f>
        <v>57112.859999999979</v>
      </c>
      <c r="K185" s="26"/>
      <c r="L185" s="26"/>
      <c r="M185" s="26"/>
      <c r="N185" s="26"/>
      <c r="O185" s="26"/>
      <c r="P185" s="26"/>
      <c r="Q185" s="26"/>
    </row>
    <row r="186" spans="1:30" ht="14.5" x14ac:dyDescent="0.3">
      <c r="A186" s="28" t="s">
        <v>40</v>
      </c>
      <c r="B186" s="15" t="s">
        <v>41</v>
      </c>
      <c r="C186" s="23">
        <v>10</v>
      </c>
      <c r="D186" s="23">
        <v>0</v>
      </c>
      <c r="E186" s="23">
        <f t="shared" si="6"/>
        <v>10</v>
      </c>
      <c r="F186" s="27"/>
      <c r="G186" s="25">
        <f>SUMIF($B$7:$B$174,"CAA-4",$G$7:$G$174)</f>
        <v>0</v>
      </c>
      <c r="H186" s="25">
        <f>SUMIF($B$7:$B$174,"CAA-4",$H$7:$H$174)-SUMIFS($H$7:$H$174,$D$7:$D$174,"VAGO",$B$7:$B$174,"CAA-4")</f>
        <v>3083.0000000000005</v>
      </c>
      <c r="I186" s="25">
        <f>SUMIF($B$7:$B$174,"CAA-4",$I$7:$I$174)-SUMIFS($I$7:$I$174,$D$7:$D$174,"VAGO",$B$7:$B$174,"CAA-4")</f>
        <v>12332.099999999999</v>
      </c>
      <c r="J186" s="25">
        <f>SUMIF($B$7:$B$174,"CAA-4",$J$7:$J$174)</f>
        <v>15415.1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6"/>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150</v>
      </c>
      <c r="D188" s="20">
        <f>SUM(D176:D187)</f>
        <v>18</v>
      </c>
      <c r="E188" s="20">
        <f>SUM(E176:E187)</f>
        <v>168</v>
      </c>
      <c r="F188" s="21"/>
      <c r="G188" s="30">
        <f t="shared" ref="G188:I188" si="7">SUM(G176:G187)</f>
        <v>0</v>
      </c>
      <c r="H188" s="30">
        <f t="shared" si="7"/>
        <v>162172.43999999997</v>
      </c>
      <c r="I188" s="30">
        <f t="shared" si="7"/>
        <v>758660.08</v>
      </c>
      <c r="J188" s="30">
        <f>SUM(J176:J187)</f>
        <v>1041299.9700000002</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8">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8"/>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9">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9"/>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9"/>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9"/>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9"/>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0">SUM(C196:C199)</f>
        <v>0</v>
      </c>
      <c r="D200" s="20">
        <f t="shared" si="10"/>
        <v>0</v>
      </c>
      <c r="E200" s="20">
        <f t="shared" si="10"/>
        <v>0</v>
      </c>
      <c r="F200" s="36"/>
      <c r="G200" s="39">
        <f t="shared" ref="G200:I200" si="11">SUM(G195:G199)</f>
        <v>0</v>
      </c>
      <c r="H200" s="39">
        <f t="shared" si="11"/>
        <v>0</v>
      </c>
      <c r="I200" s="39">
        <f t="shared" si="11"/>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2">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87">
        <v>1250</v>
      </c>
      <c r="I206" s="16">
        <f t="shared" si="12"/>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1250</v>
      </c>
      <c r="I207" s="16">
        <f t="shared" si="12"/>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636</v>
      </c>
      <c r="D208" s="94" t="s">
        <v>227</v>
      </c>
      <c r="E208" s="15">
        <v>1</v>
      </c>
      <c r="F208" s="60" t="s">
        <v>581</v>
      </c>
      <c r="G208" s="35"/>
      <c r="H208" s="87">
        <v>1250</v>
      </c>
      <c r="I208" s="16">
        <f t="shared" si="12"/>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12"/>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227</v>
      </c>
      <c r="E213" s="15">
        <v>1</v>
      </c>
      <c r="F213" s="84" t="s">
        <v>414</v>
      </c>
      <c r="G213" s="35">
        <v>0</v>
      </c>
      <c r="H213" s="87">
        <v>3000</v>
      </c>
      <c r="I213" s="16">
        <f t="shared" ref="I213:I217" si="13">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222</v>
      </c>
      <c r="D214" s="94" t="s">
        <v>227</v>
      </c>
      <c r="E214" s="15">
        <v>1</v>
      </c>
      <c r="F214" s="88" t="s">
        <v>253</v>
      </c>
      <c r="G214" s="35"/>
      <c r="H214" s="87">
        <v>1250</v>
      </c>
      <c r="I214" s="16">
        <f t="shared" si="13"/>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1250</v>
      </c>
      <c r="I215" s="16">
        <f t="shared" si="13"/>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1250</v>
      </c>
      <c r="I216" s="16">
        <f t="shared" si="13"/>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1250</v>
      </c>
      <c r="I217" s="16">
        <f t="shared" si="13"/>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4">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635</v>
      </c>
      <c r="D222" s="94" t="s">
        <v>227</v>
      </c>
      <c r="E222" s="15">
        <v>1</v>
      </c>
      <c r="F222" s="60" t="s">
        <v>249</v>
      </c>
      <c r="G222" s="35"/>
      <c r="H222" s="87">
        <v>1250</v>
      </c>
      <c r="I222" s="16">
        <f t="shared" si="14"/>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4"/>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92" t="s">
        <v>374</v>
      </c>
      <c r="G224" s="35"/>
      <c r="H224" s="87">
        <v>1250</v>
      </c>
      <c r="I224" s="16">
        <f t="shared" si="14"/>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635</v>
      </c>
      <c r="D225" s="94" t="s">
        <v>407</v>
      </c>
      <c r="E225" s="15">
        <v>1</v>
      </c>
      <c r="F225" s="90" t="s">
        <v>356</v>
      </c>
      <c r="G225" s="35"/>
      <c r="H225" s="87">
        <v>1250</v>
      </c>
      <c r="I225" s="16">
        <f t="shared" si="14"/>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5">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5"/>
        <v>4</v>
      </c>
      <c r="F228" s="24"/>
      <c r="G228" s="16">
        <f>SUMIF($A$205:$A$209,"MEMBRO",$G$205:$G$209)</f>
        <v>0</v>
      </c>
      <c r="H228" s="16">
        <f>SUMIF($A$205:$A$209,"MEMBRO",$H$205:$H$209)</f>
        <v>5000</v>
      </c>
      <c r="I228" s="16">
        <f t="shared" ref="I228:I232" si="16">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5"/>
        <v>1</v>
      </c>
      <c r="F229" s="24"/>
      <c r="G229" s="16">
        <f>SUMIF($A$213:$A$218,"PRESIDENTE",$G$213:$G$218)</f>
        <v>0</v>
      </c>
      <c r="H229" s="16">
        <f>SUMIF($A$213:$A$218,"PRESIDENTE",$H$213:$H$218)</f>
        <v>3000</v>
      </c>
      <c r="I229" s="16">
        <f t="shared" si="16"/>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5"/>
        <v>4</v>
      </c>
      <c r="F230" s="24"/>
      <c r="G230" s="16">
        <f>SUMIF($A$213:$A$218,"MEMBRO",$G$213:$G$218)</f>
        <v>0</v>
      </c>
      <c r="H230" s="16">
        <f>SUMIF($A$213:$A$218,"MEMBRO",$H$213:$H$218)</f>
        <v>5000</v>
      </c>
      <c r="I230" s="16">
        <f t="shared" si="16"/>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5"/>
        <v>1</v>
      </c>
      <c r="F231" s="24"/>
      <c r="G231" s="16">
        <f>SUMIF($A$220:$A$225,"PRESIDENTE",$G$220:$G$225)</f>
        <v>0</v>
      </c>
      <c r="H231" s="16">
        <f>SUMIF($A$220:$A$225,"PRESIDENTE",$H$220:$H$225)</f>
        <v>3000</v>
      </c>
      <c r="I231" s="16">
        <f t="shared" si="16"/>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5"/>
        <v>4</v>
      </c>
      <c r="F232" s="24"/>
      <c r="G232" s="16">
        <f>SUMIF($A$220:$A$225,"MEMBRO",$G$205:$G$225)</f>
        <v>0</v>
      </c>
      <c r="H232" s="16">
        <f>SUMIF($A$220:$A$225,"MEMBRO",$H$220:$H$225)</f>
        <v>5000</v>
      </c>
      <c r="I232" s="16">
        <f t="shared" si="16"/>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7">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7"/>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7"/>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7"/>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7"/>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92" t="s">
        <v>419</v>
      </c>
      <c r="G243" s="35">
        <v>0</v>
      </c>
      <c r="H243" s="126">
        <v>5036.21</v>
      </c>
      <c r="I243" s="16">
        <f t="shared" si="17"/>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668</v>
      </c>
      <c r="G244" s="35">
        <v>0</v>
      </c>
      <c r="H244" s="126">
        <v>5036.21</v>
      </c>
      <c r="I244" s="16">
        <f t="shared" si="17"/>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92" t="s">
        <v>633</v>
      </c>
      <c r="G245" s="35">
        <v>0</v>
      </c>
      <c r="H245" s="126">
        <v>5036.21</v>
      </c>
      <c r="I245" s="16">
        <f t="shared" si="17"/>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8">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8"/>
        <v>7</v>
      </c>
      <c r="F248" s="24"/>
      <c r="G248" s="16">
        <f>SUMIF($A$238:$A$245,"MEMBRO",$G$238:$G$245)</f>
        <v>0</v>
      </c>
      <c r="H248" s="16">
        <f>SUMIF($A$238:$A$245,"MEMBRO",$H$238:$H$245)</f>
        <v>35253.47</v>
      </c>
      <c r="I248" s="16">
        <f t="shared" ref="I248" si="19">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92" t="s">
        <v>626</v>
      </c>
      <c r="G254" s="35">
        <v>0</v>
      </c>
      <c r="H254" s="126">
        <v>2014.48</v>
      </c>
      <c r="I254" s="16">
        <f t="shared" ref="I254:I256" si="20">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20"/>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92" t="s">
        <v>628</v>
      </c>
      <c r="G256" s="35">
        <v>0</v>
      </c>
      <c r="H256" s="126">
        <v>2014.48</v>
      </c>
      <c r="I256" s="16">
        <f t="shared" si="20"/>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1">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1"/>
        <v>2</v>
      </c>
      <c r="F259" s="24"/>
      <c r="G259" s="16">
        <f>SUMIF($A$254:$A$256,"MEMBRO",$G$254:$G$256)</f>
        <v>0</v>
      </c>
      <c r="H259" s="16">
        <f>SUMIF($A$254:$A$256,"MEMBRO",$H$254:$H$256)</f>
        <v>4028.96</v>
      </c>
      <c r="I259" s="16">
        <f t="shared" ref="I259" si="22">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92" t="s">
        <v>672</v>
      </c>
      <c r="G265" s="35">
        <v>0</v>
      </c>
      <c r="H265" s="126">
        <v>2014.48</v>
      </c>
      <c r="I265" s="16">
        <f t="shared" ref="I265:I267" si="23">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92" t="s">
        <v>671</v>
      </c>
      <c r="G266" s="35">
        <v>0</v>
      </c>
      <c r="H266" s="126">
        <v>2014.48</v>
      </c>
      <c r="I266" s="16">
        <f t="shared" si="23"/>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92" t="s">
        <v>673</v>
      </c>
      <c r="G267" s="35">
        <v>0</v>
      </c>
      <c r="H267" s="126">
        <v>2014.48</v>
      </c>
      <c r="I267" s="16">
        <f t="shared" si="23"/>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4">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4"/>
        <v>2</v>
      </c>
      <c r="F270" s="24"/>
      <c r="G270" s="16">
        <f>SUMIF($A$265:$A$267,"MEMBRO",$G$265:$G$267)</f>
        <v>0</v>
      </c>
      <c r="H270" s="16">
        <f>SUMIF($A$265:$A$267,"MEMBRO",$H$265:$H$267)</f>
        <v>4028.96</v>
      </c>
      <c r="I270" s="16">
        <f t="shared" ref="I270" si="25">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6">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6"/>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6"/>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6"/>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6"/>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6"/>
        <v>1392.8</v>
      </c>
    </row>
    <row r="281" spans="1:30" ht="14.5" x14ac:dyDescent="0.3">
      <c r="A281" s="55" t="s">
        <v>394</v>
      </c>
      <c r="B281" s="93" t="s">
        <v>93</v>
      </c>
      <c r="C281" s="79" t="s">
        <v>636</v>
      </c>
      <c r="D281" s="71" t="s">
        <v>407</v>
      </c>
      <c r="E281" s="53">
        <v>1</v>
      </c>
      <c r="F281" s="83" t="s">
        <v>414</v>
      </c>
      <c r="G281" s="54">
        <v>0</v>
      </c>
      <c r="H281" s="86">
        <v>1392.8</v>
      </c>
      <c r="I281" s="127">
        <f t="shared" si="26"/>
        <v>1392.8</v>
      </c>
    </row>
    <row r="282" spans="1:30" ht="14.5" x14ac:dyDescent="0.3">
      <c r="A282" s="55" t="s">
        <v>394</v>
      </c>
      <c r="B282" s="93" t="s">
        <v>93</v>
      </c>
      <c r="C282" s="79" t="s">
        <v>636</v>
      </c>
      <c r="D282" s="71" t="s">
        <v>407</v>
      </c>
      <c r="E282" s="53">
        <v>1</v>
      </c>
      <c r="F282" s="83" t="s">
        <v>415</v>
      </c>
      <c r="G282" s="54">
        <v>0</v>
      </c>
      <c r="H282" s="86">
        <v>1392.8</v>
      </c>
      <c r="I282" s="127">
        <f t="shared" si="26"/>
        <v>1392.8</v>
      </c>
    </row>
    <row r="283" spans="1:30" ht="14.5" x14ac:dyDescent="0.3">
      <c r="A283" s="80" t="s">
        <v>393</v>
      </c>
      <c r="B283" s="93" t="s">
        <v>93</v>
      </c>
      <c r="C283" s="77" t="s">
        <v>226</v>
      </c>
      <c r="D283" s="71" t="s">
        <v>407</v>
      </c>
      <c r="E283" s="53">
        <v>1</v>
      </c>
      <c r="F283" s="85" t="s">
        <v>416</v>
      </c>
      <c r="G283" s="54">
        <v>0</v>
      </c>
      <c r="H283" s="86">
        <v>1392.8</v>
      </c>
      <c r="I283" s="127">
        <f t="shared" si="26"/>
        <v>1392.8</v>
      </c>
    </row>
    <row r="284" spans="1:30" ht="14.5" x14ac:dyDescent="0.3">
      <c r="A284" s="60" t="s">
        <v>395</v>
      </c>
      <c r="B284" s="93" t="s">
        <v>93</v>
      </c>
      <c r="C284" s="79" t="s">
        <v>226</v>
      </c>
      <c r="D284" s="71" t="s">
        <v>407</v>
      </c>
      <c r="E284" s="53">
        <v>1</v>
      </c>
      <c r="F284" s="84" t="s">
        <v>417</v>
      </c>
      <c r="G284" s="54">
        <v>0</v>
      </c>
      <c r="H284" s="86">
        <v>1392.8</v>
      </c>
      <c r="I284" s="127">
        <f t="shared" si="26"/>
        <v>1392.8</v>
      </c>
    </row>
    <row r="285" spans="1:30" ht="14.5" x14ac:dyDescent="0.3">
      <c r="A285" s="60" t="s">
        <v>396</v>
      </c>
      <c r="B285" s="93" t="s">
        <v>93</v>
      </c>
      <c r="C285" s="79" t="s">
        <v>636</v>
      </c>
      <c r="D285" s="71" t="s">
        <v>407</v>
      </c>
      <c r="E285" s="53">
        <v>1</v>
      </c>
      <c r="F285" s="81" t="s">
        <v>418</v>
      </c>
      <c r="G285" s="54">
        <v>0</v>
      </c>
      <c r="H285" s="86">
        <v>1392.8</v>
      </c>
      <c r="I285" s="127">
        <f t="shared" si="26"/>
        <v>1392.8</v>
      </c>
    </row>
    <row r="286" spans="1:30" ht="14.5" x14ac:dyDescent="0.3">
      <c r="A286" s="60" t="s">
        <v>393</v>
      </c>
      <c r="B286" s="93" t="s">
        <v>93</v>
      </c>
      <c r="C286" s="79" t="s">
        <v>219</v>
      </c>
      <c r="D286" s="71" t="s">
        <v>407</v>
      </c>
      <c r="E286" s="53">
        <v>1</v>
      </c>
      <c r="F286" s="81" t="s">
        <v>419</v>
      </c>
      <c r="G286" s="54">
        <v>0</v>
      </c>
      <c r="H286" s="86">
        <v>1392.8</v>
      </c>
      <c r="I286" s="127">
        <f t="shared" si="26"/>
        <v>1392.8</v>
      </c>
    </row>
    <row r="287" spans="1:30" ht="14.5" x14ac:dyDescent="0.3">
      <c r="A287" s="60" t="s">
        <v>393</v>
      </c>
      <c r="B287" s="93" t="s">
        <v>93</v>
      </c>
      <c r="C287" s="79" t="s">
        <v>219</v>
      </c>
      <c r="D287" s="52" t="s">
        <v>407</v>
      </c>
      <c r="E287" s="53">
        <v>1</v>
      </c>
      <c r="F287" s="81" t="s">
        <v>511</v>
      </c>
      <c r="G287" s="54">
        <v>0</v>
      </c>
      <c r="H287" s="86">
        <v>1392.8</v>
      </c>
      <c r="I287" s="127">
        <f t="shared" si="26"/>
        <v>1392.8</v>
      </c>
    </row>
    <row r="288" spans="1:30" ht="14.5" x14ac:dyDescent="0.3">
      <c r="A288" s="60" t="s">
        <v>573</v>
      </c>
      <c r="B288" s="93" t="s">
        <v>448</v>
      </c>
      <c r="C288" s="79" t="s">
        <v>634</v>
      </c>
      <c r="D288" s="71" t="s">
        <v>407</v>
      </c>
      <c r="E288" s="53">
        <v>1</v>
      </c>
      <c r="F288" s="81" t="s">
        <v>542</v>
      </c>
      <c r="G288" s="54">
        <v>0</v>
      </c>
      <c r="H288" s="86">
        <v>849.76</v>
      </c>
      <c r="I288" s="127">
        <f t="shared" si="26"/>
        <v>849.76</v>
      </c>
    </row>
    <row r="289" spans="1:30" ht="14.5" x14ac:dyDescent="0.3">
      <c r="A289" s="60" t="s">
        <v>393</v>
      </c>
      <c r="B289" s="93" t="s">
        <v>448</v>
      </c>
      <c r="C289" s="79" t="s">
        <v>219</v>
      </c>
      <c r="D289" s="71" t="s">
        <v>407</v>
      </c>
      <c r="E289" s="53">
        <v>1</v>
      </c>
      <c r="F289" s="84" t="s">
        <v>422</v>
      </c>
      <c r="G289" s="54">
        <v>0</v>
      </c>
      <c r="H289" s="86">
        <v>849.76</v>
      </c>
      <c r="I289" s="127">
        <f t="shared" si="26"/>
        <v>849.76</v>
      </c>
    </row>
    <row r="290" spans="1:30" ht="14.5" x14ac:dyDescent="0.3">
      <c r="A290" s="60" t="s">
        <v>395</v>
      </c>
      <c r="B290" s="93" t="s">
        <v>448</v>
      </c>
      <c r="C290" s="79" t="s">
        <v>219</v>
      </c>
      <c r="D290" s="71" t="s">
        <v>407</v>
      </c>
      <c r="E290" s="53">
        <v>1</v>
      </c>
      <c r="F290" s="84" t="s">
        <v>423</v>
      </c>
      <c r="G290" s="54">
        <v>0</v>
      </c>
      <c r="H290" s="86">
        <v>849.76</v>
      </c>
      <c r="I290" s="127">
        <f t="shared" si="26"/>
        <v>849.76</v>
      </c>
    </row>
    <row r="291" spans="1:30" ht="14.5" x14ac:dyDescent="0.3">
      <c r="A291" s="60" t="s">
        <v>399</v>
      </c>
      <c r="B291" s="93" t="s">
        <v>448</v>
      </c>
      <c r="C291" s="79" t="s">
        <v>634</v>
      </c>
      <c r="D291" s="71" t="s">
        <v>407</v>
      </c>
      <c r="E291" s="53">
        <v>1</v>
      </c>
      <c r="F291" s="84" t="s">
        <v>424</v>
      </c>
      <c r="G291" s="54">
        <v>0</v>
      </c>
      <c r="H291" s="86">
        <v>849.76</v>
      </c>
      <c r="I291" s="127">
        <f t="shared" si="26"/>
        <v>849.76</v>
      </c>
    </row>
    <row r="292" spans="1:30" ht="14.5" x14ac:dyDescent="0.3">
      <c r="A292" s="60" t="s">
        <v>400</v>
      </c>
      <c r="B292" s="93" t="s">
        <v>448</v>
      </c>
      <c r="C292" s="79" t="s">
        <v>636</v>
      </c>
      <c r="D292" s="71" t="s">
        <v>407</v>
      </c>
      <c r="E292" s="53">
        <v>1</v>
      </c>
      <c r="F292" s="84" t="s">
        <v>425</v>
      </c>
      <c r="G292" s="54">
        <v>0</v>
      </c>
      <c r="H292" s="86">
        <v>849.76</v>
      </c>
      <c r="I292" s="127">
        <f t="shared" si="26"/>
        <v>849.76</v>
      </c>
    </row>
    <row r="293" spans="1:30" ht="14.5" x14ac:dyDescent="0.3">
      <c r="A293" s="60" t="s">
        <v>401</v>
      </c>
      <c r="B293" s="93" t="s">
        <v>448</v>
      </c>
      <c r="C293" s="79" t="s">
        <v>634</v>
      </c>
      <c r="D293" s="71" t="s">
        <v>407</v>
      </c>
      <c r="E293" s="53">
        <v>1</v>
      </c>
      <c r="F293" s="84" t="s">
        <v>426</v>
      </c>
      <c r="G293" s="54">
        <v>0</v>
      </c>
      <c r="H293" s="86">
        <v>849.76</v>
      </c>
      <c r="I293" s="127">
        <f t="shared" si="26"/>
        <v>849.76</v>
      </c>
    </row>
    <row r="294" spans="1:30" ht="14.5" x14ac:dyDescent="0.3">
      <c r="A294" s="60" t="s">
        <v>402</v>
      </c>
      <c r="B294" s="93" t="s">
        <v>448</v>
      </c>
      <c r="C294" s="79" t="s">
        <v>636</v>
      </c>
      <c r="D294" s="71" t="s">
        <v>407</v>
      </c>
      <c r="E294" s="53">
        <v>1</v>
      </c>
      <c r="F294" s="81" t="s">
        <v>427</v>
      </c>
      <c r="G294" s="54">
        <v>0</v>
      </c>
      <c r="H294" s="86">
        <v>849.76</v>
      </c>
      <c r="I294" s="127">
        <f t="shared" si="26"/>
        <v>849.76</v>
      </c>
    </row>
    <row r="295" spans="1:30" ht="14.5" x14ac:dyDescent="0.3">
      <c r="A295" s="60" t="s">
        <v>403</v>
      </c>
      <c r="B295" s="93" t="s">
        <v>448</v>
      </c>
      <c r="C295" s="79" t="s">
        <v>222</v>
      </c>
      <c r="D295" s="71" t="s">
        <v>407</v>
      </c>
      <c r="E295" s="53">
        <v>1</v>
      </c>
      <c r="F295" s="84" t="s">
        <v>428</v>
      </c>
      <c r="G295" s="54">
        <v>0</v>
      </c>
      <c r="H295" s="86">
        <v>849.76</v>
      </c>
      <c r="I295" s="127">
        <f t="shared" si="26"/>
        <v>849.76</v>
      </c>
    </row>
    <row r="296" spans="1:30" ht="14.5" x14ac:dyDescent="0.3">
      <c r="A296" s="60" t="s">
        <v>398</v>
      </c>
      <c r="B296" s="93" t="s">
        <v>448</v>
      </c>
      <c r="C296" s="79" t="s">
        <v>634</v>
      </c>
      <c r="D296" s="71" t="s">
        <v>407</v>
      </c>
      <c r="E296" s="53">
        <v>1</v>
      </c>
      <c r="F296" s="84" t="s">
        <v>429</v>
      </c>
      <c r="G296" s="54">
        <v>0</v>
      </c>
      <c r="H296" s="86">
        <v>849.76</v>
      </c>
      <c r="I296" s="127">
        <f t="shared" si="26"/>
        <v>849.76</v>
      </c>
    </row>
    <row r="297" spans="1:30" ht="14.5" x14ac:dyDescent="0.3">
      <c r="A297" s="60" t="s">
        <v>393</v>
      </c>
      <c r="B297" s="93" t="s">
        <v>448</v>
      </c>
      <c r="C297" s="79" t="s">
        <v>226</v>
      </c>
      <c r="D297" s="71" t="s">
        <v>407</v>
      </c>
      <c r="E297" s="53">
        <v>1</v>
      </c>
      <c r="F297" s="81" t="s">
        <v>430</v>
      </c>
      <c r="G297" s="54">
        <v>0</v>
      </c>
      <c r="H297" s="86">
        <v>849.76</v>
      </c>
      <c r="I297" s="127">
        <f t="shared" si="26"/>
        <v>849.76</v>
      </c>
    </row>
    <row r="298" spans="1:30" ht="14.5" x14ac:dyDescent="0.3">
      <c r="A298" s="60" t="s">
        <v>404</v>
      </c>
      <c r="B298" s="93" t="s">
        <v>448</v>
      </c>
      <c r="C298" s="79" t="s">
        <v>634</v>
      </c>
      <c r="D298" s="71" t="s">
        <v>407</v>
      </c>
      <c r="E298" s="53">
        <v>1</v>
      </c>
      <c r="F298" s="84" t="s">
        <v>431</v>
      </c>
      <c r="G298" s="54">
        <v>0</v>
      </c>
      <c r="H298" s="86">
        <v>849.76</v>
      </c>
      <c r="I298" s="127">
        <f t="shared" si="26"/>
        <v>849.76</v>
      </c>
    </row>
    <row r="299" spans="1:30" ht="14.5" x14ac:dyDescent="0.3">
      <c r="A299" s="60" t="s">
        <v>405</v>
      </c>
      <c r="B299" s="93" t="s">
        <v>448</v>
      </c>
      <c r="C299" s="79" t="s">
        <v>219</v>
      </c>
      <c r="D299" s="71" t="s">
        <v>407</v>
      </c>
      <c r="E299" s="53">
        <v>1</v>
      </c>
      <c r="F299" s="84" t="s">
        <v>432</v>
      </c>
      <c r="G299" s="54">
        <v>0</v>
      </c>
      <c r="H299" s="86">
        <v>849.76</v>
      </c>
      <c r="I299" s="127">
        <f t="shared" si="26"/>
        <v>849.76</v>
      </c>
    </row>
    <row r="300" spans="1:30" ht="14.5" x14ac:dyDescent="0.3">
      <c r="A300" s="60" t="s">
        <v>402</v>
      </c>
      <c r="B300" s="93" t="s">
        <v>448</v>
      </c>
      <c r="C300" s="79" t="s">
        <v>636</v>
      </c>
      <c r="D300" s="71" t="s">
        <v>407</v>
      </c>
      <c r="E300" s="53">
        <v>1</v>
      </c>
      <c r="F300" s="84" t="s">
        <v>433</v>
      </c>
      <c r="G300" s="54">
        <v>0</v>
      </c>
      <c r="H300" s="86">
        <v>849.76</v>
      </c>
      <c r="I300" s="127">
        <f t="shared" si="26"/>
        <v>849.76</v>
      </c>
    </row>
    <row r="301" spans="1:30" ht="14.5" x14ac:dyDescent="0.3">
      <c r="A301" s="60" t="s">
        <v>403</v>
      </c>
      <c r="B301" s="93" t="s">
        <v>448</v>
      </c>
      <c r="C301" s="79" t="s">
        <v>635</v>
      </c>
      <c r="D301" s="71" t="s">
        <v>407</v>
      </c>
      <c r="E301" s="53">
        <v>1</v>
      </c>
      <c r="F301" s="84" t="s">
        <v>434</v>
      </c>
      <c r="G301" s="54">
        <v>0</v>
      </c>
      <c r="H301" s="86">
        <v>849.76</v>
      </c>
      <c r="I301" s="127">
        <f t="shared" si="26"/>
        <v>849.76</v>
      </c>
    </row>
    <row r="302" spans="1:30" ht="14.5" x14ac:dyDescent="0.3">
      <c r="A302" s="60" t="s">
        <v>406</v>
      </c>
      <c r="B302" s="93" t="s">
        <v>448</v>
      </c>
      <c r="C302" s="79" t="s">
        <v>219</v>
      </c>
      <c r="D302" s="71" t="s">
        <v>407</v>
      </c>
      <c r="E302" s="53">
        <v>1</v>
      </c>
      <c r="F302" s="81" t="s">
        <v>435</v>
      </c>
      <c r="G302" s="54">
        <v>0</v>
      </c>
      <c r="H302" s="86">
        <v>849.76</v>
      </c>
      <c r="I302" s="127">
        <f t="shared" si="26"/>
        <v>849.76</v>
      </c>
    </row>
    <row r="303" spans="1:30" ht="14.5" x14ac:dyDescent="0.3">
      <c r="A303" s="60" t="s">
        <v>393</v>
      </c>
      <c r="B303" s="93" t="s">
        <v>448</v>
      </c>
      <c r="C303" s="79"/>
      <c r="D303" s="52" t="s">
        <v>386</v>
      </c>
      <c r="E303" s="53">
        <v>1</v>
      </c>
      <c r="F303" s="81" t="s">
        <v>386</v>
      </c>
      <c r="G303" s="54">
        <v>0</v>
      </c>
      <c r="H303" s="86">
        <v>849.76</v>
      </c>
      <c r="I303" s="127">
        <f t="shared" si="26"/>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6"/>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6"/>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7">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3</v>
      </c>
      <c r="E308" s="23">
        <f t="shared" si="27"/>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7"/>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7"/>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7"/>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7"/>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8">SUM(D307:D312)</f>
        <v>3</v>
      </c>
      <c r="E313" s="20">
        <f t="shared" si="28"/>
        <v>31</v>
      </c>
      <c r="F313" s="36"/>
      <c r="G313" s="39">
        <f t="shared" ref="G313:H313" si="29">SUM(G307:G312)</f>
        <v>0</v>
      </c>
      <c r="H313" s="39">
        <f t="shared" si="29"/>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207</v>
      </c>
      <c r="D316" s="20">
        <f>SUM(D188+D200+D233+D249+D260+D271+D313)</f>
        <v>21</v>
      </c>
      <c r="E316" s="20">
        <f>SUM(E188+E200+E233+E249+E260+E271+E313)</f>
        <v>228</v>
      </c>
      <c r="F316" s="21"/>
      <c r="G316" s="39">
        <f>SUM(H188+G200+G233+G249+G260+G271+G313)</f>
        <v>162172.43999999997</v>
      </c>
      <c r="H316" s="39">
        <f>SUM(I188+H200+H233+H249+H260+H271+H313)</f>
        <v>868438.71999999986</v>
      </c>
      <c r="I316" s="39">
        <f>SUM(J188+I200+I233+I249+I260+I271+I313)</f>
        <v>1151078.6100000001</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customFormat="1" ht="14" x14ac:dyDescent="0.3"/>
    <row r="402" customFormat="1" ht="14" x14ac:dyDescent="0.3"/>
    <row r="403" customFormat="1" ht="14" x14ac:dyDescent="0.3"/>
    <row r="404" customFormat="1" ht="14" x14ac:dyDescent="0.3"/>
    <row r="405" customFormat="1" ht="14" x14ac:dyDescent="0.3"/>
    <row r="406" customFormat="1" ht="14" x14ac:dyDescent="0.3"/>
    <row r="407" customFormat="1" ht="14" x14ac:dyDescent="0.3"/>
    <row r="408" customFormat="1" ht="14" x14ac:dyDescent="0.3"/>
    <row r="409" customFormat="1" ht="14" x14ac:dyDescent="0.3"/>
    <row r="410" customFormat="1" ht="14" x14ac:dyDescent="0.3"/>
    <row r="411" customFormat="1" ht="14" x14ac:dyDescent="0.3"/>
    <row r="412" customFormat="1" ht="14" x14ac:dyDescent="0.3"/>
    <row r="413" customFormat="1" ht="14" x14ac:dyDescent="0.3"/>
    <row r="414" customFormat="1" ht="14" x14ac:dyDescent="0.3"/>
    <row r="415" customFormat="1" ht="14" x14ac:dyDescent="0.3"/>
    <row r="416" customFormat="1" ht="14" x14ac:dyDescent="0.3"/>
    <row r="417" customFormat="1" ht="14" x14ac:dyDescent="0.3"/>
    <row r="418" customFormat="1" ht="14" x14ac:dyDescent="0.3"/>
    <row r="419" customFormat="1" ht="14" x14ac:dyDescent="0.3"/>
    <row r="420" customFormat="1" ht="14" x14ac:dyDescent="0.3"/>
    <row r="421" customFormat="1" ht="14" x14ac:dyDescent="0.3"/>
    <row r="422" customFormat="1" ht="14" x14ac:dyDescent="0.3"/>
    <row r="423" customFormat="1" ht="14" x14ac:dyDescent="0.3"/>
    <row r="424" customFormat="1" ht="14" x14ac:dyDescent="0.3"/>
    <row r="425" customFormat="1" ht="14" x14ac:dyDescent="0.3"/>
    <row r="426" customFormat="1" ht="14" x14ac:dyDescent="0.3"/>
    <row r="427" customFormat="1" ht="14" x14ac:dyDescent="0.3"/>
    <row r="428" customFormat="1" ht="14" x14ac:dyDescent="0.3"/>
    <row r="429" customFormat="1" ht="14" x14ac:dyDescent="0.3"/>
    <row r="430" customFormat="1" ht="14" x14ac:dyDescent="0.3"/>
    <row r="431" customFormat="1" ht="14" x14ac:dyDescent="0.3"/>
    <row r="432" customFormat="1" ht="14" x14ac:dyDescent="0.3"/>
    <row r="433" customFormat="1" ht="14" x14ac:dyDescent="0.3"/>
    <row r="434" customFormat="1" ht="14" x14ac:dyDescent="0.3"/>
    <row r="435" customFormat="1" ht="14" x14ac:dyDescent="0.3"/>
    <row r="436" customFormat="1" ht="14" x14ac:dyDescent="0.3"/>
    <row r="437" customFormat="1" ht="14" x14ac:dyDescent="0.3"/>
    <row r="438" customFormat="1" ht="14" x14ac:dyDescent="0.3"/>
    <row r="439" customFormat="1" ht="14" x14ac:dyDescent="0.3"/>
    <row r="440" customFormat="1" ht="14" x14ac:dyDescent="0.3"/>
    <row r="441" customFormat="1" ht="14" x14ac:dyDescent="0.3"/>
    <row r="442" customFormat="1" ht="14" x14ac:dyDescent="0.3"/>
    <row r="443" customFormat="1" ht="14" x14ac:dyDescent="0.3"/>
    <row r="444" customFormat="1" ht="14" x14ac:dyDescent="0.3"/>
    <row r="445" customFormat="1" ht="14" x14ac:dyDescent="0.3"/>
    <row r="446" customFormat="1" ht="14" x14ac:dyDescent="0.3"/>
    <row r="447" customFormat="1" ht="14" x14ac:dyDescent="0.3"/>
    <row r="448" customFormat="1" ht="14" x14ac:dyDescent="0.3"/>
    <row r="449" customFormat="1" ht="14" x14ac:dyDescent="0.3"/>
    <row r="450" customFormat="1" ht="14" x14ac:dyDescent="0.3"/>
    <row r="451" customFormat="1" ht="14" x14ac:dyDescent="0.3"/>
    <row r="452" customFormat="1" ht="14" x14ac:dyDescent="0.3"/>
    <row r="453" customFormat="1" ht="14" x14ac:dyDescent="0.3"/>
    <row r="454" customFormat="1" ht="14" x14ac:dyDescent="0.3"/>
    <row r="455" customFormat="1" ht="14" x14ac:dyDescent="0.3"/>
    <row r="456" customFormat="1" ht="14" x14ac:dyDescent="0.3"/>
    <row r="457" customFormat="1" ht="14" x14ac:dyDescent="0.3"/>
    <row r="458" customFormat="1" ht="14" x14ac:dyDescent="0.3"/>
    <row r="459" customFormat="1" ht="14" x14ac:dyDescent="0.3"/>
    <row r="460" customFormat="1" ht="14" x14ac:dyDescent="0.3"/>
    <row r="461" customFormat="1" ht="14" x14ac:dyDescent="0.3"/>
    <row r="462" customFormat="1" ht="14" x14ac:dyDescent="0.3"/>
    <row r="463" customFormat="1" ht="14" x14ac:dyDescent="0.3"/>
    <row r="464" customFormat="1" ht="14" x14ac:dyDescent="0.3"/>
    <row r="465" customFormat="1" ht="14" x14ac:dyDescent="0.3"/>
    <row r="466" customFormat="1" ht="14" x14ac:dyDescent="0.3"/>
    <row r="467" customFormat="1" ht="14" x14ac:dyDescent="0.3"/>
    <row r="468" customFormat="1" ht="14" x14ac:dyDescent="0.3"/>
    <row r="469" customFormat="1" ht="14" x14ac:dyDescent="0.3"/>
    <row r="470" customFormat="1" ht="14" x14ac:dyDescent="0.3"/>
    <row r="471" customFormat="1" ht="14" x14ac:dyDescent="0.3"/>
    <row r="472" customFormat="1" ht="14" x14ac:dyDescent="0.3"/>
    <row r="473" customFormat="1" ht="14" x14ac:dyDescent="0.3"/>
    <row r="474" customFormat="1" ht="14" x14ac:dyDescent="0.3"/>
    <row r="475" customFormat="1" ht="14" x14ac:dyDescent="0.3"/>
    <row r="476" customFormat="1" ht="14" x14ac:dyDescent="0.3"/>
    <row r="477" customFormat="1" ht="14" x14ac:dyDescent="0.3"/>
    <row r="478" customFormat="1" ht="14" x14ac:dyDescent="0.3"/>
    <row r="479" customFormat="1" ht="14" x14ac:dyDescent="0.3"/>
    <row r="480" customFormat="1" ht="14" x14ac:dyDescent="0.3"/>
    <row r="481" customFormat="1" ht="14" x14ac:dyDescent="0.3"/>
    <row r="482" customFormat="1" ht="14" x14ac:dyDescent="0.3"/>
    <row r="483" customFormat="1" ht="14" x14ac:dyDescent="0.3"/>
    <row r="484" customFormat="1" ht="14" x14ac:dyDescent="0.3"/>
    <row r="485" customFormat="1" ht="14" x14ac:dyDescent="0.3"/>
    <row r="486" customFormat="1" ht="14" x14ac:dyDescent="0.3"/>
    <row r="487" customFormat="1" ht="14" x14ac:dyDescent="0.3"/>
    <row r="488" customFormat="1" ht="14" x14ac:dyDescent="0.3"/>
    <row r="489" customFormat="1" ht="14" x14ac:dyDescent="0.3"/>
    <row r="490" customFormat="1" ht="14" x14ac:dyDescent="0.3"/>
    <row r="491" customFormat="1" ht="14" x14ac:dyDescent="0.3"/>
    <row r="492" customFormat="1" ht="14" x14ac:dyDescent="0.3"/>
    <row r="493" customFormat="1" ht="14" x14ac:dyDescent="0.3"/>
    <row r="494" customFormat="1" ht="14" x14ac:dyDescent="0.3"/>
    <row r="495" customFormat="1" ht="14" x14ac:dyDescent="0.3"/>
    <row r="496" customFormat="1" ht="14" x14ac:dyDescent="0.3"/>
    <row r="497" customFormat="1" ht="14" x14ac:dyDescent="0.3"/>
    <row r="498" customFormat="1" ht="14" x14ac:dyDescent="0.3"/>
    <row r="499" customFormat="1" ht="14" x14ac:dyDescent="0.3"/>
    <row r="500" customFormat="1" ht="14" x14ac:dyDescent="0.3"/>
    <row r="501" customFormat="1" ht="14" x14ac:dyDescent="0.3"/>
    <row r="502" customFormat="1" ht="14" x14ac:dyDescent="0.3"/>
    <row r="503" customFormat="1" ht="14" x14ac:dyDescent="0.3"/>
    <row r="504" customFormat="1" ht="14" x14ac:dyDescent="0.3"/>
    <row r="505" customFormat="1" ht="14" x14ac:dyDescent="0.3"/>
    <row r="506" customFormat="1" ht="14" x14ac:dyDescent="0.3"/>
    <row r="507" customFormat="1" ht="14" x14ac:dyDescent="0.3"/>
    <row r="508" customFormat="1" ht="14" x14ac:dyDescent="0.3"/>
    <row r="509" customFormat="1" ht="14" x14ac:dyDescent="0.3"/>
    <row r="510" customFormat="1" ht="14" x14ac:dyDescent="0.3"/>
    <row r="511" customFormat="1" ht="14" x14ac:dyDescent="0.3"/>
    <row r="512" customFormat="1" ht="14" x14ac:dyDescent="0.3"/>
    <row r="513" customFormat="1" ht="14" x14ac:dyDescent="0.3"/>
    <row r="514" customFormat="1" ht="14" x14ac:dyDescent="0.3"/>
    <row r="515" customFormat="1" ht="14" x14ac:dyDescent="0.3"/>
    <row r="516" customFormat="1" ht="14" x14ac:dyDescent="0.3"/>
    <row r="517" customFormat="1" ht="14" x14ac:dyDescent="0.3"/>
    <row r="518" customFormat="1" ht="14" x14ac:dyDescent="0.3"/>
    <row r="519" customFormat="1" ht="14" x14ac:dyDescent="0.3"/>
    <row r="520" customFormat="1" ht="14" x14ac:dyDescent="0.3"/>
    <row r="521" customFormat="1" ht="14" x14ac:dyDescent="0.3"/>
    <row r="522" customFormat="1" ht="14" x14ac:dyDescent="0.3"/>
    <row r="523" customFormat="1" ht="14" x14ac:dyDescent="0.3"/>
    <row r="524" customFormat="1" ht="14" x14ac:dyDescent="0.3"/>
    <row r="525" customFormat="1" ht="14" x14ac:dyDescent="0.3"/>
    <row r="526" customFormat="1" ht="14" x14ac:dyDescent="0.3"/>
    <row r="527" customFormat="1" ht="14" x14ac:dyDescent="0.3"/>
    <row r="528" customFormat="1" ht="14" x14ac:dyDescent="0.3"/>
    <row r="529" customFormat="1" ht="14" x14ac:dyDescent="0.3"/>
    <row r="530" customFormat="1" ht="14" x14ac:dyDescent="0.3"/>
    <row r="531" customFormat="1" ht="14" x14ac:dyDescent="0.3"/>
    <row r="532" customFormat="1" ht="14" x14ac:dyDescent="0.3"/>
    <row r="533" customFormat="1" ht="14" x14ac:dyDescent="0.3"/>
    <row r="534" customFormat="1" ht="14" x14ac:dyDescent="0.3"/>
    <row r="535" customFormat="1" ht="14" x14ac:dyDescent="0.3"/>
    <row r="536" customFormat="1" ht="14" x14ac:dyDescent="0.3"/>
    <row r="537" customFormat="1" ht="14" x14ac:dyDescent="0.3"/>
    <row r="538" customFormat="1" ht="14" x14ac:dyDescent="0.3"/>
    <row r="539" customFormat="1" ht="14" x14ac:dyDescent="0.3"/>
    <row r="540" customFormat="1" ht="14" x14ac:dyDescent="0.3"/>
    <row r="541" customFormat="1" ht="14" x14ac:dyDescent="0.3"/>
    <row r="542" customFormat="1" ht="14" x14ac:dyDescent="0.3"/>
    <row r="543" customFormat="1" ht="14" x14ac:dyDescent="0.3"/>
    <row r="544" customFormat="1" ht="14" x14ac:dyDescent="0.3"/>
    <row r="545" customFormat="1" ht="14" x14ac:dyDescent="0.3"/>
    <row r="546" customFormat="1" ht="14" x14ac:dyDescent="0.3"/>
    <row r="547" customFormat="1" ht="14" x14ac:dyDescent="0.3"/>
    <row r="548" customFormat="1" ht="14" x14ac:dyDescent="0.3"/>
    <row r="549" customFormat="1" ht="14" x14ac:dyDescent="0.3"/>
    <row r="550" customFormat="1" ht="14" x14ac:dyDescent="0.3"/>
    <row r="551" customFormat="1" ht="14" x14ac:dyDescent="0.3"/>
    <row r="552" customFormat="1" ht="14" x14ac:dyDescent="0.3"/>
    <row r="553" customFormat="1" ht="14" x14ac:dyDescent="0.3"/>
    <row r="554" customFormat="1" ht="14" x14ac:dyDescent="0.3"/>
    <row r="555" customFormat="1" ht="14" x14ac:dyDescent="0.3"/>
    <row r="556" customFormat="1" ht="14" x14ac:dyDescent="0.3"/>
    <row r="557" customFormat="1" ht="14" x14ac:dyDescent="0.3"/>
    <row r="558" customFormat="1" ht="14" x14ac:dyDescent="0.3"/>
    <row r="559" customFormat="1" ht="14" x14ac:dyDescent="0.3"/>
    <row r="560" customFormat="1" ht="14" x14ac:dyDescent="0.3"/>
    <row r="561" customFormat="1" ht="14" x14ac:dyDescent="0.3"/>
    <row r="562" customFormat="1" ht="14" x14ac:dyDescent="0.3"/>
    <row r="563" customFormat="1" ht="14" x14ac:dyDescent="0.3"/>
    <row r="564" customFormat="1" ht="14" x14ac:dyDescent="0.3"/>
    <row r="565" customFormat="1" ht="14" x14ac:dyDescent="0.3"/>
    <row r="566" customFormat="1" ht="14" x14ac:dyDescent="0.3"/>
    <row r="567" customFormat="1" ht="14" x14ac:dyDescent="0.3"/>
    <row r="568" customFormat="1" ht="14" x14ac:dyDescent="0.3"/>
    <row r="569" customFormat="1" ht="14" x14ac:dyDescent="0.3"/>
    <row r="570" customFormat="1" ht="14" x14ac:dyDescent="0.3"/>
    <row r="571" customFormat="1" ht="14" x14ac:dyDescent="0.3"/>
    <row r="572" customFormat="1" ht="14" x14ac:dyDescent="0.3"/>
    <row r="573" customFormat="1" ht="14" x14ac:dyDescent="0.3"/>
    <row r="574" customFormat="1" ht="14" x14ac:dyDescent="0.3"/>
    <row r="575" customFormat="1" ht="14" x14ac:dyDescent="0.3"/>
    <row r="576" customFormat="1" ht="14" x14ac:dyDescent="0.3"/>
    <row r="577" customFormat="1" ht="14" x14ac:dyDescent="0.3"/>
    <row r="578" customFormat="1" ht="14" x14ac:dyDescent="0.3"/>
    <row r="579" customFormat="1" ht="14" x14ac:dyDescent="0.3"/>
    <row r="580" customFormat="1" ht="14" x14ac:dyDescent="0.3"/>
    <row r="581" customFormat="1" ht="14" x14ac:dyDescent="0.3"/>
    <row r="582" customFormat="1" ht="14" x14ac:dyDescent="0.3"/>
    <row r="583" customFormat="1" ht="14" x14ac:dyDescent="0.3"/>
    <row r="584" customFormat="1" ht="14" x14ac:dyDescent="0.3"/>
    <row r="585" customFormat="1" ht="14" x14ac:dyDescent="0.3"/>
    <row r="586" customFormat="1" ht="14" x14ac:dyDescent="0.3"/>
    <row r="587" customFormat="1" ht="14" x14ac:dyDescent="0.3"/>
    <row r="588" customFormat="1" ht="14" x14ac:dyDescent="0.3"/>
    <row r="589" customFormat="1" ht="14" x14ac:dyDescent="0.3"/>
    <row r="590" customFormat="1" ht="14" x14ac:dyDescent="0.3"/>
    <row r="591" customFormat="1" ht="14" x14ac:dyDescent="0.3"/>
    <row r="592" customFormat="1" ht="14" x14ac:dyDescent="0.3"/>
    <row r="593" customFormat="1" ht="14" x14ac:dyDescent="0.3"/>
    <row r="594" customFormat="1" ht="14" x14ac:dyDescent="0.3"/>
    <row r="595" customFormat="1" ht="14" x14ac:dyDescent="0.3"/>
    <row r="596" customFormat="1" ht="14" x14ac:dyDescent="0.3"/>
    <row r="597" customFormat="1" ht="14" x14ac:dyDescent="0.3"/>
    <row r="598" customFormat="1" ht="14" x14ac:dyDescent="0.3"/>
    <row r="599" customFormat="1" ht="14" x14ac:dyDescent="0.3"/>
    <row r="600" customFormat="1" ht="14" x14ac:dyDescent="0.3"/>
    <row r="601" customFormat="1" ht="14" x14ac:dyDescent="0.3"/>
    <row r="602" customFormat="1" ht="14" x14ac:dyDescent="0.3"/>
    <row r="603" customFormat="1" ht="14" x14ac:dyDescent="0.3"/>
    <row r="604" customFormat="1" ht="14" x14ac:dyDescent="0.3"/>
    <row r="605" customFormat="1" ht="14" x14ac:dyDescent="0.3"/>
    <row r="606" customFormat="1" ht="14" x14ac:dyDescent="0.3"/>
    <row r="607" customFormat="1" ht="14" x14ac:dyDescent="0.3"/>
    <row r="608" customFormat="1" ht="14" x14ac:dyDescent="0.3"/>
    <row r="609" customFormat="1" ht="14" x14ac:dyDescent="0.3"/>
    <row r="610" customFormat="1" ht="14" x14ac:dyDescent="0.3"/>
    <row r="611" customFormat="1" ht="14" x14ac:dyDescent="0.3"/>
    <row r="612" customFormat="1" ht="14" x14ac:dyDescent="0.3"/>
    <row r="613" customFormat="1" ht="14" x14ac:dyDescent="0.3"/>
    <row r="614" customFormat="1" ht="14" x14ac:dyDescent="0.3"/>
    <row r="615" customFormat="1" ht="14" x14ac:dyDescent="0.3"/>
    <row r="616" customFormat="1" ht="14" x14ac:dyDescent="0.3"/>
    <row r="617" customFormat="1" ht="14" x14ac:dyDescent="0.3"/>
    <row r="618" customFormat="1" ht="14" x14ac:dyDescent="0.3"/>
    <row r="619" customFormat="1" ht="14" x14ac:dyDescent="0.3"/>
    <row r="620" customFormat="1" ht="14" x14ac:dyDescent="0.3"/>
    <row r="621" customFormat="1" ht="14" x14ac:dyDescent="0.3"/>
    <row r="622" customFormat="1" ht="14" x14ac:dyDescent="0.3"/>
    <row r="623" customFormat="1" ht="14" x14ac:dyDescent="0.3"/>
    <row r="624" customFormat="1" ht="14" x14ac:dyDescent="0.3"/>
    <row r="625" customFormat="1" ht="14" x14ac:dyDescent="0.3"/>
    <row r="626" customFormat="1" ht="14" x14ac:dyDescent="0.3"/>
    <row r="627" customFormat="1" ht="14" x14ac:dyDescent="0.3"/>
    <row r="628" customFormat="1" ht="14" x14ac:dyDescent="0.3"/>
    <row r="629" customFormat="1" ht="14" x14ac:dyDescent="0.3"/>
    <row r="630" customFormat="1" ht="14" x14ac:dyDescent="0.3"/>
    <row r="631" customFormat="1" ht="14" x14ac:dyDescent="0.3"/>
    <row r="632" customFormat="1" ht="14" x14ac:dyDescent="0.3"/>
    <row r="633" customFormat="1" ht="14" x14ac:dyDescent="0.3"/>
    <row r="634" customFormat="1" ht="14" x14ac:dyDescent="0.3"/>
    <row r="635" customFormat="1" ht="14" x14ac:dyDescent="0.3"/>
    <row r="636" customFormat="1" ht="14" x14ac:dyDescent="0.3"/>
    <row r="637" customFormat="1" ht="14" x14ac:dyDescent="0.3"/>
    <row r="638" customFormat="1" ht="14" x14ac:dyDescent="0.3"/>
    <row r="639" customFormat="1" ht="14" x14ac:dyDescent="0.3"/>
    <row r="640" customFormat="1" ht="14" x14ac:dyDescent="0.3"/>
    <row r="641" customFormat="1" ht="14" x14ac:dyDescent="0.3"/>
    <row r="642" customFormat="1" ht="14" x14ac:dyDescent="0.3"/>
    <row r="643" customFormat="1" ht="14" x14ac:dyDescent="0.3"/>
    <row r="644" customFormat="1" ht="14" x14ac:dyDescent="0.3"/>
    <row r="645" customFormat="1" ht="14" x14ac:dyDescent="0.3"/>
    <row r="646" customFormat="1" ht="14" x14ac:dyDescent="0.3"/>
    <row r="647" customFormat="1" ht="14" x14ac:dyDescent="0.3"/>
    <row r="648" customFormat="1" ht="14" x14ac:dyDescent="0.3"/>
    <row r="649" customFormat="1" ht="14" x14ac:dyDescent="0.3"/>
    <row r="650" customFormat="1" ht="14" x14ac:dyDescent="0.3"/>
    <row r="651" customFormat="1" ht="14" x14ac:dyDescent="0.3"/>
    <row r="652" customFormat="1" ht="14" x14ac:dyDescent="0.3"/>
    <row r="653" customFormat="1" ht="14" x14ac:dyDescent="0.3"/>
    <row r="654" customFormat="1" ht="14" x14ac:dyDescent="0.3"/>
    <row r="655" customFormat="1" ht="14" x14ac:dyDescent="0.3"/>
    <row r="656" customFormat="1" ht="14" x14ac:dyDescent="0.3"/>
    <row r="657" customFormat="1" ht="14" x14ac:dyDescent="0.3"/>
    <row r="658" customFormat="1" ht="14" x14ac:dyDescent="0.3"/>
    <row r="659" customFormat="1" ht="14" x14ac:dyDescent="0.3"/>
    <row r="660" customFormat="1" ht="14" x14ac:dyDescent="0.3"/>
    <row r="661" customFormat="1" ht="14" x14ac:dyDescent="0.3"/>
    <row r="662" customFormat="1" ht="14" x14ac:dyDescent="0.3"/>
    <row r="663" customFormat="1" ht="14" x14ac:dyDescent="0.3"/>
    <row r="664" customFormat="1" ht="14" x14ac:dyDescent="0.3"/>
    <row r="665" customFormat="1" ht="14" x14ac:dyDescent="0.3"/>
    <row r="666" customFormat="1" ht="14" x14ac:dyDescent="0.3"/>
    <row r="667" customFormat="1" ht="14" x14ac:dyDescent="0.3"/>
    <row r="668" customFormat="1" ht="14" x14ac:dyDescent="0.3"/>
    <row r="669" customFormat="1" ht="14" x14ac:dyDescent="0.3"/>
    <row r="670" customFormat="1" ht="14" x14ac:dyDescent="0.3"/>
    <row r="671" customFormat="1" ht="14" x14ac:dyDescent="0.3"/>
    <row r="672" customFormat="1" ht="14" x14ac:dyDescent="0.3"/>
    <row r="673" customFormat="1" ht="14" x14ac:dyDescent="0.3"/>
    <row r="674" customFormat="1" ht="14" x14ac:dyDescent="0.3"/>
    <row r="675" customFormat="1" ht="14" x14ac:dyDescent="0.3"/>
    <row r="676" customFormat="1" ht="14" x14ac:dyDescent="0.3"/>
    <row r="677" customFormat="1" ht="14" x14ac:dyDescent="0.3"/>
    <row r="678" customFormat="1" ht="14" x14ac:dyDescent="0.3"/>
    <row r="679" customFormat="1" ht="14" x14ac:dyDescent="0.3"/>
    <row r="680" customFormat="1" ht="14" x14ac:dyDescent="0.3"/>
    <row r="681" customFormat="1" ht="14" x14ac:dyDescent="0.3"/>
    <row r="682" customFormat="1" ht="14" x14ac:dyDescent="0.3"/>
    <row r="683" customFormat="1" ht="14" x14ac:dyDescent="0.3"/>
    <row r="684" customFormat="1" ht="14" x14ac:dyDescent="0.3"/>
    <row r="685" customFormat="1" ht="14" x14ac:dyDescent="0.3"/>
    <row r="686" customFormat="1" ht="14" x14ac:dyDescent="0.3"/>
    <row r="687" customFormat="1" ht="14" x14ac:dyDescent="0.3"/>
    <row r="688" customFormat="1" ht="14" x14ac:dyDescent="0.3"/>
    <row r="689" customFormat="1" ht="14" x14ac:dyDescent="0.3"/>
    <row r="690" customFormat="1" ht="14" x14ac:dyDescent="0.3"/>
    <row r="691" customFormat="1" ht="14" x14ac:dyDescent="0.3"/>
    <row r="692" customFormat="1" ht="14" x14ac:dyDescent="0.3"/>
    <row r="693" customFormat="1" ht="14" x14ac:dyDescent="0.3"/>
    <row r="694" customFormat="1" ht="14" x14ac:dyDescent="0.3"/>
    <row r="695" customFormat="1" ht="14" x14ac:dyDescent="0.3"/>
    <row r="696" customFormat="1" ht="14" x14ac:dyDescent="0.3"/>
    <row r="697" customFormat="1" ht="14" x14ac:dyDescent="0.3"/>
    <row r="698" customFormat="1" ht="14" x14ac:dyDescent="0.3"/>
    <row r="699" customFormat="1" ht="14" x14ac:dyDescent="0.3"/>
    <row r="700" customFormat="1" ht="14" x14ac:dyDescent="0.3"/>
    <row r="701" customFormat="1" ht="14" x14ac:dyDescent="0.3"/>
    <row r="702" customFormat="1" ht="14" x14ac:dyDescent="0.3"/>
    <row r="703" customFormat="1" ht="14" x14ac:dyDescent="0.3"/>
    <row r="704" customFormat="1" ht="14" x14ac:dyDescent="0.3"/>
    <row r="705" customFormat="1" ht="14" x14ac:dyDescent="0.3"/>
    <row r="706" customFormat="1" ht="14" x14ac:dyDescent="0.3"/>
    <row r="707" customFormat="1" ht="14" x14ac:dyDescent="0.3"/>
    <row r="708" customFormat="1" ht="14" x14ac:dyDescent="0.3"/>
    <row r="709" customFormat="1" ht="14" x14ac:dyDescent="0.3"/>
    <row r="710" customFormat="1" ht="14" x14ac:dyDescent="0.3"/>
    <row r="711" customFormat="1" ht="14" x14ac:dyDescent="0.3"/>
    <row r="712" customFormat="1" ht="14" x14ac:dyDescent="0.3"/>
    <row r="713" customFormat="1" ht="14" x14ac:dyDescent="0.3"/>
    <row r="714" customFormat="1" ht="14" x14ac:dyDescent="0.3"/>
    <row r="715" customFormat="1" ht="14" x14ac:dyDescent="0.3"/>
    <row r="716" customFormat="1" ht="14" x14ac:dyDescent="0.3"/>
    <row r="717" customFormat="1" ht="14" x14ac:dyDescent="0.3"/>
    <row r="718" customFormat="1" ht="14" x14ac:dyDescent="0.3"/>
    <row r="719" customFormat="1" ht="14" x14ac:dyDescent="0.3"/>
    <row r="720" customFormat="1" ht="14" x14ac:dyDescent="0.3"/>
    <row r="721" customFormat="1" ht="14" x14ac:dyDescent="0.3"/>
    <row r="722" customFormat="1" ht="14" x14ac:dyDescent="0.3"/>
    <row r="723" customFormat="1" ht="14" x14ac:dyDescent="0.3"/>
    <row r="724" customFormat="1" ht="14" x14ac:dyDescent="0.3"/>
    <row r="725" customFormat="1" ht="14" x14ac:dyDescent="0.3"/>
    <row r="726" customFormat="1" ht="14" x14ac:dyDescent="0.3"/>
    <row r="727" customFormat="1" ht="14" x14ac:dyDescent="0.3"/>
    <row r="728" customFormat="1" ht="14" x14ac:dyDescent="0.3"/>
    <row r="729" customFormat="1" ht="14" x14ac:dyDescent="0.3"/>
    <row r="730" customFormat="1" ht="14" x14ac:dyDescent="0.3"/>
    <row r="731" customFormat="1" ht="14" x14ac:dyDescent="0.3"/>
    <row r="732" customFormat="1" ht="14" x14ac:dyDescent="0.3"/>
    <row r="733" customFormat="1" ht="14" x14ac:dyDescent="0.3"/>
    <row r="734" customFormat="1" ht="14" x14ac:dyDescent="0.3"/>
    <row r="735" customFormat="1" ht="14" x14ac:dyDescent="0.3"/>
    <row r="736" customFormat="1" ht="14" x14ac:dyDescent="0.3"/>
    <row r="737" customFormat="1" ht="14" x14ac:dyDescent="0.3"/>
    <row r="738" customFormat="1" ht="14" x14ac:dyDescent="0.3"/>
    <row r="739" customFormat="1" ht="14" x14ac:dyDescent="0.3"/>
    <row r="740" customFormat="1" ht="14" x14ac:dyDescent="0.3"/>
    <row r="741" customFormat="1" ht="14" x14ac:dyDescent="0.3"/>
    <row r="742" customFormat="1" ht="14" x14ac:dyDescent="0.3"/>
    <row r="743" customFormat="1" ht="14" x14ac:dyDescent="0.3"/>
    <row r="744" customFormat="1" ht="14" x14ac:dyDescent="0.3"/>
    <row r="745" customFormat="1" ht="14" x14ac:dyDescent="0.3"/>
    <row r="746" customFormat="1" ht="14" x14ac:dyDescent="0.3"/>
    <row r="747" customFormat="1" ht="14" x14ac:dyDescent="0.3"/>
    <row r="748" customFormat="1" ht="14" x14ac:dyDescent="0.3"/>
    <row r="749" customFormat="1" ht="14" x14ac:dyDescent="0.3"/>
    <row r="750" customFormat="1" ht="14" x14ac:dyDescent="0.3"/>
    <row r="751" customFormat="1" ht="14" x14ac:dyDescent="0.3"/>
    <row r="752" customFormat="1" ht="14" x14ac:dyDescent="0.3"/>
    <row r="753" customFormat="1" ht="14" x14ac:dyDescent="0.3"/>
    <row r="754" customFormat="1" ht="14" x14ac:dyDescent="0.3"/>
    <row r="755" customFormat="1" ht="14" x14ac:dyDescent="0.3"/>
    <row r="756" customFormat="1" ht="14" x14ac:dyDescent="0.3"/>
    <row r="757" customFormat="1" ht="14" x14ac:dyDescent="0.3"/>
    <row r="758" customFormat="1" ht="14" x14ac:dyDescent="0.3"/>
    <row r="759" customFormat="1" ht="14" x14ac:dyDescent="0.3"/>
    <row r="760" customFormat="1" ht="14" x14ac:dyDescent="0.3"/>
    <row r="761" customFormat="1" ht="14" x14ac:dyDescent="0.3"/>
    <row r="762" customFormat="1" ht="14" x14ac:dyDescent="0.3"/>
    <row r="763" customFormat="1" ht="14" x14ac:dyDescent="0.3"/>
    <row r="764" customFormat="1" ht="14" x14ac:dyDescent="0.3"/>
    <row r="765" customFormat="1" ht="14" x14ac:dyDescent="0.3"/>
    <row r="766" customFormat="1" ht="14" x14ac:dyDescent="0.3"/>
    <row r="767" customFormat="1" ht="14" x14ac:dyDescent="0.3"/>
    <row r="768" customFormat="1" ht="14" x14ac:dyDescent="0.3"/>
    <row r="769" customFormat="1" ht="14" x14ac:dyDescent="0.3"/>
    <row r="770" customFormat="1" ht="14" x14ac:dyDescent="0.3"/>
    <row r="771" customFormat="1" ht="14" x14ac:dyDescent="0.3"/>
    <row r="772" customFormat="1" ht="14" x14ac:dyDescent="0.3"/>
    <row r="773" customFormat="1" ht="14" x14ac:dyDescent="0.3"/>
    <row r="774" customFormat="1" ht="14" x14ac:dyDescent="0.3"/>
    <row r="775" customFormat="1" ht="14" x14ac:dyDescent="0.3"/>
    <row r="776" customFormat="1" ht="14" x14ac:dyDescent="0.3"/>
    <row r="777" customFormat="1" ht="14" x14ac:dyDescent="0.3"/>
    <row r="778" customFormat="1" ht="14" x14ac:dyDescent="0.3"/>
    <row r="779" customFormat="1" ht="14" x14ac:dyDescent="0.3"/>
    <row r="780" customFormat="1" ht="14" x14ac:dyDescent="0.3"/>
    <row r="781" customFormat="1" ht="14" x14ac:dyDescent="0.3"/>
    <row r="782" customFormat="1" ht="14" x14ac:dyDescent="0.3"/>
    <row r="783" customFormat="1" ht="14" x14ac:dyDescent="0.3"/>
    <row r="784" customFormat="1" ht="14" x14ac:dyDescent="0.3"/>
    <row r="785" customFormat="1" ht="14" x14ac:dyDescent="0.3"/>
    <row r="786" customFormat="1" ht="14" x14ac:dyDescent="0.3"/>
    <row r="787" customFormat="1" ht="14" x14ac:dyDescent="0.3"/>
    <row r="788" customFormat="1" ht="14" x14ac:dyDescent="0.3"/>
    <row r="789" customFormat="1" ht="14" x14ac:dyDescent="0.3"/>
    <row r="790" customFormat="1" ht="14" x14ac:dyDescent="0.3"/>
    <row r="791" customFormat="1" ht="14" x14ac:dyDescent="0.3"/>
    <row r="792" customFormat="1" ht="14" x14ac:dyDescent="0.3"/>
    <row r="793" customFormat="1" ht="14" x14ac:dyDescent="0.3"/>
    <row r="794" customFormat="1" ht="14" x14ac:dyDescent="0.3"/>
    <row r="795" customFormat="1" ht="14" x14ac:dyDescent="0.3"/>
    <row r="796" customFormat="1" ht="14" x14ac:dyDescent="0.3"/>
    <row r="797" customFormat="1" ht="14" x14ac:dyDescent="0.3"/>
    <row r="798" customFormat="1" ht="14" x14ac:dyDescent="0.3"/>
    <row r="799" customFormat="1" ht="14" x14ac:dyDescent="0.3"/>
    <row r="800" customFormat="1" ht="14" x14ac:dyDescent="0.3"/>
    <row r="801" customFormat="1" ht="14" x14ac:dyDescent="0.3"/>
    <row r="802" customFormat="1" ht="14" x14ac:dyDescent="0.3"/>
    <row r="803" customFormat="1" ht="14" x14ac:dyDescent="0.3"/>
    <row r="804" customFormat="1" ht="14" x14ac:dyDescent="0.3"/>
    <row r="805" customFormat="1" ht="14" x14ac:dyDescent="0.3"/>
    <row r="806" customFormat="1" ht="14" x14ac:dyDescent="0.3"/>
    <row r="807" customFormat="1" ht="14" x14ac:dyDescent="0.3"/>
    <row r="808" customFormat="1" ht="14" x14ac:dyDescent="0.3"/>
    <row r="809" customFormat="1" ht="14" x14ac:dyDescent="0.3"/>
    <row r="810" customFormat="1" ht="14" x14ac:dyDescent="0.3"/>
    <row r="811" customFormat="1" ht="14" x14ac:dyDescent="0.3"/>
    <row r="812" customFormat="1" ht="14" x14ac:dyDescent="0.3"/>
    <row r="813" customFormat="1" ht="14" x14ac:dyDescent="0.3"/>
    <row r="814" customFormat="1" ht="14" x14ac:dyDescent="0.3"/>
    <row r="815" customFormat="1" ht="14" x14ac:dyDescent="0.3"/>
    <row r="816" customFormat="1" ht="14" x14ac:dyDescent="0.3"/>
    <row r="817" customFormat="1" ht="14" x14ac:dyDescent="0.3"/>
    <row r="818" customFormat="1" ht="14" x14ac:dyDescent="0.3"/>
    <row r="819" customFormat="1" ht="14" x14ac:dyDescent="0.3"/>
    <row r="820" customFormat="1" ht="14" x14ac:dyDescent="0.3"/>
    <row r="821" customFormat="1" ht="14" x14ac:dyDescent="0.3"/>
    <row r="822" customFormat="1" ht="14" x14ac:dyDescent="0.3"/>
    <row r="823" customFormat="1" ht="14" x14ac:dyDescent="0.3"/>
    <row r="824" customFormat="1" ht="14" x14ac:dyDescent="0.3"/>
    <row r="825" customFormat="1" ht="14" x14ac:dyDescent="0.3"/>
    <row r="826" customFormat="1" ht="14" x14ac:dyDescent="0.3"/>
    <row r="827" customFormat="1" ht="14" x14ac:dyDescent="0.3"/>
    <row r="828" customFormat="1" ht="14" x14ac:dyDescent="0.3"/>
    <row r="829" customFormat="1" ht="14" x14ac:dyDescent="0.3"/>
    <row r="830" customFormat="1" ht="14" x14ac:dyDescent="0.3"/>
    <row r="831" customFormat="1" ht="14" x14ac:dyDescent="0.3"/>
    <row r="832" customFormat="1" ht="14" x14ac:dyDescent="0.3"/>
    <row r="833" customFormat="1" ht="14" x14ac:dyDescent="0.3"/>
    <row r="834" customFormat="1" ht="14" x14ac:dyDescent="0.3"/>
    <row r="835" customFormat="1" ht="14" x14ac:dyDescent="0.3"/>
    <row r="836" customFormat="1" ht="14" x14ac:dyDescent="0.3"/>
    <row r="837" customFormat="1" ht="14" x14ac:dyDescent="0.3"/>
    <row r="838" customFormat="1" ht="14" x14ac:dyDescent="0.3"/>
    <row r="839" customFormat="1" ht="14" x14ac:dyDescent="0.3"/>
    <row r="840" customFormat="1" ht="14" x14ac:dyDescent="0.3"/>
    <row r="841" customFormat="1" ht="14" x14ac:dyDescent="0.3"/>
    <row r="842" customFormat="1" ht="14" x14ac:dyDescent="0.3"/>
    <row r="843" customFormat="1" ht="14" x14ac:dyDescent="0.3"/>
    <row r="844" customFormat="1" ht="14" x14ac:dyDescent="0.3"/>
    <row r="845" customFormat="1" ht="14" x14ac:dyDescent="0.3"/>
    <row r="846" customFormat="1" ht="14" x14ac:dyDescent="0.3"/>
    <row r="847" customFormat="1" ht="14" x14ac:dyDescent="0.3"/>
    <row r="848" customFormat="1" ht="14" x14ac:dyDescent="0.3"/>
    <row r="849" customFormat="1" ht="14" x14ac:dyDescent="0.3"/>
    <row r="850" customFormat="1" ht="14" x14ac:dyDescent="0.3"/>
    <row r="851" customFormat="1" ht="14" x14ac:dyDescent="0.3"/>
    <row r="852" customFormat="1" ht="14" x14ac:dyDescent="0.3"/>
    <row r="853" customFormat="1" ht="14" x14ac:dyDescent="0.3"/>
    <row r="854" customFormat="1" ht="14" x14ac:dyDescent="0.3"/>
    <row r="855" customFormat="1" ht="14" x14ac:dyDescent="0.3"/>
    <row r="856" customFormat="1" ht="14" x14ac:dyDescent="0.3"/>
    <row r="857" customFormat="1" ht="14" x14ac:dyDescent="0.3"/>
    <row r="858" customFormat="1" ht="14" x14ac:dyDescent="0.3"/>
    <row r="859" customFormat="1" ht="14" x14ac:dyDescent="0.3"/>
    <row r="860" customFormat="1" ht="14" x14ac:dyDescent="0.3"/>
    <row r="861" customFormat="1" ht="14" x14ac:dyDescent="0.3"/>
    <row r="862" customFormat="1" ht="14" x14ac:dyDescent="0.3"/>
    <row r="863" customFormat="1" ht="14" x14ac:dyDescent="0.3"/>
    <row r="864" customFormat="1" ht="14" x14ac:dyDescent="0.3"/>
    <row r="865" customFormat="1" ht="14" x14ac:dyDescent="0.3"/>
    <row r="866" customFormat="1" ht="14" x14ac:dyDescent="0.3"/>
    <row r="867" customFormat="1" ht="14" x14ac:dyDescent="0.3"/>
    <row r="868" customFormat="1" ht="14" x14ac:dyDescent="0.3"/>
    <row r="869" customFormat="1" ht="14" x14ac:dyDescent="0.3"/>
    <row r="870" customFormat="1" ht="14" x14ac:dyDescent="0.3"/>
    <row r="871" customFormat="1" ht="14" x14ac:dyDescent="0.3"/>
    <row r="872" customFormat="1" ht="14" x14ac:dyDescent="0.3"/>
    <row r="873" customFormat="1" ht="14" x14ac:dyDescent="0.3"/>
    <row r="874" customFormat="1" ht="14" x14ac:dyDescent="0.3"/>
    <row r="875" customFormat="1" ht="14" x14ac:dyDescent="0.3"/>
    <row r="876" customFormat="1" ht="14" x14ac:dyDescent="0.3"/>
    <row r="877" customFormat="1" ht="14" x14ac:dyDescent="0.3"/>
    <row r="878" customFormat="1" ht="14" x14ac:dyDescent="0.3"/>
    <row r="879" customFormat="1" ht="14" x14ac:dyDescent="0.3"/>
    <row r="880" customFormat="1" ht="14" x14ac:dyDescent="0.3"/>
    <row r="881" customFormat="1" ht="14" x14ac:dyDescent="0.3"/>
    <row r="882" customFormat="1" ht="14" x14ac:dyDescent="0.3"/>
    <row r="883" customFormat="1" ht="14" x14ac:dyDescent="0.3"/>
    <row r="884" customFormat="1" ht="14" x14ac:dyDescent="0.3"/>
    <row r="885" customFormat="1" ht="14" x14ac:dyDescent="0.3"/>
    <row r="886" customFormat="1" ht="14" x14ac:dyDescent="0.3"/>
    <row r="887" customFormat="1" ht="14" x14ac:dyDescent="0.3"/>
    <row r="888" customFormat="1" ht="14" x14ac:dyDescent="0.3"/>
    <row r="889" customFormat="1" ht="14" x14ac:dyDescent="0.3"/>
    <row r="890" customFormat="1" ht="14" x14ac:dyDescent="0.3"/>
    <row r="891" customFormat="1" ht="14" x14ac:dyDescent="0.3"/>
    <row r="892" customFormat="1" ht="14" x14ac:dyDescent="0.3"/>
    <row r="893" customFormat="1" ht="14" x14ac:dyDescent="0.3"/>
    <row r="894" customFormat="1" ht="14" x14ac:dyDescent="0.3"/>
    <row r="895" customFormat="1" ht="14" x14ac:dyDescent="0.3"/>
    <row r="896" customFormat="1" ht="14" x14ac:dyDescent="0.3"/>
    <row r="897" customFormat="1" ht="14" x14ac:dyDescent="0.3"/>
    <row r="898" customFormat="1" ht="14" x14ac:dyDescent="0.3"/>
    <row r="899" customFormat="1" ht="14" x14ac:dyDescent="0.3"/>
    <row r="900" customFormat="1" ht="14" x14ac:dyDescent="0.3"/>
    <row r="901" customFormat="1" ht="14" x14ac:dyDescent="0.3"/>
    <row r="902" customFormat="1" ht="14" x14ac:dyDescent="0.3"/>
    <row r="903" customFormat="1" ht="14" x14ac:dyDescent="0.3"/>
    <row r="904" customFormat="1" ht="14" x14ac:dyDescent="0.3"/>
    <row r="905" customFormat="1" ht="14" x14ac:dyDescent="0.3"/>
    <row r="906" customFormat="1" ht="14" x14ac:dyDescent="0.3"/>
    <row r="907" customFormat="1" ht="14" x14ac:dyDescent="0.3"/>
    <row r="908" customFormat="1" ht="14" x14ac:dyDescent="0.3"/>
    <row r="909" customFormat="1" ht="14" x14ac:dyDescent="0.3"/>
    <row r="910" customFormat="1" ht="14" x14ac:dyDescent="0.3"/>
    <row r="911" customFormat="1" ht="14" x14ac:dyDescent="0.3"/>
    <row r="912" customFormat="1" ht="14" x14ac:dyDescent="0.3"/>
    <row r="913" customFormat="1" ht="14" x14ac:dyDescent="0.3"/>
    <row r="914" customFormat="1" ht="14" x14ac:dyDescent="0.3"/>
    <row r="915" customFormat="1" ht="14" x14ac:dyDescent="0.3"/>
    <row r="916" customFormat="1" ht="14" x14ac:dyDescent="0.3"/>
    <row r="917" customFormat="1" ht="14" x14ac:dyDescent="0.3"/>
    <row r="918" customFormat="1" ht="14" x14ac:dyDescent="0.3"/>
    <row r="919" customFormat="1" ht="14" x14ac:dyDescent="0.3"/>
    <row r="920" customFormat="1" ht="14" x14ac:dyDescent="0.3"/>
    <row r="921" customFormat="1" ht="14" x14ac:dyDescent="0.3"/>
    <row r="922" customFormat="1" ht="14" x14ac:dyDescent="0.3"/>
    <row r="923" customFormat="1" ht="14" x14ac:dyDescent="0.3"/>
    <row r="924" customFormat="1" ht="14" x14ac:dyDescent="0.3"/>
    <row r="925" customFormat="1" ht="14" x14ac:dyDescent="0.3"/>
    <row r="926" customFormat="1" ht="14" x14ac:dyDescent="0.3"/>
    <row r="927" customFormat="1" ht="14" x14ac:dyDescent="0.3"/>
    <row r="928" customFormat="1" ht="14" x14ac:dyDescent="0.3"/>
    <row r="929" customFormat="1" ht="14" x14ac:dyDescent="0.3"/>
    <row r="930" customFormat="1" ht="14" x14ac:dyDescent="0.3"/>
    <row r="931" customFormat="1" ht="14" x14ac:dyDescent="0.3"/>
    <row r="932" customFormat="1" ht="14" x14ac:dyDescent="0.3"/>
    <row r="933" customFormat="1" ht="14" x14ac:dyDescent="0.3"/>
    <row r="934" customFormat="1" ht="14" x14ac:dyDescent="0.3"/>
    <row r="935" customFormat="1" ht="14" x14ac:dyDescent="0.3"/>
    <row r="936" customFormat="1" ht="14" x14ac:dyDescent="0.3"/>
    <row r="937" customFormat="1" ht="14" x14ac:dyDescent="0.3"/>
    <row r="938" customFormat="1" ht="14" x14ac:dyDescent="0.3"/>
    <row r="939" customFormat="1" ht="14" x14ac:dyDescent="0.3"/>
    <row r="940" customFormat="1" ht="14" x14ac:dyDescent="0.3"/>
    <row r="941" customFormat="1" ht="14" x14ac:dyDescent="0.3"/>
    <row r="942" customFormat="1" ht="14" x14ac:dyDescent="0.3"/>
    <row r="943" customFormat="1" ht="14" x14ac:dyDescent="0.3"/>
    <row r="944" customFormat="1" ht="14" x14ac:dyDescent="0.3"/>
    <row r="945" customFormat="1" ht="14" x14ac:dyDescent="0.3"/>
    <row r="946" customFormat="1" ht="14" x14ac:dyDescent="0.3"/>
    <row r="947" customFormat="1" ht="14" x14ac:dyDescent="0.3"/>
    <row r="948" customFormat="1" ht="14" x14ac:dyDescent="0.3"/>
    <row r="949" customFormat="1" ht="14" x14ac:dyDescent="0.3"/>
    <row r="950" customFormat="1" ht="14" x14ac:dyDescent="0.3"/>
    <row r="951" customFormat="1" ht="14" x14ac:dyDescent="0.3"/>
    <row r="952" customFormat="1" ht="14" x14ac:dyDescent="0.3"/>
    <row r="953" customFormat="1" ht="14" x14ac:dyDescent="0.3"/>
    <row r="954" customFormat="1" ht="14" x14ac:dyDescent="0.3"/>
    <row r="955" customFormat="1" ht="14" x14ac:dyDescent="0.3"/>
    <row r="956" customFormat="1" ht="14" x14ac:dyDescent="0.3"/>
    <row r="957" customFormat="1" ht="14" x14ac:dyDescent="0.3"/>
    <row r="958" customFormat="1" ht="14" x14ac:dyDescent="0.3"/>
    <row r="959" customFormat="1" ht="14" x14ac:dyDescent="0.3"/>
    <row r="960" customFormat="1" ht="14" x14ac:dyDescent="0.3"/>
    <row r="961" customFormat="1" ht="14" x14ac:dyDescent="0.3"/>
    <row r="962" customFormat="1" ht="14" x14ac:dyDescent="0.3"/>
    <row r="963" customFormat="1" ht="14" x14ac:dyDescent="0.3"/>
    <row r="964" customFormat="1" ht="14" x14ac:dyDescent="0.3"/>
    <row r="965" customFormat="1" ht="14" x14ac:dyDescent="0.3"/>
    <row r="966" customFormat="1" ht="14" x14ac:dyDescent="0.3"/>
    <row r="967" customFormat="1" ht="14" x14ac:dyDescent="0.3"/>
    <row r="968" customFormat="1" ht="14" x14ac:dyDescent="0.3"/>
    <row r="969" customFormat="1" ht="14" x14ac:dyDescent="0.3"/>
    <row r="970" customFormat="1" ht="14" x14ac:dyDescent="0.3"/>
    <row r="971" customFormat="1" ht="14" x14ac:dyDescent="0.3"/>
    <row r="972" customFormat="1" ht="14" x14ac:dyDescent="0.3"/>
    <row r="973" customFormat="1" ht="14" x14ac:dyDescent="0.3"/>
    <row r="974" customFormat="1" ht="14" x14ac:dyDescent="0.3"/>
    <row r="975" customFormat="1" ht="14" x14ac:dyDescent="0.3"/>
    <row r="976" customFormat="1" ht="14" x14ac:dyDescent="0.3"/>
    <row r="977" customFormat="1" ht="14" x14ac:dyDescent="0.3"/>
    <row r="978" customFormat="1" ht="14" x14ac:dyDescent="0.3"/>
    <row r="979" customFormat="1" ht="14" x14ac:dyDescent="0.3"/>
    <row r="980" customFormat="1" ht="14" x14ac:dyDescent="0.3"/>
    <row r="981" customFormat="1" ht="14" x14ac:dyDescent="0.3"/>
    <row r="982" customFormat="1" ht="14" x14ac:dyDescent="0.3"/>
    <row r="983" customFormat="1" ht="14" x14ac:dyDescent="0.3"/>
    <row r="984" customFormat="1" ht="14" x14ac:dyDescent="0.3"/>
    <row r="985" customFormat="1" ht="14" x14ac:dyDescent="0.3"/>
    <row r="986" customFormat="1" ht="14" x14ac:dyDescent="0.3"/>
    <row r="987" customFormat="1" ht="14" x14ac:dyDescent="0.3"/>
    <row r="988" customFormat="1" ht="14" x14ac:dyDescent="0.3"/>
    <row r="989" customFormat="1" ht="14" x14ac:dyDescent="0.3"/>
    <row r="990" customFormat="1" ht="14" x14ac:dyDescent="0.3"/>
    <row r="991" customFormat="1" ht="14" x14ac:dyDescent="0.3"/>
    <row r="992" customFormat="1" ht="14" x14ac:dyDescent="0.3"/>
    <row r="993" customFormat="1" ht="14" x14ac:dyDescent="0.3"/>
    <row r="994" customFormat="1" ht="14" x14ac:dyDescent="0.3"/>
    <row r="995" customFormat="1" ht="14" x14ac:dyDescent="0.3"/>
    <row r="996" customFormat="1" ht="14" x14ac:dyDescent="0.3"/>
    <row r="997" customFormat="1" ht="14" x14ac:dyDescent="0.3"/>
    <row r="998" customFormat="1" ht="14" x14ac:dyDescent="0.3"/>
    <row r="999" customFormat="1" ht="14" x14ac:dyDescent="0.3"/>
    <row r="1000" customFormat="1" ht="14" x14ac:dyDescent="0.3"/>
    <row r="1001" customFormat="1" ht="14" x14ac:dyDescent="0.3"/>
    <row r="1002" customFormat="1" ht="14" x14ac:dyDescent="0.3"/>
    <row r="1003" customFormat="1" ht="14" x14ac:dyDescent="0.3"/>
    <row r="1004" customFormat="1" ht="14" x14ac:dyDescent="0.3"/>
    <row r="1005" customFormat="1" ht="14" x14ac:dyDescent="0.3"/>
    <row r="1006" customFormat="1" ht="14" x14ac:dyDescent="0.3"/>
    <row r="1007" customFormat="1" ht="14" x14ac:dyDescent="0.3"/>
    <row r="1008" customFormat="1" ht="14" x14ac:dyDescent="0.3"/>
    <row r="1009" customFormat="1" ht="14" x14ac:dyDescent="0.3"/>
    <row r="1010" customFormat="1" ht="14" x14ac:dyDescent="0.3"/>
    <row r="1011" customFormat="1" ht="14" x14ac:dyDescent="0.3"/>
    <row r="1012" customFormat="1" ht="14" x14ac:dyDescent="0.3"/>
    <row r="1013" customFormat="1" ht="14" x14ac:dyDescent="0.3"/>
    <row r="1014" customFormat="1" ht="14" x14ac:dyDescent="0.3"/>
    <row r="1015" customFormat="1" ht="14" x14ac:dyDescent="0.3"/>
    <row r="1016" customFormat="1" ht="14" x14ac:dyDescent="0.3"/>
    <row r="1017" customFormat="1" ht="14" x14ac:dyDescent="0.3"/>
    <row r="1018" customFormat="1" ht="14" x14ac:dyDescent="0.3"/>
    <row r="1019" customFormat="1" ht="14" x14ac:dyDescent="0.3"/>
    <row r="1020" customFormat="1" ht="14" x14ac:dyDescent="0.3"/>
    <row r="1021" customFormat="1" ht="14" x14ac:dyDescent="0.3"/>
    <row r="1022" customFormat="1" ht="14" x14ac:dyDescent="0.3"/>
    <row r="1023" customFormat="1" ht="14" x14ac:dyDescent="0.3"/>
    <row r="1024" customFormat="1" ht="14" x14ac:dyDescent="0.3"/>
    <row r="1025" customFormat="1" ht="14" x14ac:dyDescent="0.3"/>
    <row r="1026" customFormat="1" ht="14" x14ac:dyDescent="0.3"/>
    <row r="1027" customFormat="1" ht="14" x14ac:dyDescent="0.3"/>
    <row r="1028" customFormat="1" ht="14" x14ac:dyDescent="0.3"/>
    <row r="1029" customFormat="1" ht="14" x14ac:dyDescent="0.3"/>
    <row r="1030" customFormat="1" ht="14" x14ac:dyDescent="0.3"/>
    <row r="1031" customFormat="1" ht="14" x14ac:dyDescent="0.3"/>
    <row r="1032" customFormat="1" ht="14" x14ac:dyDescent="0.3"/>
    <row r="1033" customFormat="1" ht="14" x14ac:dyDescent="0.3"/>
    <row r="1034" customFormat="1" ht="14" x14ac:dyDescent="0.3"/>
    <row r="1035" customFormat="1" ht="14" x14ac:dyDescent="0.3"/>
    <row r="1036" customFormat="1" ht="14" x14ac:dyDescent="0.3"/>
    <row r="1037" customFormat="1" ht="14" x14ac:dyDescent="0.3"/>
    <row r="1038" customFormat="1" ht="14" x14ac:dyDescent="0.3"/>
  </sheetData>
  <autoFilter ref="A6:AD188" xr:uid="{4AABA950-031A-40BE-A2F0-4C9F86E0ADE7}"/>
  <mergeCells count="95">
    <mergeCell ref="A190:I190"/>
    <mergeCell ref="A1:J1"/>
    <mergeCell ref="A2:J2"/>
    <mergeCell ref="A3:J3"/>
    <mergeCell ref="B4:J4"/>
    <mergeCell ref="A5:J5"/>
    <mergeCell ref="A263:I263"/>
    <mergeCell ref="A202:I202"/>
    <mergeCell ref="A203:I203"/>
    <mergeCell ref="A210:I210"/>
    <mergeCell ref="A211:I211"/>
    <mergeCell ref="A218:I218"/>
    <mergeCell ref="A219:I219"/>
    <mergeCell ref="A235:I235"/>
    <mergeCell ref="A236:I236"/>
    <mergeCell ref="A251:I251"/>
    <mergeCell ref="A252:I252"/>
    <mergeCell ref="A262:I262"/>
    <mergeCell ref="A328:F328"/>
    <mergeCell ref="A273:I273"/>
    <mergeCell ref="A318:F318"/>
    <mergeCell ref="A319:F319"/>
    <mergeCell ref="A320:F320"/>
    <mergeCell ref="A321:F321"/>
    <mergeCell ref="A322:F322"/>
    <mergeCell ref="A323:F323"/>
    <mergeCell ref="A324:F324"/>
    <mergeCell ref="A325:F325"/>
    <mergeCell ref="A326:F326"/>
    <mergeCell ref="A327:F327"/>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89:F389"/>
    <mergeCell ref="A390:F390"/>
    <mergeCell ref="A391:F391"/>
    <mergeCell ref="A392:F392"/>
    <mergeCell ref="A393:F393"/>
  </mergeCells>
  <dataValidations count="3">
    <dataValidation type="list" allowBlank="1" sqref="D205:D209 D192:D193 D275:D305 D221:D225 D213:D217 D254:D256 D265:D267 D238:D245 D7:D174" xr:uid="{14F65963-8154-42BA-9AF9-D9C4ED2DC236}">
      <formula1>"AGP,CLH,CLT,COM,CTD,CTI,DES,DISP,ELE,ESG,EST,EXM,EXQ,EXR,FRQ,REV,VAGO"</formula1>
    </dataValidation>
    <dataValidation type="list" allowBlank="1" sqref="B7:B174" xr:uid="{701A0EF4-473B-4D36-8965-99DC94EB16D1}">
      <formula1>"DAS,DAS-1,DAS-2,DAS-3,DAS-4,DAS-5,CAA-1,CAA-2,CAA-3,CAA-4,CAA-5"</formula1>
    </dataValidation>
    <dataValidation type="list" allowBlank="1" sqref="B192:B193 B205:B209 B213:B217 B221:B225 B238:B245 B247 B254:B256 B258 B265:B267 B269" xr:uid="{A183D8E5-2FBC-44B7-94DF-51945209527A}">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CB367-46BD-444D-891E-EED7EA16CBE0}">
  <dimension ref="A1:AD1038"/>
  <sheetViews>
    <sheetView topLeftCell="B1" workbookViewId="0">
      <selection activeCell="B1" sqref="A1:XFD1048576"/>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5" customWidth="1"/>
    <col min="7" max="7" width="18.58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677</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131" t="s">
        <v>678</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5" t="s">
        <v>198</v>
      </c>
      <c r="B7" s="55" t="s">
        <v>449</v>
      </c>
      <c r="C7" s="63" t="s">
        <v>679</v>
      </c>
      <c r="D7" s="158" t="s">
        <v>227</v>
      </c>
      <c r="E7" s="159">
        <v>1</v>
      </c>
      <c r="F7" s="60" t="s">
        <v>620</v>
      </c>
      <c r="G7" s="160">
        <v>0</v>
      </c>
      <c r="H7" s="146">
        <v>3709.68</v>
      </c>
      <c r="I7" s="146">
        <v>14838.72</v>
      </c>
      <c r="J7" s="149">
        <f t="shared" ref="J7:J38" si="0">H7+I7</f>
        <v>18548.399999999998</v>
      </c>
      <c r="K7" s="17"/>
      <c r="L7" s="17"/>
      <c r="M7" s="17"/>
      <c r="N7" s="17"/>
      <c r="O7" s="17"/>
      <c r="P7" s="17"/>
      <c r="Q7" s="17"/>
      <c r="R7" s="18"/>
      <c r="S7" s="18"/>
      <c r="T7" s="18"/>
      <c r="U7" s="18"/>
      <c r="V7" s="18"/>
      <c r="W7" s="18"/>
      <c r="X7" s="18"/>
      <c r="Y7" s="18"/>
      <c r="Z7" s="18"/>
      <c r="AA7" s="5"/>
      <c r="AB7" s="5"/>
      <c r="AC7" s="5"/>
      <c r="AD7" s="5"/>
    </row>
    <row r="8" spans="1:30" ht="14.5" x14ac:dyDescent="0.3">
      <c r="A8" s="55" t="s">
        <v>182</v>
      </c>
      <c r="B8" s="56" t="s">
        <v>39</v>
      </c>
      <c r="C8" s="59" t="s">
        <v>634</v>
      </c>
      <c r="D8" s="158" t="s">
        <v>407</v>
      </c>
      <c r="E8" s="159">
        <v>1</v>
      </c>
      <c r="F8" s="161" t="s">
        <v>421</v>
      </c>
      <c r="G8" s="160">
        <v>0</v>
      </c>
      <c r="H8" s="146"/>
      <c r="I8" s="146">
        <v>2003.96</v>
      </c>
      <c r="J8" s="149">
        <f t="shared" si="0"/>
        <v>2003.96</v>
      </c>
      <c r="K8" s="17"/>
      <c r="L8" s="17"/>
      <c r="M8" s="17"/>
      <c r="N8" s="17"/>
      <c r="O8" s="17"/>
      <c r="P8" s="17"/>
      <c r="Q8" s="17"/>
      <c r="R8" s="5"/>
      <c r="S8" s="5"/>
      <c r="T8" s="5"/>
      <c r="U8" s="5"/>
      <c r="V8" s="5"/>
      <c r="W8" s="5"/>
      <c r="X8" s="5"/>
      <c r="Y8" s="5"/>
      <c r="Z8" s="5"/>
      <c r="AA8" s="5"/>
      <c r="AB8" s="5"/>
      <c r="AC8" s="5"/>
      <c r="AD8" s="5"/>
    </row>
    <row r="9" spans="1:30" ht="14" x14ac:dyDescent="0.3">
      <c r="A9" s="55" t="s">
        <v>218</v>
      </c>
      <c r="B9" s="55" t="s">
        <v>43</v>
      </c>
      <c r="C9" s="59" t="s">
        <v>222</v>
      </c>
      <c r="D9" s="158" t="s">
        <v>227</v>
      </c>
      <c r="E9" s="159">
        <v>1</v>
      </c>
      <c r="F9" s="62" t="s">
        <v>680</v>
      </c>
      <c r="G9" s="160">
        <v>0</v>
      </c>
      <c r="H9" s="147">
        <v>269.76</v>
      </c>
      <c r="I9" s="147">
        <v>1079.06</v>
      </c>
      <c r="J9" s="150">
        <f t="shared" si="0"/>
        <v>1348.82</v>
      </c>
      <c r="K9" s="47"/>
      <c r="L9" s="47"/>
      <c r="M9" s="47"/>
      <c r="N9" s="47"/>
      <c r="O9" s="47"/>
      <c r="P9" s="47"/>
      <c r="Q9" s="47"/>
    </row>
    <row r="10" spans="1:30" ht="14" x14ac:dyDescent="0.3">
      <c r="A10" s="56" t="s">
        <v>182</v>
      </c>
      <c r="B10" s="56" t="s">
        <v>39</v>
      </c>
      <c r="C10" s="59" t="s">
        <v>222</v>
      </c>
      <c r="D10" s="158" t="s">
        <v>227</v>
      </c>
      <c r="E10" s="159">
        <v>1</v>
      </c>
      <c r="F10" s="60" t="s">
        <v>231</v>
      </c>
      <c r="G10" s="160">
        <v>0</v>
      </c>
      <c r="H10" s="146">
        <v>500.99</v>
      </c>
      <c r="I10" s="146">
        <v>2003.96</v>
      </c>
      <c r="J10" s="149">
        <f t="shared" si="0"/>
        <v>2504.9499999999998</v>
      </c>
    </row>
    <row r="11" spans="1:30" ht="14" x14ac:dyDescent="0.3">
      <c r="A11" s="55" t="s">
        <v>188</v>
      </c>
      <c r="B11" s="55" t="s">
        <v>35</v>
      </c>
      <c r="C11" s="59" t="s">
        <v>222</v>
      </c>
      <c r="D11" s="158" t="s">
        <v>227</v>
      </c>
      <c r="E11" s="159">
        <v>1</v>
      </c>
      <c r="F11" s="60" t="s">
        <v>586</v>
      </c>
      <c r="G11" s="160">
        <v>0</v>
      </c>
      <c r="H11" s="146">
        <v>936.46</v>
      </c>
      <c r="I11" s="146">
        <v>3745.85</v>
      </c>
      <c r="J11" s="149">
        <f t="shared" si="0"/>
        <v>4682.3099999999995</v>
      </c>
    </row>
    <row r="12" spans="1:30" ht="14" x14ac:dyDescent="0.3">
      <c r="A12" s="55" t="s">
        <v>189</v>
      </c>
      <c r="B12" s="55" t="s">
        <v>31</v>
      </c>
      <c r="C12" s="59" t="s">
        <v>634</v>
      </c>
      <c r="D12" s="158" t="s">
        <v>227</v>
      </c>
      <c r="E12" s="159">
        <v>1</v>
      </c>
      <c r="F12" s="60" t="s">
        <v>505</v>
      </c>
      <c r="G12" s="160">
        <v>0</v>
      </c>
      <c r="H12" s="146">
        <v>1310.28</v>
      </c>
      <c r="I12" s="146">
        <v>5241.1099999999997</v>
      </c>
      <c r="J12" s="149">
        <f t="shared" si="0"/>
        <v>6551.3899999999994</v>
      </c>
    </row>
    <row r="13" spans="1:30" ht="14" x14ac:dyDescent="0.3">
      <c r="A13" s="55" t="s">
        <v>183</v>
      </c>
      <c r="B13" s="57" t="s">
        <v>27</v>
      </c>
      <c r="C13" s="63" t="s">
        <v>637</v>
      </c>
      <c r="D13" s="158" t="s">
        <v>407</v>
      </c>
      <c r="E13" s="159">
        <v>1</v>
      </c>
      <c r="F13" s="60" t="s">
        <v>233</v>
      </c>
      <c r="G13" s="160">
        <v>0</v>
      </c>
      <c r="H13" s="146"/>
      <c r="I13" s="146">
        <v>6782.61</v>
      </c>
      <c r="J13" s="149">
        <f t="shared" si="0"/>
        <v>6782.61</v>
      </c>
    </row>
    <row r="14" spans="1:30" ht="14" x14ac:dyDescent="0.3">
      <c r="A14" s="55" t="s">
        <v>207</v>
      </c>
      <c r="B14" s="57" t="s">
        <v>27</v>
      </c>
      <c r="C14" s="63" t="s">
        <v>636</v>
      </c>
      <c r="D14" s="158" t="s">
        <v>227</v>
      </c>
      <c r="E14" s="159">
        <v>1</v>
      </c>
      <c r="F14" s="62" t="s">
        <v>581</v>
      </c>
      <c r="G14" s="160">
        <v>0</v>
      </c>
      <c r="H14" s="146">
        <v>1695.65</v>
      </c>
      <c r="I14" s="146">
        <v>6782.61</v>
      </c>
      <c r="J14" s="149">
        <f t="shared" si="0"/>
        <v>8478.26</v>
      </c>
    </row>
    <row r="15" spans="1:30" ht="14" x14ac:dyDescent="0.3">
      <c r="A15" s="55" t="s">
        <v>196</v>
      </c>
      <c r="B15" s="57" t="s">
        <v>33</v>
      </c>
      <c r="C15" s="63" t="s">
        <v>637</v>
      </c>
      <c r="D15" s="158" t="s">
        <v>227</v>
      </c>
      <c r="E15" s="159">
        <v>1</v>
      </c>
      <c r="F15" s="90" t="s">
        <v>676</v>
      </c>
      <c r="G15" s="160">
        <v>0</v>
      </c>
      <c r="H15" s="146">
        <v>1079.06</v>
      </c>
      <c r="I15" s="145">
        <v>4316.21</v>
      </c>
      <c r="J15" s="149">
        <f t="shared" si="0"/>
        <v>5395.27</v>
      </c>
    </row>
    <row r="16" spans="1:30" ht="14" x14ac:dyDescent="0.3">
      <c r="A16" s="55" t="s">
        <v>182</v>
      </c>
      <c r="B16" s="56" t="s">
        <v>39</v>
      </c>
      <c r="C16" s="59" t="s">
        <v>634</v>
      </c>
      <c r="D16" s="158" t="s">
        <v>227</v>
      </c>
      <c r="E16" s="159">
        <v>1</v>
      </c>
      <c r="F16" s="60" t="s">
        <v>234</v>
      </c>
      <c r="G16" s="160">
        <v>0</v>
      </c>
      <c r="H16" s="146">
        <v>500.99</v>
      </c>
      <c r="I16" s="146">
        <v>2003.96</v>
      </c>
      <c r="J16" s="149">
        <f t="shared" si="0"/>
        <v>2504.9499999999998</v>
      </c>
    </row>
    <row r="17" spans="1:10" ht="14" x14ac:dyDescent="0.3">
      <c r="A17" s="55" t="s">
        <v>182</v>
      </c>
      <c r="B17" s="56" t="s">
        <v>39</v>
      </c>
      <c r="C17" s="61" t="s">
        <v>219</v>
      </c>
      <c r="D17" s="158" t="s">
        <v>227</v>
      </c>
      <c r="E17" s="159">
        <v>1</v>
      </c>
      <c r="F17" s="60" t="s">
        <v>235</v>
      </c>
      <c r="G17" s="160">
        <v>0</v>
      </c>
      <c r="H17" s="146">
        <v>500.99</v>
      </c>
      <c r="I17" s="146">
        <v>2003.96</v>
      </c>
      <c r="J17" s="149">
        <f t="shared" si="0"/>
        <v>2504.9499999999998</v>
      </c>
    </row>
    <row r="18" spans="1:10" ht="14" x14ac:dyDescent="0.3">
      <c r="A18" s="55" t="s">
        <v>181</v>
      </c>
      <c r="B18" s="57" t="s">
        <v>33</v>
      </c>
      <c r="C18" s="59" t="s">
        <v>634</v>
      </c>
      <c r="D18" s="158" t="s">
        <v>227</v>
      </c>
      <c r="E18" s="159">
        <v>1</v>
      </c>
      <c r="F18" s="60" t="s">
        <v>236</v>
      </c>
      <c r="G18" s="160">
        <v>0</v>
      </c>
      <c r="H18" s="146">
        <v>1079.06</v>
      </c>
      <c r="I18" s="145">
        <v>4316.21</v>
      </c>
      <c r="J18" s="149">
        <f t="shared" si="0"/>
        <v>5395.27</v>
      </c>
    </row>
    <row r="19" spans="1:10" ht="14" x14ac:dyDescent="0.3">
      <c r="A19" s="55" t="s">
        <v>183</v>
      </c>
      <c r="B19" s="57" t="s">
        <v>27</v>
      </c>
      <c r="C19" s="61" t="s">
        <v>219</v>
      </c>
      <c r="D19" s="158" t="s">
        <v>227</v>
      </c>
      <c r="E19" s="159">
        <v>1</v>
      </c>
      <c r="F19" s="61" t="s">
        <v>237</v>
      </c>
      <c r="G19" s="160">
        <v>0</v>
      </c>
      <c r="H19" s="146">
        <v>1695.65</v>
      </c>
      <c r="I19" s="146">
        <v>6782.61</v>
      </c>
      <c r="J19" s="149">
        <f t="shared" si="0"/>
        <v>8478.26</v>
      </c>
    </row>
    <row r="20" spans="1:10" ht="14" x14ac:dyDescent="0.3">
      <c r="A20" s="55" t="s">
        <v>183</v>
      </c>
      <c r="B20" s="57" t="s">
        <v>27</v>
      </c>
      <c r="C20" s="59" t="s">
        <v>222</v>
      </c>
      <c r="D20" s="158" t="s">
        <v>227</v>
      </c>
      <c r="E20" s="159">
        <v>1</v>
      </c>
      <c r="F20" s="60" t="s">
        <v>238</v>
      </c>
      <c r="G20" s="160">
        <v>0</v>
      </c>
      <c r="H20" s="146">
        <v>1695.65</v>
      </c>
      <c r="I20" s="146">
        <v>6782.61</v>
      </c>
      <c r="J20" s="149">
        <f t="shared" si="0"/>
        <v>8478.26</v>
      </c>
    </row>
    <row r="21" spans="1:10" ht="14" x14ac:dyDescent="0.3">
      <c r="A21" s="55" t="s">
        <v>185</v>
      </c>
      <c r="B21" s="55" t="s">
        <v>29</v>
      </c>
      <c r="C21" s="61" t="s">
        <v>636</v>
      </c>
      <c r="D21" s="158" t="s">
        <v>227</v>
      </c>
      <c r="E21" s="159">
        <v>1</v>
      </c>
      <c r="F21" s="60" t="s">
        <v>239</v>
      </c>
      <c r="G21" s="160">
        <v>0</v>
      </c>
      <c r="H21" s="146">
        <v>1425.9</v>
      </c>
      <c r="I21" s="146">
        <v>5703.56</v>
      </c>
      <c r="J21" s="149">
        <f t="shared" si="0"/>
        <v>7129.4600000000009</v>
      </c>
    </row>
    <row r="22" spans="1:10" ht="14" x14ac:dyDescent="0.3">
      <c r="A22" s="55" t="s">
        <v>196</v>
      </c>
      <c r="B22" s="57" t="s">
        <v>33</v>
      </c>
      <c r="C22" s="61" t="s">
        <v>219</v>
      </c>
      <c r="D22" s="158" t="s">
        <v>407</v>
      </c>
      <c r="E22" s="159">
        <v>1</v>
      </c>
      <c r="F22" s="60" t="s">
        <v>423</v>
      </c>
      <c r="G22" s="160">
        <v>0</v>
      </c>
      <c r="H22" s="146"/>
      <c r="I22" s="145">
        <v>4316.21</v>
      </c>
      <c r="J22" s="149">
        <f t="shared" si="0"/>
        <v>4316.21</v>
      </c>
    </row>
    <row r="23" spans="1:10" ht="16.5" customHeight="1" x14ac:dyDescent="0.3">
      <c r="A23" s="55" t="s">
        <v>183</v>
      </c>
      <c r="B23" s="57" t="s">
        <v>27</v>
      </c>
      <c r="C23" s="59" t="s">
        <v>222</v>
      </c>
      <c r="D23" s="158" t="s">
        <v>227</v>
      </c>
      <c r="E23" s="159">
        <v>1</v>
      </c>
      <c r="F23" s="60" t="s">
        <v>241</v>
      </c>
      <c r="G23" s="160">
        <v>0</v>
      </c>
      <c r="H23" s="146">
        <v>1695.65</v>
      </c>
      <c r="I23" s="146">
        <v>6782.61</v>
      </c>
      <c r="J23" s="149">
        <f t="shared" si="0"/>
        <v>8478.26</v>
      </c>
    </row>
    <row r="24" spans="1:10" ht="14" x14ac:dyDescent="0.3">
      <c r="A24" s="55" t="s">
        <v>189</v>
      </c>
      <c r="B24" s="55" t="s">
        <v>31</v>
      </c>
      <c r="C24" s="60" t="s">
        <v>636</v>
      </c>
      <c r="D24" s="158" t="s">
        <v>407</v>
      </c>
      <c r="E24" s="159">
        <v>1</v>
      </c>
      <c r="F24" s="60" t="s">
        <v>242</v>
      </c>
      <c r="G24" s="160">
        <v>0</v>
      </c>
      <c r="H24" s="146"/>
      <c r="I24" s="146">
        <v>5241.1099999999997</v>
      </c>
      <c r="J24" s="149">
        <f t="shared" si="0"/>
        <v>5241.1099999999997</v>
      </c>
    </row>
    <row r="25" spans="1:10" ht="14" x14ac:dyDescent="0.3">
      <c r="A25" s="55" t="s">
        <v>180</v>
      </c>
      <c r="B25" s="58" t="s">
        <v>37</v>
      </c>
      <c r="C25" s="61" t="s">
        <v>636</v>
      </c>
      <c r="D25" s="158" t="s">
        <v>227</v>
      </c>
      <c r="E25" s="159">
        <v>1</v>
      </c>
      <c r="F25" s="155" t="s">
        <v>649</v>
      </c>
      <c r="G25" s="160">
        <v>0</v>
      </c>
      <c r="H25" s="146">
        <v>770.75</v>
      </c>
      <c r="I25" s="145">
        <v>3083.01</v>
      </c>
      <c r="J25" s="149">
        <f t="shared" si="0"/>
        <v>3853.76</v>
      </c>
    </row>
    <row r="26" spans="1:10" ht="14" x14ac:dyDescent="0.3">
      <c r="A26" s="55" t="s">
        <v>180</v>
      </c>
      <c r="B26" s="58" t="s">
        <v>37</v>
      </c>
      <c r="C26" s="61" t="s">
        <v>222</v>
      </c>
      <c r="D26" s="158" t="s">
        <v>227</v>
      </c>
      <c r="E26" s="159">
        <v>1</v>
      </c>
      <c r="F26" s="129" t="s">
        <v>243</v>
      </c>
      <c r="G26" s="160">
        <v>0</v>
      </c>
      <c r="H26" s="146">
        <v>770.75</v>
      </c>
      <c r="I26" s="145">
        <v>3083.01</v>
      </c>
      <c r="J26" s="149">
        <f t="shared" si="0"/>
        <v>3853.76</v>
      </c>
    </row>
    <row r="27" spans="1:10" ht="14" x14ac:dyDescent="0.3">
      <c r="A27" s="55" t="s">
        <v>187</v>
      </c>
      <c r="B27" s="55" t="s">
        <v>25</v>
      </c>
      <c r="C27" s="61" t="s">
        <v>219</v>
      </c>
      <c r="D27" s="158" t="s">
        <v>227</v>
      </c>
      <c r="E27" s="159">
        <v>1</v>
      </c>
      <c r="F27" s="63" t="s">
        <v>244</v>
      </c>
      <c r="G27" s="160">
        <v>0</v>
      </c>
      <c r="H27" s="147">
        <v>2600</v>
      </c>
      <c r="I27" s="147">
        <v>10400</v>
      </c>
      <c r="J27" s="146">
        <f t="shared" si="0"/>
        <v>13000</v>
      </c>
    </row>
    <row r="28" spans="1:10" ht="14" x14ac:dyDescent="0.3">
      <c r="A28" s="55" t="s">
        <v>210</v>
      </c>
      <c r="B28" s="55" t="s">
        <v>449</v>
      </c>
      <c r="C28" s="63" t="s">
        <v>637</v>
      </c>
      <c r="D28" s="158" t="s">
        <v>227</v>
      </c>
      <c r="E28" s="159">
        <v>1</v>
      </c>
      <c r="F28" s="90" t="s">
        <v>640</v>
      </c>
      <c r="G28" s="160">
        <v>0</v>
      </c>
      <c r="H28" s="146">
        <v>3709.68</v>
      </c>
      <c r="I28" s="146">
        <v>14838.72</v>
      </c>
      <c r="J28" s="149">
        <f t="shared" si="0"/>
        <v>18548.399999999998</v>
      </c>
    </row>
    <row r="29" spans="1:10" ht="14" x14ac:dyDescent="0.3">
      <c r="A29" s="55" t="s">
        <v>180</v>
      </c>
      <c r="B29" s="58" t="s">
        <v>37</v>
      </c>
      <c r="C29" s="63" t="s">
        <v>679</v>
      </c>
      <c r="D29" s="158" t="s">
        <v>227</v>
      </c>
      <c r="E29" s="159">
        <v>1</v>
      </c>
      <c r="F29" s="129" t="s">
        <v>249</v>
      </c>
      <c r="G29" s="160">
        <v>0</v>
      </c>
      <c r="H29" s="146">
        <v>770.75</v>
      </c>
      <c r="I29" s="145">
        <v>3083.01</v>
      </c>
      <c r="J29" s="149">
        <f t="shared" si="0"/>
        <v>3853.76</v>
      </c>
    </row>
    <row r="30" spans="1:10" ht="14" x14ac:dyDescent="0.3">
      <c r="A30" s="55" t="s">
        <v>181</v>
      </c>
      <c r="B30" s="57" t="s">
        <v>33</v>
      </c>
      <c r="C30" s="60" t="s">
        <v>636</v>
      </c>
      <c r="D30" s="158" t="s">
        <v>407</v>
      </c>
      <c r="E30" s="159">
        <v>1</v>
      </c>
      <c r="F30" s="61" t="s">
        <v>595</v>
      </c>
      <c r="G30" s="160">
        <v>0</v>
      </c>
      <c r="H30" s="146"/>
      <c r="I30" s="145">
        <v>4316.21</v>
      </c>
      <c r="J30" s="149">
        <f t="shared" si="0"/>
        <v>4316.21</v>
      </c>
    </row>
    <row r="31" spans="1:10" ht="14" x14ac:dyDescent="0.3">
      <c r="A31" s="55" t="s">
        <v>180</v>
      </c>
      <c r="B31" s="58" t="s">
        <v>37</v>
      </c>
      <c r="C31" s="61" t="s">
        <v>222</v>
      </c>
      <c r="D31" s="158" t="s">
        <v>227</v>
      </c>
      <c r="E31" s="159">
        <v>1</v>
      </c>
      <c r="F31" s="60" t="s">
        <v>612</v>
      </c>
      <c r="G31" s="160">
        <v>0</v>
      </c>
      <c r="H31" s="146">
        <v>770.75</v>
      </c>
      <c r="I31" s="145">
        <v>3083.01</v>
      </c>
      <c r="J31" s="149">
        <f t="shared" si="0"/>
        <v>3853.76</v>
      </c>
    </row>
    <row r="32" spans="1:10" ht="14" x14ac:dyDescent="0.3">
      <c r="A32" s="55" t="s">
        <v>187</v>
      </c>
      <c r="B32" s="55" t="s">
        <v>25</v>
      </c>
      <c r="C32" s="59" t="s">
        <v>637</v>
      </c>
      <c r="D32" s="158" t="s">
        <v>227</v>
      </c>
      <c r="E32" s="159">
        <v>1</v>
      </c>
      <c r="F32" s="60" t="s">
        <v>623</v>
      </c>
      <c r="G32" s="160">
        <v>0</v>
      </c>
      <c r="H32" s="147">
        <v>2600</v>
      </c>
      <c r="I32" s="147">
        <v>10400</v>
      </c>
      <c r="J32" s="146">
        <f t="shared" si="0"/>
        <v>13000</v>
      </c>
    </row>
    <row r="33" spans="1:10" ht="14" x14ac:dyDescent="0.3">
      <c r="A33" s="55" t="s">
        <v>183</v>
      </c>
      <c r="B33" s="57" t="s">
        <v>27</v>
      </c>
      <c r="C33" s="59" t="s">
        <v>222</v>
      </c>
      <c r="D33" s="158" t="s">
        <v>227</v>
      </c>
      <c r="E33" s="159">
        <v>1</v>
      </c>
      <c r="F33" s="60" t="s">
        <v>253</v>
      </c>
      <c r="G33" s="160">
        <v>0</v>
      </c>
      <c r="H33" s="146">
        <v>1695.65</v>
      </c>
      <c r="I33" s="146">
        <v>6782.61</v>
      </c>
      <c r="J33" s="149">
        <f t="shared" si="0"/>
        <v>8478.26</v>
      </c>
    </row>
    <row r="34" spans="1:10" ht="14" x14ac:dyDescent="0.3">
      <c r="A34" s="55" t="s">
        <v>189</v>
      </c>
      <c r="B34" s="55" t="s">
        <v>31</v>
      </c>
      <c r="C34" s="63" t="s">
        <v>636</v>
      </c>
      <c r="D34" s="158" t="s">
        <v>407</v>
      </c>
      <c r="E34" s="159">
        <v>1</v>
      </c>
      <c r="F34" s="60" t="s">
        <v>254</v>
      </c>
      <c r="G34" s="160">
        <v>0</v>
      </c>
      <c r="H34" s="146"/>
      <c r="I34" s="146">
        <v>5241.1099999999997</v>
      </c>
      <c r="J34" s="149">
        <f t="shared" si="0"/>
        <v>5241.1099999999997</v>
      </c>
    </row>
    <row r="35" spans="1:10" ht="14" x14ac:dyDescent="0.3">
      <c r="A35" s="55" t="s">
        <v>190</v>
      </c>
      <c r="B35" s="55" t="s">
        <v>449</v>
      </c>
      <c r="C35" s="59" t="s">
        <v>634</v>
      </c>
      <c r="D35" s="158" t="s">
        <v>227</v>
      </c>
      <c r="E35" s="159">
        <v>1</v>
      </c>
      <c r="F35" s="60" t="s">
        <v>255</v>
      </c>
      <c r="G35" s="160">
        <v>0</v>
      </c>
      <c r="H35" s="146">
        <v>3709.68</v>
      </c>
      <c r="I35" s="146">
        <v>14838.72</v>
      </c>
      <c r="J35" s="149">
        <f t="shared" si="0"/>
        <v>18548.399999999998</v>
      </c>
    </row>
    <row r="36" spans="1:10" ht="14" x14ac:dyDescent="0.3">
      <c r="A36" s="55" t="s">
        <v>180</v>
      </c>
      <c r="B36" s="58" t="s">
        <v>37</v>
      </c>
      <c r="C36" s="59" t="s">
        <v>634</v>
      </c>
      <c r="D36" s="158" t="s">
        <v>227</v>
      </c>
      <c r="E36" s="159">
        <v>1</v>
      </c>
      <c r="F36" s="60" t="s">
        <v>257</v>
      </c>
      <c r="G36" s="160">
        <v>0</v>
      </c>
      <c r="H36" s="146">
        <v>770.75</v>
      </c>
      <c r="I36" s="145">
        <v>3083.01</v>
      </c>
      <c r="J36" s="149">
        <f t="shared" si="0"/>
        <v>3853.76</v>
      </c>
    </row>
    <row r="37" spans="1:10" ht="14" x14ac:dyDescent="0.3">
      <c r="A37" s="55" t="s">
        <v>181</v>
      </c>
      <c r="B37" s="57" t="s">
        <v>33</v>
      </c>
      <c r="C37" s="61" t="s">
        <v>636</v>
      </c>
      <c r="D37" s="158" t="s">
        <v>227</v>
      </c>
      <c r="E37" s="159">
        <v>1</v>
      </c>
      <c r="F37" s="162" t="s">
        <v>650</v>
      </c>
      <c r="G37" s="160">
        <v>0</v>
      </c>
      <c r="H37" s="146">
        <v>1079.06</v>
      </c>
      <c r="I37" s="145">
        <v>4316.21</v>
      </c>
      <c r="J37" s="149">
        <f t="shared" si="0"/>
        <v>5395.27</v>
      </c>
    </row>
    <row r="38" spans="1:10" ht="26" x14ac:dyDescent="0.3">
      <c r="A38" s="55" t="s">
        <v>191</v>
      </c>
      <c r="B38" s="55" t="s">
        <v>31</v>
      </c>
      <c r="C38" s="61" t="s">
        <v>219</v>
      </c>
      <c r="D38" s="158" t="s">
        <v>407</v>
      </c>
      <c r="E38" s="159">
        <v>1</v>
      </c>
      <c r="F38" s="60" t="s">
        <v>258</v>
      </c>
      <c r="G38" s="160">
        <v>0</v>
      </c>
      <c r="H38" s="146"/>
      <c r="I38" s="146">
        <v>5241.1099999999997</v>
      </c>
      <c r="J38" s="149">
        <f t="shared" si="0"/>
        <v>5241.1099999999997</v>
      </c>
    </row>
    <row r="39" spans="1:10" ht="14" x14ac:dyDescent="0.3">
      <c r="A39" s="55" t="s">
        <v>180</v>
      </c>
      <c r="B39" s="58" t="s">
        <v>37</v>
      </c>
      <c r="C39" s="61" t="s">
        <v>636</v>
      </c>
      <c r="D39" s="158" t="s">
        <v>227</v>
      </c>
      <c r="E39" s="159">
        <v>1</v>
      </c>
      <c r="F39" s="155" t="s">
        <v>651</v>
      </c>
      <c r="G39" s="160">
        <v>0</v>
      </c>
      <c r="H39" s="146">
        <v>770.75</v>
      </c>
      <c r="I39" s="145">
        <v>3083.01</v>
      </c>
      <c r="J39" s="149">
        <f t="shared" ref="J39:J70" si="1">H39+I39</f>
        <v>3853.76</v>
      </c>
    </row>
    <row r="40" spans="1:10" ht="14" x14ac:dyDescent="0.3">
      <c r="A40" s="55" t="s">
        <v>182</v>
      </c>
      <c r="B40" s="56" t="s">
        <v>39</v>
      </c>
      <c r="C40" s="59" t="s">
        <v>222</v>
      </c>
      <c r="D40" s="158" t="s">
        <v>227</v>
      </c>
      <c r="E40" s="159">
        <v>1</v>
      </c>
      <c r="F40" s="60" t="s">
        <v>260</v>
      </c>
      <c r="G40" s="160">
        <v>0</v>
      </c>
      <c r="H40" s="146">
        <v>500.99</v>
      </c>
      <c r="I40" s="146">
        <v>2003.96</v>
      </c>
      <c r="J40" s="149">
        <f t="shared" si="1"/>
        <v>2504.9499999999998</v>
      </c>
    </row>
    <row r="41" spans="1:10" ht="14" x14ac:dyDescent="0.3">
      <c r="A41" s="55" t="s">
        <v>193</v>
      </c>
      <c r="B41" s="57" t="s">
        <v>27</v>
      </c>
      <c r="C41" s="59" t="s">
        <v>634</v>
      </c>
      <c r="D41" s="158" t="s">
        <v>227</v>
      </c>
      <c r="E41" s="159">
        <v>1</v>
      </c>
      <c r="F41" s="60" t="s">
        <v>262</v>
      </c>
      <c r="G41" s="160">
        <v>0</v>
      </c>
      <c r="H41" s="146">
        <v>1695.65</v>
      </c>
      <c r="I41" s="146">
        <v>6782.61</v>
      </c>
      <c r="J41" s="149">
        <f t="shared" si="1"/>
        <v>8478.26</v>
      </c>
    </row>
    <row r="42" spans="1:10" ht="14" x14ac:dyDescent="0.3">
      <c r="A42" s="55" t="s">
        <v>183</v>
      </c>
      <c r="B42" s="57" t="s">
        <v>27</v>
      </c>
      <c r="C42" s="63" t="s">
        <v>222</v>
      </c>
      <c r="D42" s="158" t="s">
        <v>227</v>
      </c>
      <c r="E42" s="159">
        <v>1</v>
      </c>
      <c r="F42" s="61" t="s">
        <v>263</v>
      </c>
      <c r="G42" s="160">
        <v>0</v>
      </c>
      <c r="H42" s="146">
        <v>1695.65</v>
      </c>
      <c r="I42" s="146">
        <v>6782.61</v>
      </c>
      <c r="J42" s="149">
        <f t="shared" si="1"/>
        <v>8478.26</v>
      </c>
    </row>
    <row r="43" spans="1:10" ht="14" x14ac:dyDescent="0.3">
      <c r="A43" s="55" t="s">
        <v>185</v>
      </c>
      <c r="B43" s="55" t="s">
        <v>29</v>
      </c>
      <c r="C43" s="59" t="s">
        <v>634</v>
      </c>
      <c r="D43" s="158" t="s">
        <v>227</v>
      </c>
      <c r="E43" s="159">
        <v>1</v>
      </c>
      <c r="F43" s="60" t="s">
        <v>264</v>
      </c>
      <c r="G43" s="160">
        <v>0</v>
      </c>
      <c r="H43" s="146">
        <v>1425.9</v>
      </c>
      <c r="I43" s="146">
        <v>5703.56</v>
      </c>
      <c r="J43" s="149">
        <f t="shared" si="1"/>
        <v>7129.4600000000009</v>
      </c>
    </row>
    <row r="44" spans="1:10" ht="14" x14ac:dyDescent="0.3">
      <c r="A44" s="55" t="s">
        <v>188</v>
      </c>
      <c r="B44" s="55" t="s">
        <v>35</v>
      </c>
      <c r="C44" s="59" t="s">
        <v>222</v>
      </c>
      <c r="D44" s="158" t="s">
        <v>227</v>
      </c>
      <c r="E44" s="159">
        <v>1</v>
      </c>
      <c r="F44" s="60" t="s">
        <v>265</v>
      </c>
      <c r="G44" s="160">
        <v>0</v>
      </c>
      <c r="H44" s="146">
        <v>936.46</v>
      </c>
      <c r="I44" s="146">
        <v>3745.85</v>
      </c>
      <c r="J44" s="149">
        <f t="shared" si="1"/>
        <v>4682.3099999999995</v>
      </c>
    </row>
    <row r="45" spans="1:10" ht="14" x14ac:dyDescent="0.3">
      <c r="A45" s="55" t="s">
        <v>180</v>
      </c>
      <c r="B45" s="58" t="s">
        <v>37</v>
      </c>
      <c r="C45" s="60" t="s">
        <v>226</v>
      </c>
      <c r="D45" s="158" t="s">
        <v>407</v>
      </c>
      <c r="E45" s="159">
        <v>1</v>
      </c>
      <c r="F45" s="60" t="s">
        <v>266</v>
      </c>
      <c r="G45" s="160">
        <v>0</v>
      </c>
      <c r="H45" s="146"/>
      <c r="I45" s="145">
        <v>3083.01</v>
      </c>
      <c r="J45" s="149">
        <f t="shared" si="1"/>
        <v>3083.01</v>
      </c>
    </row>
    <row r="46" spans="1:10" ht="14" x14ac:dyDescent="0.3">
      <c r="A46" s="55" t="s">
        <v>182</v>
      </c>
      <c r="B46" s="56" t="s">
        <v>39</v>
      </c>
      <c r="C46" s="59" t="s">
        <v>222</v>
      </c>
      <c r="D46" s="158" t="s">
        <v>227</v>
      </c>
      <c r="E46" s="159">
        <v>1</v>
      </c>
      <c r="F46" s="60" t="s">
        <v>268</v>
      </c>
      <c r="G46" s="160">
        <v>0</v>
      </c>
      <c r="H46" s="146">
        <v>500.99</v>
      </c>
      <c r="I46" s="146">
        <v>2003.96</v>
      </c>
      <c r="J46" s="149">
        <f t="shared" si="1"/>
        <v>2504.9499999999998</v>
      </c>
    </row>
    <row r="47" spans="1:10" ht="14" x14ac:dyDescent="0.3">
      <c r="A47" s="55" t="s">
        <v>185</v>
      </c>
      <c r="B47" s="55" t="s">
        <v>29</v>
      </c>
      <c r="C47" s="63" t="s">
        <v>637</v>
      </c>
      <c r="D47" s="158" t="s">
        <v>227</v>
      </c>
      <c r="E47" s="159">
        <v>1</v>
      </c>
      <c r="F47" s="60" t="s">
        <v>674</v>
      </c>
      <c r="G47" s="160">
        <v>0</v>
      </c>
      <c r="H47" s="146">
        <v>1425.9</v>
      </c>
      <c r="I47" s="146">
        <v>5703.56</v>
      </c>
      <c r="J47" s="149">
        <f t="shared" si="1"/>
        <v>7129.4600000000009</v>
      </c>
    </row>
    <row r="48" spans="1:10" ht="14" x14ac:dyDescent="0.3">
      <c r="A48" s="55" t="s">
        <v>181</v>
      </c>
      <c r="B48" s="57" t="s">
        <v>33</v>
      </c>
      <c r="C48" s="61" t="s">
        <v>219</v>
      </c>
      <c r="D48" s="158" t="s">
        <v>227</v>
      </c>
      <c r="E48" s="159">
        <v>1</v>
      </c>
      <c r="F48" s="61" t="s">
        <v>270</v>
      </c>
      <c r="G48" s="160">
        <v>0</v>
      </c>
      <c r="H48" s="146">
        <v>1079.06</v>
      </c>
      <c r="I48" s="145">
        <v>4316.21</v>
      </c>
      <c r="J48" s="149">
        <f t="shared" si="1"/>
        <v>5395.27</v>
      </c>
    </row>
    <row r="49" spans="1:10" ht="14" x14ac:dyDescent="0.3">
      <c r="A49" s="55" t="s">
        <v>183</v>
      </c>
      <c r="B49" s="57" t="s">
        <v>27</v>
      </c>
      <c r="C49" s="59" t="s">
        <v>222</v>
      </c>
      <c r="D49" s="158" t="s">
        <v>407</v>
      </c>
      <c r="E49" s="159">
        <v>1</v>
      </c>
      <c r="F49" s="60" t="s">
        <v>271</v>
      </c>
      <c r="G49" s="160">
        <v>0</v>
      </c>
      <c r="H49" s="146"/>
      <c r="I49" s="146">
        <v>6782.61</v>
      </c>
      <c r="J49" s="149">
        <f t="shared" si="1"/>
        <v>6782.61</v>
      </c>
    </row>
    <row r="50" spans="1:10" ht="14" x14ac:dyDescent="0.3">
      <c r="A50" s="55" t="s">
        <v>180</v>
      </c>
      <c r="B50" s="58" t="s">
        <v>37</v>
      </c>
      <c r="C50" s="63" t="s">
        <v>636</v>
      </c>
      <c r="D50" s="158" t="s">
        <v>227</v>
      </c>
      <c r="E50" s="159">
        <v>1</v>
      </c>
      <c r="F50" s="90" t="s">
        <v>642</v>
      </c>
      <c r="G50" s="160">
        <v>0</v>
      </c>
      <c r="H50" s="146">
        <v>770.75</v>
      </c>
      <c r="I50" s="145">
        <v>3083.01</v>
      </c>
      <c r="J50" s="149">
        <f t="shared" si="1"/>
        <v>3853.76</v>
      </c>
    </row>
    <row r="51" spans="1:10" ht="14" x14ac:dyDescent="0.3">
      <c r="A51" s="55" t="s">
        <v>183</v>
      </c>
      <c r="B51" s="57" t="s">
        <v>27</v>
      </c>
      <c r="C51" s="59" t="s">
        <v>222</v>
      </c>
      <c r="D51" s="158" t="s">
        <v>227</v>
      </c>
      <c r="E51" s="159">
        <v>1</v>
      </c>
      <c r="F51" s="60" t="s">
        <v>275</v>
      </c>
      <c r="G51" s="160">
        <v>0</v>
      </c>
      <c r="H51" s="146">
        <v>1695.65</v>
      </c>
      <c r="I51" s="146">
        <v>6782.61</v>
      </c>
      <c r="J51" s="149">
        <f t="shared" si="1"/>
        <v>8478.26</v>
      </c>
    </row>
    <row r="52" spans="1:10" ht="14" x14ac:dyDescent="0.3">
      <c r="A52" s="55" t="s">
        <v>195</v>
      </c>
      <c r="B52" s="55" t="s">
        <v>41</v>
      </c>
      <c r="C52" s="60" t="s">
        <v>636</v>
      </c>
      <c r="D52" s="158" t="s">
        <v>227</v>
      </c>
      <c r="E52" s="159">
        <v>1</v>
      </c>
      <c r="F52" s="60" t="s">
        <v>590</v>
      </c>
      <c r="G52" s="160">
        <v>0</v>
      </c>
      <c r="H52" s="146">
        <v>308.3</v>
      </c>
      <c r="I52" s="146">
        <v>1233.21</v>
      </c>
      <c r="J52" s="150">
        <f t="shared" si="1"/>
        <v>1541.51</v>
      </c>
    </row>
    <row r="53" spans="1:10" ht="14" x14ac:dyDescent="0.3">
      <c r="A53" s="55" t="s">
        <v>182</v>
      </c>
      <c r="B53" s="56" t="s">
        <v>39</v>
      </c>
      <c r="C53" s="59" t="s">
        <v>222</v>
      </c>
      <c r="D53" s="158" t="s">
        <v>227</v>
      </c>
      <c r="E53" s="159">
        <v>1</v>
      </c>
      <c r="F53" s="60" t="s">
        <v>278</v>
      </c>
      <c r="G53" s="160">
        <v>0</v>
      </c>
      <c r="H53" s="146">
        <v>500.99</v>
      </c>
      <c r="I53" s="146">
        <v>2003.96</v>
      </c>
      <c r="J53" s="149">
        <f t="shared" si="1"/>
        <v>2504.9499999999998</v>
      </c>
    </row>
    <row r="54" spans="1:10" ht="14" x14ac:dyDescent="0.3">
      <c r="A54" s="55" t="s">
        <v>195</v>
      </c>
      <c r="B54" s="55" t="s">
        <v>41</v>
      </c>
      <c r="C54" s="59" t="s">
        <v>222</v>
      </c>
      <c r="D54" s="158" t="s">
        <v>227</v>
      </c>
      <c r="E54" s="159">
        <v>1</v>
      </c>
      <c r="F54" s="61" t="s">
        <v>280</v>
      </c>
      <c r="G54" s="160">
        <v>0</v>
      </c>
      <c r="H54" s="146">
        <v>308.3</v>
      </c>
      <c r="I54" s="146">
        <v>1233.21</v>
      </c>
      <c r="J54" s="150">
        <f t="shared" si="1"/>
        <v>1541.51</v>
      </c>
    </row>
    <row r="55" spans="1:10" ht="14" x14ac:dyDescent="0.3">
      <c r="A55" s="55" t="s">
        <v>185</v>
      </c>
      <c r="B55" s="55" t="s">
        <v>29</v>
      </c>
      <c r="C55" s="59" t="s">
        <v>222</v>
      </c>
      <c r="D55" s="158" t="s">
        <v>227</v>
      </c>
      <c r="E55" s="159">
        <v>1</v>
      </c>
      <c r="F55" s="61" t="s">
        <v>611</v>
      </c>
      <c r="G55" s="160">
        <v>0</v>
      </c>
      <c r="H55" s="146">
        <v>1425.9</v>
      </c>
      <c r="I55" s="146">
        <v>5703.56</v>
      </c>
      <c r="J55" s="149">
        <f t="shared" si="1"/>
        <v>7129.4600000000009</v>
      </c>
    </row>
    <row r="56" spans="1:10" ht="14" x14ac:dyDescent="0.3">
      <c r="A56" s="55" t="s">
        <v>189</v>
      </c>
      <c r="B56" s="55" t="s">
        <v>31</v>
      </c>
      <c r="C56" s="61" t="s">
        <v>219</v>
      </c>
      <c r="D56" s="158" t="s">
        <v>227</v>
      </c>
      <c r="E56" s="159">
        <v>1</v>
      </c>
      <c r="F56" s="60" t="s">
        <v>281</v>
      </c>
      <c r="G56" s="160">
        <v>0</v>
      </c>
      <c r="H56" s="146">
        <v>1310.28</v>
      </c>
      <c r="I56" s="146">
        <v>5241.1099999999997</v>
      </c>
      <c r="J56" s="149">
        <f t="shared" si="1"/>
        <v>6551.3899999999994</v>
      </c>
    </row>
    <row r="57" spans="1:10" ht="14" x14ac:dyDescent="0.3">
      <c r="A57" s="55" t="s">
        <v>187</v>
      </c>
      <c r="B57" s="55" t="s">
        <v>25</v>
      </c>
      <c r="C57" s="59" t="s">
        <v>222</v>
      </c>
      <c r="D57" s="158" t="s">
        <v>227</v>
      </c>
      <c r="E57" s="159">
        <v>1</v>
      </c>
      <c r="F57" s="60" t="s">
        <v>282</v>
      </c>
      <c r="G57" s="160">
        <v>0</v>
      </c>
      <c r="H57" s="147">
        <v>2600</v>
      </c>
      <c r="I57" s="147">
        <v>10400</v>
      </c>
      <c r="J57" s="146">
        <f t="shared" si="1"/>
        <v>13000</v>
      </c>
    </row>
    <row r="58" spans="1:10" ht="14" x14ac:dyDescent="0.3">
      <c r="A58" s="55" t="s">
        <v>196</v>
      </c>
      <c r="B58" s="57" t="s">
        <v>33</v>
      </c>
      <c r="C58" s="61" t="s">
        <v>219</v>
      </c>
      <c r="D58" s="158" t="s">
        <v>227</v>
      </c>
      <c r="E58" s="159">
        <v>1</v>
      </c>
      <c r="F58" s="60" t="s">
        <v>283</v>
      </c>
      <c r="G58" s="160">
        <v>0</v>
      </c>
      <c r="H58" s="146">
        <v>1079.06</v>
      </c>
      <c r="I58" s="145">
        <v>4316.21</v>
      </c>
      <c r="J58" s="149">
        <f t="shared" si="1"/>
        <v>5395.27</v>
      </c>
    </row>
    <row r="59" spans="1:10" ht="14" x14ac:dyDescent="0.3">
      <c r="A59" s="55" t="s">
        <v>189</v>
      </c>
      <c r="B59" s="55" t="s">
        <v>31</v>
      </c>
      <c r="C59" s="60" t="s">
        <v>226</v>
      </c>
      <c r="D59" s="158" t="s">
        <v>227</v>
      </c>
      <c r="E59" s="159">
        <v>1</v>
      </c>
      <c r="F59" s="61" t="s">
        <v>284</v>
      </c>
      <c r="G59" s="160">
        <v>0</v>
      </c>
      <c r="H59" s="146">
        <v>1310.28</v>
      </c>
      <c r="I59" s="146">
        <v>5241.1099999999997</v>
      </c>
      <c r="J59" s="149">
        <f t="shared" si="1"/>
        <v>6551.3899999999994</v>
      </c>
    </row>
    <row r="60" spans="1:10" ht="14" x14ac:dyDescent="0.3">
      <c r="A60" s="55" t="s">
        <v>203</v>
      </c>
      <c r="B60" s="55" t="s">
        <v>31</v>
      </c>
      <c r="C60" s="60" t="s">
        <v>226</v>
      </c>
      <c r="D60" s="158" t="s">
        <v>407</v>
      </c>
      <c r="E60" s="159">
        <v>1</v>
      </c>
      <c r="F60" s="60" t="s">
        <v>288</v>
      </c>
      <c r="G60" s="160">
        <v>0</v>
      </c>
      <c r="H60" s="146"/>
      <c r="I60" s="146">
        <v>5241.1099999999997</v>
      </c>
      <c r="J60" s="149">
        <f t="shared" si="1"/>
        <v>5241.1099999999997</v>
      </c>
    </row>
    <row r="61" spans="1:10" ht="14" x14ac:dyDescent="0.3">
      <c r="A61" s="55" t="s">
        <v>188</v>
      </c>
      <c r="B61" s="55" t="s">
        <v>35</v>
      </c>
      <c r="C61" s="59" t="s">
        <v>636</v>
      </c>
      <c r="D61" s="158" t="s">
        <v>227</v>
      </c>
      <c r="E61" s="159">
        <v>1</v>
      </c>
      <c r="F61" s="90" t="s">
        <v>643</v>
      </c>
      <c r="G61" s="160">
        <v>0</v>
      </c>
      <c r="H61" s="146">
        <v>936.46</v>
      </c>
      <c r="I61" s="146">
        <v>3745.85</v>
      </c>
      <c r="J61" s="149">
        <f t="shared" si="1"/>
        <v>4682.3099999999995</v>
      </c>
    </row>
    <row r="62" spans="1:10" ht="14" x14ac:dyDescent="0.3">
      <c r="A62" s="55" t="s">
        <v>201</v>
      </c>
      <c r="B62" s="56" t="s">
        <v>39</v>
      </c>
      <c r="C62" s="63" t="s">
        <v>637</v>
      </c>
      <c r="D62" s="158" t="s">
        <v>227</v>
      </c>
      <c r="E62" s="159">
        <v>1</v>
      </c>
      <c r="F62" s="60" t="s">
        <v>594</v>
      </c>
      <c r="G62" s="160">
        <v>0</v>
      </c>
      <c r="H62" s="146">
        <v>500.99</v>
      </c>
      <c r="I62" s="146">
        <v>2003.96</v>
      </c>
      <c r="J62" s="149">
        <f t="shared" si="1"/>
        <v>2504.9499999999998</v>
      </c>
    </row>
    <row r="63" spans="1:10" ht="14" x14ac:dyDescent="0.3">
      <c r="A63" s="55" t="s">
        <v>199</v>
      </c>
      <c r="B63" s="55" t="s">
        <v>31</v>
      </c>
      <c r="C63" s="59" t="s">
        <v>634</v>
      </c>
      <c r="D63" s="158" t="s">
        <v>227</v>
      </c>
      <c r="E63" s="159">
        <v>1</v>
      </c>
      <c r="F63" s="60" t="s">
        <v>297</v>
      </c>
      <c r="G63" s="160">
        <v>0</v>
      </c>
      <c r="H63" s="146">
        <v>1310.28</v>
      </c>
      <c r="I63" s="146">
        <v>5241.1099999999997</v>
      </c>
      <c r="J63" s="149">
        <f t="shared" si="1"/>
        <v>6551.3899999999994</v>
      </c>
    </row>
    <row r="64" spans="1:10" ht="14" x14ac:dyDescent="0.3">
      <c r="A64" s="55" t="s">
        <v>200</v>
      </c>
      <c r="B64" s="57" t="s">
        <v>33</v>
      </c>
      <c r="C64" s="59" t="s">
        <v>222</v>
      </c>
      <c r="D64" s="158" t="s">
        <v>407</v>
      </c>
      <c r="E64" s="159">
        <v>1</v>
      </c>
      <c r="F64" s="60" t="s">
        <v>298</v>
      </c>
      <c r="G64" s="160">
        <v>0</v>
      </c>
      <c r="H64" s="146"/>
      <c r="I64" s="145">
        <v>4316.21</v>
      </c>
      <c r="J64" s="149">
        <f t="shared" si="1"/>
        <v>4316.21</v>
      </c>
    </row>
    <row r="65" spans="1:10" ht="14" x14ac:dyDescent="0.3">
      <c r="A65" s="55" t="s">
        <v>183</v>
      </c>
      <c r="B65" s="57" t="s">
        <v>27</v>
      </c>
      <c r="C65" s="61" t="s">
        <v>636</v>
      </c>
      <c r="D65" s="158" t="s">
        <v>227</v>
      </c>
      <c r="E65" s="159">
        <v>1</v>
      </c>
      <c r="F65" s="90" t="s">
        <v>610</v>
      </c>
      <c r="G65" s="160">
        <v>0</v>
      </c>
      <c r="H65" s="146">
        <v>1695.65</v>
      </c>
      <c r="I65" s="146">
        <v>6782.61</v>
      </c>
      <c r="J65" s="149">
        <f t="shared" si="1"/>
        <v>8478.26</v>
      </c>
    </row>
    <row r="66" spans="1:10" ht="14" x14ac:dyDescent="0.3">
      <c r="A66" s="55" t="s">
        <v>202</v>
      </c>
      <c r="B66" s="55" t="s">
        <v>31</v>
      </c>
      <c r="C66" s="59" t="s">
        <v>222</v>
      </c>
      <c r="D66" s="158" t="s">
        <v>407</v>
      </c>
      <c r="E66" s="159">
        <v>1</v>
      </c>
      <c r="F66" s="129" t="s">
        <v>300</v>
      </c>
      <c r="G66" s="160">
        <v>0</v>
      </c>
      <c r="H66" s="146"/>
      <c r="I66" s="146">
        <v>5241.1099999999997</v>
      </c>
      <c r="J66" s="149">
        <f t="shared" si="1"/>
        <v>5241.1099999999997</v>
      </c>
    </row>
    <row r="67" spans="1:10" ht="14" x14ac:dyDescent="0.3">
      <c r="A67" s="55" t="s">
        <v>180</v>
      </c>
      <c r="B67" s="58" t="s">
        <v>37</v>
      </c>
      <c r="C67" s="61" t="s">
        <v>636</v>
      </c>
      <c r="D67" s="158" t="s">
        <v>227</v>
      </c>
      <c r="E67" s="159">
        <v>1</v>
      </c>
      <c r="F67" s="60" t="s">
        <v>614</v>
      </c>
      <c r="G67" s="160">
        <v>0</v>
      </c>
      <c r="H67" s="146">
        <v>770.75</v>
      </c>
      <c r="I67" s="145">
        <v>3083.01</v>
      </c>
      <c r="J67" s="149">
        <f t="shared" si="1"/>
        <v>3853.76</v>
      </c>
    </row>
    <row r="68" spans="1:10" ht="14" x14ac:dyDescent="0.3">
      <c r="A68" s="55" t="s">
        <v>189</v>
      </c>
      <c r="B68" s="55" t="s">
        <v>31</v>
      </c>
      <c r="C68" s="61" t="s">
        <v>219</v>
      </c>
      <c r="D68" s="158" t="s">
        <v>227</v>
      </c>
      <c r="E68" s="159">
        <v>1</v>
      </c>
      <c r="F68" s="61" t="s">
        <v>302</v>
      </c>
      <c r="G68" s="160">
        <v>0</v>
      </c>
      <c r="H68" s="146">
        <v>1310.28</v>
      </c>
      <c r="I68" s="146">
        <v>5241.1099999999997</v>
      </c>
      <c r="J68" s="149">
        <f t="shared" si="1"/>
        <v>6551.3899999999994</v>
      </c>
    </row>
    <row r="69" spans="1:10" ht="14" x14ac:dyDescent="0.3">
      <c r="A69" s="56" t="s">
        <v>182</v>
      </c>
      <c r="B69" s="56" t="s">
        <v>39</v>
      </c>
      <c r="C69" s="59" t="s">
        <v>634</v>
      </c>
      <c r="D69" s="158" t="s">
        <v>227</v>
      </c>
      <c r="E69" s="159">
        <v>1</v>
      </c>
      <c r="F69" s="90" t="s">
        <v>644</v>
      </c>
      <c r="G69" s="160">
        <v>0</v>
      </c>
      <c r="H69" s="146">
        <v>500.99</v>
      </c>
      <c r="I69" s="146">
        <v>2003.96</v>
      </c>
      <c r="J69" s="149">
        <f t="shared" si="1"/>
        <v>2504.9499999999998</v>
      </c>
    </row>
    <row r="70" spans="1:10" ht="14" x14ac:dyDescent="0.3">
      <c r="A70" s="55" t="s">
        <v>195</v>
      </c>
      <c r="B70" s="55" t="s">
        <v>41</v>
      </c>
      <c r="C70" s="59" t="s">
        <v>222</v>
      </c>
      <c r="D70" s="158" t="s">
        <v>227</v>
      </c>
      <c r="E70" s="159">
        <v>1</v>
      </c>
      <c r="F70" s="60" t="s">
        <v>304</v>
      </c>
      <c r="G70" s="160">
        <v>0</v>
      </c>
      <c r="H70" s="146">
        <v>308.3</v>
      </c>
      <c r="I70" s="146">
        <v>1233.21</v>
      </c>
      <c r="J70" s="150">
        <f t="shared" si="1"/>
        <v>1541.51</v>
      </c>
    </row>
    <row r="71" spans="1:10" ht="14" x14ac:dyDescent="0.3">
      <c r="A71" s="55" t="s">
        <v>180</v>
      </c>
      <c r="B71" s="58" t="s">
        <v>37</v>
      </c>
      <c r="C71" s="60" t="s">
        <v>226</v>
      </c>
      <c r="D71" s="158" t="s">
        <v>407</v>
      </c>
      <c r="E71" s="159">
        <v>1</v>
      </c>
      <c r="F71" s="60" t="s">
        <v>411</v>
      </c>
      <c r="G71" s="160">
        <v>0</v>
      </c>
      <c r="H71" s="146"/>
      <c r="I71" s="145">
        <v>3083.01</v>
      </c>
      <c r="J71" s="149">
        <f t="shared" ref="J71:J102" si="2">H71+I71</f>
        <v>3083.01</v>
      </c>
    </row>
    <row r="72" spans="1:10" ht="14" x14ac:dyDescent="0.3">
      <c r="A72" s="55" t="s">
        <v>197</v>
      </c>
      <c r="B72" s="57" t="s">
        <v>27</v>
      </c>
      <c r="C72" s="60" t="s">
        <v>226</v>
      </c>
      <c r="D72" s="158" t="s">
        <v>407</v>
      </c>
      <c r="E72" s="159">
        <v>1</v>
      </c>
      <c r="F72" s="129" t="s">
        <v>305</v>
      </c>
      <c r="G72" s="160">
        <v>0</v>
      </c>
      <c r="H72" s="146"/>
      <c r="I72" s="146">
        <v>6782.61</v>
      </c>
      <c r="J72" s="149">
        <f t="shared" si="2"/>
        <v>6782.61</v>
      </c>
    </row>
    <row r="73" spans="1:10" ht="14" x14ac:dyDescent="0.3">
      <c r="A73" s="55" t="s">
        <v>189</v>
      </c>
      <c r="B73" s="55" t="s">
        <v>31</v>
      </c>
      <c r="C73" s="59" t="s">
        <v>222</v>
      </c>
      <c r="D73" s="158" t="s">
        <v>227</v>
      </c>
      <c r="E73" s="159">
        <v>1</v>
      </c>
      <c r="F73" s="60" t="s">
        <v>664</v>
      </c>
      <c r="G73" s="160">
        <v>0</v>
      </c>
      <c r="H73" s="146">
        <v>1310.28</v>
      </c>
      <c r="I73" s="146">
        <v>5241.1099999999997</v>
      </c>
      <c r="J73" s="149">
        <f t="shared" si="2"/>
        <v>6551.3899999999994</v>
      </c>
    </row>
    <row r="74" spans="1:10" ht="14" x14ac:dyDescent="0.3">
      <c r="A74" s="55" t="s">
        <v>208</v>
      </c>
      <c r="B74" s="55" t="s">
        <v>449</v>
      </c>
      <c r="C74" s="61" t="s">
        <v>219</v>
      </c>
      <c r="D74" s="158" t="s">
        <v>461</v>
      </c>
      <c r="E74" s="159">
        <v>1</v>
      </c>
      <c r="F74" s="90" t="s">
        <v>625</v>
      </c>
      <c r="G74" s="160">
        <v>0</v>
      </c>
      <c r="H74" s="146"/>
      <c r="I74" s="146">
        <v>14838.72</v>
      </c>
      <c r="J74" s="149">
        <f t="shared" si="2"/>
        <v>14838.72</v>
      </c>
    </row>
    <row r="75" spans="1:10" ht="14" x14ac:dyDescent="0.3">
      <c r="A75" s="55" t="s">
        <v>187</v>
      </c>
      <c r="B75" s="55" t="s">
        <v>25</v>
      </c>
      <c r="C75" s="61" t="s">
        <v>636</v>
      </c>
      <c r="D75" s="158" t="s">
        <v>407</v>
      </c>
      <c r="E75" s="159">
        <v>1</v>
      </c>
      <c r="F75" s="89" t="s">
        <v>306</v>
      </c>
      <c r="G75" s="160">
        <v>0</v>
      </c>
      <c r="H75" s="147"/>
      <c r="I75" s="147">
        <v>10400</v>
      </c>
      <c r="J75" s="146">
        <f t="shared" si="2"/>
        <v>10400</v>
      </c>
    </row>
    <row r="76" spans="1:10" ht="14" x14ac:dyDescent="0.3">
      <c r="A76" s="55" t="s">
        <v>180</v>
      </c>
      <c r="B76" s="57" t="s">
        <v>37</v>
      </c>
      <c r="C76" s="61" t="s">
        <v>636</v>
      </c>
      <c r="D76" s="158" t="s">
        <v>227</v>
      </c>
      <c r="E76" s="159">
        <v>1</v>
      </c>
      <c r="F76" s="155" t="s">
        <v>653</v>
      </c>
      <c r="G76" s="160">
        <v>0</v>
      </c>
      <c r="H76" s="146">
        <v>770.75</v>
      </c>
      <c r="I76" s="145">
        <v>3083.01</v>
      </c>
      <c r="J76" s="149">
        <f t="shared" si="2"/>
        <v>3853.76</v>
      </c>
    </row>
    <row r="77" spans="1:10" ht="14" x14ac:dyDescent="0.3">
      <c r="A77" s="55" t="s">
        <v>183</v>
      </c>
      <c r="B77" s="57" t="s">
        <v>27</v>
      </c>
      <c r="C77" s="60" t="s">
        <v>226</v>
      </c>
      <c r="D77" s="158" t="s">
        <v>227</v>
      </c>
      <c r="E77" s="159">
        <v>1</v>
      </c>
      <c r="F77" s="60" t="s">
        <v>311</v>
      </c>
      <c r="G77" s="160">
        <v>0</v>
      </c>
      <c r="H77" s="146">
        <v>1695.65</v>
      </c>
      <c r="I77" s="146">
        <v>6782.61</v>
      </c>
      <c r="J77" s="149">
        <f t="shared" si="2"/>
        <v>8478.26</v>
      </c>
    </row>
    <row r="78" spans="1:10" ht="14" x14ac:dyDescent="0.3">
      <c r="A78" s="55" t="s">
        <v>181</v>
      </c>
      <c r="B78" s="57" t="s">
        <v>33</v>
      </c>
      <c r="C78" s="60" t="s">
        <v>226</v>
      </c>
      <c r="D78" s="158" t="s">
        <v>227</v>
      </c>
      <c r="E78" s="159">
        <v>1</v>
      </c>
      <c r="F78" s="60" t="s">
        <v>312</v>
      </c>
      <c r="G78" s="160">
        <v>0</v>
      </c>
      <c r="H78" s="146">
        <v>1079.06</v>
      </c>
      <c r="I78" s="145">
        <v>4316.21</v>
      </c>
      <c r="J78" s="149">
        <f t="shared" si="2"/>
        <v>5395.27</v>
      </c>
    </row>
    <row r="79" spans="1:10" ht="14" x14ac:dyDescent="0.3">
      <c r="A79" s="55" t="s">
        <v>185</v>
      </c>
      <c r="B79" s="55" t="s">
        <v>29</v>
      </c>
      <c r="C79" s="59" t="s">
        <v>634</v>
      </c>
      <c r="D79" s="158" t="s">
        <v>227</v>
      </c>
      <c r="E79" s="159">
        <v>1</v>
      </c>
      <c r="F79" s="155" t="s">
        <v>654</v>
      </c>
      <c r="G79" s="160">
        <v>0</v>
      </c>
      <c r="H79" s="146">
        <v>1425.9</v>
      </c>
      <c r="I79" s="146">
        <v>5703.56</v>
      </c>
      <c r="J79" s="149">
        <f t="shared" si="2"/>
        <v>7129.4600000000009</v>
      </c>
    </row>
    <row r="80" spans="1:10" ht="14" x14ac:dyDescent="0.3">
      <c r="A80" s="55" t="s">
        <v>207</v>
      </c>
      <c r="B80" s="57" t="s">
        <v>27</v>
      </c>
      <c r="C80" s="61" t="s">
        <v>636</v>
      </c>
      <c r="D80" s="158" t="s">
        <v>227</v>
      </c>
      <c r="E80" s="159">
        <v>1</v>
      </c>
      <c r="F80" s="60" t="s">
        <v>314</v>
      </c>
      <c r="G80" s="160">
        <v>0</v>
      </c>
      <c r="H80" s="146">
        <v>1695.65</v>
      </c>
      <c r="I80" s="146">
        <v>6782.61</v>
      </c>
      <c r="J80" s="149">
        <f t="shared" si="2"/>
        <v>8478.26</v>
      </c>
    </row>
    <row r="81" spans="1:10" ht="14" x14ac:dyDescent="0.3">
      <c r="A81" s="55" t="s">
        <v>187</v>
      </c>
      <c r="B81" s="55" t="s">
        <v>25</v>
      </c>
      <c r="C81" s="59" t="s">
        <v>222</v>
      </c>
      <c r="D81" s="158" t="s">
        <v>227</v>
      </c>
      <c r="E81" s="159">
        <v>1</v>
      </c>
      <c r="F81" s="89" t="s">
        <v>608</v>
      </c>
      <c r="G81" s="160">
        <v>0</v>
      </c>
      <c r="H81" s="147">
        <v>2600</v>
      </c>
      <c r="I81" s="147">
        <v>10400</v>
      </c>
      <c r="J81" s="146">
        <f t="shared" si="2"/>
        <v>13000</v>
      </c>
    </row>
    <row r="82" spans="1:10" ht="14" x14ac:dyDescent="0.3">
      <c r="A82" s="55" t="s">
        <v>183</v>
      </c>
      <c r="B82" s="57" t="s">
        <v>27</v>
      </c>
      <c r="C82" s="59" t="s">
        <v>222</v>
      </c>
      <c r="D82" s="158" t="s">
        <v>227</v>
      </c>
      <c r="E82" s="159">
        <v>1</v>
      </c>
      <c r="F82" s="154" t="s">
        <v>315</v>
      </c>
      <c r="G82" s="160">
        <v>0</v>
      </c>
      <c r="H82" s="146">
        <v>1695.65</v>
      </c>
      <c r="I82" s="146">
        <v>6782.61</v>
      </c>
      <c r="J82" s="149">
        <f t="shared" si="2"/>
        <v>8478.26</v>
      </c>
    </row>
    <row r="83" spans="1:10" ht="14" x14ac:dyDescent="0.3">
      <c r="A83" s="55" t="s">
        <v>183</v>
      </c>
      <c r="B83" s="57" t="s">
        <v>27</v>
      </c>
      <c r="C83" s="59" t="s">
        <v>222</v>
      </c>
      <c r="D83" s="158" t="s">
        <v>227</v>
      </c>
      <c r="E83" s="159">
        <v>1</v>
      </c>
      <c r="F83" s="60" t="s">
        <v>613</v>
      </c>
      <c r="G83" s="160">
        <v>0</v>
      </c>
      <c r="H83" s="146">
        <v>1695.65</v>
      </c>
      <c r="I83" s="146">
        <v>6782.61</v>
      </c>
      <c r="J83" s="149">
        <f t="shared" si="2"/>
        <v>8478.26</v>
      </c>
    </row>
    <row r="84" spans="1:10" ht="14" x14ac:dyDescent="0.3">
      <c r="A84" s="55" t="s">
        <v>182</v>
      </c>
      <c r="B84" s="56" t="s">
        <v>39</v>
      </c>
      <c r="C84" s="59" t="s">
        <v>634</v>
      </c>
      <c r="D84" s="158" t="s">
        <v>227</v>
      </c>
      <c r="E84" s="159">
        <v>1</v>
      </c>
      <c r="F84" s="129" t="s">
        <v>319</v>
      </c>
      <c r="G84" s="160">
        <v>0</v>
      </c>
      <c r="H84" s="146">
        <v>500.99</v>
      </c>
      <c r="I84" s="146">
        <v>2003.96</v>
      </c>
      <c r="J84" s="149">
        <f t="shared" si="2"/>
        <v>2504.9499999999998</v>
      </c>
    </row>
    <row r="85" spans="1:10" ht="14" x14ac:dyDescent="0.3">
      <c r="A85" s="55" t="s">
        <v>207</v>
      </c>
      <c r="B85" s="57" t="s">
        <v>27</v>
      </c>
      <c r="C85" s="63" t="s">
        <v>636</v>
      </c>
      <c r="D85" s="158" t="s">
        <v>227</v>
      </c>
      <c r="E85" s="159">
        <v>1</v>
      </c>
      <c r="F85" s="60" t="s">
        <v>320</v>
      </c>
      <c r="G85" s="160">
        <v>0</v>
      </c>
      <c r="H85" s="146">
        <v>1695.65</v>
      </c>
      <c r="I85" s="146">
        <v>6782.61</v>
      </c>
      <c r="J85" s="149">
        <f t="shared" si="2"/>
        <v>8478.26</v>
      </c>
    </row>
    <row r="86" spans="1:10" ht="14" x14ac:dyDescent="0.3">
      <c r="A86" s="55" t="s">
        <v>181</v>
      </c>
      <c r="B86" s="57" t="s">
        <v>33</v>
      </c>
      <c r="C86" s="61" t="s">
        <v>219</v>
      </c>
      <c r="D86" s="158" t="s">
        <v>227</v>
      </c>
      <c r="E86" s="159">
        <v>1</v>
      </c>
      <c r="F86" s="60" t="s">
        <v>321</v>
      </c>
      <c r="G86" s="160">
        <v>0</v>
      </c>
      <c r="H86" s="146">
        <v>1079.06</v>
      </c>
      <c r="I86" s="145">
        <v>4316.21</v>
      </c>
      <c r="J86" s="149">
        <f t="shared" si="2"/>
        <v>5395.27</v>
      </c>
    </row>
    <row r="87" spans="1:10" ht="14" x14ac:dyDescent="0.3">
      <c r="A87" s="55" t="s">
        <v>182</v>
      </c>
      <c r="B87" s="56" t="s">
        <v>39</v>
      </c>
      <c r="C87" s="59" t="s">
        <v>634</v>
      </c>
      <c r="D87" s="158" t="s">
        <v>227</v>
      </c>
      <c r="E87" s="159">
        <v>1</v>
      </c>
      <c r="F87" s="60" t="s">
        <v>322</v>
      </c>
      <c r="G87" s="160">
        <v>0</v>
      </c>
      <c r="H87" s="146">
        <v>500.99</v>
      </c>
      <c r="I87" s="146">
        <v>2003.96</v>
      </c>
      <c r="J87" s="149">
        <f t="shared" si="2"/>
        <v>2504.9499999999998</v>
      </c>
    </row>
    <row r="88" spans="1:10" ht="14" x14ac:dyDescent="0.3">
      <c r="A88" s="55" t="s">
        <v>218</v>
      </c>
      <c r="B88" s="55" t="s">
        <v>43</v>
      </c>
      <c r="C88" s="61" t="s">
        <v>634</v>
      </c>
      <c r="D88" s="158" t="s">
        <v>227</v>
      </c>
      <c r="E88" s="159">
        <v>1</v>
      </c>
      <c r="F88" s="63" t="s">
        <v>658</v>
      </c>
      <c r="G88" s="160">
        <v>0</v>
      </c>
      <c r="H88" s="147">
        <v>269.76</v>
      </c>
      <c r="I88" s="147">
        <v>1079.06</v>
      </c>
      <c r="J88" s="150">
        <f t="shared" si="2"/>
        <v>1348.82</v>
      </c>
    </row>
    <row r="89" spans="1:10" ht="14" x14ac:dyDescent="0.3">
      <c r="A89" s="55" t="s">
        <v>209</v>
      </c>
      <c r="B89" s="57" t="s">
        <v>27</v>
      </c>
      <c r="C89" s="61" t="s">
        <v>219</v>
      </c>
      <c r="D89" s="158" t="s">
        <v>227</v>
      </c>
      <c r="E89" s="159">
        <v>1</v>
      </c>
      <c r="F89" s="60" t="s">
        <v>326</v>
      </c>
      <c r="G89" s="160">
        <v>0</v>
      </c>
      <c r="H89" s="146">
        <v>1695.65</v>
      </c>
      <c r="I89" s="146">
        <v>6782.61</v>
      </c>
      <c r="J89" s="149">
        <f t="shared" si="2"/>
        <v>8478.26</v>
      </c>
    </row>
    <row r="90" spans="1:10" ht="14" x14ac:dyDescent="0.3">
      <c r="A90" s="55" t="s">
        <v>185</v>
      </c>
      <c r="B90" s="55" t="s">
        <v>29</v>
      </c>
      <c r="C90" s="63" t="s">
        <v>679</v>
      </c>
      <c r="D90" s="158" t="s">
        <v>227</v>
      </c>
      <c r="E90" s="159">
        <v>1</v>
      </c>
      <c r="F90" s="92" t="s">
        <v>667</v>
      </c>
      <c r="G90" s="160">
        <v>0</v>
      </c>
      <c r="H90" s="146">
        <v>1425.9</v>
      </c>
      <c r="I90" s="146">
        <v>5703.56</v>
      </c>
      <c r="J90" s="149">
        <f t="shared" si="2"/>
        <v>7129.4600000000009</v>
      </c>
    </row>
    <row r="91" spans="1:10" ht="14" x14ac:dyDescent="0.3">
      <c r="A91" s="55" t="s">
        <v>195</v>
      </c>
      <c r="B91" s="55" t="s">
        <v>41</v>
      </c>
      <c r="C91" s="61" t="s">
        <v>219</v>
      </c>
      <c r="D91" s="158" t="s">
        <v>227</v>
      </c>
      <c r="E91" s="159">
        <v>1</v>
      </c>
      <c r="F91" s="90" t="s">
        <v>675</v>
      </c>
      <c r="G91" s="160">
        <v>0</v>
      </c>
      <c r="H91" s="146">
        <v>308.3</v>
      </c>
      <c r="I91" s="146">
        <v>1233.21</v>
      </c>
      <c r="J91" s="150">
        <f t="shared" si="2"/>
        <v>1541.51</v>
      </c>
    </row>
    <row r="92" spans="1:10" ht="14" x14ac:dyDescent="0.3">
      <c r="A92" s="55" t="s">
        <v>180</v>
      </c>
      <c r="B92" s="58" t="s">
        <v>37</v>
      </c>
      <c r="C92" s="61" t="s">
        <v>219</v>
      </c>
      <c r="D92" s="158" t="s">
        <v>227</v>
      </c>
      <c r="E92" s="159">
        <v>1</v>
      </c>
      <c r="F92" s="59" t="s">
        <v>330</v>
      </c>
      <c r="G92" s="160">
        <v>0</v>
      </c>
      <c r="H92" s="146">
        <v>770.75</v>
      </c>
      <c r="I92" s="145">
        <v>3083.01</v>
      </c>
      <c r="J92" s="149">
        <f t="shared" si="2"/>
        <v>3853.76</v>
      </c>
    </row>
    <row r="93" spans="1:10" ht="14" x14ac:dyDescent="0.3">
      <c r="A93" s="55" t="s">
        <v>199</v>
      </c>
      <c r="B93" s="55" t="s">
        <v>31</v>
      </c>
      <c r="C93" s="61" t="s">
        <v>219</v>
      </c>
      <c r="D93" s="158" t="s">
        <v>227</v>
      </c>
      <c r="E93" s="159">
        <v>1</v>
      </c>
      <c r="F93" s="60" t="s">
        <v>331</v>
      </c>
      <c r="G93" s="160">
        <v>0</v>
      </c>
      <c r="H93" s="146">
        <v>1310.28</v>
      </c>
      <c r="I93" s="146">
        <v>5241.1099999999997</v>
      </c>
      <c r="J93" s="149">
        <f t="shared" si="2"/>
        <v>6551.3899999999994</v>
      </c>
    </row>
    <row r="94" spans="1:10" ht="14" x14ac:dyDescent="0.3">
      <c r="A94" s="55" t="s">
        <v>195</v>
      </c>
      <c r="B94" s="55" t="s">
        <v>41</v>
      </c>
      <c r="C94" s="63" t="s">
        <v>219</v>
      </c>
      <c r="D94" s="158" t="s">
        <v>227</v>
      </c>
      <c r="E94" s="159">
        <v>1</v>
      </c>
      <c r="F94" s="60" t="s">
        <v>659</v>
      </c>
      <c r="G94" s="160">
        <v>0</v>
      </c>
      <c r="H94" s="146">
        <v>308.3</v>
      </c>
      <c r="I94" s="146">
        <v>1233.21</v>
      </c>
      <c r="J94" s="150">
        <f t="shared" si="2"/>
        <v>1541.51</v>
      </c>
    </row>
    <row r="95" spans="1:10" ht="14" x14ac:dyDescent="0.3">
      <c r="A95" s="55" t="s">
        <v>185</v>
      </c>
      <c r="B95" s="55" t="s">
        <v>29</v>
      </c>
      <c r="C95" s="61" t="s">
        <v>636</v>
      </c>
      <c r="D95" s="158" t="s">
        <v>227</v>
      </c>
      <c r="E95" s="159">
        <v>1</v>
      </c>
      <c r="F95" s="61" t="s">
        <v>336</v>
      </c>
      <c r="G95" s="160">
        <v>0</v>
      </c>
      <c r="H95" s="146">
        <v>1425.9</v>
      </c>
      <c r="I95" s="146">
        <v>5703.56</v>
      </c>
      <c r="J95" s="149">
        <f t="shared" si="2"/>
        <v>7129.4600000000009</v>
      </c>
    </row>
    <row r="96" spans="1:10" ht="14" x14ac:dyDescent="0.3">
      <c r="A96" s="55" t="s">
        <v>216</v>
      </c>
      <c r="B96" s="55" t="s">
        <v>437</v>
      </c>
      <c r="C96" s="59" t="s">
        <v>222</v>
      </c>
      <c r="D96" s="158" t="s">
        <v>227</v>
      </c>
      <c r="E96" s="159">
        <v>1</v>
      </c>
      <c r="F96" s="89" t="s">
        <v>607</v>
      </c>
      <c r="G96" s="160">
        <v>0</v>
      </c>
      <c r="H96" s="146">
        <v>9396</v>
      </c>
      <c r="I96" s="146">
        <v>21924</v>
      </c>
      <c r="J96" s="150">
        <f t="shared" si="2"/>
        <v>31320</v>
      </c>
    </row>
    <row r="97" spans="1:10" ht="14" x14ac:dyDescent="0.3">
      <c r="A97" s="55" t="s">
        <v>195</v>
      </c>
      <c r="B97" s="55" t="s">
        <v>41</v>
      </c>
      <c r="C97" s="59" t="s">
        <v>634</v>
      </c>
      <c r="D97" s="158" t="s">
        <v>227</v>
      </c>
      <c r="E97" s="159">
        <v>1</v>
      </c>
      <c r="F97" s="61" t="s">
        <v>338</v>
      </c>
      <c r="G97" s="160">
        <v>0</v>
      </c>
      <c r="H97" s="146">
        <v>308.3</v>
      </c>
      <c r="I97" s="146">
        <v>1233.21</v>
      </c>
      <c r="J97" s="150">
        <f t="shared" si="2"/>
        <v>1541.51</v>
      </c>
    </row>
    <row r="98" spans="1:10" ht="14" x14ac:dyDescent="0.3">
      <c r="A98" s="55" t="s">
        <v>196</v>
      </c>
      <c r="B98" s="57" t="s">
        <v>33</v>
      </c>
      <c r="C98" s="60" t="s">
        <v>226</v>
      </c>
      <c r="D98" s="158" t="s">
        <v>407</v>
      </c>
      <c r="E98" s="159">
        <v>1</v>
      </c>
      <c r="F98" s="60" t="s">
        <v>339</v>
      </c>
      <c r="G98" s="160">
        <v>0</v>
      </c>
      <c r="H98" s="146"/>
      <c r="I98" s="145">
        <v>4316.21</v>
      </c>
      <c r="J98" s="149">
        <f t="shared" si="2"/>
        <v>4316.21</v>
      </c>
    </row>
    <row r="99" spans="1:10" ht="14" x14ac:dyDescent="0.3">
      <c r="A99" s="55" t="s">
        <v>213</v>
      </c>
      <c r="B99" s="57" t="s">
        <v>27</v>
      </c>
      <c r="C99" s="59" t="s">
        <v>634</v>
      </c>
      <c r="D99" s="158" t="s">
        <v>227</v>
      </c>
      <c r="E99" s="159">
        <v>1</v>
      </c>
      <c r="F99" s="60" t="s">
        <v>340</v>
      </c>
      <c r="G99" s="160">
        <v>0</v>
      </c>
      <c r="H99" s="146">
        <v>1695.65</v>
      </c>
      <c r="I99" s="146">
        <v>6782.61</v>
      </c>
      <c r="J99" s="149">
        <f t="shared" si="2"/>
        <v>8478.26</v>
      </c>
    </row>
    <row r="100" spans="1:10" ht="14" x14ac:dyDescent="0.3">
      <c r="A100" s="55" t="s">
        <v>189</v>
      </c>
      <c r="B100" s="55" t="s">
        <v>31</v>
      </c>
      <c r="C100" s="59" t="s">
        <v>636</v>
      </c>
      <c r="D100" s="158" t="s">
        <v>227</v>
      </c>
      <c r="E100" s="159">
        <v>1</v>
      </c>
      <c r="F100" s="60" t="s">
        <v>341</v>
      </c>
      <c r="G100" s="160">
        <v>0</v>
      </c>
      <c r="H100" s="146">
        <v>1310.28</v>
      </c>
      <c r="I100" s="146">
        <v>5241.1099999999997</v>
      </c>
      <c r="J100" s="149">
        <f t="shared" si="2"/>
        <v>6551.3899999999994</v>
      </c>
    </row>
    <row r="101" spans="1:10" ht="14" x14ac:dyDescent="0.3">
      <c r="A101" s="55" t="s">
        <v>189</v>
      </c>
      <c r="B101" s="55" t="s">
        <v>31</v>
      </c>
      <c r="C101" s="61" t="s">
        <v>219</v>
      </c>
      <c r="D101" s="158" t="s">
        <v>227</v>
      </c>
      <c r="E101" s="159">
        <v>1</v>
      </c>
      <c r="F101" s="61" t="s">
        <v>342</v>
      </c>
      <c r="G101" s="160">
        <v>0</v>
      </c>
      <c r="H101" s="146">
        <v>1310.28</v>
      </c>
      <c r="I101" s="146">
        <v>5241.1099999999997</v>
      </c>
      <c r="J101" s="149">
        <f t="shared" si="2"/>
        <v>6551.3899999999994</v>
      </c>
    </row>
    <row r="102" spans="1:10" ht="14" x14ac:dyDescent="0.3">
      <c r="A102" s="55" t="s">
        <v>181</v>
      </c>
      <c r="B102" s="57" t="s">
        <v>33</v>
      </c>
      <c r="C102" s="59" t="s">
        <v>222</v>
      </c>
      <c r="D102" s="158" t="s">
        <v>227</v>
      </c>
      <c r="E102" s="159">
        <v>1</v>
      </c>
      <c r="F102" s="60" t="s">
        <v>343</v>
      </c>
      <c r="G102" s="160">
        <v>0</v>
      </c>
      <c r="H102" s="146">
        <v>1079.06</v>
      </c>
      <c r="I102" s="145">
        <v>4316.21</v>
      </c>
      <c r="J102" s="149">
        <f t="shared" si="2"/>
        <v>5395.27</v>
      </c>
    </row>
    <row r="103" spans="1:10" ht="14" x14ac:dyDescent="0.3">
      <c r="A103" s="55" t="s">
        <v>189</v>
      </c>
      <c r="B103" s="55" t="s">
        <v>31</v>
      </c>
      <c r="C103" s="61" t="s">
        <v>219</v>
      </c>
      <c r="D103" s="158" t="s">
        <v>227</v>
      </c>
      <c r="E103" s="159">
        <v>1</v>
      </c>
      <c r="F103" s="60" t="s">
        <v>344</v>
      </c>
      <c r="G103" s="160">
        <v>0</v>
      </c>
      <c r="H103" s="146">
        <v>1310.28</v>
      </c>
      <c r="I103" s="146">
        <v>5241.1099999999997</v>
      </c>
      <c r="J103" s="149">
        <f t="shared" ref="J103:J134" si="3">H103+I103</f>
        <v>6551.3899999999994</v>
      </c>
    </row>
    <row r="104" spans="1:10" ht="14" x14ac:dyDescent="0.3">
      <c r="A104" s="55" t="s">
        <v>183</v>
      </c>
      <c r="B104" s="57" t="s">
        <v>27</v>
      </c>
      <c r="C104" s="59" t="s">
        <v>634</v>
      </c>
      <c r="D104" s="158" t="s">
        <v>461</v>
      </c>
      <c r="E104" s="159">
        <v>1</v>
      </c>
      <c r="F104" s="61" t="s">
        <v>665</v>
      </c>
      <c r="G104" s="160">
        <v>0</v>
      </c>
      <c r="H104" s="146">
        <v>1695.65</v>
      </c>
      <c r="I104" s="146">
        <v>6782.61</v>
      </c>
      <c r="J104" s="149">
        <f t="shared" si="3"/>
        <v>8478.26</v>
      </c>
    </row>
    <row r="105" spans="1:10" ht="14" x14ac:dyDescent="0.3">
      <c r="A105" s="55" t="s">
        <v>206</v>
      </c>
      <c r="B105" s="57" t="s">
        <v>27</v>
      </c>
      <c r="C105" s="61" t="s">
        <v>219</v>
      </c>
      <c r="D105" s="158" t="s">
        <v>407</v>
      </c>
      <c r="E105" s="159">
        <v>1</v>
      </c>
      <c r="F105" s="60" t="s">
        <v>351</v>
      </c>
      <c r="G105" s="160">
        <v>0</v>
      </c>
      <c r="H105" s="146"/>
      <c r="I105" s="146">
        <v>6782.61</v>
      </c>
      <c r="J105" s="149">
        <f t="shared" si="3"/>
        <v>6782.61</v>
      </c>
    </row>
    <row r="106" spans="1:10" ht="14" x14ac:dyDescent="0.3">
      <c r="A106" s="55" t="s">
        <v>199</v>
      </c>
      <c r="B106" s="55" t="s">
        <v>31</v>
      </c>
      <c r="C106" s="61" t="s">
        <v>219</v>
      </c>
      <c r="D106" s="158" t="s">
        <v>227</v>
      </c>
      <c r="E106" s="159">
        <v>1</v>
      </c>
      <c r="F106" s="60" t="s">
        <v>569</v>
      </c>
      <c r="G106" s="160">
        <v>0</v>
      </c>
      <c r="H106" s="146">
        <v>1310.28</v>
      </c>
      <c r="I106" s="146">
        <v>5241.1099999999997</v>
      </c>
      <c r="J106" s="149">
        <f t="shared" si="3"/>
        <v>6551.3899999999994</v>
      </c>
    </row>
    <row r="107" spans="1:10" ht="14" x14ac:dyDescent="0.3">
      <c r="A107" s="55" t="s">
        <v>180</v>
      </c>
      <c r="B107" s="58" t="s">
        <v>37</v>
      </c>
      <c r="C107" s="61" t="s">
        <v>219</v>
      </c>
      <c r="D107" s="158" t="s">
        <v>227</v>
      </c>
      <c r="E107" s="159">
        <v>1</v>
      </c>
      <c r="F107" s="60" t="s">
        <v>352</v>
      </c>
      <c r="G107" s="160">
        <v>0</v>
      </c>
      <c r="H107" s="146">
        <v>770.75</v>
      </c>
      <c r="I107" s="145">
        <v>3083.01</v>
      </c>
      <c r="J107" s="149">
        <f t="shared" si="3"/>
        <v>3853.76</v>
      </c>
    </row>
    <row r="108" spans="1:10" ht="14" x14ac:dyDescent="0.3">
      <c r="A108" s="55" t="s">
        <v>214</v>
      </c>
      <c r="B108" s="55" t="s">
        <v>449</v>
      </c>
      <c r="C108" s="60" t="s">
        <v>226</v>
      </c>
      <c r="D108" s="158" t="s">
        <v>407</v>
      </c>
      <c r="E108" s="159">
        <v>1</v>
      </c>
      <c r="F108" s="60" t="s">
        <v>353</v>
      </c>
      <c r="G108" s="160">
        <v>0</v>
      </c>
      <c r="H108" s="146"/>
      <c r="I108" s="146">
        <v>14838.72</v>
      </c>
      <c r="J108" s="149">
        <f t="shared" si="3"/>
        <v>14838.72</v>
      </c>
    </row>
    <row r="109" spans="1:10" ht="14" x14ac:dyDescent="0.3">
      <c r="A109" s="55" t="s">
        <v>181</v>
      </c>
      <c r="B109" s="57" t="s">
        <v>33</v>
      </c>
      <c r="C109" s="63" t="s">
        <v>637</v>
      </c>
      <c r="D109" s="158" t="s">
        <v>227</v>
      </c>
      <c r="E109" s="159">
        <v>1</v>
      </c>
      <c r="F109" s="90" t="s">
        <v>641</v>
      </c>
      <c r="G109" s="160">
        <v>0</v>
      </c>
      <c r="H109" s="146">
        <v>1079.06</v>
      </c>
      <c r="I109" s="145">
        <v>4316.21</v>
      </c>
      <c r="J109" s="149">
        <f t="shared" si="3"/>
        <v>5395.27</v>
      </c>
    </row>
    <row r="110" spans="1:10" ht="14" x14ac:dyDescent="0.3">
      <c r="A110" s="55" t="s">
        <v>217</v>
      </c>
      <c r="B110" s="57" t="s">
        <v>27</v>
      </c>
      <c r="C110" s="63" t="s">
        <v>679</v>
      </c>
      <c r="D110" s="158" t="s">
        <v>407</v>
      </c>
      <c r="E110" s="159">
        <v>1</v>
      </c>
      <c r="F110" s="60" t="s">
        <v>356</v>
      </c>
      <c r="G110" s="160">
        <v>0</v>
      </c>
      <c r="H110" s="146"/>
      <c r="I110" s="146">
        <v>6782.61</v>
      </c>
      <c r="J110" s="149">
        <f t="shared" si="3"/>
        <v>6782.61</v>
      </c>
    </row>
    <row r="111" spans="1:10" ht="14" x14ac:dyDescent="0.3">
      <c r="A111" s="55" t="s">
        <v>185</v>
      </c>
      <c r="B111" s="55" t="s">
        <v>29</v>
      </c>
      <c r="C111" s="59" t="s">
        <v>222</v>
      </c>
      <c r="D111" s="158" t="s">
        <v>227</v>
      </c>
      <c r="E111" s="159">
        <v>1</v>
      </c>
      <c r="F111" s="60" t="s">
        <v>357</v>
      </c>
      <c r="G111" s="160">
        <v>0</v>
      </c>
      <c r="H111" s="146">
        <v>1425.9</v>
      </c>
      <c r="I111" s="146">
        <v>5703.56</v>
      </c>
      <c r="J111" s="149">
        <f t="shared" si="3"/>
        <v>7129.4600000000009</v>
      </c>
    </row>
    <row r="112" spans="1:10" ht="14" x14ac:dyDescent="0.3">
      <c r="A112" s="55" t="s">
        <v>183</v>
      </c>
      <c r="B112" s="57" t="s">
        <v>27</v>
      </c>
      <c r="C112" s="59" t="s">
        <v>222</v>
      </c>
      <c r="D112" s="158" t="s">
        <v>227</v>
      </c>
      <c r="E112" s="159">
        <v>1</v>
      </c>
      <c r="F112" s="61" t="s">
        <v>358</v>
      </c>
      <c r="G112" s="160">
        <v>0</v>
      </c>
      <c r="H112" s="146">
        <v>1695.65</v>
      </c>
      <c r="I112" s="146">
        <v>6782.61</v>
      </c>
      <c r="J112" s="149">
        <f t="shared" si="3"/>
        <v>8478.26</v>
      </c>
    </row>
    <row r="113" spans="1:10" ht="14" x14ac:dyDescent="0.3">
      <c r="A113" s="55" t="s">
        <v>183</v>
      </c>
      <c r="B113" s="57" t="s">
        <v>27</v>
      </c>
      <c r="C113" s="59" t="s">
        <v>634</v>
      </c>
      <c r="D113" s="158" t="s">
        <v>227</v>
      </c>
      <c r="E113" s="159">
        <v>1</v>
      </c>
      <c r="F113" s="60" t="s">
        <v>360</v>
      </c>
      <c r="G113" s="160">
        <v>0</v>
      </c>
      <c r="H113" s="146">
        <v>1695.65</v>
      </c>
      <c r="I113" s="146">
        <v>6782.61</v>
      </c>
      <c r="J113" s="149">
        <f t="shared" si="3"/>
        <v>8478.26</v>
      </c>
    </row>
    <row r="114" spans="1:10" ht="14" x14ac:dyDescent="0.3">
      <c r="A114" s="55" t="s">
        <v>183</v>
      </c>
      <c r="B114" s="57" t="s">
        <v>27</v>
      </c>
      <c r="C114" s="59" t="s">
        <v>222</v>
      </c>
      <c r="D114" s="158" t="s">
        <v>227</v>
      </c>
      <c r="E114" s="159">
        <v>1</v>
      </c>
      <c r="F114" s="60" t="s">
        <v>361</v>
      </c>
      <c r="G114" s="160">
        <v>0</v>
      </c>
      <c r="H114" s="146">
        <v>1695.65</v>
      </c>
      <c r="I114" s="146">
        <v>6782.61</v>
      </c>
      <c r="J114" s="149">
        <f t="shared" si="3"/>
        <v>8478.26</v>
      </c>
    </row>
    <row r="115" spans="1:10" ht="14" x14ac:dyDescent="0.3">
      <c r="A115" s="55" t="s">
        <v>185</v>
      </c>
      <c r="B115" s="55" t="s">
        <v>29</v>
      </c>
      <c r="C115" s="59" t="s">
        <v>634</v>
      </c>
      <c r="D115" s="158" t="s">
        <v>227</v>
      </c>
      <c r="E115" s="159">
        <v>1</v>
      </c>
      <c r="F115" s="60" t="s">
        <v>363</v>
      </c>
      <c r="G115" s="160">
        <v>0</v>
      </c>
      <c r="H115" s="146">
        <v>1425.9</v>
      </c>
      <c r="I115" s="146">
        <v>5703.56</v>
      </c>
      <c r="J115" s="149">
        <f t="shared" si="3"/>
        <v>7129.4600000000009</v>
      </c>
    </row>
    <row r="116" spans="1:10" ht="14" x14ac:dyDescent="0.3">
      <c r="A116" s="55" t="s">
        <v>189</v>
      </c>
      <c r="B116" s="55" t="s">
        <v>31</v>
      </c>
      <c r="C116" s="59" t="s">
        <v>222</v>
      </c>
      <c r="D116" s="158" t="s">
        <v>227</v>
      </c>
      <c r="E116" s="159">
        <v>1</v>
      </c>
      <c r="F116" s="60" t="s">
        <v>364</v>
      </c>
      <c r="G116" s="160">
        <v>0</v>
      </c>
      <c r="H116" s="146">
        <v>1310.28</v>
      </c>
      <c r="I116" s="146">
        <v>5241.1099999999997</v>
      </c>
      <c r="J116" s="149">
        <f t="shared" si="3"/>
        <v>6551.3899999999994</v>
      </c>
    </row>
    <row r="117" spans="1:10" ht="14" x14ac:dyDescent="0.3">
      <c r="A117" s="55" t="s">
        <v>215</v>
      </c>
      <c r="B117" s="58" t="s">
        <v>37</v>
      </c>
      <c r="C117" s="61" t="s">
        <v>219</v>
      </c>
      <c r="D117" s="158" t="s">
        <v>407</v>
      </c>
      <c r="E117" s="159">
        <v>1</v>
      </c>
      <c r="F117" s="60" t="s">
        <v>365</v>
      </c>
      <c r="G117" s="160">
        <v>0</v>
      </c>
      <c r="H117" s="146"/>
      <c r="I117" s="145">
        <v>3083.01</v>
      </c>
      <c r="J117" s="149">
        <f t="shared" si="3"/>
        <v>3083.01</v>
      </c>
    </row>
    <row r="118" spans="1:10" ht="14" x14ac:dyDescent="0.3">
      <c r="A118" s="55" t="s">
        <v>196</v>
      </c>
      <c r="B118" s="57" t="s">
        <v>33</v>
      </c>
      <c r="C118" s="63" t="s">
        <v>219</v>
      </c>
      <c r="D118" s="158" t="s">
        <v>227</v>
      </c>
      <c r="E118" s="159">
        <v>1</v>
      </c>
      <c r="F118" s="60" t="s">
        <v>366</v>
      </c>
      <c r="G118" s="160">
        <v>0</v>
      </c>
      <c r="H118" s="146">
        <v>1079.06</v>
      </c>
      <c r="I118" s="145">
        <v>4316.21</v>
      </c>
      <c r="J118" s="149">
        <f t="shared" si="3"/>
        <v>5395.27</v>
      </c>
    </row>
    <row r="119" spans="1:10" ht="14" x14ac:dyDescent="0.3">
      <c r="A119" s="55" t="s">
        <v>189</v>
      </c>
      <c r="B119" s="55" t="s">
        <v>31</v>
      </c>
      <c r="C119" s="63" t="s">
        <v>637</v>
      </c>
      <c r="D119" s="158" t="s">
        <v>227</v>
      </c>
      <c r="E119" s="159">
        <v>1</v>
      </c>
      <c r="F119" s="60" t="s">
        <v>367</v>
      </c>
      <c r="G119" s="160">
        <v>0</v>
      </c>
      <c r="H119" s="146">
        <v>1310.28</v>
      </c>
      <c r="I119" s="146">
        <v>5241.1099999999997</v>
      </c>
      <c r="J119" s="149">
        <f t="shared" si="3"/>
        <v>6551.3899999999994</v>
      </c>
    </row>
    <row r="120" spans="1:10" ht="14" x14ac:dyDescent="0.3">
      <c r="A120" s="55" t="s">
        <v>195</v>
      </c>
      <c r="B120" s="55" t="s">
        <v>41</v>
      </c>
      <c r="C120" s="60" t="s">
        <v>222</v>
      </c>
      <c r="D120" s="158" t="s">
        <v>227</v>
      </c>
      <c r="E120" s="159">
        <v>1</v>
      </c>
      <c r="F120" s="90" t="s">
        <v>666</v>
      </c>
      <c r="G120" s="160">
        <v>0</v>
      </c>
      <c r="H120" s="146">
        <v>308.3</v>
      </c>
      <c r="I120" s="146">
        <v>1233.21</v>
      </c>
      <c r="J120" s="150">
        <f t="shared" si="3"/>
        <v>1541.51</v>
      </c>
    </row>
    <row r="121" spans="1:10" ht="14" x14ac:dyDescent="0.3">
      <c r="A121" s="55" t="s">
        <v>204</v>
      </c>
      <c r="B121" s="55" t="s">
        <v>41</v>
      </c>
      <c r="C121" s="63" t="s">
        <v>222</v>
      </c>
      <c r="D121" s="158" t="s">
        <v>227</v>
      </c>
      <c r="E121" s="159">
        <v>1</v>
      </c>
      <c r="F121" s="60" t="s">
        <v>660</v>
      </c>
      <c r="G121" s="160">
        <v>0</v>
      </c>
      <c r="H121" s="146">
        <v>308.3</v>
      </c>
      <c r="I121" s="146">
        <v>1233.21</v>
      </c>
      <c r="J121" s="150">
        <f t="shared" si="3"/>
        <v>1541.51</v>
      </c>
    </row>
    <row r="122" spans="1:10" ht="14" x14ac:dyDescent="0.3">
      <c r="A122" s="55" t="s">
        <v>189</v>
      </c>
      <c r="B122" s="55" t="s">
        <v>31</v>
      </c>
      <c r="C122" s="61" t="s">
        <v>219</v>
      </c>
      <c r="D122" s="158" t="s">
        <v>227</v>
      </c>
      <c r="E122" s="159">
        <v>1</v>
      </c>
      <c r="F122" s="60" t="s">
        <v>370</v>
      </c>
      <c r="G122" s="160">
        <v>0</v>
      </c>
      <c r="H122" s="146">
        <v>1310.28</v>
      </c>
      <c r="I122" s="146">
        <v>5241.1099999999997</v>
      </c>
      <c r="J122" s="149">
        <f t="shared" si="3"/>
        <v>6551.3899999999994</v>
      </c>
    </row>
    <row r="123" spans="1:10" ht="14" x14ac:dyDescent="0.3">
      <c r="A123" s="55" t="s">
        <v>180</v>
      </c>
      <c r="B123" s="58" t="s">
        <v>37</v>
      </c>
      <c r="C123" s="59" t="s">
        <v>634</v>
      </c>
      <c r="D123" s="158" t="s">
        <v>227</v>
      </c>
      <c r="E123" s="159">
        <v>1</v>
      </c>
      <c r="F123" s="62" t="s">
        <v>371</v>
      </c>
      <c r="G123" s="160">
        <v>0</v>
      </c>
      <c r="H123" s="146">
        <v>770.75</v>
      </c>
      <c r="I123" s="145">
        <v>3083.01</v>
      </c>
      <c r="J123" s="149">
        <f t="shared" si="3"/>
        <v>3853.76</v>
      </c>
    </row>
    <row r="124" spans="1:10" ht="14" x14ac:dyDescent="0.3">
      <c r="A124" s="55" t="s">
        <v>192</v>
      </c>
      <c r="B124" s="55" t="s">
        <v>449</v>
      </c>
      <c r="C124" s="61" t="s">
        <v>636</v>
      </c>
      <c r="D124" s="158" t="s">
        <v>227</v>
      </c>
      <c r="E124" s="159">
        <v>1</v>
      </c>
      <c r="F124" s="89" t="s">
        <v>619</v>
      </c>
      <c r="G124" s="160">
        <v>0</v>
      </c>
      <c r="H124" s="146">
        <v>3709.68</v>
      </c>
      <c r="I124" s="146">
        <v>14838.72</v>
      </c>
      <c r="J124" s="149">
        <f t="shared" si="3"/>
        <v>18548.399999999998</v>
      </c>
    </row>
    <row r="125" spans="1:10" ht="14" x14ac:dyDescent="0.3">
      <c r="A125" s="55" t="s">
        <v>195</v>
      </c>
      <c r="B125" s="55" t="s">
        <v>41</v>
      </c>
      <c r="C125" s="61" t="s">
        <v>219</v>
      </c>
      <c r="D125" s="158" t="s">
        <v>227</v>
      </c>
      <c r="E125" s="159">
        <v>1</v>
      </c>
      <c r="F125" s="90" t="s">
        <v>661</v>
      </c>
      <c r="G125" s="160">
        <v>0</v>
      </c>
      <c r="H125" s="146">
        <v>308.3</v>
      </c>
      <c r="I125" s="146">
        <v>1233.21</v>
      </c>
      <c r="J125" s="150">
        <f t="shared" si="3"/>
        <v>1541.51</v>
      </c>
    </row>
    <row r="126" spans="1:10" ht="14" x14ac:dyDescent="0.3">
      <c r="A126" s="55" t="s">
        <v>195</v>
      </c>
      <c r="B126" s="55" t="s">
        <v>41</v>
      </c>
      <c r="C126" s="59" t="s">
        <v>634</v>
      </c>
      <c r="D126" s="158" t="s">
        <v>227</v>
      </c>
      <c r="E126" s="159">
        <v>1</v>
      </c>
      <c r="F126" s="62" t="s">
        <v>378</v>
      </c>
      <c r="G126" s="160">
        <v>0</v>
      </c>
      <c r="H126" s="146">
        <v>308.3</v>
      </c>
      <c r="I126" s="146">
        <v>1233.21</v>
      </c>
      <c r="J126" s="150">
        <f t="shared" si="3"/>
        <v>1541.51</v>
      </c>
    </row>
    <row r="127" spans="1:10" ht="14" x14ac:dyDescent="0.3">
      <c r="A127" s="55" t="s">
        <v>187</v>
      </c>
      <c r="B127" s="55" t="s">
        <v>25</v>
      </c>
      <c r="C127" s="59" t="s">
        <v>222</v>
      </c>
      <c r="D127" s="158" t="s">
        <v>227</v>
      </c>
      <c r="E127" s="159">
        <v>1</v>
      </c>
      <c r="F127" s="90" t="s">
        <v>624</v>
      </c>
      <c r="G127" s="160">
        <v>0</v>
      </c>
      <c r="H127" s="147">
        <v>2600</v>
      </c>
      <c r="I127" s="147">
        <v>10400</v>
      </c>
      <c r="J127" s="146">
        <f t="shared" si="3"/>
        <v>13000</v>
      </c>
    </row>
    <row r="128" spans="1:10" ht="14" x14ac:dyDescent="0.3">
      <c r="A128" s="55" t="s">
        <v>180</v>
      </c>
      <c r="B128" s="58" t="s">
        <v>37</v>
      </c>
      <c r="C128" s="61" t="s">
        <v>636</v>
      </c>
      <c r="D128" s="158" t="s">
        <v>227</v>
      </c>
      <c r="E128" s="159">
        <v>1</v>
      </c>
      <c r="F128" s="155" t="s">
        <v>655</v>
      </c>
      <c r="G128" s="160">
        <v>0</v>
      </c>
      <c r="H128" s="146">
        <v>770.75</v>
      </c>
      <c r="I128" s="145">
        <v>3083.01</v>
      </c>
      <c r="J128" s="149">
        <f t="shared" si="3"/>
        <v>3853.76</v>
      </c>
    </row>
    <row r="129" spans="1:10" ht="14" x14ac:dyDescent="0.3">
      <c r="A129" s="55" t="s">
        <v>189</v>
      </c>
      <c r="B129" s="55" t="s">
        <v>31</v>
      </c>
      <c r="C129" s="61" t="s">
        <v>219</v>
      </c>
      <c r="D129" s="158" t="s">
        <v>407</v>
      </c>
      <c r="E129" s="159">
        <v>1</v>
      </c>
      <c r="F129" s="60" t="s">
        <v>420</v>
      </c>
      <c r="G129" s="160">
        <v>0</v>
      </c>
      <c r="H129" s="146"/>
      <c r="I129" s="146">
        <v>5241.1099999999997</v>
      </c>
      <c r="J129" s="149">
        <f t="shared" si="3"/>
        <v>5241.1099999999997</v>
      </c>
    </row>
    <row r="130" spans="1:10" ht="14" x14ac:dyDescent="0.3">
      <c r="A130" s="55" t="s">
        <v>180</v>
      </c>
      <c r="B130" s="58" t="s">
        <v>37</v>
      </c>
      <c r="C130" s="59" t="s">
        <v>634</v>
      </c>
      <c r="D130" s="158" t="s">
        <v>227</v>
      </c>
      <c r="E130" s="159">
        <v>1</v>
      </c>
      <c r="F130" s="121" t="s">
        <v>385</v>
      </c>
      <c r="G130" s="160">
        <v>0</v>
      </c>
      <c r="H130" s="146">
        <v>770.75</v>
      </c>
      <c r="I130" s="145">
        <v>3083.01</v>
      </c>
      <c r="J130" s="149">
        <f t="shared" si="3"/>
        <v>3853.76</v>
      </c>
    </row>
    <row r="131" spans="1:10" ht="14" x14ac:dyDescent="0.3">
      <c r="A131" s="56" t="s">
        <v>181</v>
      </c>
      <c r="B131" s="58" t="s">
        <v>33</v>
      </c>
      <c r="C131" s="59" t="s">
        <v>634</v>
      </c>
      <c r="D131" s="158" t="s">
        <v>386</v>
      </c>
      <c r="E131" s="159">
        <v>1</v>
      </c>
      <c r="F131" s="61" t="s">
        <v>386</v>
      </c>
      <c r="G131" s="160">
        <v>0</v>
      </c>
      <c r="H131" s="146">
        <v>1079.06</v>
      </c>
      <c r="I131" s="145">
        <v>4316.21</v>
      </c>
      <c r="J131" s="149">
        <f t="shared" si="3"/>
        <v>5395.27</v>
      </c>
    </row>
    <row r="132" spans="1:10" ht="14" x14ac:dyDescent="0.3">
      <c r="A132" s="56" t="s">
        <v>189</v>
      </c>
      <c r="B132" s="56" t="s">
        <v>31</v>
      </c>
      <c r="C132" s="59" t="s">
        <v>634</v>
      </c>
      <c r="D132" s="158" t="s">
        <v>386</v>
      </c>
      <c r="E132" s="159">
        <v>1</v>
      </c>
      <c r="F132" s="61" t="s">
        <v>386</v>
      </c>
      <c r="G132" s="160">
        <v>0</v>
      </c>
      <c r="H132" s="146">
        <v>1310.28</v>
      </c>
      <c r="I132" s="146">
        <v>5241.1099999999997</v>
      </c>
      <c r="J132" s="149">
        <f t="shared" si="3"/>
        <v>6551.3899999999994</v>
      </c>
    </row>
    <row r="133" spans="1:10" ht="14" x14ac:dyDescent="0.3">
      <c r="A133" s="55" t="s">
        <v>180</v>
      </c>
      <c r="B133" s="58" t="s">
        <v>37</v>
      </c>
      <c r="C133" s="63" t="s">
        <v>636</v>
      </c>
      <c r="D133" s="158" t="s">
        <v>386</v>
      </c>
      <c r="E133" s="159">
        <v>1</v>
      </c>
      <c r="F133" s="61" t="s">
        <v>386</v>
      </c>
      <c r="G133" s="160">
        <v>0</v>
      </c>
      <c r="H133" s="146">
        <v>770.75</v>
      </c>
      <c r="I133" s="145">
        <v>3083.01</v>
      </c>
      <c r="J133" s="149">
        <f t="shared" si="3"/>
        <v>3853.76</v>
      </c>
    </row>
    <row r="134" spans="1:10" ht="14" x14ac:dyDescent="0.3">
      <c r="A134" s="55" t="s">
        <v>181</v>
      </c>
      <c r="B134" s="57" t="s">
        <v>33</v>
      </c>
      <c r="C134" s="59" t="s">
        <v>222</v>
      </c>
      <c r="D134" s="158" t="s">
        <v>386</v>
      </c>
      <c r="E134" s="159">
        <v>1</v>
      </c>
      <c r="F134" s="61" t="s">
        <v>386</v>
      </c>
      <c r="G134" s="160">
        <v>0</v>
      </c>
      <c r="H134" s="146">
        <v>1079.06</v>
      </c>
      <c r="I134" s="145">
        <v>4316.21</v>
      </c>
      <c r="J134" s="149">
        <f t="shared" si="3"/>
        <v>5395.27</v>
      </c>
    </row>
    <row r="135" spans="1:10" ht="14" x14ac:dyDescent="0.3">
      <c r="A135" s="55" t="s">
        <v>185</v>
      </c>
      <c r="B135" s="55" t="s">
        <v>29</v>
      </c>
      <c r="C135" s="61" t="s">
        <v>636</v>
      </c>
      <c r="D135" s="158" t="s">
        <v>386</v>
      </c>
      <c r="E135" s="159">
        <v>1</v>
      </c>
      <c r="F135" s="154" t="s">
        <v>386</v>
      </c>
      <c r="G135" s="160">
        <v>0</v>
      </c>
      <c r="H135" s="146">
        <v>1425.9</v>
      </c>
      <c r="I135" s="146">
        <v>5703.56</v>
      </c>
      <c r="J135" s="149">
        <f t="shared" ref="J135:J166" si="4">H135+I135</f>
        <v>7129.4600000000009</v>
      </c>
    </row>
    <row r="136" spans="1:10" ht="14" x14ac:dyDescent="0.3">
      <c r="A136" s="55" t="s">
        <v>196</v>
      </c>
      <c r="B136" s="57" t="s">
        <v>33</v>
      </c>
      <c r="C136" s="59" t="s">
        <v>226</v>
      </c>
      <c r="D136" s="158" t="s">
        <v>386</v>
      </c>
      <c r="E136" s="159">
        <v>1</v>
      </c>
      <c r="F136" s="62" t="s">
        <v>386</v>
      </c>
      <c r="G136" s="160">
        <v>0</v>
      </c>
      <c r="H136" s="146"/>
      <c r="I136" s="145">
        <v>4316.21</v>
      </c>
      <c r="J136" s="149">
        <f t="shared" si="4"/>
        <v>4316.21</v>
      </c>
    </row>
    <row r="137" spans="1:10" ht="14" x14ac:dyDescent="0.3">
      <c r="A137" s="55" t="s">
        <v>188</v>
      </c>
      <c r="B137" s="55" t="s">
        <v>35</v>
      </c>
      <c r="C137" s="59" t="s">
        <v>226</v>
      </c>
      <c r="D137" s="158" t="s">
        <v>386</v>
      </c>
      <c r="E137" s="159">
        <v>1</v>
      </c>
      <c r="F137" s="154" t="s">
        <v>386</v>
      </c>
      <c r="G137" s="160">
        <v>0</v>
      </c>
      <c r="H137" s="146">
        <v>936.46</v>
      </c>
      <c r="I137" s="146">
        <v>3745.85</v>
      </c>
      <c r="J137" s="149">
        <f t="shared" si="4"/>
        <v>4682.3099999999995</v>
      </c>
    </row>
    <row r="138" spans="1:10" ht="14" x14ac:dyDescent="0.3">
      <c r="A138" s="55" t="s">
        <v>182</v>
      </c>
      <c r="B138" s="56" t="s">
        <v>39</v>
      </c>
      <c r="C138" s="60" t="s">
        <v>226</v>
      </c>
      <c r="D138" s="158" t="s">
        <v>386</v>
      </c>
      <c r="E138" s="159">
        <v>1</v>
      </c>
      <c r="F138" s="61" t="s">
        <v>386</v>
      </c>
      <c r="G138" s="160">
        <v>0</v>
      </c>
      <c r="H138" s="146">
        <v>500.99</v>
      </c>
      <c r="I138" s="146">
        <v>2003.96</v>
      </c>
      <c r="J138" s="149">
        <f t="shared" si="4"/>
        <v>2504.9499999999998</v>
      </c>
    </row>
    <row r="139" spans="1:10" ht="14" x14ac:dyDescent="0.3">
      <c r="A139" s="55" t="s">
        <v>187</v>
      </c>
      <c r="B139" s="55" t="s">
        <v>25</v>
      </c>
      <c r="C139" s="60" t="s">
        <v>226</v>
      </c>
      <c r="D139" s="158" t="s">
        <v>386</v>
      </c>
      <c r="E139" s="159">
        <v>1</v>
      </c>
      <c r="F139" s="61" t="s">
        <v>386</v>
      </c>
      <c r="G139" s="160">
        <v>0</v>
      </c>
      <c r="H139" s="147">
        <v>2600</v>
      </c>
      <c r="I139" s="147">
        <v>10400</v>
      </c>
      <c r="J139" s="146">
        <f t="shared" si="4"/>
        <v>13000</v>
      </c>
    </row>
    <row r="140" spans="1:10" ht="14" x14ac:dyDescent="0.3">
      <c r="A140" s="55" t="s">
        <v>182</v>
      </c>
      <c r="B140" s="56" t="s">
        <v>39</v>
      </c>
      <c r="C140" s="60" t="s">
        <v>226</v>
      </c>
      <c r="D140" s="158" t="s">
        <v>386</v>
      </c>
      <c r="E140" s="159">
        <v>1</v>
      </c>
      <c r="F140" s="61" t="s">
        <v>386</v>
      </c>
      <c r="G140" s="160">
        <v>0</v>
      </c>
      <c r="H140" s="146">
        <v>500.99</v>
      </c>
      <c r="I140" s="146">
        <v>2003.96</v>
      </c>
      <c r="J140" s="149">
        <f t="shared" si="4"/>
        <v>2504.9499999999998</v>
      </c>
    </row>
    <row r="141" spans="1:10" ht="14" x14ac:dyDescent="0.3">
      <c r="A141" s="55" t="s">
        <v>182</v>
      </c>
      <c r="B141" s="56" t="s">
        <v>39</v>
      </c>
      <c r="C141" s="59" t="s">
        <v>634</v>
      </c>
      <c r="D141" s="158" t="s">
        <v>386</v>
      </c>
      <c r="E141" s="159">
        <v>1</v>
      </c>
      <c r="F141" s="154" t="s">
        <v>386</v>
      </c>
      <c r="G141" s="160">
        <v>0</v>
      </c>
      <c r="H141" s="146">
        <v>500.99</v>
      </c>
      <c r="I141" s="146">
        <v>2003.96</v>
      </c>
      <c r="J141" s="149">
        <f t="shared" si="4"/>
        <v>2504.9499999999998</v>
      </c>
    </row>
    <row r="142" spans="1:10" ht="14" x14ac:dyDescent="0.3">
      <c r="A142" s="55" t="s">
        <v>182</v>
      </c>
      <c r="B142" s="56" t="s">
        <v>39</v>
      </c>
      <c r="C142" s="59" t="s">
        <v>634</v>
      </c>
      <c r="D142" s="158" t="s">
        <v>386</v>
      </c>
      <c r="E142" s="159">
        <v>1</v>
      </c>
      <c r="F142" s="154" t="s">
        <v>386</v>
      </c>
      <c r="G142" s="160">
        <v>0</v>
      </c>
      <c r="H142" s="146">
        <v>500.99</v>
      </c>
      <c r="I142" s="146">
        <v>2003.96</v>
      </c>
      <c r="J142" s="149">
        <f t="shared" si="4"/>
        <v>2504.9499999999998</v>
      </c>
    </row>
    <row r="143" spans="1:10" ht="14" x14ac:dyDescent="0.3">
      <c r="A143" s="55" t="s">
        <v>182</v>
      </c>
      <c r="B143" s="56" t="s">
        <v>39</v>
      </c>
      <c r="C143" s="63" t="s">
        <v>637</v>
      </c>
      <c r="D143" s="158" t="s">
        <v>386</v>
      </c>
      <c r="E143" s="159">
        <v>1</v>
      </c>
      <c r="F143" s="61" t="s">
        <v>386</v>
      </c>
      <c r="G143" s="160">
        <v>0</v>
      </c>
      <c r="H143" s="146">
        <v>500.99</v>
      </c>
      <c r="I143" s="146">
        <v>2003.96</v>
      </c>
      <c r="J143" s="149">
        <f t="shared" si="4"/>
        <v>2504.9499999999998</v>
      </c>
    </row>
    <row r="144" spans="1:10" ht="14" x14ac:dyDescent="0.3">
      <c r="A144" s="55" t="s">
        <v>182</v>
      </c>
      <c r="B144" s="56" t="s">
        <v>39</v>
      </c>
      <c r="C144" s="63" t="s">
        <v>679</v>
      </c>
      <c r="D144" s="158" t="s">
        <v>386</v>
      </c>
      <c r="E144" s="159">
        <v>1</v>
      </c>
      <c r="F144" s="154" t="s">
        <v>386</v>
      </c>
      <c r="G144" s="160">
        <v>0</v>
      </c>
      <c r="H144" s="146">
        <v>500.99</v>
      </c>
      <c r="I144" s="146">
        <v>2003.96</v>
      </c>
      <c r="J144" s="149">
        <f t="shared" si="4"/>
        <v>2504.9499999999998</v>
      </c>
    </row>
    <row r="145" spans="1:10" ht="14" x14ac:dyDescent="0.3">
      <c r="A145" s="55" t="s">
        <v>182</v>
      </c>
      <c r="B145" s="56" t="s">
        <v>39</v>
      </c>
      <c r="C145" s="61" t="s">
        <v>219</v>
      </c>
      <c r="D145" s="158" t="s">
        <v>386</v>
      </c>
      <c r="E145" s="159">
        <v>1</v>
      </c>
      <c r="F145" s="61" t="s">
        <v>386</v>
      </c>
      <c r="G145" s="160">
        <v>0</v>
      </c>
      <c r="H145" s="146">
        <v>500.99</v>
      </c>
      <c r="I145" s="146">
        <v>2003.96</v>
      </c>
      <c r="J145" s="149">
        <f t="shared" si="4"/>
        <v>2504.9499999999998</v>
      </c>
    </row>
    <row r="146" spans="1:10" ht="14" x14ac:dyDescent="0.3">
      <c r="A146" s="55" t="s">
        <v>201</v>
      </c>
      <c r="B146" s="56" t="s">
        <v>39</v>
      </c>
      <c r="C146" s="60" t="s">
        <v>226</v>
      </c>
      <c r="D146" s="158" t="s">
        <v>386</v>
      </c>
      <c r="E146" s="159">
        <v>1</v>
      </c>
      <c r="F146" s="154" t="s">
        <v>386</v>
      </c>
      <c r="G146" s="160">
        <v>0</v>
      </c>
      <c r="H146" s="146">
        <v>500.99</v>
      </c>
      <c r="I146" s="146">
        <v>2003.96</v>
      </c>
      <c r="J146" s="149">
        <f t="shared" si="4"/>
        <v>2504.9499999999998</v>
      </c>
    </row>
    <row r="147" spans="1:10" ht="14" x14ac:dyDescent="0.3">
      <c r="A147" s="55" t="s">
        <v>185</v>
      </c>
      <c r="B147" s="55" t="s">
        <v>29</v>
      </c>
      <c r="C147" s="59" t="s">
        <v>219</v>
      </c>
      <c r="D147" s="158" t="s">
        <v>386</v>
      </c>
      <c r="E147" s="159">
        <v>1</v>
      </c>
      <c r="F147" s="61" t="s">
        <v>386</v>
      </c>
      <c r="G147" s="160">
        <v>0</v>
      </c>
      <c r="H147" s="146">
        <v>1425.9</v>
      </c>
      <c r="I147" s="146">
        <v>5703.56</v>
      </c>
      <c r="J147" s="149">
        <f t="shared" si="4"/>
        <v>7129.4600000000009</v>
      </c>
    </row>
    <row r="148" spans="1:10" ht="14" x14ac:dyDescent="0.3">
      <c r="A148" s="55" t="s">
        <v>196</v>
      </c>
      <c r="B148" s="57" t="s">
        <v>33</v>
      </c>
      <c r="C148" s="63" t="s">
        <v>679</v>
      </c>
      <c r="D148" s="158" t="s">
        <v>386</v>
      </c>
      <c r="E148" s="159">
        <v>1</v>
      </c>
      <c r="F148" s="61" t="s">
        <v>386</v>
      </c>
      <c r="G148" s="160">
        <v>0</v>
      </c>
      <c r="H148" s="146">
        <v>1079.06</v>
      </c>
      <c r="I148" s="145">
        <v>4316.21</v>
      </c>
      <c r="J148" s="149">
        <f t="shared" si="4"/>
        <v>5395.27</v>
      </c>
    </row>
    <row r="149" spans="1:10" ht="14" x14ac:dyDescent="0.3">
      <c r="A149" s="55" t="s">
        <v>189</v>
      </c>
      <c r="B149" s="55" t="s">
        <v>31</v>
      </c>
      <c r="C149" s="61" t="s">
        <v>636</v>
      </c>
      <c r="D149" s="158" t="s">
        <v>386</v>
      </c>
      <c r="E149" s="159">
        <v>1</v>
      </c>
      <c r="F149" s="154" t="s">
        <v>386</v>
      </c>
      <c r="G149" s="160">
        <v>0</v>
      </c>
      <c r="H149" s="146">
        <v>1310.28</v>
      </c>
      <c r="I149" s="146">
        <v>5241.1099999999997</v>
      </c>
      <c r="J149" s="149">
        <f t="shared" si="4"/>
        <v>6551.3899999999994</v>
      </c>
    </row>
    <row r="150" spans="1:10" ht="14" x14ac:dyDescent="0.3">
      <c r="A150" s="55" t="s">
        <v>182</v>
      </c>
      <c r="B150" s="56" t="s">
        <v>39</v>
      </c>
      <c r="C150" s="63" t="s">
        <v>219</v>
      </c>
      <c r="D150" s="158" t="s">
        <v>386</v>
      </c>
      <c r="E150" s="159">
        <v>1</v>
      </c>
      <c r="F150" s="61" t="s">
        <v>386</v>
      </c>
      <c r="G150" s="160">
        <v>0</v>
      </c>
      <c r="H150" s="146">
        <v>500.99</v>
      </c>
      <c r="I150" s="146">
        <v>2003.96</v>
      </c>
      <c r="J150" s="149">
        <f t="shared" si="4"/>
        <v>2504.9499999999998</v>
      </c>
    </row>
    <row r="151" spans="1:10" ht="14" x14ac:dyDescent="0.3">
      <c r="A151" s="55" t="s">
        <v>188</v>
      </c>
      <c r="B151" s="55" t="s">
        <v>35</v>
      </c>
      <c r="C151" s="59" t="s">
        <v>219</v>
      </c>
      <c r="D151" s="158" t="s">
        <v>386</v>
      </c>
      <c r="E151" s="159">
        <v>1</v>
      </c>
      <c r="F151" s="154" t="s">
        <v>386</v>
      </c>
      <c r="G151" s="160">
        <v>0</v>
      </c>
      <c r="H151" s="146">
        <v>936.46</v>
      </c>
      <c r="I151" s="146">
        <v>3745.85</v>
      </c>
      <c r="J151" s="149">
        <f t="shared" si="4"/>
        <v>4682.3099999999995</v>
      </c>
    </row>
    <row r="152" spans="1:10" ht="14" x14ac:dyDescent="0.3">
      <c r="A152" s="55" t="s">
        <v>187</v>
      </c>
      <c r="B152" s="55" t="s">
        <v>25</v>
      </c>
      <c r="C152" s="59" t="s">
        <v>222</v>
      </c>
      <c r="D152" s="158" t="s">
        <v>386</v>
      </c>
      <c r="E152" s="159">
        <v>1</v>
      </c>
      <c r="F152" s="154" t="s">
        <v>386</v>
      </c>
      <c r="G152" s="160">
        <v>0</v>
      </c>
      <c r="H152" s="147">
        <v>2600</v>
      </c>
      <c r="I152" s="147">
        <v>10400</v>
      </c>
      <c r="J152" s="146">
        <f t="shared" si="4"/>
        <v>13000</v>
      </c>
    </row>
    <row r="153" spans="1:10" ht="14" x14ac:dyDescent="0.3">
      <c r="A153" s="55" t="s">
        <v>182</v>
      </c>
      <c r="B153" s="56" t="s">
        <v>39</v>
      </c>
      <c r="C153" s="59" t="s">
        <v>634</v>
      </c>
      <c r="D153" s="158" t="s">
        <v>386</v>
      </c>
      <c r="E153" s="159">
        <v>1</v>
      </c>
      <c r="F153" s="61" t="s">
        <v>386</v>
      </c>
      <c r="G153" s="160">
        <v>0</v>
      </c>
      <c r="H153" s="146">
        <v>500.99</v>
      </c>
      <c r="I153" s="146">
        <v>2003.96</v>
      </c>
      <c r="J153" s="149">
        <f t="shared" si="4"/>
        <v>2504.9499999999998</v>
      </c>
    </row>
    <row r="154" spans="1:10" ht="14" x14ac:dyDescent="0.3">
      <c r="A154" s="55" t="s">
        <v>180</v>
      </c>
      <c r="B154" s="58" t="s">
        <v>37</v>
      </c>
      <c r="C154" s="59" t="s">
        <v>222</v>
      </c>
      <c r="D154" s="158" t="s">
        <v>386</v>
      </c>
      <c r="E154" s="159">
        <v>1</v>
      </c>
      <c r="F154" s="62" t="s">
        <v>386</v>
      </c>
      <c r="G154" s="160">
        <v>0</v>
      </c>
      <c r="H154" s="146">
        <v>770.75</v>
      </c>
      <c r="I154" s="145">
        <v>3083.01</v>
      </c>
      <c r="J154" s="149">
        <f t="shared" si="4"/>
        <v>3853.76</v>
      </c>
    </row>
    <row r="155" spans="1:10" ht="14" x14ac:dyDescent="0.3">
      <c r="A155" s="55" t="s">
        <v>180</v>
      </c>
      <c r="B155" s="58" t="s">
        <v>37</v>
      </c>
      <c r="C155" s="61" t="s">
        <v>636</v>
      </c>
      <c r="D155" s="158" t="s">
        <v>386</v>
      </c>
      <c r="E155" s="159">
        <v>1</v>
      </c>
      <c r="F155" s="60" t="s">
        <v>386</v>
      </c>
      <c r="G155" s="160">
        <v>0</v>
      </c>
      <c r="H155" s="146">
        <v>770.75</v>
      </c>
      <c r="I155" s="145">
        <v>3083.01</v>
      </c>
      <c r="J155" s="149">
        <f t="shared" si="4"/>
        <v>3853.76</v>
      </c>
    </row>
    <row r="156" spans="1:10" ht="14" x14ac:dyDescent="0.3">
      <c r="A156" s="55" t="s">
        <v>180</v>
      </c>
      <c r="B156" s="58" t="s">
        <v>37</v>
      </c>
      <c r="C156" s="59" t="s">
        <v>222</v>
      </c>
      <c r="D156" s="158" t="s">
        <v>386</v>
      </c>
      <c r="E156" s="159">
        <v>1</v>
      </c>
      <c r="F156" s="60" t="s">
        <v>386</v>
      </c>
      <c r="G156" s="160">
        <v>0</v>
      </c>
      <c r="H156" s="146">
        <v>770.75</v>
      </c>
      <c r="I156" s="145">
        <v>3083.01</v>
      </c>
      <c r="J156" s="149">
        <f t="shared" si="4"/>
        <v>3853.76</v>
      </c>
    </row>
    <row r="157" spans="1:10" ht="14" x14ac:dyDescent="0.3">
      <c r="A157" s="55" t="s">
        <v>199</v>
      </c>
      <c r="B157" s="55" t="s">
        <v>31</v>
      </c>
      <c r="C157" s="59" t="s">
        <v>219</v>
      </c>
      <c r="D157" s="158" t="s">
        <v>386</v>
      </c>
      <c r="E157" s="159">
        <v>1</v>
      </c>
      <c r="F157" s="62" t="s">
        <v>386</v>
      </c>
      <c r="G157" s="160">
        <v>0</v>
      </c>
      <c r="H157" s="146">
        <v>1310.28</v>
      </c>
      <c r="I157" s="146">
        <v>5241.1099999999997</v>
      </c>
      <c r="J157" s="149">
        <f t="shared" si="4"/>
        <v>6551.3899999999994</v>
      </c>
    </row>
    <row r="158" spans="1:10" ht="14" x14ac:dyDescent="0.3">
      <c r="A158" s="55" t="s">
        <v>189</v>
      </c>
      <c r="B158" s="55" t="s">
        <v>31</v>
      </c>
      <c r="C158" s="63" t="s">
        <v>636</v>
      </c>
      <c r="D158" s="158" t="s">
        <v>386</v>
      </c>
      <c r="E158" s="159">
        <v>1</v>
      </c>
      <c r="F158" s="60" t="s">
        <v>386</v>
      </c>
      <c r="G158" s="160">
        <v>0</v>
      </c>
      <c r="H158" s="146">
        <v>1310.28</v>
      </c>
      <c r="I158" s="146">
        <v>5241.1099999999997</v>
      </c>
      <c r="J158" s="149">
        <f t="shared" si="4"/>
        <v>6551.3899999999994</v>
      </c>
    </row>
    <row r="159" spans="1:10" ht="14" x14ac:dyDescent="0.3">
      <c r="A159" s="55" t="s">
        <v>180</v>
      </c>
      <c r="B159" s="58" t="s">
        <v>37</v>
      </c>
      <c r="C159" s="59" t="s">
        <v>222</v>
      </c>
      <c r="D159" s="158" t="s">
        <v>386</v>
      </c>
      <c r="E159" s="159">
        <v>1</v>
      </c>
      <c r="F159" s="154" t="s">
        <v>386</v>
      </c>
      <c r="G159" s="160">
        <v>0</v>
      </c>
      <c r="H159" s="146">
        <v>770.75</v>
      </c>
      <c r="I159" s="145">
        <v>3083.01</v>
      </c>
      <c r="J159" s="149">
        <f t="shared" si="4"/>
        <v>3853.76</v>
      </c>
    </row>
    <row r="160" spans="1:10" ht="14" x14ac:dyDescent="0.3">
      <c r="A160" s="55" t="s">
        <v>180</v>
      </c>
      <c r="B160" s="58" t="s">
        <v>37</v>
      </c>
      <c r="C160" s="61" t="s">
        <v>219</v>
      </c>
      <c r="D160" s="158" t="s">
        <v>386</v>
      </c>
      <c r="E160" s="159">
        <v>1</v>
      </c>
      <c r="F160" s="60" t="s">
        <v>386</v>
      </c>
      <c r="G160" s="160">
        <v>0</v>
      </c>
      <c r="H160" s="146">
        <v>770.75</v>
      </c>
      <c r="I160" s="145">
        <v>3083.01</v>
      </c>
      <c r="J160" s="149">
        <f t="shared" si="4"/>
        <v>3853.76</v>
      </c>
    </row>
    <row r="161" spans="1:30" ht="14" x14ac:dyDescent="0.3">
      <c r="A161" s="55" t="s">
        <v>196</v>
      </c>
      <c r="B161" s="57" t="s">
        <v>33</v>
      </c>
      <c r="C161" s="63" t="s">
        <v>219</v>
      </c>
      <c r="D161" s="158" t="s">
        <v>386</v>
      </c>
      <c r="E161" s="159">
        <v>1</v>
      </c>
      <c r="F161" s="62" t="s">
        <v>386</v>
      </c>
      <c r="G161" s="160">
        <v>0</v>
      </c>
      <c r="H161" s="146">
        <v>1079.06</v>
      </c>
      <c r="I161" s="145">
        <v>4316.21</v>
      </c>
      <c r="J161" s="149">
        <f t="shared" si="4"/>
        <v>5395.27</v>
      </c>
    </row>
    <row r="162" spans="1:30" ht="14" x14ac:dyDescent="0.3">
      <c r="A162" s="55" t="s">
        <v>187</v>
      </c>
      <c r="B162" s="55" t="s">
        <v>25</v>
      </c>
      <c r="C162" s="60" t="s">
        <v>219</v>
      </c>
      <c r="D162" s="158" t="s">
        <v>386</v>
      </c>
      <c r="E162" s="159">
        <v>1</v>
      </c>
      <c r="F162" s="155" t="s">
        <v>386</v>
      </c>
      <c r="G162" s="160">
        <v>0</v>
      </c>
      <c r="H162" s="147">
        <v>2600</v>
      </c>
      <c r="I162" s="147">
        <v>10400</v>
      </c>
      <c r="J162" s="146">
        <f t="shared" si="4"/>
        <v>13000</v>
      </c>
    </row>
    <row r="163" spans="1:30" ht="14.5" x14ac:dyDescent="0.3">
      <c r="A163" s="55" t="s">
        <v>183</v>
      </c>
      <c r="B163" s="57" t="s">
        <v>27</v>
      </c>
      <c r="C163" s="59" t="s">
        <v>634</v>
      </c>
      <c r="D163" s="158" t="s">
        <v>386</v>
      </c>
      <c r="E163" s="159">
        <v>1</v>
      </c>
      <c r="F163" s="60" t="s">
        <v>386</v>
      </c>
      <c r="G163" s="160">
        <v>0</v>
      </c>
      <c r="H163" s="146">
        <v>1695.65</v>
      </c>
      <c r="I163" s="146">
        <v>6782.61</v>
      </c>
      <c r="J163" s="149">
        <f t="shared" si="4"/>
        <v>8478.26</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6" t="s">
        <v>180</v>
      </c>
      <c r="B164" s="58" t="s">
        <v>37</v>
      </c>
      <c r="C164" s="63" t="s">
        <v>637</v>
      </c>
      <c r="D164" s="158" t="s">
        <v>386</v>
      </c>
      <c r="E164" s="159">
        <v>1</v>
      </c>
      <c r="F164" s="60" t="s">
        <v>386</v>
      </c>
      <c r="G164" s="160">
        <v>0</v>
      </c>
      <c r="H164" s="146">
        <v>770.75</v>
      </c>
      <c r="I164" s="145">
        <v>3083.01</v>
      </c>
      <c r="J164" s="149">
        <f t="shared" si="4"/>
        <v>3853.76</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183</v>
      </c>
      <c r="B165" s="57" t="s">
        <v>27</v>
      </c>
      <c r="C165" s="59" t="s">
        <v>222</v>
      </c>
      <c r="D165" s="158" t="s">
        <v>386</v>
      </c>
      <c r="E165" s="159">
        <v>1</v>
      </c>
      <c r="F165" s="60" t="s">
        <v>386</v>
      </c>
      <c r="G165" s="160">
        <v>0</v>
      </c>
      <c r="H165" s="146">
        <v>1695.65</v>
      </c>
      <c r="I165" s="146">
        <v>6782.61</v>
      </c>
      <c r="J165" s="149">
        <f t="shared" si="4"/>
        <v>8478.26</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182</v>
      </c>
      <c r="B166" s="56" t="s">
        <v>39</v>
      </c>
      <c r="C166" s="59" t="s">
        <v>634</v>
      </c>
      <c r="D166" s="158" t="s">
        <v>386</v>
      </c>
      <c r="E166" s="159">
        <v>1</v>
      </c>
      <c r="F166" s="60" t="s">
        <v>386</v>
      </c>
      <c r="G166" s="160">
        <v>0</v>
      </c>
      <c r="H166" s="146">
        <v>500.99</v>
      </c>
      <c r="I166" s="146">
        <v>2003.96</v>
      </c>
      <c r="J166" s="149">
        <f t="shared" si="4"/>
        <v>2504.9499999999998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205</v>
      </c>
      <c r="B167" s="55" t="s">
        <v>449</v>
      </c>
      <c r="C167" s="59" t="s">
        <v>634</v>
      </c>
      <c r="D167" s="158" t="s">
        <v>386</v>
      </c>
      <c r="E167" s="159">
        <v>1</v>
      </c>
      <c r="F167" s="129" t="s">
        <v>386</v>
      </c>
      <c r="G167" s="160">
        <v>0</v>
      </c>
      <c r="H167" s="146">
        <v>3709.68</v>
      </c>
      <c r="I167" s="146">
        <v>14838.72</v>
      </c>
      <c r="J167" s="149">
        <f t="shared" ref="J167:J174" si="5">H167+I167</f>
        <v>18548.399999999998</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183</v>
      </c>
      <c r="B168" s="57" t="s">
        <v>27</v>
      </c>
      <c r="C168" s="59" t="s">
        <v>634</v>
      </c>
      <c r="D168" s="158" t="s">
        <v>386</v>
      </c>
      <c r="E168" s="159">
        <v>1</v>
      </c>
      <c r="F168" s="60" t="s">
        <v>386</v>
      </c>
      <c r="G168" s="160">
        <v>0</v>
      </c>
      <c r="H168" s="146">
        <v>1695.65</v>
      </c>
      <c r="I168" s="146">
        <v>6782.61</v>
      </c>
      <c r="J168" s="149">
        <f t="shared" si="5"/>
        <v>8478.26</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180</v>
      </c>
      <c r="B169" s="57" t="s">
        <v>37</v>
      </c>
      <c r="C169" s="59" t="s">
        <v>222</v>
      </c>
      <c r="D169" s="158" t="s">
        <v>386</v>
      </c>
      <c r="E169" s="159">
        <v>1</v>
      </c>
      <c r="F169" s="62" t="s">
        <v>386</v>
      </c>
      <c r="G169" s="160">
        <v>0</v>
      </c>
      <c r="H169" s="146">
        <v>770.75</v>
      </c>
      <c r="I169" s="145">
        <v>3083.01</v>
      </c>
      <c r="J169" s="149">
        <f t="shared" si="5"/>
        <v>3853.76</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182</v>
      </c>
      <c r="B170" s="56" t="s">
        <v>39</v>
      </c>
      <c r="C170" s="63" t="s">
        <v>637</v>
      </c>
      <c r="D170" s="158" t="s">
        <v>386</v>
      </c>
      <c r="E170" s="159">
        <v>1</v>
      </c>
      <c r="F170" s="60" t="s">
        <v>386</v>
      </c>
      <c r="G170" s="160">
        <v>0</v>
      </c>
      <c r="H170" s="146">
        <v>500.99</v>
      </c>
      <c r="I170" s="146">
        <v>2003.96</v>
      </c>
      <c r="J170" s="149">
        <f t="shared" si="5"/>
        <v>2504.9499999999998</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185</v>
      </c>
      <c r="B171" s="55" t="s">
        <v>29</v>
      </c>
      <c r="C171" s="61" t="s">
        <v>636</v>
      </c>
      <c r="D171" s="158" t="s">
        <v>386</v>
      </c>
      <c r="E171" s="159">
        <v>1</v>
      </c>
      <c r="F171" s="61" t="s">
        <v>386</v>
      </c>
      <c r="G171" s="160">
        <v>0</v>
      </c>
      <c r="H171" s="146">
        <v>1425.9</v>
      </c>
      <c r="I171" s="146">
        <v>5703.56</v>
      </c>
      <c r="J171" s="149">
        <f t="shared" si="5"/>
        <v>7129.4600000000009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180</v>
      </c>
      <c r="B172" s="58" t="s">
        <v>37</v>
      </c>
      <c r="C172" s="61" t="s">
        <v>219</v>
      </c>
      <c r="D172" s="158" t="s">
        <v>227</v>
      </c>
      <c r="E172" s="159">
        <v>1</v>
      </c>
      <c r="F172" s="60" t="s">
        <v>387</v>
      </c>
      <c r="G172" s="160">
        <v>0</v>
      </c>
      <c r="H172" s="146">
        <v>770.75</v>
      </c>
      <c r="I172" s="145">
        <v>3083.01</v>
      </c>
      <c r="J172" s="149">
        <f t="shared" si="5"/>
        <v>3853.76</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185</v>
      </c>
      <c r="B173" s="55" t="s">
        <v>29</v>
      </c>
      <c r="C173" s="61" t="s">
        <v>219</v>
      </c>
      <c r="D173" s="158" t="s">
        <v>227</v>
      </c>
      <c r="E173" s="159">
        <v>1</v>
      </c>
      <c r="F173" s="60" t="s">
        <v>388</v>
      </c>
      <c r="G173" s="160">
        <v>0</v>
      </c>
      <c r="H173" s="146">
        <v>1425.9</v>
      </c>
      <c r="I173" s="146">
        <v>5703.56</v>
      </c>
      <c r="J173" s="149">
        <f t="shared" si="5"/>
        <v>7129.4600000000009</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181</v>
      </c>
      <c r="B174" s="57" t="s">
        <v>33</v>
      </c>
      <c r="C174" s="59" t="s">
        <v>222</v>
      </c>
      <c r="D174" s="158" t="s">
        <v>227</v>
      </c>
      <c r="E174" s="159">
        <v>1</v>
      </c>
      <c r="F174" s="63" t="s">
        <v>609</v>
      </c>
      <c r="G174" s="160">
        <v>0</v>
      </c>
      <c r="H174" s="146">
        <v>1079.06</v>
      </c>
      <c r="I174" s="145">
        <v>4316.21</v>
      </c>
      <c r="J174" s="149">
        <f t="shared" si="5"/>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6">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6"/>
        <v>7</v>
      </c>
      <c r="F177" s="24"/>
      <c r="G177" s="25">
        <f>SUMIF($B$7:$B$174,"DAS",$G$7:$G$174)</f>
        <v>0</v>
      </c>
      <c r="H177" s="25">
        <f>SUMIF($B$7:$B$174,"DIRETOR",$H$7:$H$174)-SUMIFS($H$7:$H$174,$D$7:$D$174,"VAGO",$B$7:$B$174,"DIRETOR")</f>
        <v>14838.719999999998</v>
      </c>
      <c r="I177" s="25">
        <f>SUMIF($B$7:$B$174,"DIRETOR",$I$7:$I$174)-SUMIFS($I$7:$I$174,$D$7:$D$174,"VAGO",$B$7:$B$174,"DIRETOR")</f>
        <v>89032.319999999992</v>
      </c>
      <c r="J177" s="25">
        <f>SUMIF($B$7:$B$174,"DIRETOR",$J$7:$J$174)</f>
        <v>122419.43999999999</v>
      </c>
      <c r="K177" s="26"/>
      <c r="L177" s="26"/>
      <c r="M177" s="26"/>
      <c r="N177" s="26"/>
      <c r="O177" s="26"/>
      <c r="P177" s="26"/>
      <c r="Q177" s="26"/>
    </row>
    <row r="178" spans="1:30" ht="14.5" x14ac:dyDescent="0.3">
      <c r="A178" s="22" t="s">
        <v>24</v>
      </c>
      <c r="B178" s="15" t="s">
        <v>25</v>
      </c>
      <c r="C178" s="23">
        <v>6</v>
      </c>
      <c r="D178" s="23">
        <v>3</v>
      </c>
      <c r="E178" s="23">
        <f>C178+D178</f>
        <v>9</v>
      </c>
      <c r="F178" s="27"/>
      <c r="G178" s="25">
        <f>SUMIF($B$7:$B$174,"DAS-1",$G$7:$G$174)</f>
        <v>0</v>
      </c>
      <c r="H178" s="25">
        <f>SUMIF($B$7:$B$174,"DAS-1",$H$7:$H$174)-SUMIFS($H$7:$H$174,$D$7:$D$174,"VAGO",$B$7:$B$174,"DAS-1")</f>
        <v>13000</v>
      </c>
      <c r="I178" s="25">
        <f>SUMIF($B$7:$B$174,"DAS-1",$I$7:$I$174)-SUMIFS($I$7:$I$174,$D$7:$D$174,"VAGO",$B$7:$B$174,"DAS-1")</f>
        <v>62400</v>
      </c>
      <c r="J178" s="25">
        <f>SUMIF($B$7:$B$174,"DAS-1",$J$7:$J$174)</f>
        <v>114400</v>
      </c>
      <c r="K178" s="97"/>
      <c r="L178" s="26"/>
      <c r="M178" s="26"/>
      <c r="N178" s="26"/>
      <c r="O178" s="26"/>
      <c r="P178" s="26"/>
      <c r="Q178" s="26"/>
    </row>
    <row r="179" spans="1:30" ht="14.5" x14ac:dyDescent="0.3">
      <c r="A179" s="22" t="s">
        <v>26</v>
      </c>
      <c r="B179" s="15" t="s">
        <v>27</v>
      </c>
      <c r="C179" s="23">
        <f>SUMIFS($E$7:$E$174,$B$7:$B$174,"DAS-2",$D$7:$D$174,"&lt;&gt;VAGO")</f>
        <v>25</v>
      </c>
      <c r="D179" s="23">
        <f>SUMIFS($E$7:$E$174,$B$7:$B$174,"DAS-2",$D$7:$D$174,"VAGO")</f>
        <v>3</v>
      </c>
      <c r="E179" s="23">
        <f t="shared" si="6"/>
        <v>28</v>
      </c>
      <c r="F179" s="27"/>
      <c r="G179" s="25">
        <f>SUMIF($B$7:$B$174,"DAS-2",$G$7:$G$174)</f>
        <v>0</v>
      </c>
      <c r="H179" s="25">
        <f>SUMIF($B$7:$B$174,"DAS-2",$H$7:$H$174)-SUMIFS($H$7:$H$174,$D$7:$D$174,"VAGO",$B$7:$B$174,"DAS-2")</f>
        <v>33913.000000000015</v>
      </c>
      <c r="I179" s="25">
        <f>SUMIF($B$7:$B$174,"DAS-2",$I$7:$I$174)-SUMIFS($I$7:$I$174,$D$7:$D$174,"VAGO",$B$7:$B$174,"DAS-2")</f>
        <v>169565.24999999988</v>
      </c>
      <c r="J179" s="25">
        <f>SUMIF($B$7:$B$174,"DAS-2",$J$7:$J$174)</f>
        <v>228913.03000000003</v>
      </c>
      <c r="K179" s="26"/>
      <c r="L179" s="26"/>
      <c r="M179" s="26"/>
      <c r="N179" s="26"/>
      <c r="O179" s="26"/>
      <c r="P179" s="26"/>
      <c r="Q179" s="26"/>
    </row>
    <row r="180" spans="1:30" ht="14.5" x14ac:dyDescent="0.3">
      <c r="A180" s="22" t="s">
        <v>28</v>
      </c>
      <c r="B180" s="15" t="s">
        <v>29</v>
      </c>
      <c r="C180" s="23">
        <v>10</v>
      </c>
      <c r="D180" s="23">
        <v>3</v>
      </c>
      <c r="E180" s="23">
        <f t="shared" si="6"/>
        <v>13</v>
      </c>
      <c r="F180" s="27"/>
      <c r="G180" s="25">
        <f>SUMIF($B$7:$B$174,"DAS-3",$G$7:$G$174)</f>
        <v>0</v>
      </c>
      <c r="H180" s="25">
        <f>SUMIF($B$7:$B$174,"DAS-3",$H$7:$H$174)-SUMIFS($H$7:$H$174,$D$7:$D$174,"VAGO",$B$7:$B$174,"DAS-3")</f>
        <v>14259</v>
      </c>
      <c r="I180" s="25">
        <f>SUMIF($B$7:$B$174,"DAS-3",$I$7:$I$174)-SUMIFS($I$7:$I$174,$D$7:$D$174,"VAGO",$B$7:$B$174,"DAS-3")</f>
        <v>57035.599999999984</v>
      </c>
      <c r="J180" s="25">
        <f>SUMIF($B$7:$B$174,"DAS-3",$J$7:$J$174)</f>
        <v>92682.980000000025</v>
      </c>
      <c r="K180" s="26"/>
      <c r="L180" s="26"/>
      <c r="M180" s="26"/>
      <c r="N180" s="26"/>
      <c r="O180" s="26"/>
      <c r="P180" s="26"/>
      <c r="Q180" s="26"/>
    </row>
    <row r="181" spans="1:30" ht="14.5" x14ac:dyDescent="0.3">
      <c r="A181" s="28" t="s">
        <v>30</v>
      </c>
      <c r="B181" s="15" t="s">
        <v>31</v>
      </c>
      <c r="C181" s="23">
        <v>20</v>
      </c>
      <c r="D181" s="23">
        <v>4</v>
      </c>
      <c r="E181" s="23">
        <f t="shared" si="6"/>
        <v>24</v>
      </c>
      <c r="F181" s="29"/>
      <c r="G181" s="25">
        <f>SUMIF($B$7:$B$174,"DAS-4",$G$7:$G$174)</f>
        <v>0</v>
      </c>
      <c r="H181" s="25">
        <f>SUMIF($B$7:$B$174,"DAS-4",$H$7:$H$174)-SUMIFS($H$7:$H$174,$D$7:$D$174,"VAGO",$B$7:$B$174,"DAS-4")</f>
        <v>18343.919999999998</v>
      </c>
      <c r="I181" s="25">
        <f>SUMIF($B$7:$B$174,"DAS-4",$I$7:$I$174)-SUMIFS($I$7:$I$174,$D$7:$D$174,"VAGO",$B$7:$B$174,"DAS-4")</f>
        <v>104822.2</v>
      </c>
      <c r="J181" s="25">
        <f>SUMIF($B$7:$B$174,"DAS-4",$J$7:$J$174)</f>
        <v>149371.68</v>
      </c>
      <c r="K181" s="26"/>
      <c r="L181" s="26"/>
      <c r="M181" s="26"/>
      <c r="N181" s="26"/>
      <c r="O181" s="26"/>
      <c r="P181" s="26"/>
      <c r="Q181" s="26"/>
    </row>
    <row r="182" spans="1:30" ht="14.5" x14ac:dyDescent="0.3">
      <c r="A182" s="28" t="s">
        <v>32</v>
      </c>
      <c r="B182" s="15" t="s">
        <v>33</v>
      </c>
      <c r="C182" s="23">
        <v>15</v>
      </c>
      <c r="D182" s="23">
        <v>5</v>
      </c>
      <c r="E182" s="23">
        <f t="shared" si="6"/>
        <v>20</v>
      </c>
      <c r="F182" s="29"/>
      <c r="G182" s="25">
        <f>SUMIF($B$7:$B$174,"DAS-5",$G$7:$G$174)</f>
        <v>0</v>
      </c>
      <c r="H182" s="25">
        <f>SUMIF($B$7:$B$174,"DAS-5",$H$7:$H$174)-SUMIFS($H$7:$H$174,$D$7:$D$174,"VAGO",$B$7:$B$174,"DAS-5")</f>
        <v>11869.659999999994</v>
      </c>
      <c r="I182" s="25">
        <f>SUMIF($B$7:$B$174,"DAS-5",$I$7:$I$174)-SUMIFS($I$7:$I$174,$D$7:$D$174,"VAGO",$B$7:$B$174,"DAS-5")</f>
        <v>64743.150000000023</v>
      </c>
      <c r="J182" s="25">
        <f>SUMIF($B$7:$B$174,"DAS-5",$J$7:$J$174)</f>
        <v>102510.10000000003</v>
      </c>
      <c r="K182" s="26"/>
      <c r="L182" s="26"/>
      <c r="M182" s="26"/>
      <c r="N182" s="26"/>
      <c r="O182" s="26"/>
      <c r="P182" s="26"/>
      <c r="Q182" s="26"/>
    </row>
    <row r="183" spans="1:30" ht="14.5" x14ac:dyDescent="0.3">
      <c r="A183" s="28" t="s">
        <v>34</v>
      </c>
      <c r="B183" s="15" t="s">
        <v>35</v>
      </c>
      <c r="C183" s="23">
        <v>3</v>
      </c>
      <c r="D183" s="23">
        <v>2</v>
      </c>
      <c r="E183" s="23">
        <f t="shared" si="6"/>
        <v>5</v>
      </c>
      <c r="F183" s="29"/>
      <c r="G183" s="25">
        <f>SUMIF($B$7:$B$174,"CAA-1",$G$7:$G$174)</f>
        <v>0</v>
      </c>
      <c r="H183" s="25">
        <f>SUMIF($B$7:$B$174,"CAA-1",$H$7:$H$174)-SUMIFS($H$7:$H$174,$D$7:$D$174,"VAGO",$B$7:$B$174,"CAA-1")</f>
        <v>2809.38</v>
      </c>
      <c r="I183" s="25">
        <f>SUMIF($B$7:$B$174,"CAA-1",$I$7:$I$174)-SUMIFS($I$7:$I$174,$D$7:$D$174,"VAGO",$B$7:$B$174,"CAA-1")</f>
        <v>11237.55</v>
      </c>
      <c r="J183" s="25">
        <f>SUMIF($B$7:$B$174,"CAA-1",$J$7:$J$174)</f>
        <v>23411.549999999996</v>
      </c>
      <c r="K183" s="26"/>
      <c r="L183" s="26"/>
      <c r="M183" s="26"/>
      <c r="N183" s="26"/>
      <c r="O183" s="26"/>
      <c r="P183" s="26"/>
      <c r="Q183" s="26"/>
    </row>
    <row r="184" spans="1:30" ht="14.5" x14ac:dyDescent="0.3">
      <c r="A184" s="28" t="s">
        <v>36</v>
      </c>
      <c r="B184" s="15" t="s">
        <v>37</v>
      </c>
      <c r="C184" s="23">
        <v>18</v>
      </c>
      <c r="D184" s="23">
        <v>8</v>
      </c>
      <c r="E184" s="23">
        <f t="shared" si="6"/>
        <v>26</v>
      </c>
      <c r="F184" s="29"/>
      <c r="G184" s="25">
        <f>SUMIF($B$7:$B$174,"CAA-2",$G$7:$G$174)</f>
        <v>0</v>
      </c>
      <c r="H184" s="25">
        <f>SUMIF($B$7:$B$174,"CAA-2",$H$7:$H$174)-SUMIFS($H$7:$H$174,$D$7:$D$174,"VAGO",$B$7:$B$174,"CAA-2")</f>
        <v>11561.25</v>
      </c>
      <c r="I184" s="25">
        <f>SUMIF($B$7:$B$174,"CAA-2",$I$7:$I$174)-SUMIFS($I$7:$I$174,$D$7:$D$174,"VAGO",$B$7:$B$174,"CAA-2")</f>
        <v>55494.180000000008</v>
      </c>
      <c r="J184" s="25">
        <f>SUMIF($B$7:$B$174,"CAA-2",$J$7:$J$174)</f>
        <v>97885.50999999998</v>
      </c>
      <c r="K184" s="26"/>
      <c r="L184" s="26"/>
      <c r="M184" s="26"/>
      <c r="N184" s="26"/>
      <c r="O184" s="26"/>
      <c r="P184" s="26"/>
      <c r="Q184" s="26"/>
    </row>
    <row r="185" spans="1:30" ht="14.5" x14ac:dyDescent="0.3">
      <c r="A185" s="28" t="s">
        <v>38</v>
      </c>
      <c r="B185" s="15" t="s">
        <v>39</v>
      </c>
      <c r="C185" s="23">
        <v>11</v>
      </c>
      <c r="D185" s="23">
        <v>12</v>
      </c>
      <c r="E185" s="23">
        <f t="shared" si="6"/>
        <v>23</v>
      </c>
      <c r="F185" s="27"/>
      <c r="G185" s="25">
        <f>SUMIF($B$7:$B$174,"CAA-3",$G$7:$G$174)</f>
        <v>0</v>
      </c>
      <c r="H185" s="25">
        <f>SUMIF($B$7:$B$174,"CAA-3",$H$7:$H$174)-SUMIFS($H$7:$H$174,$D$7:$D$174,"VAGO",$B$7:$B$174,"CAA-3")</f>
        <v>5009.8999999999987</v>
      </c>
      <c r="I185" s="25">
        <f>SUMIF($B$7:$B$174,"CAA-3",$I$7:$I$174)-SUMIFS($I$7:$I$174,$D$7:$D$174,"VAGO",$B$7:$B$174,"CAA-3")</f>
        <v>22043.559999999994</v>
      </c>
      <c r="J185" s="25">
        <f>SUMIF($B$7:$B$174,"CAA-3",$J$7:$J$174)</f>
        <v>57112.859999999979</v>
      </c>
      <c r="K185" s="26"/>
      <c r="L185" s="26"/>
      <c r="M185" s="26"/>
      <c r="N185" s="26"/>
      <c r="O185" s="26"/>
      <c r="P185" s="26"/>
      <c r="Q185" s="26"/>
    </row>
    <row r="186" spans="1:30" ht="14.5" x14ac:dyDescent="0.3">
      <c r="A186" s="28" t="s">
        <v>40</v>
      </c>
      <c r="B186" s="15" t="s">
        <v>41</v>
      </c>
      <c r="C186" s="23">
        <v>10</v>
      </c>
      <c r="D186" s="23">
        <v>0</v>
      </c>
      <c r="E186" s="23">
        <f t="shared" si="6"/>
        <v>10</v>
      </c>
      <c r="F186" s="27"/>
      <c r="G186" s="25">
        <f>SUMIF($B$7:$B$174,"CAA-4",$G$7:$G$174)</f>
        <v>0</v>
      </c>
      <c r="H186" s="25">
        <f>SUMIF($B$7:$B$174,"CAA-4",$H$7:$H$174)-SUMIFS($H$7:$H$174,$D$7:$D$174,"VAGO",$B$7:$B$174,"CAA-4")</f>
        <v>3083.0000000000005</v>
      </c>
      <c r="I186" s="25">
        <f>SUMIF($B$7:$B$174,"CAA-4",$I$7:$I$174)-SUMIFS($I$7:$I$174,$D$7:$D$174,"VAGO",$B$7:$B$174,"CAA-4")</f>
        <v>12332.099999999999</v>
      </c>
      <c r="J186" s="25">
        <f>SUMIF($B$7:$B$174,"CAA-4",$J$7:$J$174)</f>
        <v>15415.1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6"/>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127</v>
      </c>
      <c r="D188" s="20">
        <f>SUM(D176:D187)</f>
        <v>41</v>
      </c>
      <c r="E188" s="20">
        <f>SUM(E176:E187)</f>
        <v>168</v>
      </c>
      <c r="F188" s="21"/>
      <c r="G188" s="30">
        <f t="shared" ref="G188:I188" si="7">SUM(G176:G187)</f>
        <v>0</v>
      </c>
      <c r="H188" s="30">
        <f t="shared" si="7"/>
        <v>138623.35</v>
      </c>
      <c r="I188" s="30">
        <f t="shared" si="7"/>
        <v>672788.02999999991</v>
      </c>
      <c r="J188" s="30">
        <f>SUM(J176:J187)</f>
        <v>1038139.8900000002</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8">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8"/>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9">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9"/>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9"/>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9"/>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9"/>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0">SUM(C196:C199)</f>
        <v>0</v>
      </c>
      <c r="D200" s="20">
        <f t="shared" si="10"/>
        <v>0</v>
      </c>
      <c r="E200" s="20">
        <f t="shared" si="10"/>
        <v>0</v>
      </c>
      <c r="F200" s="36"/>
      <c r="G200" s="39">
        <f t="shared" ref="G200:I200" si="11">SUM(G195:G199)</f>
        <v>0</v>
      </c>
      <c r="H200" s="39">
        <f t="shared" si="11"/>
        <v>0</v>
      </c>
      <c r="I200" s="39">
        <f t="shared" si="11"/>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2">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87">
        <v>1250</v>
      </c>
      <c r="I206" s="16">
        <f t="shared" si="12"/>
        <v>1250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684</v>
      </c>
      <c r="D207" s="94" t="s">
        <v>407</v>
      </c>
      <c r="E207" s="15">
        <v>1</v>
      </c>
      <c r="F207" s="89" t="s">
        <v>365</v>
      </c>
      <c r="G207" s="35"/>
      <c r="H207" s="87">
        <v>1250</v>
      </c>
      <c r="I207" s="16">
        <f t="shared" si="12"/>
        <v>1250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636</v>
      </c>
      <c r="D208" s="94" t="s">
        <v>227</v>
      </c>
      <c r="E208" s="15">
        <v>1</v>
      </c>
      <c r="F208" s="60" t="s">
        <v>581</v>
      </c>
      <c r="G208" s="35"/>
      <c r="H208" s="87">
        <v>1250</v>
      </c>
      <c r="I208" s="16">
        <f t="shared" si="12"/>
        <v>1250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1250</v>
      </c>
      <c r="I209" s="16">
        <f t="shared" si="12"/>
        <v>1250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227</v>
      </c>
      <c r="E213" s="15">
        <v>1</v>
      </c>
      <c r="F213" s="84" t="s">
        <v>414</v>
      </c>
      <c r="G213" s="35">
        <v>0</v>
      </c>
      <c r="H213" s="87">
        <v>3000</v>
      </c>
      <c r="I213" s="16">
        <f t="shared" ref="I213:I217" si="13">SUM(G213:H213)</f>
        <v>3000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222</v>
      </c>
      <c r="D214" s="94" t="s">
        <v>227</v>
      </c>
      <c r="E214" s="15">
        <v>1</v>
      </c>
      <c r="F214" s="92" t="s">
        <v>675</v>
      </c>
      <c r="G214" s="35"/>
      <c r="H214" s="87">
        <v>1250</v>
      </c>
      <c r="I214" s="16">
        <f t="shared" si="13"/>
        <v>1250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92" t="s">
        <v>288</v>
      </c>
      <c r="G215" s="35"/>
      <c r="H215" s="87">
        <v>1250</v>
      </c>
      <c r="I215" s="16">
        <f t="shared" si="13"/>
        <v>1250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c r="D216" s="94" t="s">
        <v>386</v>
      </c>
      <c r="E216" s="15">
        <v>1</v>
      </c>
      <c r="F216" s="92"/>
      <c r="G216" s="35"/>
      <c r="H216" s="87">
        <v>1250</v>
      </c>
      <c r="I216" s="16">
        <f t="shared" si="13"/>
        <v>1250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92" t="s">
        <v>681</v>
      </c>
      <c r="G217" s="35"/>
      <c r="H217" s="87">
        <v>1250</v>
      </c>
      <c r="I217" s="16">
        <f t="shared" si="13"/>
        <v>1250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87">
        <v>3000</v>
      </c>
      <c r="I221" s="16">
        <f t="shared" ref="I221:I225" si="14">SUM(G221:H221)</f>
        <v>3000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635</v>
      </c>
      <c r="D222" s="94" t="s">
        <v>227</v>
      </c>
      <c r="E222" s="15">
        <v>1</v>
      </c>
      <c r="F222" s="60" t="s">
        <v>249</v>
      </c>
      <c r="G222" s="35"/>
      <c r="H222" s="87">
        <v>1250</v>
      </c>
      <c r="I222" s="16">
        <f t="shared" si="14"/>
        <v>1250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87">
        <v>1250</v>
      </c>
      <c r="I223" s="16">
        <f t="shared" si="14"/>
        <v>1250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c r="D224" s="94" t="s">
        <v>386</v>
      </c>
      <c r="E224" s="15">
        <v>1</v>
      </c>
      <c r="F224" s="92"/>
      <c r="G224" s="35"/>
      <c r="H224" s="87">
        <v>1250</v>
      </c>
      <c r="I224" s="16">
        <f t="shared" si="14"/>
        <v>1250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635</v>
      </c>
      <c r="D225" s="94" t="s">
        <v>407</v>
      </c>
      <c r="E225" s="15">
        <v>1</v>
      </c>
      <c r="F225" s="90" t="s">
        <v>356</v>
      </c>
      <c r="G225" s="35"/>
      <c r="H225" s="87">
        <v>1250</v>
      </c>
      <c r="I225" s="16">
        <f t="shared" si="14"/>
        <v>1250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5">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5"/>
        <v>4</v>
      </c>
      <c r="F228" s="24"/>
      <c r="G228" s="16">
        <f>SUMIF($A$205:$A$209,"MEMBRO",$G$205:$G$209)</f>
        <v>0</v>
      </c>
      <c r="H228" s="16">
        <f>SUMIF($A$205:$A$209,"MEMBRO",$H$205:$H$209)</f>
        <v>5000</v>
      </c>
      <c r="I228" s="16">
        <f t="shared" ref="I228:I232" si="16">H228+G228</f>
        <v>5000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5"/>
        <v>1</v>
      </c>
      <c r="F229" s="24"/>
      <c r="G229" s="16">
        <f>SUMIF($A$213:$A$218,"PRESIDENTE",$G$213:$G$218)</f>
        <v>0</v>
      </c>
      <c r="H229" s="16">
        <f>SUMIF($A$213:$A$218,"PRESIDENTE",$H$213:$H$218)</f>
        <v>3000</v>
      </c>
      <c r="I229" s="16">
        <f t="shared" si="16"/>
        <v>3000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3</v>
      </c>
      <c r="D230" s="23">
        <f>SUMIFS($E$212:$E$217,$A$212:$A$217,"MEMBRO",$D$212:$D$217,"VAGO")</f>
        <v>1</v>
      </c>
      <c r="E230" s="23">
        <f t="shared" si="15"/>
        <v>4</v>
      </c>
      <c r="F230" s="24"/>
      <c r="G230" s="16">
        <f>SUMIF($A$213:$A$218,"MEMBRO",$G$213:$G$218)</f>
        <v>0</v>
      </c>
      <c r="H230" s="16">
        <f>SUMIF($A$213:$A$218,"MEMBRO",$H$213:$H$218)</f>
        <v>5000</v>
      </c>
      <c r="I230" s="16">
        <f t="shared" si="16"/>
        <v>5000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5"/>
        <v>1</v>
      </c>
      <c r="F231" s="24"/>
      <c r="G231" s="16">
        <f>SUMIF($A$220:$A$225,"PRESIDENTE",$G$220:$G$225)</f>
        <v>0</v>
      </c>
      <c r="H231" s="16">
        <f>SUMIF($A$220:$A$225,"PRESIDENTE",$H$220:$H$225)</f>
        <v>3000</v>
      </c>
      <c r="I231" s="16">
        <f t="shared" si="16"/>
        <v>3000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3</v>
      </c>
      <c r="D232" s="23">
        <f>SUMIFS($E$220:$E$225,$A$220:$A$225,"MEMBRO",$D$220:$D$225,"VAGO")</f>
        <v>1</v>
      </c>
      <c r="E232" s="23">
        <f t="shared" si="15"/>
        <v>4</v>
      </c>
      <c r="F232" s="24"/>
      <c r="G232" s="16">
        <f>SUMIF($A$220:$A$225,"MEMBRO",$G$205:$G$225)</f>
        <v>0</v>
      </c>
      <c r="H232" s="16">
        <f>SUMIF($A$220:$A$225,"MEMBRO",$H$220:$H$225)</f>
        <v>5000</v>
      </c>
      <c r="I232" s="16">
        <f t="shared" si="16"/>
        <v>5000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13</v>
      </c>
      <c r="D233" s="20">
        <f>SUM(D227:D232)</f>
        <v>2</v>
      </c>
      <c r="E233" s="20">
        <f>SUM(E227:E232)</f>
        <v>15</v>
      </c>
      <c r="F233" s="36"/>
      <c r="G233" s="39">
        <f>SUM(G227:G232)</f>
        <v>0</v>
      </c>
      <c r="H233" s="39">
        <f>SUM(H227:H232)</f>
        <v>24000</v>
      </c>
      <c r="I233" s="39">
        <f>SUM(I227:I232)</f>
        <v>24000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7">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7"/>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7"/>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7"/>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7"/>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92" t="s">
        <v>419</v>
      </c>
      <c r="G243" s="35">
        <v>0</v>
      </c>
      <c r="H243" s="126">
        <v>5036.21</v>
      </c>
      <c r="I243" s="16">
        <f t="shared" si="17"/>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668</v>
      </c>
      <c r="G244" s="35">
        <v>0</v>
      </c>
      <c r="H244" s="126">
        <v>5036.21</v>
      </c>
      <c r="I244" s="16">
        <f t="shared" si="17"/>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92" t="s">
        <v>633</v>
      </c>
      <c r="G245" s="35">
        <v>0</v>
      </c>
      <c r="H245" s="126">
        <v>5036.21</v>
      </c>
      <c r="I245" s="16">
        <f t="shared" si="17"/>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8">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f>SUMIFS($E$238:$E$245,$A$238:$A$245,"MEMBRO",$E$238:$E$245,"&lt;&gt;VAGO")</f>
        <v>7</v>
      </c>
      <c r="D248" s="23">
        <f>SUMIFS($E$238:$E$245,$A$238:$A$245,"MEMBRO",$E$238:$E$245,"VAGO")</f>
        <v>0</v>
      </c>
      <c r="E248" s="23">
        <f t="shared" si="18"/>
        <v>7</v>
      </c>
      <c r="F248" s="24"/>
      <c r="G248" s="16">
        <f>SUMIF($A$238:$A$245,"MEMBRO",$G$238:$G$245)</f>
        <v>0</v>
      </c>
      <c r="H248" s="16">
        <f>SUMIF($A$238:$A$245,"MEMBRO",$H$238:$H$245)</f>
        <v>35253.47</v>
      </c>
      <c r="I248" s="16">
        <f t="shared" ref="I248" si="19">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92" t="s">
        <v>626</v>
      </c>
      <c r="G254" s="35">
        <v>0</v>
      </c>
      <c r="H254" s="126">
        <v>2014.48</v>
      </c>
      <c r="I254" s="16">
        <f t="shared" ref="I254:I256" si="20">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20"/>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92" t="s">
        <v>628</v>
      </c>
      <c r="G256" s="35">
        <v>0</v>
      </c>
      <c r="H256" s="126">
        <v>2014.48</v>
      </c>
      <c r="I256" s="16">
        <f t="shared" si="20"/>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1">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1"/>
        <v>2</v>
      </c>
      <c r="F259" s="24"/>
      <c r="G259" s="16">
        <f>SUMIF($A$254:$A$256,"MEMBRO",$G$254:$G$256)</f>
        <v>0</v>
      </c>
      <c r="H259" s="16">
        <f>SUMIF($A$254:$A$256,"MEMBRO",$H$254:$H$256)</f>
        <v>4028.96</v>
      </c>
      <c r="I259" s="16">
        <f t="shared" ref="I259" si="22">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92" t="s">
        <v>672</v>
      </c>
      <c r="G265" s="35">
        <v>0</v>
      </c>
      <c r="H265" s="126">
        <v>2014.48</v>
      </c>
      <c r="I265" s="16">
        <f t="shared" ref="I265:I267" si="23">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92" t="s">
        <v>671</v>
      </c>
      <c r="G266" s="35">
        <v>0</v>
      </c>
      <c r="H266" s="126">
        <v>2014.48</v>
      </c>
      <c r="I266" s="16">
        <f t="shared" si="23"/>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92" t="s">
        <v>673</v>
      </c>
      <c r="G267" s="35">
        <v>0</v>
      </c>
      <c r="H267" s="126">
        <v>2014.48</v>
      </c>
      <c r="I267" s="16">
        <f t="shared" si="23"/>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4">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4"/>
        <v>2</v>
      </c>
      <c r="F270" s="24"/>
      <c r="G270" s="16">
        <f>SUMIF($A$265:$A$267,"MEMBRO",$G$265:$G$267)</f>
        <v>0</v>
      </c>
      <c r="H270" s="16">
        <f>SUMIF($A$265:$A$267,"MEMBRO",$H$265:$H$267)</f>
        <v>4028.96</v>
      </c>
      <c r="I270" s="16">
        <f t="shared" ref="I270" si="25">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6">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6"/>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6"/>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6"/>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6"/>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6"/>
        <v>1392.8</v>
      </c>
    </row>
    <row r="281" spans="1:30" ht="14.5" x14ac:dyDescent="0.3">
      <c r="A281" s="55" t="s">
        <v>394</v>
      </c>
      <c r="B281" s="93" t="s">
        <v>93</v>
      </c>
      <c r="C281" s="79" t="s">
        <v>636</v>
      </c>
      <c r="D281" s="71" t="s">
        <v>407</v>
      </c>
      <c r="E281" s="53">
        <v>1</v>
      </c>
      <c r="F281" s="83" t="s">
        <v>414</v>
      </c>
      <c r="G281" s="54">
        <v>0</v>
      </c>
      <c r="H281" s="86">
        <v>1392.8</v>
      </c>
      <c r="I281" s="127">
        <f t="shared" si="26"/>
        <v>1392.8</v>
      </c>
    </row>
    <row r="282" spans="1:30" ht="14.5" x14ac:dyDescent="0.3">
      <c r="A282" s="55" t="s">
        <v>394</v>
      </c>
      <c r="B282" s="93" t="s">
        <v>93</v>
      </c>
      <c r="C282" s="79" t="s">
        <v>636</v>
      </c>
      <c r="D282" s="71" t="s">
        <v>407</v>
      </c>
      <c r="E282" s="53">
        <v>1</v>
      </c>
      <c r="F282" s="83" t="s">
        <v>415</v>
      </c>
      <c r="G282" s="54">
        <v>0</v>
      </c>
      <c r="H282" s="86">
        <v>1392.8</v>
      </c>
      <c r="I282" s="127">
        <f t="shared" si="26"/>
        <v>1392.8</v>
      </c>
    </row>
    <row r="283" spans="1:30" ht="14.5" x14ac:dyDescent="0.3">
      <c r="A283" s="80" t="s">
        <v>393</v>
      </c>
      <c r="B283" s="93" t="s">
        <v>93</v>
      </c>
      <c r="C283" s="77" t="s">
        <v>226</v>
      </c>
      <c r="D283" s="71" t="s">
        <v>407</v>
      </c>
      <c r="E283" s="53">
        <v>1</v>
      </c>
      <c r="F283" s="85" t="s">
        <v>416</v>
      </c>
      <c r="G283" s="54">
        <v>0</v>
      </c>
      <c r="H283" s="86">
        <v>1392.8</v>
      </c>
      <c r="I283" s="127">
        <f t="shared" si="26"/>
        <v>1392.8</v>
      </c>
    </row>
    <row r="284" spans="1:30" ht="14.5" x14ac:dyDescent="0.3">
      <c r="A284" s="60" t="s">
        <v>395</v>
      </c>
      <c r="B284" s="93" t="s">
        <v>93</v>
      </c>
      <c r="C284" s="79" t="s">
        <v>226</v>
      </c>
      <c r="D284" s="71" t="s">
        <v>407</v>
      </c>
      <c r="E284" s="53">
        <v>1</v>
      </c>
      <c r="F284" s="84" t="s">
        <v>417</v>
      </c>
      <c r="G284" s="54">
        <v>0</v>
      </c>
      <c r="H284" s="86">
        <v>1392.8</v>
      </c>
      <c r="I284" s="127">
        <f t="shared" si="26"/>
        <v>1392.8</v>
      </c>
    </row>
    <row r="285" spans="1:30" ht="14.5" x14ac:dyDescent="0.3">
      <c r="A285" s="60" t="s">
        <v>396</v>
      </c>
      <c r="B285" s="93" t="s">
        <v>93</v>
      </c>
      <c r="C285" s="79" t="s">
        <v>636</v>
      </c>
      <c r="D285" s="71" t="s">
        <v>407</v>
      </c>
      <c r="E285" s="53">
        <v>1</v>
      </c>
      <c r="F285" s="81" t="s">
        <v>418</v>
      </c>
      <c r="G285" s="54">
        <v>0</v>
      </c>
      <c r="H285" s="86">
        <v>1392.8</v>
      </c>
      <c r="I285" s="127">
        <f t="shared" si="26"/>
        <v>1392.8</v>
      </c>
    </row>
    <row r="286" spans="1:30" ht="14.5" x14ac:dyDescent="0.3">
      <c r="A286" s="60" t="s">
        <v>393</v>
      </c>
      <c r="B286" s="93" t="s">
        <v>93</v>
      </c>
      <c r="C286" s="79" t="s">
        <v>219</v>
      </c>
      <c r="D286" s="71" t="s">
        <v>407</v>
      </c>
      <c r="E286" s="53">
        <v>1</v>
      </c>
      <c r="F286" s="81" t="s">
        <v>419</v>
      </c>
      <c r="G286" s="54">
        <v>0</v>
      </c>
      <c r="H286" s="86">
        <v>1392.8</v>
      </c>
      <c r="I286" s="127">
        <f t="shared" si="26"/>
        <v>1392.8</v>
      </c>
    </row>
    <row r="287" spans="1:30" ht="14.5" x14ac:dyDescent="0.3">
      <c r="A287" s="60" t="s">
        <v>393</v>
      </c>
      <c r="B287" s="93" t="s">
        <v>93</v>
      </c>
      <c r="C287" s="79" t="s">
        <v>219</v>
      </c>
      <c r="D287" s="52" t="s">
        <v>407</v>
      </c>
      <c r="E287" s="53">
        <v>1</v>
      </c>
      <c r="F287" s="81" t="s">
        <v>511</v>
      </c>
      <c r="G287" s="54">
        <v>0</v>
      </c>
      <c r="H287" s="86">
        <v>1392.8</v>
      </c>
      <c r="I287" s="127">
        <f t="shared" si="26"/>
        <v>1392.8</v>
      </c>
    </row>
    <row r="288" spans="1:30" ht="14.5" x14ac:dyDescent="0.3">
      <c r="A288" s="60" t="s">
        <v>573</v>
      </c>
      <c r="B288" s="93" t="s">
        <v>448</v>
      </c>
      <c r="C288" s="79" t="s">
        <v>634</v>
      </c>
      <c r="D288" s="71" t="s">
        <v>407</v>
      </c>
      <c r="E288" s="53">
        <v>1</v>
      </c>
      <c r="F288" s="81" t="s">
        <v>542</v>
      </c>
      <c r="G288" s="54">
        <v>0</v>
      </c>
      <c r="H288" s="86">
        <v>849.76</v>
      </c>
      <c r="I288" s="127">
        <f t="shared" si="26"/>
        <v>849.76</v>
      </c>
    </row>
    <row r="289" spans="1:30" ht="14.5" x14ac:dyDescent="0.3">
      <c r="A289" s="60" t="s">
        <v>393</v>
      </c>
      <c r="B289" s="93" t="s">
        <v>448</v>
      </c>
      <c r="C289" s="79" t="s">
        <v>219</v>
      </c>
      <c r="D289" s="71" t="s">
        <v>407</v>
      </c>
      <c r="E289" s="53">
        <v>1</v>
      </c>
      <c r="F289" s="84" t="s">
        <v>422</v>
      </c>
      <c r="G289" s="54">
        <v>0</v>
      </c>
      <c r="H289" s="86">
        <v>849.76</v>
      </c>
      <c r="I289" s="127">
        <f t="shared" si="26"/>
        <v>849.76</v>
      </c>
    </row>
    <row r="290" spans="1:30" ht="14.5" x14ac:dyDescent="0.3">
      <c r="A290" s="60" t="s">
        <v>683</v>
      </c>
      <c r="B290" s="163" t="s">
        <v>448</v>
      </c>
      <c r="C290" s="79" t="s">
        <v>634</v>
      </c>
      <c r="D290" s="164" t="s">
        <v>407</v>
      </c>
      <c r="E290" s="53">
        <v>1</v>
      </c>
      <c r="F290" s="81" t="s">
        <v>682</v>
      </c>
      <c r="G290" s="54">
        <v>0</v>
      </c>
      <c r="H290" s="86">
        <v>849.76</v>
      </c>
      <c r="I290" s="127">
        <f t="shared" si="26"/>
        <v>849.76</v>
      </c>
    </row>
    <row r="291" spans="1:30" ht="14.5" x14ac:dyDescent="0.3">
      <c r="A291" s="60" t="s">
        <v>399</v>
      </c>
      <c r="B291" s="93" t="s">
        <v>448</v>
      </c>
      <c r="C291" s="79" t="s">
        <v>634</v>
      </c>
      <c r="D291" s="71" t="s">
        <v>407</v>
      </c>
      <c r="E291" s="53">
        <v>1</v>
      </c>
      <c r="F291" s="84" t="s">
        <v>424</v>
      </c>
      <c r="G291" s="54">
        <v>0</v>
      </c>
      <c r="H291" s="86">
        <v>849.76</v>
      </c>
      <c r="I291" s="127">
        <f t="shared" si="26"/>
        <v>849.76</v>
      </c>
    </row>
    <row r="292" spans="1:30" ht="14.5" x14ac:dyDescent="0.3">
      <c r="A292" s="60" t="s">
        <v>400</v>
      </c>
      <c r="B292" s="93" t="s">
        <v>448</v>
      </c>
      <c r="C292" s="79" t="s">
        <v>636</v>
      </c>
      <c r="D292" s="71" t="s">
        <v>407</v>
      </c>
      <c r="E292" s="53">
        <v>1</v>
      </c>
      <c r="F292" s="84" t="s">
        <v>425</v>
      </c>
      <c r="G292" s="54">
        <v>0</v>
      </c>
      <c r="H292" s="86">
        <v>849.76</v>
      </c>
      <c r="I292" s="127">
        <f t="shared" si="26"/>
        <v>849.76</v>
      </c>
    </row>
    <row r="293" spans="1:30" ht="14.5" x14ac:dyDescent="0.3">
      <c r="A293" s="60" t="s">
        <v>401</v>
      </c>
      <c r="B293" s="93" t="s">
        <v>448</v>
      </c>
      <c r="C293" s="79" t="s">
        <v>634</v>
      </c>
      <c r="D293" s="71" t="s">
        <v>407</v>
      </c>
      <c r="E293" s="53">
        <v>1</v>
      </c>
      <c r="F293" s="84" t="s">
        <v>426</v>
      </c>
      <c r="G293" s="54">
        <v>0</v>
      </c>
      <c r="H293" s="86">
        <v>849.76</v>
      </c>
      <c r="I293" s="127">
        <f t="shared" si="26"/>
        <v>849.76</v>
      </c>
    </row>
    <row r="294" spans="1:30" ht="14.5" x14ac:dyDescent="0.3">
      <c r="A294" s="60" t="s">
        <v>402</v>
      </c>
      <c r="B294" s="93" t="s">
        <v>448</v>
      </c>
      <c r="C294" s="79" t="s">
        <v>636</v>
      </c>
      <c r="D294" s="71" t="s">
        <v>407</v>
      </c>
      <c r="E294" s="53">
        <v>1</v>
      </c>
      <c r="F294" s="81" t="s">
        <v>427</v>
      </c>
      <c r="G294" s="54">
        <v>0</v>
      </c>
      <c r="H294" s="86">
        <v>849.76</v>
      </c>
      <c r="I294" s="127">
        <f t="shared" si="26"/>
        <v>849.76</v>
      </c>
    </row>
    <row r="295" spans="1:30" ht="14.5" x14ac:dyDescent="0.3">
      <c r="A295" s="60" t="s">
        <v>403</v>
      </c>
      <c r="B295" s="93" t="s">
        <v>448</v>
      </c>
      <c r="C295" s="79" t="s">
        <v>222</v>
      </c>
      <c r="D295" s="71" t="s">
        <v>407</v>
      </c>
      <c r="E295" s="53">
        <v>1</v>
      </c>
      <c r="F295" s="84" t="s">
        <v>428</v>
      </c>
      <c r="G295" s="54">
        <v>0</v>
      </c>
      <c r="H295" s="86">
        <v>849.76</v>
      </c>
      <c r="I295" s="127">
        <f t="shared" si="26"/>
        <v>849.76</v>
      </c>
    </row>
    <row r="296" spans="1:30" ht="14.5" x14ac:dyDescent="0.3">
      <c r="A296" s="60" t="s">
        <v>398</v>
      </c>
      <c r="B296" s="93" t="s">
        <v>448</v>
      </c>
      <c r="C296" s="79" t="s">
        <v>634</v>
      </c>
      <c r="D296" s="71" t="s">
        <v>407</v>
      </c>
      <c r="E296" s="53">
        <v>1</v>
      </c>
      <c r="F296" s="84" t="s">
        <v>429</v>
      </c>
      <c r="G296" s="54">
        <v>0</v>
      </c>
      <c r="H296" s="86">
        <v>849.76</v>
      </c>
      <c r="I296" s="127">
        <f t="shared" si="26"/>
        <v>849.76</v>
      </c>
    </row>
    <row r="297" spans="1:30" ht="14.5" x14ac:dyDescent="0.3">
      <c r="A297" s="60" t="s">
        <v>393</v>
      </c>
      <c r="B297" s="93" t="s">
        <v>448</v>
      </c>
      <c r="C297" s="79" t="s">
        <v>226</v>
      </c>
      <c r="D297" s="71" t="s">
        <v>407</v>
      </c>
      <c r="E297" s="53">
        <v>1</v>
      </c>
      <c r="F297" s="81" t="s">
        <v>430</v>
      </c>
      <c r="G297" s="54">
        <v>0</v>
      </c>
      <c r="H297" s="86">
        <v>849.76</v>
      </c>
      <c r="I297" s="127">
        <f t="shared" si="26"/>
        <v>849.76</v>
      </c>
    </row>
    <row r="298" spans="1:30" ht="14.5" x14ac:dyDescent="0.3">
      <c r="A298" s="60" t="s">
        <v>404</v>
      </c>
      <c r="B298" s="93" t="s">
        <v>448</v>
      </c>
      <c r="C298" s="79" t="s">
        <v>634</v>
      </c>
      <c r="D298" s="71" t="s">
        <v>407</v>
      </c>
      <c r="E298" s="53">
        <v>1</v>
      </c>
      <c r="F298" s="84" t="s">
        <v>431</v>
      </c>
      <c r="G298" s="54">
        <v>0</v>
      </c>
      <c r="H298" s="86">
        <v>849.76</v>
      </c>
      <c r="I298" s="127">
        <f t="shared" si="26"/>
        <v>849.76</v>
      </c>
    </row>
    <row r="299" spans="1:30" ht="14.5" x14ac:dyDescent="0.3">
      <c r="A299" s="60" t="s">
        <v>405</v>
      </c>
      <c r="B299" s="93" t="s">
        <v>448</v>
      </c>
      <c r="C299" s="79" t="s">
        <v>219</v>
      </c>
      <c r="D299" s="71" t="s">
        <v>407</v>
      </c>
      <c r="E299" s="53">
        <v>1</v>
      </c>
      <c r="F299" s="84" t="s">
        <v>432</v>
      </c>
      <c r="G299" s="54">
        <v>0</v>
      </c>
      <c r="H299" s="86">
        <v>849.76</v>
      </c>
      <c r="I299" s="127">
        <f t="shared" si="26"/>
        <v>849.76</v>
      </c>
    </row>
    <row r="300" spans="1:30" ht="14.5" x14ac:dyDescent="0.3">
      <c r="A300" s="60" t="s">
        <v>402</v>
      </c>
      <c r="B300" s="93" t="s">
        <v>448</v>
      </c>
      <c r="C300" s="79" t="s">
        <v>636</v>
      </c>
      <c r="D300" s="71" t="s">
        <v>407</v>
      </c>
      <c r="E300" s="53">
        <v>1</v>
      </c>
      <c r="F300" s="84" t="s">
        <v>433</v>
      </c>
      <c r="G300" s="54">
        <v>0</v>
      </c>
      <c r="H300" s="86">
        <v>849.76</v>
      </c>
      <c r="I300" s="127">
        <f t="shared" si="26"/>
        <v>849.76</v>
      </c>
    </row>
    <row r="301" spans="1:30" ht="14.5" x14ac:dyDescent="0.3">
      <c r="A301" s="60" t="s">
        <v>403</v>
      </c>
      <c r="B301" s="93" t="s">
        <v>448</v>
      </c>
      <c r="C301" s="79" t="s">
        <v>635</v>
      </c>
      <c r="D301" s="71" t="s">
        <v>407</v>
      </c>
      <c r="E301" s="53">
        <v>1</v>
      </c>
      <c r="F301" s="84" t="s">
        <v>434</v>
      </c>
      <c r="G301" s="54">
        <v>0</v>
      </c>
      <c r="H301" s="86">
        <v>849.76</v>
      </c>
      <c r="I301" s="127">
        <f t="shared" si="26"/>
        <v>849.76</v>
      </c>
    </row>
    <row r="302" spans="1:30" ht="14.5" x14ac:dyDescent="0.3">
      <c r="A302" s="60" t="s">
        <v>406</v>
      </c>
      <c r="B302" s="93" t="s">
        <v>448</v>
      </c>
      <c r="C302" s="79" t="s">
        <v>219</v>
      </c>
      <c r="D302" s="71" t="s">
        <v>407</v>
      </c>
      <c r="E302" s="53">
        <v>1</v>
      </c>
      <c r="F302" s="81" t="s">
        <v>435</v>
      </c>
      <c r="G302" s="54">
        <v>0</v>
      </c>
      <c r="H302" s="86">
        <v>849.76</v>
      </c>
      <c r="I302" s="127">
        <f t="shared" si="26"/>
        <v>849.76</v>
      </c>
    </row>
    <row r="303" spans="1:30" ht="14.5" x14ac:dyDescent="0.3">
      <c r="A303" s="60" t="s">
        <v>393</v>
      </c>
      <c r="B303" s="93" t="s">
        <v>448</v>
      </c>
      <c r="C303" s="79"/>
      <c r="D303" s="52" t="s">
        <v>386</v>
      </c>
      <c r="E303" s="53">
        <v>1</v>
      </c>
      <c r="F303" s="81" t="s">
        <v>386</v>
      </c>
      <c r="G303" s="54">
        <v>0</v>
      </c>
      <c r="H303" s="86">
        <v>849.76</v>
      </c>
      <c r="I303" s="127">
        <f t="shared" si="26"/>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6"/>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6"/>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7">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3</v>
      </c>
      <c r="E308" s="23">
        <f t="shared" si="27"/>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7"/>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7"/>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7"/>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7"/>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8">SUM(D307:D312)</f>
        <v>3</v>
      </c>
      <c r="E313" s="20">
        <f t="shared" si="28"/>
        <v>31</v>
      </c>
      <c r="F313" s="36"/>
      <c r="G313" s="39">
        <f t="shared" ref="G313:H313" si="29">SUM(G307:G312)</f>
        <v>0</v>
      </c>
      <c r="H313" s="39">
        <f t="shared" si="29"/>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182</v>
      </c>
      <c r="D316" s="20">
        <f>SUM(D188+D200+D233+D249+D260+D271+D313)</f>
        <v>46</v>
      </c>
      <c r="E316" s="20">
        <f>SUM(E188+E200+E233+E249+E260+E271+E313)</f>
        <v>228</v>
      </c>
      <c r="F316" s="21"/>
      <c r="G316" s="39">
        <f>SUM(H188+G200+G233+G249+G260+G271+G313)</f>
        <v>138623.35</v>
      </c>
      <c r="H316" s="39">
        <f>SUM(I188+H200+H233+H249+H260+H271+H313)</f>
        <v>782566.66999999981</v>
      </c>
      <c r="I316" s="39">
        <f>SUM(J188+I200+I233+I249+I260+I271+I313)</f>
        <v>1147918.53</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customFormat="1" ht="14" x14ac:dyDescent="0.3"/>
    <row r="402" customFormat="1" ht="14" x14ac:dyDescent="0.3"/>
    <row r="403" customFormat="1" ht="14" x14ac:dyDescent="0.3"/>
    <row r="404" customFormat="1" ht="14" x14ac:dyDescent="0.3"/>
    <row r="405" customFormat="1" ht="14" x14ac:dyDescent="0.3"/>
    <row r="406" customFormat="1" ht="14" x14ac:dyDescent="0.3"/>
    <row r="407" customFormat="1" ht="14" x14ac:dyDescent="0.3"/>
    <row r="408" customFormat="1" ht="14" x14ac:dyDescent="0.3"/>
    <row r="409" customFormat="1" ht="14" x14ac:dyDescent="0.3"/>
    <row r="410" customFormat="1" ht="14" x14ac:dyDescent="0.3"/>
    <row r="411" customFormat="1" ht="14" x14ac:dyDescent="0.3"/>
    <row r="412" customFormat="1" ht="14" x14ac:dyDescent="0.3"/>
    <row r="413" customFormat="1" ht="14" x14ac:dyDescent="0.3"/>
    <row r="414" customFormat="1" ht="14" x14ac:dyDescent="0.3"/>
    <row r="415" customFormat="1" ht="14" x14ac:dyDescent="0.3"/>
    <row r="416" customFormat="1" ht="14" x14ac:dyDescent="0.3"/>
    <row r="417" customFormat="1" ht="14" x14ac:dyDescent="0.3"/>
    <row r="418" customFormat="1" ht="14" x14ac:dyDescent="0.3"/>
    <row r="419" customFormat="1" ht="14" x14ac:dyDescent="0.3"/>
    <row r="420" customFormat="1" ht="14" x14ac:dyDescent="0.3"/>
    <row r="421" customFormat="1" ht="14" x14ac:dyDescent="0.3"/>
    <row r="422" customFormat="1" ht="14" x14ac:dyDescent="0.3"/>
    <row r="423" customFormat="1" ht="14" x14ac:dyDescent="0.3"/>
    <row r="424" customFormat="1" ht="14" x14ac:dyDescent="0.3"/>
    <row r="425" customFormat="1" ht="14" x14ac:dyDescent="0.3"/>
    <row r="426" customFormat="1" ht="14" x14ac:dyDescent="0.3"/>
    <row r="427" customFormat="1" ht="14" x14ac:dyDescent="0.3"/>
    <row r="428" customFormat="1" ht="14" x14ac:dyDescent="0.3"/>
    <row r="429" customFormat="1" ht="14" x14ac:dyDescent="0.3"/>
    <row r="430" customFormat="1" ht="14" x14ac:dyDescent="0.3"/>
    <row r="431" customFormat="1" ht="14" x14ac:dyDescent="0.3"/>
    <row r="432" customFormat="1" ht="14" x14ac:dyDescent="0.3"/>
    <row r="433" customFormat="1" ht="14" x14ac:dyDescent="0.3"/>
    <row r="434" customFormat="1" ht="14" x14ac:dyDescent="0.3"/>
    <row r="435" customFormat="1" ht="14" x14ac:dyDescent="0.3"/>
    <row r="436" customFormat="1" ht="14" x14ac:dyDescent="0.3"/>
    <row r="437" customFormat="1" ht="14" x14ac:dyDescent="0.3"/>
    <row r="438" customFormat="1" ht="14" x14ac:dyDescent="0.3"/>
    <row r="439" customFormat="1" ht="14" x14ac:dyDescent="0.3"/>
    <row r="440" customFormat="1" ht="14" x14ac:dyDescent="0.3"/>
    <row r="441" customFormat="1" ht="14" x14ac:dyDescent="0.3"/>
    <row r="442" customFormat="1" ht="14" x14ac:dyDescent="0.3"/>
    <row r="443" customFormat="1" ht="14" x14ac:dyDescent="0.3"/>
    <row r="444" customFormat="1" ht="14" x14ac:dyDescent="0.3"/>
    <row r="445" customFormat="1" ht="14" x14ac:dyDescent="0.3"/>
    <row r="446" customFormat="1" ht="14" x14ac:dyDescent="0.3"/>
    <row r="447" customFormat="1" ht="14" x14ac:dyDescent="0.3"/>
    <row r="448" customFormat="1" ht="14" x14ac:dyDescent="0.3"/>
    <row r="449" customFormat="1" ht="14" x14ac:dyDescent="0.3"/>
    <row r="450" customFormat="1" ht="14" x14ac:dyDescent="0.3"/>
    <row r="451" customFormat="1" ht="14" x14ac:dyDescent="0.3"/>
    <row r="452" customFormat="1" ht="14" x14ac:dyDescent="0.3"/>
    <row r="453" customFormat="1" ht="14" x14ac:dyDescent="0.3"/>
    <row r="454" customFormat="1" ht="14" x14ac:dyDescent="0.3"/>
    <row r="455" customFormat="1" ht="14" x14ac:dyDescent="0.3"/>
    <row r="456" customFormat="1" ht="14" x14ac:dyDescent="0.3"/>
    <row r="457" customFormat="1" ht="14" x14ac:dyDescent="0.3"/>
    <row r="458" customFormat="1" ht="14" x14ac:dyDescent="0.3"/>
    <row r="459" customFormat="1" ht="14" x14ac:dyDescent="0.3"/>
    <row r="460" customFormat="1" ht="14" x14ac:dyDescent="0.3"/>
    <row r="461" customFormat="1" ht="14" x14ac:dyDescent="0.3"/>
    <row r="462" customFormat="1" ht="14" x14ac:dyDescent="0.3"/>
    <row r="463" customFormat="1" ht="14" x14ac:dyDescent="0.3"/>
    <row r="464" customFormat="1" ht="14" x14ac:dyDescent="0.3"/>
    <row r="465" customFormat="1" ht="14" x14ac:dyDescent="0.3"/>
    <row r="466" customFormat="1" ht="14" x14ac:dyDescent="0.3"/>
    <row r="467" customFormat="1" ht="14" x14ac:dyDescent="0.3"/>
    <row r="468" customFormat="1" ht="14" x14ac:dyDescent="0.3"/>
    <row r="469" customFormat="1" ht="14" x14ac:dyDescent="0.3"/>
    <row r="470" customFormat="1" ht="14" x14ac:dyDescent="0.3"/>
    <row r="471" customFormat="1" ht="14" x14ac:dyDescent="0.3"/>
    <row r="472" customFormat="1" ht="14" x14ac:dyDescent="0.3"/>
    <row r="473" customFormat="1" ht="14" x14ac:dyDescent="0.3"/>
    <row r="474" customFormat="1" ht="14" x14ac:dyDescent="0.3"/>
    <row r="475" customFormat="1" ht="14" x14ac:dyDescent="0.3"/>
    <row r="476" customFormat="1" ht="14" x14ac:dyDescent="0.3"/>
    <row r="477" customFormat="1" ht="14" x14ac:dyDescent="0.3"/>
    <row r="478" customFormat="1" ht="14" x14ac:dyDescent="0.3"/>
    <row r="479" customFormat="1" ht="14" x14ac:dyDescent="0.3"/>
    <row r="480" customFormat="1" ht="14" x14ac:dyDescent="0.3"/>
    <row r="481" customFormat="1" ht="14" x14ac:dyDescent="0.3"/>
    <row r="482" customFormat="1" ht="14" x14ac:dyDescent="0.3"/>
    <row r="483" customFormat="1" ht="14" x14ac:dyDescent="0.3"/>
    <row r="484" customFormat="1" ht="14" x14ac:dyDescent="0.3"/>
    <row r="485" customFormat="1" ht="14" x14ac:dyDescent="0.3"/>
    <row r="486" customFormat="1" ht="14" x14ac:dyDescent="0.3"/>
    <row r="487" customFormat="1" ht="14" x14ac:dyDescent="0.3"/>
    <row r="488" customFormat="1" ht="14" x14ac:dyDescent="0.3"/>
    <row r="489" customFormat="1" ht="14" x14ac:dyDescent="0.3"/>
    <row r="490" customFormat="1" ht="14" x14ac:dyDescent="0.3"/>
    <row r="491" customFormat="1" ht="14" x14ac:dyDescent="0.3"/>
    <row r="492" customFormat="1" ht="14" x14ac:dyDescent="0.3"/>
    <row r="493" customFormat="1" ht="14" x14ac:dyDescent="0.3"/>
    <row r="494" customFormat="1" ht="14" x14ac:dyDescent="0.3"/>
    <row r="495" customFormat="1" ht="14" x14ac:dyDescent="0.3"/>
    <row r="496" customFormat="1" ht="14" x14ac:dyDescent="0.3"/>
    <row r="497" customFormat="1" ht="14" x14ac:dyDescent="0.3"/>
    <row r="498" customFormat="1" ht="14" x14ac:dyDescent="0.3"/>
    <row r="499" customFormat="1" ht="14" x14ac:dyDescent="0.3"/>
    <row r="500" customFormat="1" ht="14" x14ac:dyDescent="0.3"/>
    <row r="501" customFormat="1" ht="14" x14ac:dyDescent="0.3"/>
    <row r="502" customFormat="1" ht="14" x14ac:dyDescent="0.3"/>
    <row r="503" customFormat="1" ht="14" x14ac:dyDescent="0.3"/>
    <row r="504" customFormat="1" ht="14" x14ac:dyDescent="0.3"/>
    <row r="505" customFormat="1" ht="14" x14ac:dyDescent="0.3"/>
    <row r="506" customFormat="1" ht="14" x14ac:dyDescent="0.3"/>
    <row r="507" customFormat="1" ht="14" x14ac:dyDescent="0.3"/>
    <row r="508" customFormat="1" ht="14" x14ac:dyDescent="0.3"/>
    <row r="509" customFormat="1" ht="14" x14ac:dyDescent="0.3"/>
    <row r="510" customFormat="1" ht="14" x14ac:dyDescent="0.3"/>
    <row r="511" customFormat="1" ht="14" x14ac:dyDescent="0.3"/>
    <row r="512" customFormat="1" ht="14" x14ac:dyDescent="0.3"/>
    <row r="513" customFormat="1" ht="14" x14ac:dyDescent="0.3"/>
    <row r="514" customFormat="1" ht="14" x14ac:dyDescent="0.3"/>
    <row r="515" customFormat="1" ht="14" x14ac:dyDescent="0.3"/>
    <row r="516" customFormat="1" ht="14" x14ac:dyDescent="0.3"/>
    <row r="517" customFormat="1" ht="14" x14ac:dyDescent="0.3"/>
    <row r="518" customFormat="1" ht="14" x14ac:dyDescent="0.3"/>
    <row r="519" customFormat="1" ht="14" x14ac:dyDescent="0.3"/>
    <row r="520" customFormat="1" ht="14" x14ac:dyDescent="0.3"/>
    <row r="521" customFormat="1" ht="14" x14ac:dyDescent="0.3"/>
    <row r="522" customFormat="1" ht="14" x14ac:dyDescent="0.3"/>
    <row r="523" customFormat="1" ht="14" x14ac:dyDescent="0.3"/>
    <row r="524" customFormat="1" ht="14" x14ac:dyDescent="0.3"/>
    <row r="525" customFormat="1" ht="14" x14ac:dyDescent="0.3"/>
    <row r="526" customFormat="1" ht="14" x14ac:dyDescent="0.3"/>
    <row r="527" customFormat="1" ht="14" x14ac:dyDescent="0.3"/>
    <row r="528" customFormat="1" ht="14" x14ac:dyDescent="0.3"/>
    <row r="529" customFormat="1" ht="14" x14ac:dyDescent="0.3"/>
    <row r="530" customFormat="1" ht="14" x14ac:dyDescent="0.3"/>
    <row r="531" customFormat="1" ht="14" x14ac:dyDescent="0.3"/>
    <row r="532" customFormat="1" ht="14" x14ac:dyDescent="0.3"/>
    <row r="533" customFormat="1" ht="14" x14ac:dyDescent="0.3"/>
    <row r="534" customFormat="1" ht="14" x14ac:dyDescent="0.3"/>
    <row r="535" customFormat="1" ht="14" x14ac:dyDescent="0.3"/>
    <row r="536" customFormat="1" ht="14" x14ac:dyDescent="0.3"/>
    <row r="537" customFormat="1" ht="14" x14ac:dyDescent="0.3"/>
    <row r="538" customFormat="1" ht="14" x14ac:dyDescent="0.3"/>
    <row r="539" customFormat="1" ht="14" x14ac:dyDescent="0.3"/>
    <row r="540" customFormat="1" ht="14" x14ac:dyDescent="0.3"/>
    <row r="541" customFormat="1" ht="14" x14ac:dyDescent="0.3"/>
    <row r="542" customFormat="1" ht="14" x14ac:dyDescent="0.3"/>
    <row r="543" customFormat="1" ht="14" x14ac:dyDescent="0.3"/>
    <row r="544" customFormat="1" ht="14" x14ac:dyDescent="0.3"/>
    <row r="545" customFormat="1" ht="14" x14ac:dyDescent="0.3"/>
    <row r="546" customFormat="1" ht="14" x14ac:dyDescent="0.3"/>
    <row r="547" customFormat="1" ht="14" x14ac:dyDescent="0.3"/>
    <row r="548" customFormat="1" ht="14" x14ac:dyDescent="0.3"/>
    <row r="549" customFormat="1" ht="14" x14ac:dyDescent="0.3"/>
    <row r="550" customFormat="1" ht="14" x14ac:dyDescent="0.3"/>
    <row r="551" customFormat="1" ht="14" x14ac:dyDescent="0.3"/>
    <row r="552" customFormat="1" ht="14" x14ac:dyDescent="0.3"/>
    <row r="553" customFormat="1" ht="14" x14ac:dyDescent="0.3"/>
    <row r="554" customFormat="1" ht="14" x14ac:dyDescent="0.3"/>
    <row r="555" customFormat="1" ht="14" x14ac:dyDescent="0.3"/>
    <row r="556" customFormat="1" ht="14" x14ac:dyDescent="0.3"/>
    <row r="557" customFormat="1" ht="14" x14ac:dyDescent="0.3"/>
    <row r="558" customFormat="1" ht="14" x14ac:dyDescent="0.3"/>
    <row r="559" customFormat="1" ht="14" x14ac:dyDescent="0.3"/>
    <row r="560" customFormat="1" ht="14" x14ac:dyDescent="0.3"/>
    <row r="561" customFormat="1" ht="14" x14ac:dyDescent="0.3"/>
    <row r="562" customFormat="1" ht="14" x14ac:dyDescent="0.3"/>
    <row r="563" customFormat="1" ht="14" x14ac:dyDescent="0.3"/>
    <row r="564" customFormat="1" ht="14" x14ac:dyDescent="0.3"/>
    <row r="565" customFormat="1" ht="14" x14ac:dyDescent="0.3"/>
    <row r="566" customFormat="1" ht="14" x14ac:dyDescent="0.3"/>
    <row r="567" customFormat="1" ht="14" x14ac:dyDescent="0.3"/>
    <row r="568" customFormat="1" ht="14" x14ac:dyDescent="0.3"/>
    <row r="569" customFormat="1" ht="14" x14ac:dyDescent="0.3"/>
    <row r="570" customFormat="1" ht="14" x14ac:dyDescent="0.3"/>
    <row r="571" customFormat="1" ht="14" x14ac:dyDescent="0.3"/>
    <row r="572" customFormat="1" ht="14" x14ac:dyDescent="0.3"/>
    <row r="573" customFormat="1" ht="14" x14ac:dyDescent="0.3"/>
    <row r="574" customFormat="1" ht="14" x14ac:dyDescent="0.3"/>
    <row r="575" customFormat="1" ht="14" x14ac:dyDescent="0.3"/>
    <row r="576" customFormat="1" ht="14" x14ac:dyDescent="0.3"/>
    <row r="577" customFormat="1" ht="14" x14ac:dyDescent="0.3"/>
    <row r="578" customFormat="1" ht="14" x14ac:dyDescent="0.3"/>
    <row r="579" customFormat="1" ht="14" x14ac:dyDescent="0.3"/>
    <row r="580" customFormat="1" ht="14" x14ac:dyDescent="0.3"/>
    <row r="581" customFormat="1" ht="14" x14ac:dyDescent="0.3"/>
    <row r="582" customFormat="1" ht="14" x14ac:dyDescent="0.3"/>
    <row r="583" customFormat="1" ht="14" x14ac:dyDescent="0.3"/>
    <row r="584" customFormat="1" ht="14" x14ac:dyDescent="0.3"/>
    <row r="585" customFormat="1" ht="14" x14ac:dyDescent="0.3"/>
    <row r="586" customFormat="1" ht="14" x14ac:dyDescent="0.3"/>
    <row r="587" customFormat="1" ht="14" x14ac:dyDescent="0.3"/>
    <row r="588" customFormat="1" ht="14" x14ac:dyDescent="0.3"/>
    <row r="589" customFormat="1" ht="14" x14ac:dyDescent="0.3"/>
    <row r="590" customFormat="1" ht="14" x14ac:dyDescent="0.3"/>
    <row r="591" customFormat="1" ht="14" x14ac:dyDescent="0.3"/>
    <row r="592" customFormat="1" ht="14" x14ac:dyDescent="0.3"/>
    <row r="593" customFormat="1" ht="14" x14ac:dyDescent="0.3"/>
    <row r="594" customFormat="1" ht="14" x14ac:dyDescent="0.3"/>
    <row r="595" customFormat="1" ht="14" x14ac:dyDescent="0.3"/>
    <row r="596" customFormat="1" ht="14" x14ac:dyDescent="0.3"/>
    <row r="597" customFormat="1" ht="14" x14ac:dyDescent="0.3"/>
    <row r="598" customFormat="1" ht="14" x14ac:dyDescent="0.3"/>
    <row r="599" customFormat="1" ht="14" x14ac:dyDescent="0.3"/>
    <row r="600" customFormat="1" ht="14" x14ac:dyDescent="0.3"/>
    <row r="601" customFormat="1" ht="14" x14ac:dyDescent="0.3"/>
    <row r="602" customFormat="1" ht="14" x14ac:dyDescent="0.3"/>
    <row r="603" customFormat="1" ht="14" x14ac:dyDescent="0.3"/>
    <row r="604" customFormat="1" ht="14" x14ac:dyDescent="0.3"/>
    <row r="605" customFormat="1" ht="14" x14ac:dyDescent="0.3"/>
    <row r="606" customFormat="1" ht="14" x14ac:dyDescent="0.3"/>
    <row r="607" customFormat="1" ht="14" x14ac:dyDescent="0.3"/>
    <row r="608" customFormat="1" ht="14" x14ac:dyDescent="0.3"/>
    <row r="609" customFormat="1" ht="14" x14ac:dyDescent="0.3"/>
    <row r="610" customFormat="1" ht="14" x14ac:dyDescent="0.3"/>
    <row r="611" customFormat="1" ht="14" x14ac:dyDescent="0.3"/>
    <row r="612" customFormat="1" ht="14" x14ac:dyDescent="0.3"/>
    <row r="613" customFormat="1" ht="14" x14ac:dyDescent="0.3"/>
    <row r="614" customFormat="1" ht="14" x14ac:dyDescent="0.3"/>
    <row r="615" customFormat="1" ht="14" x14ac:dyDescent="0.3"/>
    <row r="616" customFormat="1" ht="14" x14ac:dyDescent="0.3"/>
    <row r="617" customFormat="1" ht="14" x14ac:dyDescent="0.3"/>
    <row r="618" customFormat="1" ht="14" x14ac:dyDescent="0.3"/>
    <row r="619" customFormat="1" ht="14" x14ac:dyDescent="0.3"/>
    <row r="620" customFormat="1" ht="14" x14ac:dyDescent="0.3"/>
    <row r="621" customFormat="1" ht="14" x14ac:dyDescent="0.3"/>
    <row r="622" customFormat="1" ht="14" x14ac:dyDescent="0.3"/>
    <row r="623" customFormat="1" ht="14" x14ac:dyDescent="0.3"/>
    <row r="624" customFormat="1" ht="14" x14ac:dyDescent="0.3"/>
    <row r="625" customFormat="1" ht="14" x14ac:dyDescent="0.3"/>
    <row r="626" customFormat="1" ht="14" x14ac:dyDescent="0.3"/>
    <row r="627" customFormat="1" ht="14" x14ac:dyDescent="0.3"/>
    <row r="628" customFormat="1" ht="14" x14ac:dyDescent="0.3"/>
    <row r="629" customFormat="1" ht="14" x14ac:dyDescent="0.3"/>
    <row r="630" customFormat="1" ht="14" x14ac:dyDescent="0.3"/>
    <row r="631" customFormat="1" ht="14" x14ac:dyDescent="0.3"/>
    <row r="632" customFormat="1" ht="14" x14ac:dyDescent="0.3"/>
    <row r="633" customFormat="1" ht="14" x14ac:dyDescent="0.3"/>
    <row r="634" customFormat="1" ht="14" x14ac:dyDescent="0.3"/>
    <row r="635" customFormat="1" ht="14" x14ac:dyDescent="0.3"/>
    <row r="636" customFormat="1" ht="14" x14ac:dyDescent="0.3"/>
    <row r="637" customFormat="1" ht="14" x14ac:dyDescent="0.3"/>
    <row r="638" customFormat="1" ht="14" x14ac:dyDescent="0.3"/>
    <row r="639" customFormat="1" ht="14" x14ac:dyDescent="0.3"/>
    <row r="640" customFormat="1" ht="14" x14ac:dyDescent="0.3"/>
    <row r="641" customFormat="1" ht="14" x14ac:dyDescent="0.3"/>
    <row r="642" customFormat="1" ht="14" x14ac:dyDescent="0.3"/>
    <row r="643" customFormat="1" ht="14" x14ac:dyDescent="0.3"/>
    <row r="644" customFormat="1" ht="14" x14ac:dyDescent="0.3"/>
    <row r="645" customFormat="1" ht="14" x14ac:dyDescent="0.3"/>
    <row r="646" customFormat="1" ht="14" x14ac:dyDescent="0.3"/>
    <row r="647" customFormat="1" ht="14" x14ac:dyDescent="0.3"/>
    <row r="648" customFormat="1" ht="14" x14ac:dyDescent="0.3"/>
    <row r="649" customFormat="1" ht="14" x14ac:dyDescent="0.3"/>
    <row r="650" customFormat="1" ht="14" x14ac:dyDescent="0.3"/>
    <row r="651" customFormat="1" ht="14" x14ac:dyDescent="0.3"/>
    <row r="652" customFormat="1" ht="14" x14ac:dyDescent="0.3"/>
    <row r="653" customFormat="1" ht="14" x14ac:dyDescent="0.3"/>
    <row r="654" customFormat="1" ht="14" x14ac:dyDescent="0.3"/>
    <row r="655" customFormat="1" ht="14" x14ac:dyDescent="0.3"/>
    <row r="656" customFormat="1" ht="14" x14ac:dyDescent="0.3"/>
    <row r="657" customFormat="1" ht="14" x14ac:dyDescent="0.3"/>
    <row r="658" customFormat="1" ht="14" x14ac:dyDescent="0.3"/>
    <row r="659" customFormat="1" ht="14" x14ac:dyDescent="0.3"/>
    <row r="660" customFormat="1" ht="14" x14ac:dyDescent="0.3"/>
    <row r="661" customFormat="1" ht="14" x14ac:dyDescent="0.3"/>
    <row r="662" customFormat="1" ht="14" x14ac:dyDescent="0.3"/>
    <row r="663" customFormat="1" ht="14" x14ac:dyDescent="0.3"/>
    <row r="664" customFormat="1" ht="14" x14ac:dyDescent="0.3"/>
    <row r="665" customFormat="1" ht="14" x14ac:dyDescent="0.3"/>
    <row r="666" customFormat="1" ht="14" x14ac:dyDescent="0.3"/>
    <row r="667" customFormat="1" ht="14" x14ac:dyDescent="0.3"/>
    <row r="668" customFormat="1" ht="14" x14ac:dyDescent="0.3"/>
    <row r="669" customFormat="1" ht="14" x14ac:dyDescent="0.3"/>
    <row r="670" customFormat="1" ht="14" x14ac:dyDescent="0.3"/>
    <row r="671" customFormat="1" ht="14" x14ac:dyDescent="0.3"/>
    <row r="672" customFormat="1" ht="14" x14ac:dyDescent="0.3"/>
    <row r="673" customFormat="1" ht="14" x14ac:dyDescent="0.3"/>
    <row r="674" customFormat="1" ht="14" x14ac:dyDescent="0.3"/>
    <row r="675" customFormat="1" ht="14" x14ac:dyDescent="0.3"/>
    <row r="676" customFormat="1" ht="14" x14ac:dyDescent="0.3"/>
    <row r="677" customFormat="1" ht="14" x14ac:dyDescent="0.3"/>
    <row r="678" customFormat="1" ht="14" x14ac:dyDescent="0.3"/>
    <row r="679" customFormat="1" ht="14" x14ac:dyDescent="0.3"/>
    <row r="680" customFormat="1" ht="14" x14ac:dyDescent="0.3"/>
    <row r="681" customFormat="1" ht="14" x14ac:dyDescent="0.3"/>
    <row r="682" customFormat="1" ht="14" x14ac:dyDescent="0.3"/>
    <row r="683" customFormat="1" ht="14" x14ac:dyDescent="0.3"/>
    <row r="684" customFormat="1" ht="14" x14ac:dyDescent="0.3"/>
    <row r="685" customFormat="1" ht="14" x14ac:dyDescent="0.3"/>
    <row r="686" customFormat="1" ht="14" x14ac:dyDescent="0.3"/>
    <row r="687" customFormat="1" ht="14" x14ac:dyDescent="0.3"/>
    <row r="688" customFormat="1" ht="14" x14ac:dyDescent="0.3"/>
    <row r="689" customFormat="1" ht="14" x14ac:dyDescent="0.3"/>
    <row r="690" customFormat="1" ht="14" x14ac:dyDescent="0.3"/>
    <row r="691" customFormat="1" ht="14" x14ac:dyDescent="0.3"/>
    <row r="692" customFormat="1" ht="14" x14ac:dyDescent="0.3"/>
    <row r="693" customFormat="1" ht="14" x14ac:dyDescent="0.3"/>
    <row r="694" customFormat="1" ht="14" x14ac:dyDescent="0.3"/>
    <row r="695" customFormat="1" ht="14" x14ac:dyDescent="0.3"/>
    <row r="696" customFormat="1" ht="14" x14ac:dyDescent="0.3"/>
    <row r="697" customFormat="1" ht="14" x14ac:dyDescent="0.3"/>
    <row r="698" customFormat="1" ht="14" x14ac:dyDescent="0.3"/>
    <row r="699" customFormat="1" ht="14" x14ac:dyDescent="0.3"/>
    <row r="700" customFormat="1" ht="14" x14ac:dyDescent="0.3"/>
    <row r="701" customFormat="1" ht="14" x14ac:dyDescent="0.3"/>
    <row r="702" customFormat="1" ht="14" x14ac:dyDescent="0.3"/>
    <row r="703" customFormat="1" ht="14" x14ac:dyDescent="0.3"/>
    <row r="704" customFormat="1" ht="14" x14ac:dyDescent="0.3"/>
    <row r="705" customFormat="1" ht="14" x14ac:dyDescent="0.3"/>
    <row r="706" customFormat="1" ht="14" x14ac:dyDescent="0.3"/>
    <row r="707" customFormat="1" ht="14" x14ac:dyDescent="0.3"/>
    <row r="708" customFormat="1" ht="14" x14ac:dyDescent="0.3"/>
    <row r="709" customFormat="1" ht="14" x14ac:dyDescent="0.3"/>
    <row r="710" customFormat="1" ht="14" x14ac:dyDescent="0.3"/>
    <row r="711" customFormat="1" ht="14" x14ac:dyDescent="0.3"/>
    <row r="712" customFormat="1" ht="14" x14ac:dyDescent="0.3"/>
    <row r="713" customFormat="1" ht="14" x14ac:dyDescent="0.3"/>
    <row r="714" customFormat="1" ht="14" x14ac:dyDescent="0.3"/>
    <row r="715" customFormat="1" ht="14" x14ac:dyDescent="0.3"/>
    <row r="716" customFormat="1" ht="14" x14ac:dyDescent="0.3"/>
    <row r="717" customFormat="1" ht="14" x14ac:dyDescent="0.3"/>
    <row r="718" customFormat="1" ht="14" x14ac:dyDescent="0.3"/>
    <row r="719" customFormat="1" ht="14" x14ac:dyDescent="0.3"/>
    <row r="720" customFormat="1" ht="14" x14ac:dyDescent="0.3"/>
    <row r="721" customFormat="1" ht="14" x14ac:dyDescent="0.3"/>
    <row r="722" customFormat="1" ht="14" x14ac:dyDescent="0.3"/>
    <row r="723" customFormat="1" ht="14" x14ac:dyDescent="0.3"/>
    <row r="724" customFormat="1" ht="14" x14ac:dyDescent="0.3"/>
    <row r="725" customFormat="1" ht="14" x14ac:dyDescent="0.3"/>
    <row r="726" customFormat="1" ht="14" x14ac:dyDescent="0.3"/>
    <row r="727" customFormat="1" ht="14" x14ac:dyDescent="0.3"/>
    <row r="728" customFormat="1" ht="14" x14ac:dyDescent="0.3"/>
    <row r="729" customFormat="1" ht="14" x14ac:dyDescent="0.3"/>
    <row r="730" customFormat="1" ht="14" x14ac:dyDescent="0.3"/>
    <row r="731" customFormat="1" ht="14" x14ac:dyDescent="0.3"/>
    <row r="732" customFormat="1" ht="14" x14ac:dyDescent="0.3"/>
    <row r="733" customFormat="1" ht="14" x14ac:dyDescent="0.3"/>
    <row r="734" customFormat="1" ht="14" x14ac:dyDescent="0.3"/>
    <row r="735" customFormat="1" ht="14" x14ac:dyDescent="0.3"/>
    <row r="736" customFormat="1" ht="14" x14ac:dyDescent="0.3"/>
    <row r="737" customFormat="1" ht="14" x14ac:dyDescent="0.3"/>
    <row r="738" customFormat="1" ht="14" x14ac:dyDescent="0.3"/>
    <row r="739" customFormat="1" ht="14" x14ac:dyDescent="0.3"/>
    <row r="740" customFormat="1" ht="14" x14ac:dyDescent="0.3"/>
    <row r="741" customFormat="1" ht="14" x14ac:dyDescent="0.3"/>
    <row r="742" customFormat="1" ht="14" x14ac:dyDescent="0.3"/>
    <row r="743" customFormat="1" ht="14" x14ac:dyDescent="0.3"/>
    <row r="744" customFormat="1" ht="14" x14ac:dyDescent="0.3"/>
    <row r="745" customFormat="1" ht="14" x14ac:dyDescent="0.3"/>
    <row r="746" customFormat="1" ht="14" x14ac:dyDescent="0.3"/>
    <row r="747" customFormat="1" ht="14" x14ac:dyDescent="0.3"/>
    <row r="748" customFormat="1" ht="14" x14ac:dyDescent="0.3"/>
    <row r="749" customFormat="1" ht="14" x14ac:dyDescent="0.3"/>
    <row r="750" customFormat="1" ht="14" x14ac:dyDescent="0.3"/>
    <row r="751" customFormat="1" ht="14" x14ac:dyDescent="0.3"/>
    <row r="752" customFormat="1" ht="14" x14ac:dyDescent="0.3"/>
    <row r="753" customFormat="1" ht="14" x14ac:dyDescent="0.3"/>
    <row r="754" customFormat="1" ht="14" x14ac:dyDescent="0.3"/>
    <row r="755" customFormat="1" ht="14" x14ac:dyDescent="0.3"/>
    <row r="756" customFormat="1" ht="14" x14ac:dyDescent="0.3"/>
    <row r="757" customFormat="1" ht="14" x14ac:dyDescent="0.3"/>
    <row r="758" customFormat="1" ht="14" x14ac:dyDescent="0.3"/>
    <row r="759" customFormat="1" ht="14" x14ac:dyDescent="0.3"/>
    <row r="760" customFormat="1" ht="14" x14ac:dyDescent="0.3"/>
    <row r="761" customFormat="1" ht="14" x14ac:dyDescent="0.3"/>
    <row r="762" customFormat="1" ht="14" x14ac:dyDescent="0.3"/>
    <row r="763" customFormat="1" ht="14" x14ac:dyDescent="0.3"/>
    <row r="764" customFormat="1" ht="14" x14ac:dyDescent="0.3"/>
    <row r="765" customFormat="1" ht="14" x14ac:dyDescent="0.3"/>
    <row r="766" customFormat="1" ht="14" x14ac:dyDescent="0.3"/>
    <row r="767" customFormat="1" ht="14" x14ac:dyDescent="0.3"/>
    <row r="768" customFormat="1" ht="14" x14ac:dyDescent="0.3"/>
    <row r="769" customFormat="1" ht="14" x14ac:dyDescent="0.3"/>
    <row r="770" customFormat="1" ht="14" x14ac:dyDescent="0.3"/>
    <row r="771" customFormat="1" ht="14" x14ac:dyDescent="0.3"/>
    <row r="772" customFormat="1" ht="14" x14ac:dyDescent="0.3"/>
    <row r="773" customFormat="1" ht="14" x14ac:dyDescent="0.3"/>
    <row r="774" customFormat="1" ht="14" x14ac:dyDescent="0.3"/>
    <row r="775" customFormat="1" ht="14" x14ac:dyDescent="0.3"/>
    <row r="776" customFormat="1" ht="14" x14ac:dyDescent="0.3"/>
    <row r="777" customFormat="1" ht="14" x14ac:dyDescent="0.3"/>
    <row r="778" customFormat="1" ht="14" x14ac:dyDescent="0.3"/>
    <row r="779" customFormat="1" ht="14" x14ac:dyDescent="0.3"/>
    <row r="780" customFormat="1" ht="14" x14ac:dyDescent="0.3"/>
    <row r="781" customFormat="1" ht="14" x14ac:dyDescent="0.3"/>
    <row r="782" customFormat="1" ht="14" x14ac:dyDescent="0.3"/>
    <row r="783" customFormat="1" ht="14" x14ac:dyDescent="0.3"/>
    <row r="784" customFormat="1" ht="14" x14ac:dyDescent="0.3"/>
    <row r="785" customFormat="1" ht="14" x14ac:dyDescent="0.3"/>
    <row r="786" customFormat="1" ht="14" x14ac:dyDescent="0.3"/>
    <row r="787" customFormat="1" ht="14" x14ac:dyDescent="0.3"/>
    <row r="788" customFormat="1" ht="14" x14ac:dyDescent="0.3"/>
    <row r="789" customFormat="1" ht="14" x14ac:dyDescent="0.3"/>
    <row r="790" customFormat="1" ht="14" x14ac:dyDescent="0.3"/>
    <row r="791" customFormat="1" ht="14" x14ac:dyDescent="0.3"/>
    <row r="792" customFormat="1" ht="14" x14ac:dyDescent="0.3"/>
    <row r="793" customFormat="1" ht="14" x14ac:dyDescent="0.3"/>
    <row r="794" customFormat="1" ht="14" x14ac:dyDescent="0.3"/>
    <row r="795" customFormat="1" ht="14" x14ac:dyDescent="0.3"/>
    <row r="796" customFormat="1" ht="14" x14ac:dyDescent="0.3"/>
    <row r="797" customFormat="1" ht="14" x14ac:dyDescent="0.3"/>
    <row r="798" customFormat="1" ht="14" x14ac:dyDescent="0.3"/>
    <row r="799" customFormat="1" ht="14" x14ac:dyDescent="0.3"/>
    <row r="800" customFormat="1" ht="14" x14ac:dyDescent="0.3"/>
    <row r="801" customFormat="1" ht="14" x14ac:dyDescent="0.3"/>
    <row r="802" customFormat="1" ht="14" x14ac:dyDescent="0.3"/>
    <row r="803" customFormat="1" ht="14" x14ac:dyDescent="0.3"/>
    <row r="804" customFormat="1" ht="14" x14ac:dyDescent="0.3"/>
    <row r="805" customFormat="1" ht="14" x14ac:dyDescent="0.3"/>
    <row r="806" customFormat="1" ht="14" x14ac:dyDescent="0.3"/>
    <row r="807" customFormat="1" ht="14" x14ac:dyDescent="0.3"/>
    <row r="808" customFormat="1" ht="14" x14ac:dyDescent="0.3"/>
    <row r="809" customFormat="1" ht="14" x14ac:dyDescent="0.3"/>
    <row r="810" customFormat="1" ht="14" x14ac:dyDescent="0.3"/>
    <row r="811" customFormat="1" ht="14" x14ac:dyDescent="0.3"/>
    <row r="812" customFormat="1" ht="14" x14ac:dyDescent="0.3"/>
    <row r="813" customFormat="1" ht="14" x14ac:dyDescent="0.3"/>
    <row r="814" customFormat="1" ht="14" x14ac:dyDescent="0.3"/>
    <row r="815" customFormat="1" ht="14" x14ac:dyDescent="0.3"/>
    <row r="816" customFormat="1" ht="14" x14ac:dyDescent="0.3"/>
    <row r="817" customFormat="1" ht="14" x14ac:dyDescent="0.3"/>
    <row r="818" customFormat="1" ht="14" x14ac:dyDescent="0.3"/>
    <row r="819" customFormat="1" ht="14" x14ac:dyDescent="0.3"/>
    <row r="820" customFormat="1" ht="14" x14ac:dyDescent="0.3"/>
    <row r="821" customFormat="1" ht="14" x14ac:dyDescent="0.3"/>
    <row r="822" customFormat="1" ht="14" x14ac:dyDescent="0.3"/>
    <row r="823" customFormat="1" ht="14" x14ac:dyDescent="0.3"/>
    <row r="824" customFormat="1" ht="14" x14ac:dyDescent="0.3"/>
    <row r="825" customFormat="1" ht="14" x14ac:dyDescent="0.3"/>
    <row r="826" customFormat="1" ht="14" x14ac:dyDescent="0.3"/>
    <row r="827" customFormat="1" ht="14" x14ac:dyDescent="0.3"/>
    <row r="828" customFormat="1" ht="14" x14ac:dyDescent="0.3"/>
    <row r="829" customFormat="1" ht="14" x14ac:dyDescent="0.3"/>
    <row r="830" customFormat="1" ht="14" x14ac:dyDescent="0.3"/>
    <row r="831" customFormat="1" ht="14" x14ac:dyDescent="0.3"/>
    <row r="832" customFormat="1" ht="14" x14ac:dyDescent="0.3"/>
    <row r="833" customFormat="1" ht="14" x14ac:dyDescent="0.3"/>
    <row r="834" customFormat="1" ht="14" x14ac:dyDescent="0.3"/>
    <row r="835" customFormat="1" ht="14" x14ac:dyDescent="0.3"/>
    <row r="836" customFormat="1" ht="14" x14ac:dyDescent="0.3"/>
    <row r="837" customFormat="1" ht="14" x14ac:dyDescent="0.3"/>
    <row r="838" customFormat="1" ht="14" x14ac:dyDescent="0.3"/>
    <row r="839" customFormat="1" ht="14" x14ac:dyDescent="0.3"/>
    <row r="840" customFormat="1" ht="14" x14ac:dyDescent="0.3"/>
    <row r="841" customFormat="1" ht="14" x14ac:dyDescent="0.3"/>
    <row r="842" customFormat="1" ht="14" x14ac:dyDescent="0.3"/>
    <row r="843" customFormat="1" ht="14" x14ac:dyDescent="0.3"/>
    <row r="844" customFormat="1" ht="14" x14ac:dyDescent="0.3"/>
    <row r="845" customFormat="1" ht="14" x14ac:dyDescent="0.3"/>
    <row r="846" customFormat="1" ht="14" x14ac:dyDescent="0.3"/>
    <row r="847" customFormat="1" ht="14" x14ac:dyDescent="0.3"/>
    <row r="848" customFormat="1" ht="14" x14ac:dyDescent="0.3"/>
    <row r="849" customFormat="1" ht="14" x14ac:dyDescent="0.3"/>
    <row r="850" customFormat="1" ht="14" x14ac:dyDescent="0.3"/>
    <row r="851" customFormat="1" ht="14" x14ac:dyDescent="0.3"/>
    <row r="852" customFormat="1" ht="14" x14ac:dyDescent="0.3"/>
    <row r="853" customFormat="1" ht="14" x14ac:dyDescent="0.3"/>
    <row r="854" customFormat="1" ht="14" x14ac:dyDescent="0.3"/>
    <row r="855" customFormat="1" ht="14" x14ac:dyDescent="0.3"/>
    <row r="856" customFormat="1" ht="14" x14ac:dyDescent="0.3"/>
    <row r="857" customFormat="1" ht="14" x14ac:dyDescent="0.3"/>
    <row r="858" customFormat="1" ht="14" x14ac:dyDescent="0.3"/>
    <row r="859" customFormat="1" ht="14" x14ac:dyDescent="0.3"/>
    <row r="860" customFormat="1" ht="14" x14ac:dyDescent="0.3"/>
    <row r="861" customFormat="1" ht="14" x14ac:dyDescent="0.3"/>
    <row r="862" customFormat="1" ht="14" x14ac:dyDescent="0.3"/>
    <row r="863" customFormat="1" ht="14" x14ac:dyDescent="0.3"/>
    <row r="864" customFormat="1" ht="14" x14ac:dyDescent="0.3"/>
    <row r="865" customFormat="1" ht="14" x14ac:dyDescent="0.3"/>
    <row r="866" customFormat="1" ht="14" x14ac:dyDescent="0.3"/>
    <row r="867" customFormat="1" ht="14" x14ac:dyDescent="0.3"/>
    <row r="868" customFormat="1" ht="14" x14ac:dyDescent="0.3"/>
    <row r="869" customFormat="1" ht="14" x14ac:dyDescent="0.3"/>
    <row r="870" customFormat="1" ht="14" x14ac:dyDescent="0.3"/>
    <row r="871" customFormat="1" ht="14" x14ac:dyDescent="0.3"/>
    <row r="872" customFormat="1" ht="14" x14ac:dyDescent="0.3"/>
    <row r="873" customFormat="1" ht="14" x14ac:dyDescent="0.3"/>
    <row r="874" customFormat="1" ht="14" x14ac:dyDescent="0.3"/>
    <row r="875" customFormat="1" ht="14" x14ac:dyDescent="0.3"/>
    <row r="876" customFormat="1" ht="14" x14ac:dyDescent="0.3"/>
    <row r="877" customFormat="1" ht="14" x14ac:dyDescent="0.3"/>
    <row r="878" customFormat="1" ht="14" x14ac:dyDescent="0.3"/>
    <row r="879" customFormat="1" ht="14" x14ac:dyDescent="0.3"/>
    <row r="880" customFormat="1" ht="14" x14ac:dyDescent="0.3"/>
    <row r="881" customFormat="1" ht="14" x14ac:dyDescent="0.3"/>
    <row r="882" customFormat="1" ht="14" x14ac:dyDescent="0.3"/>
    <row r="883" customFormat="1" ht="14" x14ac:dyDescent="0.3"/>
    <row r="884" customFormat="1" ht="14" x14ac:dyDescent="0.3"/>
    <row r="885" customFormat="1" ht="14" x14ac:dyDescent="0.3"/>
    <row r="886" customFormat="1" ht="14" x14ac:dyDescent="0.3"/>
    <row r="887" customFormat="1" ht="14" x14ac:dyDescent="0.3"/>
    <row r="888" customFormat="1" ht="14" x14ac:dyDescent="0.3"/>
    <row r="889" customFormat="1" ht="14" x14ac:dyDescent="0.3"/>
    <row r="890" customFormat="1" ht="14" x14ac:dyDescent="0.3"/>
    <row r="891" customFormat="1" ht="14" x14ac:dyDescent="0.3"/>
    <row r="892" customFormat="1" ht="14" x14ac:dyDescent="0.3"/>
    <row r="893" customFormat="1" ht="14" x14ac:dyDescent="0.3"/>
    <row r="894" customFormat="1" ht="14" x14ac:dyDescent="0.3"/>
    <row r="895" customFormat="1" ht="14" x14ac:dyDescent="0.3"/>
    <row r="896" customFormat="1" ht="14" x14ac:dyDescent="0.3"/>
    <row r="897" customFormat="1" ht="14" x14ac:dyDescent="0.3"/>
    <row r="898" customFormat="1" ht="14" x14ac:dyDescent="0.3"/>
    <row r="899" customFormat="1" ht="14" x14ac:dyDescent="0.3"/>
    <row r="900" customFormat="1" ht="14" x14ac:dyDescent="0.3"/>
    <row r="901" customFormat="1" ht="14" x14ac:dyDescent="0.3"/>
    <row r="902" customFormat="1" ht="14" x14ac:dyDescent="0.3"/>
    <row r="903" customFormat="1" ht="14" x14ac:dyDescent="0.3"/>
    <row r="904" customFormat="1" ht="14" x14ac:dyDescent="0.3"/>
    <row r="905" customFormat="1" ht="14" x14ac:dyDescent="0.3"/>
    <row r="906" customFormat="1" ht="14" x14ac:dyDescent="0.3"/>
    <row r="907" customFormat="1" ht="14" x14ac:dyDescent="0.3"/>
    <row r="908" customFormat="1" ht="14" x14ac:dyDescent="0.3"/>
    <row r="909" customFormat="1" ht="14" x14ac:dyDescent="0.3"/>
    <row r="910" customFormat="1" ht="14" x14ac:dyDescent="0.3"/>
    <row r="911" customFormat="1" ht="14" x14ac:dyDescent="0.3"/>
    <row r="912" customFormat="1" ht="14" x14ac:dyDescent="0.3"/>
    <row r="913" customFormat="1" ht="14" x14ac:dyDescent="0.3"/>
    <row r="914" customFormat="1" ht="14" x14ac:dyDescent="0.3"/>
    <row r="915" customFormat="1" ht="14" x14ac:dyDescent="0.3"/>
    <row r="916" customFormat="1" ht="14" x14ac:dyDescent="0.3"/>
    <row r="917" customFormat="1" ht="14" x14ac:dyDescent="0.3"/>
    <row r="918" customFormat="1" ht="14" x14ac:dyDescent="0.3"/>
    <row r="919" customFormat="1" ht="14" x14ac:dyDescent="0.3"/>
    <row r="920" customFormat="1" ht="14" x14ac:dyDescent="0.3"/>
    <row r="921" customFormat="1" ht="14" x14ac:dyDescent="0.3"/>
    <row r="922" customFormat="1" ht="14" x14ac:dyDescent="0.3"/>
    <row r="923" customFormat="1" ht="14" x14ac:dyDescent="0.3"/>
    <row r="924" customFormat="1" ht="14" x14ac:dyDescent="0.3"/>
    <row r="925" customFormat="1" ht="14" x14ac:dyDescent="0.3"/>
    <row r="926" customFormat="1" ht="14" x14ac:dyDescent="0.3"/>
    <row r="927" customFormat="1" ht="14" x14ac:dyDescent="0.3"/>
    <row r="928" customFormat="1" ht="14" x14ac:dyDescent="0.3"/>
    <row r="929" customFormat="1" ht="14" x14ac:dyDescent="0.3"/>
    <row r="930" customFormat="1" ht="14" x14ac:dyDescent="0.3"/>
    <row r="931" customFormat="1" ht="14" x14ac:dyDescent="0.3"/>
    <row r="932" customFormat="1" ht="14" x14ac:dyDescent="0.3"/>
    <row r="933" customFormat="1" ht="14" x14ac:dyDescent="0.3"/>
    <row r="934" customFormat="1" ht="14" x14ac:dyDescent="0.3"/>
    <row r="935" customFormat="1" ht="14" x14ac:dyDescent="0.3"/>
    <row r="936" customFormat="1" ht="14" x14ac:dyDescent="0.3"/>
    <row r="937" customFormat="1" ht="14" x14ac:dyDescent="0.3"/>
    <row r="938" customFormat="1" ht="14" x14ac:dyDescent="0.3"/>
    <row r="939" customFormat="1" ht="14" x14ac:dyDescent="0.3"/>
    <row r="940" customFormat="1" ht="14" x14ac:dyDescent="0.3"/>
    <row r="941" customFormat="1" ht="14" x14ac:dyDescent="0.3"/>
    <row r="942" customFormat="1" ht="14" x14ac:dyDescent="0.3"/>
    <row r="943" customFormat="1" ht="14" x14ac:dyDescent="0.3"/>
    <row r="944" customFormat="1" ht="14" x14ac:dyDescent="0.3"/>
    <row r="945" customFormat="1" ht="14" x14ac:dyDescent="0.3"/>
    <row r="946" customFormat="1" ht="14" x14ac:dyDescent="0.3"/>
    <row r="947" customFormat="1" ht="14" x14ac:dyDescent="0.3"/>
    <row r="948" customFormat="1" ht="14" x14ac:dyDescent="0.3"/>
    <row r="949" customFormat="1" ht="14" x14ac:dyDescent="0.3"/>
    <row r="950" customFormat="1" ht="14" x14ac:dyDescent="0.3"/>
    <row r="951" customFormat="1" ht="14" x14ac:dyDescent="0.3"/>
    <row r="952" customFormat="1" ht="14" x14ac:dyDescent="0.3"/>
    <row r="953" customFormat="1" ht="14" x14ac:dyDescent="0.3"/>
    <row r="954" customFormat="1" ht="14" x14ac:dyDescent="0.3"/>
    <row r="955" customFormat="1" ht="14" x14ac:dyDescent="0.3"/>
    <row r="956" customFormat="1" ht="14" x14ac:dyDescent="0.3"/>
    <row r="957" customFormat="1" ht="14" x14ac:dyDescent="0.3"/>
    <row r="958" customFormat="1" ht="14" x14ac:dyDescent="0.3"/>
    <row r="959" customFormat="1" ht="14" x14ac:dyDescent="0.3"/>
    <row r="960" customFormat="1" ht="14" x14ac:dyDescent="0.3"/>
    <row r="961" customFormat="1" ht="14" x14ac:dyDescent="0.3"/>
    <row r="962" customFormat="1" ht="14" x14ac:dyDescent="0.3"/>
    <row r="963" customFormat="1" ht="14" x14ac:dyDescent="0.3"/>
    <row r="964" customFormat="1" ht="14" x14ac:dyDescent="0.3"/>
    <row r="965" customFormat="1" ht="14" x14ac:dyDescent="0.3"/>
    <row r="966" customFormat="1" ht="14" x14ac:dyDescent="0.3"/>
    <row r="967" customFormat="1" ht="14" x14ac:dyDescent="0.3"/>
    <row r="968" customFormat="1" ht="14" x14ac:dyDescent="0.3"/>
    <row r="969" customFormat="1" ht="14" x14ac:dyDescent="0.3"/>
    <row r="970" customFormat="1" ht="14" x14ac:dyDescent="0.3"/>
    <row r="971" customFormat="1" ht="14" x14ac:dyDescent="0.3"/>
    <row r="972" customFormat="1" ht="14" x14ac:dyDescent="0.3"/>
    <row r="973" customFormat="1" ht="14" x14ac:dyDescent="0.3"/>
    <row r="974" customFormat="1" ht="14" x14ac:dyDescent="0.3"/>
    <row r="975" customFormat="1" ht="14" x14ac:dyDescent="0.3"/>
    <row r="976" customFormat="1" ht="14" x14ac:dyDescent="0.3"/>
    <row r="977" customFormat="1" ht="14" x14ac:dyDescent="0.3"/>
    <row r="978" customFormat="1" ht="14" x14ac:dyDescent="0.3"/>
    <row r="979" customFormat="1" ht="14" x14ac:dyDescent="0.3"/>
    <row r="980" customFormat="1" ht="14" x14ac:dyDescent="0.3"/>
    <row r="981" customFormat="1" ht="14" x14ac:dyDescent="0.3"/>
    <row r="982" customFormat="1" ht="14" x14ac:dyDescent="0.3"/>
    <row r="983" customFormat="1" ht="14" x14ac:dyDescent="0.3"/>
    <row r="984" customFormat="1" ht="14" x14ac:dyDescent="0.3"/>
    <row r="985" customFormat="1" ht="14" x14ac:dyDescent="0.3"/>
    <row r="986" customFormat="1" ht="14" x14ac:dyDescent="0.3"/>
    <row r="987" customFormat="1" ht="14" x14ac:dyDescent="0.3"/>
    <row r="988" customFormat="1" ht="14" x14ac:dyDescent="0.3"/>
    <row r="989" customFormat="1" ht="14" x14ac:dyDescent="0.3"/>
    <row r="990" customFormat="1" ht="14" x14ac:dyDescent="0.3"/>
    <row r="991" customFormat="1" ht="14" x14ac:dyDescent="0.3"/>
    <row r="992" customFormat="1" ht="14" x14ac:dyDescent="0.3"/>
    <row r="993" customFormat="1" ht="14" x14ac:dyDescent="0.3"/>
    <row r="994" customFormat="1" ht="14" x14ac:dyDescent="0.3"/>
    <row r="995" customFormat="1" ht="14" x14ac:dyDescent="0.3"/>
    <row r="996" customFormat="1" ht="14" x14ac:dyDescent="0.3"/>
    <row r="997" customFormat="1" ht="14" x14ac:dyDescent="0.3"/>
    <row r="998" customFormat="1" ht="14" x14ac:dyDescent="0.3"/>
    <row r="999" customFormat="1" ht="14" x14ac:dyDescent="0.3"/>
    <row r="1000" customFormat="1" ht="14" x14ac:dyDescent="0.3"/>
    <row r="1001" customFormat="1" ht="14" x14ac:dyDescent="0.3"/>
    <row r="1002" customFormat="1" ht="14" x14ac:dyDescent="0.3"/>
    <row r="1003" customFormat="1" ht="14" x14ac:dyDescent="0.3"/>
    <row r="1004" customFormat="1" ht="14" x14ac:dyDescent="0.3"/>
    <row r="1005" customFormat="1" ht="14" x14ac:dyDescent="0.3"/>
    <row r="1006" customFormat="1" ht="14" x14ac:dyDescent="0.3"/>
    <row r="1007" customFormat="1" ht="14" x14ac:dyDescent="0.3"/>
    <row r="1008" customFormat="1" ht="14" x14ac:dyDescent="0.3"/>
    <row r="1009" customFormat="1" ht="14" x14ac:dyDescent="0.3"/>
    <row r="1010" customFormat="1" ht="14" x14ac:dyDescent="0.3"/>
    <row r="1011" customFormat="1" ht="14" x14ac:dyDescent="0.3"/>
    <row r="1012" customFormat="1" ht="14" x14ac:dyDescent="0.3"/>
    <row r="1013" customFormat="1" ht="14" x14ac:dyDescent="0.3"/>
    <row r="1014" customFormat="1" ht="14" x14ac:dyDescent="0.3"/>
    <row r="1015" customFormat="1" ht="14" x14ac:dyDescent="0.3"/>
    <row r="1016" customFormat="1" ht="14" x14ac:dyDescent="0.3"/>
    <row r="1017" customFormat="1" ht="14" x14ac:dyDescent="0.3"/>
    <row r="1018" customFormat="1" ht="14" x14ac:dyDescent="0.3"/>
    <row r="1019" customFormat="1" ht="14" x14ac:dyDescent="0.3"/>
    <row r="1020" customFormat="1" ht="14" x14ac:dyDescent="0.3"/>
    <row r="1021" customFormat="1" ht="14" x14ac:dyDescent="0.3"/>
    <row r="1022" customFormat="1" ht="14" x14ac:dyDescent="0.3"/>
    <row r="1023" customFormat="1" ht="14" x14ac:dyDescent="0.3"/>
    <row r="1024" customFormat="1" ht="14" x14ac:dyDescent="0.3"/>
    <row r="1025" customFormat="1" ht="14" x14ac:dyDescent="0.3"/>
    <row r="1026" customFormat="1" ht="14" x14ac:dyDescent="0.3"/>
    <row r="1027" customFormat="1" ht="14" x14ac:dyDescent="0.3"/>
    <row r="1028" customFormat="1" ht="14" x14ac:dyDescent="0.3"/>
    <row r="1029" customFormat="1" ht="14" x14ac:dyDescent="0.3"/>
    <row r="1030" customFormat="1" ht="14" x14ac:dyDescent="0.3"/>
    <row r="1031" customFormat="1" ht="14" x14ac:dyDescent="0.3"/>
    <row r="1032" customFormat="1" ht="14" x14ac:dyDescent="0.3"/>
    <row r="1033" customFormat="1" ht="14" x14ac:dyDescent="0.3"/>
    <row r="1034" customFormat="1" ht="14" x14ac:dyDescent="0.3"/>
    <row r="1035" customFormat="1" ht="14" x14ac:dyDescent="0.3"/>
    <row r="1036" customFormat="1" ht="14" x14ac:dyDescent="0.3"/>
    <row r="1037" customFormat="1" ht="14" x14ac:dyDescent="0.3"/>
    <row r="1038" customFormat="1" ht="14" x14ac:dyDescent="0.3"/>
  </sheetData>
  <autoFilter ref="A1:J188" xr:uid="{90DCB367-46BD-444D-891E-EED7EA16CBE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autoFilter>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35A11197-5FDB-4D05-ACEE-B613C282EEA4}">
      <formula1>"FDA,FDA-1,FDA-2,FDA-3,FDA-4"</formula1>
    </dataValidation>
    <dataValidation type="list" allowBlank="1" sqref="B7:B174" xr:uid="{ED14E994-5BAE-495E-90BD-133D26990454}">
      <formula1>"DAS,DAS-1,DAS-2,DAS-3,DAS-4,DAS-5,CAA-1,CAA-2,CAA-3,CAA-4,CAA-5"</formula1>
    </dataValidation>
    <dataValidation type="list" allowBlank="1" sqref="D205:D209 D192:D193 D275:D305 D221:D225 D213:D217 D254:D256 D265:D267 D238:D245 D7:D174" xr:uid="{FB3CF807-3A84-439A-923A-ADD0E75E31B7}">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363D1-EBA1-4D17-9B55-5F5B16A91EBA}">
  <dimension ref="A1:AD1038"/>
  <sheetViews>
    <sheetView workbookViewId="0">
      <selection sqref="A1:XFD1048576"/>
    </sheetView>
  </sheetViews>
  <sheetFormatPr defaultColWidth="12.58203125" defaultRowHeight="15" customHeight="1" x14ac:dyDescent="0.3"/>
  <cols>
    <col min="1" max="1" width="47.58203125" customWidth="1"/>
    <col min="2" max="2" width="13.75" bestFit="1" customWidth="1"/>
    <col min="3" max="3" width="30.5" customWidth="1"/>
    <col min="4" max="4" width="14.5" customWidth="1"/>
    <col min="5" max="5" width="9.83203125" customWidth="1"/>
    <col min="6" max="6" width="52.5" customWidth="1"/>
    <col min="7" max="7" width="18.58203125" customWidth="1"/>
    <col min="8" max="8" width="18.25" customWidth="1"/>
    <col min="9" max="9" width="17.83203125" customWidth="1"/>
    <col min="10" max="10" width="15.5820312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686</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131" t="s">
        <v>685</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63" t="s">
        <v>690</v>
      </c>
      <c r="B7" s="55" t="s">
        <v>449</v>
      </c>
      <c r="C7" s="63" t="s">
        <v>679</v>
      </c>
      <c r="D7" s="158" t="s">
        <v>227</v>
      </c>
      <c r="E7" s="159">
        <v>1</v>
      </c>
      <c r="F7" s="60" t="s">
        <v>620</v>
      </c>
      <c r="G7" s="160">
        <v>0</v>
      </c>
      <c r="H7" s="146">
        <v>3709.68</v>
      </c>
      <c r="I7" s="146">
        <v>14838.72</v>
      </c>
      <c r="J7" s="149">
        <f t="shared" ref="J7" si="0">H7+I7</f>
        <v>18548.399999999998</v>
      </c>
      <c r="K7" s="17"/>
      <c r="L7" s="17"/>
      <c r="M7" s="17"/>
      <c r="N7" s="17"/>
      <c r="O7" s="17"/>
      <c r="P7" s="17"/>
      <c r="Q7" s="17"/>
      <c r="R7" s="18"/>
      <c r="S7" s="18"/>
      <c r="T7" s="18"/>
      <c r="U7" s="18"/>
      <c r="V7" s="18"/>
      <c r="W7" s="18"/>
      <c r="X7" s="18"/>
      <c r="Y7" s="18"/>
      <c r="Z7" s="18"/>
      <c r="AA7" s="5"/>
      <c r="AB7" s="5"/>
      <c r="AC7" s="5"/>
      <c r="AD7" s="5"/>
    </row>
    <row r="8" spans="1:30" ht="14.5" x14ac:dyDescent="0.3">
      <c r="A8" s="55" t="s">
        <v>182</v>
      </c>
      <c r="B8" s="56" t="s">
        <v>39</v>
      </c>
      <c r="C8" s="59" t="s">
        <v>634</v>
      </c>
      <c r="D8" s="158" t="s">
        <v>407</v>
      </c>
      <c r="E8" s="159">
        <v>1</v>
      </c>
      <c r="F8" s="161" t="s">
        <v>421</v>
      </c>
      <c r="G8" s="160">
        <v>0</v>
      </c>
      <c r="H8" s="146"/>
      <c r="I8" s="146">
        <v>2003.96</v>
      </c>
      <c r="J8" s="149">
        <f t="shared" ref="J8:J39" si="1">H8+I8</f>
        <v>2003.96</v>
      </c>
      <c r="K8" s="17"/>
      <c r="L8" s="17"/>
      <c r="M8" s="17"/>
      <c r="N8" s="17"/>
      <c r="O8" s="17"/>
      <c r="P8" s="17"/>
      <c r="Q8" s="17"/>
      <c r="R8" s="5"/>
      <c r="S8" s="5"/>
      <c r="T8" s="5"/>
      <c r="U8" s="5"/>
      <c r="V8" s="5"/>
      <c r="W8" s="5"/>
      <c r="X8" s="5"/>
      <c r="Y8" s="5"/>
      <c r="Z8" s="5"/>
      <c r="AA8" s="5"/>
      <c r="AB8" s="5"/>
      <c r="AC8" s="5"/>
      <c r="AD8" s="5"/>
    </row>
    <row r="9" spans="1:30" ht="14" x14ac:dyDescent="0.3">
      <c r="A9" s="55" t="s">
        <v>218</v>
      </c>
      <c r="B9" s="55" t="s">
        <v>43</v>
      </c>
      <c r="C9" s="59" t="s">
        <v>222</v>
      </c>
      <c r="D9" s="158" t="s">
        <v>227</v>
      </c>
      <c r="E9" s="159">
        <v>1</v>
      </c>
      <c r="F9" s="62" t="s">
        <v>680</v>
      </c>
      <c r="G9" s="160">
        <v>0</v>
      </c>
      <c r="H9" s="147">
        <v>269.76</v>
      </c>
      <c r="I9" s="147">
        <v>1079.06</v>
      </c>
      <c r="J9" s="150">
        <f t="shared" si="1"/>
        <v>1348.82</v>
      </c>
      <c r="K9" s="47"/>
      <c r="L9" s="47"/>
      <c r="M9" s="47"/>
      <c r="N9" s="47"/>
      <c r="O9" s="47"/>
      <c r="P9" s="47"/>
      <c r="Q9" s="47"/>
    </row>
    <row r="10" spans="1:30" ht="14" x14ac:dyDescent="0.3">
      <c r="A10" s="56" t="s">
        <v>182</v>
      </c>
      <c r="B10" s="56" t="s">
        <v>39</v>
      </c>
      <c r="C10" s="59" t="s">
        <v>222</v>
      </c>
      <c r="D10" s="158" t="s">
        <v>227</v>
      </c>
      <c r="E10" s="159">
        <v>1</v>
      </c>
      <c r="F10" s="60" t="s">
        <v>231</v>
      </c>
      <c r="G10" s="160">
        <v>0</v>
      </c>
      <c r="H10" s="146">
        <v>500.99</v>
      </c>
      <c r="I10" s="146">
        <v>2003.96</v>
      </c>
      <c r="J10" s="149">
        <f t="shared" si="1"/>
        <v>2504.9499999999998</v>
      </c>
    </row>
    <row r="11" spans="1:30" ht="14" x14ac:dyDescent="0.3">
      <c r="A11" s="55" t="s">
        <v>188</v>
      </c>
      <c r="B11" s="55" t="s">
        <v>35</v>
      </c>
      <c r="C11" s="59" t="s">
        <v>222</v>
      </c>
      <c r="D11" s="158" t="s">
        <v>227</v>
      </c>
      <c r="E11" s="159">
        <v>1</v>
      </c>
      <c r="F11" s="60" t="s">
        <v>586</v>
      </c>
      <c r="G11" s="160">
        <v>0</v>
      </c>
      <c r="H11" s="146">
        <v>936.46</v>
      </c>
      <c r="I11" s="146">
        <v>3745.85</v>
      </c>
      <c r="J11" s="149">
        <f t="shared" si="1"/>
        <v>4682.3099999999995</v>
      </c>
    </row>
    <row r="12" spans="1:30" ht="14" x14ac:dyDescent="0.3">
      <c r="A12" s="55" t="s">
        <v>189</v>
      </c>
      <c r="B12" s="55" t="s">
        <v>31</v>
      </c>
      <c r="C12" s="59" t="s">
        <v>634</v>
      </c>
      <c r="D12" s="158" t="s">
        <v>227</v>
      </c>
      <c r="E12" s="159">
        <v>1</v>
      </c>
      <c r="F12" s="60" t="s">
        <v>505</v>
      </c>
      <c r="G12" s="160">
        <v>0</v>
      </c>
      <c r="H12" s="146">
        <v>1310.28</v>
      </c>
      <c r="I12" s="146">
        <v>5241.1099999999997</v>
      </c>
      <c r="J12" s="149">
        <f t="shared" si="1"/>
        <v>6551.3899999999994</v>
      </c>
    </row>
    <row r="13" spans="1:30" ht="14" x14ac:dyDescent="0.3">
      <c r="A13" s="55" t="s">
        <v>183</v>
      </c>
      <c r="B13" s="57" t="s">
        <v>27</v>
      </c>
      <c r="C13" s="63" t="s">
        <v>637</v>
      </c>
      <c r="D13" s="158" t="s">
        <v>407</v>
      </c>
      <c r="E13" s="159">
        <v>1</v>
      </c>
      <c r="F13" s="60" t="s">
        <v>233</v>
      </c>
      <c r="G13" s="160">
        <v>0</v>
      </c>
      <c r="H13" s="146"/>
      <c r="I13" s="146">
        <v>6782.61</v>
      </c>
      <c r="J13" s="149">
        <f t="shared" si="1"/>
        <v>6782.61</v>
      </c>
    </row>
    <row r="14" spans="1:30" ht="14" x14ac:dyDescent="0.3">
      <c r="A14" s="55" t="s">
        <v>207</v>
      </c>
      <c r="B14" s="57" t="s">
        <v>27</v>
      </c>
      <c r="C14" s="63" t="s">
        <v>636</v>
      </c>
      <c r="D14" s="158" t="s">
        <v>227</v>
      </c>
      <c r="E14" s="159">
        <v>1</v>
      </c>
      <c r="F14" s="62" t="s">
        <v>581</v>
      </c>
      <c r="G14" s="160">
        <v>0</v>
      </c>
      <c r="H14" s="146">
        <v>1695.65</v>
      </c>
      <c r="I14" s="146">
        <v>6782.61</v>
      </c>
      <c r="J14" s="149">
        <f t="shared" si="1"/>
        <v>8478.26</v>
      </c>
    </row>
    <row r="15" spans="1:30" ht="14" x14ac:dyDescent="0.3">
      <c r="A15" s="55" t="s">
        <v>196</v>
      </c>
      <c r="B15" s="57" t="s">
        <v>33</v>
      </c>
      <c r="C15" s="63" t="s">
        <v>637</v>
      </c>
      <c r="D15" s="158" t="s">
        <v>227</v>
      </c>
      <c r="E15" s="159">
        <v>1</v>
      </c>
      <c r="F15" s="90" t="s">
        <v>676</v>
      </c>
      <c r="G15" s="160">
        <v>0</v>
      </c>
      <c r="H15" s="146">
        <v>1079.06</v>
      </c>
      <c r="I15" s="145">
        <v>4316.21</v>
      </c>
      <c r="J15" s="149">
        <f t="shared" si="1"/>
        <v>5395.27</v>
      </c>
    </row>
    <row r="16" spans="1:30" ht="14" x14ac:dyDescent="0.3">
      <c r="A16" s="55" t="s">
        <v>182</v>
      </c>
      <c r="B16" s="56" t="s">
        <v>39</v>
      </c>
      <c r="C16" s="59" t="s">
        <v>634</v>
      </c>
      <c r="D16" s="158" t="s">
        <v>227</v>
      </c>
      <c r="E16" s="159">
        <v>1</v>
      </c>
      <c r="F16" s="60" t="s">
        <v>234</v>
      </c>
      <c r="G16" s="160">
        <v>0</v>
      </c>
      <c r="H16" s="146">
        <v>500.99</v>
      </c>
      <c r="I16" s="146">
        <v>2003.96</v>
      </c>
      <c r="J16" s="149">
        <f t="shared" si="1"/>
        <v>2504.9499999999998</v>
      </c>
    </row>
    <row r="17" spans="1:10" ht="14" x14ac:dyDescent="0.3">
      <c r="A17" s="55" t="s">
        <v>182</v>
      </c>
      <c r="B17" s="56" t="s">
        <v>39</v>
      </c>
      <c r="C17" s="61" t="s">
        <v>219</v>
      </c>
      <c r="D17" s="158" t="s">
        <v>227</v>
      </c>
      <c r="E17" s="159">
        <v>1</v>
      </c>
      <c r="F17" s="60" t="s">
        <v>235</v>
      </c>
      <c r="G17" s="160">
        <v>0</v>
      </c>
      <c r="H17" s="146">
        <v>500.99</v>
      </c>
      <c r="I17" s="146">
        <v>2003.96</v>
      </c>
      <c r="J17" s="149">
        <f t="shared" si="1"/>
        <v>2504.9499999999998</v>
      </c>
    </row>
    <row r="18" spans="1:10" ht="14" x14ac:dyDescent="0.3">
      <c r="A18" s="55" t="s">
        <v>181</v>
      </c>
      <c r="B18" s="57" t="s">
        <v>33</v>
      </c>
      <c r="C18" s="59" t="s">
        <v>634</v>
      </c>
      <c r="D18" s="158" t="s">
        <v>227</v>
      </c>
      <c r="E18" s="159">
        <v>1</v>
      </c>
      <c r="F18" s="60" t="s">
        <v>236</v>
      </c>
      <c r="G18" s="160">
        <v>0</v>
      </c>
      <c r="H18" s="146">
        <v>1079.06</v>
      </c>
      <c r="I18" s="145">
        <v>4316.21</v>
      </c>
      <c r="J18" s="149">
        <f t="shared" si="1"/>
        <v>5395.27</v>
      </c>
    </row>
    <row r="19" spans="1:10" ht="14" x14ac:dyDescent="0.3">
      <c r="A19" s="55" t="s">
        <v>183</v>
      </c>
      <c r="B19" s="57" t="s">
        <v>27</v>
      </c>
      <c r="C19" s="61" t="s">
        <v>219</v>
      </c>
      <c r="D19" s="158" t="s">
        <v>227</v>
      </c>
      <c r="E19" s="159">
        <v>1</v>
      </c>
      <c r="F19" s="61" t="s">
        <v>237</v>
      </c>
      <c r="G19" s="160">
        <v>0</v>
      </c>
      <c r="H19" s="146">
        <v>1695.65</v>
      </c>
      <c r="I19" s="146">
        <v>6782.61</v>
      </c>
      <c r="J19" s="149">
        <f t="shared" si="1"/>
        <v>8478.26</v>
      </c>
    </row>
    <row r="20" spans="1:10" ht="14" x14ac:dyDescent="0.3">
      <c r="A20" s="55" t="s">
        <v>183</v>
      </c>
      <c r="B20" s="57" t="s">
        <v>27</v>
      </c>
      <c r="C20" s="59" t="s">
        <v>222</v>
      </c>
      <c r="D20" s="158" t="s">
        <v>227</v>
      </c>
      <c r="E20" s="159">
        <v>1</v>
      </c>
      <c r="F20" s="60" t="s">
        <v>238</v>
      </c>
      <c r="G20" s="160">
        <v>0</v>
      </c>
      <c r="H20" s="146">
        <v>1695.65</v>
      </c>
      <c r="I20" s="146">
        <v>6782.61</v>
      </c>
      <c r="J20" s="149">
        <f t="shared" si="1"/>
        <v>8478.26</v>
      </c>
    </row>
    <row r="21" spans="1:10" ht="14" x14ac:dyDescent="0.3">
      <c r="A21" s="55" t="s">
        <v>185</v>
      </c>
      <c r="B21" s="55" t="s">
        <v>29</v>
      </c>
      <c r="C21" s="61" t="s">
        <v>636</v>
      </c>
      <c r="D21" s="158" t="s">
        <v>227</v>
      </c>
      <c r="E21" s="159">
        <v>1</v>
      </c>
      <c r="F21" s="60" t="s">
        <v>239</v>
      </c>
      <c r="G21" s="160">
        <v>0</v>
      </c>
      <c r="H21" s="146">
        <v>1425.9</v>
      </c>
      <c r="I21" s="146">
        <v>5703.56</v>
      </c>
      <c r="J21" s="149">
        <f t="shared" si="1"/>
        <v>7129.4600000000009</v>
      </c>
    </row>
    <row r="22" spans="1:10" ht="14" x14ac:dyDescent="0.3">
      <c r="A22" s="55" t="s">
        <v>196</v>
      </c>
      <c r="B22" s="57" t="s">
        <v>33</v>
      </c>
      <c r="C22" s="61" t="s">
        <v>219</v>
      </c>
      <c r="D22" s="158" t="s">
        <v>407</v>
      </c>
      <c r="E22" s="159">
        <v>1</v>
      </c>
      <c r="F22" s="60" t="s">
        <v>423</v>
      </c>
      <c r="G22" s="160">
        <v>0</v>
      </c>
      <c r="H22" s="146"/>
      <c r="I22" s="145">
        <v>4316.21</v>
      </c>
      <c r="J22" s="149">
        <f t="shared" si="1"/>
        <v>4316.21</v>
      </c>
    </row>
    <row r="23" spans="1:10" ht="16.5" customHeight="1" x14ac:dyDescent="0.3">
      <c r="A23" s="55" t="s">
        <v>183</v>
      </c>
      <c r="B23" s="57" t="s">
        <v>27</v>
      </c>
      <c r="C23" s="59" t="s">
        <v>222</v>
      </c>
      <c r="D23" s="158" t="s">
        <v>227</v>
      </c>
      <c r="E23" s="159">
        <v>1</v>
      </c>
      <c r="F23" s="60" t="s">
        <v>241</v>
      </c>
      <c r="G23" s="160">
        <v>0</v>
      </c>
      <c r="H23" s="146">
        <v>1695.65</v>
      </c>
      <c r="I23" s="146">
        <v>6782.61</v>
      </c>
      <c r="J23" s="149">
        <f t="shared" si="1"/>
        <v>8478.26</v>
      </c>
    </row>
    <row r="24" spans="1:10" ht="14" x14ac:dyDescent="0.3">
      <c r="A24" s="55" t="s">
        <v>189</v>
      </c>
      <c r="B24" s="55" t="s">
        <v>31</v>
      </c>
      <c r="C24" s="60" t="s">
        <v>636</v>
      </c>
      <c r="D24" s="158" t="s">
        <v>407</v>
      </c>
      <c r="E24" s="159">
        <v>1</v>
      </c>
      <c r="F24" s="60" t="s">
        <v>242</v>
      </c>
      <c r="G24" s="160">
        <v>0</v>
      </c>
      <c r="H24" s="146"/>
      <c r="I24" s="146">
        <v>5241.1099999999997</v>
      </c>
      <c r="J24" s="149">
        <f t="shared" si="1"/>
        <v>5241.1099999999997</v>
      </c>
    </row>
    <row r="25" spans="1:10" ht="14" x14ac:dyDescent="0.3">
      <c r="A25" s="55" t="s">
        <v>180</v>
      </c>
      <c r="B25" s="58" t="s">
        <v>37</v>
      </c>
      <c r="C25" s="61" t="s">
        <v>636</v>
      </c>
      <c r="D25" s="158" t="s">
        <v>227</v>
      </c>
      <c r="E25" s="159">
        <v>1</v>
      </c>
      <c r="F25" s="155" t="s">
        <v>649</v>
      </c>
      <c r="G25" s="160">
        <v>0</v>
      </c>
      <c r="H25" s="146">
        <v>770.75</v>
      </c>
      <c r="I25" s="145">
        <v>3083.01</v>
      </c>
      <c r="J25" s="149">
        <f t="shared" si="1"/>
        <v>3853.76</v>
      </c>
    </row>
    <row r="26" spans="1:10" ht="14" x14ac:dyDescent="0.3">
      <c r="A26" s="55" t="s">
        <v>180</v>
      </c>
      <c r="B26" s="58" t="s">
        <v>37</v>
      </c>
      <c r="C26" s="61" t="s">
        <v>222</v>
      </c>
      <c r="D26" s="158" t="s">
        <v>227</v>
      </c>
      <c r="E26" s="159">
        <v>1</v>
      </c>
      <c r="F26" s="129" t="s">
        <v>243</v>
      </c>
      <c r="G26" s="160">
        <v>0</v>
      </c>
      <c r="H26" s="146">
        <v>770.75</v>
      </c>
      <c r="I26" s="145">
        <v>3083.01</v>
      </c>
      <c r="J26" s="149">
        <f t="shared" si="1"/>
        <v>3853.76</v>
      </c>
    </row>
    <row r="27" spans="1:10" ht="14" x14ac:dyDescent="0.3">
      <c r="A27" s="55" t="s">
        <v>187</v>
      </c>
      <c r="B27" s="55" t="s">
        <v>25</v>
      </c>
      <c r="C27" s="61" t="s">
        <v>219</v>
      </c>
      <c r="D27" s="158" t="s">
        <v>227</v>
      </c>
      <c r="E27" s="159">
        <v>1</v>
      </c>
      <c r="F27" s="63" t="s">
        <v>244</v>
      </c>
      <c r="G27" s="160">
        <v>0</v>
      </c>
      <c r="H27" s="147">
        <v>2600</v>
      </c>
      <c r="I27" s="147">
        <v>10400</v>
      </c>
      <c r="J27" s="146">
        <f t="shared" si="1"/>
        <v>13000</v>
      </c>
    </row>
    <row r="28" spans="1:10" ht="14" x14ac:dyDescent="0.3">
      <c r="A28" s="55" t="s">
        <v>691</v>
      </c>
      <c r="B28" s="55" t="s">
        <v>449</v>
      </c>
      <c r="C28" s="63" t="s">
        <v>637</v>
      </c>
      <c r="D28" s="158" t="s">
        <v>227</v>
      </c>
      <c r="E28" s="159">
        <v>1</v>
      </c>
      <c r="F28" s="90" t="s">
        <v>640</v>
      </c>
      <c r="G28" s="160">
        <v>0</v>
      </c>
      <c r="H28" s="146">
        <v>3709.68</v>
      </c>
      <c r="I28" s="146">
        <v>14838.72</v>
      </c>
      <c r="J28" s="149">
        <f t="shared" si="1"/>
        <v>18548.399999999998</v>
      </c>
    </row>
    <row r="29" spans="1:10" ht="14" x14ac:dyDescent="0.3">
      <c r="A29" s="55" t="s">
        <v>180</v>
      </c>
      <c r="B29" s="58" t="s">
        <v>37</v>
      </c>
      <c r="C29" s="63" t="s">
        <v>679</v>
      </c>
      <c r="D29" s="158" t="s">
        <v>227</v>
      </c>
      <c r="E29" s="159">
        <v>1</v>
      </c>
      <c r="F29" s="129" t="s">
        <v>249</v>
      </c>
      <c r="G29" s="160">
        <v>0</v>
      </c>
      <c r="H29" s="146">
        <v>770.75</v>
      </c>
      <c r="I29" s="145">
        <v>3083.01</v>
      </c>
      <c r="J29" s="149">
        <f t="shared" si="1"/>
        <v>3853.76</v>
      </c>
    </row>
    <row r="30" spans="1:10" ht="14" x14ac:dyDescent="0.3">
      <c r="A30" s="55" t="s">
        <v>181</v>
      </c>
      <c r="B30" s="57" t="s">
        <v>33</v>
      </c>
      <c r="C30" s="60" t="s">
        <v>636</v>
      </c>
      <c r="D30" s="158" t="s">
        <v>407</v>
      </c>
      <c r="E30" s="159">
        <v>1</v>
      </c>
      <c r="F30" s="61" t="s">
        <v>595</v>
      </c>
      <c r="G30" s="160">
        <v>0</v>
      </c>
      <c r="H30" s="146"/>
      <c r="I30" s="145">
        <v>4316.21</v>
      </c>
      <c r="J30" s="149">
        <f t="shared" si="1"/>
        <v>4316.21</v>
      </c>
    </row>
    <row r="31" spans="1:10" ht="14" x14ac:dyDescent="0.3">
      <c r="A31" s="55" t="s">
        <v>180</v>
      </c>
      <c r="B31" s="58" t="s">
        <v>37</v>
      </c>
      <c r="C31" s="61" t="s">
        <v>222</v>
      </c>
      <c r="D31" s="158" t="s">
        <v>227</v>
      </c>
      <c r="E31" s="159">
        <v>1</v>
      </c>
      <c r="F31" s="60" t="s">
        <v>612</v>
      </c>
      <c r="G31" s="160">
        <v>0</v>
      </c>
      <c r="H31" s="146">
        <v>770.75</v>
      </c>
      <c r="I31" s="145">
        <v>3083.01</v>
      </c>
      <c r="J31" s="149">
        <f t="shared" si="1"/>
        <v>3853.76</v>
      </c>
    </row>
    <row r="32" spans="1:10" ht="14" x14ac:dyDescent="0.3">
      <c r="A32" s="55" t="s">
        <v>187</v>
      </c>
      <c r="B32" s="55" t="s">
        <v>25</v>
      </c>
      <c r="C32" s="59" t="s">
        <v>637</v>
      </c>
      <c r="D32" s="158" t="s">
        <v>227</v>
      </c>
      <c r="E32" s="159">
        <v>1</v>
      </c>
      <c r="F32" s="60" t="s">
        <v>623</v>
      </c>
      <c r="G32" s="160">
        <v>0</v>
      </c>
      <c r="H32" s="147">
        <v>2600</v>
      </c>
      <c r="I32" s="147">
        <v>10400</v>
      </c>
      <c r="J32" s="146">
        <f t="shared" si="1"/>
        <v>13000</v>
      </c>
    </row>
    <row r="33" spans="1:10" ht="14" x14ac:dyDescent="0.3">
      <c r="A33" s="55" t="s">
        <v>183</v>
      </c>
      <c r="B33" s="57" t="s">
        <v>27</v>
      </c>
      <c r="C33" s="59" t="s">
        <v>222</v>
      </c>
      <c r="D33" s="158" t="s">
        <v>227</v>
      </c>
      <c r="E33" s="159">
        <v>1</v>
      </c>
      <c r="F33" s="60" t="s">
        <v>253</v>
      </c>
      <c r="G33" s="160">
        <v>0</v>
      </c>
      <c r="H33" s="146">
        <v>1695.65</v>
      </c>
      <c r="I33" s="146">
        <v>6782.61</v>
      </c>
      <c r="J33" s="149">
        <f t="shared" si="1"/>
        <v>8478.26</v>
      </c>
    </row>
    <row r="34" spans="1:10" ht="14" x14ac:dyDescent="0.3">
      <c r="A34" s="55" t="s">
        <v>189</v>
      </c>
      <c r="B34" s="55" t="s">
        <v>31</v>
      </c>
      <c r="C34" s="63" t="s">
        <v>636</v>
      </c>
      <c r="D34" s="158" t="s">
        <v>407</v>
      </c>
      <c r="E34" s="159">
        <v>1</v>
      </c>
      <c r="F34" s="60" t="s">
        <v>254</v>
      </c>
      <c r="G34" s="160">
        <v>0</v>
      </c>
      <c r="H34" s="146"/>
      <c r="I34" s="146">
        <v>5241.1099999999997</v>
      </c>
      <c r="J34" s="149">
        <f t="shared" si="1"/>
        <v>5241.1099999999997</v>
      </c>
    </row>
    <row r="35" spans="1:10" ht="14" x14ac:dyDescent="0.3">
      <c r="A35" s="55" t="s">
        <v>692</v>
      </c>
      <c r="B35" s="55" t="s">
        <v>449</v>
      </c>
      <c r="C35" s="59" t="s">
        <v>634</v>
      </c>
      <c r="D35" s="158" t="s">
        <v>227</v>
      </c>
      <c r="E35" s="159">
        <v>1</v>
      </c>
      <c r="F35" s="60" t="s">
        <v>255</v>
      </c>
      <c r="G35" s="160">
        <v>0</v>
      </c>
      <c r="H35" s="146">
        <v>3709.68</v>
      </c>
      <c r="I35" s="146">
        <v>14838.72</v>
      </c>
      <c r="J35" s="149">
        <f t="shared" si="1"/>
        <v>18548.399999999998</v>
      </c>
    </row>
    <row r="36" spans="1:10" ht="14" x14ac:dyDescent="0.3">
      <c r="A36" s="55" t="s">
        <v>180</v>
      </c>
      <c r="B36" s="58" t="s">
        <v>37</v>
      </c>
      <c r="C36" s="59" t="s">
        <v>634</v>
      </c>
      <c r="D36" s="158" t="s">
        <v>227</v>
      </c>
      <c r="E36" s="159">
        <v>1</v>
      </c>
      <c r="F36" s="60" t="s">
        <v>257</v>
      </c>
      <c r="G36" s="160">
        <v>0</v>
      </c>
      <c r="H36" s="146">
        <v>770.75</v>
      </c>
      <c r="I36" s="145">
        <v>3083.01</v>
      </c>
      <c r="J36" s="149">
        <f t="shared" si="1"/>
        <v>3853.76</v>
      </c>
    </row>
    <row r="37" spans="1:10" ht="14" x14ac:dyDescent="0.3">
      <c r="A37" s="55" t="s">
        <v>181</v>
      </c>
      <c r="B37" s="57" t="s">
        <v>33</v>
      </c>
      <c r="C37" s="61" t="s">
        <v>636</v>
      </c>
      <c r="D37" s="158" t="s">
        <v>227</v>
      </c>
      <c r="E37" s="159">
        <v>1</v>
      </c>
      <c r="F37" s="162" t="s">
        <v>650</v>
      </c>
      <c r="G37" s="160">
        <v>0</v>
      </c>
      <c r="H37" s="146">
        <v>1079.06</v>
      </c>
      <c r="I37" s="145">
        <v>4316.21</v>
      </c>
      <c r="J37" s="149">
        <f t="shared" si="1"/>
        <v>5395.27</v>
      </c>
    </row>
    <row r="38" spans="1:10" ht="26" x14ac:dyDescent="0.3">
      <c r="A38" s="55" t="s">
        <v>191</v>
      </c>
      <c r="B38" s="55" t="s">
        <v>31</v>
      </c>
      <c r="C38" s="61" t="s">
        <v>219</v>
      </c>
      <c r="D38" s="158" t="s">
        <v>407</v>
      </c>
      <c r="E38" s="159">
        <v>1</v>
      </c>
      <c r="F38" s="60" t="s">
        <v>258</v>
      </c>
      <c r="G38" s="160">
        <v>0</v>
      </c>
      <c r="H38" s="146"/>
      <c r="I38" s="146">
        <v>5241.1099999999997</v>
      </c>
      <c r="J38" s="149">
        <f t="shared" si="1"/>
        <v>5241.1099999999997</v>
      </c>
    </row>
    <row r="39" spans="1:10" ht="14" x14ac:dyDescent="0.3">
      <c r="A39" s="55" t="s">
        <v>180</v>
      </c>
      <c r="B39" s="58" t="s">
        <v>37</v>
      </c>
      <c r="C39" s="61" t="s">
        <v>636</v>
      </c>
      <c r="D39" s="158" t="s">
        <v>227</v>
      </c>
      <c r="E39" s="159">
        <v>1</v>
      </c>
      <c r="F39" s="155" t="s">
        <v>651</v>
      </c>
      <c r="G39" s="160">
        <v>0</v>
      </c>
      <c r="H39" s="146">
        <v>770.75</v>
      </c>
      <c r="I39" s="145">
        <v>3083.01</v>
      </c>
      <c r="J39" s="149">
        <f t="shared" si="1"/>
        <v>3853.76</v>
      </c>
    </row>
    <row r="40" spans="1:10" ht="14" x14ac:dyDescent="0.3">
      <c r="A40" s="55" t="s">
        <v>182</v>
      </c>
      <c r="B40" s="56" t="s">
        <v>39</v>
      </c>
      <c r="C40" s="59" t="s">
        <v>222</v>
      </c>
      <c r="D40" s="158" t="s">
        <v>227</v>
      </c>
      <c r="E40" s="159">
        <v>1</v>
      </c>
      <c r="F40" s="60" t="s">
        <v>260</v>
      </c>
      <c r="G40" s="160">
        <v>0</v>
      </c>
      <c r="H40" s="146">
        <v>500.99</v>
      </c>
      <c r="I40" s="146">
        <v>2003.96</v>
      </c>
      <c r="J40" s="149">
        <f t="shared" ref="J40:J71" si="2">H40+I40</f>
        <v>2504.9499999999998</v>
      </c>
    </row>
    <row r="41" spans="1:10" ht="14" x14ac:dyDescent="0.3">
      <c r="A41" s="55" t="s">
        <v>193</v>
      </c>
      <c r="B41" s="57" t="s">
        <v>27</v>
      </c>
      <c r="C41" s="59" t="s">
        <v>634</v>
      </c>
      <c r="D41" s="158" t="s">
        <v>227</v>
      </c>
      <c r="E41" s="159">
        <v>1</v>
      </c>
      <c r="F41" s="60" t="s">
        <v>262</v>
      </c>
      <c r="G41" s="160">
        <v>0</v>
      </c>
      <c r="H41" s="146">
        <v>1695.65</v>
      </c>
      <c r="I41" s="146">
        <v>6782.61</v>
      </c>
      <c r="J41" s="149">
        <f t="shared" si="2"/>
        <v>8478.26</v>
      </c>
    </row>
    <row r="42" spans="1:10" ht="14" x14ac:dyDescent="0.3">
      <c r="A42" s="55" t="s">
        <v>183</v>
      </c>
      <c r="B42" s="57" t="s">
        <v>27</v>
      </c>
      <c r="C42" s="63" t="s">
        <v>222</v>
      </c>
      <c r="D42" s="158" t="s">
        <v>227</v>
      </c>
      <c r="E42" s="159">
        <v>1</v>
      </c>
      <c r="F42" s="61" t="s">
        <v>263</v>
      </c>
      <c r="G42" s="160">
        <v>0</v>
      </c>
      <c r="H42" s="146">
        <v>1695.65</v>
      </c>
      <c r="I42" s="146">
        <v>6782.61</v>
      </c>
      <c r="J42" s="149">
        <f t="shared" si="2"/>
        <v>8478.26</v>
      </c>
    </row>
    <row r="43" spans="1:10" ht="14" x14ac:dyDescent="0.3">
      <c r="A43" s="55" t="s">
        <v>185</v>
      </c>
      <c r="B43" s="55" t="s">
        <v>29</v>
      </c>
      <c r="C43" s="59" t="s">
        <v>634</v>
      </c>
      <c r="D43" s="158" t="s">
        <v>227</v>
      </c>
      <c r="E43" s="159">
        <v>1</v>
      </c>
      <c r="F43" s="60" t="s">
        <v>264</v>
      </c>
      <c r="G43" s="160">
        <v>0</v>
      </c>
      <c r="H43" s="146">
        <v>1425.9</v>
      </c>
      <c r="I43" s="146">
        <v>5703.56</v>
      </c>
      <c r="J43" s="149">
        <f t="shared" si="2"/>
        <v>7129.4600000000009</v>
      </c>
    </row>
    <row r="44" spans="1:10" ht="14" x14ac:dyDescent="0.3">
      <c r="A44" s="55" t="s">
        <v>188</v>
      </c>
      <c r="B44" s="55" t="s">
        <v>35</v>
      </c>
      <c r="C44" s="59" t="s">
        <v>222</v>
      </c>
      <c r="D44" s="158" t="s">
        <v>227</v>
      </c>
      <c r="E44" s="159">
        <v>1</v>
      </c>
      <c r="F44" s="60" t="s">
        <v>265</v>
      </c>
      <c r="G44" s="160">
        <v>0</v>
      </c>
      <c r="H44" s="146">
        <v>936.46</v>
      </c>
      <c r="I44" s="146">
        <v>3745.85</v>
      </c>
      <c r="J44" s="149">
        <f t="shared" si="2"/>
        <v>4682.3099999999995</v>
      </c>
    </row>
    <row r="45" spans="1:10" ht="14" x14ac:dyDescent="0.3">
      <c r="A45" s="55" t="s">
        <v>180</v>
      </c>
      <c r="B45" s="58" t="s">
        <v>37</v>
      </c>
      <c r="C45" s="60" t="s">
        <v>226</v>
      </c>
      <c r="D45" s="158" t="s">
        <v>407</v>
      </c>
      <c r="E45" s="159">
        <v>1</v>
      </c>
      <c r="F45" s="60" t="s">
        <v>266</v>
      </c>
      <c r="G45" s="160">
        <v>0</v>
      </c>
      <c r="H45" s="146"/>
      <c r="I45" s="145">
        <v>3083.01</v>
      </c>
      <c r="J45" s="149">
        <f t="shared" si="2"/>
        <v>3083.01</v>
      </c>
    </row>
    <row r="46" spans="1:10" ht="14" x14ac:dyDescent="0.3">
      <c r="A46" s="55" t="s">
        <v>182</v>
      </c>
      <c r="B46" s="56" t="s">
        <v>39</v>
      </c>
      <c r="C46" s="59" t="s">
        <v>222</v>
      </c>
      <c r="D46" s="158" t="s">
        <v>227</v>
      </c>
      <c r="E46" s="159">
        <v>1</v>
      </c>
      <c r="F46" s="60" t="s">
        <v>268</v>
      </c>
      <c r="G46" s="160">
        <v>0</v>
      </c>
      <c r="H46" s="146">
        <v>500.99</v>
      </c>
      <c r="I46" s="146">
        <v>2003.96</v>
      </c>
      <c r="J46" s="149">
        <f t="shared" si="2"/>
        <v>2504.9499999999998</v>
      </c>
    </row>
    <row r="47" spans="1:10" ht="14" x14ac:dyDescent="0.3">
      <c r="A47" s="55" t="s">
        <v>185</v>
      </c>
      <c r="B47" s="55" t="s">
        <v>29</v>
      </c>
      <c r="C47" s="63" t="s">
        <v>637</v>
      </c>
      <c r="D47" s="158" t="s">
        <v>227</v>
      </c>
      <c r="E47" s="159">
        <v>1</v>
      </c>
      <c r="F47" s="60" t="s">
        <v>674</v>
      </c>
      <c r="G47" s="160">
        <v>0</v>
      </c>
      <c r="H47" s="146">
        <v>1425.9</v>
      </c>
      <c r="I47" s="146">
        <v>5703.56</v>
      </c>
      <c r="J47" s="149">
        <f t="shared" si="2"/>
        <v>7129.4600000000009</v>
      </c>
    </row>
    <row r="48" spans="1:10" ht="14" x14ac:dyDescent="0.3">
      <c r="A48" s="55" t="s">
        <v>181</v>
      </c>
      <c r="B48" s="57" t="s">
        <v>33</v>
      </c>
      <c r="C48" s="61" t="s">
        <v>219</v>
      </c>
      <c r="D48" s="158" t="s">
        <v>227</v>
      </c>
      <c r="E48" s="159">
        <v>1</v>
      </c>
      <c r="F48" s="61" t="s">
        <v>270</v>
      </c>
      <c r="G48" s="160">
        <v>0</v>
      </c>
      <c r="H48" s="146">
        <v>1079.06</v>
      </c>
      <c r="I48" s="145">
        <v>4316.21</v>
      </c>
      <c r="J48" s="149">
        <f t="shared" si="2"/>
        <v>5395.27</v>
      </c>
    </row>
    <row r="49" spans="1:10" ht="14" x14ac:dyDescent="0.3">
      <c r="A49" s="55" t="s">
        <v>183</v>
      </c>
      <c r="B49" s="57" t="s">
        <v>27</v>
      </c>
      <c r="C49" s="59" t="s">
        <v>222</v>
      </c>
      <c r="D49" s="158" t="s">
        <v>407</v>
      </c>
      <c r="E49" s="159">
        <v>1</v>
      </c>
      <c r="F49" s="60" t="s">
        <v>271</v>
      </c>
      <c r="G49" s="160">
        <v>0</v>
      </c>
      <c r="H49" s="146"/>
      <c r="I49" s="146">
        <v>6782.61</v>
      </c>
      <c r="J49" s="149">
        <f t="shared" si="2"/>
        <v>6782.61</v>
      </c>
    </row>
    <row r="50" spans="1:10" ht="14" x14ac:dyDescent="0.3">
      <c r="A50" s="55" t="s">
        <v>180</v>
      </c>
      <c r="B50" s="58" t="s">
        <v>37</v>
      </c>
      <c r="C50" s="63" t="s">
        <v>636</v>
      </c>
      <c r="D50" s="158" t="s">
        <v>227</v>
      </c>
      <c r="E50" s="159">
        <v>1</v>
      </c>
      <c r="F50" s="90" t="s">
        <v>642</v>
      </c>
      <c r="G50" s="160">
        <v>0</v>
      </c>
      <c r="H50" s="146">
        <v>770.75</v>
      </c>
      <c r="I50" s="145">
        <v>3083.01</v>
      </c>
      <c r="J50" s="149">
        <f t="shared" si="2"/>
        <v>3853.76</v>
      </c>
    </row>
    <row r="51" spans="1:10" ht="14" x14ac:dyDescent="0.3">
      <c r="A51" s="55" t="s">
        <v>183</v>
      </c>
      <c r="B51" s="57" t="s">
        <v>27</v>
      </c>
      <c r="C51" s="59" t="s">
        <v>222</v>
      </c>
      <c r="D51" s="158" t="s">
        <v>227</v>
      </c>
      <c r="E51" s="159">
        <v>1</v>
      </c>
      <c r="F51" s="60" t="s">
        <v>275</v>
      </c>
      <c r="G51" s="160">
        <v>0</v>
      </c>
      <c r="H51" s="146">
        <v>1695.65</v>
      </c>
      <c r="I51" s="146">
        <v>6782.61</v>
      </c>
      <c r="J51" s="149">
        <f t="shared" si="2"/>
        <v>8478.26</v>
      </c>
    </row>
    <row r="52" spans="1:10" ht="14" x14ac:dyDescent="0.3">
      <c r="A52" s="55" t="s">
        <v>195</v>
      </c>
      <c r="B52" s="55" t="s">
        <v>41</v>
      </c>
      <c r="C52" s="60" t="s">
        <v>636</v>
      </c>
      <c r="D52" s="158" t="s">
        <v>227</v>
      </c>
      <c r="E52" s="159">
        <v>1</v>
      </c>
      <c r="F52" s="60" t="s">
        <v>590</v>
      </c>
      <c r="G52" s="160">
        <v>0</v>
      </c>
      <c r="H52" s="146">
        <v>308.3</v>
      </c>
      <c r="I52" s="146">
        <v>1233.21</v>
      </c>
      <c r="J52" s="150">
        <f t="shared" si="2"/>
        <v>1541.51</v>
      </c>
    </row>
    <row r="53" spans="1:10" ht="14" x14ac:dyDescent="0.3">
      <c r="A53" s="55" t="s">
        <v>182</v>
      </c>
      <c r="B53" s="56" t="s">
        <v>39</v>
      </c>
      <c r="C53" s="59" t="s">
        <v>222</v>
      </c>
      <c r="D53" s="158" t="s">
        <v>227</v>
      </c>
      <c r="E53" s="159">
        <v>1</v>
      </c>
      <c r="F53" s="60" t="s">
        <v>278</v>
      </c>
      <c r="G53" s="160">
        <v>0</v>
      </c>
      <c r="H53" s="146">
        <v>500.99</v>
      </c>
      <c r="I53" s="146">
        <v>2003.96</v>
      </c>
      <c r="J53" s="149">
        <f t="shared" si="2"/>
        <v>2504.9499999999998</v>
      </c>
    </row>
    <row r="54" spans="1:10" ht="14" x14ac:dyDescent="0.3">
      <c r="A54" s="55" t="s">
        <v>195</v>
      </c>
      <c r="B54" s="55" t="s">
        <v>41</v>
      </c>
      <c r="C54" s="59" t="s">
        <v>222</v>
      </c>
      <c r="D54" s="158" t="s">
        <v>227</v>
      </c>
      <c r="E54" s="159">
        <v>1</v>
      </c>
      <c r="F54" s="61" t="s">
        <v>280</v>
      </c>
      <c r="G54" s="160">
        <v>0</v>
      </c>
      <c r="H54" s="146">
        <v>308.3</v>
      </c>
      <c r="I54" s="146">
        <v>1233.21</v>
      </c>
      <c r="J54" s="150">
        <f t="shared" si="2"/>
        <v>1541.51</v>
      </c>
    </row>
    <row r="55" spans="1:10" ht="14" x14ac:dyDescent="0.3">
      <c r="A55" s="55" t="s">
        <v>185</v>
      </c>
      <c r="B55" s="55" t="s">
        <v>29</v>
      </c>
      <c r="C55" s="59" t="s">
        <v>222</v>
      </c>
      <c r="D55" s="158" t="s">
        <v>227</v>
      </c>
      <c r="E55" s="159">
        <v>1</v>
      </c>
      <c r="F55" s="61" t="s">
        <v>611</v>
      </c>
      <c r="G55" s="160">
        <v>0</v>
      </c>
      <c r="H55" s="146">
        <v>1425.9</v>
      </c>
      <c r="I55" s="146">
        <v>5703.56</v>
      </c>
      <c r="J55" s="149">
        <f t="shared" si="2"/>
        <v>7129.4600000000009</v>
      </c>
    </row>
    <row r="56" spans="1:10" ht="14" x14ac:dyDescent="0.3">
      <c r="A56" s="55" t="s">
        <v>189</v>
      </c>
      <c r="B56" s="55" t="s">
        <v>31</v>
      </c>
      <c r="C56" s="61" t="s">
        <v>219</v>
      </c>
      <c r="D56" s="158" t="s">
        <v>227</v>
      </c>
      <c r="E56" s="159">
        <v>1</v>
      </c>
      <c r="F56" s="60" t="s">
        <v>281</v>
      </c>
      <c r="G56" s="160">
        <v>0</v>
      </c>
      <c r="H56" s="146">
        <v>1310.28</v>
      </c>
      <c r="I56" s="146">
        <v>5241.1099999999997</v>
      </c>
      <c r="J56" s="149">
        <f t="shared" si="2"/>
        <v>6551.3899999999994</v>
      </c>
    </row>
    <row r="57" spans="1:10" ht="14" x14ac:dyDescent="0.3">
      <c r="A57" s="55" t="s">
        <v>187</v>
      </c>
      <c r="B57" s="55" t="s">
        <v>25</v>
      </c>
      <c r="C57" s="59" t="s">
        <v>222</v>
      </c>
      <c r="D57" s="158" t="s">
        <v>227</v>
      </c>
      <c r="E57" s="159">
        <v>1</v>
      </c>
      <c r="F57" s="60" t="s">
        <v>282</v>
      </c>
      <c r="G57" s="160">
        <v>0</v>
      </c>
      <c r="H57" s="147">
        <v>2600</v>
      </c>
      <c r="I57" s="147">
        <v>10400</v>
      </c>
      <c r="J57" s="146">
        <f t="shared" si="2"/>
        <v>13000</v>
      </c>
    </row>
    <row r="58" spans="1:10" ht="14" x14ac:dyDescent="0.3">
      <c r="A58" s="55" t="s">
        <v>196</v>
      </c>
      <c r="B58" s="57" t="s">
        <v>33</v>
      </c>
      <c r="C58" s="61" t="s">
        <v>219</v>
      </c>
      <c r="D58" s="158" t="s">
        <v>227</v>
      </c>
      <c r="E58" s="159">
        <v>1</v>
      </c>
      <c r="F58" s="60" t="s">
        <v>283</v>
      </c>
      <c r="G58" s="160">
        <v>0</v>
      </c>
      <c r="H58" s="146">
        <v>1079.06</v>
      </c>
      <c r="I58" s="145">
        <v>4316.21</v>
      </c>
      <c r="J58" s="149">
        <f t="shared" si="2"/>
        <v>5395.27</v>
      </c>
    </row>
    <row r="59" spans="1:10" ht="14" x14ac:dyDescent="0.3">
      <c r="A59" s="55" t="s">
        <v>189</v>
      </c>
      <c r="B59" s="55" t="s">
        <v>31</v>
      </c>
      <c r="C59" s="60" t="s">
        <v>226</v>
      </c>
      <c r="D59" s="158" t="s">
        <v>227</v>
      </c>
      <c r="E59" s="159">
        <v>1</v>
      </c>
      <c r="F59" s="61" t="s">
        <v>284</v>
      </c>
      <c r="G59" s="160">
        <v>0</v>
      </c>
      <c r="H59" s="146">
        <v>1310.28</v>
      </c>
      <c r="I59" s="146">
        <v>5241.1099999999997</v>
      </c>
      <c r="J59" s="149">
        <f t="shared" si="2"/>
        <v>6551.3899999999994</v>
      </c>
    </row>
    <row r="60" spans="1:10" ht="14" x14ac:dyDescent="0.3">
      <c r="A60" s="55" t="s">
        <v>203</v>
      </c>
      <c r="B60" s="55" t="s">
        <v>31</v>
      </c>
      <c r="C60" s="60" t="s">
        <v>226</v>
      </c>
      <c r="D60" s="158" t="s">
        <v>407</v>
      </c>
      <c r="E60" s="159">
        <v>1</v>
      </c>
      <c r="F60" s="60" t="s">
        <v>288</v>
      </c>
      <c r="G60" s="160">
        <v>0</v>
      </c>
      <c r="H60" s="146"/>
      <c r="I60" s="146">
        <v>5241.1099999999997</v>
      </c>
      <c r="J60" s="149">
        <f t="shared" si="2"/>
        <v>5241.1099999999997</v>
      </c>
    </row>
    <row r="61" spans="1:10" ht="14" x14ac:dyDescent="0.3">
      <c r="A61" s="55" t="s">
        <v>188</v>
      </c>
      <c r="B61" s="55" t="s">
        <v>35</v>
      </c>
      <c r="C61" s="59" t="s">
        <v>636</v>
      </c>
      <c r="D61" s="158" t="s">
        <v>227</v>
      </c>
      <c r="E61" s="159">
        <v>1</v>
      </c>
      <c r="F61" s="90" t="s">
        <v>643</v>
      </c>
      <c r="G61" s="160">
        <v>0</v>
      </c>
      <c r="H61" s="146">
        <v>936.46</v>
      </c>
      <c r="I61" s="146">
        <v>3745.85</v>
      </c>
      <c r="J61" s="149">
        <f t="shared" si="2"/>
        <v>4682.3099999999995</v>
      </c>
    </row>
    <row r="62" spans="1:10" ht="14" x14ac:dyDescent="0.3">
      <c r="A62" s="55" t="s">
        <v>201</v>
      </c>
      <c r="B62" s="56" t="s">
        <v>39</v>
      </c>
      <c r="C62" s="63" t="s">
        <v>637</v>
      </c>
      <c r="D62" s="158" t="s">
        <v>227</v>
      </c>
      <c r="E62" s="159">
        <v>1</v>
      </c>
      <c r="F62" s="60" t="s">
        <v>594</v>
      </c>
      <c r="G62" s="160">
        <v>0</v>
      </c>
      <c r="H62" s="146">
        <v>500.99</v>
      </c>
      <c r="I62" s="146">
        <v>2003.96</v>
      </c>
      <c r="J62" s="149">
        <f t="shared" si="2"/>
        <v>2504.9499999999998</v>
      </c>
    </row>
    <row r="63" spans="1:10" ht="14" x14ac:dyDescent="0.3">
      <c r="A63" s="55" t="s">
        <v>199</v>
      </c>
      <c r="B63" s="55" t="s">
        <v>31</v>
      </c>
      <c r="C63" s="59" t="s">
        <v>634</v>
      </c>
      <c r="D63" s="158" t="s">
        <v>227</v>
      </c>
      <c r="E63" s="159">
        <v>1</v>
      </c>
      <c r="F63" s="60" t="s">
        <v>297</v>
      </c>
      <c r="G63" s="160">
        <v>0</v>
      </c>
      <c r="H63" s="146">
        <v>1310.28</v>
      </c>
      <c r="I63" s="146">
        <v>5241.1099999999997</v>
      </c>
      <c r="J63" s="149">
        <f t="shared" si="2"/>
        <v>6551.3899999999994</v>
      </c>
    </row>
    <row r="64" spans="1:10" ht="14" x14ac:dyDescent="0.3">
      <c r="A64" s="55" t="s">
        <v>200</v>
      </c>
      <c r="B64" s="57" t="s">
        <v>33</v>
      </c>
      <c r="C64" s="59" t="s">
        <v>222</v>
      </c>
      <c r="D64" s="158" t="s">
        <v>407</v>
      </c>
      <c r="E64" s="159">
        <v>1</v>
      </c>
      <c r="F64" s="60" t="s">
        <v>298</v>
      </c>
      <c r="G64" s="160">
        <v>0</v>
      </c>
      <c r="H64" s="146"/>
      <c r="I64" s="145">
        <v>4316.21</v>
      </c>
      <c r="J64" s="149">
        <f t="shared" si="2"/>
        <v>4316.21</v>
      </c>
    </row>
    <row r="65" spans="1:10" ht="14" x14ac:dyDescent="0.3">
      <c r="A65" s="55" t="s">
        <v>183</v>
      </c>
      <c r="B65" s="57" t="s">
        <v>27</v>
      </c>
      <c r="C65" s="61" t="s">
        <v>636</v>
      </c>
      <c r="D65" s="158" t="s">
        <v>227</v>
      </c>
      <c r="E65" s="159">
        <v>1</v>
      </c>
      <c r="F65" s="90" t="s">
        <v>610</v>
      </c>
      <c r="G65" s="160">
        <v>0</v>
      </c>
      <c r="H65" s="146">
        <v>1695.65</v>
      </c>
      <c r="I65" s="146">
        <v>6782.61</v>
      </c>
      <c r="J65" s="149">
        <f t="shared" si="2"/>
        <v>8478.26</v>
      </c>
    </row>
    <row r="66" spans="1:10" ht="14" x14ac:dyDescent="0.3">
      <c r="A66" s="55" t="s">
        <v>202</v>
      </c>
      <c r="B66" s="55" t="s">
        <v>31</v>
      </c>
      <c r="C66" s="59" t="s">
        <v>222</v>
      </c>
      <c r="D66" s="158" t="s">
        <v>407</v>
      </c>
      <c r="E66" s="159">
        <v>1</v>
      </c>
      <c r="F66" s="129" t="s">
        <v>300</v>
      </c>
      <c r="G66" s="160">
        <v>0</v>
      </c>
      <c r="H66" s="146"/>
      <c r="I66" s="146">
        <v>5241.1099999999997</v>
      </c>
      <c r="J66" s="149">
        <f t="shared" si="2"/>
        <v>5241.1099999999997</v>
      </c>
    </row>
    <row r="67" spans="1:10" ht="14" x14ac:dyDescent="0.3">
      <c r="A67" s="55" t="s">
        <v>180</v>
      </c>
      <c r="B67" s="58" t="s">
        <v>37</v>
      </c>
      <c r="C67" s="61" t="s">
        <v>636</v>
      </c>
      <c r="D67" s="158" t="s">
        <v>227</v>
      </c>
      <c r="E67" s="159">
        <v>1</v>
      </c>
      <c r="F67" s="60" t="s">
        <v>614</v>
      </c>
      <c r="G67" s="160">
        <v>0</v>
      </c>
      <c r="H67" s="146">
        <v>770.75</v>
      </c>
      <c r="I67" s="145">
        <v>3083.01</v>
      </c>
      <c r="J67" s="149">
        <f t="shared" si="2"/>
        <v>3853.76</v>
      </c>
    </row>
    <row r="68" spans="1:10" ht="14" x14ac:dyDescent="0.3">
      <c r="A68" s="55" t="s">
        <v>189</v>
      </c>
      <c r="B68" s="55" t="s">
        <v>31</v>
      </c>
      <c r="C68" s="61" t="s">
        <v>219</v>
      </c>
      <c r="D68" s="158" t="s">
        <v>227</v>
      </c>
      <c r="E68" s="159">
        <v>1</v>
      </c>
      <c r="F68" s="61" t="s">
        <v>302</v>
      </c>
      <c r="G68" s="160">
        <v>0</v>
      </c>
      <c r="H68" s="146">
        <v>1310.28</v>
      </c>
      <c r="I68" s="146">
        <v>5241.1099999999997</v>
      </c>
      <c r="J68" s="149">
        <f t="shared" si="2"/>
        <v>6551.3899999999994</v>
      </c>
    </row>
    <row r="69" spans="1:10" ht="14" x14ac:dyDescent="0.3">
      <c r="A69" s="56" t="s">
        <v>182</v>
      </c>
      <c r="B69" s="56" t="s">
        <v>39</v>
      </c>
      <c r="C69" s="59" t="s">
        <v>634</v>
      </c>
      <c r="D69" s="158" t="s">
        <v>227</v>
      </c>
      <c r="E69" s="159">
        <v>1</v>
      </c>
      <c r="F69" s="90" t="s">
        <v>644</v>
      </c>
      <c r="G69" s="160">
        <v>0</v>
      </c>
      <c r="H69" s="146">
        <v>500.99</v>
      </c>
      <c r="I69" s="146">
        <v>2003.96</v>
      </c>
      <c r="J69" s="149">
        <f t="shared" si="2"/>
        <v>2504.9499999999998</v>
      </c>
    </row>
    <row r="70" spans="1:10" ht="14" x14ac:dyDescent="0.3">
      <c r="A70" s="55" t="s">
        <v>195</v>
      </c>
      <c r="B70" s="55" t="s">
        <v>41</v>
      </c>
      <c r="C70" s="59" t="s">
        <v>222</v>
      </c>
      <c r="D70" s="158" t="s">
        <v>227</v>
      </c>
      <c r="E70" s="159">
        <v>1</v>
      </c>
      <c r="F70" s="60" t="s">
        <v>304</v>
      </c>
      <c r="G70" s="160">
        <v>0</v>
      </c>
      <c r="H70" s="146">
        <v>308.3</v>
      </c>
      <c r="I70" s="146">
        <v>1233.21</v>
      </c>
      <c r="J70" s="150">
        <f t="shared" si="2"/>
        <v>1541.51</v>
      </c>
    </row>
    <row r="71" spans="1:10" ht="14" x14ac:dyDescent="0.3">
      <c r="A71" s="55" t="s">
        <v>180</v>
      </c>
      <c r="B71" s="58" t="s">
        <v>37</v>
      </c>
      <c r="C71" s="60" t="s">
        <v>226</v>
      </c>
      <c r="D71" s="158" t="s">
        <v>407</v>
      </c>
      <c r="E71" s="159">
        <v>1</v>
      </c>
      <c r="F71" s="60" t="s">
        <v>411</v>
      </c>
      <c r="G71" s="160">
        <v>0</v>
      </c>
      <c r="H71" s="146"/>
      <c r="I71" s="145">
        <v>3083.01</v>
      </c>
      <c r="J71" s="149">
        <f t="shared" si="2"/>
        <v>3083.01</v>
      </c>
    </row>
    <row r="72" spans="1:10" ht="14" x14ac:dyDescent="0.3">
      <c r="A72" s="55" t="s">
        <v>197</v>
      </c>
      <c r="B72" s="57" t="s">
        <v>27</v>
      </c>
      <c r="C72" s="60" t="s">
        <v>226</v>
      </c>
      <c r="D72" s="158" t="s">
        <v>407</v>
      </c>
      <c r="E72" s="159">
        <v>1</v>
      </c>
      <c r="F72" s="129" t="s">
        <v>305</v>
      </c>
      <c r="G72" s="160">
        <v>0</v>
      </c>
      <c r="H72" s="146"/>
      <c r="I72" s="146">
        <v>6782.61</v>
      </c>
      <c r="J72" s="149">
        <f t="shared" ref="J72:J103" si="3">H72+I72</f>
        <v>6782.61</v>
      </c>
    </row>
    <row r="73" spans="1:10" ht="14" x14ac:dyDescent="0.3">
      <c r="A73" s="55" t="s">
        <v>189</v>
      </c>
      <c r="B73" s="55" t="s">
        <v>31</v>
      </c>
      <c r="C73" s="59" t="s">
        <v>222</v>
      </c>
      <c r="D73" s="158" t="s">
        <v>227</v>
      </c>
      <c r="E73" s="159">
        <v>1</v>
      </c>
      <c r="F73" s="60" t="s">
        <v>664</v>
      </c>
      <c r="G73" s="160">
        <v>0</v>
      </c>
      <c r="H73" s="146">
        <v>1310.28</v>
      </c>
      <c r="I73" s="146">
        <v>5241.1099999999997</v>
      </c>
      <c r="J73" s="149">
        <f t="shared" si="3"/>
        <v>6551.3899999999994</v>
      </c>
    </row>
    <row r="74" spans="1:10" ht="14" x14ac:dyDescent="0.3">
      <c r="A74" s="55" t="s">
        <v>693</v>
      </c>
      <c r="B74" s="55" t="s">
        <v>449</v>
      </c>
      <c r="C74" s="61" t="s">
        <v>219</v>
      </c>
      <c r="D74" s="158" t="s">
        <v>461</v>
      </c>
      <c r="E74" s="159">
        <v>1</v>
      </c>
      <c r="F74" s="90" t="s">
        <v>625</v>
      </c>
      <c r="G74" s="160">
        <v>0</v>
      </c>
      <c r="H74" s="146"/>
      <c r="I74" s="146">
        <v>14838.72</v>
      </c>
      <c r="J74" s="149">
        <f t="shared" si="3"/>
        <v>14838.72</v>
      </c>
    </row>
    <row r="75" spans="1:10" ht="14" x14ac:dyDescent="0.3">
      <c r="A75" s="55" t="s">
        <v>187</v>
      </c>
      <c r="B75" s="55" t="s">
        <v>25</v>
      </c>
      <c r="C75" s="61" t="s">
        <v>636</v>
      </c>
      <c r="D75" s="158" t="s">
        <v>407</v>
      </c>
      <c r="E75" s="159">
        <v>1</v>
      </c>
      <c r="F75" s="89" t="s">
        <v>306</v>
      </c>
      <c r="G75" s="160">
        <v>0</v>
      </c>
      <c r="H75" s="147"/>
      <c r="I75" s="147">
        <v>10400</v>
      </c>
      <c r="J75" s="146">
        <f t="shared" si="3"/>
        <v>10400</v>
      </c>
    </row>
    <row r="76" spans="1:10" ht="14" x14ac:dyDescent="0.3">
      <c r="A76" s="55" t="s">
        <v>180</v>
      </c>
      <c r="B76" s="57" t="s">
        <v>37</v>
      </c>
      <c r="C76" s="61" t="s">
        <v>636</v>
      </c>
      <c r="D76" s="158" t="s">
        <v>227</v>
      </c>
      <c r="E76" s="159">
        <v>1</v>
      </c>
      <c r="F76" s="155" t="s">
        <v>653</v>
      </c>
      <c r="G76" s="160">
        <v>0</v>
      </c>
      <c r="H76" s="146">
        <v>770.75</v>
      </c>
      <c r="I76" s="145">
        <v>3083.01</v>
      </c>
      <c r="J76" s="149">
        <f t="shared" si="3"/>
        <v>3853.76</v>
      </c>
    </row>
    <row r="77" spans="1:10" ht="14" x14ac:dyDescent="0.3">
      <c r="A77" s="55" t="s">
        <v>183</v>
      </c>
      <c r="B77" s="57" t="s">
        <v>27</v>
      </c>
      <c r="C77" s="60" t="s">
        <v>226</v>
      </c>
      <c r="D77" s="158" t="s">
        <v>227</v>
      </c>
      <c r="E77" s="159">
        <v>1</v>
      </c>
      <c r="F77" s="60" t="s">
        <v>311</v>
      </c>
      <c r="G77" s="160">
        <v>0</v>
      </c>
      <c r="H77" s="146">
        <v>1695.65</v>
      </c>
      <c r="I77" s="146">
        <v>6782.61</v>
      </c>
      <c r="J77" s="149">
        <f t="shared" si="3"/>
        <v>8478.26</v>
      </c>
    </row>
    <row r="78" spans="1:10" ht="14" x14ac:dyDescent="0.3">
      <c r="A78" s="55" t="s">
        <v>181</v>
      </c>
      <c r="B78" s="57" t="s">
        <v>33</v>
      </c>
      <c r="C78" s="60" t="s">
        <v>226</v>
      </c>
      <c r="D78" s="158" t="s">
        <v>227</v>
      </c>
      <c r="E78" s="159">
        <v>1</v>
      </c>
      <c r="F78" s="60" t="s">
        <v>312</v>
      </c>
      <c r="G78" s="160">
        <v>0</v>
      </c>
      <c r="H78" s="146">
        <v>1079.06</v>
      </c>
      <c r="I78" s="145">
        <v>4316.21</v>
      </c>
      <c r="J78" s="149">
        <f t="shared" si="3"/>
        <v>5395.27</v>
      </c>
    </row>
    <row r="79" spans="1:10" ht="14" x14ac:dyDescent="0.3">
      <c r="A79" s="55" t="s">
        <v>185</v>
      </c>
      <c r="B79" s="55" t="s">
        <v>29</v>
      </c>
      <c r="C79" s="59" t="s">
        <v>634</v>
      </c>
      <c r="D79" s="158" t="s">
        <v>227</v>
      </c>
      <c r="E79" s="159">
        <v>1</v>
      </c>
      <c r="F79" s="155" t="s">
        <v>654</v>
      </c>
      <c r="G79" s="160">
        <v>0</v>
      </c>
      <c r="H79" s="146">
        <v>1425.9</v>
      </c>
      <c r="I79" s="146">
        <v>5703.56</v>
      </c>
      <c r="J79" s="149">
        <f t="shared" si="3"/>
        <v>7129.4600000000009</v>
      </c>
    </row>
    <row r="80" spans="1:10" ht="14" x14ac:dyDescent="0.3">
      <c r="A80" s="55" t="s">
        <v>207</v>
      </c>
      <c r="B80" s="57" t="s">
        <v>27</v>
      </c>
      <c r="C80" s="61" t="s">
        <v>636</v>
      </c>
      <c r="D80" s="158" t="s">
        <v>227</v>
      </c>
      <c r="E80" s="159">
        <v>1</v>
      </c>
      <c r="F80" s="60" t="s">
        <v>314</v>
      </c>
      <c r="G80" s="160">
        <v>0</v>
      </c>
      <c r="H80" s="146">
        <v>1695.65</v>
      </c>
      <c r="I80" s="146">
        <v>6782.61</v>
      </c>
      <c r="J80" s="149">
        <f t="shared" si="3"/>
        <v>8478.26</v>
      </c>
    </row>
    <row r="81" spans="1:10" ht="14" x14ac:dyDescent="0.3">
      <c r="A81" s="55" t="s">
        <v>187</v>
      </c>
      <c r="B81" s="55" t="s">
        <v>25</v>
      </c>
      <c r="C81" s="59" t="s">
        <v>222</v>
      </c>
      <c r="D81" s="158" t="s">
        <v>227</v>
      </c>
      <c r="E81" s="159">
        <v>1</v>
      </c>
      <c r="F81" s="89" t="s">
        <v>608</v>
      </c>
      <c r="G81" s="160">
        <v>0</v>
      </c>
      <c r="H81" s="147">
        <v>2600</v>
      </c>
      <c r="I81" s="147">
        <v>10400</v>
      </c>
      <c r="J81" s="146">
        <f t="shared" si="3"/>
        <v>13000</v>
      </c>
    </row>
    <row r="82" spans="1:10" ht="14" x14ac:dyDescent="0.3">
      <c r="A82" s="55" t="s">
        <v>183</v>
      </c>
      <c r="B82" s="57" t="s">
        <v>27</v>
      </c>
      <c r="C82" s="59" t="s">
        <v>222</v>
      </c>
      <c r="D82" s="158" t="s">
        <v>227</v>
      </c>
      <c r="E82" s="159">
        <v>1</v>
      </c>
      <c r="F82" s="154" t="s">
        <v>315</v>
      </c>
      <c r="G82" s="160">
        <v>0</v>
      </c>
      <c r="H82" s="146">
        <v>1695.65</v>
      </c>
      <c r="I82" s="146">
        <v>6782.61</v>
      </c>
      <c r="J82" s="149">
        <f t="shared" si="3"/>
        <v>8478.26</v>
      </c>
    </row>
    <row r="83" spans="1:10" ht="14" x14ac:dyDescent="0.3">
      <c r="A83" s="55" t="s">
        <v>183</v>
      </c>
      <c r="B83" s="57" t="s">
        <v>27</v>
      </c>
      <c r="C83" s="59" t="s">
        <v>222</v>
      </c>
      <c r="D83" s="158" t="s">
        <v>227</v>
      </c>
      <c r="E83" s="159">
        <v>1</v>
      </c>
      <c r="F83" s="60" t="s">
        <v>613</v>
      </c>
      <c r="G83" s="160">
        <v>0</v>
      </c>
      <c r="H83" s="146">
        <v>1695.65</v>
      </c>
      <c r="I83" s="146">
        <v>6782.61</v>
      </c>
      <c r="J83" s="149">
        <f t="shared" si="3"/>
        <v>8478.26</v>
      </c>
    </row>
    <row r="84" spans="1:10" ht="14" x14ac:dyDescent="0.3">
      <c r="A84" s="55" t="s">
        <v>182</v>
      </c>
      <c r="B84" s="56" t="s">
        <v>39</v>
      </c>
      <c r="C84" s="59" t="s">
        <v>634</v>
      </c>
      <c r="D84" s="158" t="s">
        <v>227</v>
      </c>
      <c r="E84" s="159">
        <v>1</v>
      </c>
      <c r="F84" s="129" t="s">
        <v>319</v>
      </c>
      <c r="G84" s="160">
        <v>0</v>
      </c>
      <c r="H84" s="146">
        <v>500.99</v>
      </c>
      <c r="I84" s="146">
        <v>2003.96</v>
      </c>
      <c r="J84" s="149">
        <f t="shared" si="3"/>
        <v>2504.9499999999998</v>
      </c>
    </row>
    <row r="85" spans="1:10" ht="14" x14ac:dyDescent="0.3">
      <c r="A85" s="55" t="s">
        <v>207</v>
      </c>
      <c r="B85" s="57" t="s">
        <v>27</v>
      </c>
      <c r="C85" s="63" t="s">
        <v>636</v>
      </c>
      <c r="D85" s="158" t="s">
        <v>227</v>
      </c>
      <c r="E85" s="159">
        <v>1</v>
      </c>
      <c r="F85" s="60" t="s">
        <v>320</v>
      </c>
      <c r="G85" s="160">
        <v>0</v>
      </c>
      <c r="H85" s="146">
        <v>1695.65</v>
      </c>
      <c r="I85" s="146">
        <v>6782.61</v>
      </c>
      <c r="J85" s="149">
        <f t="shared" si="3"/>
        <v>8478.26</v>
      </c>
    </row>
    <row r="86" spans="1:10" ht="14" x14ac:dyDescent="0.3">
      <c r="A86" s="55" t="s">
        <v>181</v>
      </c>
      <c r="B86" s="57" t="s">
        <v>33</v>
      </c>
      <c r="C86" s="61" t="s">
        <v>219</v>
      </c>
      <c r="D86" s="158" t="s">
        <v>227</v>
      </c>
      <c r="E86" s="159">
        <v>1</v>
      </c>
      <c r="F86" s="60" t="s">
        <v>321</v>
      </c>
      <c r="G86" s="160">
        <v>0</v>
      </c>
      <c r="H86" s="146">
        <v>1079.06</v>
      </c>
      <c r="I86" s="145">
        <v>4316.21</v>
      </c>
      <c r="J86" s="149">
        <f t="shared" si="3"/>
        <v>5395.27</v>
      </c>
    </row>
    <row r="87" spans="1:10" ht="14" x14ac:dyDescent="0.3">
      <c r="A87" s="55" t="s">
        <v>182</v>
      </c>
      <c r="B87" s="56" t="s">
        <v>39</v>
      </c>
      <c r="C87" s="59" t="s">
        <v>634</v>
      </c>
      <c r="D87" s="158" t="s">
        <v>227</v>
      </c>
      <c r="E87" s="159">
        <v>1</v>
      </c>
      <c r="F87" s="60" t="s">
        <v>322</v>
      </c>
      <c r="G87" s="160">
        <v>0</v>
      </c>
      <c r="H87" s="146">
        <v>500.99</v>
      </c>
      <c r="I87" s="146">
        <v>2003.96</v>
      </c>
      <c r="J87" s="149">
        <f t="shared" si="3"/>
        <v>2504.9499999999998</v>
      </c>
    </row>
    <row r="88" spans="1:10" ht="14" x14ac:dyDescent="0.3">
      <c r="A88" s="55" t="s">
        <v>218</v>
      </c>
      <c r="B88" s="55" t="s">
        <v>43</v>
      </c>
      <c r="C88" s="61" t="s">
        <v>634</v>
      </c>
      <c r="D88" s="158" t="s">
        <v>227</v>
      </c>
      <c r="E88" s="159">
        <v>1</v>
      </c>
      <c r="F88" s="63" t="s">
        <v>658</v>
      </c>
      <c r="G88" s="160">
        <v>0</v>
      </c>
      <c r="H88" s="147">
        <v>269.76</v>
      </c>
      <c r="I88" s="147">
        <v>1079.06</v>
      </c>
      <c r="J88" s="150">
        <f t="shared" si="3"/>
        <v>1348.82</v>
      </c>
    </row>
    <row r="89" spans="1:10" ht="14" x14ac:dyDescent="0.3">
      <c r="A89" s="55" t="s">
        <v>209</v>
      </c>
      <c r="B89" s="57" t="s">
        <v>27</v>
      </c>
      <c r="C89" s="61" t="s">
        <v>219</v>
      </c>
      <c r="D89" s="158" t="s">
        <v>227</v>
      </c>
      <c r="E89" s="159">
        <v>1</v>
      </c>
      <c r="F89" s="60" t="s">
        <v>326</v>
      </c>
      <c r="G89" s="160">
        <v>0</v>
      </c>
      <c r="H89" s="146">
        <v>1695.65</v>
      </c>
      <c r="I89" s="146">
        <v>6782.61</v>
      </c>
      <c r="J89" s="149">
        <f t="shared" si="3"/>
        <v>8478.26</v>
      </c>
    </row>
    <row r="90" spans="1:10" ht="14" x14ac:dyDescent="0.3">
      <c r="A90" s="55" t="s">
        <v>185</v>
      </c>
      <c r="B90" s="55" t="s">
        <v>29</v>
      </c>
      <c r="C90" s="63" t="s">
        <v>679</v>
      </c>
      <c r="D90" s="158" t="s">
        <v>227</v>
      </c>
      <c r="E90" s="159">
        <v>1</v>
      </c>
      <c r="F90" s="92" t="s">
        <v>667</v>
      </c>
      <c r="G90" s="160">
        <v>0</v>
      </c>
      <c r="H90" s="146">
        <v>1425.9</v>
      </c>
      <c r="I90" s="146">
        <v>5703.56</v>
      </c>
      <c r="J90" s="149">
        <f t="shared" si="3"/>
        <v>7129.4600000000009</v>
      </c>
    </row>
    <row r="91" spans="1:10" ht="14" x14ac:dyDescent="0.3">
      <c r="A91" s="55" t="s">
        <v>195</v>
      </c>
      <c r="B91" s="55" t="s">
        <v>41</v>
      </c>
      <c r="C91" s="61" t="s">
        <v>219</v>
      </c>
      <c r="D91" s="158" t="s">
        <v>227</v>
      </c>
      <c r="E91" s="159">
        <v>1</v>
      </c>
      <c r="F91" s="90" t="s">
        <v>675</v>
      </c>
      <c r="G91" s="160">
        <v>0</v>
      </c>
      <c r="H91" s="146">
        <v>308.3</v>
      </c>
      <c r="I91" s="146">
        <v>1233.21</v>
      </c>
      <c r="J91" s="150">
        <f t="shared" si="3"/>
        <v>1541.51</v>
      </c>
    </row>
    <row r="92" spans="1:10" ht="14" x14ac:dyDescent="0.3">
      <c r="A92" s="55" t="s">
        <v>180</v>
      </c>
      <c r="B92" s="58" t="s">
        <v>37</v>
      </c>
      <c r="C92" s="61" t="s">
        <v>219</v>
      </c>
      <c r="D92" s="158" t="s">
        <v>227</v>
      </c>
      <c r="E92" s="159">
        <v>1</v>
      </c>
      <c r="F92" s="59" t="s">
        <v>330</v>
      </c>
      <c r="G92" s="160">
        <v>0</v>
      </c>
      <c r="H92" s="146">
        <v>770.75</v>
      </c>
      <c r="I92" s="145">
        <v>3083.01</v>
      </c>
      <c r="J92" s="149">
        <f t="shared" si="3"/>
        <v>3853.76</v>
      </c>
    </row>
    <row r="93" spans="1:10" ht="14" x14ac:dyDescent="0.3">
      <c r="A93" s="55" t="s">
        <v>199</v>
      </c>
      <c r="B93" s="55" t="s">
        <v>31</v>
      </c>
      <c r="C93" s="61" t="s">
        <v>219</v>
      </c>
      <c r="D93" s="158" t="s">
        <v>227</v>
      </c>
      <c r="E93" s="159">
        <v>1</v>
      </c>
      <c r="F93" s="60" t="s">
        <v>331</v>
      </c>
      <c r="G93" s="160">
        <v>0</v>
      </c>
      <c r="H93" s="146">
        <v>1310.28</v>
      </c>
      <c r="I93" s="146">
        <v>5241.1099999999997</v>
      </c>
      <c r="J93" s="149">
        <f t="shared" si="3"/>
        <v>6551.3899999999994</v>
      </c>
    </row>
    <row r="94" spans="1:10" ht="14" x14ac:dyDescent="0.3">
      <c r="A94" s="55" t="s">
        <v>195</v>
      </c>
      <c r="B94" s="55" t="s">
        <v>41</v>
      </c>
      <c r="C94" s="63" t="s">
        <v>219</v>
      </c>
      <c r="D94" s="158" t="s">
        <v>227</v>
      </c>
      <c r="E94" s="159">
        <v>1</v>
      </c>
      <c r="F94" s="60" t="s">
        <v>659</v>
      </c>
      <c r="G94" s="160">
        <v>0</v>
      </c>
      <c r="H94" s="146">
        <v>308.3</v>
      </c>
      <c r="I94" s="146">
        <v>1233.21</v>
      </c>
      <c r="J94" s="150">
        <f t="shared" si="3"/>
        <v>1541.51</v>
      </c>
    </row>
    <row r="95" spans="1:10" ht="14" x14ac:dyDescent="0.3">
      <c r="A95" s="55" t="s">
        <v>196</v>
      </c>
      <c r="B95" s="57" t="s">
        <v>33</v>
      </c>
      <c r="C95" s="59" t="s">
        <v>226</v>
      </c>
      <c r="D95" s="158" t="s">
        <v>227</v>
      </c>
      <c r="E95" s="159">
        <v>1</v>
      </c>
      <c r="F95" s="155" t="s">
        <v>687</v>
      </c>
      <c r="G95" s="160">
        <v>0</v>
      </c>
      <c r="H95" s="146">
        <v>1079.06</v>
      </c>
      <c r="I95" s="145">
        <v>4316.21</v>
      </c>
      <c r="J95" s="149">
        <f t="shared" si="3"/>
        <v>5395.27</v>
      </c>
    </row>
    <row r="96" spans="1:10" ht="14" x14ac:dyDescent="0.3">
      <c r="A96" s="55" t="s">
        <v>185</v>
      </c>
      <c r="B96" s="55" t="s">
        <v>29</v>
      </c>
      <c r="C96" s="61" t="s">
        <v>636</v>
      </c>
      <c r="D96" s="158" t="s">
        <v>227</v>
      </c>
      <c r="E96" s="159">
        <v>1</v>
      </c>
      <c r="F96" s="61" t="s">
        <v>336</v>
      </c>
      <c r="G96" s="160">
        <v>0</v>
      </c>
      <c r="H96" s="146">
        <v>1425.9</v>
      </c>
      <c r="I96" s="146">
        <v>5703.56</v>
      </c>
      <c r="J96" s="149">
        <f t="shared" si="3"/>
        <v>7129.4600000000009</v>
      </c>
    </row>
    <row r="97" spans="1:10" ht="14" x14ac:dyDescent="0.3">
      <c r="A97" s="55" t="s">
        <v>216</v>
      </c>
      <c r="B97" s="55" t="s">
        <v>437</v>
      </c>
      <c r="C97" s="59" t="s">
        <v>222</v>
      </c>
      <c r="D97" s="158" t="s">
        <v>227</v>
      </c>
      <c r="E97" s="159">
        <v>1</v>
      </c>
      <c r="F97" s="89" t="s">
        <v>607</v>
      </c>
      <c r="G97" s="160">
        <v>0</v>
      </c>
      <c r="H97" s="146">
        <v>9396</v>
      </c>
      <c r="I97" s="146">
        <v>21924</v>
      </c>
      <c r="J97" s="150">
        <f t="shared" si="3"/>
        <v>31320</v>
      </c>
    </row>
    <row r="98" spans="1:10" ht="14" x14ac:dyDescent="0.3">
      <c r="A98" s="55" t="s">
        <v>195</v>
      </c>
      <c r="B98" s="55" t="s">
        <v>41</v>
      </c>
      <c r="C98" s="59" t="s">
        <v>634</v>
      </c>
      <c r="D98" s="158" t="s">
        <v>227</v>
      </c>
      <c r="E98" s="159">
        <v>1</v>
      </c>
      <c r="F98" s="61" t="s">
        <v>338</v>
      </c>
      <c r="G98" s="160">
        <v>0</v>
      </c>
      <c r="H98" s="146">
        <v>308.3</v>
      </c>
      <c r="I98" s="146">
        <v>1233.21</v>
      </c>
      <c r="J98" s="150">
        <f t="shared" si="3"/>
        <v>1541.51</v>
      </c>
    </row>
    <row r="99" spans="1:10" ht="14" x14ac:dyDescent="0.3">
      <c r="A99" s="55" t="s">
        <v>196</v>
      </c>
      <c r="B99" s="57" t="s">
        <v>33</v>
      </c>
      <c r="C99" s="60" t="s">
        <v>226</v>
      </c>
      <c r="D99" s="158" t="s">
        <v>407</v>
      </c>
      <c r="E99" s="159">
        <v>1</v>
      </c>
      <c r="F99" s="60" t="s">
        <v>339</v>
      </c>
      <c r="G99" s="160">
        <v>0</v>
      </c>
      <c r="H99" s="146"/>
      <c r="I99" s="145">
        <v>4316.21</v>
      </c>
      <c r="J99" s="149">
        <f t="shared" si="3"/>
        <v>4316.21</v>
      </c>
    </row>
    <row r="100" spans="1:10" ht="14" x14ac:dyDescent="0.3">
      <c r="A100" s="55" t="s">
        <v>213</v>
      </c>
      <c r="B100" s="57" t="s">
        <v>27</v>
      </c>
      <c r="C100" s="59" t="s">
        <v>634</v>
      </c>
      <c r="D100" s="158" t="s">
        <v>227</v>
      </c>
      <c r="E100" s="159">
        <v>1</v>
      </c>
      <c r="F100" s="60" t="s">
        <v>340</v>
      </c>
      <c r="G100" s="160">
        <v>0</v>
      </c>
      <c r="H100" s="146">
        <v>1695.65</v>
      </c>
      <c r="I100" s="146">
        <v>6782.61</v>
      </c>
      <c r="J100" s="149">
        <f t="shared" si="3"/>
        <v>8478.26</v>
      </c>
    </row>
    <row r="101" spans="1:10" ht="14" x14ac:dyDescent="0.3">
      <c r="A101" s="55" t="s">
        <v>189</v>
      </c>
      <c r="B101" s="55" t="s">
        <v>31</v>
      </c>
      <c r="C101" s="59" t="s">
        <v>636</v>
      </c>
      <c r="D101" s="158" t="s">
        <v>227</v>
      </c>
      <c r="E101" s="159">
        <v>1</v>
      </c>
      <c r="F101" s="60" t="s">
        <v>341</v>
      </c>
      <c r="G101" s="160">
        <v>0</v>
      </c>
      <c r="H101" s="146">
        <v>1310.28</v>
      </c>
      <c r="I101" s="146">
        <v>5241.1099999999997</v>
      </c>
      <c r="J101" s="149">
        <f t="shared" si="3"/>
        <v>6551.3899999999994</v>
      </c>
    </row>
    <row r="102" spans="1:10" ht="14" x14ac:dyDescent="0.3">
      <c r="A102" s="55" t="s">
        <v>189</v>
      </c>
      <c r="B102" s="55" t="s">
        <v>31</v>
      </c>
      <c r="C102" s="61" t="s">
        <v>219</v>
      </c>
      <c r="D102" s="158" t="s">
        <v>227</v>
      </c>
      <c r="E102" s="159">
        <v>1</v>
      </c>
      <c r="F102" s="61" t="s">
        <v>342</v>
      </c>
      <c r="G102" s="160">
        <v>0</v>
      </c>
      <c r="H102" s="146">
        <v>1310.28</v>
      </c>
      <c r="I102" s="146">
        <v>5241.1099999999997</v>
      </c>
      <c r="J102" s="149">
        <f t="shared" si="3"/>
        <v>6551.3899999999994</v>
      </c>
    </row>
    <row r="103" spans="1:10" ht="14" x14ac:dyDescent="0.3">
      <c r="A103" s="55" t="s">
        <v>181</v>
      </c>
      <c r="B103" s="57" t="s">
        <v>33</v>
      </c>
      <c r="C103" s="59" t="s">
        <v>222</v>
      </c>
      <c r="D103" s="158" t="s">
        <v>227</v>
      </c>
      <c r="E103" s="159">
        <v>1</v>
      </c>
      <c r="F103" s="60" t="s">
        <v>343</v>
      </c>
      <c r="G103" s="160">
        <v>0</v>
      </c>
      <c r="H103" s="146">
        <v>1079.06</v>
      </c>
      <c r="I103" s="145">
        <v>4316.21</v>
      </c>
      <c r="J103" s="149">
        <f t="shared" si="3"/>
        <v>5395.27</v>
      </c>
    </row>
    <row r="104" spans="1:10" ht="14" x14ac:dyDescent="0.3">
      <c r="A104" s="55" t="s">
        <v>189</v>
      </c>
      <c r="B104" s="55" t="s">
        <v>31</v>
      </c>
      <c r="C104" s="61" t="s">
        <v>219</v>
      </c>
      <c r="D104" s="158" t="s">
        <v>227</v>
      </c>
      <c r="E104" s="159">
        <v>1</v>
      </c>
      <c r="F104" s="60" t="s">
        <v>344</v>
      </c>
      <c r="G104" s="160">
        <v>0</v>
      </c>
      <c r="H104" s="146">
        <v>1310.28</v>
      </c>
      <c r="I104" s="146">
        <v>5241.1099999999997</v>
      </c>
      <c r="J104" s="149">
        <f t="shared" ref="J104:J135" si="4">H104+I104</f>
        <v>6551.3899999999994</v>
      </c>
    </row>
    <row r="105" spans="1:10" ht="14" x14ac:dyDescent="0.3">
      <c r="A105" s="55" t="s">
        <v>183</v>
      </c>
      <c r="B105" s="57" t="s">
        <v>27</v>
      </c>
      <c r="C105" s="59" t="s">
        <v>634</v>
      </c>
      <c r="D105" s="158" t="s">
        <v>461</v>
      </c>
      <c r="E105" s="159">
        <v>1</v>
      </c>
      <c r="F105" s="61" t="s">
        <v>665</v>
      </c>
      <c r="G105" s="160">
        <v>0</v>
      </c>
      <c r="H105" s="146">
        <v>1695.65</v>
      </c>
      <c r="I105" s="146">
        <v>6782.61</v>
      </c>
      <c r="J105" s="149">
        <f t="shared" si="4"/>
        <v>8478.26</v>
      </c>
    </row>
    <row r="106" spans="1:10" ht="14" x14ac:dyDescent="0.3">
      <c r="A106" s="55" t="s">
        <v>206</v>
      </c>
      <c r="B106" s="57" t="s">
        <v>27</v>
      </c>
      <c r="C106" s="61" t="s">
        <v>219</v>
      </c>
      <c r="D106" s="158" t="s">
        <v>407</v>
      </c>
      <c r="E106" s="159">
        <v>1</v>
      </c>
      <c r="F106" s="60" t="s">
        <v>351</v>
      </c>
      <c r="G106" s="160">
        <v>0</v>
      </c>
      <c r="H106" s="146"/>
      <c r="I106" s="146">
        <v>6782.61</v>
      </c>
      <c r="J106" s="149">
        <f t="shared" si="4"/>
        <v>6782.61</v>
      </c>
    </row>
    <row r="107" spans="1:10" ht="14" x14ac:dyDescent="0.3">
      <c r="A107" s="55" t="s">
        <v>199</v>
      </c>
      <c r="B107" s="55" t="s">
        <v>31</v>
      </c>
      <c r="C107" s="61" t="s">
        <v>219</v>
      </c>
      <c r="D107" s="158" t="s">
        <v>227</v>
      </c>
      <c r="E107" s="159">
        <v>1</v>
      </c>
      <c r="F107" s="60" t="s">
        <v>569</v>
      </c>
      <c r="G107" s="160">
        <v>0</v>
      </c>
      <c r="H107" s="146">
        <v>1310.28</v>
      </c>
      <c r="I107" s="146">
        <v>5241.1099999999997</v>
      </c>
      <c r="J107" s="149">
        <f t="shared" si="4"/>
        <v>6551.3899999999994</v>
      </c>
    </row>
    <row r="108" spans="1:10" ht="14" x14ac:dyDescent="0.3">
      <c r="A108" s="55" t="s">
        <v>180</v>
      </c>
      <c r="B108" s="58" t="s">
        <v>37</v>
      </c>
      <c r="C108" s="61" t="s">
        <v>219</v>
      </c>
      <c r="D108" s="158" t="s">
        <v>227</v>
      </c>
      <c r="E108" s="159">
        <v>1</v>
      </c>
      <c r="F108" s="60" t="s">
        <v>352</v>
      </c>
      <c r="G108" s="160">
        <v>0</v>
      </c>
      <c r="H108" s="146">
        <v>770.75</v>
      </c>
      <c r="I108" s="145">
        <v>3083.01</v>
      </c>
      <c r="J108" s="149">
        <f t="shared" si="4"/>
        <v>3853.76</v>
      </c>
    </row>
    <row r="109" spans="1:10" ht="14" x14ac:dyDescent="0.3">
      <c r="A109" s="55" t="s">
        <v>694</v>
      </c>
      <c r="B109" s="55" t="s">
        <v>449</v>
      </c>
      <c r="C109" s="60" t="s">
        <v>226</v>
      </c>
      <c r="D109" s="158" t="s">
        <v>407</v>
      </c>
      <c r="E109" s="159">
        <v>1</v>
      </c>
      <c r="F109" s="60" t="s">
        <v>353</v>
      </c>
      <c r="G109" s="160">
        <v>0</v>
      </c>
      <c r="H109" s="146"/>
      <c r="I109" s="146">
        <v>14838.72</v>
      </c>
      <c r="J109" s="149">
        <f t="shared" si="4"/>
        <v>14838.72</v>
      </c>
    </row>
    <row r="110" spans="1:10" ht="14" x14ac:dyDescent="0.3">
      <c r="A110" s="55" t="s">
        <v>181</v>
      </c>
      <c r="B110" s="57" t="s">
        <v>33</v>
      </c>
      <c r="C110" s="63" t="s">
        <v>637</v>
      </c>
      <c r="D110" s="158" t="s">
        <v>227</v>
      </c>
      <c r="E110" s="159">
        <v>1</v>
      </c>
      <c r="F110" s="90" t="s">
        <v>641</v>
      </c>
      <c r="G110" s="160">
        <v>0</v>
      </c>
      <c r="H110" s="146">
        <v>1079.06</v>
      </c>
      <c r="I110" s="145">
        <v>4316.21</v>
      </c>
      <c r="J110" s="149">
        <f t="shared" si="4"/>
        <v>5395.27</v>
      </c>
    </row>
    <row r="111" spans="1:10" ht="14" x14ac:dyDescent="0.3">
      <c r="A111" s="55" t="s">
        <v>217</v>
      </c>
      <c r="B111" s="57" t="s">
        <v>27</v>
      </c>
      <c r="C111" s="63" t="s">
        <v>679</v>
      </c>
      <c r="D111" s="158" t="s">
        <v>407</v>
      </c>
      <c r="E111" s="159">
        <v>1</v>
      </c>
      <c r="F111" s="60" t="s">
        <v>356</v>
      </c>
      <c r="G111" s="160">
        <v>0</v>
      </c>
      <c r="H111" s="146"/>
      <c r="I111" s="146">
        <v>6782.61</v>
      </c>
      <c r="J111" s="149">
        <f t="shared" si="4"/>
        <v>6782.61</v>
      </c>
    </row>
    <row r="112" spans="1:10" ht="14" x14ac:dyDescent="0.3">
      <c r="A112" s="55" t="s">
        <v>185</v>
      </c>
      <c r="B112" s="55" t="s">
        <v>29</v>
      </c>
      <c r="C112" s="59" t="s">
        <v>222</v>
      </c>
      <c r="D112" s="158" t="s">
        <v>227</v>
      </c>
      <c r="E112" s="159">
        <v>1</v>
      </c>
      <c r="F112" s="60" t="s">
        <v>357</v>
      </c>
      <c r="G112" s="160">
        <v>0</v>
      </c>
      <c r="H112" s="146">
        <v>1425.9</v>
      </c>
      <c r="I112" s="146">
        <v>5703.56</v>
      </c>
      <c r="J112" s="149">
        <f t="shared" si="4"/>
        <v>7129.4600000000009</v>
      </c>
    </row>
    <row r="113" spans="1:10" ht="14" x14ac:dyDescent="0.3">
      <c r="A113" s="55" t="s">
        <v>183</v>
      </c>
      <c r="B113" s="57" t="s">
        <v>27</v>
      </c>
      <c r="C113" s="59" t="s">
        <v>222</v>
      </c>
      <c r="D113" s="158" t="s">
        <v>227</v>
      </c>
      <c r="E113" s="159">
        <v>1</v>
      </c>
      <c r="F113" s="61" t="s">
        <v>358</v>
      </c>
      <c r="G113" s="160">
        <v>0</v>
      </c>
      <c r="H113" s="146">
        <v>1695.65</v>
      </c>
      <c r="I113" s="146">
        <v>6782.61</v>
      </c>
      <c r="J113" s="149">
        <f t="shared" si="4"/>
        <v>8478.26</v>
      </c>
    </row>
    <row r="114" spans="1:10" ht="14" x14ac:dyDescent="0.3">
      <c r="A114" s="55" t="s">
        <v>183</v>
      </c>
      <c r="B114" s="57" t="s">
        <v>27</v>
      </c>
      <c r="C114" s="59" t="s">
        <v>634</v>
      </c>
      <c r="D114" s="158" t="s">
        <v>227</v>
      </c>
      <c r="E114" s="159">
        <v>1</v>
      </c>
      <c r="F114" s="60" t="s">
        <v>360</v>
      </c>
      <c r="G114" s="160">
        <v>0</v>
      </c>
      <c r="H114" s="146">
        <v>1695.65</v>
      </c>
      <c r="I114" s="146">
        <v>6782.61</v>
      </c>
      <c r="J114" s="149">
        <f t="shared" si="4"/>
        <v>8478.26</v>
      </c>
    </row>
    <row r="115" spans="1:10" ht="14" x14ac:dyDescent="0.3">
      <c r="A115" s="55" t="s">
        <v>183</v>
      </c>
      <c r="B115" s="57" t="s">
        <v>27</v>
      </c>
      <c r="C115" s="59" t="s">
        <v>222</v>
      </c>
      <c r="D115" s="158" t="s">
        <v>227</v>
      </c>
      <c r="E115" s="159">
        <v>1</v>
      </c>
      <c r="F115" s="60" t="s">
        <v>361</v>
      </c>
      <c r="G115" s="160">
        <v>0</v>
      </c>
      <c r="H115" s="146">
        <v>1695.65</v>
      </c>
      <c r="I115" s="146">
        <v>6782.61</v>
      </c>
      <c r="J115" s="149">
        <f t="shared" si="4"/>
        <v>8478.26</v>
      </c>
    </row>
    <row r="116" spans="1:10" ht="14" x14ac:dyDescent="0.3">
      <c r="A116" s="55" t="s">
        <v>185</v>
      </c>
      <c r="B116" s="55" t="s">
        <v>29</v>
      </c>
      <c r="C116" s="59" t="s">
        <v>634</v>
      </c>
      <c r="D116" s="158" t="s">
        <v>227</v>
      </c>
      <c r="E116" s="159">
        <v>1</v>
      </c>
      <c r="F116" s="60" t="s">
        <v>363</v>
      </c>
      <c r="G116" s="160">
        <v>0</v>
      </c>
      <c r="H116" s="146">
        <v>1425.9</v>
      </c>
      <c r="I116" s="146">
        <v>5703.56</v>
      </c>
      <c r="J116" s="149">
        <f t="shared" si="4"/>
        <v>7129.4600000000009</v>
      </c>
    </row>
    <row r="117" spans="1:10" ht="14" x14ac:dyDescent="0.3">
      <c r="A117" s="55" t="s">
        <v>189</v>
      </c>
      <c r="B117" s="55" t="s">
        <v>31</v>
      </c>
      <c r="C117" s="59" t="s">
        <v>222</v>
      </c>
      <c r="D117" s="158" t="s">
        <v>227</v>
      </c>
      <c r="E117" s="159">
        <v>1</v>
      </c>
      <c r="F117" s="60" t="s">
        <v>364</v>
      </c>
      <c r="G117" s="160">
        <v>0</v>
      </c>
      <c r="H117" s="146">
        <v>1310.28</v>
      </c>
      <c r="I117" s="146">
        <v>5241.1099999999997</v>
      </c>
      <c r="J117" s="149">
        <f t="shared" si="4"/>
        <v>6551.3899999999994</v>
      </c>
    </row>
    <row r="118" spans="1:10" ht="14" x14ac:dyDescent="0.3">
      <c r="A118" s="55" t="s">
        <v>215</v>
      </c>
      <c r="B118" s="58" t="s">
        <v>37</v>
      </c>
      <c r="C118" s="61" t="s">
        <v>219</v>
      </c>
      <c r="D118" s="158" t="s">
        <v>407</v>
      </c>
      <c r="E118" s="159">
        <v>1</v>
      </c>
      <c r="F118" s="60" t="s">
        <v>365</v>
      </c>
      <c r="G118" s="160">
        <v>0</v>
      </c>
      <c r="H118" s="146"/>
      <c r="I118" s="145">
        <v>3083.01</v>
      </c>
      <c r="J118" s="149">
        <f t="shared" si="4"/>
        <v>3083.01</v>
      </c>
    </row>
    <row r="119" spans="1:10" ht="14" x14ac:dyDescent="0.3">
      <c r="A119" s="55" t="s">
        <v>196</v>
      </c>
      <c r="B119" s="57" t="s">
        <v>33</v>
      </c>
      <c r="C119" s="63" t="s">
        <v>219</v>
      </c>
      <c r="D119" s="158" t="s">
        <v>227</v>
      </c>
      <c r="E119" s="159">
        <v>1</v>
      </c>
      <c r="F119" s="60" t="s">
        <v>366</v>
      </c>
      <c r="G119" s="160">
        <v>0</v>
      </c>
      <c r="H119" s="146">
        <v>1079.06</v>
      </c>
      <c r="I119" s="145">
        <v>4316.21</v>
      </c>
      <c r="J119" s="149">
        <f t="shared" si="4"/>
        <v>5395.27</v>
      </c>
    </row>
    <row r="120" spans="1:10" ht="14" x14ac:dyDescent="0.3">
      <c r="A120" s="55" t="s">
        <v>189</v>
      </c>
      <c r="B120" s="55" t="s">
        <v>31</v>
      </c>
      <c r="C120" s="63" t="s">
        <v>637</v>
      </c>
      <c r="D120" s="158" t="s">
        <v>227</v>
      </c>
      <c r="E120" s="159">
        <v>1</v>
      </c>
      <c r="F120" s="60" t="s">
        <v>367</v>
      </c>
      <c r="G120" s="160">
        <v>0</v>
      </c>
      <c r="H120" s="146">
        <v>1310.28</v>
      </c>
      <c r="I120" s="146">
        <v>5241.1099999999997</v>
      </c>
      <c r="J120" s="149">
        <f t="shared" si="4"/>
        <v>6551.3899999999994</v>
      </c>
    </row>
    <row r="121" spans="1:10" ht="14" x14ac:dyDescent="0.3">
      <c r="A121" s="55" t="s">
        <v>195</v>
      </c>
      <c r="B121" s="55" t="s">
        <v>41</v>
      </c>
      <c r="C121" s="60" t="s">
        <v>222</v>
      </c>
      <c r="D121" s="158" t="s">
        <v>227</v>
      </c>
      <c r="E121" s="159">
        <v>1</v>
      </c>
      <c r="F121" s="90" t="s">
        <v>666</v>
      </c>
      <c r="G121" s="160">
        <v>0</v>
      </c>
      <c r="H121" s="146">
        <v>308.3</v>
      </c>
      <c r="I121" s="146">
        <v>1233.21</v>
      </c>
      <c r="J121" s="150">
        <f t="shared" si="4"/>
        <v>1541.51</v>
      </c>
    </row>
    <row r="122" spans="1:10" ht="14" x14ac:dyDescent="0.3">
      <c r="A122" s="55" t="s">
        <v>204</v>
      </c>
      <c r="B122" s="55" t="s">
        <v>41</v>
      </c>
      <c r="C122" s="63" t="s">
        <v>222</v>
      </c>
      <c r="D122" s="158" t="s">
        <v>227</v>
      </c>
      <c r="E122" s="159">
        <v>1</v>
      </c>
      <c r="F122" s="60" t="s">
        <v>660</v>
      </c>
      <c r="G122" s="160">
        <v>0</v>
      </c>
      <c r="H122" s="146">
        <v>308.3</v>
      </c>
      <c r="I122" s="146">
        <v>1233.21</v>
      </c>
      <c r="J122" s="150">
        <f t="shared" si="4"/>
        <v>1541.51</v>
      </c>
    </row>
    <row r="123" spans="1:10" ht="14" x14ac:dyDescent="0.3">
      <c r="A123" s="55" t="s">
        <v>189</v>
      </c>
      <c r="B123" s="55" t="s">
        <v>31</v>
      </c>
      <c r="C123" s="61" t="s">
        <v>219</v>
      </c>
      <c r="D123" s="158" t="s">
        <v>227</v>
      </c>
      <c r="E123" s="159">
        <v>1</v>
      </c>
      <c r="F123" s="62" t="s">
        <v>370</v>
      </c>
      <c r="G123" s="160">
        <v>0</v>
      </c>
      <c r="H123" s="146">
        <v>1310.28</v>
      </c>
      <c r="I123" s="146">
        <v>5241.1099999999997</v>
      </c>
      <c r="J123" s="149">
        <f t="shared" si="4"/>
        <v>6551.3899999999994</v>
      </c>
    </row>
    <row r="124" spans="1:10" ht="14" x14ac:dyDescent="0.3">
      <c r="A124" s="55" t="s">
        <v>180</v>
      </c>
      <c r="B124" s="58" t="s">
        <v>37</v>
      </c>
      <c r="C124" s="59" t="s">
        <v>634</v>
      </c>
      <c r="D124" s="158" t="s">
        <v>227</v>
      </c>
      <c r="E124" s="159">
        <v>1</v>
      </c>
      <c r="F124" s="60" t="s">
        <v>371</v>
      </c>
      <c r="G124" s="160">
        <v>0</v>
      </c>
      <c r="H124" s="146">
        <v>770.75</v>
      </c>
      <c r="I124" s="145">
        <v>3083.01</v>
      </c>
      <c r="J124" s="149">
        <f t="shared" si="4"/>
        <v>3853.76</v>
      </c>
    </row>
    <row r="125" spans="1:10" ht="14" x14ac:dyDescent="0.3">
      <c r="A125" s="55" t="s">
        <v>695</v>
      </c>
      <c r="B125" s="55" t="s">
        <v>449</v>
      </c>
      <c r="C125" s="61" t="s">
        <v>636</v>
      </c>
      <c r="D125" s="158" t="s">
        <v>227</v>
      </c>
      <c r="E125" s="159">
        <v>1</v>
      </c>
      <c r="F125" s="89" t="s">
        <v>619</v>
      </c>
      <c r="G125" s="160">
        <v>0</v>
      </c>
      <c r="H125" s="146">
        <v>3709.68</v>
      </c>
      <c r="I125" s="146">
        <v>14838.72</v>
      </c>
      <c r="J125" s="149">
        <f t="shared" si="4"/>
        <v>18548.399999999998</v>
      </c>
    </row>
    <row r="126" spans="1:10" ht="14" x14ac:dyDescent="0.3">
      <c r="A126" s="55" t="s">
        <v>195</v>
      </c>
      <c r="B126" s="55" t="s">
        <v>41</v>
      </c>
      <c r="C126" s="61" t="s">
        <v>219</v>
      </c>
      <c r="D126" s="158" t="s">
        <v>227</v>
      </c>
      <c r="E126" s="159">
        <v>1</v>
      </c>
      <c r="F126" s="92" t="s">
        <v>661</v>
      </c>
      <c r="G126" s="160">
        <v>0</v>
      </c>
      <c r="H126" s="146">
        <v>308.3</v>
      </c>
      <c r="I126" s="146">
        <v>1233.21</v>
      </c>
      <c r="J126" s="150">
        <f t="shared" si="4"/>
        <v>1541.51</v>
      </c>
    </row>
    <row r="127" spans="1:10" ht="14" x14ac:dyDescent="0.3">
      <c r="A127" s="55" t="s">
        <v>195</v>
      </c>
      <c r="B127" s="55" t="s">
        <v>41</v>
      </c>
      <c r="C127" s="59" t="s">
        <v>634</v>
      </c>
      <c r="D127" s="158" t="s">
        <v>227</v>
      </c>
      <c r="E127" s="159">
        <v>1</v>
      </c>
      <c r="F127" s="60" t="s">
        <v>378</v>
      </c>
      <c r="G127" s="160">
        <v>0</v>
      </c>
      <c r="H127" s="146">
        <v>308.3</v>
      </c>
      <c r="I127" s="146">
        <v>1233.21</v>
      </c>
      <c r="J127" s="150">
        <f t="shared" si="4"/>
        <v>1541.51</v>
      </c>
    </row>
    <row r="128" spans="1:10" ht="14" x14ac:dyDescent="0.3">
      <c r="A128" s="55" t="s">
        <v>187</v>
      </c>
      <c r="B128" s="55" t="s">
        <v>25</v>
      </c>
      <c r="C128" s="59" t="s">
        <v>222</v>
      </c>
      <c r="D128" s="158" t="s">
        <v>227</v>
      </c>
      <c r="E128" s="159">
        <v>1</v>
      </c>
      <c r="F128" s="90" t="s">
        <v>624</v>
      </c>
      <c r="G128" s="160">
        <v>0</v>
      </c>
      <c r="H128" s="147">
        <v>2600</v>
      </c>
      <c r="I128" s="147">
        <v>10400</v>
      </c>
      <c r="J128" s="146">
        <f t="shared" si="4"/>
        <v>13000</v>
      </c>
    </row>
    <row r="129" spans="1:10" ht="14" x14ac:dyDescent="0.3">
      <c r="A129" s="55" t="s">
        <v>180</v>
      </c>
      <c r="B129" s="58" t="s">
        <v>37</v>
      </c>
      <c r="C129" s="61" t="s">
        <v>636</v>
      </c>
      <c r="D129" s="158" t="s">
        <v>227</v>
      </c>
      <c r="E129" s="159">
        <v>1</v>
      </c>
      <c r="F129" s="155" t="s">
        <v>655</v>
      </c>
      <c r="G129" s="160">
        <v>0</v>
      </c>
      <c r="H129" s="146">
        <v>770.75</v>
      </c>
      <c r="I129" s="145">
        <v>3083.01</v>
      </c>
      <c r="J129" s="149">
        <f t="shared" si="4"/>
        <v>3853.76</v>
      </c>
    </row>
    <row r="130" spans="1:10" ht="14" x14ac:dyDescent="0.3">
      <c r="A130" s="55" t="s">
        <v>189</v>
      </c>
      <c r="B130" s="55" t="s">
        <v>31</v>
      </c>
      <c r="C130" s="61" t="s">
        <v>219</v>
      </c>
      <c r="D130" s="158" t="s">
        <v>407</v>
      </c>
      <c r="E130" s="159">
        <v>1</v>
      </c>
      <c r="F130" s="60" t="s">
        <v>420</v>
      </c>
      <c r="G130" s="160">
        <v>0</v>
      </c>
      <c r="H130" s="146"/>
      <c r="I130" s="146">
        <v>5241.1099999999997</v>
      </c>
      <c r="J130" s="149">
        <f t="shared" si="4"/>
        <v>5241.1099999999997</v>
      </c>
    </row>
    <row r="131" spans="1:10" ht="14" x14ac:dyDescent="0.3">
      <c r="A131" s="55" t="s">
        <v>180</v>
      </c>
      <c r="B131" s="58" t="s">
        <v>37</v>
      </c>
      <c r="C131" s="59" t="s">
        <v>634</v>
      </c>
      <c r="D131" s="158" t="s">
        <v>227</v>
      </c>
      <c r="E131" s="159">
        <v>1</v>
      </c>
      <c r="F131" s="121" t="s">
        <v>385</v>
      </c>
      <c r="G131" s="160">
        <v>0</v>
      </c>
      <c r="H131" s="146">
        <v>770.75</v>
      </c>
      <c r="I131" s="145">
        <v>3083.01</v>
      </c>
      <c r="J131" s="149">
        <f t="shared" si="4"/>
        <v>3853.76</v>
      </c>
    </row>
    <row r="132" spans="1:10" ht="14" x14ac:dyDescent="0.3">
      <c r="A132" s="56" t="s">
        <v>181</v>
      </c>
      <c r="B132" s="58" t="s">
        <v>33</v>
      </c>
      <c r="C132" s="59" t="s">
        <v>634</v>
      </c>
      <c r="D132" s="158" t="s">
        <v>386</v>
      </c>
      <c r="E132" s="159">
        <v>1</v>
      </c>
      <c r="F132" s="61" t="s">
        <v>386</v>
      </c>
      <c r="G132" s="160">
        <v>0</v>
      </c>
      <c r="H132" s="146">
        <v>1079.06</v>
      </c>
      <c r="I132" s="145">
        <v>4316.21</v>
      </c>
      <c r="J132" s="149">
        <f t="shared" si="4"/>
        <v>5395.27</v>
      </c>
    </row>
    <row r="133" spans="1:10" ht="14" x14ac:dyDescent="0.3">
      <c r="A133" s="56" t="s">
        <v>189</v>
      </c>
      <c r="B133" s="56" t="s">
        <v>31</v>
      </c>
      <c r="C133" s="59" t="s">
        <v>634</v>
      </c>
      <c r="D133" s="158" t="s">
        <v>386</v>
      </c>
      <c r="E133" s="159">
        <v>1</v>
      </c>
      <c r="F133" s="61" t="s">
        <v>386</v>
      </c>
      <c r="G133" s="160">
        <v>0</v>
      </c>
      <c r="H133" s="146">
        <v>1310.28</v>
      </c>
      <c r="I133" s="146">
        <v>5241.1099999999997</v>
      </c>
      <c r="J133" s="149">
        <f t="shared" si="4"/>
        <v>6551.3899999999994</v>
      </c>
    </row>
    <row r="134" spans="1:10" ht="14" x14ac:dyDescent="0.3">
      <c r="A134" s="55" t="s">
        <v>180</v>
      </c>
      <c r="B134" s="58" t="s">
        <v>37</v>
      </c>
      <c r="C134" s="63" t="s">
        <v>636</v>
      </c>
      <c r="D134" s="158" t="s">
        <v>386</v>
      </c>
      <c r="E134" s="159">
        <v>1</v>
      </c>
      <c r="F134" s="61" t="s">
        <v>386</v>
      </c>
      <c r="G134" s="160">
        <v>0</v>
      </c>
      <c r="H134" s="146">
        <v>770.75</v>
      </c>
      <c r="I134" s="145">
        <v>3083.01</v>
      </c>
      <c r="J134" s="149">
        <f t="shared" si="4"/>
        <v>3853.76</v>
      </c>
    </row>
    <row r="135" spans="1:10" ht="14" x14ac:dyDescent="0.3">
      <c r="A135" s="55" t="s">
        <v>181</v>
      </c>
      <c r="B135" s="57" t="s">
        <v>33</v>
      </c>
      <c r="C135" s="59" t="s">
        <v>222</v>
      </c>
      <c r="D135" s="158" t="s">
        <v>386</v>
      </c>
      <c r="E135" s="159">
        <v>1</v>
      </c>
      <c r="F135" s="154" t="s">
        <v>386</v>
      </c>
      <c r="G135" s="160">
        <v>0</v>
      </c>
      <c r="H135" s="146">
        <v>1079.06</v>
      </c>
      <c r="I135" s="145">
        <v>4316.21</v>
      </c>
      <c r="J135" s="149">
        <f t="shared" si="4"/>
        <v>5395.27</v>
      </c>
    </row>
    <row r="136" spans="1:10" ht="14" x14ac:dyDescent="0.3">
      <c r="A136" s="55" t="s">
        <v>185</v>
      </c>
      <c r="B136" s="55" t="s">
        <v>29</v>
      </c>
      <c r="C136" s="61" t="s">
        <v>636</v>
      </c>
      <c r="D136" s="158" t="s">
        <v>386</v>
      </c>
      <c r="E136" s="159">
        <v>1</v>
      </c>
      <c r="F136" s="154" t="s">
        <v>386</v>
      </c>
      <c r="G136" s="160">
        <v>0</v>
      </c>
      <c r="H136" s="146">
        <v>1425.9</v>
      </c>
      <c r="I136" s="146">
        <v>5703.56</v>
      </c>
      <c r="J136" s="149">
        <f t="shared" ref="J136:J167" si="5">H136+I136</f>
        <v>7129.4600000000009</v>
      </c>
    </row>
    <row r="137" spans="1:10" ht="14" x14ac:dyDescent="0.3">
      <c r="A137" s="55" t="s">
        <v>188</v>
      </c>
      <c r="B137" s="55" t="s">
        <v>35</v>
      </c>
      <c r="C137" s="59" t="s">
        <v>226</v>
      </c>
      <c r="D137" s="158" t="s">
        <v>386</v>
      </c>
      <c r="E137" s="159">
        <v>1</v>
      </c>
      <c r="F137" s="154" t="s">
        <v>386</v>
      </c>
      <c r="G137" s="160">
        <v>0</v>
      </c>
      <c r="H137" s="146">
        <v>936.46</v>
      </c>
      <c r="I137" s="146">
        <v>3745.85</v>
      </c>
      <c r="J137" s="149">
        <f t="shared" si="5"/>
        <v>4682.3099999999995</v>
      </c>
    </row>
    <row r="138" spans="1:10" ht="14" x14ac:dyDescent="0.3">
      <c r="A138" s="55" t="s">
        <v>182</v>
      </c>
      <c r="B138" s="56" t="s">
        <v>39</v>
      </c>
      <c r="C138" s="60" t="s">
        <v>226</v>
      </c>
      <c r="D138" s="158" t="s">
        <v>386</v>
      </c>
      <c r="E138" s="159">
        <v>1</v>
      </c>
      <c r="F138" s="61" t="s">
        <v>386</v>
      </c>
      <c r="G138" s="160">
        <v>0</v>
      </c>
      <c r="H138" s="146">
        <v>500.99</v>
      </c>
      <c r="I138" s="146">
        <v>2003.96</v>
      </c>
      <c r="J138" s="149">
        <f t="shared" si="5"/>
        <v>2504.9499999999998</v>
      </c>
    </row>
    <row r="139" spans="1:10" ht="14" x14ac:dyDescent="0.3">
      <c r="A139" s="55" t="s">
        <v>187</v>
      </c>
      <c r="B139" s="55" t="s">
        <v>25</v>
      </c>
      <c r="C139" s="60" t="s">
        <v>226</v>
      </c>
      <c r="D139" s="158" t="s">
        <v>386</v>
      </c>
      <c r="E139" s="159">
        <v>1</v>
      </c>
      <c r="F139" s="61" t="s">
        <v>386</v>
      </c>
      <c r="G139" s="160">
        <v>0</v>
      </c>
      <c r="H139" s="147">
        <v>2600</v>
      </c>
      <c r="I139" s="147">
        <v>10400</v>
      </c>
      <c r="J139" s="146">
        <f t="shared" si="5"/>
        <v>13000</v>
      </c>
    </row>
    <row r="140" spans="1:10" ht="14" x14ac:dyDescent="0.3">
      <c r="A140" s="55" t="s">
        <v>182</v>
      </c>
      <c r="B140" s="56" t="s">
        <v>39</v>
      </c>
      <c r="C140" s="60" t="s">
        <v>226</v>
      </c>
      <c r="D140" s="158" t="s">
        <v>386</v>
      </c>
      <c r="E140" s="159">
        <v>1</v>
      </c>
      <c r="F140" s="61" t="s">
        <v>386</v>
      </c>
      <c r="G140" s="160">
        <v>0</v>
      </c>
      <c r="H140" s="146">
        <v>500.99</v>
      </c>
      <c r="I140" s="146">
        <v>2003.96</v>
      </c>
      <c r="J140" s="149">
        <f t="shared" si="5"/>
        <v>2504.9499999999998</v>
      </c>
    </row>
    <row r="141" spans="1:10" ht="14" x14ac:dyDescent="0.3">
      <c r="A141" s="55" t="s">
        <v>182</v>
      </c>
      <c r="B141" s="56" t="s">
        <v>39</v>
      </c>
      <c r="C141" s="59" t="s">
        <v>634</v>
      </c>
      <c r="D141" s="158" t="s">
        <v>386</v>
      </c>
      <c r="E141" s="159">
        <v>1</v>
      </c>
      <c r="F141" s="154" t="s">
        <v>386</v>
      </c>
      <c r="G141" s="160">
        <v>0</v>
      </c>
      <c r="H141" s="146">
        <v>500.99</v>
      </c>
      <c r="I141" s="146">
        <v>2003.96</v>
      </c>
      <c r="J141" s="149">
        <f t="shared" si="5"/>
        <v>2504.9499999999998</v>
      </c>
    </row>
    <row r="142" spans="1:10" ht="14" x14ac:dyDescent="0.3">
      <c r="A142" s="55" t="s">
        <v>182</v>
      </c>
      <c r="B142" s="56" t="s">
        <v>39</v>
      </c>
      <c r="C142" s="59" t="s">
        <v>634</v>
      </c>
      <c r="D142" s="158" t="s">
        <v>386</v>
      </c>
      <c r="E142" s="159">
        <v>1</v>
      </c>
      <c r="F142" s="154" t="s">
        <v>386</v>
      </c>
      <c r="G142" s="160">
        <v>0</v>
      </c>
      <c r="H142" s="146">
        <v>500.99</v>
      </c>
      <c r="I142" s="146">
        <v>2003.96</v>
      </c>
      <c r="J142" s="149">
        <f t="shared" si="5"/>
        <v>2504.9499999999998</v>
      </c>
    </row>
    <row r="143" spans="1:10" ht="14" x14ac:dyDescent="0.3">
      <c r="A143" s="55" t="s">
        <v>182</v>
      </c>
      <c r="B143" s="56" t="s">
        <v>39</v>
      </c>
      <c r="C143" s="63" t="s">
        <v>637</v>
      </c>
      <c r="D143" s="158" t="s">
        <v>386</v>
      </c>
      <c r="E143" s="159">
        <v>1</v>
      </c>
      <c r="F143" s="61" t="s">
        <v>386</v>
      </c>
      <c r="G143" s="160">
        <v>0</v>
      </c>
      <c r="H143" s="146">
        <v>500.99</v>
      </c>
      <c r="I143" s="146">
        <v>2003.96</v>
      </c>
      <c r="J143" s="149">
        <f t="shared" si="5"/>
        <v>2504.9499999999998</v>
      </c>
    </row>
    <row r="144" spans="1:10" ht="14" x14ac:dyDescent="0.3">
      <c r="A144" s="55" t="s">
        <v>182</v>
      </c>
      <c r="B144" s="56" t="s">
        <v>39</v>
      </c>
      <c r="C144" s="63" t="s">
        <v>679</v>
      </c>
      <c r="D144" s="158" t="s">
        <v>386</v>
      </c>
      <c r="E144" s="159">
        <v>1</v>
      </c>
      <c r="F144" s="154" t="s">
        <v>386</v>
      </c>
      <c r="G144" s="160">
        <v>0</v>
      </c>
      <c r="H144" s="146">
        <v>500.99</v>
      </c>
      <c r="I144" s="146">
        <v>2003.96</v>
      </c>
      <c r="J144" s="149">
        <f t="shared" si="5"/>
        <v>2504.9499999999998</v>
      </c>
    </row>
    <row r="145" spans="1:10" ht="14" x14ac:dyDescent="0.3">
      <c r="A145" s="55" t="s">
        <v>182</v>
      </c>
      <c r="B145" s="56" t="s">
        <v>39</v>
      </c>
      <c r="C145" s="61" t="s">
        <v>219</v>
      </c>
      <c r="D145" s="158" t="s">
        <v>386</v>
      </c>
      <c r="E145" s="159">
        <v>1</v>
      </c>
      <c r="F145" s="61" t="s">
        <v>386</v>
      </c>
      <c r="G145" s="160">
        <v>0</v>
      </c>
      <c r="H145" s="146">
        <v>500.99</v>
      </c>
      <c r="I145" s="146">
        <v>2003.96</v>
      </c>
      <c r="J145" s="149">
        <f t="shared" si="5"/>
        <v>2504.9499999999998</v>
      </c>
    </row>
    <row r="146" spans="1:10" ht="14" x14ac:dyDescent="0.3">
      <c r="A146" s="55" t="s">
        <v>201</v>
      </c>
      <c r="B146" s="56" t="s">
        <v>39</v>
      </c>
      <c r="C146" s="60" t="s">
        <v>226</v>
      </c>
      <c r="D146" s="158" t="s">
        <v>386</v>
      </c>
      <c r="E146" s="159">
        <v>1</v>
      </c>
      <c r="F146" s="154" t="s">
        <v>386</v>
      </c>
      <c r="G146" s="160">
        <v>0</v>
      </c>
      <c r="H146" s="146">
        <v>500.99</v>
      </c>
      <c r="I146" s="146">
        <v>2003.96</v>
      </c>
      <c r="J146" s="149">
        <f t="shared" si="5"/>
        <v>2504.9499999999998</v>
      </c>
    </row>
    <row r="147" spans="1:10" ht="14" x14ac:dyDescent="0.3">
      <c r="A147" s="55" t="s">
        <v>185</v>
      </c>
      <c r="B147" s="55" t="s">
        <v>29</v>
      </c>
      <c r="C147" s="59" t="s">
        <v>219</v>
      </c>
      <c r="D147" s="158" t="s">
        <v>386</v>
      </c>
      <c r="E147" s="159">
        <v>1</v>
      </c>
      <c r="F147" s="61" t="s">
        <v>386</v>
      </c>
      <c r="G147" s="160">
        <v>0</v>
      </c>
      <c r="H147" s="146">
        <v>1425.9</v>
      </c>
      <c r="I147" s="146">
        <v>5703.56</v>
      </c>
      <c r="J147" s="149">
        <f t="shared" si="5"/>
        <v>7129.4600000000009</v>
      </c>
    </row>
    <row r="148" spans="1:10" ht="14" x14ac:dyDescent="0.3">
      <c r="A148" s="55" t="s">
        <v>196</v>
      </c>
      <c r="B148" s="57" t="s">
        <v>33</v>
      </c>
      <c r="C148" s="63" t="s">
        <v>679</v>
      </c>
      <c r="D148" s="158" t="s">
        <v>386</v>
      </c>
      <c r="E148" s="159">
        <v>1</v>
      </c>
      <c r="F148" s="61" t="s">
        <v>386</v>
      </c>
      <c r="G148" s="160">
        <v>0</v>
      </c>
      <c r="H148" s="146">
        <v>1079.06</v>
      </c>
      <c r="I148" s="145">
        <v>4316.21</v>
      </c>
      <c r="J148" s="149">
        <f t="shared" si="5"/>
        <v>5395.27</v>
      </c>
    </row>
    <row r="149" spans="1:10" ht="14" x14ac:dyDescent="0.3">
      <c r="A149" s="55" t="s">
        <v>189</v>
      </c>
      <c r="B149" s="55" t="s">
        <v>31</v>
      </c>
      <c r="C149" s="61" t="s">
        <v>636</v>
      </c>
      <c r="D149" s="158" t="s">
        <v>386</v>
      </c>
      <c r="E149" s="159">
        <v>1</v>
      </c>
      <c r="F149" s="154" t="s">
        <v>386</v>
      </c>
      <c r="G149" s="160">
        <v>0</v>
      </c>
      <c r="H149" s="146">
        <v>1310.28</v>
      </c>
      <c r="I149" s="146">
        <v>5241.1099999999997</v>
      </c>
      <c r="J149" s="149">
        <f t="shared" si="5"/>
        <v>6551.3899999999994</v>
      </c>
    </row>
    <row r="150" spans="1:10" ht="14" x14ac:dyDescent="0.3">
      <c r="A150" s="55" t="s">
        <v>182</v>
      </c>
      <c r="B150" s="56" t="s">
        <v>39</v>
      </c>
      <c r="C150" s="63" t="s">
        <v>219</v>
      </c>
      <c r="D150" s="158" t="s">
        <v>386</v>
      </c>
      <c r="E150" s="159">
        <v>1</v>
      </c>
      <c r="F150" s="61" t="s">
        <v>386</v>
      </c>
      <c r="G150" s="160">
        <v>0</v>
      </c>
      <c r="H150" s="146">
        <v>500.99</v>
      </c>
      <c r="I150" s="146">
        <v>2003.96</v>
      </c>
      <c r="J150" s="149">
        <f t="shared" si="5"/>
        <v>2504.9499999999998</v>
      </c>
    </row>
    <row r="151" spans="1:10" ht="14" x14ac:dyDescent="0.3">
      <c r="A151" s="55" t="s">
        <v>188</v>
      </c>
      <c r="B151" s="55" t="s">
        <v>35</v>
      </c>
      <c r="C151" s="59" t="s">
        <v>219</v>
      </c>
      <c r="D151" s="158" t="s">
        <v>386</v>
      </c>
      <c r="E151" s="159">
        <v>1</v>
      </c>
      <c r="F151" s="154" t="s">
        <v>386</v>
      </c>
      <c r="G151" s="160">
        <v>0</v>
      </c>
      <c r="H151" s="146">
        <v>936.46</v>
      </c>
      <c r="I151" s="146">
        <v>3745.85</v>
      </c>
      <c r="J151" s="149">
        <f t="shared" si="5"/>
        <v>4682.3099999999995</v>
      </c>
    </row>
    <row r="152" spans="1:10" ht="14" x14ac:dyDescent="0.3">
      <c r="A152" s="55" t="s">
        <v>187</v>
      </c>
      <c r="B152" s="55" t="s">
        <v>25</v>
      </c>
      <c r="C152" s="59" t="s">
        <v>222</v>
      </c>
      <c r="D152" s="158" t="s">
        <v>386</v>
      </c>
      <c r="E152" s="159">
        <v>1</v>
      </c>
      <c r="F152" s="154" t="s">
        <v>386</v>
      </c>
      <c r="G152" s="160">
        <v>0</v>
      </c>
      <c r="H152" s="147">
        <v>2600</v>
      </c>
      <c r="I152" s="147">
        <v>10400</v>
      </c>
      <c r="J152" s="146">
        <f t="shared" si="5"/>
        <v>13000</v>
      </c>
    </row>
    <row r="153" spans="1:10" ht="14" x14ac:dyDescent="0.3">
      <c r="A153" s="55" t="s">
        <v>182</v>
      </c>
      <c r="B153" s="56" t="s">
        <v>39</v>
      </c>
      <c r="C153" s="59" t="s">
        <v>634</v>
      </c>
      <c r="D153" s="158" t="s">
        <v>386</v>
      </c>
      <c r="E153" s="159">
        <v>1</v>
      </c>
      <c r="F153" s="61" t="s">
        <v>386</v>
      </c>
      <c r="G153" s="160">
        <v>0</v>
      </c>
      <c r="H153" s="146">
        <v>500.99</v>
      </c>
      <c r="I153" s="146">
        <v>2003.96</v>
      </c>
      <c r="J153" s="149">
        <f t="shared" si="5"/>
        <v>2504.9499999999998</v>
      </c>
    </row>
    <row r="154" spans="1:10" ht="14" x14ac:dyDescent="0.3">
      <c r="A154" s="55" t="s">
        <v>180</v>
      </c>
      <c r="B154" s="58" t="s">
        <v>37</v>
      </c>
      <c r="C154" s="59" t="s">
        <v>222</v>
      </c>
      <c r="D154" s="158" t="s">
        <v>386</v>
      </c>
      <c r="E154" s="159">
        <v>1</v>
      </c>
      <c r="F154" s="62" t="s">
        <v>386</v>
      </c>
      <c r="G154" s="160">
        <v>0</v>
      </c>
      <c r="H154" s="146">
        <v>770.75</v>
      </c>
      <c r="I154" s="145">
        <v>3083.01</v>
      </c>
      <c r="J154" s="149">
        <f t="shared" si="5"/>
        <v>3853.76</v>
      </c>
    </row>
    <row r="155" spans="1:10" ht="14" x14ac:dyDescent="0.3">
      <c r="A155" s="55" t="s">
        <v>180</v>
      </c>
      <c r="B155" s="58" t="s">
        <v>37</v>
      </c>
      <c r="C155" s="61" t="s">
        <v>636</v>
      </c>
      <c r="D155" s="158" t="s">
        <v>386</v>
      </c>
      <c r="E155" s="159">
        <v>1</v>
      </c>
      <c r="F155" s="60" t="s">
        <v>386</v>
      </c>
      <c r="G155" s="160">
        <v>0</v>
      </c>
      <c r="H155" s="146">
        <v>770.75</v>
      </c>
      <c r="I155" s="145">
        <v>3083.01</v>
      </c>
      <c r="J155" s="149">
        <f t="shared" si="5"/>
        <v>3853.76</v>
      </c>
    </row>
    <row r="156" spans="1:10" ht="14" x14ac:dyDescent="0.3">
      <c r="A156" s="55" t="s">
        <v>180</v>
      </c>
      <c r="B156" s="58" t="s">
        <v>37</v>
      </c>
      <c r="C156" s="59" t="s">
        <v>222</v>
      </c>
      <c r="D156" s="158" t="s">
        <v>386</v>
      </c>
      <c r="E156" s="159">
        <v>1</v>
      </c>
      <c r="F156" s="60" t="s">
        <v>386</v>
      </c>
      <c r="G156" s="160">
        <v>0</v>
      </c>
      <c r="H156" s="146">
        <v>770.75</v>
      </c>
      <c r="I156" s="145">
        <v>3083.01</v>
      </c>
      <c r="J156" s="149">
        <f t="shared" si="5"/>
        <v>3853.76</v>
      </c>
    </row>
    <row r="157" spans="1:10" ht="14" x14ac:dyDescent="0.3">
      <c r="A157" s="55" t="s">
        <v>199</v>
      </c>
      <c r="B157" s="55" t="s">
        <v>31</v>
      </c>
      <c r="C157" s="59" t="s">
        <v>219</v>
      </c>
      <c r="D157" s="158" t="s">
        <v>386</v>
      </c>
      <c r="E157" s="159">
        <v>1</v>
      </c>
      <c r="F157" s="62" t="s">
        <v>386</v>
      </c>
      <c r="G157" s="160">
        <v>0</v>
      </c>
      <c r="H157" s="146">
        <v>1310.28</v>
      </c>
      <c r="I157" s="146">
        <v>5241.1099999999997</v>
      </c>
      <c r="J157" s="149">
        <f t="shared" si="5"/>
        <v>6551.3899999999994</v>
      </c>
    </row>
    <row r="158" spans="1:10" ht="14" x14ac:dyDescent="0.3">
      <c r="A158" s="55" t="s">
        <v>189</v>
      </c>
      <c r="B158" s="55" t="s">
        <v>31</v>
      </c>
      <c r="C158" s="63" t="s">
        <v>636</v>
      </c>
      <c r="D158" s="158" t="s">
        <v>386</v>
      </c>
      <c r="E158" s="159">
        <v>1</v>
      </c>
      <c r="F158" s="60" t="s">
        <v>386</v>
      </c>
      <c r="G158" s="160">
        <v>0</v>
      </c>
      <c r="H158" s="146">
        <v>1310.28</v>
      </c>
      <c r="I158" s="146">
        <v>5241.1099999999997</v>
      </c>
      <c r="J158" s="149">
        <f t="shared" si="5"/>
        <v>6551.3899999999994</v>
      </c>
    </row>
    <row r="159" spans="1:10" ht="14" x14ac:dyDescent="0.3">
      <c r="A159" s="55" t="s">
        <v>180</v>
      </c>
      <c r="B159" s="58" t="s">
        <v>37</v>
      </c>
      <c r="C159" s="59" t="s">
        <v>222</v>
      </c>
      <c r="D159" s="158" t="s">
        <v>386</v>
      </c>
      <c r="E159" s="159">
        <v>1</v>
      </c>
      <c r="F159" s="154" t="s">
        <v>386</v>
      </c>
      <c r="G159" s="160">
        <v>0</v>
      </c>
      <c r="H159" s="146">
        <v>770.75</v>
      </c>
      <c r="I159" s="145">
        <v>3083.01</v>
      </c>
      <c r="J159" s="149">
        <f t="shared" si="5"/>
        <v>3853.76</v>
      </c>
    </row>
    <row r="160" spans="1:10" ht="14" x14ac:dyDescent="0.3">
      <c r="A160" s="55" t="s">
        <v>180</v>
      </c>
      <c r="B160" s="58" t="s">
        <v>37</v>
      </c>
      <c r="C160" s="61" t="s">
        <v>219</v>
      </c>
      <c r="D160" s="158" t="s">
        <v>386</v>
      </c>
      <c r="E160" s="159">
        <v>1</v>
      </c>
      <c r="F160" s="60" t="s">
        <v>386</v>
      </c>
      <c r="G160" s="160">
        <v>0</v>
      </c>
      <c r="H160" s="146">
        <v>770.75</v>
      </c>
      <c r="I160" s="145">
        <v>3083.01</v>
      </c>
      <c r="J160" s="149">
        <f t="shared" si="5"/>
        <v>3853.76</v>
      </c>
    </row>
    <row r="161" spans="1:30" ht="14" x14ac:dyDescent="0.3">
      <c r="A161" s="55" t="s">
        <v>196</v>
      </c>
      <c r="B161" s="57" t="s">
        <v>33</v>
      </c>
      <c r="C161" s="63" t="s">
        <v>219</v>
      </c>
      <c r="D161" s="158" t="s">
        <v>386</v>
      </c>
      <c r="E161" s="159">
        <v>1</v>
      </c>
      <c r="F161" s="62" t="s">
        <v>386</v>
      </c>
      <c r="G161" s="160">
        <v>0</v>
      </c>
      <c r="H161" s="146">
        <v>1079.06</v>
      </c>
      <c r="I161" s="145">
        <v>4316.21</v>
      </c>
      <c r="J161" s="149">
        <f t="shared" si="5"/>
        <v>5395.27</v>
      </c>
    </row>
    <row r="162" spans="1:30" ht="14" x14ac:dyDescent="0.3">
      <c r="A162" s="55" t="s">
        <v>187</v>
      </c>
      <c r="B162" s="55" t="s">
        <v>25</v>
      </c>
      <c r="C162" s="60" t="s">
        <v>219</v>
      </c>
      <c r="D162" s="158" t="s">
        <v>386</v>
      </c>
      <c r="E162" s="159">
        <v>1</v>
      </c>
      <c r="F162" s="155" t="s">
        <v>386</v>
      </c>
      <c r="G162" s="160">
        <v>0</v>
      </c>
      <c r="H162" s="147">
        <v>2600</v>
      </c>
      <c r="I162" s="147">
        <v>10400</v>
      </c>
      <c r="J162" s="146">
        <f t="shared" si="5"/>
        <v>13000</v>
      </c>
    </row>
    <row r="163" spans="1:30" ht="14.5" x14ac:dyDescent="0.3">
      <c r="A163" s="55" t="s">
        <v>183</v>
      </c>
      <c r="B163" s="57" t="s">
        <v>27</v>
      </c>
      <c r="C163" s="59" t="s">
        <v>634</v>
      </c>
      <c r="D163" s="158" t="s">
        <v>386</v>
      </c>
      <c r="E163" s="159">
        <v>1</v>
      </c>
      <c r="F163" s="60" t="s">
        <v>386</v>
      </c>
      <c r="G163" s="160">
        <v>0</v>
      </c>
      <c r="H163" s="146">
        <v>1695.65</v>
      </c>
      <c r="I163" s="146">
        <v>6782.61</v>
      </c>
      <c r="J163" s="149">
        <f t="shared" si="5"/>
        <v>8478.26</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6" t="s">
        <v>180</v>
      </c>
      <c r="B164" s="58" t="s">
        <v>37</v>
      </c>
      <c r="C164" s="63" t="s">
        <v>637</v>
      </c>
      <c r="D164" s="158" t="s">
        <v>386</v>
      </c>
      <c r="E164" s="159">
        <v>1</v>
      </c>
      <c r="F164" s="60" t="s">
        <v>386</v>
      </c>
      <c r="G164" s="160">
        <v>0</v>
      </c>
      <c r="H164" s="146">
        <v>770.75</v>
      </c>
      <c r="I164" s="145">
        <v>3083.01</v>
      </c>
      <c r="J164" s="149">
        <f t="shared" si="5"/>
        <v>3853.76</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183</v>
      </c>
      <c r="B165" s="57" t="s">
        <v>27</v>
      </c>
      <c r="C165" s="59" t="s">
        <v>222</v>
      </c>
      <c r="D165" s="158" t="s">
        <v>386</v>
      </c>
      <c r="E165" s="159">
        <v>1</v>
      </c>
      <c r="F165" s="60" t="s">
        <v>386</v>
      </c>
      <c r="G165" s="160">
        <v>0</v>
      </c>
      <c r="H165" s="146">
        <v>1695.65</v>
      </c>
      <c r="I165" s="146">
        <v>6782.61</v>
      </c>
      <c r="J165" s="149">
        <f t="shared" si="5"/>
        <v>8478.26</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182</v>
      </c>
      <c r="B166" s="56" t="s">
        <v>39</v>
      </c>
      <c r="C166" s="59" t="s">
        <v>634</v>
      </c>
      <c r="D166" s="158" t="s">
        <v>386</v>
      </c>
      <c r="E166" s="159">
        <v>1</v>
      </c>
      <c r="F166" s="60" t="s">
        <v>386</v>
      </c>
      <c r="G166" s="160">
        <v>0</v>
      </c>
      <c r="H166" s="146">
        <v>500.99</v>
      </c>
      <c r="I166" s="146">
        <v>2003.96</v>
      </c>
      <c r="J166" s="149">
        <f t="shared" si="5"/>
        <v>2504.9499999999998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205</v>
      </c>
      <c r="B167" s="55" t="s">
        <v>449</v>
      </c>
      <c r="C167" s="59" t="s">
        <v>634</v>
      </c>
      <c r="D167" s="158" t="s">
        <v>386</v>
      </c>
      <c r="E167" s="159">
        <v>1</v>
      </c>
      <c r="F167" s="129" t="s">
        <v>386</v>
      </c>
      <c r="G167" s="160">
        <v>0</v>
      </c>
      <c r="H167" s="146">
        <v>3709.68</v>
      </c>
      <c r="I167" s="146">
        <v>14838.72</v>
      </c>
      <c r="J167" s="149">
        <f t="shared" si="5"/>
        <v>18548.399999999998</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183</v>
      </c>
      <c r="B168" s="57" t="s">
        <v>27</v>
      </c>
      <c r="C168" s="59" t="s">
        <v>634</v>
      </c>
      <c r="D168" s="158" t="s">
        <v>386</v>
      </c>
      <c r="E168" s="159">
        <v>1</v>
      </c>
      <c r="F168" s="60" t="s">
        <v>386</v>
      </c>
      <c r="G168" s="160">
        <v>0</v>
      </c>
      <c r="H168" s="146">
        <v>1695.65</v>
      </c>
      <c r="I168" s="146">
        <v>6782.61</v>
      </c>
      <c r="J168" s="149">
        <f t="shared" ref="J168:J174" si="6">H168+I168</f>
        <v>8478.26</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180</v>
      </c>
      <c r="B169" s="57" t="s">
        <v>37</v>
      </c>
      <c r="C169" s="59" t="s">
        <v>222</v>
      </c>
      <c r="D169" s="158" t="s">
        <v>386</v>
      </c>
      <c r="E169" s="159">
        <v>1</v>
      </c>
      <c r="F169" s="62" t="s">
        <v>386</v>
      </c>
      <c r="G169" s="160">
        <v>0</v>
      </c>
      <c r="H169" s="146">
        <v>770.75</v>
      </c>
      <c r="I169" s="145">
        <v>3083.01</v>
      </c>
      <c r="J169" s="149">
        <f t="shared" si="6"/>
        <v>3853.76</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182</v>
      </c>
      <c r="B170" s="56" t="s">
        <v>39</v>
      </c>
      <c r="C170" s="63" t="s">
        <v>637</v>
      </c>
      <c r="D170" s="158" t="s">
        <v>386</v>
      </c>
      <c r="E170" s="159">
        <v>1</v>
      </c>
      <c r="F170" s="60" t="s">
        <v>386</v>
      </c>
      <c r="G170" s="160">
        <v>0</v>
      </c>
      <c r="H170" s="146">
        <v>500.99</v>
      </c>
      <c r="I170" s="146">
        <v>2003.96</v>
      </c>
      <c r="J170" s="149">
        <f t="shared" si="6"/>
        <v>2504.9499999999998</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185</v>
      </c>
      <c r="B171" s="55" t="s">
        <v>29</v>
      </c>
      <c r="C171" s="61" t="s">
        <v>636</v>
      </c>
      <c r="D171" s="158" t="s">
        <v>386</v>
      </c>
      <c r="E171" s="159">
        <v>1</v>
      </c>
      <c r="F171" s="61" t="s">
        <v>386</v>
      </c>
      <c r="G171" s="160">
        <v>0</v>
      </c>
      <c r="H171" s="146">
        <v>1425.9</v>
      </c>
      <c r="I171" s="146">
        <v>5703.56</v>
      </c>
      <c r="J171" s="149">
        <f t="shared" si="6"/>
        <v>7129.4600000000009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180</v>
      </c>
      <c r="B172" s="58" t="s">
        <v>37</v>
      </c>
      <c r="C172" s="61" t="s">
        <v>219</v>
      </c>
      <c r="D172" s="158" t="s">
        <v>227</v>
      </c>
      <c r="E172" s="159">
        <v>1</v>
      </c>
      <c r="F172" s="60" t="s">
        <v>387</v>
      </c>
      <c r="G172" s="160">
        <v>0</v>
      </c>
      <c r="H172" s="146">
        <v>770.75</v>
      </c>
      <c r="I172" s="145">
        <v>3083.01</v>
      </c>
      <c r="J172" s="149">
        <f t="shared" si="6"/>
        <v>3853.76</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185</v>
      </c>
      <c r="B173" s="55" t="s">
        <v>29</v>
      </c>
      <c r="C173" s="61" t="s">
        <v>219</v>
      </c>
      <c r="D173" s="158" t="s">
        <v>227</v>
      </c>
      <c r="E173" s="159">
        <v>1</v>
      </c>
      <c r="F173" s="60" t="s">
        <v>388</v>
      </c>
      <c r="G173" s="160">
        <v>0</v>
      </c>
      <c r="H173" s="146">
        <v>1425.9</v>
      </c>
      <c r="I173" s="146">
        <v>5703.56</v>
      </c>
      <c r="J173" s="149">
        <f t="shared" si="6"/>
        <v>7129.4600000000009</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181</v>
      </c>
      <c r="B174" s="57" t="s">
        <v>33</v>
      </c>
      <c r="C174" s="59" t="s">
        <v>222</v>
      </c>
      <c r="D174" s="158" t="s">
        <v>227</v>
      </c>
      <c r="E174" s="159">
        <v>1</v>
      </c>
      <c r="F174" s="63" t="s">
        <v>609</v>
      </c>
      <c r="G174" s="160">
        <v>0</v>
      </c>
      <c r="H174" s="146">
        <v>1079.06</v>
      </c>
      <c r="I174" s="145">
        <v>4316.21</v>
      </c>
      <c r="J174" s="149">
        <f t="shared" si="6"/>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7">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7"/>
        <v>7</v>
      </c>
      <c r="F177" s="24"/>
      <c r="G177" s="25">
        <f>SUMIF($B$7:$B$174,"DAS",$G$7:$G$174)</f>
        <v>0</v>
      </c>
      <c r="H177" s="25">
        <f>SUMIF($B$7:$B$174,"DIRETOR",$H$7:$H$174)-SUMIFS($H$7:$H$174,$D$7:$D$174,"VAGO",$B$7:$B$174,"DIRETOR")</f>
        <v>14838.719999999998</v>
      </c>
      <c r="I177" s="25">
        <f>SUMIF($B$7:$B$174,"DIRETOR",$I$7:$I$174)-SUMIFS($I$7:$I$174,$D$7:$D$174,"VAGO",$B$7:$B$174,"DIRETOR")</f>
        <v>89032.319999999992</v>
      </c>
      <c r="J177" s="25">
        <f>SUMIF($B$7:$B$174,"DIRETOR",$J$7:$J$174)</f>
        <v>122419.43999999999</v>
      </c>
      <c r="K177" s="26"/>
      <c r="L177" s="26"/>
      <c r="M177" s="26"/>
      <c r="N177" s="26"/>
      <c r="O177" s="26"/>
      <c r="P177" s="26"/>
      <c r="Q177" s="26"/>
    </row>
    <row r="178" spans="1:30" ht="14.5" x14ac:dyDescent="0.3">
      <c r="A178" s="22" t="s">
        <v>24</v>
      </c>
      <c r="B178" s="15" t="s">
        <v>25</v>
      </c>
      <c r="C178" s="23">
        <v>6</v>
      </c>
      <c r="D178" s="23">
        <v>3</v>
      </c>
      <c r="E178" s="23">
        <f>C178+D178</f>
        <v>9</v>
      </c>
      <c r="F178" s="27"/>
      <c r="G178" s="25">
        <f>SUMIF($B$7:$B$174,"DAS-1",$G$7:$G$174)</f>
        <v>0</v>
      </c>
      <c r="H178" s="25">
        <f>SUMIF($B$7:$B$174,"DAS-1",$H$7:$H$174)-SUMIFS($H$7:$H$174,$D$7:$D$174,"VAGO",$B$7:$B$174,"DAS-1")</f>
        <v>13000</v>
      </c>
      <c r="I178" s="25">
        <f>SUMIF($B$7:$B$174,"DAS-1",$I$7:$I$174)-SUMIFS($I$7:$I$174,$D$7:$D$174,"VAGO",$B$7:$B$174,"DAS-1")</f>
        <v>62400</v>
      </c>
      <c r="J178" s="25">
        <f>SUMIF($B$7:$B$174,"DAS-1",$J$7:$J$174)</f>
        <v>114400</v>
      </c>
      <c r="K178" s="97"/>
      <c r="L178" s="26"/>
      <c r="M178" s="26"/>
      <c r="N178" s="26"/>
      <c r="O178" s="26"/>
      <c r="P178" s="26"/>
      <c r="Q178" s="26"/>
    </row>
    <row r="179" spans="1:30" ht="14.5" x14ac:dyDescent="0.3">
      <c r="A179" s="22" t="s">
        <v>26</v>
      </c>
      <c r="B179" s="15" t="s">
        <v>27</v>
      </c>
      <c r="C179" s="23">
        <f>SUMIFS($E$7:$E$174,$B$7:$B$174,"DAS-2",$D$7:$D$174,"&lt;&gt;VAGO")</f>
        <v>25</v>
      </c>
      <c r="D179" s="23">
        <f>SUMIFS($E$7:$E$174,$B$7:$B$174,"DAS-2",$D$7:$D$174,"VAGO")</f>
        <v>3</v>
      </c>
      <c r="E179" s="23">
        <f t="shared" si="7"/>
        <v>28</v>
      </c>
      <c r="F179" s="27"/>
      <c r="G179" s="25">
        <f>SUMIF($B$7:$B$174,"DAS-2",$G$7:$G$174)</f>
        <v>0</v>
      </c>
      <c r="H179" s="25">
        <f>SUMIF($B$7:$B$174,"DAS-2",$H$7:$H$174)-SUMIFS($H$7:$H$174,$D$7:$D$174,"VAGO",$B$7:$B$174,"DAS-2")</f>
        <v>33913.000000000015</v>
      </c>
      <c r="I179" s="25">
        <f>SUMIF($B$7:$B$174,"DAS-2",$I$7:$I$174)-SUMIFS($I$7:$I$174,$D$7:$D$174,"VAGO",$B$7:$B$174,"DAS-2")</f>
        <v>169565.24999999988</v>
      </c>
      <c r="J179" s="25">
        <f>SUMIF($B$7:$B$174,"DAS-2",$J$7:$J$174)</f>
        <v>228913.03000000003</v>
      </c>
      <c r="K179" s="26"/>
      <c r="L179" s="26"/>
      <c r="M179" s="26"/>
      <c r="N179" s="26"/>
      <c r="O179" s="26"/>
      <c r="P179" s="26"/>
      <c r="Q179" s="26"/>
    </row>
    <row r="180" spans="1:30" ht="14.5" x14ac:dyDescent="0.3">
      <c r="A180" s="22" t="s">
        <v>28</v>
      </c>
      <c r="B180" s="15" t="s">
        <v>29</v>
      </c>
      <c r="C180" s="23">
        <v>10</v>
      </c>
      <c r="D180" s="23">
        <v>3</v>
      </c>
      <c r="E180" s="23">
        <f t="shared" si="7"/>
        <v>13</v>
      </c>
      <c r="F180" s="27"/>
      <c r="G180" s="25">
        <f>SUMIF($B$7:$B$174,"DAS-3",$G$7:$G$174)</f>
        <v>0</v>
      </c>
      <c r="H180" s="25">
        <f>SUMIF($B$7:$B$174,"DAS-3",$H$7:$H$174)-SUMIFS($H$7:$H$174,$D$7:$D$174,"VAGO",$B$7:$B$174,"DAS-3")</f>
        <v>14259</v>
      </c>
      <c r="I180" s="25">
        <f>SUMIF($B$7:$B$174,"DAS-3",$I$7:$I$174)-SUMIFS($I$7:$I$174,$D$7:$D$174,"VAGO",$B$7:$B$174,"DAS-3")</f>
        <v>57035.599999999984</v>
      </c>
      <c r="J180" s="25">
        <f>SUMIF($B$7:$B$174,"DAS-3",$J$7:$J$174)</f>
        <v>92682.980000000025</v>
      </c>
      <c r="K180" s="26"/>
      <c r="L180" s="26"/>
      <c r="M180" s="26"/>
      <c r="N180" s="26"/>
      <c r="O180" s="26"/>
      <c r="P180" s="26"/>
      <c r="Q180" s="26"/>
    </row>
    <row r="181" spans="1:30" ht="14.5" x14ac:dyDescent="0.3">
      <c r="A181" s="28" t="s">
        <v>30</v>
      </c>
      <c r="B181" s="15" t="s">
        <v>31</v>
      </c>
      <c r="C181" s="23">
        <v>20</v>
      </c>
      <c r="D181" s="23">
        <v>4</v>
      </c>
      <c r="E181" s="23">
        <f t="shared" si="7"/>
        <v>24</v>
      </c>
      <c r="F181" s="29"/>
      <c r="G181" s="25">
        <f>SUMIF($B$7:$B$174,"DAS-4",$G$7:$G$174)</f>
        <v>0</v>
      </c>
      <c r="H181" s="25">
        <f>SUMIF($B$7:$B$174,"DAS-4",$H$7:$H$174)-SUMIFS($H$7:$H$174,$D$7:$D$174,"VAGO",$B$7:$B$174,"DAS-4")</f>
        <v>18343.919999999998</v>
      </c>
      <c r="I181" s="25">
        <f>SUMIF($B$7:$B$174,"DAS-4",$I$7:$I$174)-SUMIFS($I$7:$I$174,$D$7:$D$174,"VAGO",$B$7:$B$174,"DAS-4")</f>
        <v>104822.2</v>
      </c>
      <c r="J181" s="25">
        <f>SUMIF($B$7:$B$174,"DAS-4",$J$7:$J$174)</f>
        <v>149371.68</v>
      </c>
      <c r="K181" s="26"/>
      <c r="L181" s="26"/>
      <c r="M181" s="26"/>
      <c r="N181" s="26"/>
      <c r="O181" s="26"/>
      <c r="P181" s="26"/>
      <c r="Q181" s="26"/>
    </row>
    <row r="182" spans="1:30" ht="14.5" x14ac:dyDescent="0.3">
      <c r="A182" s="28" t="s">
        <v>32</v>
      </c>
      <c r="B182" s="15" t="s">
        <v>33</v>
      </c>
      <c r="C182" s="23">
        <v>16</v>
      </c>
      <c r="D182" s="23">
        <v>4</v>
      </c>
      <c r="E182" s="23">
        <f t="shared" si="7"/>
        <v>20</v>
      </c>
      <c r="F182" s="29"/>
      <c r="G182" s="25">
        <f>SUMIF($B$7:$B$174,"DAS-5",$G$7:$G$174)</f>
        <v>0</v>
      </c>
      <c r="H182" s="25">
        <f>SUMIF($B$7:$B$174,"DAS-5",$H$7:$H$174)-SUMIFS($H$7:$H$174,$D$7:$D$174,"VAGO",$B$7:$B$174,"DAS-5")</f>
        <v>12948.719999999996</v>
      </c>
      <c r="I182" s="25">
        <f>SUMIF($B$7:$B$174,"DAS-5",$I$7:$I$174)-SUMIFS($I$7:$I$174,$D$7:$D$174,"VAGO",$B$7:$B$174,"DAS-5")</f>
        <v>69059.36000000003</v>
      </c>
      <c r="J182" s="25">
        <f>SUMIF($B$7:$B$174,"DAS-5",$J$7:$J$174)</f>
        <v>103589.16000000003</v>
      </c>
      <c r="K182" s="26"/>
      <c r="L182" s="26"/>
      <c r="M182" s="26"/>
      <c r="N182" s="26"/>
      <c r="O182" s="26"/>
      <c r="P182" s="26"/>
      <c r="Q182" s="26"/>
    </row>
    <row r="183" spans="1:30" ht="14.5" x14ac:dyDescent="0.3">
      <c r="A183" s="28" t="s">
        <v>34</v>
      </c>
      <c r="B183" s="15" t="s">
        <v>35</v>
      </c>
      <c r="C183" s="23">
        <v>3</v>
      </c>
      <c r="D183" s="23">
        <v>2</v>
      </c>
      <c r="E183" s="23">
        <f t="shared" si="7"/>
        <v>5</v>
      </c>
      <c r="F183" s="29"/>
      <c r="G183" s="25">
        <f>SUMIF($B$7:$B$174,"CAA-1",$G$7:$G$174)</f>
        <v>0</v>
      </c>
      <c r="H183" s="25">
        <f>SUMIF($B$7:$B$174,"CAA-1",$H$7:$H$174)-SUMIFS($H$7:$H$174,$D$7:$D$174,"VAGO",$B$7:$B$174,"CAA-1")</f>
        <v>2809.38</v>
      </c>
      <c r="I183" s="25">
        <f>SUMIF($B$7:$B$174,"CAA-1",$I$7:$I$174)-SUMIFS($I$7:$I$174,$D$7:$D$174,"VAGO",$B$7:$B$174,"CAA-1")</f>
        <v>11237.55</v>
      </c>
      <c r="J183" s="25">
        <f>SUMIF($B$7:$B$174,"CAA-1",$J$7:$J$174)</f>
        <v>23411.549999999996</v>
      </c>
      <c r="K183" s="26"/>
      <c r="L183" s="26"/>
      <c r="M183" s="26"/>
      <c r="N183" s="26"/>
      <c r="O183" s="26"/>
      <c r="P183" s="26"/>
      <c r="Q183" s="26"/>
    </row>
    <row r="184" spans="1:30" ht="14.5" x14ac:dyDescent="0.3">
      <c r="A184" s="28" t="s">
        <v>36</v>
      </c>
      <c r="B184" s="15" t="s">
        <v>37</v>
      </c>
      <c r="C184" s="23">
        <v>18</v>
      </c>
      <c r="D184" s="23">
        <v>8</v>
      </c>
      <c r="E184" s="23">
        <f t="shared" si="7"/>
        <v>26</v>
      </c>
      <c r="F184" s="29"/>
      <c r="G184" s="25">
        <f>SUMIF($B$7:$B$174,"CAA-2",$G$7:$G$174)</f>
        <v>0</v>
      </c>
      <c r="H184" s="25">
        <f>SUMIF($B$7:$B$174,"CAA-2",$H$7:$H$174)-SUMIFS($H$7:$H$174,$D$7:$D$174,"VAGO",$B$7:$B$174,"CAA-2")</f>
        <v>11561.25</v>
      </c>
      <c r="I184" s="25">
        <f>SUMIF($B$7:$B$174,"CAA-2",$I$7:$I$174)-SUMIFS($I$7:$I$174,$D$7:$D$174,"VAGO",$B$7:$B$174,"CAA-2")</f>
        <v>55494.180000000008</v>
      </c>
      <c r="J184" s="25">
        <f>SUMIF($B$7:$B$174,"CAA-2",$J$7:$J$174)</f>
        <v>97885.50999999998</v>
      </c>
      <c r="K184" s="26"/>
      <c r="L184" s="26"/>
      <c r="M184" s="26"/>
      <c r="N184" s="26"/>
      <c r="O184" s="26"/>
      <c r="P184" s="26"/>
      <c r="Q184" s="26"/>
    </row>
    <row r="185" spans="1:30" ht="14.5" x14ac:dyDescent="0.3">
      <c r="A185" s="28" t="s">
        <v>38</v>
      </c>
      <c r="B185" s="15" t="s">
        <v>39</v>
      </c>
      <c r="C185" s="23">
        <v>11</v>
      </c>
      <c r="D185" s="23">
        <v>12</v>
      </c>
      <c r="E185" s="23">
        <f t="shared" si="7"/>
        <v>23</v>
      </c>
      <c r="F185" s="27"/>
      <c r="G185" s="25">
        <f>SUMIF($B$7:$B$174,"CAA-3",$G$7:$G$174)</f>
        <v>0</v>
      </c>
      <c r="H185" s="25">
        <f>SUMIF($B$7:$B$174,"CAA-3",$H$7:$H$174)-SUMIFS($H$7:$H$174,$D$7:$D$174,"VAGO",$B$7:$B$174,"CAA-3")</f>
        <v>5009.8999999999987</v>
      </c>
      <c r="I185" s="25">
        <f>SUMIF($B$7:$B$174,"CAA-3",$I$7:$I$174)-SUMIFS($I$7:$I$174,$D$7:$D$174,"VAGO",$B$7:$B$174,"CAA-3")</f>
        <v>22043.559999999994</v>
      </c>
      <c r="J185" s="25">
        <f>SUMIF($B$7:$B$174,"CAA-3",$J$7:$J$174)</f>
        <v>57112.859999999979</v>
      </c>
      <c r="K185" s="26"/>
      <c r="L185" s="26"/>
      <c r="M185" s="26"/>
      <c r="N185" s="26"/>
      <c r="O185" s="26"/>
      <c r="P185" s="26"/>
      <c r="Q185" s="26"/>
    </row>
    <row r="186" spans="1:30" ht="14.5" x14ac:dyDescent="0.3">
      <c r="A186" s="28" t="s">
        <v>40</v>
      </c>
      <c r="B186" s="15" t="s">
        <v>41</v>
      </c>
      <c r="C186" s="23">
        <v>10</v>
      </c>
      <c r="D186" s="23">
        <v>0</v>
      </c>
      <c r="E186" s="23">
        <f t="shared" si="7"/>
        <v>10</v>
      </c>
      <c r="F186" s="27"/>
      <c r="G186" s="25">
        <f>SUMIF($B$7:$B$174,"CAA-4",$G$7:$G$174)</f>
        <v>0</v>
      </c>
      <c r="H186" s="25">
        <f>SUMIF($B$7:$B$174,"CAA-4",$H$7:$H$174)-SUMIFS($H$7:$H$174,$D$7:$D$174,"VAGO",$B$7:$B$174,"CAA-4")</f>
        <v>3083.0000000000005</v>
      </c>
      <c r="I186" s="25">
        <f>SUMIF($B$7:$B$174,"CAA-4",$I$7:$I$174)-SUMIFS($I$7:$I$174,$D$7:$D$174,"VAGO",$B$7:$B$174,"CAA-4")</f>
        <v>12332.099999999999</v>
      </c>
      <c r="J186" s="25">
        <f>SUMIF($B$7:$B$174,"CAA-4",$J$7:$J$174)</f>
        <v>15415.1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7"/>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128</v>
      </c>
      <c r="D188" s="20">
        <f>SUM(D176:D187)</f>
        <v>40</v>
      </c>
      <c r="E188" s="20">
        <f>SUM(E176:E187)</f>
        <v>168</v>
      </c>
      <c r="F188" s="21"/>
      <c r="G188" s="30">
        <f t="shared" ref="G188:I188" si="8">SUM(G176:G187)</f>
        <v>0</v>
      </c>
      <c r="H188" s="30">
        <f t="shared" si="8"/>
        <v>139702.41</v>
      </c>
      <c r="I188" s="30">
        <f t="shared" si="8"/>
        <v>677104.23999999987</v>
      </c>
      <c r="J188" s="30">
        <f>SUM(J176:J187)</f>
        <v>1039218.9500000002</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9">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9"/>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10">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10"/>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10"/>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10"/>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10"/>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1">SUM(C196:C199)</f>
        <v>0</v>
      </c>
      <c r="D200" s="20">
        <f t="shared" si="11"/>
        <v>0</v>
      </c>
      <c r="E200" s="20">
        <f t="shared" si="11"/>
        <v>0</v>
      </c>
      <c r="F200" s="36"/>
      <c r="G200" s="39">
        <f t="shared" ref="G200:I200" si="12">SUM(G195:G199)</f>
        <v>0</v>
      </c>
      <c r="H200" s="39">
        <f t="shared" si="12"/>
        <v>0</v>
      </c>
      <c r="I200" s="39">
        <f t="shared" si="12"/>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126">
        <v>3900</v>
      </c>
      <c r="I205" s="16">
        <f t="shared" ref="I205:I209" si="13">SUM(G205:H205)</f>
        <v>3900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126">
        <v>1800</v>
      </c>
      <c r="I206" s="16">
        <f t="shared" si="13"/>
        <v>1800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684</v>
      </c>
      <c r="D207" s="94" t="s">
        <v>407</v>
      </c>
      <c r="E207" s="15">
        <v>1</v>
      </c>
      <c r="F207" s="89" t="s">
        <v>365</v>
      </c>
      <c r="G207" s="35"/>
      <c r="H207" s="126">
        <v>1800</v>
      </c>
      <c r="I207" s="16">
        <f t="shared" si="13"/>
        <v>1800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636</v>
      </c>
      <c r="D208" s="94" t="s">
        <v>227</v>
      </c>
      <c r="E208" s="15">
        <v>1</v>
      </c>
      <c r="F208" s="60" t="s">
        <v>581</v>
      </c>
      <c r="G208" s="35"/>
      <c r="H208" s="126">
        <v>1800</v>
      </c>
      <c r="I208" s="16">
        <f t="shared" si="13"/>
        <v>1800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126">
        <v>1800</v>
      </c>
      <c r="I209" s="16">
        <f t="shared" si="13"/>
        <v>1800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227</v>
      </c>
      <c r="E213" s="15">
        <v>1</v>
      </c>
      <c r="F213" s="84" t="s">
        <v>414</v>
      </c>
      <c r="G213" s="35">
        <v>0</v>
      </c>
      <c r="H213" s="126">
        <v>3900</v>
      </c>
      <c r="I213" s="16">
        <f t="shared" ref="I213:I217" si="14">SUM(G213:H213)</f>
        <v>3900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222</v>
      </c>
      <c r="D214" s="94" t="s">
        <v>227</v>
      </c>
      <c r="E214" s="15">
        <v>1</v>
      </c>
      <c r="F214" s="92" t="s">
        <v>675</v>
      </c>
      <c r="G214" s="35"/>
      <c r="H214" s="126">
        <v>1800</v>
      </c>
      <c r="I214" s="16">
        <f t="shared" si="14"/>
        <v>1800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92" t="s">
        <v>288</v>
      </c>
      <c r="G215" s="35"/>
      <c r="H215" s="126">
        <v>1800</v>
      </c>
      <c r="I215" s="16">
        <f t="shared" si="14"/>
        <v>1800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c r="D216" s="94" t="s">
        <v>386</v>
      </c>
      <c r="E216" s="15">
        <v>1</v>
      </c>
      <c r="F216" s="92"/>
      <c r="G216" s="35"/>
      <c r="H216" s="126">
        <v>1800</v>
      </c>
      <c r="I216" s="16">
        <f t="shared" si="14"/>
        <v>1800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92" t="s">
        <v>681</v>
      </c>
      <c r="G217" s="35"/>
      <c r="H217" s="126">
        <v>1800</v>
      </c>
      <c r="I217" s="16">
        <f t="shared" si="14"/>
        <v>1800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126">
        <v>3900</v>
      </c>
      <c r="I221" s="16">
        <f t="shared" ref="I221:I225" si="15">SUM(G221:H221)</f>
        <v>3900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63" t="s">
        <v>679</v>
      </c>
      <c r="D222" s="94" t="s">
        <v>227</v>
      </c>
      <c r="E222" s="15">
        <v>1</v>
      </c>
      <c r="F222" s="60" t="s">
        <v>249</v>
      </c>
      <c r="G222" s="35"/>
      <c r="H222" s="126">
        <v>1800</v>
      </c>
      <c r="I222" s="16">
        <f t="shared" si="15"/>
        <v>1800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126">
        <v>1800</v>
      </c>
      <c r="I223" s="16">
        <f t="shared" si="15"/>
        <v>1800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c r="D224" s="94" t="s">
        <v>386</v>
      </c>
      <c r="E224" s="15">
        <v>1</v>
      </c>
      <c r="F224" s="92"/>
      <c r="G224" s="35"/>
      <c r="H224" s="126">
        <v>1800</v>
      </c>
      <c r="I224" s="16">
        <f t="shared" si="15"/>
        <v>1800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63" t="s">
        <v>679</v>
      </c>
      <c r="D225" s="94" t="s">
        <v>407</v>
      </c>
      <c r="E225" s="15">
        <v>1</v>
      </c>
      <c r="F225" s="90" t="s">
        <v>356</v>
      </c>
      <c r="G225" s="35"/>
      <c r="H225" s="126">
        <v>1800</v>
      </c>
      <c r="I225" s="16">
        <f t="shared" si="15"/>
        <v>1800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6">C227+D227</f>
        <v>1</v>
      </c>
      <c r="F227" s="24"/>
      <c r="G227" s="16">
        <f>SUMIF($A$205:$A$209,"PRESIDENTE",$G$205:$G$209)</f>
        <v>0</v>
      </c>
      <c r="H227" s="16">
        <f>SUMIF($A$205:$A$209,"PRESIDENTE",$H$205:$H$209)</f>
        <v>3900</v>
      </c>
      <c r="I227" s="16">
        <f>H227+G227</f>
        <v>3900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6"/>
        <v>4</v>
      </c>
      <c r="F228" s="24"/>
      <c r="G228" s="16">
        <f>SUMIF($A$205:$A$209,"MEMBRO",$G$205:$G$209)</f>
        <v>0</v>
      </c>
      <c r="H228" s="16">
        <f>SUMIF($A$205:$A$209,"MEMBRO",$H$205:$H$209)</f>
        <v>7200</v>
      </c>
      <c r="I228" s="16">
        <f t="shared" ref="I228:I232" si="17">H228+G228</f>
        <v>7200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6"/>
        <v>1</v>
      </c>
      <c r="F229" s="24"/>
      <c r="G229" s="16">
        <f>SUMIF($A$213:$A$218,"PRESIDENTE",$G$213:$G$218)</f>
        <v>0</v>
      </c>
      <c r="H229" s="16">
        <f>SUMIF($A$213:$A$218,"PRESIDENTE",$H$213:$H$218)</f>
        <v>3900</v>
      </c>
      <c r="I229" s="16">
        <f t="shared" si="17"/>
        <v>3900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3</v>
      </c>
      <c r="D230" s="23">
        <f>SUMIFS($E$212:$E$217,$A$212:$A$217,"MEMBRO",$D$212:$D$217,"VAGO")</f>
        <v>1</v>
      </c>
      <c r="E230" s="23">
        <f t="shared" si="16"/>
        <v>4</v>
      </c>
      <c r="F230" s="24"/>
      <c r="G230" s="16">
        <f>SUMIF($A$213:$A$218,"MEMBRO",$G$213:$G$218)</f>
        <v>0</v>
      </c>
      <c r="H230" s="16">
        <f>SUMIF($A$213:$A$218,"MEMBRO",$H$213:$H$218)</f>
        <v>7200</v>
      </c>
      <c r="I230" s="16">
        <f t="shared" si="17"/>
        <v>7200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6"/>
        <v>1</v>
      </c>
      <c r="F231" s="24"/>
      <c r="G231" s="16">
        <f>SUMIF($A$220:$A$225,"PRESIDENTE",$G$220:$G$225)</f>
        <v>0</v>
      </c>
      <c r="H231" s="16">
        <f>SUMIF($A$220:$A$225,"PRESIDENTE",$H$220:$H$225)</f>
        <v>3900</v>
      </c>
      <c r="I231" s="16">
        <f t="shared" si="17"/>
        <v>3900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3</v>
      </c>
      <c r="D232" s="23">
        <f>SUMIFS($E$220:$E$225,$A$220:$A$225,"MEMBRO",$D$220:$D$225,"VAGO")</f>
        <v>1</v>
      </c>
      <c r="E232" s="23">
        <f t="shared" si="16"/>
        <v>4</v>
      </c>
      <c r="F232" s="24"/>
      <c r="G232" s="16">
        <f>SUMIF($A$220:$A$225,"MEMBRO",$G$205:$G$225)</f>
        <v>0</v>
      </c>
      <c r="H232" s="16">
        <f>SUMIF($A$220:$A$225,"MEMBRO",$H$220:$H$225)</f>
        <v>7200</v>
      </c>
      <c r="I232" s="16">
        <f t="shared" si="17"/>
        <v>7200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13</v>
      </c>
      <c r="D233" s="20">
        <f>SUM(D227:D232)</f>
        <v>2</v>
      </c>
      <c r="E233" s="20">
        <f>SUM(E227:E232)</f>
        <v>15</v>
      </c>
      <c r="F233" s="36"/>
      <c r="G233" s="39">
        <f>SUM(G227:G232)</f>
        <v>0</v>
      </c>
      <c r="H233" s="39">
        <f>SUM(H227:H232)</f>
        <v>33300</v>
      </c>
      <c r="I233" s="39">
        <f>SUM(I227:I232)</f>
        <v>33300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8">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8"/>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8"/>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8"/>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8"/>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92" t="s">
        <v>419</v>
      </c>
      <c r="G243" s="35">
        <v>0</v>
      </c>
      <c r="H243" s="126">
        <v>5036.21</v>
      </c>
      <c r="I243" s="16">
        <f t="shared" si="18"/>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668</v>
      </c>
      <c r="G244" s="35">
        <v>0</v>
      </c>
      <c r="H244" s="126">
        <v>5036.21</v>
      </c>
      <c r="I244" s="16">
        <f t="shared" si="18"/>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386</v>
      </c>
      <c r="E245" s="15">
        <v>1</v>
      </c>
      <c r="F245" s="92" t="s">
        <v>386</v>
      </c>
      <c r="G245" s="35">
        <v>0</v>
      </c>
      <c r="H245" s="126">
        <v>5036.21</v>
      </c>
      <c r="I245" s="16">
        <f t="shared" si="18"/>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9">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v>6</v>
      </c>
      <c r="D248" s="23">
        <v>1</v>
      </c>
      <c r="E248" s="23">
        <f t="shared" si="19"/>
        <v>7</v>
      </c>
      <c r="F248" s="24"/>
      <c r="G248" s="16">
        <f>SUMIF($A$238:$A$245,"MEMBRO",$G$238:$G$245)</f>
        <v>0</v>
      </c>
      <c r="H248" s="16">
        <f>SUMIF($A$238:$A$245,"MEMBRO",$H$238:$H$245)</f>
        <v>35253.47</v>
      </c>
      <c r="I248" s="16">
        <f t="shared" ref="I248" si="20">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7</v>
      </c>
      <c r="D249" s="20">
        <f>SUM(D247:D248)</f>
        <v>1</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92" t="s">
        <v>626</v>
      </c>
      <c r="G254" s="35">
        <v>0</v>
      </c>
      <c r="H254" s="126">
        <v>2014.48</v>
      </c>
      <c r="I254" s="16">
        <f t="shared" ref="I254:I256" si="21">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21"/>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92" t="s">
        <v>628</v>
      </c>
      <c r="G256" s="35">
        <v>0</v>
      </c>
      <c r="H256" s="126">
        <v>2014.48</v>
      </c>
      <c r="I256" s="16">
        <f t="shared" si="21"/>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2">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2"/>
        <v>2</v>
      </c>
      <c r="F259" s="24"/>
      <c r="G259" s="16">
        <f>SUMIF($A$254:$A$256,"MEMBRO",$G$254:$G$256)</f>
        <v>0</v>
      </c>
      <c r="H259" s="16">
        <f>SUMIF($A$254:$A$256,"MEMBRO",$H$254:$H$256)</f>
        <v>4028.96</v>
      </c>
      <c r="I259" s="16">
        <f t="shared" ref="I259" si="23">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92" t="s">
        <v>672</v>
      </c>
      <c r="G265" s="35">
        <v>0</v>
      </c>
      <c r="H265" s="126">
        <v>2014.48</v>
      </c>
      <c r="I265" s="16">
        <f t="shared" ref="I265:I267" si="24">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92" t="s">
        <v>671</v>
      </c>
      <c r="G266" s="35">
        <v>0</v>
      </c>
      <c r="H266" s="126">
        <v>2014.48</v>
      </c>
      <c r="I266" s="16">
        <f t="shared" si="24"/>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92" t="s">
        <v>673</v>
      </c>
      <c r="G267" s="35">
        <v>0</v>
      </c>
      <c r="H267" s="126">
        <v>2014.48</v>
      </c>
      <c r="I267" s="16">
        <f t="shared" si="24"/>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5">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5"/>
        <v>2</v>
      </c>
      <c r="F270" s="24"/>
      <c r="G270" s="16">
        <f>SUMIF($A$265:$A$267,"MEMBRO",$G$265:$G$267)</f>
        <v>0</v>
      </c>
      <c r="H270" s="16">
        <f>SUMIF($A$265:$A$267,"MEMBRO",$H$265:$H$267)</f>
        <v>4028.96</v>
      </c>
      <c r="I270" s="16">
        <f t="shared" ref="I270" si="26">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7">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7"/>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7"/>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7"/>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7"/>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7"/>
        <v>1392.8</v>
      </c>
    </row>
    <row r="281" spans="1:30" ht="14.5" x14ac:dyDescent="0.3">
      <c r="A281" s="55" t="s">
        <v>394</v>
      </c>
      <c r="B281" s="93" t="s">
        <v>93</v>
      </c>
      <c r="C281" s="79" t="s">
        <v>636</v>
      </c>
      <c r="D281" s="71" t="s">
        <v>407</v>
      </c>
      <c r="E281" s="53">
        <v>1</v>
      </c>
      <c r="F281" s="83" t="s">
        <v>414</v>
      </c>
      <c r="G281" s="54">
        <v>0</v>
      </c>
      <c r="H281" s="86">
        <v>1392.8</v>
      </c>
      <c r="I281" s="127">
        <f t="shared" si="27"/>
        <v>1392.8</v>
      </c>
    </row>
    <row r="282" spans="1:30" ht="14.5" x14ac:dyDescent="0.3">
      <c r="A282" s="55" t="s">
        <v>394</v>
      </c>
      <c r="B282" s="93" t="s">
        <v>93</v>
      </c>
      <c r="C282" s="79" t="s">
        <v>636</v>
      </c>
      <c r="D282" s="71" t="s">
        <v>407</v>
      </c>
      <c r="E282" s="53">
        <v>1</v>
      </c>
      <c r="F282" s="83" t="s">
        <v>415</v>
      </c>
      <c r="G282" s="54">
        <v>0</v>
      </c>
      <c r="H282" s="86">
        <v>1392.8</v>
      </c>
      <c r="I282" s="127">
        <f t="shared" si="27"/>
        <v>1392.8</v>
      </c>
    </row>
    <row r="283" spans="1:30" ht="14.5" x14ac:dyDescent="0.3">
      <c r="A283" s="80" t="s">
        <v>393</v>
      </c>
      <c r="B283" s="93" t="s">
        <v>93</v>
      </c>
      <c r="C283" s="77" t="s">
        <v>226</v>
      </c>
      <c r="D283" s="71" t="s">
        <v>407</v>
      </c>
      <c r="E283" s="53">
        <v>1</v>
      </c>
      <c r="F283" s="85" t="s">
        <v>416</v>
      </c>
      <c r="G283" s="54">
        <v>0</v>
      </c>
      <c r="H283" s="86">
        <v>1392.8</v>
      </c>
      <c r="I283" s="127">
        <f t="shared" si="27"/>
        <v>1392.8</v>
      </c>
    </row>
    <row r="284" spans="1:30" ht="14.5" x14ac:dyDescent="0.3">
      <c r="A284" s="60" t="s">
        <v>395</v>
      </c>
      <c r="B284" s="93" t="s">
        <v>93</v>
      </c>
      <c r="C284" s="79" t="s">
        <v>226</v>
      </c>
      <c r="D284" s="71" t="s">
        <v>407</v>
      </c>
      <c r="E284" s="53">
        <v>1</v>
      </c>
      <c r="F284" s="84" t="s">
        <v>417</v>
      </c>
      <c r="G284" s="54">
        <v>0</v>
      </c>
      <c r="H284" s="86">
        <v>1392.8</v>
      </c>
      <c r="I284" s="127">
        <f t="shared" si="27"/>
        <v>1392.8</v>
      </c>
    </row>
    <row r="285" spans="1:30" ht="14.5" x14ac:dyDescent="0.3">
      <c r="A285" s="60" t="s">
        <v>396</v>
      </c>
      <c r="B285" s="93" t="s">
        <v>93</v>
      </c>
      <c r="C285" s="79" t="s">
        <v>636</v>
      </c>
      <c r="D285" s="71" t="s">
        <v>407</v>
      </c>
      <c r="E285" s="53">
        <v>1</v>
      </c>
      <c r="F285" s="81" t="s">
        <v>418</v>
      </c>
      <c r="G285" s="54">
        <v>0</v>
      </c>
      <c r="H285" s="86">
        <v>1392.8</v>
      </c>
      <c r="I285" s="127">
        <f t="shared" si="27"/>
        <v>1392.8</v>
      </c>
    </row>
    <row r="286" spans="1:30" ht="14.5" x14ac:dyDescent="0.3">
      <c r="A286" s="60" t="s">
        <v>393</v>
      </c>
      <c r="B286" s="93" t="s">
        <v>93</v>
      </c>
      <c r="C286" s="79" t="s">
        <v>219</v>
      </c>
      <c r="D286" s="71" t="s">
        <v>407</v>
      </c>
      <c r="E286" s="53">
        <v>1</v>
      </c>
      <c r="F286" s="81" t="s">
        <v>419</v>
      </c>
      <c r="G286" s="54">
        <v>0</v>
      </c>
      <c r="H286" s="86">
        <v>1392.8</v>
      </c>
      <c r="I286" s="127">
        <f t="shared" si="27"/>
        <v>1392.8</v>
      </c>
    </row>
    <row r="287" spans="1:30" ht="14.5" x14ac:dyDescent="0.3">
      <c r="A287" s="60" t="s">
        <v>393</v>
      </c>
      <c r="B287" s="93" t="s">
        <v>93</v>
      </c>
      <c r="C287" s="79" t="s">
        <v>219</v>
      </c>
      <c r="D287" s="52" t="s">
        <v>407</v>
      </c>
      <c r="E287" s="53">
        <v>1</v>
      </c>
      <c r="F287" s="81" t="s">
        <v>511</v>
      </c>
      <c r="G287" s="54">
        <v>0</v>
      </c>
      <c r="H287" s="86">
        <v>1392.8</v>
      </c>
      <c r="I287" s="127">
        <f t="shared" si="27"/>
        <v>1392.8</v>
      </c>
    </row>
    <row r="288" spans="1:30" ht="14.5" x14ac:dyDescent="0.3">
      <c r="A288" s="60" t="s">
        <v>573</v>
      </c>
      <c r="B288" s="93" t="s">
        <v>448</v>
      </c>
      <c r="C288" s="79" t="s">
        <v>634</v>
      </c>
      <c r="D288" s="71" t="s">
        <v>407</v>
      </c>
      <c r="E288" s="53">
        <v>1</v>
      </c>
      <c r="F288" s="81" t="s">
        <v>542</v>
      </c>
      <c r="G288" s="54">
        <v>0</v>
      </c>
      <c r="H288" s="86">
        <v>849.76</v>
      </c>
      <c r="I288" s="127">
        <f t="shared" si="27"/>
        <v>849.76</v>
      </c>
    </row>
    <row r="289" spans="1:30" ht="14.5" x14ac:dyDescent="0.3">
      <c r="A289" s="60" t="s">
        <v>393</v>
      </c>
      <c r="B289" s="93" t="s">
        <v>448</v>
      </c>
      <c r="C289" s="79" t="s">
        <v>219</v>
      </c>
      <c r="D289" s="71" t="s">
        <v>407</v>
      </c>
      <c r="E289" s="53">
        <v>1</v>
      </c>
      <c r="F289" s="84" t="s">
        <v>422</v>
      </c>
      <c r="G289" s="54">
        <v>0</v>
      </c>
      <c r="H289" s="86">
        <v>849.76</v>
      </c>
      <c r="I289" s="127">
        <f t="shared" si="27"/>
        <v>849.76</v>
      </c>
    </row>
    <row r="290" spans="1:30" ht="14.5" x14ac:dyDescent="0.3">
      <c r="A290" s="60" t="s">
        <v>683</v>
      </c>
      <c r="B290" s="163" t="s">
        <v>448</v>
      </c>
      <c r="C290" s="79" t="s">
        <v>634</v>
      </c>
      <c r="D290" s="164" t="s">
        <v>407</v>
      </c>
      <c r="E290" s="53">
        <v>1</v>
      </c>
      <c r="F290" s="81" t="s">
        <v>682</v>
      </c>
      <c r="G290" s="54">
        <v>0</v>
      </c>
      <c r="H290" s="86">
        <v>849.76</v>
      </c>
      <c r="I290" s="127">
        <f t="shared" si="27"/>
        <v>849.76</v>
      </c>
    </row>
    <row r="291" spans="1:30" ht="14.5" x14ac:dyDescent="0.3">
      <c r="A291" s="60" t="s">
        <v>399</v>
      </c>
      <c r="B291" s="93" t="s">
        <v>448</v>
      </c>
      <c r="C291" s="79" t="s">
        <v>634</v>
      </c>
      <c r="D291" s="71" t="s">
        <v>407</v>
      </c>
      <c r="E291" s="53">
        <v>1</v>
      </c>
      <c r="F291" s="84" t="s">
        <v>424</v>
      </c>
      <c r="G291" s="54">
        <v>0</v>
      </c>
      <c r="H291" s="86">
        <v>849.76</v>
      </c>
      <c r="I291" s="127">
        <f t="shared" si="27"/>
        <v>849.76</v>
      </c>
    </row>
    <row r="292" spans="1:30" ht="14.5" x14ac:dyDescent="0.3">
      <c r="A292" s="60" t="s">
        <v>400</v>
      </c>
      <c r="B292" s="93" t="s">
        <v>448</v>
      </c>
      <c r="C292" s="79" t="s">
        <v>636</v>
      </c>
      <c r="D292" s="71" t="s">
        <v>407</v>
      </c>
      <c r="E292" s="53">
        <v>1</v>
      </c>
      <c r="F292" s="84" t="s">
        <v>425</v>
      </c>
      <c r="G292" s="54">
        <v>0</v>
      </c>
      <c r="H292" s="86">
        <v>849.76</v>
      </c>
      <c r="I292" s="127">
        <f t="shared" si="27"/>
        <v>849.76</v>
      </c>
    </row>
    <row r="293" spans="1:30" ht="14.5" x14ac:dyDescent="0.3">
      <c r="A293" s="60" t="s">
        <v>401</v>
      </c>
      <c r="B293" s="93" t="s">
        <v>448</v>
      </c>
      <c r="C293" s="79" t="s">
        <v>634</v>
      </c>
      <c r="D293" s="71" t="s">
        <v>407</v>
      </c>
      <c r="E293" s="53">
        <v>1</v>
      </c>
      <c r="F293" s="84" t="s">
        <v>426</v>
      </c>
      <c r="G293" s="54">
        <v>0</v>
      </c>
      <c r="H293" s="86">
        <v>849.76</v>
      </c>
      <c r="I293" s="127">
        <f t="shared" si="27"/>
        <v>849.76</v>
      </c>
    </row>
    <row r="294" spans="1:30" ht="14.5" x14ac:dyDescent="0.3">
      <c r="A294" s="60" t="s">
        <v>402</v>
      </c>
      <c r="B294" s="93" t="s">
        <v>448</v>
      </c>
      <c r="C294" s="79" t="s">
        <v>636</v>
      </c>
      <c r="D294" s="71" t="s">
        <v>407</v>
      </c>
      <c r="E294" s="53">
        <v>1</v>
      </c>
      <c r="F294" s="81" t="s">
        <v>427</v>
      </c>
      <c r="G294" s="54">
        <v>0</v>
      </c>
      <c r="H294" s="86">
        <v>849.76</v>
      </c>
      <c r="I294" s="127">
        <f t="shared" si="27"/>
        <v>849.76</v>
      </c>
    </row>
    <row r="295" spans="1:30" ht="14.5" x14ac:dyDescent="0.3">
      <c r="A295" s="60" t="s">
        <v>403</v>
      </c>
      <c r="B295" s="93" t="s">
        <v>448</v>
      </c>
      <c r="C295" s="79" t="s">
        <v>222</v>
      </c>
      <c r="D295" s="71" t="s">
        <v>407</v>
      </c>
      <c r="E295" s="53">
        <v>1</v>
      </c>
      <c r="F295" s="84" t="s">
        <v>428</v>
      </c>
      <c r="G295" s="54">
        <v>0</v>
      </c>
      <c r="H295" s="86">
        <v>849.76</v>
      </c>
      <c r="I295" s="127">
        <f t="shared" si="27"/>
        <v>849.76</v>
      </c>
    </row>
    <row r="296" spans="1:30" ht="14.5" x14ac:dyDescent="0.3">
      <c r="A296" s="60" t="s">
        <v>398</v>
      </c>
      <c r="B296" s="93" t="s">
        <v>448</v>
      </c>
      <c r="C296" s="79" t="s">
        <v>634</v>
      </c>
      <c r="D296" s="71" t="s">
        <v>407</v>
      </c>
      <c r="E296" s="53">
        <v>1</v>
      </c>
      <c r="F296" s="84" t="s">
        <v>429</v>
      </c>
      <c r="G296" s="54">
        <v>0</v>
      </c>
      <c r="H296" s="86">
        <v>849.76</v>
      </c>
      <c r="I296" s="127">
        <f t="shared" si="27"/>
        <v>849.76</v>
      </c>
    </row>
    <row r="297" spans="1:30" ht="14.5" x14ac:dyDescent="0.3">
      <c r="A297" s="60" t="s">
        <v>393</v>
      </c>
      <c r="B297" s="93" t="s">
        <v>448</v>
      </c>
      <c r="C297" s="79" t="s">
        <v>226</v>
      </c>
      <c r="D297" s="71" t="s">
        <v>407</v>
      </c>
      <c r="E297" s="53">
        <v>1</v>
      </c>
      <c r="F297" s="81" t="s">
        <v>430</v>
      </c>
      <c r="G297" s="54">
        <v>0</v>
      </c>
      <c r="H297" s="86">
        <v>849.76</v>
      </c>
      <c r="I297" s="127">
        <f t="shared" si="27"/>
        <v>849.76</v>
      </c>
    </row>
    <row r="298" spans="1:30" ht="14.5" x14ac:dyDescent="0.3">
      <c r="A298" s="60" t="s">
        <v>404</v>
      </c>
      <c r="B298" s="93" t="s">
        <v>448</v>
      </c>
      <c r="C298" s="79" t="s">
        <v>634</v>
      </c>
      <c r="D298" s="71" t="s">
        <v>407</v>
      </c>
      <c r="E298" s="53">
        <v>1</v>
      </c>
      <c r="F298" s="84" t="s">
        <v>431</v>
      </c>
      <c r="G298" s="54">
        <v>0</v>
      </c>
      <c r="H298" s="86">
        <v>849.76</v>
      </c>
      <c r="I298" s="127">
        <f t="shared" si="27"/>
        <v>849.76</v>
      </c>
    </row>
    <row r="299" spans="1:30" ht="14.5" x14ac:dyDescent="0.3">
      <c r="A299" s="60" t="s">
        <v>405</v>
      </c>
      <c r="B299" s="93" t="s">
        <v>448</v>
      </c>
      <c r="C299" s="79" t="s">
        <v>219</v>
      </c>
      <c r="D299" s="71" t="s">
        <v>407</v>
      </c>
      <c r="E299" s="53">
        <v>1</v>
      </c>
      <c r="F299" s="84" t="s">
        <v>432</v>
      </c>
      <c r="G299" s="54">
        <v>0</v>
      </c>
      <c r="H299" s="86">
        <v>849.76</v>
      </c>
      <c r="I299" s="127">
        <f t="shared" si="27"/>
        <v>849.76</v>
      </c>
    </row>
    <row r="300" spans="1:30" ht="14.5" x14ac:dyDescent="0.3">
      <c r="A300" s="60" t="s">
        <v>402</v>
      </c>
      <c r="B300" s="93" t="s">
        <v>448</v>
      </c>
      <c r="C300" s="79" t="s">
        <v>636</v>
      </c>
      <c r="D300" s="71" t="s">
        <v>407</v>
      </c>
      <c r="E300" s="53">
        <v>1</v>
      </c>
      <c r="F300" s="84" t="s">
        <v>433</v>
      </c>
      <c r="G300" s="54">
        <v>0</v>
      </c>
      <c r="H300" s="86">
        <v>849.76</v>
      </c>
      <c r="I300" s="127">
        <f t="shared" si="27"/>
        <v>849.76</v>
      </c>
    </row>
    <row r="301" spans="1:30" ht="14.5" x14ac:dyDescent="0.3">
      <c r="A301" s="60" t="s">
        <v>403</v>
      </c>
      <c r="B301" s="93" t="s">
        <v>448</v>
      </c>
      <c r="C301" s="63" t="s">
        <v>679</v>
      </c>
      <c r="D301" s="71" t="s">
        <v>407</v>
      </c>
      <c r="E301" s="53">
        <v>1</v>
      </c>
      <c r="F301" s="84" t="s">
        <v>434</v>
      </c>
      <c r="G301" s="54">
        <v>0</v>
      </c>
      <c r="H301" s="86">
        <v>849.76</v>
      </c>
      <c r="I301" s="127">
        <f t="shared" si="27"/>
        <v>849.76</v>
      </c>
    </row>
    <row r="302" spans="1:30" ht="14.5" x14ac:dyDescent="0.3">
      <c r="A302" s="60" t="s">
        <v>406</v>
      </c>
      <c r="B302" s="93" t="s">
        <v>448</v>
      </c>
      <c r="C302" s="79" t="s">
        <v>219</v>
      </c>
      <c r="D302" s="71" t="s">
        <v>407</v>
      </c>
      <c r="E302" s="53">
        <v>1</v>
      </c>
      <c r="F302" s="81" t="s">
        <v>435</v>
      </c>
      <c r="G302" s="54">
        <v>0</v>
      </c>
      <c r="H302" s="86">
        <v>849.76</v>
      </c>
      <c r="I302" s="127">
        <f t="shared" si="27"/>
        <v>849.76</v>
      </c>
    </row>
    <row r="303" spans="1:30" ht="14.5" x14ac:dyDescent="0.3">
      <c r="A303" s="60" t="s">
        <v>688</v>
      </c>
      <c r="B303" s="93" t="s">
        <v>448</v>
      </c>
      <c r="C303" s="79" t="s">
        <v>219</v>
      </c>
      <c r="D303" s="71" t="s">
        <v>407</v>
      </c>
      <c r="E303" s="53">
        <v>1</v>
      </c>
      <c r="F303" s="81" t="s">
        <v>689</v>
      </c>
      <c r="G303" s="54">
        <v>0</v>
      </c>
      <c r="H303" s="86">
        <v>849.76</v>
      </c>
      <c r="I303" s="127">
        <f t="shared" si="27"/>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7"/>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7"/>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8">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17</v>
      </c>
      <c r="D308" s="23">
        <v>2</v>
      </c>
      <c r="E308" s="23">
        <f t="shared" si="28"/>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8"/>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8"/>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8"/>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8"/>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29</v>
      </c>
      <c r="D313" s="20">
        <f t="shared" ref="D313:E313" si="29">SUM(D307:D312)</f>
        <v>2</v>
      </c>
      <c r="E313" s="20">
        <f t="shared" si="29"/>
        <v>31</v>
      </c>
      <c r="F313" s="36"/>
      <c r="G313" s="39">
        <f t="shared" ref="G313:H313" si="30">SUM(G307:G312)</f>
        <v>0</v>
      </c>
      <c r="H313" s="39">
        <f t="shared" si="30"/>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183</v>
      </c>
      <c r="D316" s="20">
        <f>SUM(D188+D200+D233+D249+D260+D271+D313)</f>
        <v>45</v>
      </c>
      <c r="E316" s="20">
        <f>SUM(E188+E200+E233+E249+E260+E271+E313)</f>
        <v>228</v>
      </c>
      <c r="F316" s="21"/>
      <c r="G316" s="39">
        <f>SUM(H188+G200+G233+G249+G260+G271+G313)</f>
        <v>139702.41</v>
      </c>
      <c r="H316" s="39">
        <f>SUM(I188+H200+H233+H249+H260+H271+H313)</f>
        <v>796182.87999999977</v>
      </c>
      <c r="I316" s="39">
        <f>SUM(J188+I200+I233+I249+I260+I271+I313)</f>
        <v>1158297.5900000001</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customFormat="1" ht="14" x14ac:dyDescent="0.3"/>
    <row r="402" customFormat="1" ht="14" x14ac:dyDescent="0.3"/>
    <row r="403" customFormat="1" ht="14" x14ac:dyDescent="0.3"/>
    <row r="404" customFormat="1" ht="14" x14ac:dyDescent="0.3"/>
    <row r="405" customFormat="1" ht="14" x14ac:dyDescent="0.3"/>
    <row r="406" customFormat="1" ht="14" x14ac:dyDescent="0.3"/>
    <row r="407" customFormat="1" ht="14" x14ac:dyDescent="0.3"/>
    <row r="408" customFormat="1" ht="14" x14ac:dyDescent="0.3"/>
    <row r="409" customFormat="1" ht="14" x14ac:dyDescent="0.3"/>
    <row r="410" customFormat="1" ht="14" x14ac:dyDescent="0.3"/>
    <row r="411" customFormat="1" ht="14" x14ac:dyDescent="0.3"/>
    <row r="412" customFormat="1" ht="14" x14ac:dyDescent="0.3"/>
    <row r="413" customFormat="1" ht="14" x14ac:dyDescent="0.3"/>
    <row r="414" customFormat="1" ht="14" x14ac:dyDescent="0.3"/>
    <row r="415" customFormat="1" ht="14" x14ac:dyDescent="0.3"/>
    <row r="416" customFormat="1" ht="14" x14ac:dyDescent="0.3"/>
    <row r="417" customFormat="1" ht="14" x14ac:dyDescent="0.3"/>
    <row r="418" customFormat="1" ht="14" x14ac:dyDescent="0.3"/>
    <row r="419" customFormat="1" ht="14" x14ac:dyDescent="0.3"/>
    <row r="420" customFormat="1" ht="14" x14ac:dyDescent="0.3"/>
    <row r="421" customFormat="1" ht="14" x14ac:dyDescent="0.3"/>
    <row r="422" customFormat="1" ht="14" x14ac:dyDescent="0.3"/>
    <row r="423" customFormat="1" ht="14" x14ac:dyDescent="0.3"/>
    <row r="424" customFormat="1" ht="14" x14ac:dyDescent="0.3"/>
    <row r="425" customFormat="1" ht="14" x14ac:dyDescent="0.3"/>
    <row r="426" customFormat="1" ht="14" x14ac:dyDescent="0.3"/>
    <row r="427" customFormat="1" ht="14" x14ac:dyDescent="0.3"/>
    <row r="428" customFormat="1" ht="14" x14ac:dyDescent="0.3"/>
    <row r="429" customFormat="1" ht="14" x14ac:dyDescent="0.3"/>
    <row r="430" customFormat="1" ht="14" x14ac:dyDescent="0.3"/>
    <row r="431" customFormat="1" ht="14" x14ac:dyDescent="0.3"/>
    <row r="432" customFormat="1" ht="14" x14ac:dyDescent="0.3"/>
    <row r="433" customFormat="1" ht="14" x14ac:dyDescent="0.3"/>
    <row r="434" customFormat="1" ht="14" x14ac:dyDescent="0.3"/>
    <row r="435" customFormat="1" ht="14" x14ac:dyDescent="0.3"/>
    <row r="436" customFormat="1" ht="14" x14ac:dyDescent="0.3"/>
    <row r="437" customFormat="1" ht="14" x14ac:dyDescent="0.3"/>
    <row r="438" customFormat="1" ht="14" x14ac:dyDescent="0.3"/>
    <row r="439" customFormat="1" ht="14" x14ac:dyDescent="0.3"/>
    <row r="440" customFormat="1" ht="14" x14ac:dyDescent="0.3"/>
    <row r="441" customFormat="1" ht="14" x14ac:dyDescent="0.3"/>
    <row r="442" customFormat="1" ht="14" x14ac:dyDescent="0.3"/>
    <row r="443" customFormat="1" ht="14" x14ac:dyDescent="0.3"/>
    <row r="444" customFormat="1" ht="14" x14ac:dyDescent="0.3"/>
    <row r="445" customFormat="1" ht="14" x14ac:dyDescent="0.3"/>
    <row r="446" customFormat="1" ht="14" x14ac:dyDescent="0.3"/>
    <row r="447" customFormat="1" ht="14" x14ac:dyDescent="0.3"/>
    <row r="448" customFormat="1" ht="14" x14ac:dyDescent="0.3"/>
    <row r="449" customFormat="1" ht="14" x14ac:dyDescent="0.3"/>
    <row r="450" customFormat="1" ht="14" x14ac:dyDescent="0.3"/>
    <row r="451" customFormat="1" ht="14" x14ac:dyDescent="0.3"/>
    <row r="452" customFormat="1" ht="14" x14ac:dyDescent="0.3"/>
    <row r="453" customFormat="1" ht="14" x14ac:dyDescent="0.3"/>
    <row r="454" customFormat="1" ht="14" x14ac:dyDescent="0.3"/>
    <row r="455" customFormat="1" ht="14" x14ac:dyDescent="0.3"/>
    <row r="456" customFormat="1" ht="14" x14ac:dyDescent="0.3"/>
    <row r="457" customFormat="1" ht="14" x14ac:dyDescent="0.3"/>
    <row r="458" customFormat="1" ht="14" x14ac:dyDescent="0.3"/>
    <row r="459" customFormat="1" ht="14" x14ac:dyDescent="0.3"/>
    <row r="460" customFormat="1" ht="14" x14ac:dyDescent="0.3"/>
    <row r="461" customFormat="1" ht="14" x14ac:dyDescent="0.3"/>
    <row r="462" customFormat="1" ht="14" x14ac:dyDescent="0.3"/>
    <row r="463" customFormat="1" ht="14" x14ac:dyDescent="0.3"/>
    <row r="464" customFormat="1" ht="14" x14ac:dyDescent="0.3"/>
    <row r="465" customFormat="1" ht="14" x14ac:dyDescent="0.3"/>
    <row r="466" customFormat="1" ht="14" x14ac:dyDescent="0.3"/>
    <row r="467" customFormat="1" ht="14" x14ac:dyDescent="0.3"/>
    <row r="468" customFormat="1" ht="14" x14ac:dyDescent="0.3"/>
    <row r="469" customFormat="1" ht="14" x14ac:dyDescent="0.3"/>
    <row r="470" customFormat="1" ht="14" x14ac:dyDescent="0.3"/>
    <row r="471" customFormat="1" ht="14" x14ac:dyDescent="0.3"/>
    <row r="472" customFormat="1" ht="14" x14ac:dyDescent="0.3"/>
    <row r="473" customFormat="1" ht="14" x14ac:dyDescent="0.3"/>
    <row r="474" customFormat="1" ht="14" x14ac:dyDescent="0.3"/>
    <row r="475" customFormat="1" ht="14" x14ac:dyDescent="0.3"/>
    <row r="476" customFormat="1" ht="14" x14ac:dyDescent="0.3"/>
    <row r="477" customFormat="1" ht="14" x14ac:dyDescent="0.3"/>
    <row r="478" customFormat="1" ht="14" x14ac:dyDescent="0.3"/>
    <row r="479" customFormat="1" ht="14" x14ac:dyDescent="0.3"/>
    <row r="480" customFormat="1" ht="14" x14ac:dyDescent="0.3"/>
    <row r="481" customFormat="1" ht="14" x14ac:dyDescent="0.3"/>
    <row r="482" customFormat="1" ht="14" x14ac:dyDescent="0.3"/>
    <row r="483" customFormat="1" ht="14" x14ac:dyDescent="0.3"/>
    <row r="484" customFormat="1" ht="14" x14ac:dyDescent="0.3"/>
    <row r="485" customFormat="1" ht="14" x14ac:dyDescent="0.3"/>
    <row r="486" customFormat="1" ht="14" x14ac:dyDescent="0.3"/>
    <row r="487" customFormat="1" ht="14" x14ac:dyDescent="0.3"/>
    <row r="488" customFormat="1" ht="14" x14ac:dyDescent="0.3"/>
    <row r="489" customFormat="1" ht="14" x14ac:dyDescent="0.3"/>
    <row r="490" customFormat="1" ht="14" x14ac:dyDescent="0.3"/>
    <row r="491" customFormat="1" ht="14" x14ac:dyDescent="0.3"/>
    <row r="492" customFormat="1" ht="14" x14ac:dyDescent="0.3"/>
    <row r="493" customFormat="1" ht="14" x14ac:dyDescent="0.3"/>
    <row r="494" customFormat="1" ht="14" x14ac:dyDescent="0.3"/>
    <row r="495" customFormat="1" ht="14" x14ac:dyDescent="0.3"/>
    <row r="496" customFormat="1" ht="14" x14ac:dyDescent="0.3"/>
    <row r="497" customFormat="1" ht="14" x14ac:dyDescent="0.3"/>
    <row r="498" customFormat="1" ht="14" x14ac:dyDescent="0.3"/>
    <row r="499" customFormat="1" ht="14" x14ac:dyDescent="0.3"/>
    <row r="500" customFormat="1" ht="14" x14ac:dyDescent="0.3"/>
    <row r="501" customFormat="1" ht="14" x14ac:dyDescent="0.3"/>
    <row r="502" customFormat="1" ht="14" x14ac:dyDescent="0.3"/>
    <row r="503" customFormat="1" ht="14" x14ac:dyDescent="0.3"/>
    <row r="504" customFormat="1" ht="14" x14ac:dyDescent="0.3"/>
    <row r="505" customFormat="1" ht="14" x14ac:dyDescent="0.3"/>
    <row r="506" customFormat="1" ht="14" x14ac:dyDescent="0.3"/>
    <row r="507" customFormat="1" ht="14" x14ac:dyDescent="0.3"/>
    <row r="508" customFormat="1" ht="14" x14ac:dyDescent="0.3"/>
    <row r="509" customFormat="1" ht="14" x14ac:dyDescent="0.3"/>
    <row r="510" customFormat="1" ht="14" x14ac:dyDescent="0.3"/>
    <row r="511" customFormat="1" ht="14" x14ac:dyDescent="0.3"/>
    <row r="512" customFormat="1" ht="14" x14ac:dyDescent="0.3"/>
    <row r="513" customFormat="1" ht="14" x14ac:dyDescent="0.3"/>
    <row r="514" customFormat="1" ht="14" x14ac:dyDescent="0.3"/>
    <row r="515" customFormat="1" ht="14" x14ac:dyDescent="0.3"/>
    <row r="516" customFormat="1" ht="14" x14ac:dyDescent="0.3"/>
    <row r="517" customFormat="1" ht="14" x14ac:dyDescent="0.3"/>
    <row r="518" customFormat="1" ht="14" x14ac:dyDescent="0.3"/>
    <row r="519" customFormat="1" ht="14" x14ac:dyDescent="0.3"/>
    <row r="520" customFormat="1" ht="14" x14ac:dyDescent="0.3"/>
    <row r="521" customFormat="1" ht="14" x14ac:dyDescent="0.3"/>
    <row r="522" customFormat="1" ht="14" x14ac:dyDescent="0.3"/>
    <row r="523" customFormat="1" ht="14" x14ac:dyDescent="0.3"/>
    <row r="524" customFormat="1" ht="14" x14ac:dyDescent="0.3"/>
    <row r="525" customFormat="1" ht="14" x14ac:dyDescent="0.3"/>
    <row r="526" customFormat="1" ht="14" x14ac:dyDescent="0.3"/>
    <row r="527" customFormat="1" ht="14" x14ac:dyDescent="0.3"/>
    <row r="528" customFormat="1" ht="14" x14ac:dyDescent="0.3"/>
    <row r="529" customFormat="1" ht="14" x14ac:dyDescent="0.3"/>
    <row r="530" customFormat="1" ht="14" x14ac:dyDescent="0.3"/>
    <row r="531" customFormat="1" ht="14" x14ac:dyDescent="0.3"/>
    <row r="532" customFormat="1" ht="14" x14ac:dyDescent="0.3"/>
    <row r="533" customFormat="1" ht="14" x14ac:dyDescent="0.3"/>
    <row r="534" customFormat="1" ht="14" x14ac:dyDescent="0.3"/>
    <row r="535" customFormat="1" ht="14" x14ac:dyDescent="0.3"/>
    <row r="536" customFormat="1" ht="14" x14ac:dyDescent="0.3"/>
    <row r="537" customFormat="1" ht="14" x14ac:dyDescent="0.3"/>
    <row r="538" customFormat="1" ht="14" x14ac:dyDescent="0.3"/>
    <row r="539" customFormat="1" ht="14" x14ac:dyDescent="0.3"/>
    <row r="540" customFormat="1" ht="14" x14ac:dyDescent="0.3"/>
    <row r="541" customFormat="1" ht="14" x14ac:dyDescent="0.3"/>
    <row r="542" customFormat="1" ht="14" x14ac:dyDescent="0.3"/>
    <row r="543" customFormat="1" ht="14" x14ac:dyDescent="0.3"/>
    <row r="544" customFormat="1" ht="14" x14ac:dyDescent="0.3"/>
    <row r="545" customFormat="1" ht="14" x14ac:dyDescent="0.3"/>
    <row r="546" customFormat="1" ht="14" x14ac:dyDescent="0.3"/>
    <row r="547" customFormat="1" ht="14" x14ac:dyDescent="0.3"/>
    <row r="548" customFormat="1" ht="14" x14ac:dyDescent="0.3"/>
    <row r="549" customFormat="1" ht="14" x14ac:dyDescent="0.3"/>
    <row r="550" customFormat="1" ht="14" x14ac:dyDescent="0.3"/>
    <row r="551" customFormat="1" ht="14" x14ac:dyDescent="0.3"/>
    <row r="552" customFormat="1" ht="14" x14ac:dyDescent="0.3"/>
    <row r="553" customFormat="1" ht="14" x14ac:dyDescent="0.3"/>
    <row r="554" customFormat="1" ht="14" x14ac:dyDescent="0.3"/>
    <row r="555" customFormat="1" ht="14" x14ac:dyDescent="0.3"/>
    <row r="556" customFormat="1" ht="14" x14ac:dyDescent="0.3"/>
    <row r="557" customFormat="1" ht="14" x14ac:dyDescent="0.3"/>
    <row r="558" customFormat="1" ht="14" x14ac:dyDescent="0.3"/>
    <row r="559" customFormat="1" ht="14" x14ac:dyDescent="0.3"/>
    <row r="560" customFormat="1" ht="14" x14ac:dyDescent="0.3"/>
    <row r="561" customFormat="1" ht="14" x14ac:dyDescent="0.3"/>
    <row r="562" customFormat="1" ht="14" x14ac:dyDescent="0.3"/>
    <row r="563" customFormat="1" ht="14" x14ac:dyDescent="0.3"/>
    <row r="564" customFormat="1" ht="14" x14ac:dyDescent="0.3"/>
    <row r="565" customFormat="1" ht="14" x14ac:dyDescent="0.3"/>
    <row r="566" customFormat="1" ht="14" x14ac:dyDescent="0.3"/>
    <row r="567" customFormat="1" ht="14" x14ac:dyDescent="0.3"/>
    <row r="568" customFormat="1" ht="14" x14ac:dyDescent="0.3"/>
    <row r="569" customFormat="1" ht="14" x14ac:dyDescent="0.3"/>
    <row r="570" customFormat="1" ht="14" x14ac:dyDescent="0.3"/>
    <row r="571" customFormat="1" ht="14" x14ac:dyDescent="0.3"/>
    <row r="572" customFormat="1" ht="14" x14ac:dyDescent="0.3"/>
    <row r="573" customFormat="1" ht="14" x14ac:dyDescent="0.3"/>
    <row r="574" customFormat="1" ht="14" x14ac:dyDescent="0.3"/>
    <row r="575" customFormat="1" ht="14" x14ac:dyDescent="0.3"/>
    <row r="576" customFormat="1" ht="14" x14ac:dyDescent="0.3"/>
    <row r="577" customFormat="1" ht="14" x14ac:dyDescent="0.3"/>
    <row r="578" customFormat="1" ht="14" x14ac:dyDescent="0.3"/>
    <row r="579" customFormat="1" ht="14" x14ac:dyDescent="0.3"/>
    <row r="580" customFormat="1" ht="14" x14ac:dyDescent="0.3"/>
    <row r="581" customFormat="1" ht="14" x14ac:dyDescent="0.3"/>
    <row r="582" customFormat="1" ht="14" x14ac:dyDescent="0.3"/>
    <row r="583" customFormat="1" ht="14" x14ac:dyDescent="0.3"/>
    <row r="584" customFormat="1" ht="14" x14ac:dyDescent="0.3"/>
    <row r="585" customFormat="1" ht="14" x14ac:dyDescent="0.3"/>
    <row r="586" customFormat="1" ht="14" x14ac:dyDescent="0.3"/>
    <row r="587" customFormat="1" ht="14" x14ac:dyDescent="0.3"/>
    <row r="588" customFormat="1" ht="14" x14ac:dyDescent="0.3"/>
    <row r="589" customFormat="1" ht="14" x14ac:dyDescent="0.3"/>
    <row r="590" customFormat="1" ht="14" x14ac:dyDescent="0.3"/>
    <row r="591" customFormat="1" ht="14" x14ac:dyDescent="0.3"/>
    <row r="592" customFormat="1" ht="14" x14ac:dyDescent="0.3"/>
    <row r="593" customFormat="1" ht="14" x14ac:dyDescent="0.3"/>
    <row r="594" customFormat="1" ht="14" x14ac:dyDescent="0.3"/>
    <row r="595" customFormat="1" ht="14" x14ac:dyDescent="0.3"/>
    <row r="596" customFormat="1" ht="14" x14ac:dyDescent="0.3"/>
    <row r="597" customFormat="1" ht="14" x14ac:dyDescent="0.3"/>
    <row r="598" customFormat="1" ht="14" x14ac:dyDescent="0.3"/>
    <row r="599" customFormat="1" ht="14" x14ac:dyDescent="0.3"/>
    <row r="600" customFormat="1" ht="14" x14ac:dyDescent="0.3"/>
    <row r="601" customFormat="1" ht="14" x14ac:dyDescent="0.3"/>
    <row r="602" customFormat="1" ht="14" x14ac:dyDescent="0.3"/>
    <row r="603" customFormat="1" ht="14" x14ac:dyDescent="0.3"/>
    <row r="604" customFormat="1" ht="14" x14ac:dyDescent="0.3"/>
    <row r="605" customFormat="1" ht="14" x14ac:dyDescent="0.3"/>
    <row r="606" customFormat="1" ht="14" x14ac:dyDescent="0.3"/>
    <row r="607" customFormat="1" ht="14" x14ac:dyDescent="0.3"/>
    <row r="608" customFormat="1" ht="14" x14ac:dyDescent="0.3"/>
    <row r="609" customFormat="1" ht="14" x14ac:dyDescent="0.3"/>
    <row r="610" customFormat="1" ht="14" x14ac:dyDescent="0.3"/>
    <row r="611" customFormat="1" ht="14" x14ac:dyDescent="0.3"/>
    <row r="612" customFormat="1" ht="14" x14ac:dyDescent="0.3"/>
    <row r="613" customFormat="1" ht="14" x14ac:dyDescent="0.3"/>
    <row r="614" customFormat="1" ht="14" x14ac:dyDescent="0.3"/>
    <row r="615" customFormat="1" ht="14" x14ac:dyDescent="0.3"/>
    <row r="616" customFormat="1" ht="14" x14ac:dyDescent="0.3"/>
    <row r="617" customFormat="1" ht="14" x14ac:dyDescent="0.3"/>
    <row r="618" customFormat="1" ht="14" x14ac:dyDescent="0.3"/>
    <row r="619" customFormat="1" ht="14" x14ac:dyDescent="0.3"/>
    <row r="620" customFormat="1" ht="14" x14ac:dyDescent="0.3"/>
    <row r="621" customFormat="1" ht="14" x14ac:dyDescent="0.3"/>
    <row r="622" customFormat="1" ht="14" x14ac:dyDescent="0.3"/>
    <row r="623" customFormat="1" ht="14" x14ac:dyDescent="0.3"/>
    <row r="624" customFormat="1" ht="14" x14ac:dyDescent="0.3"/>
    <row r="625" customFormat="1" ht="14" x14ac:dyDescent="0.3"/>
    <row r="626" customFormat="1" ht="14" x14ac:dyDescent="0.3"/>
    <row r="627" customFormat="1" ht="14" x14ac:dyDescent="0.3"/>
    <row r="628" customFormat="1" ht="14" x14ac:dyDescent="0.3"/>
    <row r="629" customFormat="1" ht="14" x14ac:dyDescent="0.3"/>
    <row r="630" customFormat="1" ht="14" x14ac:dyDescent="0.3"/>
    <row r="631" customFormat="1" ht="14" x14ac:dyDescent="0.3"/>
    <row r="632" customFormat="1" ht="14" x14ac:dyDescent="0.3"/>
    <row r="633" customFormat="1" ht="14" x14ac:dyDescent="0.3"/>
    <row r="634" customFormat="1" ht="14" x14ac:dyDescent="0.3"/>
    <row r="635" customFormat="1" ht="14" x14ac:dyDescent="0.3"/>
    <row r="636" customFormat="1" ht="14" x14ac:dyDescent="0.3"/>
    <row r="637" customFormat="1" ht="14" x14ac:dyDescent="0.3"/>
    <row r="638" customFormat="1" ht="14" x14ac:dyDescent="0.3"/>
    <row r="639" customFormat="1" ht="14" x14ac:dyDescent="0.3"/>
    <row r="640" customFormat="1" ht="14" x14ac:dyDescent="0.3"/>
    <row r="641" customFormat="1" ht="14" x14ac:dyDescent="0.3"/>
    <row r="642" customFormat="1" ht="14" x14ac:dyDescent="0.3"/>
    <row r="643" customFormat="1" ht="14" x14ac:dyDescent="0.3"/>
    <row r="644" customFormat="1" ht="14" x14ac:dyDescent="0.3"/>
    <row r="645" customFormat="1" ht="14" x14ac:dyDescent="0.3"/>
    <row r="646" customFormat="1" ht="14" x14ac:dyDescent="0.3"/>
    <row r="647" customFormat="1" ht="14" x14ac:dyDescent="0.3"/>
    <row r="648" customFormat="1" ht="14" x14ac:dyDescent="0.3"/>
    <row r="649" customFormat="1" ht="14" x14ac:dyDescent="0.3"/>
    <row r="650" customFormat="1" ht="14" x14ac:dyDescent="0.3"/>
    <row r="651" customFormat="1" ht="14" x14ac:dyDescent="0.3"/>
    <row r="652" customFormat="1" ht="14" x14ac:dyDescent="0.3"/>
    <row r="653" customFormat="1" ht="14" x14ac:dyDescent="0.3"/>
    <row r="654" customFormat="1" ht="14" x14ac:dyDescent="0.3"/>
    <row r="655" customFormat="1" ht="14" x14ac:dyDescent="0.3"/>
    <row r="656" customFormat="1" ht="14" x14ac:dyDescent="0.3"/>
    <row r="657" customFormat="1" ht="14" x14ac:dyDescent="0.3"/>
    <row r="658" customFormat="1" ht="14" x14ac:dyDescent="0.3"/>
    <row r="659" customFormat="1" ht="14" x14ac:dyDescent="0.3"/>
    <row r="660" customFormat="1" ht="14" x14ac:dyDescent="0.3"/>
    <row r="661" customFormat="1" ht="14" x14ac:dyDescent="0.3"/>
    <row r="662" customFormat="1" ht="14" x14ac:dyDescent="0.3"/>
    <row r="663" customFormat="1" ht="14" x14ac:dyDescent="0.3"/>
    <row r="664" customFormat="1" ht="14" x14ac:dyDescent="0.3"/>
    <row r="665" customFormat="1" ht="14" x14ac:dyDescent="0.3"/>
    <row r="666" customFormat="1" ht="14" x14ac:dyDescent="0.3"/>
    <row r="667" customFormat="1" ht="14" x14ac:dyDescent="0.3"/>
    <row r="668" customFormat="1" ht="14" x14ac:dyDescent="0.3"/>
    <row r="669" customFormat="1" ht="14" x14ac:dyDescent="0.3"/>
    <row r="670" customFormat="1" ht="14" x14ac:dyDescent="0.3"/>
    <row r="671" customFormat="1" ht="14" x14ac:dyDescent="0.3"/>
    <row r="672" customFormat="1" ht="14" x14ac:dyDescent="0.3"/>
    <row r="673" customFormat="1" ht="14" x14ac:dyDescent="0.3"/>
    <row r="674" customFormat="1" ht="14" x14ac:dyDescent="0.3"/>
    <row r="675" customFormat="1" ht="14" x14ac:dyDescent="0.3"/>
    <row r="676" customFormat="1" ht="14" x14ac:dyDescent="0.3"/>
    <row r="677" customFormat="1" ht="14" x14ac:dyDescent="0.3"/>
    <row r="678" customFormat="1" ht="14" x14ac:dyDescent="0.3"/>
    <row r="679" customFormat="1" ht="14" x14ac:dyDescent="0.3"/>
    <row r="680" customFormat="1" ht="14" x14ac:dyDescent="0.3"/>
    <row r="681" customFormat="1" ht="14" x14ac:dyDescent="0.3"/>
    <row r="682" customFormat="1" ht="14" x14ac:dyDescent="0.3"/>
    <row r="683" customFormat="1" ht="14" x14ac:dyDescent="0.3"/>
    <row r="684" customFormat="1" ht="14" x14ac:dyDescent="0.3"/>
    <row r="685" customFormat="1" ht="14" x14ac:dyDescent="0.3"/>
    <row r="686" customFormat="1" ht="14" x14ac:dyDescent="0.3"/>
    <row r="687" customFormat="1" ht="14" x14ac:dyDescent="0.3"/>
    <row r="688" customFormat="1" ht="14" x14ac:dyDescent="0.3"/>
    <row r="689" customFormat="1" ht="14" x14ac:dyDescent="0.3"/>
    <row r="690" customFormat="1" ht="14" x14ac:dyDescent="0.3"/>
    <row r="691" customFormat="1" ht="14" x14ac:dyDescent="0.3"/>
    <row r="692" customFormat="1" ht="14" x14ac:dyDescent="0.3"/>
    <row r="693" customFormat="1" ht="14" x14ac:dyDescent="0.3"/>
    <row r="694" customFormat="1" ht="14" x14ac:dyDescent="0.3"/>
    <row r="695" customFormat="1" ht="14" x14ac:dyDescent="0.3"/>
    <row r="696" customFormat="1" ht="14" x14ac:dyDescent="0.3"/>
    <row r="697" customFormat="1" ht="14" x14ac:dyDescent="0.3"/>
    <row r="698" customFormat="1" ht="14" x14ac:dyDescent="0.3"/>
    <row r="699" customFormat="1" ht="14" x14ac:dyDescent="0.3"/>
    <row r="700" customFormat="1" ht="14" x14ac:dyDescent="0.3"/>
    <row r="701" customFormat="1" ht="14" x14ac:dyDescent="0.3"/>
    <row r="702" customFormat="1" ht="14" x14ac:dyDescent="0.3"/>
    <row r="703" customFormat="1" ht="14" x14ac:dyDescent="0.3"/>
    <row r="704" customFormat="1" ht="14" x14ac:dyDescent="0.3"/>
    <row r="705" customFormat="1" ht="14" x14ac:dyDescent="0.3"/>
    <row r="706" customFormat="1" ht="14" x14ac:dyDescent="0.3"/>
    <row r="707" customFormat="1" ht="14" x14ac:dyDescent="0.3"/>
    <row r="708" customFormat="1" ht="14" x14ac:dyDescent="0.3"/>
    <row r="709" customFormat="1" ht="14" x14ac:dyDescent="0.3"/>
    <row r="710" customFormat="1" ht="14" x14ac:dyDescent="0.3"/>
    <row r="711" customFormat="1" ht="14" x14ac:dyDescent="0.3"/>
    <row r="712" customFormat="1" ht="14" x14ac:dyDescent="0.3"/>
    <row r="713" customFormat="1" ht="14" x14ac:dyDescent="0.3"/>
    <row r="714" customFormat="1" ht="14" x14ac:dyDescent="0.3"/>
    <row r="715" customFormat="1" ht="14" x14ac:dyDescent="0.3"/>
    <row r="716" customFormat="1" ht="14" x14ac:dyDescent="0.3"/>
    <row r="717" customFormat="1" ht="14" x14ac:dyDescent="0.3"/>
    <row r="718" customFormat="1" ht="14" x14ac:dyDescent="0.3"/>
    <row r="719" customFormat="1" ht="14" x14ac:dyDescent="0.3"/>
    <row r="720" customFormat="1" ht="14" x14ac:dyDescent="0.3"/>
    <row r="721" customFormat="1" ht="14" x14ac:dyDescent="0.3"/>
    <row r="722" customFormat="1" ht="14" x14ac:dyDescent="0.3"/>
    <row r="723" customFormat="1" ht="14" x14ac:dyDescent="0.3"/>
    <row r="724" customFormat="1" ht="14" x14ac:dyDescent="0.3"/>
    <row r="725" customFormat="1" ht="14" x14ac:dyDescent="0.3"/>
    <row r="726" customFormat="1" ht="14" x14ac:dyDescent="0.3"/>
    <row r="727" customFormat="1" ht="14" x14ac:dyDescent="0.3"/>
    <row r="728" customFormat="1" ht="14" x14ac:dyDescent="0.3"/>
    <row r="729" customFormat="1" ht="14" x14ac:dyDescent="0.3"/>
    <row r="730" customFormat="1" ht="14" x14ac:dyDescent="0.3"/>
    <row r="731" customFormat="1" ht="14" x14ac:dyDescent="0.3"/>
    <row r="732" customFormat="1" ht="14" x14ac:dyDescent="0.3"/>
    <row r="733" customFormat="1" ht="14" x14ac:dyDescent="0.3"/>
    <row r="734" customFormat="1" ht="14" x14ac:dyDescent="0.3"/>
    <row r="735" customFormat="1" ht="14" x14ac:dyDescent="0.3"/>
    <row r="736" customFormat="1" ht="14" x14ac:dyDescent="0.3"/>
    <row r="737" customFormat="1" ht="14" x14ac:dyDescent="0.3"/>
    <row r="738" customFormat="1" ht="14" x14ac:dyDescent="0.3"/>
    <row r="739" customFormat="1" ht="14" x14ac:dyDescent="0.3"/>
    <row r="740" customFormat="1" ht="14" x14ac:dyDescent="0.3"/>
    <row r="741" customFormat="1" ht="14" x14ac:dyDescent="0.3"/>
    <row r="742" customFormat="1" ht="14" x14ac:dyDescent="0.3"/>
    <row r="743" customFormat="1" ht="14" x14ac:dyDescent="0.3"/>
    <row r="744" customFormat="1" ht="14" x14ac:dyDescent="0.3"/>
    <row r="745" customFormat="1" ht="14" x14ac:dyDescent="0.3"/>
    <row r="746" customFormat="1" ht="14" x14ac:dyDescent="0.3"/>
    <row r="747" customFormat="1" ht="14" x14ac:dyDescent="0.3"/>
    <row r="748" customFormat="1" ht="14" x14ac:dyDescent="0.3"/>
    <row r="749" customFormat="1" ht="14" x14ac:dyDescent="0.3"/>
    <row r="750" customFormat="1" ht="14" x14ac:dyDescent="0.3"/>
    <row r="751" customFormat="1" ht="14" x14ac:dyDescent="0.3"/>
    <row r="752" customFormat="1" ht="14" x14ac:dyDescent="0.3"/>
    <row r="753" customFormat="1" ht="14" x14ac:dyDescent="0.3"/>
    <row r="754" customFormat="1" ht="14" x14ac:dyDescent="0.3"/>
    <row r="755" customFormat="1" ht="14" x14ac:dyDescent="0.3"/>
    <row r="756" customFormat="1" ht="14" x14ac:dyDescent="0.3"/>
    <row r="757" customFormat="1" ht="14" x14ac:dyDescent="0.3"/>
    <row r="758" customFormat="1" ht="14" x14ac:dyDescent="0.3"/>
    <row r="759" customFormat="1" ht="14" x14ac:dyDescent="0.3"/>
    <row r="760" customFormat="1" ht="14" x14ac:dyDescent="0.3"/>
    <row r="761" customFormat="1" ht="14" x14ac:dyDescent="0.3"/>
    <row r="762" customFormat="1" ht="14" x14ac:dyDescent="0.3"/>
    <row r="763" customFormat="1" ht="14" x14ac:dyDescent="0.3"/>
    <row r="764" customFormat="1" ht="14" x14ac:dyDescent="0.3"/>
    <row r="765" customFormat="1" ht="14" x14ac:dyDescent="0.3"/>
    <row r="766" customFormat="1" ht="14" x14ac:dyDescent="0.3"/>
    <row r="767" customFormat="1" ht="14" x14ac:dyDescent="0.3"/>
    <row r="768" customFormat="1" ht="14" x14ac:dyDescent="0.3"/>
    <row r="769" customFormat="1" ht="14" x14ac:dyDescent="0.3"/>
    <row r="770" customFormat="1" ht="14" x14ac:dyDescent="0.3"/>
    <row r="771" customFormat="1" ht="14" x14ac:dyDescent="0.3"/>
    <row r="772" customFormat="1" ht="14" x14ac:dyDescent="0.3"/>
    <row r="773" customFormat="1" ht="14" x14ac:dyDescent="0.3"/>
    <row r="774" customFormat="1" ht="14" x14ac:dyDescent="0.3"/>
    <row r="775" customFormat="1" ht="14" x14ac:dyDescent="0.3"/>
    <row r="776" customFormat="1" ht="14" x14ac:dyDescent="0.3"/>
    <row r="777" customFormat="1" ht="14" x14ac:dyDescent="0.3"/>
    <row r="778" customFormat="1" ht="14" x14ac:dyDescent="0.3"/>
    <row r="779" customFormat="1" ht="14" x14ac:dyDescent="0.3"/>
    <row r="780" customFormat="1" ht="14" x14ac:dyDescent="0.3"/>
    <row r="781" customFormat="1" ht="14" x14ac:dyDescent="0.3"/>
    <row r="782" customFormat="1" ht="14" x14ac:dyDescent="0.3"/>
    <row r="783" customFormat="1" ht="14" x14ac:dyDescent="0.3"/>
    <row r="784" customFormat="1" ht="14" x14ac:dyDescent="0.3"/>
    <row r="785" customFormat="1" ht="14" x14ac:dyDescent="0.3"/>
    <row r="786" customFormat="1" ht="14" x14ac:dyDescent="0.3"/>
    <row r="787" customFormat="1" ht="14" x14ac:dyDescent="0.3"/>
    <row r="788" customFormat="1" ht="14" x14ac:dyDescent="0.3"/>
    <row r="789" customFormat="1" ht="14" x14ac:dyDescent="0.3"/>
    <row r="790" customFormat="1" ht="14" x14ac:dyDescent="0.3"/>
    <row r="791" customFormat="1" ht="14" x14ac:dyDescent="0.3"/>
    <row r="792" customFormat="1" ht="14" x14ac:dyDescent="0.3"/>
    <row r="793" customFormat="1" ht="14" x14ac:dyDescent="0.3"/>
    <row r="794" customFormat="1" ht="14" x14ac:dyDescent="0.3"/>
    <row r="795" customFormat="1" ht="14" x14ac:dyDescent="0.3"/>
    <row r="796" customFormat="1" ht="14" x14ac:dyDescent="0.3"/>
    <row r="797" customFormat="1" ht="14" x14ac:dyDescent="0.3"/>
    <row r="798" customFormat="1" ht="14" x14ac:dyDescent="0.3"/>
    <row r="799" customFormat="1" ht="14" x14ac:dyDescent="0.3"/>
    <row r="800" customFormat="1" ht="14" x14ac:dyDescent="0.3"/>
    <row r="801" customFormat="1" ht="14" x14ac:dyDescent="0.3"/>
    <row r="802" customFormat="1" ht="14" x14ac:dyDescent="0.3"/>
    <row r="803" customFormat="1" ht="14" x14ac:dyDescent="0.3"/>
    <row r="804" customFormat="1" ht="14" x14ac:dyDescent="0.3"/>
    <row r="805" customFormat="1" ht="14" x14ac:dyDescent="0.3"/>
    <row r="806" customFormat="1" ht="14" x14ac:dyDescent="0.3"/>
    <row r="807" customFormat="1" ht="14" x14ac:dyDescent="0.3"/>
    <row r="808" customFormat="1" ht="14" x14ac:dyDescent="0.3"/>
    <row r="809" customFormat="1" ht="14" x14ac:dyDescent="0.3"/>
    <row r="810" customFormat="1" ht="14" x14ac:dyDescent="0.3"/>
    <row r="811" customFormat="1" ht="14" x14ac:dyDescent="0.3"/>
    <row r="812" customFormat="1" ht="14" x14ac:dyDescent="0.3"/>
    <row r="813" customFormat="1" ht="14" x14ac:dyDescent="0.3"/>
    <row r="814" customFormat="1" ht="14" x14ac:dyDescent="0.3"/>
    <row r="815" customFormat="1" ht="14" x14ac:dyDescent="0.3"/>
    <row r="816" customFormat="1" ht="14" x14ac:dyDescent="0.3"/>
    <row r="817" customFormat="1" ht="14" x14ac:dyDescent="0.3"/>
    <row r="818" customFormat="1" ht="14" x14ac:dyDescent="0.3"/>
    <row r="819" customFormat="1" ht="14" x14ac:dyDescent="0.3"/>
    <row r="820" customFormat="1" ht="14" x14ac:dyDescent="0.3"/>
    <row r="821" customFormat="1" ht="14" x14ac:dyDescent="0.3"/>
    <row r="822" customFormat="1" ht="14" x14ac:dyDescent="0.3"/>
    <row r="823" customFormat="1" ht="14" x14ac:dyDescent="0.3"/>
    <row r="824" customFormat="1" ht="14" x14ac:dyDescent="0.3"/>
    <row r="825" customFormat="1" ht="14" x14ac:dyDescent="0.3"/>
    <row r="826" customFormat="1" ht="14" x14ac:dyDescent="0.3"/>
    <row r="827" customFormat="1" ht="14" x14ac:dyDescent="0.3"/>
    <row r="828" customFormat="1" ht="14" x14ac:dyDescent="0.3"/>
    <row r="829" customFormat="1" ht="14" x14ac:dyDescent="0.3"/>
    <row r="830" customFormat="1" ht="14" x14ac:dyDescent="0.3"/>
    <row r="831" customFormat="1" ht="14" x14ac:dyDescent="0.3"/>
    <row r="832" customFormat="1" ht="14" x14ac:dyDescent="0.3"/>
    <row r="833" customFormat="1" ht="14" x14ac:dyDescent="0.3"/>
    <row r="834" customFormat="1" ht="14" x14ac:dyDescent="0.3"/>
    <row r="835" customFormat="1" ht="14" x14ac:dyDescent="0.3"/>
    <row r="836" customFormat="1" ht="14" x14ac:dyDescent="0.3"/>
    <row r="837" customFormat="1" ht="14" x14ac:dyDescent="0.3"/>
    <row r="838" customFormat="1" ht="14" x14ac:dyDescent="0.3"/>
    <row r="839" customFormat="1" ht="14" x14ac:dyDescent="0.3"/>
    <row r="840" customFormat="1" ht="14" x14ac:dyDescent="0.3"/>
    <row r="841" customFormat="1" ht="14" x14ac:dyDescent="0.3"/>
    <row r="842" customFormat="1" ht="14" x14ac:dyDescent="0.3"/>
    <row r="843" customFormat="1" ht="14" x14ac:dyDescent="0.3"/>
    <row r="844" customFormat="1" ht="14" x14ac:dyDescent="0.3"/>
    <row r="845" customFormat="1" ht="14" x14ac:dyDescent="0.3"/>
    <row r="846" customFormat="1" ht="14" x14ac:dyDescent="0.3"/>
    <row r="847" customFormat="1" ht="14" x14ac:dyDescent="0.3"/>
    <row r="848" customFormat="1" ht="14" x14ac:dyDescent="0.3"/>
    <row r="849" customFormat="1" ht="14" x14ac:dyDescent="0.3"/>
    <row r="850" customFormat="1" ht="14" x14ac:dyDescent="0.3"/>
    <row r="851" customFormat="1" ht="14" x14ac:dyDescent="0.3"/>
    <row r="852" customFormat="1" ht="14" x14ac:dyDescent="0.3"/>
    <row r="853" customFormat="1" ht="14" x14ac:dyDescent="0.3"/>
    <row r="854" customFormat="1" ht="14" x14ac:dyDescent="0.3"/>
    <row r="855" customFormat="1" ht="14" x14ac:dyDescent="0.3"/>
    <row r="856" customFormat="1" ht="14" x14ac:dyDescent="0.3"/>
    <row r="857" customFormat="1" ht="14" x14ac:dyDescent="0.3"/>
    <row r="858" customFormat="1" ht="14" x14ac:dyDescent="0.3"/>
    <row r="859" customFormat="1" ht="14" x14ac:dyDescent="0.3"/>
    <row r="860" customFormat="1" ht="14" x14ac:dyDescent="0.3"/>
    <row r="861" customFormat="1" ht="14" x14ac:dyDescent="0.3"/>
    <row r="862" customFormat="1" ht="14" x14ac:dyDescent="0.3"/>
    <row r="863" customFormat="1" ht="14" x14ac:dyDescent="0.3"/>
    <row r="864" customFormat="1" ht="14" x14ac:dyDescent="0.3"/>
    <row r="865" customFormat="1" ht="14" x14ac:dyDescent="0.3"/>
    <row r="866" customFormat="1" ht="14" x14ac:dyDescent="0.3"/>
    <row r="867" customFormat="1" ht="14" x14ac:dyDescent="0.3"/>
    <row r="868" customFormat="1" ht="14" x14ac:dyDescent="0.3"/>
    <row r="869" customFormat="1" ht="14" x14ac:dyDescent="0.3"/>
    <row r="870" customFormat="1" ht="14" x14ac:dyDescent="0.3"/>
    <row r="871" customFormat="1" ht="14" x14ac:dyDescent="0.3"/>
    <row r="872" customFormat="1" ht="14" x14ac:dyDescent="0.3"/>
    <row r="873" customFormat="1" ht="14" x14ac:dyDescent="0.3"/>
    <row r="874" customFormat="1" ht="14" x14ac:dyDescent="0.3"/>
    <row r="875" customFormat="1" ht="14" x14ac:dyDescent="0.3"/>
    <row r="876" customFormat="1" ht="14" x14ac:dyDescent="0.3"/>
    <row r="877" customFormat="1" ht="14" x14ac:dyDescent="0.3"/>
    <row r="878" customFormat="1" ht="14" x14ac:dyDescent="0.3"/>
    <row r="879" customFormat="1" ht="14" x14ac:dyDescent="0.3"/>
    <row r="880" customFormat="1" ht="14" x14ac:dyDescent="0.3"/>
    <row r="881" customFormat="1" ht="14" x14ac:dyDescent="0.3"/>
    <row r="882" customFormat="1" ht="14" x14ac:dyDescent="0.3"/>
    <row r="883" customFormat="1" ht="14" x14ac:dyDescent="0.3"/>
    <row r="884" customFormat="1" ht="14" x14ac:dyDescent="0.3"/>
    <row r="885" customFormat="1" ht="14" x14ac:dyDescent="0.3"/>
    <row r="886" customFormat="1" ht="14" x14ac:dyDescent="0.3"/>
    <row r="887" customFormat="1" ht="14" x14ac:dyDescent="0.3"/>
    <row r="888" customFormat="1" ht="14" x14ac:dyDescent="0.3"/>
    <row r="889" customFormat="1" ht="14" x14ac:dyDescent="0.3"/>
    <row r="890" customFormat="1" ht="14" x14ac:dyDescent="0.3"/>
    <row r="891" customFormat="1" ht="14" x14ac:dyDescent="0.3"/>
    <row r="892" customFormat="1" ht="14" x14ac:dyDescent="0.3"/>
    <row r="893" customFormat="1" ht="14" x14ac:dyDescent="0.3"/>
    <row r="894" customFormat="1" ht="14" x14ac:dyDescent="0.3"/>
    <row r="895" customFormat="1" ht="14" x14ac:dyDescent="0.3"/>
    <row r="896" customFormat="1" ht="14" x14ac:dyDescent="0.3"/>
    <row r="897" customFormat="1" ht="14" x14ac:dyDescent="0.3"/>
    <row r="898" customFormat="1" ht="14" x14ac:dyDescent="0.3"/>
    <row r="899" customFormat="1" ht="14" x14ac:dyDescent="0.3"/>
    <row r="900" customFormat="1" ht="14" x14ac:dyDescent="0.3"/>
    <row r="901" customFormat="1" ht="14" x14ac:dyDescent="0.3"/>
    <row r="902" customFormat="1" ht="14" x14ac:dyDescent="0.3"/>
    <row r="903" customFormat="1" ht="14" x14ac:dyDescent="0.3"/>
    <row r="904" customFormat="1" ht="14" x14ac:dyDescent="0.3"/>
    <row r="905" customFormat="1" ht="14" x14ac:dyDescent="0.3"/>
    <row r="906" customFormat="1" ht="14" x14ac:dyDescent="0.3"/>
    <row r="907" customFormat="1" ht="14" x14ac:dyDescent="0.3"/>
    <row r="908" customFormat="1" ht="14" x14ac:dyDescent="0.3"/>
    <row r="909" customFormat="1" ht="14" x14ac:dyDescent="0.3"/>
    <row r="910" customFormat="1" ht="14" x14ac:dyDescent="0.3"/>
    <row r="911" customFormat="1" ht="14" x14ac:dyDescent="0.3"/>
    <row r="912" customFormat="1" ht="14" x14ac:dyDescent="0.3"/>
    <row r="913" customFormat="1" ht="14" x14ac:dyDescent="0.3"/>
    <row r="914" customFormat="1" ht="14" x14ac:dyDescent="0.3"/>
    <row r="915" customFormat="1" ht="14" x14ac:dyDescent="0.3"/>
    <row r="916" customFormat="1" ht="14" x14ac:dyDescent="0.3"/>
    <row r="917" customFormat="1" ht="14" x14ac:dyDescent="0.3"/>
    <row r="918" customFormat="1" ht="14" x14ac:dyDescent="0.3"/>
    <row r="919" customFormat="1" ht="14" x14ac:dyDescent="0.3"/>
    <row r="920" customFormat="1" ht="14" x14ac:dyDescent="0.3"/>
    <row r="921" customFormat="1" ht="14" x14ac:dyDescent="0.3"/>
    <row r="922" customFormat="1" ht="14" x14ac:dyDescent="0.3"/>
    <row r="923" customFormat="1" ht="14" x14ac:dyDescent="0.3"/>
    <row r="924" customFormat="1" ht="14" x14ac:dyDescent="0.3"/>
    <row r="925" customFormat="1" ht="14" x14ac:dyDescent="0.3"/>
    <row r="926" customFormat="1" ht="14" x14ac:dyDescent="0.3"/>
    <row r="927" customFormat="1" ht="14" x14ac:dyDescent="0.3"/>
    <row r="928" customFormat="1" ht="14" x14ac:dyDescent="0.3"/>
    <row r="929" customFormat="1" ht="14" x14ac:dyDescent="0.3"/>
    <row r="930" customFormat="1" ht="14" x14ac:dyDescent="0.3"/>
    <row r="931" customFormat="1" ht="14" x14ac:dyDescent="0.3"/>
    <row r="932" customFormat="1" ht="14" x14ac:dyDescent="0.3"/>
    <row r="933" customFormat="1" ht="14" x14ac:dyDescent="0.3"/>
    <row r="934" customFormat="1" ht="14" x14ac:dyDescent="0.3"/>
    <row r="935" customFormat="1" ht="14" x14ac:dyDescent="0.3"/>
    <row r="936" customFormat="1" ht="14" x14ac:dyDescent="0.3"/>
    <row r="937" customFormat="1" ht="14" x14ac:dyDescent="0.3"/>
    <row r="938" customFormat="1" ht="14" x14ac:dyDescent="0.3"/>
    <row r="939" customFormat="1" ht="14" x14ac:dyDescent="0.3"/>
    <row r="940" customFormat="1" ht="14" x14ac:dyDescent="0.3"/>
    <row r="941" customFormat="1" ht="14" x14ac:dyDescent="0.3"/>
    <row r="942" customFormat="1" ht="14" x14ac:dyDescent="0.3"/>
    <row r="943" customFormat="1" ht="14" x14ac:dyDescent="0.3"/>
    <row r="944" customFormat="1" ht="14" x14ac:dyDescent="0.3"/>
    <row r="945" customFormat="1" ht="14" x14ac:dyDescent="0.3"/>
    <row r="946" customFormat="1" ht="14" x14ac:dyDescent="0.3"/>
    <row r="947" customFormat="1" ht="14" x14ac:dyDescent="0.3"/>
    <row r="948" customFormat="1" ht="14" x14ac:dyDescent="0.3"/>
    <row r="949" customFormat="1" ht="14" x14ac:dyDescent="0.3"/>
    <row r="950" customFormat="1" ht="14" x14ac:dyDescent="0.3"/>
    <row r="951" customFormat="1" ht="14" x14ac:dyDescent="0.3"/>
    <row r="952" customFormat="1" ht="14" x14ac:dyDescent="0.3"/>
    <row r="953" customFormat="1" ht="14" x14ac:dyDescent="0.3"/>
    <row r="954" customFormat="1" ht="14" x14ac:dyDescent="0.3"/>
    <row r="955" customFormat="1" ht="14" x14ac:dyDescent="0.3"/>
    <row r="956" customFormat="1" ht="14" x14ac:dyDescent="0.3"/>
    <row r="957" customFormat="1" ht="14" x14ac:dyDescent="0.3"/>
    <row r="958" customFormat="1" ht="14" x14ac:dyDescent="0.3"/>
    <row r="959" customFormat="1" ht="14" x14ac:dyDescent="0.3"/>
    <row r="960" customFormat="1" ht="14" x14ac:dyDescent="0.3"/>
    <row r="961" customFormat="1" ht="14" x14ac:dyDescent="0.3"/>
    <row r="962" customFormat="1" ht="14" x14ac:dyDescent="0.3"/>
    <row r="963" customFormat="1" ht="14" x14ac:dyDescent="0.3"/>
    <row r="964" customFormat="1" ht="14" x14ac:dyDescent="0.3"/>
    <row r="965" customFormat="1" ht="14" x14ac:dyDescent="0.3"/>
    <row r="966" customFormat="1" ht="14" x14ac:dyDescent="0.3"/>
    <row r="967" customFormat="1" ht="14" x14ac:dyDescent="0.3"/>
    <row r="968" customFormat="1" ht="14" x14ac:dyDescent="0.3"/>
    <row r="969" customFormat="1" ht="14" x14ac:dyDescent="0.3"/>
    <row r="970" customFormat="1" ht="14" x14ac:dyDescent="0.3"/>
    <row r="971" customFormat="1" ht="14" x14ac:dyDescent="0.3"/>
    <row r="972" customFormat="1" ht="14" x14ac:dyDescent="0.3"/>
    <row r="973" customFormat="1" ht="14" x14ac:dyDescent="0.3"/>
    <row r="974" customFormat="1" ht="14" x14ac:dyDescent="0.3"/>
    <row r="975" customFormat="1" ht="14" x14ac:dyDescent="0.3"/>
    <row r="976" customFormat="1" ht="14" x14ac:dyDescent="0.3"/>
    <row r="977" customFormat="1" ht="14" x14ac:dyDescent="0.3"/>
    <row r="978" customFormat="1" ht="14" x14ac:dyDescent="0.3"/>
    <row r="979" customFormat="1" ht="14" x14ac:dyDescent="0.3"/>
    <row r="980" customFormat="1" ht="14" x14ac:dyDescent="0.3"/>
    <row r="981" customFormat="1" ht="14" x14ac:dyDescent="0.3"/>
    <row r="982" customFormat="1" ht="14" x14ac:dyDescent="0.3"/>
    <row r="983" customFormat="1" ht="14" x14ac:dyDescent="0.3"/>
    <row r="984" customFormat="1" ht="14" x14ac:dyDescent="0.3"/>
    <row r="985" customFormat="1" ht="14" x14ac:dyDescent="0.3"/>
    <row r="986" customFormat="1" ht="14" x14ac:dyDescent="0.3"/>
    <row r="987" customFormat="1" ht="14" x14ac:dyDescent="0.3"/>
    <row r="988" customFormat="1" ht="14" x14ac:dyDescent="0.3"/>
    <row r="989" customFormat="1" ht="14" x14ac:dyDescent="0.3"/>
    <row r="990" customFormat="1" ht="14" x14ac:dyDescent="0.3"/>
    <row r="991" customFormat="1" ht="14" x14ac:dyDescent="0.3"/>
    <row r="992" customFormat="1" ht="14" x14ac:dyDescent="0.3"/>
    <row r="993" customFormat="1" ht="14" x14ac:dyDescent="0.3"/>
    <row r="994" customFormat="1" ht="14" x14ac:dyDescent="0.3"/>
    <row r="995" customFormat="1" ht="14" x14ac:dyDescent="0.3"/>
    <row r="996" customFormat="1" ht="14" x14ac:dyDescent="0.3"/>
    <row r="997" customFormat="1" ht="14" x14ac:dyDescent="0.3"/>
    <row r="998" customFormat="1" ht="14" x14ac:dyDescent="0.3"/>
    <row r="999" customFormat="1" ht="14" x14ac:dyDescent="0.3"/>
    <row r="1000" customFormat="1" ht="14" x14ac:dyDescent="0.3"/>
    <row r="1001" customFormat="1" ht="14" x14ac:dyDescent="0.3"/>
    <row r="1002" customFormat="1" ht="14" x14ac:dyDescent="0.3"/>
    <row r="1003" customFormat="1" ht="14" x14ac:dyDescent="0.3"/>
    <row r="1004" customFormat="1" ht="14" x14ac:dyDescent="0.3"/>
    <row r="1005" customFormat="1" ht="14" x14ac:dyDescent="0.3"/>
    <row r="1006" customFormat="1" ht="14" x14ac:dyDescent="0.3"/>
    <row r="1007" customFormat="1" ht="14" x14ac:dyDescent="0.3"/>
    <row r="1008" customFormat="1" ht="14" x14ac:dyDescent="0.3"/>
    <row r="1009" customFormat="1" ht="14" x14ac:dyDescent="0.3"/>
    <row r="1010" customFormat="1" ht="14" x14ac:dyDescent="0.3"/>
    <row r="1011" customFormat="1" ht="14" x14ac:dyDescent="0.3"/>
    <row r="1012" customFormat="1" ht="14" x14ac:dyDescent="0.3"/>
    <row r="1013" customFormat="1" ht="14" x14ac:dyDescent="0.3"/>
    <row r="1014" customFormat="1" ht="14" x14ac:dyDescent="0.3"/>
    <row r="1015" customFormat="1" ht="14" x14ac:dyDescent="0.3"/>
    <row r="1016" customFormat="1" ht="14" x14ac:dyDescent="0.3"/>
    <row r="1017" customFormat="1" ht="14" x14ac:dyDescent="0.3"/>
    <row r="1018" customFormat="1" ht="14" x14ac:dyDescent="0.3"/>
    <row r="1019" customFormat="1" ht="14" x14ac:dyDescent="0.3"/>
    <row r="1020" customFormat="1" ht="14" x14ac:dyDescent="0.3"/>
    <row r="1021" customFormat="1" ht="14" x14ac:dyDescent="0.3"/>
    <row r="1022" customFormat="1" ht="14" x14ac:dyDescent="0.3"/>
    <row r="1023" customFormat="1" ht="14" x14ac:dyDescent="0.3"/>
    <row r="1024" customFormat="1" ht="14" x14ac:dyDescent="0.3"/>
    <row r="1025" customFormat="1" ht="14" x14ac:dyDescent="0.3"/>
    <row r="1026" customFormat="1" ht="14" x14ac:dyDescent="0.3"/>
    <row r="1027" customFormat="1" ht="14" x14ac:dyDescent="0.3"/>
    <row r="1028" customFormat="1" ht="14" x14ac:dyDescent="0.3"/>
    <row r="1029" customFormat="1" ht="14" x14ac:dyDescent="0.3"/>
    <row r="1030" customFormat="1" ht="14" x14ac:dyDescent="0.3"/>
    <row r="1031" customFormat="1" ht="14" x14ac:dyDescent="0.3"/>
    <row r="1032" customFormat="1" ht="14" x14ac:dyDescent="0.3"/>
    <row r="1033" customFormat="1" ht="14" x14ac:dyDescent="0.3"/>
    <row r="1034" customFormat="1" ht="14" x14ac:dyDescent="0.3"/>
    <row r="1035" customFormat="1" ht="14" x14ac:dyDescent="0.3"/>
    <row r="1036" customFormat="1" ht="14" x14ac:dyDescent="0.3"/>
    <row r="1037" customFormat="1" ht="14" x14ac:dyDescent="0.3"/>
    <row r="1038" customFormat="1"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D205:D209 D192:D193 D275:D305 D221:D225 D213:D217 D254:D256 D265:D267 D238:D245 D7:D174" xr:uid="{5AD98717-FA7B-423C-9891-C77638DD162D}">
      <formula1>"AGP,CLH,CLT,COM,CTD,CTI,DES,DISP,ELE,ESG,EST,EXM,EXQ,EXR,FRQ,REV,VAGO"</formula1>
    </dataValidation>
    <dataValidation type="list" allowBlank="1" sqref="B7:B174" xr:uid="{AE17F0C4-AE0A-48DC-96E0-517EEA96D8A2}">
      <formula1>"DAS,DAS-1,DAS-2,DAS-3,DAS-4,DAS-5,CAA-1,CAA-2,CAA-3,CAA-4,CAA-5"</formula1>
    </dataValidation>
    <dataValidation type="list" allowBlank="1" sqref="B192:B193 B205:B209 B213:B217 B221:B225 B238:B245 B247 B254:B256 B258 B265:B267 B269" xr:uid="{DB6AA4B9-53ED-43C8-8B1F-465F822D9024}">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29249-B7F4-4921-A854-10A4A5F27684}">
  <dimension ref="A1:AD1038"/>
  <sheetViews>
    <sheetView workbookViewId="0">
      <selection sqref="A1:XFD1048576"/>
    </sheetView>
  </sheetViews>
  <sheetFormatPr defaultColWidth="12.58203125" defaultRowHeight="15" customHeight="1" x14ac:dyDescent="0.3"/>
  <cols>
    <col min="1" max="1" width="47.58203125" customWidth="1"/>
    <col min="2" max="2" width="13.75" bestFit="1" customWidth="1"/>
    <col min="3" max="3" width="30.5" customWidth="1"/>
    <col min="4" max="4" width="14.5" customWidth="1"/>
    <col min="5" max="5" width="10.08203125" customWidth="1"/>
    <col min="6" max="6" width="52.5" customWidth="1"/>
    <col min="7" max="7" width="18.58203125" customWidth="1"/>
    <col min="8" max="8" width="18.25" customWidth="1"/>
    <col min="9" max="9" width="17.83203125" customWidth="1"/>
    <col min="10" max="10" width="15.5820312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697</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131" t="s">
        <v>696</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63" t="s">
        <v>690</v>
      </c>
      <c r="B7" s="55" t="s">
        <v>449</v>
      </c>
      <c r="C7" s="63" t="s">
        <v>679</v>
      </c>
      <c r="D7" s="158" t="s">
        <v>227</v>
      </c>
      <c r="E7" s="159">
        <v>1</v>
      </c>
      <c r="F7" s="60" t="s">
        <v>620</v>
      </c>
      <c r="G7" s="160">
        <v>0</v>
      </c>
      <c r="H7" s="146">
        <v>3709.68</v>
      </c>
      <c r="I7" s="146">
        <v>14838.72</v>
      </c>
      <c r="J7" s="149">
        <f t="shared" ref="J7:J70" si="0">H7+I7</f>
        <v>18548.399999999998</v>
      </c>
      <c r="K7" s="17"/>
      <c r="L7" s="17"/>
      <c r="M7" s="17"/>
      <c r="N7" s="17"/>
      <c r="O7" s="17"/>
      <c r="P7" s="17"/>
      <c r="Q7" s="17"/>
      <c r="R7" s="18"/>
      <c r="S7" s="18"/>
      <c r="T7" s="18"/>
      <c r="U7" s="18"/>
      <c r="V7" s="18"/>
      <c r="W7" s="18"/>
      <c r="X7" s="18"/>
      <c r="Y7" s="18"/>
      <c r="Z7" s="18"/>
      <c r="AA7" s="5"/>
      <c r="AB7" s="5"/>
      <c r="AC7" s="5"/>
      <c r="AD7" s="5"/>
    </row>
    <row r="8" spans="1:30" ht="14.5" x14ac:dyDescent="0.3">
      <c r="A8" s="55" t="s">
        <v>182</v>
      </c>
      <c r="B8" s="56" t="s">
        <v>39</v>
      </c>
      <c r="C8" s="59" t="s">
        <v>634</v>
      </c>
      <c r="D8" s="158" t="s">
        <v>407</v>
      </c>
      <c r="E8" s="159">
        <v>1</v>
      </c>
      <c r="F8" s="161" t="s">
        <v>421</v>
      </c>
      <c r="G8" s="160">
        <v>0</v>
      </c>
      <c r="H8" s="146"/>
      <c r="I8" s="146">
        <v>2003.96</v>
      </c>
      <c r="J8" s="149">
        <f t="shared" si="0"/>
        <v>2003.96</v>
      </c>
      <c r="K8" s="17"/>
      <c r="L8" s="17"/>
      <c r="M8" s="17"/>
      <c r="N8" s="17"/>
      <c r="O8" s="17"/>
      <c r="P8" s="17"/>
      <c r="Q8" s="17"/>
      <c r="R8" s="5"/>
      <c r="S8" s="5"/>
      <c r="T8" s="5"/>
      <c r="U8" s="5"/>
      <c r="V8" s="5"/>
      <c r="W8" s="5"/>
      <c r="X8" s="5"/>
      <c r="Y8" s="5"/>
      <c r="Z8" s="5"/>
      <c r="AA8" s="5"/>
      <c r="AB8" s="5"/>
      <c r="AC8" s="5"/>
      <c r="AD8" s="5"/>
    </row>
    <row r="9" spans="1:30" ht="14" x14ac:dyDescent="0.3">
      <c r="A9" s="55" t="s">
        <v>218</v>
      </c>
      <c r="B9" s="55" t="s">
        <v>43</v>
      </c>
      <c r="C9" s="59" t="s">
        <v>222</v>
      </c>
      <c r="D9" s="158" t="s">
        <v>227</v>
      </c>
      <c r="E9" s="159">
        <v>1</v>
      </c>
      <c r="F9" s="62" t="s">
        <v>680</v>
      </c>
      <c r="G9" s="160">
        <v>0</v>
      </c>
      <c r="H9" s="147">
        <v>269.76</v>
      </c>
      <c r="I9" s="147">
        <v>1079.06</v>
      </c>
      <c r="J9" s="150">
        <f t="shared" si="0"/>
        <v>1348.82</v>
      </c>
      <c r="K9" s="47"/>
      <c r="L9" s="47"/>
      <c r="M9" s="47"/>
      <c r="N9" s="47"/>
      <c r="O9" s="47"/>
      <c r="P9" s="47"/>
      <c r="Q9" s="47"/>
    </row>
    <row r="10" spans="1:30" ht="14" x14ac:dyDescent="0.3">
      <c r="A10" s="56" t="s">
        <v>182</v>
      </c>
      <c r="B10" s="56" t="s">
        <v>39</v>
      </c>
      <c r="C10" s="59" t="s">
        <v>222</v>
      </c>
      <c r="D10" s="158" t="s">
        <v>227</v>
      </c>
      <c r="E10" s="159">
        <v>1</v>
      </c>
      <c r="F10" s="60" t="s">
        <v>231</v>
      </c>
      <c r="G10" s="160">
        <v>0</v>
      </c>
      <c r="H10" s="146">
        <v>500.99</v>
      </c>
      <c r="I10" s="146">
        <v>2003.96</v>
      </c>
      <c r="J10" s="149">
        <f t="shared" si="0"/>
        <v>2504.9499999999998</v>
      </c>
    </row>
    <row r="11" spans="1:30" ht="14" x14ac:dyDescent="0.3">
      <c r="A11" s="55" t="s">
        <v>188</v>
      </c>
      <c r="B11" s="55" t="s">
        <v>35</v>
      </c>
      <c r="C11" s="59" t="s">
        <v>222</v>
      </c>
      <c r="D11" s="158" t="s">
        <v>227</v>
      </c>
      <c r="E11" s="159">
        <v>1</v>
      </c>
      <c r="F11" s="60" t="s">
        <v>586</v>
      </c>
      <c r="G11" s="160">
        <v>0</v>
      </c>
      <c r="H11" s="146">
        <v>936.46</v>
      </c>
      <c r="I11" s="146">
        <v>3745.85</v>
      </c>
      <c r="J11" s="149">
        <f t="shared" si="0"/>
        <v>4682.3099999999995</v>
      </c>
    </row>
    <row r="12" spans="1:30" ht="14" x14ac:dyDescent="0.3">
      <c r="A12" s="55" t="s">
        <v>189</v>
      </c>
      <c r="B12" s="55" t="s">
        <v>31</v>
      </c>
      <c r="C12" s="59" t="s">
        <v>634</v>
      </c>
      <c r="D12" s="158" t="s">
        <v>227</v>
      </c>
      <c r="E12" s="159">
        <v>1</v>
      </c>
      <c r="F12" s="60" t="s">
        <v>505</v>
      </c>
      <c r="G12" s="160">
        <v>0</v>
      </c>
      <c r="H12" s="146">
        <v>1310.28</v>
      </c>
      <c r="I12" s="146">
        <v>5241.1099999999997</v>
      </c>
      <c r="J12" s="149">
        <f t="shared" si="0"/>
        <v>6551.3899999999994</v>
      </c>
    </row>
    <row r="13" spans="1:30" ht="14" x14ac:dyDescent="0.3">
      <c r="A13" s="55" t="s">
        <v>183</v>
      </c>
      <c r="B13" s="57" t="s">
        <v>27</v>
      </c>
      <c r="C13" s="63" t="s">
        <v>637</v>
      </c>
      <c r="D13" s="158" t="s">
        <v>407</v>
      </c>
      <c r="E13" s="159">
        <v>1</v>
      </c>
      <c r="F13" s="60" t="s">
        <v>233</v>
      </c>
      <c r="G13" s="160">
        <v>0</v>
      </c>
      <c r="H13" s="146"/>
      <c r="I13" s="146">
        <v>6782.61</v>
      </c>
      <c r="J13" s="149">
        <f t="shared" si="0"/>
        <v>6782.61</v>
      </c>
    </row>
    <row r="14" spans="1:30" ht="14" x14ac:dyDescent="0.3">
      <c r="A14" s="55" t="s">
        <v>207</v>
      </c>
      <c r="B14" s="57" t="s">
        <v>27</v>
      </c>
      <c r="C14" s="63" t="s">
        <v>636</v>
      </c>
      <c r="D14" s="158" t="s">
        <v>227</v>
      </c>
      <c r="E14" s="159">
        <v>1</v>
      </c>
      <c r="F14" s="62" t="s">
        <v>581</v>
      </c>
      <c r="G14" s="160">
        <v>0</v>
      </c>
      <c r="H14" s="146">
        <v>1695.65</v>
      </c>
      <c r="I14" s="146">
        <v>6782.61</v>
      </c>
      <c r="J14" s="149">
        <f t="shared" si="0"/>
        <v>8478.26</v>
      </c>
    </row>
    <row r="15" spans="1:30" ht="14" x14ac:dyDescent="0.3">
      <c r="A15" s="55" t="s">
        <v>196</v>
      </c>
      <c r="B15" s="57" t="s">
        <v>33</v>
      </c>
      <c r="C15" s="63" t="s">
        <v>637</v>
      </c>
      <c r="D15" s="158" t="s">
        <v>227</v>
      </c>
      <c r="E15" s="159">
        <v>1</v>
      </c>
      <c r="F15" s="90" t="s">
        <v>676</v>
      </c>
      <c r="G15" s="160">
        <v>0</v>
      </c>
      <c r="H15" s="146">
        <v>1079.06</v>
      </c>
      <c r="I15" s="145">
        <v>4316.21</v>
      </c>
      <c r="J15" s="149">
        <f t="shared" si="0"/>
        <v>5395.27</v>
      </c>
    </row>
    <row r="16" spans="1:30" ht="14" x14ac:dyDescent="0.3">
      <c r="A16" s="55" t="s">
        <v>182</v>
      </c>
      <c r="B16" s="56" t="s">
        <v>39</v>
      </c>
      <c r="C16" s="59" t="s">
        <v>634</v>
      </c>
      <c r="D16" s="158" t="s">
        <v>227</v>
      </c>
      <c r="E16" s="159">
        <v>1</v>
      </c>
      <c r="F16" s="60" t="s">
        <v>234</v>
      </c>
      <c r="G16" s="160">
        <v>0</v>
      </c>
      <c r="H16" s="146">
        <v>500.99</v>
      </c>
      <c r="I16" s="146">
        <v>2003.96</v>
      </c>
      <c r="J16" s="149">
        <f t="shared" si="0"/>
        <v>2504.9499999999998</v>
      </c>
    </row>
    <row r="17" spans="1:10" ht="14" x14ac:dyDescent="0.3">
      <c r="A17" s="55" t="s">
        <v>182</v>
      </c>
      <c r="B17" s="56" t="s">
        <v>39</v>
      </c>
      <c r="C17" s="61" t="s">
        <v>219</v>
      </c>
      <c r="D17" s="158" t="s">
        <v>227</v>
      </c>
      <c r="E17" s="159">
        <v>1</v>
      </c>
      <c r="F17" s="60" t="s">
        <v>235</v>
      </c>
      <c r="G17" s="160">
        <v>0</v>
      </c>
      <c r="H17" s="146">
        <v>500.99</v>
      </c>
      <c r="I17" s="146">
        <v>2003.96</v>
      </c>
      <c r="J17" s="149">
        <f t="shared" si="0"/>
        <v>2504.9499999999998</v>
      </c>
    </row>
    <row r="18" spans="1:10" ht="14" x14ac:dyDescent="0.3">
      <c r="A18" s="55" t="s">
        <v>181</v>
      </c>
      <c r="B18" s="57" t="s">
        <v>33</v>
      </c>
      <c r="C18" s="59" t="s">
        <v>634</v>
      </c>
      <c r="D18" s="158" t="s">
        <v>227</v>
      </c>
      <c r="E18" s="159">
        <v>1</v>
      </c>
      <c r="F18" s="60" t="s">
        <v>236</v>
      </c>
      <c r="G18" s="160">
        <v>0</v>
      </c>
      <c r="H18" s="146">
        <v>1079.06</v>
      </c>
      <c r="I18" s="145">
        <v>4316.21</v>
      </c>
      <c r="J18" s="149">
        <f t="shared" si="0"/>
        <v>5395.27</v>
      </c>
    </row>
    <row r="19" spans="1:10" ht="14" x14ac:dyDescent="0.3">
      <c r="A19" s="55" t="s">
        <v>183</v>
      </c>
      <c r="B19" s="57" t="s">
        <v>27</v>
      </c>
      <c r="C19" s="61" t="s">
        <v>219</v>
      </c>
      <c r="D19" s="158" t="s">
        <v>227</v>
      </c>
      <c r="E19" s="159">
        <v>1</v>
      </c>
      <c r="F19" s="61" t="s">
        <v>237</v>
      </c>
      <c r="G19" s="160">
        <v>0</v>
      </c>
      <c r="H19" s="146">
        <v>1695.65</v>
      </c>
      <c r="I19" s="146">
        <v>6782.61</v>
      </c>
      <c r="J19" s="149">
        <f t="shared" si="0"/>
        <v>8478.26</v>
      </c>
    </row>
    <row r="20" spans="1:10" ht="14" x14ac:dyDescent="0.3">
      <c r="A20" s="55" t="s">
        <v>183</v>
      </c>
      <c r="B20" s="57" t="s">
        <v>27</v>
      </c>
      <c r="C20" s="59" t="s">
        <v>222</v>
      </c>
      <c r="D20" s="158" t="s">
        <v>227</v>
      </c>
      <c r="E20" s="159">
        <v>1</v>
      </c>
      <c r="F20" s="60" t="s">
        <v>238</v>
      </c>
      <c r="G20" s="160">
        <v>0</v>
      </c>
      <c r="H20" s="146">
        <v>1695.65</v>
      </c>
      <c r="I20" s="146">
        <v>6782.61</v>
      </c>
      <c r="J20" s="149">
        <f t="shared" si="0"/>
        <v>8478.26</v>
      </c>
    </row>
    <row r="21" spans="1:10" ht="14" x14ac:dyDescent="0.3">
      <c r="A21" s="55" t="s">
        <v>185</v>
      </c>
      <c r="B21" s="55" t="s">
        <v>29</v>
      </c>
      <c r="C21" s="61" t="s">
        <v>636</v>
      </c>
      <c r="D21" s="158" t="s">
        <v>227</v>
      </c>
      <c r="E21" s="159">
        <v>1</v>
      </c>
      <c r="F21" s="60" t="s">
        <v>239</v>
      </c>
      <c r="G21" s="160">
        <v>0</v>
      </c>
      <c r="H21" s="146">
        <v>1425.9</v>
      </c>
      <c r="I21" s="146">
        <v>5703.56</v>
      </c>
      <c r="J21" s="149">
        <f t="shared" si="0"/>
        <v>7129.4600000000009</v>
      </c>
    </row>
    <row r="22" spans="1:10" ht="14" x14ac:dyDescent="0.3">
      <c r="A22" s="55" t="s">
        <v>196</v>
      </c>
      <c r="B22" s="57" t="s">
        <v>33</v>
      </c>
      <c r="C22" s="61" t="s">
        <v>219</v>
      </c>
      <c r="D22" s="158" t="s">
        <v>407</v>
      </c>
      <c r="E22" s="159">
        <v>1</v>
      </c>
      <c r="F22" s="60" t="s">
        <v>423</v>
      </c>
      <c r="G22" s="160">
        <v>0</v>
      </c>
      <c r="H22" s="146"/>
      <c r="I22" s="145">
        <v>4316.21</v>
      </c>
      <c r="J22" s="149">
        <f t="shared" si="0"/>
        <v>4316.21</v>
      </c>
    </row>
    <row r="23" spans="1:10" ht="16.5" customHeight="1" x14ac:dyDescent="0.3">
      <c r="A23" s="55" t="s">
        <v>183</v>
      </c>
      <c r="B23" s="57" t="s">
        <v>27</v>
      </c>
      <c r="C23" s="59" t="s">
        <v>222</v>
      </c>
      <c r="D23" s="158" t="s">
        <v>227</v>
      </c>
      <c r="E23" s="159">
        <v>1</v>
      </c>
      <c r="F23" s="60" t="s">
        <v>241</v>
      </c>
      <c r="G23" s="160">
        <v>0</v>
      </c>
      <c r="H23" s="146">
        <v>1695.65</v>
      </c>
      <c r="I23" s="146">
        <v>6782.61</v>
      </c>
      <c r="J23" s="149">
        <f t="shared" si="0"/>
        <v>8478.26</v>
      </c>
    </row>
    <row r="24" spans="1:10" ht="14" x14ac:dyDescent="0.3">
      <c r="A24" s="55" t="s">
        <v>189</v>
      </c>
      <c r="B24" s="55" t="s">
        <v>31</v>
      </c>
      <c r="C24" s="60" t="s">
        <v>636</v>
      </c>
      <c r="D24" s="158" t="s">
        <v>407</v>
      </c>
      <c r="E24" s="159">
        <v>1</v>
      </c>
      <c r="F24" s="60" t="s">
        <v>242</v>
      </c>
      <c r="G24" s="160">
        <v>0</v>
      </c>
      <c r="H24" s="146"/>
      <c r="I24" s="146">
        <v>5241.1099999999997</v>
      </c>
      <c r="J24" s="149">
        <f t="shared" si="0"/>
        <v>5241.1099999999997</v>
      </c>
    </row>
    <row r="25" spans="1:10" ht="14" x14ac:dyDescent="0.3">
      <c r="A25" s="55" t="s">
        <v>180</v>
      </c>
      <c r="B25" s="58" t="s">
        <v>37</v>
      </c>
      <c r="C25" s="61" t="s">
        <v>636</v>
      </c>
      <c r="D25" s="158" t="s">
        <v>227</v>
      </c>
      <c r="E25" s="159">
        <v>1</v>
      </c>
      <c r="F25" s="155" t="s">
        <v>649</v>
      </c>
      <c r="G25" s="160">
        <v>0</v>
      </c>
      <c r="H25" s="146">
        <v>770.75</v>
      </c>
      <c r="I25" s="145">
        <v>3083.01</v>
      </c>
      <c r="J25" s="149">
        <f t="shared" si="0"/>
        <v>3853.76</v>
      </c>
    </row>
    <row r="26" spans="1:10" ht="14" x14ac:dyDescent="0.3">
      <c r="A26" s="55" t="s">
        <v>180</v>
      </c>
      <c r="B26" s="58" t="s">
        <v>37</v>
      </c>
      <c r="C26" s="61" t="s">
        <v>222</v>
      </c>
      <c r="D26" s="158" t="s">
        <v>227</v>
      </c>
      <c r="E26" s="159">
        <v>1</v>
      </c>
      <c r="F26" s="129" t="s">
        <v>243</v>
      </c>
      <c r="G26" s="160">
        <v>0</v>
      </c>
      <c r="H26" s="146">
        <v>770.75</v>
      </c>
      <c r="I26" s="145">
        <v>3083.01</v>
      </c>
      <c r="J26" s="149">
        <f t="shared" si="0"/>
        <v>3853.76</v>
      </c>
    </row>
    <row r="27" spans="1:10" ht="14" x14ac:dyDescent="0.3">
      <c r="A27" s="55" t="s">
        <v>187</v>
      </c>
      <c r="B27" s="55" t="s">
        <v>25</v>
      </c>
      <c r="C27" s="61" t="s">
        <v>219</v>
      </c>
      <c r="D27" s="158" t="s">
        <v>227</v>
      </c>
      <c r="E27" s="159">
        <v>1</v>
      </c>
      <c r="F27" s="63" t="s">
        <v>244</v>
      </c>
      <c r="G27" s="160">
        <v>0</v>
      </c>
      <c r="H27" s="147">
        <v>2600</v>
      </c>
      <c r="I27" s="147">
        <v>10400</v>
      </c>
      <c r="J27" s="146">
        <f t="shared" si="0"/>
        <v>13000</v>
      </c>
    </row>
    <row r="28" spans="1:10" ht="14" x14ac:dyDescent="0.3">
      <c r="A28" s="55" t="s">
        <v>691</v>
      </c>
      <c r="B28" s="55" t="s">
        <v>449</v>
      </c>
      <c r="C28" s="63" t="s">
        <v>637</v>
      </c>
      <c r="D28" s="158" t="s">
        <v>227</v>
      </c>
      <c r="E28" s="159">
        <v>1</v>
      </c>
      <c r="F28" s="90" t="s">
        <v>640</v>
      </c>
      <c r="G28" s="160">
        <v>0</v>
      </c>
      <c r="H28" s="146">
        <v>3709.68</v>
      </c>
      <c r="I28" s="146">
        <v>14838.72</v>
      </c>
      <c r="J28" s="149">
        <f t="shared" si="0"/>
        <v>18548.399999999998</v>
      </c>
    </row>
    <row r="29" spans="1:10" ht="14" x14ac:dyDescent="0.3">
      <c r="A29" s="55" t="s">
        <v>180</v>
      </c>
      <c r="B29" s="58" t="s">
        <v>37</v>
      </c>
      <c r="C29" s="63" t="s">
        <v>679</v>
      </c>
      <c r="D29" s="158" t="s">
        <v>227</v>
      </c>
      <c r="E29" s="159">
        <v>1</v>
      </c>
      <c r="F29" s="129" t="s">
        <v>249</v>
      </c>
      <c r="G29" s="160">
        <v>0</v>
      </c>
      <c r="H29" s="146">
        <v>770.75</v>
      </c>
      <c r="I29" s="145">
        <v>3083.01</v>
      </c>
      <c r="J29" s="149">
        <f t="shared" si="0"/>
        <v>3853.76</v>
      </c>
    </row>
    <row r="30" spans="1:10" ht="14" x14ac:dyDescent="0.3">
      <c r="A30" s="55" t="s">
        <v>181</v>
      </c>
      <c r="B30" s="57" t="s">
        <v>33</v>
      </c>
      <c r="C30" s="60" t="s">
        <v>636</v>
      </c>
      <c r="D30" s="158" t="s">
        <v>407</v>
      </c>
      <c r="E30" s="159">
        <v>1</v>
      </c>
      <c r="F30" s="61" t="s">
        <v>595</v>
      </c>
      <c r="G30" s="160">
        <v>0</v>
      </c>
      <c r="H30" s="146"/>
      <c r="I30" s="145">
        <v>4316.21</v>
      </c>
      <c r="J30" s="149">
        <f t="shared" si="0"/>
        <v>4316.21</v>
      </c>
    </row>
    <row r="31" spans="1:10" ht="14" x14ac:dyDescent="0.3">
      <c r="A31" s="55" t="s">
        <v>180</v>
      </c>
      <c r="B31" s="58" t="s">
        <v>37</v>
      </c>
      <c r="C31" s="61" t="s">
        <v>222</v>
      </c>
      <c r="D31" s="158" t="s">
        <v>227</v>
      </c>
      <c r="E31" s="159">
        <v>1</v>
      </c>
      <c r="F31" s="60" t="s">
        <v>612</v>
      </c>
      <c r="G31" s="160">
        <v>0</v>
      </c>
      <c r="H31" s="146">
        <v>770.75</v>
      </c>
      <c r="I31" s="145">
        <v>3083.01</v>
      </c>
      <c r="J31" s="149">
        <f t="shared" si="0"/>
        <v>3853.76</v>
      </c>
    </row>
    <row r="32" spans="1:10" ht="14" x14ac:dyDescent="0.3">
      <c r="A32" s="55" t="s">
        <v>187</v>
      </c>
      <c r="B32" s="55" t="s">
        <v>25</v>
      </c>
      <c r="C32" s="59" t="s">
        <v>637</v>
      </c>
      <c r="D32" s="158" t="s">
        <v>227</v>
      </c>
      <c r="E32" s="159">
        <v>1</v>
      </c>
      <c r="F32" s="60" t="s">
        <v>623</v>
      </c>
      <c r="G32" s="160">
        <v>0</v>
      </c>
      <c r="H32" s="147">
        <v>2600</v>
      </c>
      <c r="I32" s="147">
        <v>10400</v>
      </c>
      <c r="J32" s="146">
        <f t="shared" si="0"/>
        <v>13000</v>
      </c>
    </row>
    <row r="33" spans="1:10" ht="14" x14ac:dyDescent="0.3">
      <c r="A33" s="55" t="s">
        <v>183</v>
      </c>
      <c r="B33" s="57" t="s">
        <v>27</v>
      </c>
      <c r="C33" s="59" t="s">
        <v>222</v>
      </c>
      <c r="D33" s="158" t="s">
        <v>227</v>
      </c>
      <c r="E33" s="159">
        <v>1</v>
      </c>
      <c r="F33" s="60" t="s">
        <v>253</v>
      </c>
      <c r="G33" s="160">
        <v>0</v>
      </c>
      <c r="H33" s="146">
        <v>1695.65</v>
      </c>
      <c r="I33" s="146">
        <v>6782.61</v>
      </c>
      <c r="J33" s="149">
        <f t="shared" si="0"/>
        <v>8478.26</v>
      </c>
    </row>
    <row r="34" spans="1:10" ht="14" x14ac:dyDescent="0.3">
      <c r="A34" s="55" t="s">
        <v>189</v>
      </c>
      <c r="B34" s="55" t="s">
        <v>31</v>
      </c>
      <c r="C34" s="63" t="s">
        <v>636</v>
      </c>
      <c r="D34" s="158" t="s">
        <v>407</v>
      </c>
      <c r="E34" s="159">
        <v>1</v>
      </c>
      <c r="F34" s="60" t="s">
        <v>254</v>
      </c>
      <c r="G34" s="160">
        <v>0</v>
      </c>
      <c r="H34" s="146"/>
      <c r="I34" s="146">
        <v>5241.1099999999997</v>
      </c>
      <c r="J34" s="149">
        <f t="shared" si="0"/>
        <v>5241.1099999999997</v>
      </c>
    </row>
    <row r="35" spans="1:10" ht="14" x14ac:dyDescent="0.3">
      <c r="A35" s="55" t="s">
        <v>692</v>
      </c>
      <c r="B35" s="55" t="s">
        <v>449</v>
      </c>
      <c r="C35" s="59" t="s">
        <v>634</v>
      </c>
      <c r="D35" s="158" t="s">
        <v>227</v>
      </c>
      <c r="E35" s="159">
        <v>1</v>
      </c>
      <c r="F35" s="60" t="s">
        <v>255</v>
      </c>
      <c r="G35" s="160">
        <v>0</v>
      </c>
      <c r="H35" s="146">
        <v>3709.68</v>
      </c>
      <c r="I35" s="146">
        <v>14838.72</v>
      </c>
      <c r="J35" s="149">
        <f t="shared" si="0"/>
        <v>18548.399999999998</v>
      </c>
    </row>
    <row r="36" spans="1:10" ht="14" x14ac:dyDescent="0.3">
      <c r="A36" s="55" t="s">
        <v>180</v>
      </c>
      <c r="B36" s="58" t="s">
        <v>37</v>
      </c>
      <c r="C36" s="59" t="s">
        <v>634</v>
      </c>
      <c r="D36" s="158" t="s">
        <v>227</v>
      </c>
      <c r="E36" s="159">
        <v>1</v>
      </c>
      <c r="F36" s="60" t="s">
        <v>257</v>
      </c>
      <c r="G36" s="160">
        <v>0</v>
      </c>
      <c r="H36" s="146">
        <v>770.75</v>
      </c>
      <c r="I36" s="145">
        <v>3083.01</v>
      </c>
      <c r="J36" s="149">
        <f t="shared" si="0"/>
        <v>3853.76</v>
      </c>
    </row>
    <row r="37" spans="1:10" ht="14" x14ac:dyDescent="0.3">
      <c r="A37" s="55" t="s">
        <v>181</v>
      </c>
      <c r="B37" s="57" t="s">
        <v>33</v>
      </c>
      <c r="C37" s="61" t="s">
        <v>636</v>
      </c>
      <c r="D37" s="158" t="s">
        <v>227</v>
      </c>
      <c r="E37" s="159">
        <v>1</v>
      </c>
      <c r="F37" s="162" t="s">
        <v>650</v>
      </c>
      <c r="G37" s="160">
        <v>0</v>
      </c>
      <c r="H37" s="146">
        <v>1079.06</v>
      </c>
      <c r="I37" s="145">
        <v>4316.21</v>
      </c>
      <c r="J37" s="149">
        <f t="shared" si="0"/>
        <v>5395.27</v>
      </c>
    </row>
    <row r="38" spans="1:10" ht="26" x14ac:dyDescent="0.3">
      <c r="A38" s="55" t="s">
        <v>191</v>
      </c>
      <c r="B38" s="55" t="s">
        <v>31</v>
      </c>
      <c r="C38" s="61" t="s">
        <v>219</v>
      </c>
      <c r="D38" s="158" t="s">
        <v>407</v>
      </c>
      <c r="E38" s="159">
        <v>1</v>
      </c>
      <c r="F38" s="60" t="s">
        <v>258</v>
      </c>
      <c r="G38" s="160">
        <v>0</v>
      </c>
      <c r="H38" s="146"/>
      <c r="I38" s="146">
        <v>5241.1099999999997</v>
      </c>
      <c r="J38" s="149">
        <f t="shared" si="0"/>
        <v>5241.1099999999997</v>
      </c>
    </row>
    <row r="39" spans="1:10" ht="14" x14ac:dyDescent="0.3">
      <c r="A39" s="55" t="s">
        <v>180</v>
      </c>
      <c r="B39" s="58" t="s">
        <v>37</v>
      </c>
      <c r="C39" s="61" t="s">
        <v>636</v>
      </c>
      <c r="D39" s="158" t="s">
        <v>227</v>
      </c>
      <c r="E39" s="159">
        <v>1</v>
      </c>
      <c r="F39" s="155" t="s">
        <v>651</v>
      </c>
      <c r="G39" s="160">
        <v>0</v>
      </c>
      <c r="H39" s="146">
        <v>770.75</v>
      </c>
      <c r="I39" s="145">
        <v>3083.01</v>
      </c>
      <c r="J39" s="149">
        <f t="shared" si="0"/>
        <v>3853.76</v>
      </c>
    </row>
    <row r="40" spans="1:10" ht="14" x14ac:dyDescent="0.3">
      <c r="A40" s="55" t="s">
        <v>182</v>
      </c>
      <c r="B40" s="56" t="s">
        <v>39</v>
      </c>
      <c r="C40" s="59" t="s">
        <v>222</v>
      </c>
      <c r="D40" s="158" t="s">
        <v>227</v>
      </c>
      <c r="E40" s="159">
        <v>1</v>
      </c>
      <c r="F40" s="60" t="s">
        <v>260</v>
      </c>
      <c r="G40" s="160">
        <v>0</v>
      </c>
      <c r="H40" s="146">
        <v>500.99</v>
      </c>
      <c r="I40" s="146">
        <v>2003.96</v>
      </c>
      <c r="J40" s="149">
        <f t="shared" si="0"/>
        <v>2504.9499999999998</v>
      </c>
    </row>
    <row r="41" spans="1:10" ht="14" x14ac:dyDescent="0.3">
      <c r="A41" s="55" t="s">
        <v>193</v>
      </c>
      <c r="B41" s="57" t="s">
        <v>27</v>
      </c>
      <c r="C41" s="59" t="s">
        <v>634</v>
      </c>
      <c r="D41" s="158" t="s">
        <v>227</v>
      </c>
      <c r="E41" s="159">
        <v>1</v>
      </c>
      <c r="F41" s="60" t="s">
        <v>262</v>
      </c>
      <c r="G41" s="160">
        <v>0</v>
      </c>
      <c r="H41" s="146">
        <v>1695.65</v>
      </c>
      <c r="I41" s="146">
        <v>6782.61</v>
      </c>
      <c r="J41" s="149">
        <f t="shared" si="0"/>
        <v>8478.26</v>
      </c>
    </row>
    <row r="42" spans="1:10" ht="14" x14ac:dyDescent="0.3">
      <c r="A42" s="55" t="s">
        <v>183</v>
      </c>
      <c r="B42" s="57" t="s">
        <v>27</v>
      </c>
      <c r="C42" s="63" t="s">
        <v>222</v>
      </c>
      <c r="D42" s="158" t="s">
        <v>227</v>
      </c>
      <c r="E42" s="159">
        <v>1</v>
      </c>
      <c r="F42" s="61" t="s">
        <v>263</v>
      </c>
      <c r="G42" s="160">
        <v>0</v>
      </c>
      <c r="H42" s="146">
        <v>1695.65</v>
      </c>
      <c r="I42" s="146">
        <v>6782.61</v>
      </c>
      <c r="J42" s="149">
        <f t="shared" si="0"/>
        <v>8478.26</v>
      </c>
    </row>
    <row r="43" spans="1:10" ht="14" x14ac:dyDescent="0.3">
      <c r="A43" s="55" t="s">
        <v>185</v>
      </c>
      <c r="B43" s="55" t="s">
        <v>29</v>
      </c>
      <c r="C43" s="59" t="s">
        <v>634</v>
      </c>
      <c r="D43" s="158" t="s">
        <v>227</v>
      </c>
      <c r="E43" s="159">
        <v>1</v>
      </c>
      <c r="F43" s="60" t="s">
        <v>264</v>
      </c>
      <c r="G43" s="160">
        <v>0</v>
      </c>
      <c r="H43" s="146">
        <v>1425.9</v>
      </c>
      <c r="I43" s="146">
        <v>5703.56</v>
      </c>
      <c r="J43" s="149">
        <f t="shared" si="0"/>
        <v>7129.4600000000009</v>
      </c>
    </row>
    <row r="44" spans="1:10" ht="14" x14ac:dyDescent="0.3">
      <c r="A44" s="55" t="s">
        <v>188</v>
      </c>
      <c r="B44" s="55" t="s">
        <v>35</v>
      </c>
      <c r="C44" s="59" t="s">
        <v>222</v>
      </c>
      <c r="D44" s="158" t="s">
        <v>227</v>
      </c>
      <c r="E44" s="159">
        <v>1</v>
      </c>
      <c r="F44" s="60" t="s">
        <v>265</v>
      </c>
      <c r="G44" s="160">
        <v>0</v>
      </c>
      <c r="H44" s="146">
        <v>936.46</v>
      </c>
      <c r="I44" s="146">
        <v>3745.85</v>
      </c>
      <c r="J44" s="149">
        <f t="shared" si="0"/>
        <v>4682.3099999999995</v>
      </c>
    </row>
    <row r="45" spans="1:10" ht="14" x14ac:dyDescent="0.3">
      <c r="A45" s="55" t="s">
        <v>180</v>
      </c>
      <c r="B45" s="58" t="s">
        <v>37</v>
      </c>
      <c r="C45" s="60" t="s">
        <v>226</v>
      </c>
      <c r="D45" s="158" t="s">
        <v>407</v>
      </c>
      <c r="E45" s="159">
        <v>1</v>
      </c>
      <c r="F45" s="60" t="s">
        <v>266</v>
      </c>
      <c r="G45" s="160">
        <v>0</v>
      </c>
      <c r="H45" s="146"/>
      <c r="I45" s="145">
        <v>3083.01</v>
      </c>
      <c r="J45" s="149">
        <f t="shared" si="0"/>
        <v>3083.01</v>
      </c>
    </row>
    <row r="46" spans="1:10" ht="14" x14ac:dyDescent="0.3">
      <c r="A46" s="55" t="s">
        <v>182</v>
      </c>
      <c r="B46" s="56" t="s">
        <v>39</v>
      </c>
      <c r="C46" s="59" t="s">
        <v>222</v>
      </c>
      <c r="D46" s="158" t="s">
        <v>227</v>
      </c>
      <c r="E46" s="159">
        <v>1</v>
      </c>
      <c r="F46" s="60" t="s">
        <v>268</v>
      </c>
      <c r="G46" s="160">
        <v>0</v>
      </c>
      <c r="H46" s="146">
        <v>500.99</v>
      </c>
      <c r="I46" s="146">
        <v>2003.96</v>
      </c>
      <c r="J46" s="149">
        <f t="shared" si="0"/>
        <v>2504.9499999999998</v>
      </c>
    </row>
    <row r="47" spans="1:10" ht="14" x14ac:dyDescent="0.3">
      <c r="A47" s="55" t="s">
        <v>185</v>
      </c>
      <c r="B47" s="55" t="s">
        <v>29</v>
      </c>
      <c r="C47" s="63" t="s">
        <v>637</v>
      </c>
      <c r="D47" s="158" t="s">
        <v>227</v>
      </c>
      <c r="E47" s="159">
        <v>1</v>
      </c>
      <c r="F47" s="60" t="s">
        <v>674</v>
      </c>
      <c r="G47" s="160">
        <v>0</v>
      </c>
      <c r="H47" s="146">
        <v>1425.9</v>
      </c>
      <c r="I47" s="146">
        <v>5703.56</v>
      </c>
      <c r="J47" s="149">
        <f t="shared" si="0"/>
        <v>7129.4600000000009</v>
      </c>
    </row>
    <row r="48" spans="1:10" ht="14" x14ac:dyDescent="0.3">
      <c r="A48" s="55" t="s">
        <v>181</v>
      </c>
      <c r="B48" s="57" t="s">
        <v>33</v>
      </c>
      <c r="C48" s="61" t="s">
        <v>219</v>
      </c>
      <c r="D48" s="158" t="s">
        <v>227</v>
      </c>
      <c r="E48" s="159">
        <v>1</v>
      </c>
      <c r="F48" s="61" t="s">
        <v>270</v>
      </c>
      <c r="G48" s="160">
        <v>0</v>
      </c>
      <c r="H48" s="146">
        <v>1079.06</v>
      </c>
      <c r="I48" s="145">
        <v>4316.21</v>
      </c>
      <c r="J48" s="149">
        <f t="shared" si="0"/>
        <v>5395.27</v>
      </c>
    </row>
    <row r="49" spans="1:10" ht="14" x14ac:dyDescent="0.3">
      <c r="A49" s="55" t="s">
        <v>183</v>
      </c>
      <c r="B49" s="57" t="s">
        <v>27</v>
      </c>
      <c r="C49" s="59" t="s">
        <v>222</v>
      </c>
      <c r="D49" s="158" t="s">
        <v>407</v>
      </c>
      <c r="E49" s="159">
        <v>1</v>
      </c>
      <c r="F49" s="60" t="s">
        <v>271</v>
      </c>
      <c r="G49" s="160">
        <v>0</v>
      </c>
      <c r="H49" s="146"/>
      <c r="I49" s="146">
        <v>6782.61</v>
      </c>
      <c r="J49" s="149">
        <f t="shared" si="0"/>
        <v>6782.61</v>
      </c>
    </row>
    <row r="50" spans="1:10" ht="14" x14ac:dyDescent="0.3">
      <c r="A50" s="55" t="s">
        <v>180</v>
      </c>
      <c r="B50" s="58" t="s">
        <v>37</v>
      </c>
      <c r="C50" s="63" t="s">
        <v>636</v>
      </c>
      <c r="D50" s="158" t="s">
        <v>227</v>
      </c>
      <c r="E50" s="159">
        <v>1</v>
      </c>
      <c r="F50" s="90" t="s">
        <v>642</v>
      </c>
      <c r="G50" s="160">
        <v>0</v>
      </c>
      <c r="H50" s="146">
        <v>770.75</v>
      </c>
      <c r="I50" s="145">
        <v>3083.01</v>
      </c>
      <c r="J50" s="149">
        <f t="shared" si="0"/>
        <v>3853.76</v>
      </c>
    </row>
    <row r="51" spans="1:10" ht="14" x14ac:dyDescent="0.3">
      <c r="A51" s="55" t="s">
        <v>183</v>
      </c>
      <c r="B51" s="57" t="s">
        <v>27</v>
      </c>
      <c r="C51" s="59" t="s">
        <v>222</v>
      </c>
      <c r="D51" s="158" t="s">
        <v>227</v>
      </c>
      <c r="E51" s="159">
        <v>1</v>
      </c>
      <c r="F51" s="60" t="s">
        <v>275</v>
      </c>
      <c r="G51" s="160">
        <v>0</v>
      </c>
      <c r="H51" s="146">
        <v>1695.65</v>
      </c>
      <c r="I51" s="146">
        <v>6782.61</v>
      </c>
      <c r="J51" s="149">
        <f t="shared" si="0"/>
        <v>8478.26</v>
      </c>
    </row>
    <row r="52" spans="1:10" ht="14" x14ac:dyDescent="0.3">
      <c r="A52" s="55" t="s">
        <v>195</v>
      </c>
      <c r="B52" s="55" t="s">
        <v>41</v>
      </c>
      <c r="C52" s="60" t="s">
        <v>636</v>
      </c>
      <c r="D52" s="158" t="s">
        <v>227</v>
      </c>
      <c r="E52" s="159">
        <v>1</v>
      </c>
      <c r="F52" s="60" t="s">
        <v>590</v>
      </c>
      <c r="G52" s="160">
        <v>0</v>
      </c>
      <c r="H52" s="146">
        <v>308.3</v>
      </c>
      <c r="I52" s="146">
        <v>1233.21</v>
      </c>
      <c r="J52" s="150">
        <f t="shared" si="0"/>
        <v>1541.51</v>
      </c>
    </row>
    <row r="53" spans="1:10" ht="14" x14ac:dyDescent="0.3">
      <c r="A53" s="55" t="s">
        <v>182</v>
      </c>
      <c r="B53" s="56" t="s">
        <v>39</v>
      </c>
      <c r="C53" s="59" t="s">
        <v>222</v>
      </c>
      <c r="D53" s="158" t="s">
        <v>227</v>
      </c>
      <c r="E53" s="159">
        <v>1</v>
      </c>
      <c r="F53" s="60" t="s">
        <v>278</v>
      </c>
      <c r="G53" s="160">
        <v>0</v>
      </c>
      <c r="H53" s="146">
        <v>500.99</v>
      </c>
      <c r="I53" s="146">
        <v>2003.96</v>
      </c>
      <c r="J53" s="149">
        <f t="shared" si="0"/>
        <v>2504.9499999999998</v>
      </c>
    </row>
    <row r="54" spans="1:10" ht="14" x14ac:dyDescent="0.3">
      <c r="A54" s="55" t="s">
        <v>195</v>
      </c>
      <c r="B54" s="55" t="s">
        <v>41</v>
      </c>
      <c r="C54" s="59" t="s">
        <v>222</v>
      </c>
      <c r="D54" s="158" t="s">
        <v>227</v>
      </c>
      <c r="E54" s="159">
        <v>1</v>
      </c>
      <c r="F54" s="61" t="s">
        <v>280</v>
      </c>
      <c r="G54" s="160">
        <v>0</v>
      </c>
      <c r="H54" s="146">
        <v>308.3</v>
      </c>
      <c r="I54" s="146">
        <v>1233.21</v>
      </c>
      <c r="J54" s="150">
        <f t="shared" si="0"/>
        <v>1541.51</v>
      </c>
    </row>
    <row r="55" spans="1:10" ht="14" x14ac:dyDescent="0.3">
      <c r="A55" s="55" t="s">
        <v>185</v>
      </c>
      <c r="B55" s="55" t="s">
        <v>29</v>
      </c>
      <c r="C55" s="59" t="s">
        <v>222</v>
      </c>
      <c r="D55" s="158" t="s">
        <v>227</v>
      </c>
      <c r="E55" s="159">
        <v>1</v>
      </c>
      <c r="F55" s="61" t="s">
        <v>611</v>
      </c>
      <c r="G55" s="160">
        <v>0</v>
      </c>
      <c r="H55" s="146">
        <v>1425.9</v>
      </c>
      <c r="I55" s="146">
        <v>5703.56</v>
      </c>
      <c r="J55" s="149">
        <f t="shared" si="0"/>
        <v>7129.4600000000009</v>
      </c>
    </row>
    <row r="56" spans="1:10" ht="14" x14ac:dyDescent="0.3">
      <c r="A56" s="55" t="s">
        <v>189</v>
      </c>
      <c r="B56" s="55" t="s">
        <v>31</v>
      </c>
      <c r="C56" s="61" t="s">
        <v>219</v>
      </c>
      <c r="D56" s="158" t="s">
        <v>227</v>
      </c>
      <c r="E56" s="159">
        <v>1</v>
      </c>
      <c r="F56" s="60" t="s">
        <v>281</v>
      </c>
      <c r="G56" s="160">
        <v>0</v>
      </c>
      <c r="H56" s="146">
        <v>1310.28</v>
      </c>
      <c r="I56" s="146">
        <v>5241.1099999999997</v>
      </c>
      <c r="J56" s="149">
        <f t="shared" si="0"/>
        <v>6551.3899999999994</v>
      </c>
    </row>
    <row r="57" spans="1:10" ht="14" x14ac:dyDescent="0.3">
      <c r="A57" s="55" t="s">
        <v>187</v>
      </c>
      <c r="B57" s="55" t="s">
        <v>25</v>
      </c>
      <c r="C57" s="59" t="s">
        <v>222</v>
      </c>
      <c r="D57" s="158" t="s">
        <v>227</v>
      </c>
      <c r="E57" s="159">
        <v>1</v>
      </c>
      <c r="F57" s="60" t="s">
        <v>282</v>
      </c>
      <c r="G57" s="160">
        <v>0</v>
      </c>
      <c r="H57" s="147">
        <v>2600</v>
      </c>
      <c r="I57" s="147">
        <v>10400</v>
      </c>
      <c r="J57" s="146">
        <f t="shared" si="0"/>
        <v>13000</v>
      </c>
    </row>
    <row r="58" spans="1:10" ht="14" x14ac:dyDescent="0.3">
      <c r="A58" s="55" t="s">
        <v>196</v>
      </c>
      <c r="B58" s="57" t="s">
        <v>33</v>
      </c>
      <c r="C58" s="61" t="s">
        <v>219</v>
      </c>
      <c r="D58" s="158" t="s">
        <v>227</v>
      </c>
      <c r="E58" s="159">
        <v>1</v>
      </c>
      <c r="F58" s="60" t="s">
        <v>283</v>
      </c>
      <c r="G58" s="160">
        <v>0</v>
      </c>
      <c r="H58" s="146">
        <v>1079.06</v>
      </c>
      <c r="I58" s="145">
        <v>4316.21</v>
      </c>
      <c r="J58" s="149">
        <f t="shared" si="0"/>
        <v>5395.27</v>
      </c>
    </row>
    <row r="59" spans="1:10" ht="14" x14ac:dyDescent="0.3">
      <c r="A59" s="55" t="s">
        <v>189</v>
      </c>
      <c r="B59" s="55" t="s">
        <v>31</v>
      </c>
      <c r="C59" s="60" t="s">
        <v>226</v>
      </c>
      <c r="D59" s="158" t="s">
        <v>227</v>
      </c>
      <c r="E59" s="159">
        <v>1</v>
      </c>
      <c r="F59" s="61" t="s">
        <v>284</v>
      </c>
      <c r="G59" s="160">
        <v>0</v>
      </c>
      <c r="H59" s="146">
        <v>1310.28</v>
      </c>
      <c r="I59" s="146">
        <v>5241.1099999999997</v>
      </c>
      <c r="J59" s="149">
        <f t="shared" si="0"/>
        <v>6551.3899999999994</v>
      </c>
    </row>
    <row r="60" spans="1:10" ht="14" x14ac:dyDescent="0.3">
      <c r="A60" s="55" t="s">
        <v>203</v>
      </c>
      <c r="B60" s="55" t="s">
        <v>31</v>
      </c>
      <c r="C60" s="60" t="s">
        <v>226</v>
      </c>
      <c r="D60" s="158" t="s">
        <v>407</v>
      </c>
      <c r="E60" s="159">
        <v>1</v>
      </c>
      <c r="F60" s="60" t="s">
        <v>288</v>
      </c>
      <c r="G60" s="160">
        <v>0</v>
      </c>
      <c r="H60" s="146"/>
      <c r="I60" s="146">
        <v>5241.1099999999997</v>
      </c>
      <c r="J60" s="149">
        <f t="shared" si="0"/>
        <v>5241.1099999999997</v>
      </c>
    </row>
    <row r="61" spans="1:10" ht="14" x14ac:dyDescent="0.3">
      <c r="A61" s="55" t="s">
        <v>188</v>
      </c>
      <c r="B61" s="55" t="s">
        <v>35</v>
      </c>
      <c r="C61" s="59" t="s">
        <v>636</v>
      </c>
      <c r="D61" s="158" t="s">
        <v>227</v>
      </c>
      <c r="E61" s="159">
        <v>1</v>
      </c>
      <c r="F61" s="90" t="s">
        <v>643</v>
      </c>
      <c r="G61" s="160">
        <v>0</v>
      </c>
      <c r="H61" s="146">
        <v>936.46</v>
      </c>
      <c r="I61" s="146">
        <v>3745.85</v>
      </c>
      <c r="J61" s="149">
        <f t="shared" si="0"/>
        <v>4682.3099999999995</v>
      </c>
    </row>
    <row r="62" spans="1:10" ht="14" x14ac:dyDescent="0.3">
      <c r="A62" s="55" t="s">
        <v>201</v>
      </c>
      <c r="B62" s="56" t="s">
        <v>39</v>
      </c>
      <c r="C62" s="63" t="s">
        <v>637</v>
      </c>
      <c r="D62" s="158" t="s">
        <v>227</v>
      </c>
      <c r="E62" s="159">
        <v>1</v>
      </c>
      <c r="F62" s="60" t="s">
        <v>594</v>
      </c>
      <c r="G62" s="160">
        <v>0</v>
      </c>
      <c r="H62" s="146">
        <v>500.99</v>
      </c>
      <c r="I62" s="146">
        <v>2003.96</v>
      </c>
      <c r="J62" s="149">
        <f t="shared" si="0"/>
        <v>2504.9499999999998</v>
      </c>
    </row>
    <row r="63" spans="1:10" ht="14" x14ac:dyDescent="0.3">
      <c r="A63" s="55" t="s">
        <v>199</v>
      </c>
      <c r="B63" s="55" t="s">
        <v>31</v>
      </c>
      <c r="C63" s="59" t="s">
        <v>634</v>
      </c>
      <c r="D63" s="158" t="s">
        <v>227</v>
      </c>
      <c r="E63" s="159">
        <v>1</v>
      </c>
      <c r="F63" s="60" t="s">
        <v>297</v>
      </c>
      <c r="G63" s="160">
        <v>0</v>
      </c>
      <c r="H63" s="146">
        <v>1310.28</v>
      </c>
      <c r="I63" s="146">
        <v>5241.1099999999997</v>
      </c>
      <c r="J63" s="149">
        <f t="shared" si="0"/>
        <v>6551.3899999999994</v>
      </c>
    </row>
    <row r="64" spans="1:10" ht="14" x14ac:dyDescent="0.3">
      <c r="A64" s="55" t="s">
        <v>200</v>
      </c>
      <c r="B64" s="57" t="s">
        <v>33</v>
      </c>
      <c r="C64" s="59" t="s">
        <v>222</v>
      </c>
      <c r="D64" s="158" t="s">
        <v>407</v>
      </c>
      <c r="E64" s="159">
        <v>1</v>
      </c>
      <c r="F64" s="60" t="s">
        <v>298</v>
      </c>
      <c r="G64" s="160">
        <v>0</v>
      </c>
      <c r="H64" s="146"/>
      <c r="I64" s="145">
        <v>4316.21</v>
      </c>
      <c r="J64" s="149">
        <f t="shared" si="0"/>
        <v>4316.21</v>
      </c>
    </row>
    <row r="65" spans="1:10" ht="14" x14ac:dyDescent="0.3">
      <c r="A65" s="55" t="s">
        <v>183</v>
      </c>
      <c r="B65" s="57" t="s">
        <v>27</v>
      </c>
      <c r="C65" s="61" t="s">
        <v>636</v>
      </c>
      <c r="D65" s="158" t="s">
        <v>227</v>
      </c>
      <c r="E65" s="159">
        <v>1</v>
      </c>
      <c r="F65" s="90" t="s">
        <v>610</v>
      </c>
      <c r="G65" s="160">
        <v>0</v>
      </c>
      <c r="H65" s="146">
        <v>1695.65</v>
      </c>
      <c r="I65" s="146">
        <v>6782.61</v>
      </c>
      <c r="J65" s="149">
        <f t="shared" si="0"/>
        <v>8478.26</v>
      </c>
    </row>
    <row r="66" spans="1:10" ht="14" x14ac:dyDescent="0.3">
      <c r="A66" s="55" t="s">
        <v>202</v>
      </c>
      <c r="B66" s="55" t="s">
        <v>31</v>
      </c>
      <c r="C66" s="59" t="s">
        <v>222</v>
      </c>
      <c r="D66" s="158" t="s">
        <v>407</v>
      </c>
      <c r="E66" s="159">
        <v>1</v>
      </c>
      <c r="F66" s="129" t="s">
        <v>300</v>
      </c>
      <c r="G66" s="160">
        <v>0</v>
      </c>
      <c r="H66" s="146"/>
      <c r="I66" s="146">
        <v>5241.1099999999997</v>
      </c>
      <c r="J66" s="149">
        <f t="shared" si="0"/>
        <v>5241.1099999999997</v>
      </c>
    </row>
    <row r="67" spans="1:10" ht="14" x14ac:dyDescent="0.3">
      <c r="A67" s="55" t="s">
        <v>180</v>
      </c>
      <c r="B67" s="58" t="s">
        <v>37</v>
      </c>
      <c r="C67" s="61" t="s">
        <v>636</v>
      </c>
      <c r="D67" s="158" t="s">
        <v>227</v>
      </c>
      <c r="E67" s="159">
        <v>1</v>
      </c>
      <c r="F67" s="60" t="s">
        <v>614</v>
      </c>
      <c r="G67" s="160">
        <v>0</v>
      </c>
      <c r="H67" s="146">
        <v>770.75</v>
      </c>
      <c r="I67" s="145">
        <v>3083.01</v>
      </c>
      <c r="J67" s="149">
        <f t="shared" si="0"/>
        <v>3853.76</v>
      </c>
    </row>
    <row r="68" spans="1:10" ht="14" x14ac:dyDescent="0.3">
      <c r="A68" s="55" t="s">
        <v>189</v>
      </c>
      <c r="B68" s="55" t="s">
        <v>31</v>
      </c>
      <c r="C68" s="61" t="s">
        <v>219</v>
      </c>
      <c r="D68" s="158" t="s">
        <v>227</v>
      </c>
      <c r="E68" s="159">
        <v>1</v>
      </c>
      <c r="F68" s="61" t="s">
        <v>302</v>
      </c>
      <c r="G68" s="160">
        <v>0</v>
      </c>
      <c r="H68" s="146">
        <v>1310.28</v>
      </c>
      <c r="I68" s="146">
        <v>5241.1099999999997</v>
      </c>
      <c r="J68" s="149">
        <f t="shared" si="0"/>
        <v>6551.3899999999994</v>
      </c>
    </row>
    <row r="69" spans="1:10" ht="14" x14ac:dyDescent="0.3">
      <c r="A69" s="56" t="s">
        <v>182</v>
      </c>
      <c r="B69" s="56" t="s">
        <v>39</v>
      </c>
      <c r="C69" s="59" t="s">
        <v>634</v>
      </c>
      <c r="D69" s="158" t="s">
        <v>227</v>
      </c>
      <c r="E69" s="159">
        <v>1</v>
      </c>
      <c r="F69" s="90" t="s">
        <v>644</v>
      </c>
      <c r="G69" s="160">
        <v>0</v>
      </c>
      <c r="H69" s="146">
        <v>500.99</v>
      </c>
      <c r="I69" s="146">
        <v>2003.96</v>
      </c>
      <c r="J69" s="149">
        <f t="shared" si="0"/>
        <v>2504.9499999999998</v>
      </c>
    </row>
    <row r="70" spans="1:10" ht="14" x14ac:dyDescent="0.3">
      <c r="A70" s="55" t="s">
        <v>195</v>
      </c>
      <c r="B70" s="55" t="s">
        <v>41</v>
      </c>
      <c r="C70" s="59" t="s">
        <v>222</v>
      </c>
      <c r="D70" s="158" t="s">
        <v>227</v>
      </c>
      <c r="E70" s="159">
        <v>1</v>
      </c>
      <c r="F70" s="60" t="s">
        <v>304</v>
      </c>
      <c r="G70" s="160">
        <v>0</v>
      </c>
      <c r="H70" s="146">
        <v>308.3</v>
      </c>
      <c r="I70" s="146">
        <v>1233.21</v>
      </c>
      <c r="J70" s="150">
        <f t="shared" si="0"/>
        <v>1541.51</v>
      </c>
    </row>
    <row r="71" spans="1:10" ht="14" x14ac:dyDescent="0.3">
      <c r="A71" s="55" t="s">
        <v>180</v>
      </c>
      <c r="B71" s="58" t="s">
        <v>37</v>
      </c>
      <c r="C71" s="60" t="s">
        <v>226</v>
      </c>
      <c r="D71" s="158" t="s">
        <v>407</v>
      </c>
      <c r="E71" s="159">
        <v>1</v>
      </c>
      <c r="F71" s="60" t="s">
        <v>411</v>
      </c>
      <c r="G71" s="160">
        <v>0</v>
      </c>
      <c r="H71" s="146"/>
      <c r="I71" s="145">
        <v>3083.01</v>
      </c>
      <c r="J71" s="149">
        <f t="shared" ref="J71:J134" si="1">H71+I71</f>
        <v>3083.01</v>
      </c>
    </row>
    <row r="72" spans="1:10" ht="14" x14ac:dyDescent="0.3">
      <c r="A72" s="55" t="s">
        <v>197</v>
      </c>
      <c r="B72" s="57" t="s">
        <v>27</v>
      </c>
      <c r="C72" s="60" t="s">
        <v>226</v>
      </c>
      <c r="D72" s="158" t="s">
        <v>407</v>
      </c>
      <c r="E72" s="159">
        <v>1</v>
      </c>
      <c r="F72" s="129" t="s">
        <v>305</v>
      </c>
      <c r="G72" s="160">
        <v>0</v>
      </c>
      <c r="H72" s="146"/>
      <c r="I72" s="146">
        <v>6782.61</v>
      </c>
      <c r="J72" s="149">
        <f t="shared" si="1"/>
        <v>6782.61</v>
      </c>
    </row>
    <row r="73" spans="1:10" ht="14" x14ac:dyDescent="0.3">
      <c r="A73" s="55" t="s">
        <v>189</v>
      </c>
      <c r="B73" s="55" t="s">
        <v>31</v>
      </c>
      <c r="C73" s="59" t="s">
        <v>222</v>
      </c>
      <c r="D73" s="158" t="s">
        <v>227</v>
      </c>
      <c r="E73" s="159">
        <v>1</v>
      </c>
      <c r="F73" s="60" t="s">
        <v>664</v>
      </c>
      <c r="G73" s="160">
        <v>0</v>
      </c>
      <c r="H73" s="146">
        <v>1310.28</v>
      </c>
      <c r="I73" s="146">
        <v>5241.1099999999997</v>
      </c>
      <c r="J73" s="149">
        <f t="shared" si="1"/>
        <v>6551.3899999999994</v>
      </c>
    </row>
    <row r="74" spans="1:10" ht="14" x14ac:dyDescent="0.3">
      <c r="A74" s="55" t="s">
        <v>693</v>
      </c>
      <c r="B74" s="55" t="s">
        <v>449</v>
      </c>
      <c r="C74" s="61" t="s">
        <v>219</v>
      </c>
      <c r="D74" s="158" t="s">
        <v>461</v>
      </c>
      <c r="E74" s="159">
        <v>1</v>
      </c>
      <c r="F74" s="90" t="s">
        <v>625</v>
      </c>
      <c r="G74" s="160">
        <v>0</v>
      </c>
      <c r="H74" s="146"/>
      <c r="I74" s="146">
        <v>14838.72</v>
      </c>
      <c r="J74" s="149">
        <f t="shared" si="1"/>
        <v>14838.72</v>
      </c>
    </row>
    <row r="75" spans="1:10" ht="14" x14ac:dyDescent="0.3">
      <c r="A75" s="55" t="s">
        <v>187</v>
      </c>
      <c r="B75" s="55" t="s">
        <v>25</v>
      </c>
      <c r="C75" s="61" t="s">
        <v>636</v>
      </c>
      <c r="D75" s="158" t="s">
        <v>407</v>
      </c>
      <c r="E75" s="159">
        <v>1</v>
      </c>
      <c r="F75" s="89" t="s">
        <v>306</v>
      </c>
      <c r="G75" s="160">
        <v>0</v>
      </c>
      <c r="H75" s="147"/>
      <c r="I75" s="147">
        <v>10400</v>
      </c>
      <c r="J75" s="146">
        <f t="shared" si="1"/>
        <v>10400</v>
      </c>
    </row>
    <row r="76" spans="1:10" ht="14" x14ac:dyDescent="0.3">
      <c r="A76" s="55" t="s">
        <v>180</v>
      </c>
      <c r="B76" s="57" t="s">
        <v>37</v>
      </c>
      <c r="C76" s="61" t="s">
        <v>636</v>
      </c>
      <c r="D76" s="158" t="s">
        <v>227</v>
      </c>
      <c r="E76" s="159">
        <v>1</v>
      </c>
      <c r="F76" s="155" t="s">
        <v>653</v>
      </c>
      <c r="G76" s="160">
        <v>0</v>
      </c>
      <c r="H76" s="146">
        <v>770.75</v>
      </c>
      <c r="I76" s="145">
        <v>3083.01</v>
      </c>
      <c r="J76" s="149">
        <f t="shared" si="1"/>
        <v>3853.76</v>
      </c>
    </row>
    <row r="77" spans="1:10" ht="14" x14ac:dyDescent="0.3">
      <c r="A77" s="55" t="s">
        <v>183</v>
      </c>
      <c r="B77" s="57" t="s">
        <v>27</v>
      </c>
      <c r="C77" s="60" t="s">
        <v>226</v>
      </c>
      <c r="D77" s="158" t="s">
        <v>227</v>
      </c>
      <c r="E77" s="159">
        <v>1</v>
      </c>
      <c r="F77" s="60" t="s">
        <v>311</v>
      </c>
      <c r="G77" s="160">
        <v>0</v>
      </c>
      <c r="H77" s="146">
        <v>1695.65</v>
      </c>
      <c r="I77" s="146">
        <v>6782.61</v>
      </c>
      <c r="J77" s="149">
        <f t="shared" si="1"/>
        <v>8478.26</v>
      </c>
    </row>
    <row r="78" spans="1:10" ht="14" x14ac:dyDescent="0.3">
      <c r="A78" s="55" t="s">
        <v>181</v>
      </c>
      <c r="B78" s="57" t="s">
        <v>33</v>
      </c>
      <c r="C78" s="60" t="s">
        <v>226</v>
      </c>
      <c r="D78" s="158" t="s">
        <v>227</v>
      </c>
      <c r="E78" s="159">
        <v>1</v>
      </c>
      <c r="F78" s="60" t="s">
        <v>312</v>
      </c>
      <c r="G78" s="160">
        <v>0</v>
      </c>
      <c r="H78" s="146">
        <v>1079.06</v>
      </c>
      <c r="I78" s="145">
        <v>4316.21</v>
      </c>
      <c r="J78" s="149">
        <f t="shared" si="1"/>
        <v>5395.27</v>
      </c>
    </row>
    <row r="79" spans="1:10" ht="14" x14ac:dyDescent="0.3">
      <c r="A79" s="55" t="s">
        <v>185</v>
      </c>
      <c r="B79" s="55" t="s">
        <v>29</v>
      </c>
      <c r="C79" s="59" t="s">
        <v>634</v>
      </c>
      <c r="D79" s="158" t="s">
        <v>227</v>
      </c>
      <c r="E79" s="159">
        <v>1</v>
      </c>
      <c r="F79" s="155" t="s">
        <v>654</v>
      </c>
      <c r="G79" s="160">
        <v>0</v>
      </c>
      <c r="H79" s="146">
        <v>1425.9</v>
      </c>
      <c r="I79" s="146">
        <v>5703.56</v>
      </c>
      <c r="J79" s="149">
        <f t="shared" si="1"/>
        <v>7129.4600000000009</v>
      </c>
    </row>
    <row r="80" spans="1:10" ht="14" x14ac:dyDescent="0.3">
      <c r="A80" s="55" t="s">
        <v>207</v>
      </c>
      <c r="B80" s="57" t="s">
        <v>27</v>
      </c>
      <c r="C80" s="61" t="s">
        <v>636</v>
      </c>
      <c r="D80" s="158" t="s">
        <v>227</v>
      </c>
      <c r="E80" s="159">
        <v>1</v>
      </c>
      <c r="F80" s="60" t="s">
        <v>314</v>
      </c>
      <c r="G80" s="160">
        <v>0</v>
      </c>
      <c r="H80" s="146">
        <v>1695.65</v>
      </c>
      <c r="I80" s="146">
        <v>6782.61</v>
      </c>
      <c r="J80" s="149">
        <f t="shared" si="1"/>
        <v>8478.26</v>
      </c>
    </row>
    <row r="81" spans="1:10" ht="14" x14ac:dyDescent="0.3">
      <c r="A81" s="55" t="s">
        <v>187</v>
      </c>
      <c r="B81" s="55" t="s">
        <v>25</v>
      </c>
      <c r="C81" s="59" t="s">
        <v>222</v>
      </c>
      <c r="D81" s="158" t="s">
        <v>227</v>
      </c>
      <c r="E81" s="159">
        <v>1</v>
      </c>
      <c r="F81" s="89" t="s">
        <v>608</v>
      </c>
      <c r="G81" s="160">
        <v>0</v>
      </c>
      <c r="H81" s="147">
        <v>2600</v>
      </c>
      <c r="I81" s="147">
        <v>10400</v>
      </c>
      <c r="J81" s="146">
        <f t="shared" si="1"/>
        <v>13000</v>
      </c>
    </row>
    <row r="82" spans="1:10" ht="14" x14ac:dyDescent="0.3">
      <c r="A82" s="55" t="s">
        <v>183</v>
      </c>
      <c r="B82" s="57" t="s">
        <v>27</v>
      </c>
      <c r="C82" s="59" t="s">
        <v>222</v>
      </c>
      <c r="D82" s="158" t="s">
        <v>227</v>
      </c>
      <c r="E82" s="159">
        <v>1</v>
      </c>
      <c r="F82" s="154" t="s">
        <v>315</v>
      </c>
      <c r="G82" s="160">
        <v>0</v>
      </c>
      <c r="H82" s="146">
        <v>1695.65</v>
      </c>
      <c r="I82" s="146">
        <v>6782.61</v>
      </c>
      <c r="J82" s="149">
        <f t="shared" si="1"/>
        <v>8478.26</v>
      </c>
    </row>
    <row r="83" spans="1:10" ht="14" x14ac:dyDescent="0.3">
      <c r="A83" s="55" t="s">
        <v>183</v>
      </c>
      <c r="B83" s="57" t="s">
        <v>27</v>
      </c>
      <c r="C83" s="59" t="s">
        <v>222</v>
      </c>
      <c r="D83" s="158" t="s">
        <v>227</v>
      </c>
      <c r="E83" s="159">
        <v>1</v>
      </c>
      <c r="F83" s="60" t="s">
        <v>613</v>
      </c>
      <c r="G83" s="160">
        <v>0</v>
      </c>
      <c r="H83" s="146">
        <v>1695.65</v>
      </c>
      <c r="I83" s="146">
        <v>6782.61</v>
      </c>
      <c r="J83" s="149">
        <f t="shared" si="1"/>
        <v>8478.26</v>
      </c>
    </row>
    <row r="84" spans="1:10" ht="14" x14ac:dyDescent="0.3">
      <c r="A84" s="55" t="s">
        <v>182</v>
      </c>
      <c r="B84" s="56" t="s">
        <v>39</v>
      </c>
      <c r="C84" s="59" t="s">
        <v>634</v>
      </c>
      <c r="D84" s="158" t="s">
        <v>227</v>
      </c>
      <c r="E84" s="159">
        <v>1</v>
      </c>
      <c r="F84" s="129" t="s">
        <v>319</v>
      </c>
      <c r="G84" s="160">
        <v>0</v>
      </c>
      <c r="H84" s="146">
        <v>500.99</v>
      </c>
      <c r="I84" s="146">
        <v>2003.96</v>
      </c>
      <c r="J84" s="149">
        <f t="shared" si="1"/>
        <v>2504.9499999999998</v>
      </c>
    </row>
    <row r="85" spans="1:10" ht="14" x14ac:dyDescent="0.3">
      <c r="A85" s="55" t="s">
        <v>207</v>
      </c>
      <c r="B85" s="57" t="s">
        <v>27</v>
      </c>
      <c r="C85" s="63" t="s">
        <v>636</v>
      </c>
      <c r="D85" s="158" t="s">
        <v>227</v>
      </c>
      <c r="E85" s="159">
        <v>1</v>
      </c>
      <c r="F85" s="60" t="s">
        <v>320</v>
      </c>
      <c r="G85" s="160">
        <v>0</v>
      </c>
      <c r="H85" s="146">
        <v>1695.65</v>
      </c>
      <c r="I85" s="146">
        <v>6782.61</v>
      </c>
      <c r="J85" s="149">
        <f t="shared" si="1"/>
        <v>8478.26</v>
      </c>
    </row>
    <row r="86" spans="1:10" ht="14" x14ac:dyDescent="0.3">
      <c r="A86" s="55" t="s">
        <v>181</v>
      </c>
      <c r="B86" s="57" t="s">
        <v>33</v>
      </c>
      <c r="C86" s="61" t="s">
        <v>219</v>
      </c>
      <c r="D86" s="158" t="s">
        <v>227</v>
      </c>
      <c r="E86" s="159">
        <v>1</v>
      </c>
      <c r="F86" s="60" t="s">
        <v>321</v>
      </c>
      <c r="G86" s="160">
        <v>0</v>
      </c>
      <c r="H86" s="146">
        <v>1079.06</v>
      </c>
      <c r="I86" s="145">
        <v>4316.21</v>
      </c>
      <c r="J86" s="149">
        <f t="shared" si="1"/>
        <v>5395.27</v>
      </c>
    </row>
    <row r="87" spans="1:10" ht="14" x14ac:dyDescent="0.3">
      <c r="A87" s="55" t="s">
        <v>182</v>
      </c>
      <c r="B87" s="56" t="s">
        <v>39</v>
      </c>
      <c r="C87" s="59" t="s">
        <v>634</v>
      </c>
      <c r="D87" s="158" t="s">
        <v>227</v>
      </c>
      <c r="E87" s="159">
        <v>1</v>
      </c>
      <c r="F87" s="60" t="s">
        <v>322</v>
      </c>
      <c r="G87" s="160">
        <v>0</v>
      </c>
      <c r="H87" s="146">
        <v>500.99</v>
      </c>
      <c r="I87" s="146">
        <v>2003.96</v>
      </c>
      <c r="J87" s="149">
        <f t="shared" si="1"/>
        <v>2504.9499999999998</v>
      </c>
    </row>
    <row r="88" spans="1:10" ht="14" x14ac:dyDescent="0.3">
      <c r="A88" s="55" t="s">
        <v>218</v>
      </c>
      <c r="B88" s="55" t="s">
        <v>43</v>
      </c>
      <c r="C88" s="61" t="s">
        <v>634</v>
      </c>
      <c r="D88" s="158" t="s">
        <v>227</v>
      </c>
      <c r="E88" s="159">
        <v>1</v>
      </c>
      <c r="F88" s="63" t="s">
        <v>658</v>
      </c>
      <c r="G88" s="160">
        <v>0</v>
      </c>
      <c r="H88" s="147">
        <v>269.76</v>
      </c>
      <c r="I88" s="147">
        <v>1079.06</v>
      </c>
      <c r="J88" s="150">
        <f t="shared" si="1"/>
        <v>1348.82</v>
      </c>
    </row>
    <row r="89" spans="1:10" ht="14" x14ac:dyDescent="0.3">
      <c r="A89" s="55" t="s">
        <v>209</v>
      </c>
      <c r="B89" s="57" t="s">
        <v>27</v>
      </c>
      <c r="C89" s="61" t="s">
        <v>219</v>
      </c>
      <c r="D89" s="158" t="s">
        <v>227</v>
      </c>
      <c r="E89" s="159">
        <v>1</v>
      </c>
      <c r="F89" s="60" t="s">
        <v>326</v>
      </c>
      <c r="G89" s="160">
        <v>0</v>
      </c>
      <c r="H89" s="146">
        <v>1695.65</v>
      </c>
      <c r="I89" s="146">
        <v>6782.61</v>
      </c>
      <c r="J89" s="149">
        <f t="shared" si="1"/>
        <v>8478.26</v>
      </c>
    </row>
    <row r="90" spans="1:10" ht="14" x14ac:dyDescent="0.3">
      <c r="A90" s="55" t="s">
        <v>185</v>
      </c>
      <c r="B90" s="55" t="s">
        <v>29</v>
      </c>
      <c r="C90" s="63" t="s">
        <v>679</v>
      </c>
      <c r="D90" s="158" t="s">
        <v>227</v>
      </c>
      <c r="E90" s="159">
        <v>1</v>
      </c>
      <c r="F90" s="92" t="s">
        <v>667</v>
      </c>
      <c r="G90" s="160">
        <v>0</v>
      </c>
      <c r="H90" s="146">
        <v>1425.9</v>
      </c>
      <c r="I90" s="146">
        <v>5703.56</v>
      </c>
      <c r="J90" s="149">
        <f t="shared" si="1"/>
        <v>7129.4600000000009</v>
      </c>
    </row>
    <row r="91" spans="1:10" ht="14" x14ac:dyDescent="0.3">
      <c r="A91" s="55" t="s">
        <v>195</v>
      </c>
      <c r="B91" s="55" t="s">
        <v>41</v>
      </c>
      <c r="C91" s="61" t="s">
        <v>219</v>
      </c>
      <c r="D91" s="158" t="s">
        <v>227</v>
      </c>
      <c r="E91" s="159">
        <v>1</v>
      </c>
      <c r="F91" s="90" t="s">
        <v>675</v>
      </c>
      <c r="G91" s="160">
        <v>0</v>
      </c>
      <c r="H91" s="146">
        <v>308.3</v>
      </c>
      <c r="I91" s="146">
        <v>1233.21</v>
      </c>
      <c r="J91" s="150">
        <f t="shared" si="1"/>
        <v>1541.51</v>
      </c>
    </row>
    <row r="92" spans="1:10" ht="14" x14ac:dyDescent="0.3">
      <c r="A92" s="55" t="s">
        <v>180</v>
      </c>
      <c r="B92" s="58" t="s">
        <v>37</v>
      </c>
      <c r="C92" s="61" t="s">
        <v>219</v>
      </c>
      <c r="D92" s="158" t="s">
        <v>227</v>
      </c>
      <c r="E92" s="159">
        <v>1</v>
      </c>
      <c r="F92" s="59" t="s">
        <v>330</v>
      </c>
      <c r="G92" s="160">
        <v>0</v>
      </c>
      <c r="H92" s="146">
        <v>770.75</v>
      </c>
      <c r="I92" s="145">
        <v>3083.01</v>
      </c>
      <c r="J92" s="149">
        <f t="shared" si="1"/>
        <v>3853.76</v>
      </c>
    </row>
    <row r="93" spans="1:10" ht="14" x14ac:dyDescent="0.3">
      <c r="A93" s="55" t="s">
        <v>199</v>
      </c>
      <c r="B93" s="55" t="s">
        <v>31</v>
      </c>
      <c r="C93" s="61" t="s">
        <v>219</v>
      </c>
      <c r="D93" s="158" t="s">
        <v>227</v>
      </c>
      <c r="E93" s="159">
        <v>1</v>
      </c>
      <c r="F93" s="60" t="s">
        <v>331</v>
      </c>
      <c r="G93" s="160">
        <v>0</v>
      </c>
      <c r="H93" s="146">
        <v>1310.28</v>
      </c>
      <c r="I93" s="146">
        <v>5241.1099999999997</v>
      </c>
      <c r="J93" s="149">
        <f t="shared" si="1"/>
        <v>6551.3899999999994</v>
      </c>
    </row>
    <row r="94" spans="1:10" ht="14" x14ac:dyDescent="0.3">
      <c r="A94" s="55" t="s">
        <v>195</v>
      </c>
      <c r="B94" s="55" t="s">
        <v>41</v>
      </c>
      <c r="C94" s="63" t="s">
        <v>219</v>
      </c>
      <c r="D94" s="158" t="s">
        <v>227</v>
      </c>
      <c r="E94" s="159">
        <v>1</v>
      </c>
      <c r="F94" s="60" t="s">
        <v>659</v>
      </c>
      <c r="G94" s="160">
        <v>0</v>
      </c>
      <c r="H94" s="146">
        <v>308.3</v>
      </c>
      <c r="I94" s="146">
        <v>1233.21</v>
      </c>
      <c r="J94" s="150">
        <f t="shared" si="1"/>
        <v>1541.51</v>
      </c>
    </row>
    <row r="95" spans="1:10" ht="14" x14ac:dyDescent="0.3">
      <c r="A95" s="55" t="s">
        <v>196</v>
      </c>
      <c r="B95" s="57" t="s">
        <v>33</v>
      </c>
      <c r="C95" s="59" t="s">
        <v>226</v>
      </c>
      <c r="D95" s="158" t="s">
        <v>227</v>
      </c>
      <c r="E95" s="159">
        <v>1</v>
      </c>
      <c r="F95" s="155" t="s">
        <v>687</v>
      </c>
      <c r="G95" s="160">
        <v>0</v>
      </c>
      <c r="H95" s="146">
        <v>1079.06</v>
      </c>
      <c r="I95" s="145">
        <v>4316.21</v>
      </c>
      <c r="J95" s="149">
        <f t="shared" si="1"/>
        <v>5395.27</v>
      </c>
    </row>
    <row r="96" spans="1:10" ht="14" x14ac:dyDescent="0.3">
      <c r="A96" s="55" t="s">
        <v>185</v>
      </c>
      <c r="B96" s="55" t="s">
        <v>29</v>
      </c>
      <c r="C96" s="61" t="s">
        <v>636</v>
      </c>
      <c r="D96" s="158" t="s">
        <v>227</v>
      </c>
      <c r="E96" s="159">
        <v>1</v>
      </c>
      <c r="F96" s="61" t="s">
        <v>336</v>
      </c>
      <c r="G96" s="160">
        <v>0</v>
      </c>
      <c r="H96" s="146">
        <v>1425.9</v>
      </c>
      <c r="I96" s="146">
        <v>5703.56</v>
      </c>
      <c r="J96" s="149">
        <f t="shared" si="1"/>
        <v>7129.4600000000009</v>
      </c>
    </row>
    <row r="97" spans="1:10" ht="14" x14ac:dyDescent="0.3">
      <c r="A97" s="55" t="s">
        <v>216</v>
      </c>
      <c r="B97" s="55" t="s">
        <v>437</v>
      </c>
      <c r="C97" s="59" t="s">
        <v>222</v>
      </c>
      <c r="D97" s="158" t="s">
        <v>227</v>
      </c>
      <c r="E97" s="159">
        <v>1</v>
      </c>
      <c r="F97" s="89" t="s">
        <v>607</v>
      </c>
      <c r="G97" s="160">
        <v>0</v>
      </c>
      <c r="H97" s="146">
        <v>9396</v>
      </c>
      <c r="I97" s="146">
        <v>21924</v>
      </c>
      <c r="J97" s="150">
        <f t="shared" si="1"/>
        <v>31320</v>
      </c>
    </row>
    <row r="98" spans="1:10" ht="14" x14ac:dyDescent="0.3">
      <c r="A98" s="55" t="s">
        <v>195</v>
      </c>
      <c r="B98" s="55" t="s">
        <v>41</v>
      </c>
      <c r="C98" s="59" t="s">
        <v>634</v>
      </c>
      <c r="D98" s="158" t="s">
        <v>227</v>
      </c>
      <c r="E98" s="159">
        <v>1</v>
      </c>
      <c r="F98" s="61" t="s">
        <v>338</v>
      </c>
      <c r="G98" s="160">
        <v>0</v>
      </c>
      <c r="H98" s="146">
        <v>308.3</v>
      </c>
      <c r="I98" s="146">
        <v>1233.21</v>
      </c>
      <c r="J98" s="150">
        <f t="shared" si="1"/>
        <v>1541.51</v>
      </c>
    </row>
    <row r="99" spans="1:10" ht="14" x14ac:dyDescent="0.3">
      <c r="A99" s="55" t="s">
        <v>196</v>
      </c>
      <c r="B99" s="57" t="s">
        <v>33</v>
      </c>
      <c r="C99" s="60" t="s">
        <v>226</v>
      </c>
      <c r="D99" s="158" t="s">
        <v>407</v>
      </c>
      <c r="E99" s="159">
        <v>1</v>
      </c>
      <c r="F99" s="60" t="s">
        <v>339</v>
      </c>
      <c r="G99" s="160">
        <v>0</v>
      </c>
      <c r="H99" s="146"/>
      <c r="I99" s="145">
        <v>4316.21</v>
      </c>
      <c r="J99" s="149">
        <f t="shared" si="1"/>
        <v>4316.21</v>
      </c>
    </row>
    <row r="100" spans="1:10" ht="14" x14ac:dyDescent="0.3">
      <c r="A100" s="55" t="s">
        <v>213</v>
      </c>
      <c r="B100" s="57" t="s">
        <v>27</v>
      </c>
      <c r="C100" s="59" t="s">
        <v>634</v>
      </c>
      <c r="D100" s="158" t="s">
        <v>227</v>
      </c>
      <c r="E100" s="159">
        <v>1</v>
      </c>
      <c r="F100" s="60" t="s">
        <v>340</v>
      </c>
      <c r="G100" s="160">
        <v>0</v>
      </c>
      <c r="H100" s="146">
        <v>1695.65</v>
      </c>
      <c r="I100" s="146">
        <v>6782.61</v>
      </c>
      <c r="J100" s="149">
        <f t="shared" si="1"/>
        <v>8478.26</v>
      </c>
    </row>
    <row r="101" spans="1:10" ht="14" x14ac:dyDescent="0.3">
      <c r="A101" s="55" t="s">
        <v>189</v>
      </c>
      <c r="B101" s="55" t="s">
        <v>31</v>
      </c>
      <c r="C101" s="59" t="s">
        <v>636</v>
      </c>
      <c r="D101" s="158" t="s">
        <v>227</v>
      </c>
      <c r="E101" s="159">
        <v>1</v>
      </c>
      <c r="F101" s="60" t="s">
        <v>341</v>
      </c>
      <c r="G101" s="160">
        <v>0</v>
      </c>
      <c r="H101" s="146">
        <v>1310.28</v>
      </c>
      <c r="I101" s="146">
        <v>5241.1099999999997</v>
      </c>
      <c r="J101" s="149">
        <f t="shared" si="1"/>
        <v>6551.3899999999994</v>
      </c>
    </row>
    <row r="102" spans="1:10" ht="14" x14ac:dyDescent="0.3">
      <c r="A102" s="55" t="s">
        <v>189</v>
      </c>
      <c r="B102" s="55" t="s">
        <v>31</v>
      </c>
      <c r="C102" s="61" t="s">
        <v>219</v>
      </c>
      <c r="D102" s="158" t="s">
        <v>227</v>
      </c>
      <c r="E102" s="159">
        <v>1</v>
      </c>
      <c r="F102" s="61" t="s">
        <v>342</v>
      </c>
      <c r="G102" s="160">
        <v>0</v>
      </c>
      <c r="H102" s="146">
        <v>1310.28</v>
      </c>
      <c r="I102" s="146">
        <v>5241.1099999999997</v>
      </c>
      <c r="J102" s="149">
        <f t="shared" si="1"/>
        <v>6551.3899999999994</v>
      </c>
    </row>
    <row r="103" spans="1:10" ht="14" x14ac:dyDescent="0.3">
      <c r="A103" s="55" t="s">
        <v>181</v>
      </c>
      <c r="B103" s="57" t="s">
        <v>33</v>
      </c>
      <c r="C103" s="59" t="s">
        <v>222</v>
      </c>
      <c r="D103" s="158" t="s">
        <v>227</v>
      </c>
      <c r="E103" s="159">
        <v>1</v>
      </c>
      <c r="F103" s="60" t="s">
        <v>343</v>
      </c>
      <c r="G103" s="160">
        <v>0</v>
      </c>
      <c r="H103" s="146">
        <v>1079.06</v>
      </c>
      <c r="I103" s="145">
        <v>4316.21</v>
      </c>
      <c r="J103" s="149">
        <f t="shared" si="1"/>
        <v>5395.27</v>
      </c>
    </row>
    <row r="104" spans="1:10" ht="14" x14ac:dyDescent="0.3">
      <c r="A104" s="55" t="s">
        <v>189</v>
      </c>
      <c r="B104" s="55" t="s">
        <v>31</v>
      </c>
      <c r="C104" s="61" t="s">
        <v>219</v>
      </c>
      <c r="D104" s="158" t="s">
        <v>227</v>
      </c>
      <c r="E104" s="159">
        <v>1</v>
      </c>
      <c r="F104" s="60" t="s">
        <v>344</v>
      </c>
      <c r="G104" s="160">
        <v>0</v>
      </c>
      <c r="H104" s="146">
        <v>1310.28</v>
      </c>
      <c r="I104" s="146">
        <v>5241.1099999999997</v>
      </c>
      <c r="J104" s="149">
        <f t="shared" si="1"/>
        <v>6551.3899999999994</v>
      </c>
    </row>
    <row r="105" spans="1:10" ht="14" x14ac:dyDescent="0.3">
      <c r="A105" s="55" t="s">
        <v>183</v>
      </c>
      <c r="B105" s="57" t="s">
        <v>27</v>
      </c>
      <c r="C105" s="59" t="s">
        <v>634</v>
      </c>
      <c r="D105" s="158" t="s">
        <v>461</v>
      </c>
      <c r="E105" s="159">
        <v>1</v>
      </c>
      <c r="F105" s="61" t="s">
        <v>665</v>
      </c>
      <c r="G105" s="160">
        <v>0</v>
      </c>
      <c r="H105" s="146">
        <v>1695.65</v>
      </c>
      <c r="I105" s="146">
        <v>6782.61</v>
      </c>
      <c r="J105" s="149">
        <f t="shared" si="1"/>
        <v>8478.26</v>
      </c>
    </row>
    <row r="106" spans="1:10" ht="14" x14ac:dyDescent="0.3">
      <c r="A106" s="55" t="s">
        <v>206</v>
      </c>
      <c r="B106" s="57" t="s">
        <v>27</v>
      </c>
      <c r="C106" s="61" t="s">
        <v>219</v>
      </c>
      <c r="D106" s="158" t="s">
        <v>407</v>
      </c>
      <c r="E106" s="159">
        <v>1</v>
      </c>
      <c r="F106" s="60" t="s">
        <v>351</v>
      </c>
      <c r="G106" s="160">
        <v>0</v>
      </c>
      <c r="H106" s="146"/>
      <c r="I106" s="146">
        <v>6782.61</v>
      </c>
      <c r="J106" s="149">
        <f t="shared" si="1"/>
        <v>6782.61</v>
      </c>
    </row>
    <row r="107" spans="1:10" ht="14" x14ac:dyDescent="0.3">
      <c r="A107" s="55" t="s">
        <v>199</v>
      </c>
      <c r="B107" s="55" t="s">
        <v>31</v>
      </c>
      <c r="C107" s="61" t="s">
        <v>219</v>
      </c>
      <c r="D107" s="158" t="s">
        <v>227</v>
      </c>
      <c r="E107" s="159">
        <v>1</v>
      </c>
      <c r="F107" s="60" t="s">
        <v>569</v>
      </c>
      <c r="G107" s="160">
        <v>0</v>
      </c>
      <c r="H107" s="146">
        <v>1310.28</v>
      </c>
      <c r="I107" s="146">
        <v>5241.1099999999997</v>
      </c>
      <c r="J107" s="149">
        <f t="shared" si="1"/>
        <v>6551.3899999999994</v>
      </c>
    </row>
    <row r="108" spans="1:10" ht="14" x14ac:dyDescent="0.3">
      <c r="A108" s="55" t="s">
        <v>180</v>
      </c>
      <c r="B108" s="58" t="s">
        <v>37</v>
      </c>
      <c r="C108" s="61" t="s">
        <v>219</v>
      </c>
      <c r="D108" s="158" t="s">
        <v>227</v>
      </c>
      <c r="E108" s="159">
        <v>1</v>
      </c>
      <c r="F108" s="60" t="s">
        <v>352</v>
      </c>
      <c r="G108" s="160">
        <v>0</v>
      </c>
      <c r="H108" s="146">
        <v>770.75</v>
      </c>
      <c r="I108" s="145">
        <v>3083.01</v>
      </c>
      <c r="J108" s="149">
        <f t="shared" si="1"/>
        <v>3853.76</v>
      </c>
    </row>
    <row r="109" spans="1:10" ht="14" x14ac:dyDescent="0.3">
      <c r="A109" s="55" t="s">
        <v>694</v>
      </c>
      <c r="B109" s="55" t="s">
        <v>449</v>
      </c>
      <c r="C109" s="60" t="s">
        <v>226</v>
      </c>
      <c r="D109" s="158" t="s">
        <v>407</v>
      </c>
      <c r="E109" s="159">
        <v>1</v>
      </c>
      <c r="F109" s="60" t="s">
        <v>353</v>
      </c>
      <c r="G109" s="160">
        <v>0</v>
      </c>
      <c r="H109" s="146"/>
      <c r="I109" s="146">
        <v>14838.72</v>
      </c>
      <c r="J109" s="149">
        <f t="shared" si="1"/>
        <v>14838.72</v>
      </c>
    </row>
    <row r="110" spans="1:10" ht="14" x14ac:dyDescent="0.3">
      <c r="A110" s="55" t="s">
        <v>181</v>
      </c>
      <c r="B110" s="57" t="s">
        <v>33</v>
      </c>
      <c r="C110" s="63" t="s">
        <v>637</v>
      </c>
      <c r="D110" s="158" t="s">
        <v>227</v>
      </c>
      <c r="E110" s="159">
        <v>1</v>
      </c>
      <c r="F110" s="90" t="s">
        <v>641</v>
      </c>
      <c r="G110" s="160">
        <v>0</v>
      </c>
      <c r="H110" s="146">
        <v>1079.06</v>
      </c>
      <c r="I110" s="145">
        <v>4316.21</v>
      </c>
      <c r="J110" s="149">
        <f t="shared" si="1"/>
        <v>5395.27</v>
      </c>
    </row>
    <row r="111" spans="1:10" ht="14" x14ac:dyDescent="0.3">
      <c r="A111" s="55" t="s">
        <v>217</v>
      </c>
      <c r="B111" s="57" t="s">
        <v>27</v>
      </c>
      <c r="C111" s="63" t="s">
        <v>679</v>
      </c>
      <c r="D111" s="158" t="s">
        <v>407</v>
      </c>
      <c r="E111" s="159">
        <v>1</v>
      </c>
      <c r="F111" s="60" t="s">
        <v>356</v>
      </c>
      <c r="G111" s="160">
        <v>0</v>
      </c>
      <c r="H111" s="146"/>
      <c r="I111" s="146">
        <v>6782.61</v>
      </c>
      <c r="J111" s="149">
        <f t="shared" si="1"/>
        <v>6782.61</v>
      </c>
    </row>
    <row r="112" spans="1:10" ht="14" x14ac:dyDescent="0.3">
      <c r="A112" s="55" t="s">
        <v>185</v>
      </c>
      <c r="B112" s="55" t="s">
        <v>29</v>
      </c>
      <c r="C112" s="59" t="s">
        <v>222</v>
      </c>
      <c r="D112" s="158" t="s">
        <v>227</v>
      </c>
      <c r="E112" s="159">
        <v>1</v>
      </c>
      <c r="F112" s="60" t="s">
        <v>357</v>
      </c>
      <c r="G112" s="160">
        <v>0</v>
      </c>
      <c r="H112" s="146">
        <v>1425.9</v>
      </c>
      <c r="I112" s="146">
        <v>5703.56</v>
      </c>
      <c r="J112" s="149">
        <f t="shared" si="1"/>
        <v>7129.4600000000009</v>
      </c>
    </row>
    <row r="113" spans="1:10" ht="14" x14ac:dyDescent="0.3">
      <c r="A113" s="55" t="s">
        <v>183</v>
      </c>
      <c r="B113" s="57" t="s">
        <v>27</v>
      </c>
      <c r="C113" s="59" t="s">
        <v>222</v>
      </c>
      <c r="D113" s="158" t="s">
        <v>227</v>
      </c>
      <c r="E113" s="159">
        <v>1</v>
      </c>
      <c r="F113" s="61" t="s">
        <v>358</v>
      </c>
      <c r="G113" s="160">
        <v>0</v>
      </c>
      <c r="H113" s="146">
        <v>1695.65</v>
      </c>
      <c r="I113" s="146">
        <v>6782.61</v>
      </c>
      <c r="J113" s="149">
        <f t="shared" si="1"/>
        <v>8478.26</v>
      </c>
    </row>
    <row r="114" spans="1:10" ht="14" x14ac:dyDescent="0.3">
      <c r="A114" s="55" t="s">
        <v>183</v>
      </c>
      <c r="B114" s="57" t="s">
        <v>27</v>
      </c>
      <c r="C114" s="59" t="s">
        <v>634</v>
      </c>
      <c r="D114" s="158" t="s">
        <v>227</v>
      </c>
      <c r="E114" s="159">
        <v>1</v>
      </c>
      <c r="F114" s="60" t="s">
        <v>360</v>
      </c>
      <c r="G114" s="160">
        <v>0</v>
      </c>
      <c r="H114" s="146">
        <v>1695.65</v>
      </c>
      <c r="I114" s="146">
        <v>6782.61</v>
      </c>
      <c r="J114" s="149">
        <f t="shared" si="1"/>
        <v>8478.26</v>
      </c>
    </row>
    <row r="115" spans="1:10" ht="14" x14ac:dyDescent="0.3">
      <c r="A115" s="55" t="s">
        <v>183</v>
      </c>
      <c r="B115" s="57" t="s">
        <v>27</v>
      </c>
      <c r="C115" s="59" t="s">
        <v>222</v>
      </c>
      <c r="D115" s="158" t="s">
        <v>227</v>
      </c>
      <c r="E115" s="159">
        <v>1</v>
      </c>
      <c r="F115" s="60" t="s">
        <v>361</v>
      </c>
      <c r="G115" s="160">
        <v>0</v>
      </c>
      <c r="H115" s="146">
        <v>1695.65</v>
      </c>
      <c r="I115" s="146">
        <v>6782.61</v>
      </c>
      <c r="J115" s="149">
        <f t="shared" si="1"/>
        <v>8478.26</v>
      </c>
    </row>
    <row r="116" spans="1:10" ht="14" x14ac:dyDescent="0.3">
      <c r="A116" s="55" t="s">
        <v>185</v>
      </c>
      <c r="B116" s="55" t="s">
        <v>29</v>
      </c>
      <c r="C116" s="59" t="s">
        <v>634</v>
      </c>
      <c r="D116" s="158" t="s">
        <v>227</v>
      </c>
      <c r="E116" s="159">
        <v>1</v>
      </c>
      <c r="F116" s="60" t="s">
        <v>363</v>
      </c>
      <c r="G116" s="160">
        <v>0</v>
      </c>
      <c r="H116" s="146">
        <v>1425.9</v>
      </c>
      <c r="I116" s="146">
        <v>5703.56</v>
      </c>
      <c r="J116" s="149">
        <f t="shared" si="1"/>
        <v>7129.4600000000009</v>
      </c>
    </row>
    <row r="117" spans="1:10" ht="14" x14ac:dyDescent="0.3">
      <c r="A117" s="55" t="s">
        <v>189</v>
      </c>
      <c r="B117" s="55" t="s">
        <v>31</v>
      </c>
      <c r="C117" s="59" t="s">
        <v>222</v>
      </c>
      <c r="D117" s="158" t="s">
        <v>227</v>
      </c>
      <c r="E117" s="159">
        <v>1</v>
      </c>
      <c r="F117" s="60" t="s">
        <v>364</v>
      </c>
      <c r="G117" s="160">
        <v>0</v>
      </c>
      <c r="H117" s="146">
        <v>1310.28</v>
      </c>
      <c r="I117" s="146">
        <v>5241.1099999999997</v>
      </c>
      <c r="J117" s="149">
        <f t="shared" si="1"/>
        <v>6551.3899999999994</v>
      </c>
    </row>
    <row r="118" spans="1:10" ht="14" x14ac:dyDescent="0.3">
      <c r="A118" s="55" t="s">
        <v>215</v>
      </c>
      <c r="B118" s="58" t="s">
        <v>37</v>
      </c>
      <c r="C118" s="61" t="s">
        <v>219</v>
      </c>
      <c r="D118" s="158" t="s">
        <v>407</v>
      </c>
      <c r="E118" s="159">
        <v>1</v>
      </c>
      <c r="F118" s="60" t="s">
        <v>365</v>
      </c>
      <c r="G118" s="160">
        <v>0</v>
      </c>
      <c r="H118" s="146"/>
      <c r="I118" s="145">
        <v>3083.01</v>
      </c>
      <c r="J118" s="149">
        <f t="shared" si="1"/>
        <v>3083.01</v>
      </c>
    </row>
    <row r="119" spans="1:10" ht="14" x14ac:dyDescent="0.3">
      <c r="A119" s="55" t="s">
        <v>196</v>
      </c>
      <c r="B119" s="57" t="s">
        <v>33</v>
      </c>
      <c r="C119" s="63" t="s">
        <v>219</v>
      </c>
      <c r="D119" s="158" t="s">
        <v>227</v>
      </c>
      <c r="E119" s="159">
        <v>1</v>
      </c>
      <c r="F119" s="60" t="s">
        <v>366</v>
      </c>
      <c r="G119" s="160">
        <v>0</v>
      </c>
      <c r="H119" s="146">
        <v>1079.06</v>
      </c>
      <c r="I119" s="145">
        <v>4316.21</v>
      </c>
      <c r="J119" s="149">
        <f t="shared" si="1"/>
        <v>5395.27</v>
      </c>
    </row>
    <row r="120" spans="1:10" ht="14" x14ac:dyDescent="0.3">
      <c r="A120" s="55" t="s">
        <v>189</v>
      </c>
      <c r="B120" s="55" t="s">
        <v>31</v>
      </c>
      <c r="C120" s="63" t="s">
        <v>637</v>
      </c>
      <c r="D120" s="158" t="s">
        <v>227</v>
      </c>
      <c r="E120" s="159">
        <v>1</v>
      </c>
      <c r="F120" s="60" t="s">
        <v>367</v>
      </c>
      <c r="G120" s="160">
        <v>0</v>
      </c>
      <c r="H120" s="146">
        <v>1310.28</v>
      </c>
      <c r="I120" s="146">
        <v>5241.1099999999997</v>
      </c>
      <c r="J120" s="149">
        <f t="shared" si="1"/>
        <v>6551.3899999999994</v>
      </c>
    </row>
    <row r="121" spans="1:10" ht="14" x14ac:dyDescent="0.3">
      <c r="A121" s="55" t="s">
        <v>195</v>
      </c>
      <c r="B121" s="55" t="s">
        <v>41</v>
      </c>
      <c r="C121" s="60" t="s">
        <v>222</v>
      </c>
      <c r="D121" s="158" t="s">
        <v>227</v>
      </c>
      <c r="E121" s="159">
        <v>1</v>
      </c>
      <c r="F121" s="90" t="s">
        <v>666</v>
      </c>
      <c r="G121" s="160">
        <v>0</v>
      </c>
      <c r="H121" s="146">
        <v>308.3</v>
      </c>
      <c r="I121" s="146">
        <v>1233.21</v>
      </c>
      <c r="J121" s="150">
        <f t="shared" si="1"/>
        <v>1541.51</v>
      </c>
    </row>
    <row r="122" spans="1:10" ht="14" x14ac:dyDescent="0.3">
      <c r="A122" s="55" t="s">
        <v>204</v>
      </c>
      <c r="B122" s="55" t="s">
        <v>41</v>
      </c>
      <c r="C122" s="63" t="s">
        <v>222</v>
      </c>
      <c r="D122" s="158" t="s">
        <v>227</v>
      </c>
      <c r="E122" s="159">
        <v>1</v>
      </c>
      <c r="F122" s="60" t="s">
        <v>660</v>
      </c>
      <c r="G122" s="160">
        <v>0</v>
      </c>
      <c r="H122" s="146">
        <v>308.3</v>
      </c>
      <c r="I122" s="146">
        <v>1233.21</v>
      </c>
      <c r="J122" s="150">
        <f t="shared" si="1"/>
        <v>1541.51</v>
      </c>
    </row>
    <row r="123" spans="1:10" ht="14" x14ac:dyDescent="0.3">
      <c r="A123" s="55" t="s">
        <v>189</v>
      </c>
      <c r="B123" s="55" t="s">
        <v>31</v>
      </c>
      <c r="C123" s="61" t="s">
        <v>219</v>
      </c>
      <c r="D123" s="158" t="s">
        <v>227</v>
      </c>
      <c r="E123" s="159">
        <v>1</v>
      </c>
      <c r="F123" s="62" t="s">
        <v>370</v>
      </c>
      <c r="G123" s="160">
        <v>0</v>
      </c>
      <c r="H123" s="146">
        <v>1310.28</v>
      </c>
      <c r="I123" s="146">
        <v>5241.1099999999997</v>
      </c>
      <c r="J123" s="149">
        <f t="shared" si="1"/>
        <v>6551.3899999999994</v>
      </c>
    </row>
    <row r="124" spans="1:10" ht="14" x14ac:dyDescent="0.3">
      <c r="A124" s="55" t="s">
        <v>180</v>
      </c>
      <c r="B124" s="58" t="s">
        <v>37</v>
      </c>
      <c r="C124" s="59" t="s">
        <v>634</v>
      </c>
      <c r="D124" s="158" t="s">
        <v>227</v>
      </c>
      <c r="E124" s="159">
        <v>1</v>
      </c>
      <c r="F124" s="60" t="s">
        <v>371</v>
      </c>
      <c r="G124" s="160">
        <v>0</v>
      </c>
      <c r="H124" s="146">
        <v>770.75</v>
      </c>
      <c r="I124" s="145">
        <v>3083.01</v>
      </c>
      <c r="J124" s="149">
        <f t="shared" si="1"/>
        <v>3853.76</v>
      </c>
    </row>
    <row r="125" spans="1:10" ht="14" x14ac:dyDescent="0.3">
      <c r="A125" s="55" t="s">
        <v>695</v>
      </c>
      <c r="B125" s="55" t="s">
        <v>449</v>
      </c>
      <c r="C125" s="61" t="s">
        <v>636</v>
      </c>
      <c r="D125" s="158" t="s">
        <v>227</v>
      </c>
      <c r="E125" s="159">
        <v>1</v>
      </c>
      <c r="F125" s="89" t="s">
        <v>619</v>
      </c>
      <c r="G125" s="160">
        <v>0</v>
      </c>
      <c r="H125" s="146">
        <v>3709.68</v>
      </c>
      <c r="I125" s="146">
        <v>14838.72</v>
      </c>
      <c r="J125" s="149">
        <f t="shared" si="1"/>
        <v>18548.399999999998</v>
      </c>
    </row>
    <row r="126" spans="1:10" ht="14" x14ac:dyDescent="0.3">
      <c r="A126" s="55" t="s">
        <v>195</v>
      </c>
      <c r="B126" s="55" t="s">
        <v>41</v>
      </c>
      <c r="C126" s="61" t="s">
        <v>219</v>
      </c>
      <c r="D126" s="158" t="s">
        <v>227</v>
      </c>
      <c r="E126" s="159">
        <v>1</v>
      </c>
      <c r="F126" s="92" t="s">
        <v>661</v>
      </c>
      <c r="G126" s="160">
        <v>0</v>
      </c>
      <c r="H126" s="146">
        <v>308.3</v>
      </c>
      <c r="I126" s="146">
        <v>1233.21</v>
      </c>
      <c r="J126" s="150">
        <f t="shared" si="1"/>
        <v>1541.51</v>
      </c>
    </row>
    <row r="127" spans="1:10" ht="14" x14ac:dyDescent="0.3">
      <c r="A127" s="55" t="s">
        <v>195</v>
      </c>
      <c r="B127" s="55" t="s">
        <v>41</v>
      </c>
      <c r="C127" s="59" t="s">
        <v>634</v>
      </c>
      <c r="D127" s="158" t="s">
        <v>227</v>
      </c>
      <c r="E127" s="159">
        <v>1</v>
      </c>
      <c r="F127" s="60" t="s">
        <v>378</v>
      </c>
      <c r="G127" s="160">
        <v>0</v>
      </c>
      <c r="H127" s="146">
        <v>308.3</v>
      </c>
      <c r="I127" s="146">
        <v>1233.21</v>
      </c>
      <c r="J127" s="150">
        <f t="shared" si="1"/>
        <v>1541.51</v>
      </c>
    </row>
    <row r="128" spans="1:10" ht="14" x14ac:dyDescent="0.3">
      <c r="A128" s="55" t="s">
        <v>187</v>
      </c>
      <c r="B128" s="55" t="s">
        <v>25</v>
      </c>
      <c r="C128" s="59" t="s">
        <v>222</v>
      </c>
      <c r="D128" s="158" t="s">
        <v>227</v>
      </c>
      <c r="E128" s="159">
        <v>1</v>
      </c>
      <c r="F128" s="90" t="s">
        <v>624</v>
      </c>
      <c r="G128" s="160">
        <v>0</v>
      </c>
      <c r="H128" s="147">
        <v>2600</v>
      </c>
      <c r="I128" s="147">
        <v>10400</v>
      </c>
      <c r="J128" s="146">
        <f t="shared" si="1"/>
        <v>13000</v>
      </c>
    </row>
    <row r="129" spans="1:10" ht="14" x14ac:dyDescent="0.3">
      <c r="A129" s="55" t="s">
        <v>180</v>
      </c>
      <c r="B129" s="58" t="s">
        <v>37</v>
      </c>
      <c r="C129" s="61" t="s">
        <v>636</v>
      </c>
      <c r="D129" s="158" t="s">
        <v>227</v>
      </c>
      <c r="E129" s="159">
        <v>1</v>
      </c>
      <c r="F129" s="155" t="s">
        <v>655</v>
      </c>
      <c r="G129" s="160">
        <v>0</v>
      </c>
      <c r="H129" s="146">
        <v>770.75</v>
      </c>
      <c r="I129" s="145">
        <v>3083.01</v>
      </c>
      <c r="J129" s="149">
        <f t="shared" si="1"/>
        <v>3853.76</v>
      </c>
    </row>
    <row r="130" spans="1:10" ht="14" x14ac:dyDescent="0.3">
      <c r="A130" s="55" t="s">
        <v>189</v>
      </c>
      <c r="B130" s="55" t="s">
        <v>31</v>
      </c>
      <c r="C130" s="61" t="s">
        <v>219</v>
      </c>
      <c r="D130" s="158" t="s">
        <v>407</v>
      </c>
      <c r="E130" s="159">
        <v>1</v>
      </c>
      <c r="F130" s="60" t="s">
        <v>420</v>
      </c>
      <c r="G130" s="160">
        <v>0</v>
      </c>
      <c r="H130" s="146"/>
      <c r="I130" s="146">
        <v>5241.1099999999997</v>
      </c>
      <c r="J130" s="149">
        <f t="shared" si="1"/>
        <v>5241.1099999999997</v>
      </c>
    </row>
    <row r="131" spans="1:10" ht="14" x14ac:dyDescent="0.3">
      <c r="A131" s="55" t="s">
        <v>180</v>
      </c>
      <c r="B131" s="58" t="s">
        <v>37</v>
      </c>
      <c r="C131" s="59" t="s">
        <v>634</v>
      </c>
      <c r="D131" s="158" t="s">
        <v>227</v>
      </c>
      <c r="E131" s="159">
        <v>1</v>
      </c>
      <c r="F131" s="121" t="s">
        <v>385</v>
      </c>
      <c r="G131" s="160">
        <v>0</v>
      </c>
      <c r="H131" s="146">
        <v>770.75</v>
      </c>
      <c r="I131" s="145">
        <v>3083.01</v>
      </c>
      <c r="J131" s="149">
        <f t="shared" si="1"/>
        <v>3853.76</v>
      </c>
    </row>
    <row r="132" spans="1:10" ht="14" x14ac:dyDescent="0.3">
      <c r="A132" s="56" t="s">
        <v>181</v>
      </c>
      <c r="B132" s="58" t="s">
        <v>33</v>
      </c>
      <c r="C132" s="59" t="s">
        <v>634</v>
      </c>
      <c r="D132" s="158" t="s">
        <v>386</v>
      </c>
      <c r="E132" s="159">
        <v>1</v>
      </c>
      <c r="F132" s="61" t="s">
        <v>386</v>
      </c>
      <c r="G132" s="160">
        <v>0</v>
      </c>
      <c r="H132" s="146">
        <v>1079.06</v>
      </c>
      <c r="I132" s="145">
        <v>4316.21</v>
      </c>
      <c r="J132" s="149">
        <f t="shared" si="1"/>
        <v>5395.27</v>
      </c>
    </row>
    <row r="133" spans="1:10" ht="14" x14ac:dyDescent="0.3">
      <c r="A133" s="56" t="s">
        <v>189</v>
      </c>
      <c r="B133" s="56" t="s">
        <v>31</v>
      </c>
      <c r="C133" s="59" t="s">
        <v>634</v>
      </c>
      <c r="D133" s="158" t="s">
        <v>386</v>
      </c>
      <c r="E133" s="159">
        <v>1</v>
      </c>
      <c r="F133" s="61" t="s">
        <v>386</v>
      </c>
      <c r="G133" s="160">
        <v>0</v>
      </c>
      <c r="H133" s="146">
        <v>1310.28</v>
      </c>
      <c r="I133" s="146">
        <v>5241.1099999999997</v>
      </c>
      <c r="J133" s="149">
        <f t="shared" si="1"/>
        <v>6551.3899999999994</v>
      </c>
    </row>
    <row r="134" spans="1:10" ht="14" x14ac:dyDescent="0.3">
      <c r="A134" s="55" t="s">
        <v>180</v>
      </c>
      <c r="B134" s="58" t="s">
        <v>37</v>
      </c>
      <c r="C134" s="63" t="s">
        <v>636</v>
      </c>
      <c r="D134" s="158" t="s">
        <v>386</v>
      </c>
      <c r="E134" s="159">
        <v>1</v>
      </c>
      <c r="F134" s="61" t="s">
        <v>386</v>
      </c>
      <c r="G134" s="160">
        <v>0</v>
      </c>
      <c r="H134" s="146">
        <v>770.75</v>
      </c>
      <c r="I134" s="145">
        <v>3083.01</v>
      </c>
      <c r="J134" s="149">
        <f t="shared" si="1"/>
        <v>3853.76</v>
      </c>
    </row>
    <row r="135" spans="1:10" ht="14" x14ac:dyDescent="0.3">
      <c r="A135" s="55" t="s">
        <v>181</v>
      </c>
      <c r="B135" s="57" t="s">
        <v>33</v>
      </c>
      <c r="C135" s="59" t="s">
        <v>222</v>
      </c>
      <c r="D135" s="158" t="s">
        <v>386</v>
      </c>
      <c r="E135" s="159">
        <v>1</v>
      </c>
      <c r="F135" s="154" t="s">
        <v>386</v>
      </c>
      <c r="G135" s="160">
        <v>0</v>
      </c>
      <c r="H135" s="146">
        <v>1079.06</v>
      </c>
      <c r="I135" s="145">
        <v>4316.21</v>
      </c>
      <c r="J135" s="149">
        <f t="shared" ref="J135:J174" si="2">H135+I135</f>
        <v>5395.27</v>
      </c>
    </row>
    <row r="136" spans="1:10" ht="14" x14ac:dyDescent="0.3">
      <c r="A136" s="55" t="s">
        <v>185</v>
      </c>
      <c r="B136" s="55" t="s">
        <v>29</v>
      </c>
      <c r="C136" s="61" t="s">
        <v>636</v>
      </c>
      <c r="D136" s="158" t="s">
        <v>386</v>
      </c>
      <c r="E136" s="159">
        <v>1</v>
      </c>
      <c r="F136" s="154" t="s">
        <v>386</v>
      </c>
      <c r="G136" s="160">
        <v>0</v>
      </c>
      <c r="H136" s="146">
        <v>1425.9</v>
      </c>
      <c r="I136" s="146">
        <v>5703.56</v>
      </c>
      <c r="J136" s="149">
        <f t="shared" si="2"/>
        <v>7129.4600000000009</v>
      </c>
    </row>
    <row r="137" spans="1:10" ht="14" x14ac:dyDescent="0.3">
      <c r="A137" s="55" t="s">
        <v>188</v>
      </c>
      <c r="B137" s="55" t="s">
        <v>35</v>
      </c>
      <c r="C137" s="59" t="s">
        <v>226</v>
      </c>
      <c r="D137" s="158" t="s">
        <v>386</v>
      </c>
      <c r="E137" s="159">
        <v>1</v>
      </c>
      <c r="F137" s="154" t="s">
        <v>386</v>
      </c>
      <c r="G137" s="160">
        <v>0</v>
      </c>
      <c r="H137" s="146">
        <v>936.46</v>
      </c>
      <c r="I137" s="146">
        <v>3745.85</v>
      </c>
      <c r="J137" s="149">
        <f t="shared" si="2"/>
        <v>4682.3099999999995</v>
      </c>
    </row>
    <row r="138" spans="1:10" ht="14" x14ac:dyDescent="0.3">
      <c r="A138" s="55" t="s">
        <v>182</v>
      </c>
      <c r="B138" s="56" t="s">
        <v>39</v>
      </c>
      <c r="C138" s="60" t="s">
        <v>226</v>
      </c>
      <c r="D138" s="158" t="s">
        <v>386</v>
      </c>
      <c r="E138" s="159">
        <v>1</v>
      </c>
      <c r="F138" s="61" t="s">
        <v>386</v>
      </c>
      <c r="G138" s="160">
        <v>0</v>
      </c>
      <c r="H138" s="146">
        <v>500.99</v>
      </c>
      <c r="I138" s="146">
        <v>2003.96</v>
      </c>
      <c r="J138" s="149">
        <f t="shared" si="2"/>
        <v>2504.9499999999998</v>
      </c>
    </row>
    <row r="139" spans="1:10" ht="14" x14ac:dyDescent="0.3">
      <c r="A139" s="55" t="s">
        <v>187</v>
      </c>
      <c r="B139" s="55" t="s">
        <v>25</v>
      </c>
      <c r="C139" s="60" t="s">
        <v>226</v>
      </c>
      <c r="D139" s="158" t="s">
        <v>386</v>
      </c>
      <c r="E139" s="159">
        <v>1</v>
      </c>
      <c r="F139" s="61" t="s">
        <v>386</v>
      </c>
      <c r="G139" s="160">
        <v>0</v>
      </c>
      <c r="H139" s="147">
        <v>2600</v>
      </c>
      <c r="I139" s="147">
        <v>10400</v>
      </c>
      <c r="J139" s="146">
        <f t="shared" si="2"/>
        <v>13000</v>
      </c>
    </row>
    <row r="140" spans="1:10" ht="14" x14ac:dyDescent="0.3">
      <c r="A140" s="55" t="s">
        <v>182</v>
      </c>
      <c r="B140" s="56" t="s">
        <v>39</v>
      </c>
      <c r="C140" s="60" t="s">
        <v>226</v>
      </c>
      <c r="D140" s="158" t="s">
        <v>386</v>
      </c>
      <c r="E140" s="159">
        <v>1</v>
      </c>
      <c r="F140" s="61" t="s">
        <v>386</v>
      </c>
      <c r="G140" s="160">
        <v>0</v>
      </c>
      <c r="H140" s="146">
        <v>500.99</v>
      </c>
      <c r="I140" s="146">
        <v>2003.96</v>
      </c>
      <c r="J140" s="149">
        <f t="shared" si="2"/>
        <v>2504.9499999999998</v>
      </c>
    </row>
    <row r="141" spans="1:10" ht="14" x14ac:dyDescent="0.3">
      <c r="A141" s="55" t="s">
        <v>182</v>
      </c>
      <c r="B141" s="56" t="s">
        <v>39</v>
      </c>
      <c r="C141" s="59" t="s">
        <v>634</v>
      </c>
      <c r="D141" s="158" t="s">
        <v>386</v>
      </c>
      <c r="E141" s="159">
        <v>1</v>
      </c>
      <c r="F141" s="154" t="s">
        <v>386</v>
      </c>
      <c r="G141" s="160">
        <v>0</v>
      </c>
      <c r="H141" s="146">
        <v>500.99</v>
      </c>
      <c r="I141" s="146">
        <v>2003.96</v>
      </c>
      <c r="J141" s="149">
        <f t="shared" si="2"/>
        <v>2504.9499999999998</v>
      </c>
    </row>
    <row r="142" spans="1:10" ht="14" x14ac:dyDescent="0.3">
      <c r="A142" s="55" t="s">
        <v>182</v>
      </c>
      <c r="B142" s="56" t="s">
        <v>39</v>
      </c>
      <c r="C142" s="59" t="s">
        <v>634</v>
      </c>
      <c r="D142" s="158" t="s">
        <v>386</v>
      </c>
      <c r="E142" s="159">
        <v>1</v>
      </c>
      <c r="F142" s="154" t="s">
        <v>386</v>
      </c>
      <c r="G142" s="160">
        <v>0</v>
      </c>
      <c r="H142" s="146">
        <v>500.99</v>
      </c>
      <c r="I142" s="146">
        <v>2003.96</v>
      </c>
      <c r="J142" s="149">
        <f t="shared" si="2"/>
        <v>2504.9499999999998</v>
      </c>
    </row>
    <row r="143" spans="1:10" ht="14" x14ac:dyDescent="0.3">
      <c r="A143" s="55" t="s">
        <v>182</v>
      </c>
      <c r="B143" s="56" t="s">
        <v>39</v>
      </c>
      <c r="C143" s="63" t="s">
        <v>637</v>
      </c>
      <c r="D143" s="158" t="s">
        <v>386</v>
      </c>
      <c r="E143" s="159">
        <v>1</v>
      </c>
      <c r="F143" s="61" t="s">
        <v>386</v>
      </c>
      <c r="G143" s="160">
        <v>0</v>
      </c>
      <c r="H143" s="146">
        <v>500.99</v>
      </c>
      <c r="I143" s="146">
        <v>2003.96</v>
      </c>
      <c r="J143" s="149">
        <f t="shared" si="2"/>
        <v>2504.9499999999998</v>
      </c>
    </row>
    <row r="144" spans="1:10" ht="14" x14ac:dyDescent="0.3">
      <c r="A144" s="55" t="s">
        <v>182</v>
      </c>
      <c r="B144" s="56" t="s">
        <v>39</v>
      </c>
      <c r="C144" s="63" t="s">
        <v>679</v>
      </c>
      <c r="D144" s="158" t="s">
        <v>386</v>
      </c>
      <c r="E144" s="159">
        <v>1</v>
      </c>
      <c r="F144" s="154" t="s">
        <v>386</v>
      </c>
      <c r="G144" s="160">
        <v>0</v>
      </c>
      <c r="H144" s="146">
        <v>500.99</v>
      </c>
      <c r="I144" s="146">
        <v>2003.96</v>
      </c>
      <c r="J144" s="149">
        <f t="shared" si="2"/>
        <v>2504.9499999999998</v>
      </c>
    </row>
    <row r="145" spans="1:10" ht="14" x14ac:dyDescent="0.3">
      <c r="A145" s="55" t="s">
        <v>182</v>
      </c>
      <c r="B145" s="56" t="s">
        <v>39</v>
      </c>
      <c r="C145" s="61" t="s">
        <v>219</v>
      </c>
      <c r="D145" s="158" t="s">
        <v>386</v>
      </c>
      <c r="E145" s="159">
        <v>1</v>
      </c>
      <c r="F145" s="61" t="s">
        <v>386</v>
      </c>
      <c r="G145" s="160">
        <v>0</v>
      </c>
      <c r="H145" s="146">
        <v>500.99</v>
      </c>
      <c r="I145" s="146">
        <v>2003.96</v>
      </c>
      <c r="J145" s="149">
        <f t="shared" si="2"/>
        <v>2504.9499999999998</v>
      </c>
    </row>
    <row r="146" spans="1:10" ht="14" x14ac:dyDescent="0.3">
      <c r="A146" s="55" t="s">
        <v>201</v>
      </c>
      <c r="B146" s="56" t="s">
        <v>39</v>
      </c>
      <c r="C146" s="60" t="s">
        <v>226</v>
      </c>
      <c r="D146" s="158" t="s">
        <v>386</v>
      </c>
      <c r="E146" s="159">
        <v>1</v>
      </c>
      <c r="F146" s="154" t="s">
        <v>386</v>
      </c>
      <c r="G146" s="160">
        <v>0</v>
      </c>
      <c r="H146" s="146">
        <v>500.99</v>
      </c>
      <c r="I146" s="146">
        <v>2003.96</v>
      </c>
      <c r="J146" s="149">
        <f t="shared" si="2"/>
        <v>2504.9499999999998</v>
      </c>
    </row>
    <row r="147" spans="1:10" ht="14" x14ac:dyDescent="0.3">
      <c r="A147" s="55" t="s">
        <v>185</v>
      </c>
      <c r="B147" s="55" t="s">
        <v>29</v>
      </c>
      <c r="C147" s="59" t="s">
        <v>219</v>
      </c>
      <c r="D147" s="158" t="s">
        <v>386</v>
      </c>
      <c r="E147" s="159">
        <v>1</v>
      </c>
      <c r="F147" s="61" t="s">
        <v>386</v>
      </c>
      <c r="G147" s="160">
        <v>0</v>
      </c>
      <c r="H147" s="146">
        <v>1425.9</v>
      </c>
      <c r="I147" s="146">
        <v>5703.56</v>
      </c>
      <c r="J147" s="149">
        <f t="shared" si="2"/>
        <v>7129.4600000000009</v>
      </c>
    </row>
    <row r="148" spans="1:10" ht="14" x14ac:dyDescent="0.3">
      <c r="A148" s="55" t="s">
        <v>196</v>
      </c>
      <c r="B148" s="57" t="s">
        <v>33</v>
      </c>
      <c r="C148" s="63" t="s">
        <v>679</v>
      </c>
      <c r="D148" s="158" t="s">
        <v>386</v>
      </c>
      <c r="E148" s="159">
        <v>1</v>
      </c>
      <c r="F148" s="61" t="s">
        <v>386</v>
      </c>
      <c r="G148" s="160">
        <v>0</v>
      </c>
      <c r="H148" s="146">
        <v>1079.06</v>
      </c>
      <c r="I148" s="145">
        <v>4316.21</v>
      </c>
      <c r="J148" s="149">
        <f t="shared" si="2"/>
        <v>5395.27</v>
      </c>
    </row>
    <row r="149" spans="1:10" ht="14" x14ac:dyDescent="0.3">
      <c r="A149" s="55" t="s">
        <v>189</v>
      </c>
      <c r="B149" s="55" t="s">
        <v>31</v>
      </c>
      <c r="C149" s="61" t="s">
        <v>636</v>
      </c>
      <c r="D149" s="158" t="s">
        <v>386</v>
      </c>
      <c r="E149" s="159">
        <v>1</v>
      </c>
      <c r="F149" s="154" t="s">
        <v>386</v>
      </c>
      <c r="G149" s="160">
        <v>0</v>
      </c>
      <c r="H149" s="146">
        <v>1310.28</v>
      </c>
      <c r="I149" s="146">
        <v>5241.1099999999997</v>
      </c>
      <c r="J149" s="149">
        <f t="shared" si="2"/>
        <v>6551.3899999999994</v>
      </c>
    </row>
    <row r="150" spans="1:10" ht="14" x14ac:dyDescent="0.3">
      <c r="A150" s="55" t="s">
        <v>182</v>
      </c>
      <c r="B150" s="56" t="s">
        <v>39</v>
      </c>
      <c r="C150" s="63" t="s">
        <v>219</v>
      </c>
      <c r="D150" s="158" t="s">
        <v>386</v>
      </c>
      <c r="E150" s="159">
        <v>1</v>
      </c>
      <c r="F150" s="61" t="s">
        <v>386</v>
      </c>
      <c r="G150" s="160">
        <v>0</v>
      </c>
      <c r="H150" s="146">
        <v>500.99</v>
      </c>
      <c r="I150" s="146">
        <v>2003.96</v>
      </c>
      <c r="J150" s="149">
        <f t="shared" si="2"/>
        <v>2504.9499999999998</v>
      </c>
    </row>
    <row r="151" spans="1:10" ht="14" x14ac:dyDescent="0.3">
      <c r="A151" s="55" t="s">
        <v>188</v>
      </c>
      <c r="B151" s="55" t="s">
        <v>35</v>
      </c>
      <c r="C151" s="59" t="s">
        <v>219</v>
      </c>
      <c r="D151" s="158" t="s">
        <v>386</v>
      </c>
      <c r="E151" s="159">
        <v>1</v>
      </c>
      <c r="F151" s="154" t="s">
        <v>386</v>
      </c>
      <c r="G151" s="160">
        <v>0</v>
      </c>
      <c r="H151" s="146">
        <v>936.46</v>
      </c>
      <c r="I151" s="146">
        <v>3745.85</v>
      </c>
      <c r="J151" s="149">
        <f t="shared" si="2"/>
        <v>4682.3099999999995</v>
      </c>
    </row>
    <row r="152" spans="1:10" ht="14" x14ac:dyDescent="0.3">
      <c r="A152" s="55" t="s">
        <v>187</v>
      </c>
      <c r="B152" s="55" t="s">
        <v>25</v>
      </c>
      <c r="C152" s="59" t="s">
        <v>222</v>
      </c>
      <c r="D152" s="158" t="s">
        <v>386</v>
      </c>
      <c r="E152" s="159">
        <v>1</v>
      </c>
      <c r="F152" s="154" t="s">
        <v>386</v>
      </c>
      <c r="G152" s="160">
        <v>0</v>
      </c>
      <c r="H152" s="147">
        <v>2600</v>
      </c>
      <c r="I152" s="147">
        <v>10400</v>
      </c>
      <c r="J152" s="146">
        <f t="shared" si="2"/>
        <v>13000</v>
      </c>
    </row>
    <row r="153" spans="1:10" ht="14" x14ac:dyDescent="0.3">
      <c r="A153" s="55" t="s">
        <v>182</v>
      </c>
      <c r="B153" s="56" t="s">
        <v>39</v>
      </c>
      <c r="C153" s="59" t="s">
        <v>634</v>
      </c>
      <c r="D153" s="158" t="s">
        <v>386</v>
      </c>
      <c r="E153" s="159">
        <v>1</v>
      </c>
      <c r="F153" s="61" t="s">
        <v>386</v>
      </c>
      <c r="G153" s="160">
        <v>0</v>
      </c>
      <c r="H153" s="146">
        <v>500.99</v>
      </c>
      <c r="I153" s="146">
        <v>2003.96</v>
      </c>
      <c r="J153" s="149">
        <f t="shared" si="2"/>
        <v>2504.9499999999998</v>
      </c>
    </row>
    <row r="154" spans="1:10" ht="14" x14ac:dyDescent="0.3">
      <c r="A154" s="55" t="s">
        <v>180</v>
      </c>
      <c r="B154" s="58" t="s">
        <v>37</v>
      </c>
      <c r="C154" s="59" t="s">
        <v>222</v>
      </c>
      <c r="D154" s="158" t="s">
        <v>386</v>
      </c>
      <c r="E154" s="159">
        <v>1</v>
      </c>
      <c r="F154" s="62" t="s">
        <v>386</v>
      </c>
      <c r="G154" s="160">
        <v>0</v>
      </c>
      <c r="H154" s="146">
        <v>770.75</v>
      </c>
      <c r="I154" s="145">
        <v>3083.01</v>
      </c>
      <c r="J154" s="149">
        <f t="shared" si="2"/>
        <v>3853.76</v>
      </c>
    </row>
    <row r="155" spans="1:10" ht="14" x14ac:dyDescent="0.3">
      <c r="A155" s="55" t="s">
        <v>180</v>
      </c>
      <c r="B155" s="58" t="s">
        <v>37</v>
      </c>
      <c r="C155" s="61" t="s">
        <v>636</v>
      </c>
      <c r="D155" s="158" t="s">
        <v>386</v>
      </c>
      <c r="E155" s="159">
        <v>1</v>
      </c>
      <c r="F155" s="60" t="s">
        <v>386</v>
      </c>
      <c r="G155" s="160">
        <v>0</v>
      </c>
      <c r="H155" s="146">
        <v>770.75</v>
      </c>
      <c r="I155" s="145">
        <v>3083.01</v>
      </c>
      <c r="J155" s="149">
        <f t="shared" si="2"/>
        <v>3853.76</v>
      </c>
    </row>
    <row r="156" spans="1:10" ht="14" x14ac:dyDescent="0.3">
      <c r="A156" s="55" t="s">
        <v>180</v>
      </c>
      <c r="B156" s="58" t="s">
        <v>37</v>
      </c>
      <c r="C156" s="59" t="s">
        <v>222</v>
      </c>
      <c r="D156" s="158" t="s">
        <v>386</v>
      </c>
      <c r="E156" s="159">
        <v>1</v>
      </c>
      <c r="F156" s="60" t="s">
        <v>386</v>
      </c>
      <c r="G156" s="160">
        <v>0</v>
      </c>
      <c r="H156" s="146">
        <v>770.75</v>
      </c>
      <c r="I156" s="145">
        <v>3083.01</v>
      </c>
      <c r="J156" s="149">
        <f t="shared" si="2"/>
        <v>3853.76</v>
      </c>
    </row>
    <row r="157" spans="1:10" ht="14" x14ac:dyDescent="0.3">
      <c r="A157" s="55" t="s">
        <v>199</v>
      </c>
      <c r="B157" s="55" t="s">
        <v>31</v>
      </c>
      <c r="C157" s="59" t="s">
        <v>219</v>
      </c>
      <c r="D157" s="158" t="s">
        <v>386</v>
      </c>
      <c r="E157" s="159">
        <v>1</v>
      </c>
      <c r="F157" s="62" t="s">
        <v>386</v>
      </c>
      <c r="G157" s="160">
        <v>0</v>
      </c>
      <c r="H157" s="146">
        <v>1310.28</v>
      </c>
      <c r="I157" s="146">
        <v>5241.1099999999997</v>
      </c>
      <c r="J157" s="149">
        <f t="shared" si="2"/>
        <v>6551.3899999999994</v>
      </c>
    </row>
    <row r="158" spans="1:10" ht="14" x14ac:dyDescent="0.3">
      <c r="A158" s="55" t="s">
        <v>189</v>
      </c>
      <c r="B158" s="55" t="s">
        <v>31</v>
      </c>
      <c r="C158" s="63" t="s">
        <v>636</v>
      </c>
      <c r="D158" s="158" t="s">
        <v>386</v>
      </c>
      <c r="E158" s="159">
        <v>1</v>
      </c>
      <c r="F158" s="60" t="s">
        <v>386</v>
      </c>
      <c r="G158" s="160">
        <v>0</v>
      </c>
      <c r="H158" s="146">
        <v>1310.28</v>
      </c>
      <c r="I158" s="146">
        <v>5241.1099999999997</v>
      </c>
      <c r="J158" s="149">
        <f t="shared" si="2"/>
        <v>6551.3899999999994</v>
      </c>
    </row>
    <row r="159" spans="1:10" ht="14" x14ac:dyDescent="0.3">
      <c r="A159" s="55" t="s">
        <v>180</v>
      </c>
      <c r="B159" s="58" t="s">
        <v>37</v>
      </c>
      <c r="C159" s="59" t="s">
        <v>222</v>
      </c>
      <c r="D159" s="158" t="s">
        <v>386</v>
      </c>
      <c r="E159" s="159">
        <v>1</v>
      </c>
      <c r="F159" s="154" t="s">
        <v>386</v>
      </c>
      <c r="G159" s="160">
        <v>0</v>
      </c>
      <c r="H159" s="146">
        <v>770.75</v>
      </c>
      <c r="I159" s="145">
        <v>3083.01</v>
      </c>
      <c r="J159" s="149">
        <f t="shared" si="2"/>
        <v>3853.76</v>
      </c>
    </row>
    <row r="160" spans="1:10" ht="14" x14ac:dyDescent="0.3">
      <c r="A160" s="55" t="s">
        <v>180</v>
      </c>
      <c r="B160" s="58" t="s">
        <v>37</v>
      </c>
      <c r="C160" s="61" t="s">
        <v>219</v>
      </c>
      <c r="D160" s="158" t="s">
        <v>386</v>
      </c>
      <c r="E160" s="159">
        <v>1</v>
      </c>
      <c r="F160" s="60" t="s">
        <v>386</v>
      </c>
      <c r="G160" s="160">
        <v>0</v>
      </c>
      <c r="H160" s="146">
        <v>770.75</v>
      </c>
      <c r="I160" s="145">
        <v>3083.01</v>
      </c>
      <c r="J160" s="149">
        <f t="shared" si="2"/>
        <v>3853.76</v>
      </c>
    </row>
    <row r="161" spans="1:30" ht="14" x14ac:dyDescent="0.3">
      <c r="A161" s="55" t="s">
        <v>196</v>
      </c>
      <c r="B161" s="57" t="s">
        <v>33</v>
      </c>
      <c r="C161" s="63" t="s">
        <v>219</v>
      </c>
      <c r="D161" s="158" t="s">
        <v>386</v>
      </c>
      <c r="E161" s="159">
        <v>1</v>
      </c>
      <c r="F161" s="62" t="s">
        <v>386</v>
      </c>
      <c r="G161" s="160">
        <v>0</v>
      </c>
      <c r="H161" s="146">
        <v>1079.06</v>
      </c>
      <c r="I161" s="145">
        <v>4316.21</v>
      </c>
      <c r="J161" s="149">
        <f t="shared" si="2"/>
        <v>5395.27</v>
      </c>
    </row>
    <row r="162" spans="1:30" ht="14" x14ac:dyDescent="0.3">
      <c r="A162" s="55" t="s">
        <v>187</v>
      </c>
      <c r="B162" s="55" t="s">
        <v>25</v>
      </c>
      <c r="C162" s="60" t="s">
        <v>219</v>
      </c>
      <c r="D162" s="158" t="s">
        <v>386</v>
      </c>
      <c r="E162" s="159">
        <v>1</v>
      </c>
      <c r="F162" s="155" t="s">
        <v>386</v>
      </c>
      <c r="G162" s="160">
        <v>0</v>
      </c>
      <c r="H162" s="147">
        <v>2600</v>
      </c>
      <c r="I162" s="147">
        <v>10400</v>
      </c>
      <c r="J162" s="146">
        <f t="shared" si="2"/>
        <v>13000</v>
      </c>
    </row>
    <row r="163" spans="1:30" ht="14.5" x14ac:dyDescent="0.3">
      <c r="A163" s="55" t="s">
        <v>183</v>
      </c>
      <c r="B163" s="57" t="s">
        <v>27</v>
      </c>
      <c r="C163" s="59" t="s">
        <v>634</v>
      </c>
      <c r="D163" s="158" t="s">
        <v>386</v>
      </c>
      <c r="E163" s="159">
        <v>1</v>
      </c>
      <c r="F163" s="60" t="s">
        <v>386</v>
      </c>
      <c r="G163" s="160">
        <v>0</v>
      </c>
      <c r="H163" s="146">
        <v>1695.65</v>
      </c>
      <c r="I163" s="146">
        <v>6782.61</v>
      </c>
      <c r="J163" s="149">
        <f t="shared" si="2"/>
        <v>8478.26</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6" t="s">
        <v>180</v>
      </c>
      <c r="B164" s="58" t="s">
        <v>37</v>
      </c>
      <c r="C164" s="63" t="s">
        <v>637</v>
      </c>
      <c r="D164" s="158" t="s">
        <v>386</v>
      </c>
      <c r="E164" s="159">
        <v>1</v>
      </c>
      <c r="F164" s="60" t="s">
        <v>386</v>
      </c>
      <c r="G164" s="160">
        <v>0</v>
      </c>
      <c r="H164" s="146">
        <v>770.75</v>
      </c>
      <c r="I164" s="145">
        <v>3083.01</v>
      </c>
      <c r="J164" s="149">
        <f t="shared" si="2"/>
        <v>3853.76</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183</v>
      </c>
      <c r="B165" s="57" t="s">
        <v>27</v>
      </c>
      <c r="C165" s="59" t="s">
        <v>222</v>
      </c>
      <c r="D165" s="158" t="s">
        <v>386</v>
      </c>
      <c r="E165" s="159">
        <v>1</v>
      </c>
      <c r="F165" s="60" t="s">
        <v>386</v>
      </c>
      <c r="G165" s="160">
        <v>0</v>
      </c>
      <c r="H165" s="146">
        <v>1695.65</v>
      </c>
      <c r="I165" s="146">
        <v>6782.61</v>
      </c>
      <c r="J165" s="149">
        <f t="shared" si="2"/>
        <v>8478.26</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182</v>
      </c>
      <c r="B166" s="56" t="s">
        <v>39</v>
      </c>
      <c r="C166" s="59" t="s">
        <v>634</v>
      </c>
      <c r="D166" s="158" t="s">
        <v>386</v>
      </c>
      <c r="E166" s="159">
        <v>1</v>
      </c>
      <c r="F166" s="60" t="s">
        <v>386</v>
      </c>
      <c r="G166" s="160">
        <v>0</v>
      </c>
      <c r="H166" s="146">
        <v>500.99</v>
      </c>
      <c r="I166" s="146">
        <v>2003.96</v>
      </c>
      <c r="J166" s="149">
        <f t="shared" si="2"/>
        <v>2504.9499999999998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205</v>
      </c>
      <c r="B167" s="55" t="s">
        <v>449</v>
      </c>
      <c r="C167" s="59" t="s">
        <v>634</v>
      </c>
      <c r="D167" s="158" t="s">
        <v>386</v>
      </c>
      <c r="E167" s="159">
        <v>1</v>
      </c>
      <c r="F167" s="129" t="s">
        <v>386</v>
      </c>
      <c r="G167" s="160">
        <v>0</v>
      </c>
      <c r="H167" s="146">
        <v>3709.68</v>
      </c>
      <c r="I167" s="146">
        <v>14838.72</v>
      </c>
      <c r="J167" s="149">
        <f t="shared" si="2"/>
        <v>18548.399999999998</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183</v>
      </c>
      <c r="B168" s="57" t="s">
        <v>27</v>
      </c>
      <c r="C168" s="59" t="s">
        <v>634</v>
      </c>
      <c r="D168" s="158" t="s">
        <v>386</v>
      </c>
      <c r="E168" s="159">
        <v>1</v>
      </c>
      <c r="F168" s="60" t="s">
        <v>386</v>
      </c>
      <c r="G168" s="160">
        <v>0</v>
      </c>
      <c r="H168" s="146">
        <v>1695.65</v>
      </c>
      <c r="I168" s="146">
        <v>6782.61</v>
      </c>
      <c r="J168" s="149">
        <f t="shared" si="2"/>
        <v>8478.26</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180</v>
      </c>
      <c r="B169" s="57" t="s">
        <v>37</v>
      </c>
      <c r="C169" s="59" t="s">
        <v>222</v>
      </c>
      <c r="D169" s="158" t="s">
        <v>386</v>
      </c>
      <c r="E169" s="159">
        <v>1</v>
      </c>
      <c r="F169" s="62" t="s">
        <v>386</v>
      </c>
      <c r="G169" s="160">
        <v>0</v>
      </c>
      <c r="H169" s="146">
        <v>770.75</v>
      </c>
      <c r="I169" s="145">
        <v>3083.01</v>
      </c>
      <c r="J169" s="149">
        <f t="shared" si="2"/>
        <v>3853.76</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182</v>
      </c>
      <c r="B170" s="56" t="s">
        <v>39</v>
      </c>
      <c r="C170" s="63" t="s">
        <v>637</v>
      </c>
      <c r="D170" s="158" t="s">
        <v>386</v>
      </c>
      <c r="E170" s="159">
        <v>1</v>
      </c>
      <c r="F170" s="60" t="s">
        <v>386</v>
      </c>
      <c r="G170" s="160">
        <v>0</v>
      </c>
      <c r="H170" s="146">
        <v>500.99</v>
      </c>
      <c r="I170" s="146">
        <v>2003.96</v>
      </c>
      <c r="J170" s="149">
        <f t="shared" si="2"/>
        <v>2504.9499999999998</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185</v>
      </c>
      <c r="B171" s="55" t="s">
        <v>29</v>
      </c>
      <c r="C171" s="61" t="s">
        <v>636</v>
      </c>
      <c r="D171" s="158" t="s">
        <v>386</v>
      </c>
      <c r="E171" s="159">
        <v>1</v>
      </c>
      <c r="F171" s="61" t="s">
        <v>386</v>
      </c>
      <c r="G171" s="160">
        <v>0</v>
      </c>
      <c r="H171" s="146">
        <v>1425.9</v>
      </c>
      <c r="I171" s="146">
        <v>5703.56</v>
      </c>
      <c r="J171" s="149">
        <f t="shared" si="2"/>
        <v>7129.4600000000009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180</v>
      </c>
      <c r="B172" s="58" t="s">
        <v>37</v>
      </c>
      <c r="C172" s="61" t="s">
        <v>219</v>
      </c>
      <c r="D172" s="158" t="s">
        <v>227</v>
      </c>
      <c r="E172" s="159">
        <v>1</v>
      </c>
      <c r="F172" s="60" t="s">
        <v>387</v>
      </c>
      <c r="G172" s="160">
        <v>0</v>
      </c>
      <c r="H172" s="146">
        <v>770.75</v>
      </c>
      <c r="I172" s="145">
        <v>3083.01</v>
      </c>
      <c r="J172" s="149">
        <f t="shared" si="2"/>
        <v>3853.76</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185</v>
      </c>
      <c r="B173" s="55" t="s">
        <v>29</v>
      </c>
      <c r="C173" s="61" t="s">
        <v>219</v>
      </c>
      <c r="D173" s="158" t="s">
        <v>227</v>
      </c>
      <c r="E173" s="159">
        <v>1</v>
      </c>
      <c r="F173" s="60" t="s">
        <v>388</v>
      </c>
      <c r="G173" s="160">
        <v>0</v>
      </c>
      <c r="H173" s="146">
        <v>1425.9</v>
      </c>
      <c r="I173" s="146">
        <v>5703.56</v>
      </c>
      <c r="J173" s="149">
        <f t="shared" si="2"/>
        <v>7129.4600000000009</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181</v>
      </c>
      <c r="B174" s="57" t="s">
        <v>33</v>
      </c>
      <c r="C174" s="59" t="s">
        <v>222</v>
      </c>
      <c r="D174" s="158" t="s">
        <v>227</v>
      </c>
      <c r="E174" s="159">
        <v>1</v>
      </c>
      <c r="F174" s="63" t="s">
        <v>609</v>
      </c>
      <c r="G174" s="160">
        <v>0</v>
      </c>
      <c r="H174" s="146">
        <v>1079.06</v>
      </c>
      <c r="I174" s="145">
        <v>4316.21</v>
      </c>
      <c r="J174" s="149">
        <f t="shared" si="2"/>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3">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3"/>
        <v>7</v>
      </c>
      <c r="F177" s="24"/>
      <c r="G177" s="25">
        <f>SUMIF($B$7:$B$174,"DAS",$G$7:$G$174)</f>
        <v>0</v>
      </c>
      <c r="H177" s="25">
        <f>SUMIF($B$7:$B$174,"DIRETOR",$H$7:$H$174)-SUMIFS($H$7:$H$174,$D$7:$D$174,"VAGO",$B$7:$B$174,"DIRETOR")</f>
        <v>14838.719999999998</v>
      </c>
      <c r="I177" s="25">
        <f>SUMIF($B$7:$B$174,"DIRETOR",$I$7:$I$174)-SUMIFS($I$7:$I$174,$D$7:$D$174,"VAGO",$B$7:$B$174,"DIRETOR")</f>
        <v>89032.319999999992</v>
      </c>
      <c r="J177" s="25">
        <f>SUMIF($B$7:$B$174,"DIRETOR",$J$7:$J$174)</f>
        <v>122419.43999999999</v>
      </c>
      <c r="K177" s="26"/>
      <c r="L177" s="26"/>
      <c r="M177" s="26"/>
      <c r="N177" s="26"/>
      <c r="O177" s="26"/>
      <c r="P177" s="26"/>
      <c r="Q177" s="26"/>
    </row>
    <row r="178" spans="1:30" ht="14.5" x14ac:dyDescent="0.3">
      <c r="A178" s="22" t="s">
        <v>24</v>
      </c>
      <c r="B178" s="15" t="s">
        <v>25</v>
      </c>
      <c r="C178" s="23">
        <v>6</v>
      </c>
      <c r="D178" s="23">
        <v>3</v>
      </c>
      <c r="E178" s="23">
        <f>C178+D178</f>
        <v>9</v>
      </c>
      <c r="F178" s="27"/>
      <c r="G178" s="25">
        <f>SUMIF($B$7:$B$174,"DAS-1",$G$7:$G$174)</f>
        <v>0</v>
      </c>
      <c r="H178" s="25">
        <f>SUMIF($B$7:$B$174,"DAS-1",$H$7:$H$174)-SUMIFS($H$7:$H$174,$D$7:$D$174,"VAGO",$B$7:$B$174,"DAS-1")</f>
        <v>13000</v>
      </c>
      <c r="I178" s="25">
        <f>SUMIF($B$7:$B$174,"DAS-1",$I$7:$I$174)-SUMIFS($I$7:$I$174,$D$7:$D$174,"VAGO",$B$7:$B$174,"DAS-1")</f>
        <v>62400</v>
      </c>
      <c r="J178" s="25">
        <f>SUMIF($B$7:$B$174,"DAS-1",$J$7:$J$174)</f>
        <v>114400</v>
      </c>
      <c r="K178" s="97"/>
      <c r="L178" s="26"/>
      <c r="M178" s="26"/>
      <c r="N178" s="26"/>
      <c r="O178" s="26"/>
      <c r="P178" s="26"/>
      <c r="Q178" s="26"/>
    </row>
    <row r="179" spans="1:30" ht="14.5" x14ac:dyDescent="0.3">
      <c r="A179" s="22" t="s">
        <v>26</v>
      </c>
      <c r="B179" s="15" t="s">
        <v>27</v>
      </c>
      <c r="C179" s="23">
        <f>SUMIFS($E$7:$E$174,$B$7:$B$174,"DAS-2",$D$7:$D$174,"&lt;&gt;VAGO")</f>
        <v>25</v>
      </c>
      <c r="D179" s="23">
        <f>SUMIFS($E$7:$E$174,$B$7:$B$174,"DAS-2",$D$7:$D$174,"VAGO")</f>
        <v>3</v>
      </c>
      <c r="E179" s="23">
        <f t="shared" si="3"/>
        <v>28</v>
      </c>
      <c r="F179" s="27"/>
      <c r="G179" s="25">
        <f>SUMIF($B$7:$B$174,"DAS-2",$G$7:$G$174)</f>
        <v>0</v>
      </c>
      <c r="H179" s="25">
        <f>SUMIF($B$7:$B$174,"DAS-2",$H$7:$H$174)-SUMIFS($H$7:$H$174,$D$7:$D$174,"VAGO",$B$7:$B$174,"DAS-2")</f>
        <v>33913.000000000015</v>
      </c>
      <c r="I179" s="25">
        <f>SUMIF($B$7:$B$174,"DAS-2",$I$7:$I$174)-SUMIFS($I$7:$I$174,$D$7:$D$174,"VAGO",$B$7:$B$174,"DAS-2")</f>
        <v>169565.24999999988</v>
      </c>
      <c r="J179" s="25">
        <f>SUMIF($B$7:$B$174,"DAS-2",$J$7:$J$174)</f>
        <v>228913.03000000003</v>
      </c>
      <c r="K179" s="26"/>
      <c r="L179" s="26"/>
      <c r="M179" s="26"/>
      <c r="N179" s="26"/>
      <c r="O179" s="26"/>
      <c r="P179" s="26"/>
      <c r="Q179" s="26"/>
    </row>
    <row r="180" spans="1:30" ht="14.5" x14ac:dyDescent="0.3">
      <c r="A180" s="22" t="s">
        <v>28</v>
      </c>
      <c r="B180" s="15" t="s">
        <v>29</v>
      </c>
      <c r="C180" s="23">
        <v>10</v>
      </c>
      <c r="D180" s="23">
        <v>3</v>
      </c>
      <c r="E180" s="23">
        <f t="shared" si="3"/>
        <v>13</v>
      </c>
      <c r="F180" s="27"/>
      <c r="G180" s="25">
        <f>SUMIF($B$7:$B$174,"DAS-3",$G$7:$G$174)</f>
        <v>0</v>
      </c>
      <c r="H180" s="25">
        <f>SUMIF($B$7:$B$174,"DAS-3",$H$7:$H$174)-SUMIFS($H$7:$H$174,$D$7:$D$174,"VAGO",$B$7:$B$174,"DAS-3")</f>
        <v>14259</v>
      </c>
      <c r="I180" s="25">
        <f>SUMIF($B$7:$B$174,"DAS-3",$I$7:$I$174)-SUMIFS($I$7:$I$174,$D$7:$D$174,"VAGO",$B$7:$B$174,"DAS-3")</f>
        <v>57035.599999999984</v>
      </c>
      <c r="J180" s="25">
        <f>SUMIF($B$7:$B$174,"DAS-3",$J$7:$J$174)</f>
        <v>92682.980000000025</v>
      </c>
      <c r="K180" s="26"/>
      <c r="L180" s="26"/>
      <c r="M180" s="26"/>
      <c r="N180" s="26"/>
      <c r="O180" s="26"/>
      <c r="P180" s="26"/>
      <c r="Q180" s="26"/>
    </row>
    <row r="181" spans="1:30" ht="14.5" x14ac:dyDescent="0.3">
      <c r="A181" s="28" t="s">
        <v>30</v>
      </c>
      <c r="B181" s="15" t="s">
        <v>31</v>
      </c>
      <c r="C181" s="23">
        <v>20</v>
      </c>
      <c r="D181" s="23">
        <v>4</v>
      </c>
      <c r="E181" s="23">
        <f t="shared" si="3"/>
        <v>24</v>
      </c>
      <c r="F181" s="29"/>
      <c r="G181" s="25">
        <f>SUMIF($B$7:$B$174,"DAS-4",$G$7:$G$174)</f>
        <v>0</v>
      </c>
      <c r="H181" s="25">
        <f>SUMIF($B$7:$B$174,"DAS-4",$H$7:$H$174)-SUMIFS($H$7:$H$174,$D$7:$D$174,"VAGO",$B$7:$B$174,"DAS-4")</f>
        <v>18343.919999999998</v>
      </c>
      <c r="I181" s="25">
        <f>SUMIF($B$7:$B$174,"DAS-4",$I$7:$I$174)-SUMIFS($I$7:$I$174,$D$7:$D$174,"VAGO",$B$7:$B$174,"DAS-4")</f>
        <v>104822.2</v>
      </c>
      <c r="J181" s="25">
        <f>SUMIF($B$7:$B$174,"DAS-4",$J$7:$J$174)</f>
        <v>149371.68</v>
      </c>
      <c r="K181" s="26"/>
      <c r="L181" s="26"/>
      <c r="M181" s="26"/>
      <c r="N181" s="26"/>
      <c r="O181" s="26"/>
      <c r="P181" s="26"/>
      <c r="Q181" s="26"/>
    </row>
    <row r="182" spans="1:30" ht="14.5" x14ac:dyDescent="0.3">
      <c r="A182" s="28" t="s">
        <v>32</v>
      </c>
      <c r="B182" s="15" t="s">
        <v>33</v>
      </c>
      <c r="C182" s="23">
        <v>16</v>
      </c>
      <c r="D182" s="23">
        <v>4</v>
      </c>
      <c r="E182" s="23">
        <f t="shared" si="3"/>
        <v>20</v>
      </c>
      <c r="F182" s="29"/>
      <c r="G182" s="25">
        <f>SUMIF($B$7:$B$174,"DAS-5",$G$7:$G$174)</f>
        <v>0</v>
      </c>
      <c r="H182" s="25">
        <f>SUMIF($B$7:$B$174,"DAS-5",$H$7:$H$174)-SUMIFS($H$7:$H$174,$D$7:$D$174,"VAGO",$B$7:$B$174,"DAS-5")</f>
        <v>12948.719999999996</v>
      </c>
      <c r="I182" s="25">
        <f>SUMIF($B$7:$B$174,"DAS-5",$I$7:$I$174)-SUMIFS($I$7:$I$174,$D$7:$D$174,"VAGO",$B$7:$B$174,"DAS-5")</f>
        <v>69059.36000000003</v>
      </c>
      <c r="J182" s="25">
        <f>SUMIF($B$7:$B$174,"DAS-5",$J$7:$J$174)</f>
        <v>103589.16000000003</v>
      </c>
      <c r="K182" s="26"/>
      <c r="L182" s="26"/>
      <c r="M182" s="26"/>
      <c r="N182" s="26"/>
      <c r="O182" s="26"/>
      <c r="P182" s="26"/>
      <c r="Q182" s="26"/>
    </row>
    <row r="183" spans="1:30" ht="14.5" x14ac:dyDescent="0.3">
      <c r="A183" s="28" t="s">
        <v>34</v>
      </c>
      <c r="B183" s="15" t="s">
        <v>35</v>
      </c>
      <c r="C183" s="23">
        <v>3</v>
      </c>
      <c r="D183" s="23">
        <v>2</v>
      </c>
      <c r="E183" s="23">
        <f t="shared" si="3"/>
        <v>5</v>
      </c>
      <c r="F183" s="29"/>
      <c r="G183" s="25">
        <f>SUMIF($B$7:$B$174,"CAA-1",$G$7:$G$174)</f>
        <v>0</v>
      </c>
      <c r="H183" s="25">
        <f>SUMIF($B$7:$B$174,"CAA-1",$H$7:$H$174)-SUMIFS($H$7:$H$174,$D$7:$D$174,"VAGO",$B$7:$B$174,"CAA-1")</f>
        <v>2809.38</v>
      </c>
      <c r="I183" s="25">
        <f>SUMIF($B$7:$B$174,"CAA-1",$I$7:$I$174)-SUMIFS($I$7:$I$174,$D$7:$D$174,"VAGO",$B$7:$B$174,"CAA-1")</f>
        <v>11237.55</v>
      </c>
      <c r="J183" s="25">
        <f>SUMIF($B$7:$B$174,"CAA-1",$J$7:$J$174)</f>
        <v>23411.549999999996</v>
      </c>
      <c r="K183" s="26"/>
      <c r="L183" s="26"/>
      <c r="M183" s="26"/>
      <c r="N183" s="26"/>
      <c r="O183" s="26"/>
      <c r="P183" s="26"/>
      <c r="Q183" s="26"/>
    </row>
    <row r="184" spans="1:30" ht="14.5" x14ac:dyDescent="0.3">
      <c r="A184" s="28" t="s">
        <v>36</v>
      </c>
      <c r="B184" s="15" t="s">
        <v>37</v>
      </c>
      <c r="C184" s="23">
        <v>18</v>
      </c>
      <c r="D184" s="23">
        <v>8</v>
      </c>
      <c r="E184" s="23">
        <f t="shared" si="3"/>
        <v>26</v>
      </c>
      <c r="F184" s="29"/>
      <c r="G184" s="25">
        <f>SUMIF($B$7:$B$174,"CAA-2",$G$7:$G$174)</f>
        <v>0</v>
      </c>
      <c r="H184" s="25">
        <f>SUMIF($B$7:$B$174,"CAA-2",$H$7:$H$174)-SUMIFS($H$7:$H$174,$D$7:$D$174,"VAGO",$B$7:$B$174,"CAA-2")</f>
        <v>11561.25</v>
      </c>
      <c r="I184" s="25">
        <f>SUMIF($B$7:$B$174,"CAA-2",$I$7:$I$174)-SUMIFS($I$7:$I$174,$D$7:$D$174,"VAGO",$B$7:$B$174,"CAA-2")</f>
        <v>55494.180000000008</v>
      </c>
      <c r="J184" s="25">
        <f>SUMIF($B$7:$B$174,"CAA-2",$J$7:$J$174)</f>
        <v>97885.50999999998</v>
      </c>
      <c r="K184" s="26"/>
      <c r="L184" s="26"/>
      <c r="M184" s="26"/>
      <c r="N184" s="26"/>
      <c r="O184" s="26"/>
      <c r="P184" s="26"/>
      <c r="Q184" s="26"/>
    </row>
    <row r="185" spans="1:30" ht="14.5" x14ac:dyDescent="0.3">
      <c r="A185" s="28" t="s">
        <v>38</v>
      </c>
      <c r="B185" s="15" t="s">
        <v>39</v>
      </c>
      <c r="C185" s="23">
        <v>11</v>
      </c>
      <c r="D185" s="23">
        <v>12</v>
      </c>
      <c r="E185" s="23">
        <f t="shared" si="3"/>
        <v>23</v>
      </c>
      <c r="F185" s="27"/>
      <c r="G185" s="25">
        <f>SUMIF($B$7:$B$174,"CAA-3",$G$7:$G$174)</f>
        <v>0</v>
      </c>
      <c r="H185" s="25">
        <f>SUMIF($B$7:$B$174,"CAA-3",$H$7:$H$174)-SUMIFS($H$7:$H$174,$D$7:$D$174,"VAGO",$B$7:$B$174,"CAA-3")</f>
        <v>5009.8999999999987</v>
      </c>
      <c r="I185" s="25">
        <f>SUMIF($B$7:$B$174,"CAA-3",$I$7:$I$174)-SUMIFS($I$7:$I$174,$D$7:$D$174,"VAGO",$B$7:$B$174,"CAA-3")</f>
        <v>22043.559999999994</v>
      </c>
      <c r="J185" s="25">
        <f>SUMIF($B$7:$B$174,"CAA-3",$J$7:$J$174)</f>
        <v>57112.859999999979</v>
      </c>
      <c r="K185" s="26"/>
      <c r="L185" s="26"/>
      <c r="M185" s="26"/>
      <c r="N185" s="26"/>
      <c r="O185" s="26"/>
      <c r="P185" s="26"/>
      <c r="Q185" s="26"/>
    </row>
    <row r="186" spans="1:30" ht="14.5" x14ac:dyDescent="0.3">
      <c r="A186" s="28" t="s">
        <v>40</v>
      </c>
      <c r="B186" s="15" t="s">
        <v>41</v>
      </c>
      <c r="C186" s="23">
        <v>10</v>
      </c>
      <c r="D186" s="23">
        <v>0</v>
      </c>
      <c r="E186" s="23">
        <f t="shared" si="3"/>
        <v>10</v>
      </c>
      <c r="F186" s="27"/>
      <c r="G186" s="25">
        <f>SUMIF($B$7:$B$174,"CAA-4",$G$7:$G$174)</f>
        <v>0</v>
      </c>
      <c r="H186" s="25">
        <f>SUMIF($B$7:$B$174,"CAA-4",$H$7:$H$174)-SUMIFS($H$7:$H$174,$D$7:$D$174,"VAGO",$B$7:$B$174,"CAA-4")</f>
        <v>3083.0000000000005</v>
      </c>
      <c r="I186" s="25">
        <f>SUMIF($B$7:$B$174,"CAA-4",$I$7:$I$174)-SUMIFS($I$7:$I$174,$D$7:$D$174,"VAGO",$B$7:$B$174,"CAA-4")</f>
        <v>12332.099999999999</v>
      </c>
      <c r="J186" s="25">
        <f>SUMIF($B$7:$B$174,"CAA-4",$J$7:$J$174)</f>
        <v>15415.1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3"/>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128</v>
      </c>
      <c r="D188" s="20">
        <f>SUM(D176:D187)</f>
        <v>40</v>
      </c>
      <c r="E188" s="20">
        <f>SUM(E176:E187)</f>
        <v>168</v>
      </c>
      <c r="F188" s="21"/>
      <c r="G188" s="30">
        <f t="shared" ref="G188:I188" si="4">SUM(G176:G187)</f>
        <v>0</v>
      </c>
      <c r="H188" s="30">
        <f t="shared" si="4"/>
        <v>139702.41</v>
      </c>
      <c r="I188" s="30">
        <f t="shared" si="4"/>
        <v>677104.23999999987</v>
      </c>
      <c r="J188" s="30">
        <f>SUM(J176:J187)</f>
        <v>1039218.9500000002</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126">
        <v>3900</v>
      </c>
      <c r="I205" s="16">
        <f t="shared" ref="I205:I209" si="9">SUM(G205:H205)</f>
        <v>3900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126">
        <v>1800</v>
      </c>
      <c r="I206" s="16">
        <f t="shared" si="9"/>
        <v>1800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684</v>
      </c>
      <c r="D207" s="94" t="s">
        <v>407</v>
      </c>
      <c r="E207" s="15">
        <v>1</v>
      </c>
      <c r="F207" s="89" t="s">
        <v>365</v>
      </c>
      <c r="G207" s="35"/>
      <c r="H207" s="126">
        <v>1800</v>
      </c>
      <c r="I207" s="16">
        <f t="shared" si="9"/>
        <v>1800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636</v>
      </c>
      <c r="D208" s="94" t="s">
        <v>227</v>
      </c>
      <c r="E208" s="15">
        <v>1</v>
      </c>
      <c r="F208" s="60" t="s">
        <v>581</v>
      </c>
      <c r="G208" s="35"/>
      <c r="H208" s="126">
        <v>1800</v>
      </c>
      <c r="I208" s="16">
        <f t="shared" si="9"/>
        <v>1800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126">
        <v>1800</v>
      </c>
      <c r="I209" s="16">
        <f t="shared" si="9"/>
        <v>1800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227</v>
      </c>
      <c r="E213" s="15">
        <v>1</v>
      </c>
      <c r="F213" s="84" t="s">
        <v>414</v>
      </c>
      <c r="G213" s="35">
        <v>0</v>
      </c>
      <c r="H213" s="126">
        <v>3900</v>
      </c>
      <c r="I213" s="16">
        <f t="shared" ref="I213:I217" si="10">SUM(G213:H213)</f>
        <v>3900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222</v>
      </c>
      <c r="D214" s="94" t="s">
        <v>227</v>
      </c>
      <c r="E214" s="15">
        <v>1</v>
      </c>
      <c r="F214" s="92" t="s">
        <v>675</v>
      </c>
      <c r="G214" s="35"/>
      <c r="H214" s="126">
        <v>1800</v>
      </c>
      <c r="I214" s="16">
        <f t="shared" si="10"/>
        <v>1800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92" t="s">
        <v>288</v>
      </c>
      <c r="G215" s="35"/>
      <c r="H215" s="126">
        <v>1800</v>
      </c>
      <c r="I215" s="16">
        <f t="shared" si="10"/>
        <v>1800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c r="D216" s="94" t="s">
        <v>386</v>
      </c>
      <c r="E216" s="15">
        <v>1</v>
      </c>
      <c r="F216" s="92"/>
      <c r="G216" s="35"/>
      <c r="H216" s="126">
        <v>1800</v>
      </c>
      <c r="I216" s="16">
        <f t="shared" si="10"/>
        <v>1800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92" t="s">
        <v>681</v>
      </c>
      <c r="G217" s="35"/>
      <c r="H217" s="126">
        <v>1800</v>
      </c>
      <c r="I217" s="16">
        <f t="shared" si="10"/>
        <v>1800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126">
        <v>3900</v>
      </c>
      <c r="I221" s="16">
        <f t="shared" ref="I221:I225" si="11">SUM(G221:H221)</f>
        <v>3900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63" t="s">
        <v>679</v>
      </c>
      <c r="D222" s="94" t="s">
        <v>227</v>
      </c>
      <c r="E222" s="15">
        <v>1</v>
      </c>
      <c r="F222" s="60" t="s">
        <v>249</v>
      </c>
      <c r="G222" s="35"/>
      <c r="H222" s="126">
        <v>1800</v>
      </c>
      <c r="I222" s="16">
        <f t="shared" si="11"/>
        <v>1800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126">
        <v>1800</v>
      </c>
      <c r="I223" s="16">
        <f t="shared" si="11"/>
        <v>1800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c r="D224" s="94" t="s">
        <v>386</v>
      </c>
      <c r="E224" s="15">
        <v>1</v>
      </c>
      <c r="F224" s="92"/>
      <c r="G224" s="35"/>
      <c r="H224" s="126">
        <v>1800</v>
      </c>
      <c r="I224" s="16">
        <f t="shared" si="11"/>
        <v>1800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63" t="s">
        <v>679</v>
      </c>
      <c r="D225" s="94" t="s">
        <v>407</v>
      </c>
      <c r="E225" s="15">
        <v>1</v>
      </c>
      <c r="F225" s="90" t="s">
        <v>356</v>
      </c>
      <c r="G225" s="35"/>
      <c r="H225" s="126">
        <v>1800</v>
      </c>
      <c r="I225" s="16">
        <f t="shared" si="11"/>
        <v>1800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3900</v>
      </c>
      <c r="I227" s="16">
        <f>H227+G227</f>
        <v>3900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7200</v>
      </c>
      <c r="I228" s="16">
        <f t="shared" ref="I228:I232" si="13">H228+G228</f>
        <v>7200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3900</v>
      </c>
      <c r="I229" s="16">
        <f t="shared" si="13"/>
        <v>3900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3</v>
      </c>
      <c r="D230" s="23">
        <f>SUMIFS($E$212:$E$217,$A$212:$A$217,"MEMBRO",$D$212:$D$217,"VAGO")</f>
        <v>1</v>
      </c>
      <c r="E230" s="23">
        <f t="shared" si="12"/>
        <v>4</v>
      </c>
      <c r="F230" s="24"/>
      <c r="G230" s="16">
        <f>SUMIF($A$213:$A$218,"MEMBRO",$G$213:$G$218)</f>
        <v>0</v>
      </c>
      <c r="H230" s="16">
        <f>SUMIF($A$213:$A$218,"MEMBRO",$H$213:$H$218)</f>
        <v>7200</v>
      </c>
      <c r="I230" s="16">
        <f t="shared" si="13"/>
        <v>7200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3900</v>
      </c>
      <c r="I231" s="16">
        <f t="shared" si="13"/>
        <v>3900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3</v>
      </c>
      <c r="D232" s="23">
        <f>SUMIFS($E$220:$E$225,$A$220:$A$225,"MEMBRO",$D$220:$D$225,"VAGO")</f>
        <v>1</v>
      </c>
      <c r="E232" s="23">
        <f t="shared" si="12"/>
        <v>4</v>
      </c>
      <c r="F232" s="24"/>
      <c r="G232" s="16">
        <f>SUMIF($A$220:$A$225,"MEMBRO",$G$205:$G$225)</f>
        <v>0</v>
      </c>
      <c r="H232" s="16">
        <f>SUMIF($A$220:$A$225,"MEMBRO",$H$220:$H$225)</f>
        <v>7200</v>
      </c>
      <c r="I232" s="16">
        <f t="shared" si="13"/>
        <v>7200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13</v>
      </c>
      <c r="D233" s="20">
        <f>SUM(D227:D232)</f>
        <v>2</v>
      </c>
      <c r="E233" s="20">
        <f>SUM(E227:E232)</f>
        <v>15</v>
      </c>
      <c r="F233" s="36"/>
      <c r="G233" s="39">
        <f>SUM(G227:G232)</f>
        <v>0</v>
      </c>
      <c r="H233" s="39">
        <f>SUM(H227:H232)</f>
        <v>33300</v>
      </c>
      <c r="I233" s="39">
        <f>SUM(I227:I232)</f>
        <v>33300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4">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4"/>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4"/>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4"/>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4"/>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92" t="s">
        <v>419</v>
      </c>
      <c r="G243" s="35">
        <v>0</v>
      </c>
      <c r="H243" s="126">
        <v>5036.21</v>
      </c>
      <c r="I243" s="16">
        <f t="shared" si="14"/>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668</v>
      </c>
      <c r="G244" s="35">
        <v>0</v>
      </c>
      <c r="H244" s="126">
        <v>5036.21</v>
      </c>
      <c r="I244" s="16">
        <f t="shared" si="14"/>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386</v>
      </c>
      <c r="E245" s="15">
        <v>1</v>
      </c>
      <c r="F245" s="92" t="s">
        <v>386</v>
      </c>
      <c r="G245" s="35">
        <v>0</v>
      </c>
      <c r="H245" s="126">
        <v>5036.21</v>
      </c>
      <c r="I245" s="16">
        <f t="shared" si="14"/>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v>6</v>
      </c>
      <c r="D248" s="23">
        <v>1</v>
      </c>
      <c r="E248" s="23">
        <f t="shared" si="15"/>
        <v>7</v>
      </c>
      <c r="F248" s="24"/>
      <c r="G248" s="16">
        <f>SUMIF($A$238:$A$245,"MEMBRO",$G$238:$G$245)</f>
        <v>0</v>
      </c>
      <c r="H248" s="16">
        <f>SUMIF($A$238:$A$245,"MEMBRO",$H$238:$H$245)</f>
        <v>35253.47</v>
      </c>
      <c r="I248" s="16">
        <f t="shared" ref="I248" si="16">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7</v>
      </c>
      <c r="D249" s="20">
        <f>SUM(D247:D248)</f>
        <v>1</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92" t="s">
        <v>626</v>
      </c>
      <c r="G254" s="35">
        <v>0</v>
      </c>
      <c r="H254" s="126">
        <v>2014.48</v>
      </c>
      <c r="I254" s="16">
        <f t="shared" ref="I254:I256" si="17">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17"/>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92" t="s">
        <v>628</v>
      </c>
      <c r="G256" s="35">
        <v>0</v>
      </c>
      <c r="H256" s="126">
        <v>2014.48</v>
      </c>
      <c r="I256" s="16">
        <f t="shared" si="17"/>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4028.96</v>
      </c>
      <c r="I259" s="16">
        <f t="shared" ref="I259" si="19">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92" t="s">
        <v>672</v>
      </c>
      <c r="G265" s="35">
        <v>0</v>
      </c>
      <c r="H265" s="126">
        <v>2014.48</v>
      </c>
      <c r="I265" s="16">
        <f t="shared" ref="I265:I267" si="20">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92" t="s">
        <v>671</v>
      </c>
      <c r="G266" s="35">
        <v>0</v>
      </c>
      <c r="H266" s="126">
        <v>2014.48</v>
      </c>
      <c r="I266" s="16">
        <f t="shared" si="20"/>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92" t="s">
        <v>673</v>
      </c>
      <c r="G267" s="35">
        <v>0</v>
      </c>
      <c r="H267" s="126">
        <v>2014.48</v>
      </c>
      <c r="I267" s="16">
        <f t="shared" si="20"/>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4028.96</v>
      </c>
      <c r="I270" s="16">
        <f t="shared" ref="I270" si="22">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3">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3"/>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3"/>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3"/>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3"/>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3"/>
        <v>1392.8</v>
      </c>
    </row>
    <row r="281" spans="1:30" ht="14.5" x14ac:dyDescent="0.3">
      <c r="A281" s="55" t="s">
        <v>394</v>
      </c>
      <c r="B281" s="93" t="s">
        <v>93</v>
      </c>
      <c r="C281" s="79" t="s">
        <v>636</v>
      </c>
      <c r="D281" s="71" t="s">
        <v>407</v>
      </c>
      <c r="E281" s="53">
        <v>1</v>
      </c>
      <c r="F281" s="83" t="s">
        <v>414</v>
      </c>
      <c r="G281" s="54">
        <v>0</v>
      </c>
      <c r="H281" s="86">
        <v>1392.8</v>
      </c>
      <c r="I281" s="127">
        <f t="shared" si="23"/>
        <v>1392.8</v>
      </c>
    </row>
    <row r="282" spans="1:30" ht="14.5" x14ac:dyDescent="0.3">
      <c r="A282" s="55" t="s">
        <v>394</v>
      </c>
      <c r="B282" s="93" t="s">
        <v>93</v>
      </c>
      <c r="C282" s="79" t="s">
        <v>636</v>
      </c>
      <c r="D282" s="71" t="s">
        <v>407</v>
      </c>
      <c r="E282" s="53">
        <v>1</v>
      </c>
      <c r="F282" s="83" t="s">
        <v>415</v>
      </c>
      <c r="G282" s="54">
        <v>0</v>
      </c>
      <c r="H282" s="86">
        <v>1392.8</v>
      </c>
      <c r="I282" s="127">
        <f t="shared" si="23"/>
        <v>1392.8</v>
      </c>
    </row>
    <row r="283" spans="1:30" ht="14.5" x14ac:dyDescent="0.3">
      <c r="A283" s="80" t="s">
        <v>393</v>
      </c>
      <c r="B283" s="93" t="s">
        <v>93</v>
      </c>
      <c r="C283" s="77" t="s">
        <v>226</v>
      </c>
      <c r="D283" s="71" t="s">
        <v>407</v>
      </c>
      <c r="E283" s="53">
        <v>1</v>
      </c>
      <c r="F283" s="85" t="s">
        <v>416</v>
      </c>
      <c r="G283" s="54">
        <v>0</v>
      </c>
      <c r="H283" s="86">
        <v>1392.8</v>
      </c>
      <c r="I283" s="127">
        <f t="shared" si="23"/>
        <v>1392.8</v>
      </c>
    </row>
    <row r="284" spans="1:30" ht="14.5" x14ac:dyDescent="0.3">
      <c r="A284" s="60" t="s">
        <v>395</v>
      </c>
      <c r="B284" s="93" t="s">
        <v>93</v>
      </c>
      <c r="C284" s="79" t="s">
        <v>226</v>
      </c>
      <c r="D284" s="71" t="s">
        <v>407</v>
      </c>
      <c r="E284" s="53">
        <v>1</v>
      </c>
      <c r="F284" s="84" t="s">
        <v>417</v>
      </c>
      <c r="G284" s="54">
        <v>0</v>
      </c>
      <c r="H284" s="86">
        <v>1392.8</v>
      </c>
      <c r="I284" s="127">
        <f t="shared" si="23"/>
        <v>1392.8</v>
      </c>
    </row>
    <row r="285" spans="1:30" ht="14.5" x14ac:dyDescent="0.3">
      <c r="A285" s="60" t="s">
        <v>396</v>
      </c>
      <c r="B285" s="93" t="s">
        <v>93</v>
      </c>
      <c r="C285" s="79" t="s">
        <v>636</v>
      </c>
      <c r="D285" s="71" t="s">
        <v>407</v>
      </c>
      <c r="E285" s="53">
        <v>1</v>
      </c>
      <c r="F285" s="81" t="s">
        <v>418</v>
      </c>
      <c r="G285" s="54">
        <v>0</v>
      </c>
      <c r="H285" s="86">
        <v>1392.8</v>
      </c>
      <c r="I285" s="127">
        <f t="shared" si="23"/>
        <v>1392.8</v>
      </c>
    </row>
    <row r="286" spans="1:30" ht="14.5" x14ac:dyDescent="0.3">
      <c r="A286" s="60" t="s">
        <v>393</v>
      </c>
      <c r="B286" s="93" t="s">
        <v>93</v>
      </c>
      <c r="C286" s="79" t="s">
        <v>219</v>
      </c>
      <c r="D286" s="71" t="s">
        <v>407</v>
      </c>
      <c r="E286" s="53">
        <v>1</v>
      </c>
      <c r="F286" s="81" t="s">
        <v>419</v>
      </c>
      <c r="G286" s="54">
        <v>0</v>
      </c>
      <c r="H286" s="86">
        <v>1392.8</v>
      </c>
      <c r="I286" s="127">
        <f t="shared" si="23"/>
        <v>1392.8</v>
      </c>
    </row>
    <row r="287" spans="1:30" ht="14.5" x14ac:dyDescent="0.3">
      <c r="A287" s="60" t="s">
        <v>393</v>
      </c>
      <c r="B287" s="93" t="s">
        <v>93</v>
      </c>
      <c r="C287" s="79" t="s">
        <v>219</v>
      </c>
      <c r="D287" s="52" t="s">
        <v>407</v>
      </c>
      <c r="E287" s="53">
        <v>1</v>
      </c>
      <c r="F287" s="81" t="s">
        <v>511</v>
      </c>
      <c r="G287" s="54">
        <v>0</v>
      </c>
      <c r="H287" s="86">
        <v>1392.8</v>
      </c>
      <c r="I287" s="127">
        <f t="shared" si="23"/>
        <v>1392.8</v>
      </c>
    </row>
    <row r="288" spans="1:30" ht="14.5" x14ac:dyDescent="0.3">
      <c r="A288" s="60" t="s">
        <v>573</v>
      </c>
      <c r="B288" s="93" t="s">
        <v>448</v>
      </c>
      <c r="C288" s="79" t="s">
        <v>634</v>
      </c>
      <c r="D288" s="71" t="s">
        <v>407</v>
      </c>
      <c r="E288" s="53">
        <v>1</v>
      </c>
      <c r="F288" s="81" t="s">
        <v>542</v>
      </c>
      <c r="G288" s="54">
        <v>0</v>
      </c>
      <c r="H288" s="86">
        <v>849.76</v>
      </c>
      <c r="I288" s="127">
        <f t="shared" si="23"/>
        <v>849.76</v>
      </c>
    </row>
    <row r="289" spans="1:30" ht="14.5" x14ac:dyDescent="0.3">
      <c r="A289" s="60" t="s">
        <v>393</v>
      </c>
      <c r="B289" s="93" t="s">
        <v>448</v>
      </c>
      <c r="C289" s="79" t="s">
        <v>219</v>
      </c>
      <c r="D289" s="71" t="s">
        <v>407</v>
      </c>
      <c r="E289" s="53">
        <v>1</v>
      </c>
      <c r="F289" s="84" t="s">
        <v>422</v>
      </c>
      <c r="G289" s="54">
        <v>0</v>
      </c>
      <c r="H289" s="86">
        <v>849.76</v>
      </c>
      <c r="I289" s="127">
        <f t="shared" si="23"/>
        <v>849.76</v>
      </c>
    </row>
    <row r="290" spans="1:30" ht="14.5" x14ac:dyDescent="0.3">
      <c r="A290" s="60" t="s">
        <v>683</v>
      </c>
      <c r="B290" s="163" t="s">
        <v>448</v>
      </c>
      <c r="C290" s="79" t="s">
        <v>634</v>
      </c>
      <c r="D290" s="164" t="s">
        <v>407</v>
      </c>
      <c r="E290" s="53">
        <v>1</v>
      </c>
      <c r="F290" s="81" t="s">
        <v>682</v>
      </c>
      <c r="G290" s="54">
        <v>0</v>
      </c>
      <c r="H290" s="86">
        <v>849.76</v>
      </c>
      <c r="I290" s="127">
        <f t="shared" si="23"/>
        <v>849.76</v>
      </c>
    </row>
    <row r="291" spans="1:30" ht="14.5" x14ac:dyDescent="0.3">
      <c r="A291" s="60" t="s">
        <v>399</v>
      </c>
      <c r="B291" s="93" t="s">
        <v>448</v>
      </c>
      <c r="C291" s="79" t="s">
        <v>634</v>
      </c>
      <c r="D291" s="71" t="s">
        <v>407</v>
      </c>
      <c r="E291" s="53">
        <v>1</v>
      </c>
      <c r="F291" s="84" t="s">
        <v>424</v>
      </c>
      <c r="G291" s="54">
        <v>0</v>
      </c>
      <c r="H291" s="86">
        <v>849.76</v>
      </c>
      <c r="I291" s="127">
        <f t="shared" si="23"/>
        <v>849.76</v>
      </c>
    </row>
    <row r="292" spans="1:30" ht="14.5" x14ac:dyDescent="0.3">
      <c r="A292" s="60" t="s">
        <v>400</v>
      </c>
      <c r="B292" s="93" t="s">
        <v>448</v>
      </c>
      <c r="C292" s="79" t="s">
        <v>636</v>
      </c>
      <c r="D292" s="71" t="s">
        <v>407</v>
      </c>
      <c r="E292" s="53">
        <v>1</v>
      </c>
      <c r="F292" s="84" t="s">
        <v>425</v>
      </c>
      <c r="G292" s="54">
        <v>0</v>
      </c>
      <c r="H292" s="86">
        <v>849.76</v>
      </c>
      <c r="I292" s="127">
        <f t="shared" si="23"/>
        <v>849.76</v>
      </c>
    </row>
    <row r="293" spans="1:30" ht="14.5" x14ac:dyDescent="0.3">
      <c r="A293" s="60" t="s">
        <v>401</v>
      </c>
      <c r="B293" s="93" t="s">
        <v>448</v>
      </c>
      <c r="C293" s="79" t="s">
        <v>634</v>
      </c>
      <c r="D293" s="71" t="s">
        <v>407</v>
      </c>
      <c r="E293" s="53">
        <v>1</v>
      </c>
      <c r="F293" s="84" t="s">
        <v>426</v>
      </c>
      <c r="G293" s="54">
        <v>0</v>
      </c>
      <c r="H293" s="86">
        <v>849.76</v>
      </c>
      <c r="I293" s="127">
        <f t="shared" si="23"/>
        <v>849.76</v>
      </c>
    </row>
    <row r="294" spans="1:30" ht="14.5" x14ac:dyDescent="0.3">
      <c r="A294" s="60" t="s">
        <v>402</v>
      </c>
      <c r="B294" s="93" t="s">
        <v>448</v>
      </c>
      <c r="C294" s="79" t="s">
        <v>636</v>
      </c>
      <c r="D294" s="71" t="s">
        <v>407</v>
      </c>
      <c r="E294" s="53">
        <v>1</v>
      </c>
      <c r="F294" s="81" t="s">
        <v>427</v>
      </c>
      <c r="G294" s="54">
        <v>0</v>
      </c>
      <c r="H294" s="86">
        <v>849.76</v>
      </c>
      <c r="I294" s="127">
        <f t="shared" si="23"/>
        <v>849.76</v>
      </c>
    </row>
    <row r="295" spans="1:30" ht="14.5" x14ac:dyDescent="0.3">
      <c r="A295" s="60" t="s">
        <v>403</v>
      </c>
      <c r="B295" s="93" t="s">
        <v>448</v>
      </c>
      <c r="C295" s="79" t="s">
        <v>222</v>
      </c>
      <c r="D295" s="71" t="s">
        <v>407</v>
      </c>
      <c r="E295" s="53">
        <v>1</v>
      </c>
      <c r="F295" s="84" t="s">
        <v>428</v>
      </c>
      <c r="G295" s="54">
        <v>0</v>
      </c>
      <c r="H295" s="86">
        <v>849.76</v>
      </c>
      <c r="I295" s="127">
        <f t="shared" si="23"/>
        <v>849.76</v>
      </c>
    </row>
    <row r="296" spans="1:30" ht="14.5" x14ac:dyDescent="0.3">
      <c r="A296" s="60" t="s">
        <v>398</v>
      </c>
      <c r="B296" s="93" t="s">
        <v>448</v>
      </c>
      <c r="C296" s="79" t="s">
        <v>634</v>
      </c>
      <c r="D296" s="71" t="s">
        <v>407</v>
      </c>
      <c r="E296" s="53">
        <v>1</v>
      </c>
      <c r="F296" s="84" t="s">
        <v>429</v>
      </c>
      <c r="G296" s="54">
        <v>0</v>
      </c>
      <c r="H296" s="86">
        <v>849.76</v>
      </c>
      <c r="I296" s="127">
        <f t="shared" si="23"/>
        <v>849.76</v>
      </c>
    </row>
    <row r="297" spans="1:30" ht="14.5" x14ac:dyDescent="0.3">
      <c r="A297" s="60" t="s">
        <v>393</v>
      </c>
      <c r="B297" s="93" t="s">
        <v>448</v>
      </c>
      <c r="C297" s="79" t="s">
        <v>226</v>
      </c>
      <c r="D297" s="71" t="s">
        <v>407</v>
      </c>
      <c r="E297" s="53">
        <v>1</v>
      </c>
      <c r="F297" s="81" t="s">
        <v>430</v>
      </c>
      <c r="G297" s="54">
        <v>0</v>
      </c>
      <c r="H297" s="86">
        <v>849.76</v>
      </c>
      <c r="I297" s="127">
        <f t="shared" si="23"/>
        <v>849.76</v>
      </c>
    </row>
    <row r="298" spans="1:30" ht="14.5" x14ac:dyDescent="0.3">
      <c r="A298" s="60" t="s">
        <v>404</v>
      </c>
      <c r="B298" s="93" t="s">
        <v>448</v>
      </c>
      <c r="C298" s="79" t="s">
        <v>634</v>
      </c>
      <c r="D298" s="71" t="s">
        <v>407</v>
      </c>
      <c r="E298" s="53">
        <v>1</v>
      </c>
      <c r="F298" s="84" t="s">
        <v>431</v>
      </c>
      <c r="G298" s="54">
        <v>0</v>
      </c>
      <c r="H298" s="86">
        <v>849.76</v>
      </c>
      <c r="I298" s="127">
        <f t="shared" si="23"/>
        <v>849.76</v>
      </c>
    </row>
    <row r="299" spans="1:30" ht="14.5" x14ac:dyDescent="0.3">
      <c r="A299" s="60" t="s">
        <v>405</v>
      </c>
      <c r="B299" s="93" t="s">
        <v>448</v>
      </c>
      <c r="C299" s="79" t="s">
        <v>219</v>
      </c>
      <c r="D299" s="71" t="s">
        <v>407</v>
      </c>
      <c r="E299" s="53">
        <v>1</v>
      </c>
      <c r="F299" s="84" t="s">
        <v>432</v>
      </c>
      <c r="G299" s="54">
        <v>0</v>
      </c>
      <c r="H299" s="86">
        <v>849.76</v>
      </c>
      <c r="I299" s="127">
        <f t="shared" si="23"/>
        <v>849.76</v>
      </c>
    </row>
    <row r="300" spans="1:30" ht="14.5" x14ac:dyDescent="0.3">
      <c r="A300" s="60" t="s">
        <v>402</v>
      </c>
      <c r="B300" s="93" t="s">
        <v>448</v>
      </c>
      <c r="C300" s="79" t="s">
        <v>636</v>
      </c>
      <c r="D300" s="71" t="s">
        <v>407</v>
      </c>
      <c r="E300" s="53">
        <v>1</v>
      </c>
      <c r="F300" s="84" t="s">
        <v>433</v>
      </c>
      <c r="G300" s="54">
        <v>0</v>
      </c>
      <c r="H300" s="86">
        <v>849.76</v>
      </c>
      <c r="I300" s="127">
        <f t="shared" si="23"/>
        <v>849.76</v>
      </c>
    </row>
    <row r="301" spans="1:30" ht="14.5" x14ac:dyDescent="0.3">
      <c r="A301" s="60" t="s">
        <v>403</v>
      </c>
      <c r="B301" s="93" t="s">
        <v>448</v>
      </c>
      <c r="C301" s="63" t="s">
        <v>679</v>
      </c>
      <c r="D301" s="71" t="s">
        <v>407</v>
      </c>
      <c r="E301" s="53">
        <v>1</v>
      </c>
      <c r="F301" s="84" t="s">
        <v>434</v>
      </c>
      <c r="G301" s="54">
        <v>0</v>
      </c>
      <c r="H301" s="86">
        <v>849.76</v>
      </c>
      <c r="I301" s="127">
        <f t="shared" si="23"/>
        <v>849.76</v>
      </c>
    </row>
    <row r="302" spans="1:30" ht="14.5" x14ac:dyDescent="0.3">
      <c r="A302" s="60" t="s">
        <v>406</v>
      </c>
      <c r="B302" s="93" t="s">
        <v>448</v>
      </c>
      <c r="C302" s="79" t="s">
        <v>219</v>
      </c>
      <c r="D302" s="71" t="s">
        <v>407</v>
      </c>
      <c r="E302" s="53">
        <v>1</v>
      </c>
      <c r="F302" s="81" t="s">
        <v>435</v>
      </c>
      <c r="G302" s="54">
        <v>0</v>
      </c>
      <c r="H302" s="86">
        <v>849.76</v>
      </c>
      <c r="I302" s="127">
        <f t="shared" si="23"/>
        <v>849.76</v>
      </c>
    </row>
    <row r="303" spans="1:30" ht="14.5" x14ac:dyDescent="0.3">
      <c r="A303" s="60" t="s">
        <v>688</v>
      </c>
      <c r="B303" s="93" t="s">
        <v>448</v>
      </c>
      <c r="C303" s="79" t="s">
        <v>219</v>
      </c>
      <c r="D303" s="71" t="s">
        <v>407</v>
      </c>
      <c r="E303" s="53">
        <v>1</v>
      </c>
      <c r="F303" s="81" t="s">
        <v>689</v>
      </c>
      <c r="G303" s="54">
        <v>0</v>
      </c>
      <c r="H303" s="86">
        <v>849.76</v>
      </c>
      <c r="I303" s="127">
        <f t="shared" si="23"/>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3"/>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3"/>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4">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17</v>
      </c>
      <c r="D308" s="23">
        <v>2</v>
      </c>
      <c r="E308" s="23">
        <f t="shared" si="24"/>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4"/>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4"/>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4"/>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4"/>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29</v>
      </c>
      <c r="D313" s="20">
        <f t="shared" ref="D313:E313" si="25">SUM(D307:D312)</f>
        <v>2</v>
      </c>
      <c r="E313" s="20">
        <f t="shared" si="25"/>
        <v>31</v>
      </c>
      <c r="F313" s="36"/>
      <c r="G313" s="39">
        <f t="shared" ref="G313:H313" si="26">SUM(G307:G312)</f>
        <v>0</v>
      </c>
      <c r="H313" s="39">
        <f t="shared" si="26"/>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183</v>
      </c>
      <c r="D316" s="20">
        <f>SUM(D188+D200+D233+D249+D260+D271+D313)</f>
        <v>45</v>
      </c>
      <c r="E316" s="20">
        <f>SUM(E188+E200+E233+E249+E260+E271+E313)</f>
        <v>228</v>
      </c>
      <c r="F316" s="21"/>
      <c r="G316" s="39">
        <f>SUM(H188+G200+G233+G249+G260+G271+G313)</f>
        <v>139702.41</v>
      </c>
      <c r="H316" s="39">
        <f>SUM(I188+H200+H233+H249+H260+H271+H313)</f>
        <v>796182.87999999977</v>
      </c>
      <c r="I316" s="39">
        <f>SUM(J188+I200+I233+I249+I260+I271+I313)</f>
        <v>1158297.5900000001</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customFormat="1" ht="14" x14ac:dyDescent="0.3"/>
    <row r="402" customFormat="1" ht="14" x14ac:dyDescent="0.3"/>
    <row r="403" customFormat="1" ht="14" x14ac:dyDescent="0.3"/>
    <row r="404" customFormat="1" ht="14" x14ac:dyDescent="0.3"/>
    <row r="405" customFormat="1" ht="14" x14ac:dyDescent="0.3"/>
    <row r="406" customFormat="1" ht="14" x14ac:dyDescent="0.3"/>
    <row r="407" customFormat="1" ht="14" x14ac:dyDescent="0.3"/>
    <row r="408" customFormat="1" ht="14" x14ac:dyDescent="0.3"/>
    <row r="409" customFormat="1" ht="14" x14ac:dyDescent="0.3"/>
    <row r="410" customFormat="1" ht="14" x14ac:dyDescent="0.3"/>
    <row r="411" customFormat="1" ht="14" x14ac:dyDescent="0.3"/>
    <row r="412" customFormat="1" ht="14" x14ac:dyDescent="0.3"/>
    <row r="413" customFormat="1" ht="14" x14ac:dyDescent="0.3"/>
    <row r="414" customFormat="1" ht="14" x14ac:dyDescent="0.3"/>
    <row r="415" customFormat="1" ht="14" x14ac:dyDescent="0.3"/>
    <row r="416" customFormat="1" ht="14" x14ac:dyDescent="0.3"/>
    <row r="417" customFormat="1" ht="14" x14ac:dyDescent="0.3"/>
    <row r="418" customFormat="1" ht="14" x14ac:dyDescent="0.3"/>
    <row r="419" customFormat="1" ht="14" x14ac:dyDescent="0.3"/>
    <row r="420" customFormat="1" ht="14" x14ac:dyDescent="0.3"/>
    <row r="421" customFormat="1" ht="14" x14ac:dyDescent="0.3"/>
    <row r="422" customFormat="1" ht="14" x14ac:dyDescent="0.3"/>
    <row r="423" customFormat="1" ht="14" x14ac:dyDescent="0.3"/>
    <row r="424" customFormat="1" ht="14" x14ac:dyDescent="0.3"/>
    <row r="425" customFormat="1" ht="14" x14ac:dyDescent="0.3"/>
    <row r="426" customFormat="1" ht="14" x14ac:dyDescent="0.3"/>
    <row r="427" customFormat="1" ht="14" x14ac:dyDescent="0.3"/>
    <row r="428" customFormat="1" ht="14" x14ac:dyDescent="0.3"/>
    <row r="429" customFormat="1" ht="14" x14ac:dyDescent="0.3"/>
    <row r="430" customFormat="1" ht="14" x14ac:dyDescent="0.3"/>
    <row r="431" customFormat="1" ht="14" x14ac:dyDescent="0.3"/>
    <row r="432" customFormat="1" ht="14" x14ac:dyDescent="0.3"/>
    <row r="433" customFormat="1" ht="14" x14ac:dyDescent="0.3"/>
    <row r="434" customFormat="1" ht="14" x14ac:dyDescent="0.3"/>
    <row r="435" customFormat="1" ht="14" x14ac:dyDescent="0.3"/>
    <row r="436" customFormat="1" ht="14" x14ac:dyDescent="0.3"/>
    <row r="437" customFormat="1" ht="14" x14ac:dyDescent="0.3"/>
    <row r="438" customFormat="1" ht="14" x14ac:dyDescent="0.3"/>
    <row r="439" customFormat="1" ht="14" x14ac:dyDescent="0.3"/>
    <row r="440" customFormat="1" ht="14" x14ac:dyDescent="0.3"/>
    <row r="441" customFormat="1" ht="14" x14ac:dyDescent="0.3"/>
    <row r="442" customFormat="1" ht="14" x14ac:dyDescent="0.3"/>
    <row r="443" customFormat="1" ht="14" x14ac:dyDescent="0.3"/>
    <row r="444" customFormat="1" ht="14" x14ac:dyDescent="0.3"/>
    <row r="445" customFormat="1" ht="14" x14ac:dyDescent="0.3"/>
    <row r="446" customFormat="1" ht="14" x14ac:dyDescent="0.3"/>
    <row r="447" customFormat="1" ht="14" x14ac:dyDescent="0.3"/>
    <row r="448" customFormat="1" ht="14" x14ac:dyDescent="0.3"/>
    <row r="449" customFormat="1" ht="14" x14ac:dyDescent="0.3"/>
    <row r="450" customFormat="1" ht="14" x14ac:dyDescent="0.3"/>
    <row r="451" customFormat="1" ht="14" x14ac:dyDescent="0.3"/>
    <row r="452" customFormat="1" ht="14" x14ac:dyDescent="0.3"/>
    <row r="453" customFormat="1" ht="14" x14ac:dyDescent="0.3"/>
    <row r="454" customFormat="1" ht="14" x14ac:dyDescent="0.3"/>
    <row r="455" customFormat="1" ht="14" x14ac:dyDescent="0.3"/>
    <row r="456" customFormat="1" ht="14" x14ac:dyDescent="0.3"/>
    <row r="457" customFormat="1" ht="14" x14ac:dyDescent="0.3"/>
    <row r="458" customFormat="1" ht="14" x14ac:dyDescent="0.3"/>
    <row r="459" customFormat="1" ht="14" x14ac:dyDescent="0.3"/>
    <row r="460" customFormat="1" ht="14" x14ac:dyDescent="0.3"/>
    <row r="461" customFormat="1" ht="14" x14ac:dyDescent="0.3"/>
    <row r="462" customFormat="1" ht="14" x14ac:dyDescent="0.3"/>
    <row r="463" customFormat="1" ht="14" x14ac:dyDescent="0.3"/>
    <row r="464" customFormat="1" ht="14" x14ac:dyDescent="0.3"/>
    <row r="465" customFormat="1" ht="14" x14ac:dyDescent="0.3"/>
    <row r="466" customFormat="1" ht="14" x14ac:dyDescent="0.3"/>
    <row r="467" customFormat="1" ht="14" x14ac:dyDescent="0.3"/>
    <row r="468" customFormat="1" ht="14" x14ac:dyDescent="0.3"/>
    <row r="469" customFormat="1" ht="14" x14ac:dyDescent="0.3"/>
    <row r="470" customFormat="1" ht="14" x14ac:dyDescent="0.3"/>
    <row r="471" customFormat="1" ht="14" x14ac:dyDescent="0.3"/>
    <row r="472" customFormat="1" ht="14" x14ac:dyDescent="0.3"/>
    <row r="473" customFormat="1" ht="14" x14ac:dyDescent="0.3"/>
    <row r="474" customFormat="1" ht="14" x14ac:dyDescent="0.3"/>
    <row r="475" customFormat="1" ht="14" x14ac:dyDescent="0.3"/>
    <row r="476" customFormat="1" ht="14" x14ac:dyDescent="0.3"/>
    <row r="477" customFormat="1" ht="14" x14ac:dyDescent="0.3"/>
    <row r="478" customFormat="1" ht="14" x14ac:dyDescent="0.3"/>
    <row r="479" customFormat="1" ht="14" x14ac:dyDescent="0.3"/>
    <row r="480" customFormat="1" ht="14" x14ac:dyDescent="0.3"/>
    <row r="481" customFormat="1" ht="14" x14ac:dyDescent="0.3"/>
    <row r="482" customFormat="1" ht="14" x14ac:dyDescent="0.3"/>
    <row r="483" customFormat="1" ht="14" x14ac:dyDescent="0.3"/>
    <row r="484" customFormat="1" ht="14" x14ac:dyDescent="0.3"/>
    <row r="485" customFormat="1" ht="14" x14ac:dyDescent="0.3"/>
    <row r="486" customFormat="1" ht="14" x14ac:dyDescent="0.3"/>
    <row r="487" customFormat="1" ht="14" x14ac:dyDescent="0.3"/>
    <row r="488" customFormat="1" ht="14" x14ac:dyDescent="0.3"/>
    <row r="489" customFormat="1" ht="14" x14ac:dyDescent="0.3"/>
    <row r="490" customFormat="1" ht="14" x14ac:dyDescent="0.3"/>
    <row r="491" customFormat="1" ht="14" x14ac:dyDescent="0.3"/>
    <row r="492" customFormat="1" ht="14" x14ac:dyDescent="0.3"/>
    <row r="493" customFormat="1" ht="14" x14ac:dyDescent="0.3"/>
    <row r="494" customFormat="1" ht="14" x14ac:dyDescent="0.3"/>
    <row r="495" customFormat="1" ht="14" x14ac:dyDescent="0.3"/>
    <row r="496" customFormat="1" ht="14" x14ac:dyDescent="0.3"/>
    <row r="497" customFormat="1" ht="14" x14ac:dyDescent="0.3"/>
    <row r="498" customFormat="1" ht="14" x14ac:dyDescent="0.3"/>
    <row r="499" customFormat="1" ht="14" x14ac:dyDescent="0.3"/>
    <row r="500" customFormat="1" ht="14" x14ac:dyDescent="0.3"/>
    <row r="501" customFormat="1" ht="14" x14ac:dyDescent="0.3"/>
    <row r="502" customFormat="1" ht="14" x14ac:dyDescent="0.3"/>
    <row r="503" customFormat="1" ht="14" x14ac:dyDescent="0.3"/>
    <row r="504" customFormat="1" ht="14" x14ac:dyDescent="0.3"/>
    <row r="505" customFormat="1" ht="14" x14ac:dyDescent="0.3"/>
    <row r="506" customFormat="1" ht="14" x14ac:dyDescent="0.3"/>
    <row r="507" customFormat="1" ht="14" x14ac:dyDescent="0.3"/>
    <row r="508" customFormat="1" ht="14" x14ac:dyDescent="0.3"/>
    <row r="509" customFormat="1" ht="14" x14ac:dyDescent="0.3"/>
    <row r="510" customFormat="1" ht="14" x14ac:dyDescent="0.3"/>
    <row r="511" customFormat="1" ht="14" x14ac:dyDescent="0.3"/>
    <row r="512" customFormat="1" ht="14" x14ac:dyDescent="0.3"/>
    <row r="513" customFormat="1" ht="14" x14ac:dyDescent="0.3"/>
    <row r="514" customFormat="1" ht="14" x14ac:dyDescent="0.3"/>
    <row r="515" customFormat="1" ht="14" x14ac:dyDescent="0.3"/>
    <row r="516" customFormat="1" ht="14" x14ac:dyDescent="0.3"/>
    <row r="517" customFormat="1" ht="14" x14ac:dyDescent="0.3"/>
    <row r="518" customFormat="1" ht="14" x14ac:dyDescent="0.3"/>
    <row r="519" customFormat="1" ht="14" x14ac:dyDescent="0.3"/>
    <row r="520" customFormat="1" ht="14" x14ac:dyDescent="0.3"/>
    <row r="521" customFormat="1" ht="14" x14ac:dyDescent="0.3"/>
    <row r="522" customFormat="1" ht="14" x14ac:dyDescent="0.3"/>
    <row r="523" customFormat="1" ht="14" x14ac:dyDescent="0.3"/>
    <row r="524" customFormat="1" ht="14" x14ac:dyDescent="0.3"/>
    <row r="525" customFormat="1" ht="14" x14ac:dyDescent="0.3"/>
    <row r="526" customFormat="1" ht="14" x14ac:dyDescent="0.3"/>
    <row r="527" customFormat="1" ht="14" x14ac:dyDescent="0.3"/>
    <row r="528" customFormat="1" ht="14" x14ac:dyDescent="0.3"/>
    <row r="529" customFormat="1" ht="14" x14ac:dyDescent="0.3"/>
    <row r="530" customFormat="1" ht="14" x14ac:dyDescent="0.3"/>
    <row r="531" customFormat="1" ht="14" x14ac:dyDescent="0.3"/>
    <row r="532" customFormat="1" ht="14" x14ac:dyDescent="0.3"/>
    <row r="533" customFormat="1" ht="14" x14ac:dyDescent="0.3"/>
    <row r="534" customFormat="1" ht="14" x14ac:dyDescent="0.3"/>
    <row r="535" customFormat="1" ht="14" x14ac:dyDescent="0.3"/>
    <row r="536" customFormat="1" ht="14" x14ac:dyDescent="0.3"/>
    <row r="537" customFormat="1" ht="14" x14ac:dyDescent="0.3"/>
    <row r="538" customFormat="1" ht="14" x14ac:dyDescent="0.3"/>
    <row r="539" customFormat="1" ht="14" x14ac:dyDescent="0.3"/>
    <row r="540" customFormat="1" ht="14" x14ac:dyDescent="0.3"/>
    <row r="541" customFormat="1" ht="14" x14ac:dyDescent="0.3"/>
    <row r="542" customFormat="1" ht="14" x14ac:dyDescent="0.3"/>
    <row r="543" customFormat="1" ht="14" x14ac:dyDescent="0.3"/>
    <row r="544" customFormat="1" ht="14" x14ac:dyDescent="0.3"/>
    <row r="545" customFormat="1" ht="14" x14ac:dyDescent="0.3"/>
    <row r="546" customFormat="1" ht="14" x14ac:dyDescent="0.3"/>
    <row r="547" customFormat="1" ht="14" x14ac:dyDescent="0.3"/>
    <row r="548" customFormat="1" ht="14" x14ac:dyDescent="0.3"/>
    <row r="549" customFormat="1" ht="14" x14ac:dyDescent="0.3"/>
    <row r="550" customFormat="1" ht="14" x14ac:dyDescent="0.3"/>
    <row r="551" customFormat="1" ht="14" x14ac:dyDescent="0.3"/>
    <row r="552" customFormat="1" ht="14" x14ac:dyDescent="0.3"/>
    <row r="553" customFormat="1" ht="14" x14ac:dyDescent="0.3"/>
    <row r="554" customFormat="1" ht="14" x14ac:dyDescent="0.3"/>
    <row r="555" customFormat="1" ht="14" x14ac:dyDescent="0.3"/>
    <row r="556" customFormat="1" ht="14" x14ac:dyDescent="0.3"/>
    <row r="557" customFormat="1" ht="14" x14ac:dyDescent="0.3"/>
    <row r="558" customFormat="1" ht="14" x14ac:dyDescent="0.3"/>
    <row r="559" customFormat="1" ht="14" x14ac:dyDescent="0.3"/>
    <row r="560" customFormat="1" ht="14" x14ac:dyDescent="0.3"/>
    <row r="561" customFormat="1" ht="14" x14ac:dyDescent="0.3"/>
    <row r="562" customFormat="1" ht="14" x14ac:dyDescent="0.3"/>
    <row r="563" customFormat="1" ht="14" x14ac:dyDescent="0.3"/>
    <row r="564" customFormat="1" ht="14" x14ac:dyDescent="0.3"/>
    <row r="565" customFormat="1" ht="14" x14ac:dyDescent="0.3"/>
    <row r="566" customFormat="1" ht="14" x14ac:dyDescent="0.3"/>
    <row r="567" customFormat="1" ht="14" x14ac:dyDescent="0.3"/>
    <row r="568" customFormat="1" ht="14" x14ac:dyDescent="0.3"/>
    <row r="569" customFormat="1" ht="14" x14ac:dyDescent="0.3"/>
    <row r="570" customFormat="1" ht="14" x14ac:dyDescent="0.3"/>
    <row r="571" customFormat="1" ht="14" x14ac:dyDescent="0.3"/>
    <row r="572" customFormat="1" ht="14" x14ac:dyDescent="0.3"/>
    <row r="573" customFormat="1" ht="14" x14ac:dyDescent="0.3"/>
    <row r="574" customFormat="1" ht="14" x14ac:dyDescent="0.3"/>
    <row r="575" customFormat="1" ht="14" x14ac:dyDescent="0.3"/>
    <row r="576" customFormat="1" ht="14" x14ac:dyDescent="0.3"/>
    <row r="577" customFormat="1" ht="14" x14ac:dyDescent="0.3"/>
    <row r="578" customFormat="1" ht="14" x14ac:dyDescent="0.3"/>
    <row r="579" customFormat="1" ht="14" x14ac:dyDescent="0.3"/>
    <row r="580" customFormat="1" ht="14" x14ac:dyDescent="0.3"/>
    <row r="581" customFormat="1" ht="14" x14ac:dyDescent="0.3"/>
    <row r="582" customFormat="1" ht="14" x14ac:dyDescent="0.3"/>
    <row r="583" customFormat="1" ht="14" x14ac:dyDescent="0.3"/>
    <row r="584" customFormat="1" ht="14" x14ac:dyDescent="0.3"/>
    <row r="585" customFormat="1" ht="14" x14ac:dyDescent="0.3"/>
    <row r="586" customFormat="1" ht="14" x14ac:dyDescent="0.3"/>
    <row r="587" customFormat="1" ht="14" x14ac:dyDescent="0.3"/>
    <row r="588" customFormat="1" ht="14" x14ac:dyDescent="0.3"/>
    <row r="589" customFormat="1" ht="14" x14ac:dyDescent="0.3"/>
    <row r="590" customFormat="1" ht="14" x14ac:dyDescent="0.3"/>
    <row r="591" customFormat="1" ht="14" x14ac:dyDescent="0.3"/>
    <row r="592" customFormat="1" ht="14" x14ac:dyDescent="0.3"/>
    <row r="593" customFormat="1" ht="14" x14ac:dyDescent="0.3"/>
    <row r="594" customFormat="1" ht="14" x14ac:dyDescent="0.3"/>
    <row r="595" customFormat="1" ht="14" x14ac:dyDescent="0.3"/>
    <row r="596" customFormat="1" ht="14" x14ac:dyDescent="0.3"/>
    <row r="597" customFormat="1" ht="14" x14ac:dyDescent="0.3"/>
    <row r="598" customFormat="1" ht="14" x14ac:dyDescent="0.3"/>
    <row r="599" customFormat="1" ht="14" x14ac:dyDescent="0.3"/>
    <row r="600" customFormat="1" ht="14" x14ac:dyDescent="0.3"/>
    <row r="601" customFormat="1" ht="14" x14ac:dyDescent="0.3"/>
    <row r="602" customFormat="1" ht="14" x14ac:dyDescent="0.3"/>
    <row r="603" customFormat="1" ht="14" x14ac:dyDescent="0.3"/>
    <row r="604" customFormat="1" ht="14" x14ac:dyDescent="0.3"/>
    <row r="605" customFormat="1" ht="14" x14ac:dyDescent="0.3"/>
    <row r="606" customFormat="1" ht="14" x14ac:dyDescent="0.3"/>
    <row r="607" customFormat="1" ht="14" x14ac:dyDescent="0.3"/>
    <row r="608" customFormat="1" ht="14" x14ac:dyDescent="0.3"/>
    <row r="609" customFormat="1" ht="14" x14ac:dyDescent="0.3"/>
    <row r="610" customFormat="1" ht="14" x14ac:dyDescent="0.3"/>
    <row r="611" customFormat="1" ht="14" x14ac:dyDescent="0.3"/>
    <row r="612" customFormat="1" ht="14" x14ac:dyDescent="0.3"/>
    <row r="613" customFormat="1" ht="14" x14ac:dyDescent="0.3"/>
    <row r="614" customFormat="1" ht="14" x14ac:dyDescent="0.3"/>
    <row r="615" customFormat="1" ht="14" x14ac:dyDescent="0.3"/>
    <row r="616" customFormat="1" ht="14" x14ac:dyDescent="0.3"/>
    <row r="617" customFormat="1" ht="14" x14ac:dyDescent="0.3"/>
    <row r="618" customFormat="1" ht="14" x14ac:dyDescent="0.3"/>
    <row r="619" customFormat="1" ht="14" x14ac:dyDescent="0.3"/>
    <row r="620" customFormat="1" ht="14" x14ac:dyDescent="0.3"/>
    <row r="621" customFormat="1" ht="14" x14ac:dyDescent="0.3"/>
    <row r="622" customFormat="1" ht="14" x14ac:dyDescent="0.3"/>
    <row r="623" customFormat="1" ht="14" x14ac:dyDescent="0.3"/>
    <row r="624" customFormat="1" ht="14" x14ac:dyDescent="0.3"/>
    <row r="625" customFormat="1" ht="14" x14ac:dyDescent="0.3"/>
    <row r="626" customFormat="1" ht="14" x14ac:dyDescent="0.3"/>
    <row r="627" customFormat="1" ht="14" x14ac:dyDescent="0.3"/>
    <row r="628" customFormat="1" ht="14" x14ac:dyDescent="0.3"/>
    <row r="629" customFormat="1" ht="14" x14ac:dyDescent="0.3"/>
    <row r="630" customFormat="1" ht="14" x14ac:dyDescent="0.3"/>
    <row r="631" customFormat="1" ht="14" x14ac:dyDescent="0.3"/>
    <row r="632" customFormat="1" ht="14" x14ac:dyDescent="0.3"/>
    <row r="633" customFormat="1" ht="14" x14ac:dyDescent="0.3"/>
    <row r="634" customFormat="1" ht="14" x14ac:dyDescent="0.3"/>
    <row r="635" customFormat="1" ht="14" x14ac:dyDescent="0.3"/>
    <row r="636" customFormat="1" ht="14" x14ac:dyDescent="0.3"/>
    <row r="637" customFormat="1" ht="14" x14ac:dyDescent="0.3"/>
    <row r="638" customFormat="1" ht="14" x14ac:dyDescent="0.3"/>
    <row r="639" customFormat="1" ht="14" x14ac:dyDescent="0.3"/>
    <row r="640" customFormat="1" ht="14" x14ac:dyDescent="0.3"/>
    <row r="641" customFormat="1" ht="14" x14ac:dyDescent="0.3"/>
    <row r="642" customFormat="1" ht="14" x14ac:dyDescent="0.3"/>
    <row r="643" customFormat="1" ht="14" x14ac:dyDescent="0.3"/>
    <row r="644" customFormat="1" ht="14" x14ac:dyDescent="0.3"/>
    <row r="645" customFormat="1" ht="14" x14ac:dyDescent="0.3"/>
    <row r="646" customFormat="1" ht="14" x14ac:dyDescent="0.3"/>
    <row r="647" customFormat="1" ht="14" x14ac:dyDescent="0.3"/>
    <row r="648" customFormat="1" ht="14" x14ac:dyDescent="0.3"/>
    <row r="649" customFormat="1" ht="14" x14ac:dyDescent="0.3"/>
    <row r="650" customFormat="1" ht="14" x14ac:dyDescent="0.3"/>
    <row r="651" customFormat="1" ht="14" x14ac:dyDescent="0.3"/>
    <row r="652" customFormat="1" ht="14" x14ac:dyDescent="0.3"/>
    <row r="653" customFormat="1" ht="14" x14ac:dyDescent="0.3"/>
    <row r="654" customFormat="1" ht="14" x14ac:dyDescent="0.3"/>
    <row r="655" customFormat="1" ht="14" x14ac:dyDescent="0.3"/>
    <row r="656" customFormat="1" ht="14" x14ac:dyDescent="0.3"/>
    <row r="657" customFormat="1" ht="14" x14ac:dyDescent="0.3"/>
    <row r="658" customFormat="1" ht="14" x14ac:dyDescent="0.3"/>
    <row r="659" customFormat="1" ht="14" x14ac:dyDescent="0.3"/>
    <row r="660" customFormat="1" ht="14" x14ac:dyDescent="0.3"/>
    <row r="661" customFormat="1" ht="14" x14ac:dyDescent="0.3"/>
    <row r="662" customFormat="1" ht="14" x14ac:dyDescent="0.3"/>
    <row r="663" customFormat="1" ht="14" x14ac:dyDescent="0.3"/>
    <row r="664" customFormat="1" ht="14" x14ac:dyDescent="0.3"/>
    <row r="665" customFormat="1" ht="14" x14ac:dyDescent="0.3"/>
    <row r="666" customFormat="1" ht="14" x14ac:dyDescent="0.3"/>
    <row r="667" customFormat="1" ht="14" x14ac:dyDescent="0.3"/>
    <row r="668" customFormat="1" ht="14" x14ac:dyDescent="0.3"/>
    <row r="669" customFormat="1" ht="14" x14ac:dyDescent="0.3"/>
    <row r="670" customFormat="1" ht="14" x14ac:dyDescent="0.3"/>
    <row r="671" customFormat="1" ht="14" x14ac:dyDescent="0.3"/>
    <row r="672" customFormat="1" ht="14" x14ac:dyDescent="0.3"/>
    <row r="673" customFormat="1" ht="14" x14ac:dyDescent="0.3"/>
    <row r="674" customFormat="1" ht="14" x14ac:dyDescent="0.3"/>
    <row r="675" customFormat="1" ht="14" x14ac:dyDescent="0.3"/>
    <row r="676" customFormat="1" ht="14" x14ac:dyDescent="0.3"/>
    <row r="677" customFormat="1" ht="14" x14ac:dyDescent="0.3"/>
    <row r="678" customFormat="1" ht="14" x14ac:dyDescent="0.3"/>
    <row r="679" customFormat="1" ht="14" x14ac:dyDescent="0.3"/>
    <row r="680" customFormat="1" ht="14" x14ac:dyDescent="0.3"/>
    <row r="681" customFormat="1" ht="14" x14ac:dyDescent="0.3"/>
    <row r="682" customFormat="1" ht="14" x14ac:dyDescent="0.3"/>
    <row r="683" customFormat="1" ht="14" x14ac:dyDescent="0.3"/>
    <row r="684" customFormat="1" ht="14" x14ac:dyDescent="0.3"/>
    <row r="685" customFormat="1" ht="14" x14ac:dyDescent="0.3"/>
    <row r="686" customFormat="1" ht="14" x14ac:dyDescent="0.3"/>
    <row r="687" customFormat="1" ht="14" x14ac:dyDescent="0.3"/>
    <row r="688" customFormat="1" ht="14" x14ac:dyDescent="0.3"/>
    <row r="689" customFormat="1" ht="14" x14ac:dyDescent="0.3"/>
    <row r="690" customFormat="1" ht="14" x14ac:dyDescent="0.3"/>
    <row r="691" customFormat="1" ht="14" x14ac:dyDescent="0.3"/>
    <row r="692" customFormat="1" ht="14" x14ac:dyDescent="0.3"/>
    <row r="693" customFormat="1" ht="14" x14ac:dyDescent="0.3"/>
    <row r="694" customFormat="1" ht="14" x14ac:dyDescent="0.3"/>
    <row r="695" customFormat="1" ht="14" x14ac:dyDescent="0.3"/>
    <row r="696" customFormat="1" ht="14" x14ac:dyDescent="0.3"/>
    <row r="697" customFormat="1" ht="14" x14ac:dyDescent="0.3"/>
    <row r="698" customFormat="1" ht="14" x14ac:dyDescent="0.3"/>
    <row r="699" customFormat="1" ht="14" x14ac:dyDescent="0.3"/>
    <row r="700" customFormat="1" ht="14" x14ac:dyDescent="0.3"/>
    <row r="701" customFormat="1" ht="14" x14ac:dyDescent="0.3"/>
    <row r="702" customFormat="1" ht="14" x14ac:dyDescent="0.3"/>
    <row r="703" customFormat="1" ht="14" x14ac:dyDescent="0.3"/>
    <row r="704" customFormat="1" ht="14" x14ac:dyDescent="0.3"/>
    <row r="705" customFormat="1" ht="14" x14ac:dyDescent="0.3"/>
    <row r="706" customFormat="1" ht="14" x14ac:dyDescent="0.3"/>
    <row r="707" customFormat="1" ht="14" x14ac:dyDescent="0.3"/>
    <row r="708" customFormat="1" ht="14" x14ac:dyDescent="0.3"/>
    <row r="709" customFormat="1" ht="14" x14ac:dyDescent="0.3"/>
    <row r="710" customFormat="1" ht="14" x14ac:dyDescent="0.3"/>
    <row r="711" customFormat="1" ht="14" x14ac:dyDescent="0.3"/>
    <row r="712" customFormat="1" ht="14" x14ac:dyDescent="0.3"/>
    <row r="713" customFormat="1" ht="14" x14ac:dyDescent="0.3"/>
    <row r="714" customFormat="1" ht="14" x14ac:dyDescent="0.3"/>
    <row r="715" customFormat="1" ht="14" x14ac:dyDescent="0.3"/>
    <row r="716" customFormat="1" ht="14" x14ac:dyDescent="0.3"/>
    <row r="717" customFormat="1" ht="14" x14ac:dyDescent="0.3"/>
    <row r="718" customFormat="1" ht="14" x14ac:dyDescent="0.3"/>
    <row r="719" customFormat="1" ht="14" x14ac:dyDescent="0.3"/>
    <row r="720" customFormat="1" ht="14" x14ac:dyDescent="0.3"/>
    <row r="721" customFormat="1" ht="14" x14ac:dyDescent="0.3"/>
    <row r="722" customFormat="1" ht="14" x14ac:dyDescent="0.3"/>
    <row r="723" customFormat="1" ht="14" x14ac:dyDescent="0.3"/>
    <row r="724" customFormat="1" ht="14" x14ac:dyDescent="0.3"/>
    <row r="725" customFormat="1" ht="14" x14ac:dyDescent="0.3"/>
    <row r="726" customFormat="1" ht="14" x14ac:dyDescent="0.3"/>
    <row r="727" customFormat="1" ht="14" x14ac:dyDescent="0.3"/>
    <row r="728" customFormat="1" ht="14" x14ac:dyDescent="0.3"/>
    <row r="729" customFormat="1" ht="14" x14ac:dyDescent="0.3"/>
    <row r="730" customFormat="1" ht="14" x14ac:dyDescent="0.3"/>
    <row r="731" customFormat="1" ht="14" x14ac:dyDescent="0.3"/>
    <row r="732" customFormat="1" ht="14" x14ac:dyDescent="0.3"/>
    <row r="733" customFormat="1" ht="14" x14ac:dyDescent="0.3"/>
    <row r="734" customFormat="1" ht="14" x14ac:dyDescent="0.3"/>
    <row r="735" customFormat="1" ht="14" x14ac:dyDescent="0.3"/>
    <row r="736" customFormat="1" ht="14" x14ac:dyDescent="0.3"/>
    <row r="737" customFormat="1" ht="14" x14ac:dyDescent="0.3"/>
    <row r="738" customFormat="1" ht="14" x14ac:dyDescent="0.3"/>
    <row r="739" customFormat="1" ht="14" x14ac:dyDescent="0.3"/>
    <row r="740" customFormat="1" ht="14" x14ac:dyDescent="0.3"/>
    <row r="741" customFormat="1" ht="14" x14ac:dyDescent="0.3"/>
    <row r="742" customFormat="1" ht="14" x14ac:dyDescent="0.3"/>
    <row r="743" customFormat="1" ht="14" x14ac:dyDescent="0.3"/>
    <row r="744" customFormat="1" ht="14" x14ac:dyDescent="0.3"/>
    <row r="745" customFormat="1" ht="14" x14ac:dyDescent="0.3"/>
    <row r="746" customFormat="1" ht="14" x14ac:dyDescent="0.3"/>
    <row r="747" customFormat="1" ht="14" x14ac:dyDescent="0.3"/>
    <row r="748" customFormat="1" ht="14" x14ac:dyDescent="0.3"/>
    <row r="749" customFormat="1" ht="14" x14ac:dyDescent="0.3"/>
    <row r="750" customFormat="1" ht="14" x14ac:dyDescent="0.3"/>
    <row r="751" customFormat="1" ht="14" x14ac:dyDescent="0.3"/>
    <row r="752" customFormat="1" ht="14" x14ac:dyDescent="0.3"/>
    <row r="753" customFormat="1" ht="14" x14ac:dyDescent="0.3"/>
    <row r="754" customFormat="1" ht="14" x14ac:dyDescent="0.3"/>
    <row r="755" customFormat="1" ht="14" x14ac:dyDescent="0.3"/>
    <row r="756" customFormat="1" ht="14" x14ac:dyDescent="0.3"/>
    <row r="757" customFormat="1" ht="14" x14ac:dyDescent="0.3"/>
    <row r="758" customFormat="1" ht="14" x14ac:dyDescent="0.3"/>
    <row r="759" customFormat="1" ht="14" x14ac:dyDescent="0.3"/>
    <row r="760" customFormat="1" ht="14" x14ac:dyDescent="0.3"/>
    <row r="761" customFormat="1" ht="14" x14ac:dyDescent="0.3"/>
    <row r="762" customFormat="1" ht="14" x14ac:dyDescent="0.3"/>
    <row r="763" customFormat="1" ht="14" x14ac:dyDescent="0.3"/>
    <row r="764" customFormat="1" ht="14" x14ac:dyDescent="0.3"/>
    <row r="765" customFormat="1" ht="14" x14ac:dyDescent="0.3"/>
    <row r="766" customFormat="1" ht="14" x14ac:dyDescent="0.3"/>
    <row r="767" customFormat="1" ht="14" x14ac:dyDescent="0.3"/>
    <row r="768" customFormat="1" ht="14" x14ac:dyDescent="0.3"/>
    <row r="769" customFormat="1" ht="14" x14ac:dyDescent="0.3"/>
    <row r="770" customFormat="1" ht="14" x14ac:dyDescent="0.3"/>
    <row r="771" customFormat="1" ht="14" x14ac:dyDescent="0.3"/>
    <row r="772" customFormat="1" ht="14" x14ac:dyDescent="0.3"/>
    <row r="773" customFormat="1" ht="14" x14ac:dyDescent="0.3"/>
    <row r="774" customFormat="1" ht="14" x14ac:dyDescent="0.3"/>
    <row r="775" customFormat="1" ht="14" x14ac:dyDescent="0.3"/>
    <row r="776" customFormat="1" ht="14" x14ac:dyDescent="0.3"/>
    <row r="777" customFormat="1" ht="14" x14ac:dyDescent="0.3"/>
    <row r="778" customFormat="1" ht="14" x14ac:dyDescent="0.3"/>
    <row r="779" customFormat="1" ht="14" x14ac:dyDescent="0.3"/>
    <row r="780" customFormat="1" ht="14" x14ac:dyDescent="0.3"/>
    <row r="781" customFormat="1" ht="14" x14ac:dyDescent="0.3"/>
    <row r="782" customFormat="1" ht="14" x14ac:dyDescent="0.3"/>
    <row r="783" customFormat="1" ht="14" x14ac:dyDescent="0.3"/>
    <row r="784" customFormat="1" ht="14" x14ac:dyDescent="0.3"/>
    <row r="785" customFormat="1" ht="14" x14ac:dyDescent="0.3"/>
    <row r="786" customFormat="1" ht="14" x14ac:dyDescent="0.3"/>
    <row r="787" customFormat="1" ht="14" x14ac:dyDescent="0.3"/>
    <row r="788" customFormat="1" ht="14" x14ac:dyDescent="0.3"/>
    <row r="789" customFormat="1" ht="14" x14ac:dyDescent="0.3"/>
    <row r="790" customFormat="1" ht="14" x14ac:dyDescent="0.3"/>
    <row r="791" customFormat="1" ht="14" x14ac:dyDescent="0.3"/>
    <row r="792" customFormat="1" ht="14" x14ac:dyDescent="0.3"/>
    <row r="793" customFormat="1" ht="14" x14ac:dyDescent="0.3"/>
    <row r="794" customFormat="1" ht="14" x14ac:dyDescent="0.3"/>
    <row r="795" customFormat="1" ht="14" x14ac:dyDescent="0.3"/>
    <row r="796" customFormat="1" ht="14" x14ac:dyDescent="0.3"/>
    <row r="797" customFormat="1" ht="14" x14ac:dyDescent="0.3"/>
    <row r="798" customFormat="1" ht="14" x14ac:dyDescent="0.3"/>
    <row r="799" customFormat="1" ht="14" x14ac:dyDescent="0.3"/>
    <row r="800" customFormat="1" ht="14" x14ac:dyDescent="0.3"/>
    <row r="801" customFormat="1" ht="14" x14ac:dyDescent="0.3"/>
    <row r="802" customFormat="1" ht="14" x14ac:dyDescent="0.3"/>
    <row r="803" customFormat="1" ht="14" x14ac:dyDescent="0.3"/>
    <row r="804" customFormat="1" ht="14" x14ac:dyDescent="0.3"/>
    <row r="805" customFormat="1" ht="14" x14ac:dyDescent="0.3"/>
    <row r="806" customFormat="1" ht="14" x14ac:dyDescent="0.3"/>
    <row r="807" customFormat="1" ht="14" x14ac:dyDescent="0.3"/>
    <row r="808" customFormat="1" ht="14" x14ac:dyDescent="0.3"/>
    <row r="809" customFormat="1" ht="14" x14ac:dyDescent="0.3"/>
    <row r="810" customFormat="1" ht="14" x14ac:dyDescent="0.3"/>
    <row r="811" customFormat="1" ht="14" x14ac:dyDescent="0.3"/>
    <row r="812" customFormat="1" ht="14" x14ac:dyDescent="0.3"/>
    <row r="813" customFormat="1" ht="14" x14ac:dyDescent="0.3"/>
    <row r="814" customFormat="1" ht="14" x14ac:dyDescent="0.3"/>
    <row r="815" customFormat="1" ht="14" x14ac:dyDescent="0.3"/>
    <row r="816" customFormat="1" ht="14" x14ac:dyDescent="0.3"/>
    <row r="817" customFormat="1" ht="14" x14ac:dyDescent="0.3"/>
    <row r="818" customFormat="1" ht="14" x14ac:dyDescent="0.3"/>
    <row r="819" customFormat="1" ht="14" x14ac:dyDescent="0.3"/>
    <row r="820" customFormat="1" ht="14" x14ac:dyDescent="0.3"/>
    <row r="821" customFormat="1" ht="14" x14ac:dyDescent="0.3"/>
    <row r="822" customFormat="1" ht="14" x14ac:dyDescent="0.3"/>
    <row r="823" customFormat="1" ht="14" x14ac:dyDescent="0.3"/>
    <row r="824" customFormat="1" ht="14" x14ac:dyDescent="0.3"/>
    <row r="825" customFormat="1" ht="14" x14ac:dyDescent="0.3"/>
    <row r="826" customFormat="1" ht="14" x14ac:dyDescent="0.3"/>
    <row r="827" customFormat="1" ht="14" x14ac:dyDescent="0.3"/>
    <row r="828" customFormat="1" ht="14" x14ac:dyDescent="0.3"/>
    <row r="829" customFormat="1" ht="14" x14ac:dyDescent="0.3"/>
    <row r="830" customFormat="1" ht="14" x14ac:dyDescent="0.3"/>
    <row r="831" customFormat="1" ht="14" x14ac:dyDescent="0.3"/>
    <row r="832" customFormat="1" ht="14" x14ac:dyDescent="0.3"/>
    <row r="833" customFormat="1" ht="14" x14ac:dyDescent="0.3"/>
    <row r="834" customFormat="1" ht="14" x14ac:dyDescent="0.3"/>
    <row r="835" customFormat="1" ht="14" x14ac:dyDescent="0.3"/>
    <row r="836" customFormat="1" ht="14" x14ac:dyDescent="0.3"/>
    <row r="837" customFormat="1" ht="14" x14ac:dyDescent="0.3"/>
    <row r="838" customFormat="1" ht="14" x14ac:dyDescent="0.3"/>
    <row r="839" customFormat="1" ht="14" x14ac:dyDescent="0.3"/>
    <row r="840" customFormat="1" ht="14" x14ac:dyDescent="0.3"/>
    <row r="841" customFormat="1" ht="14" x14ac:dyDescent="0.3"/>
    <row r="842" customFormat="1" ht="14" x14ac:dyDescent="0.3"/>
    <row r="843" customFormat="1" ht="14" x14ac:dyDescent="0.3"/>
    <row r="844" customFormat="1" ht="14" x14ac:dyDescent="0.3"/>
    <row r="845" customFormat="1" ht="14" x14ac:dyDescent="0.3"/>
    <row r="846" customFormat="1" ht="14" x14ac:dyDescent="0.3"/>
    <row r="847" customFormat="1" ht="14" x14ac:dyDescent="0.3"/>
    <row r="848" customFormat="1" ht="14" x14ac:dyDescent="0.3"/>
    <row r="849" customFormat="1" ht="14" x14ac:dyDescent="0.3"/>
    <row r="850" customFormat="1" ht="14" x14ac:dyDescent="0.3"/>
    <row r="851" customFormat="1" ht="14" x14ac:dyDescent="0.3"/>
    <row r="852" customFormat="1" ht="14" x14ac:dyDescent="0.3"/>
    <row r="853" customFormat="1" ht="14" x14ac:dyDescent="0.3"/>
    <row r="854" customFormat="1" ht="14" x14ac:dyDescent="0.3"/>
    <row r="855" customFormat="1" ht="14" x14ac:dyDescent="0.3"/>
    <row r="856" customFormat="1" ht="14" x14ac:dyDescent="0.3"/>
    <row r="857" customFormat="1" ht="14" x14ac:dyDescent="0.3"/>
    <row r="858" customFormat="1" ht="14" x14ac:dyDescent="0.3"/>
    <row r="859" customFormat="1" ht="14" x14ac:dyDescent="0.3"/>
    <row r="860" customFormat="1" ht="14" x14ac:dyDescent="0.3"/>
    <row r="861" customFormat="1" ht="14" x14ac:dyDescent="0.3"/>
    <row r="862" customFormat="1" ht="14" x14ac:dyDescent="0.3"/>
    <row r="863" customFormat="1" ht="14" x14ac:dyDescent="0.3"/>
    <row r="864" customFormat="1" ht="14" x14ac:dyDescent="0.3"/>
    <row r="865" customFormat="1" ht="14" x14ac:dyDescent="0.3"/>
    <row r="866" customFormat="1" ht="14" x14ac:dyDescent="0.3"/>
    <row r="867" customFormat="1" ht="14" x14ac:dyDescent="0.3"/>
    <row r="868" customFormat="1" ht="14" x14ac:dyDescent="0.3"/>
    <row r="869" customFormat="1" ht="14" x14ac:dyDescent="0.3"/>
    <row r="870" customFormat="1" ht="14" x14ac:dyDescent="0.3"/>
    <row r="871" customFormat="1" ht="14" x14ac:dyDescent="0.3"/>
    <row r="872" customFormat="1" ht="14" x14ac:dyDescent="0.3"/>
    <row r="873" customFormat="1" ht="14" x14ac:dyDescent="0.3"/>
    <row r="874" customFormat="1" ht="14" x14ac:dyDescent="0.3"/>
    <row r="875" customFormat="1" ht="14" x14ac:dyDescent="0.3"/>
    <row r="876" customFormat="1" ht="14" x14ac:dyDescent="0.3"/>
    <row r="877" customFormat="1" ht="14" x14ac:dyDescent="0.3"/>
    <row r="878" customFormat="1" ht="14" x14ac:dyDescent="0.3"/>
    <row r="879" customFormat="1" ht="14" x14ac:dyDescent="0.3"/>
    <row r="880" customFormat="1" ht="14" x14ac:dyDescent="0.3"/>
    <row r="881" customFormat="1" ht="14" x14ac:dyDescent="0.3"/>
    <row r="882" customFormat="1" ht="14" x14ac:dyDescent="0.3"/>
    <row r="883" customFormat="1" ht="14" x14ac:dyDescent="0.3"/>
    <row r="884" customFormat="1" ht="14" x14ac:dyDescent="0.3"/>
    <row r="885" customFormat="1" ht="14" x14ac:dyDescent="0.3"/>
    <row r="886" customFormat="1" ht="14" x14ac:dyDescent="0.3"/>
    <row r="887" customFormat="1" ht="14" x14ac:dyDescent="0.3"/>
    <row r="888" customFormat="1" ht="14" x14ac:dyDescent="0.3"/>
    <row r="889" customFormat="1" ht="14" x14ac:dyDescent="0.3"/>
    <row r="890" customFormat="1" ht="14" x14ac:dyDescent="0.3"/>
    <row r="891" customFormat="1" ht="14" x14ac:dyDescent="0.3"/>
    <row r="892" customFormat="1" ht="14" x14ac:dyDescent="0.3"/>
    <row r="893" customFormat="1" ht="14" x14ac:dyDescent="0.3"/>
    <row r="894" customFormat="1" ht="14" x14ac:dyDescent="0.3"/>
    <row r="895" customFormat="1" ht="14" x14ac:dyDescent="0.3"/>
    <row r="896" customFormat="1" ht="14" x14ac:dyDescent="0.3"/>
    <row r="897" customFormat="1" ht="14" x14ac:dyDescent="0.3"/>
    <row r="898" customFormat="1" ht="14" x14ac:dyDescent="0.3"/>
    <row r="899" customFormat="1" ht="14" x14ac:dyDescent="0.3"/>
    <row r="900" customFormat="1" ht="14" x14ac:dyDescent="0.3"/>
    <row r="901" customFormat="1" ht="14" x14ac:dyDescent="0.3"/>
    <row r="902" customFormat="1" ht="14" x14ac:dyDescent="0.3"/>
    <row r="903" customFormat="1" ht="14" x14ac:dyDescent="0.3"/>
    <row r="904" customFormat="1" ht="14" x14ac:dyDescent="0.3"/>
    <row r="905" customFormat="1" ht="14" x14ac:dyDescent="0.3"/>
    <row r="906" customFormat="1" ht="14" x14ac:dyDescent="0.3"/>
    <row r="907" customFormat="1" ht="14" x14ac:dyDescent="0.3"/>
    <row r="908" customFormat="1" ht="14" x14ac:dyDescent="0.3"/>
    <row r="909" customFormat="1" ht="14" x14ac:dyDescent="0.3"/>
    <row r="910" customFormat="1" ht="14" x14ac:dyDescent="0.3"/>
    <row r="911" customFormat="1" ht="14" x14ac:dyDescent="0.3"/>
    <row r="912" customFormat="1" ht="14" x14ac:dyDescent="0.3"/>
    <row r="913" customFormat="1" ht="14" x14ac:dyDescent="0.3"/>
    <row r="914" customFormat="1" ht="14" x14ac:dyDescent="0.3"/>
    <row r="915" customFormat="1" ht="14" x14ac:dyDescent="0.3"/>
    <row r="916" customFormat="1" ht="14" x14ac:dyDescent="0.3"/>
    <row r="917" customFormat="1" ht="14" x14ac:dyDescent="0.3"/>
    <row r="918" customFormat="1" ht="14" x14ac:dyDescent="0.3"/>
    <row r="919" customFormat="1" ht="14" x14ac:dyDescent="0.3"/>
    <row r="920" customFormat="1" ht="14" x14ac:dyDescent="0.3"/>
    <row r="921" customFormat="1" ht="14" x14ac:dyDescent="0.3"/>
    <row r="922" customFormat="1" ht="14" x14ac:dyDescent="0.3"/>
    <row r="923" customFormat="1" ht="14" x14ac:dyDescent="0.3"/>
    <row r="924" customFormat="1" ht="14" x14ac:dyDescent="0.3"/>
    <row r="925" customFormat="1" ht="14" x14ac:dyDescent="0.3"/>
    <row r="926" customFormat="1" ht="14" x14ac:dyDescent="0.3"/>
    <row r="927" customFormat="1" ht="14" x14ac:dyDescent="0.3"/>
    <row r="928" customFormat="1" ht="14" x14ac:dyDescent="0.3"/>
    <row r="929" customFormat="1" ht="14" x14ac:dyDescent="0.3"/>
    <row r="930" customFormat="1" ht="14" x14ac:dyDescent="0.3"/>
    <row r="931" customFormat="1" ht="14" x14ac:dyDescent="0.3"/>
    <row r="932" customFormat="1" ht="14" x14ac:dyDescent="0.3"/>
    <row r="933" customFormat="1" ht="14" x14ac:dyDescent="0.3"/>
    <row r="934" customFormat="1" ht="14" x14ac:dyDescent="0.3"/>
    <row r="935" customFormat="1" ht="14" x14ac:dyDescent="0.3"/>
    <row r="936" customFormat="1" ht="14" x14ac:dyDescent="0.3"/>
    <row r="937" customFormat="1" ht="14" x14ac:dyDescent="0.3"/>
    <row r="938" customFormat="1" ht="14" x14ac:dyDescent="0.3"/>
    <row r="939" customFormat="1" ht="14" x14ac:dyDescent="0.3"/>
    <row r="940" customFormat="1" ht="14" x14ac:dyDescent="0.3"/>
    <row r="941" customFormat="1" ht="14" x14ac:dyDescent="0.3"/>
    <row r="942" customFormat="1" ht="14" x14ac:dyDescent="0.3"/>
    <row r="943" customFormat="1" ht="14" x14ac:dyDescent="0.3"/>
    <row r="944" customFormat="1" ht="14" x14ac:dyDescent="0.3"/>
    <row r="945" customFormat="1" ht="14" x14ac:dyDescent="0.3"/>
    <row r="946" customFormat="1" ht="14" x14ac:dyDescent="0.3"/>
    <row r="947" customFormat="1" ht="14" x14ac:dyDescent="0.3"/>
    <row r="948" customFormat="1" ht="14" x14ac:dyDescent="0.3"/>
    <row r="949" customFormat="1" ht="14" x14ac:dyDescent="0.3"/>
    <row r="950" customFormat="1" ht="14" x14ac:dyDescent="0.3"/>
    <row r="951" customFormat="1" ht="14" x14ac:dyDescent="0.3"/>
    <row r="952" customFormat="1" ht="14" x14ac:dyDescent="0.3"/>
    <row r="953" customFormat="1" ht="14" x14ac:dyDescent="0.3"/>
    <row r="954" customFormat="1" ht="14" x14ac:dyDescent="0.3"/>
    <row r="955" customFormat="1" ht="14" x14ac:dyDescent="0.3"/>
    <row r="956" customFormat="1" ht="14" x14ac:dyDescent="0.3"/>
    <row r="957" customFormat="1" ht="14" x14ac:dyDescent="0.3"/>
    <row r="958" customFormat="1" ht="14" x14ac:dyDescent="0.3"/>
    <row r="959" customFormat="1" ht="14" x14ac:dyDescent="0.3"/>
    <row r="960" customFormat="1" ht="14" x14ac:dyDescent="0.3"/>
    <row r="961" customFormat="1" ht="14" x14ac:dyDescent="0.3"/>
    <row r="962" customFormat="1" ht="14" x14ac:dyDescent="0.3"/>
    <row r="963" customFormat="1" ht="14" x14ac:dyDescent="0.3"/>
    <row r="964" customFormat="1" ht="14" x14ac:dyDescent="0.3"/>
    <row r="965" customFormat="1" ht="14" x14ac:dyDescent="0.3"/>
    <row r="966" customFormat="1" ht="14" x14ac:dyDescent="0.3"/>
    <row r="967" customFormat="1" ht="14" x14ac:dyDescent="0.3"/>
    <row r="968" customFormat="1" ht="14" x14ac:dyDescent="0.3"/>
    <row r="969" customFormat="1" ht="14" x14ac:dyDescent="0.3"/>
    <row r="970" customFormat="1" ht="14" x14ac:dyDescent="0.3"/>
    <row r="971" customFormat="1" ht="14" x14ac:dyDescent="0.3"/>
    <row r="972" customFormat="1" ht="14" x14ac:dyDescent="0.3"/>
    <row r="973" customFormat="1" ht="14" x14ac:dyDescent="0.3"/>
    <row r="974" customFormat="1" ht="14" x14ac:dyDescent="0.3"/>
    <row r="975" customFormat="1" ht="14" x14ac:dyDescent="0.3"/>
    <row r="976" customFormat="1" ht="14" x14ac:dyDescent="0.3"/>
    <row r="977" customFormat="1" ht="14" x14ac:dyDescent="0.3"/>
    <row r="978" customFormat="1" ht="14" x14ac:dyDescent="0.3"/>
    <row r="979" customFormat="1" ht="14" x14ac:dyDescent="0.3"/>
    <row r="980" customFormat="1" ht="14" x14ac:dyDescent="0.3"/>
    <row r="981" customFormat="1" ht="14" x14ac:dyDescent="0.3"/>
    <row r="982" customFormat="1" ht="14" x14ac:dyDescent="0.3"/>
    <row r="983" customFormat="1" ht="14" x14ac:dyDescent="0.3"/>
    <row r="984" customFormat="1" ht="14" x14ac:dyDescent="0.3"/>
    <row r="985" customFormat="1" ht="14" x14ac:dyDescent="0.3"/>
    <row r="986" customFormat="1" ht="14" x14ac:dyDescent="0.3"/>
    <row r="987" customFormat="1" ht="14" x14ac:dyDescent="0.3"/>
    <row r="988" customFormat="1" ht="14" x14ac:dyDescent="0.3"/>
    <row r="989" customFormat="1" ht="14" x14ac:dyDescent="0.3"/>
    <row r="990" customFormat="1" ht="14" x14ac:dyDescent="0.3"/>
    <row r="991" customFormat="1" ht="14" x14ac:dyDescent="0.3"/>
    <row r="992" customFormat="1" ht="14" x14ac:dyDescent="0.3"/>
    <row r="993" customFormat="1" ht="14" x14ac:dyDescent="0.3"/>
    <row r="994" customFormat="1" ht="14" x14ac:dyDescent="0.3"/>
    <row r="995" customFormat="1" ht="14" x14ac:dyDescent="0.3"/>
    <row r="996" customFormat="1" ht="14" x14ac:dyDescent="0.3"/>
    <row r="997" customFormat="1" ht="14" x14ac:dyDescent="0.3"/>
    <row r="998" customFormat="1" ht="14" x14ac:dyDescent="0.3"/>
    <row r="999" customFormat="1" ht="14" x14ac:dyDescent="0.3"/>
    <row r="1000" customFormat="1" ht="14" x14ac:dyDescent="0.3"/>
    <row r="1001" customFormat="1" ht="14" x14ac:dyDescent="0.3"/>
    <row r="1002" customFormat="1" ht="14" x14ac:dyDescent="0.3"/>
    <row r="1003" customFormat="1" ht="14" x14ac:dyDescent="0.3"/>
    <row r="1004" customFormat="1" ht="14" x14ac:dyDescent="0.3"/>
    <row r="1005" customFormat="1" ht="14" x14ac:dyDescent="0.3"/>
    <row r="1006" customFormat="1" ht="14" x14ac:dyDescent="0.3"/>
    <row r="1007" customFormat="1" ht="14" x14ac:dyDescent="0.3"/>
    <row r="1008" customFormat="1" ht="14" x14ac:dyDescent="0.3"/>
    <row r="1009" customFormat="1" ht="14" x14ac:dyDescent="0.3"/>
    <row r="1010" customFormat="1" ht="14" x14ac:dyDescent="0.3"/>
    <row r="1011" customFormat="1" ht="14" x14ac:dyDescent="0.3"/>
    <row r="1012" customFormat="1" ht="14" x14ac:dyDescent="0.3"/>
    <row r="1013" customFormat="1" ht="14" x14ac:dyDescent="0.3"/>
    <row r="1014" customFormat="1" ht="14" x14ac:dyDescent="0.3"/>
    <row r="1015" customFormat="1" ht="14" x14ac:dyDescent="0.3"/>
    <row r="1016" customFormat="1" ht="14" x14ac:dyDescent="0.3"/>
    <row r="1017" customFormat="1" ht="14" x14ac:dyDescent="0.3"/>
    <row r="1018" customFormat="1" ht="14" x14ac:dyDescent="0.3"/>
    <row r="1019" customFormat="1" ht="14" x14ac:dyDescent="0.3"/>
    <row r="1020" customFormat="1" ht="14" x14ac:dyDescent="0.3"/>
    <row r="1021" customFormat="1" ht="14" x14ac:dyDescent="0.3"/>
    <row r="1022" customFormat="1" ht="14" x14ac:dyDescent="0.3"/>
    <row r="1023" customFormat="1" ht="14" x14ac:dyDescent="0.3"/>
    <row r="1024" customFormat="1" ht="14" x14ac:dyDescent="0.3"/>
    <row r="1025" customFormat="1" ht="14" x14ac:dyDescent="0.3"/>
    <row r="1026" customFormat="1" ht="14" x14ac:dyDescent="0.3"/>
    <row r="1027" customFormat="1" ht="14" x14ac:dyDescent="0.3"/>
    <row r="1028" customFormat="1" ht="14" x14ac:dyDescent="0.3"/>
    <row r="1029" customFormat="1" ht="14" x14ac:dyDescent="0.3"/>
    <row r="1030" customFormat="1" ht="14" x14ac:dyDescent="0.3"/>
    <row r="1031" customFormat="1" ht="14" x14ac:dyDescent="0.3"/>
    <row r="1032" customFormat="1" ht="14" x14ac:dyDescent="0.3"/>
    <row r="1033" customFormat="1" ht="14" x14ac:dyDescent="0.3"/>
    <row r="1034" customFormat="1" ht="14" x14ac:dyDescent="0.3"/>
    <row r="1035" customFormat="1" ht="14" x14ac:dyDescent="0.3"/>
    <row r="1036" customFormat="1" ht="14" x14ac:dyDescent="0.3"/>
    <row r="1037" customFormat="1" ht="14" x14ac:dyDescent="0.3"/>
    <row r="1038" customFormat="1"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98186324-5FA6-47D5-BDC4-7A6694707BDC}">
      <formula1>"FDA,FDA-1,FDA-2,FDA-3,FDA-4"</formula1>
    </dataValidation>
    <dataValidation type="list" allowBlank="1" sqref="B7:B174" xr:uid="{E90E0D7B-F99B-45A8-8DED-32B3F66406A1}">
      <formula1>"DAS,DAS-1,DAS-2,DAS-3,DAS-4,DAS-5,CAA-1,CAA-2,CAA-3,CAA-4,CAA-5"</formula1>
    </dataValidation>
    <dataValidation type="list" allowBlank="1" sqref="D205:D209 D192:D193 D275:D305 D221:D225 D213:D217 D254:D256 D265:D267 D238:D245 D7:D174" xr:uid="{DDAA23A6-806A-4E5E-818D-FE492A253A56}">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7A6D6-508E-4856-BB6E-A50008BE6A47}">
  <dimension ref="A1:AD1038"/>
  <sheetViews>
    <sheetView topLeftCell="B1" workbookViewId="0">
      <selection activeCell="B1" sqref="A1:XFD1048576"/>
    </sheetView>
  </sheetViews>
  <sheetFormatPr defaultColWidth="12.58203125" defaultRowHeight="15" customHeight="1" x14ac:dyDescent="0.3"/>
  <cols>
    <col min="1" max="1" width="47.58203125" customWidth="1"/>
    <col min="2" max="2" width="13.75" bestFit="1" customWidth="1"/>
    <col min="3" max="3" width="30.5" customWidth="1"/>
    <col min="4" max="4" width="14.5" customWidth="1"/>
    <col min="5" max="5" width="10.08203125" customWidth="1"/>
    <col min="6" max="6" width="52.5" customWidth="1"/>
    <col min="7" max="7" width="18.08203125" customWidth="1"/>
    <col min="8" max="8" width="18.25" customWidth="1"/>
    <col min="9" max="9" width="17.83203125" customWidth="1"/>
    <col min="10" max="10" width="15.5820312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698</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131" t="s">
        <v>699</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5" t="s">
        <v>185</v>
      </c>
      <c r="B7" s="55" t="s">
        <v>29</v>
      </c>
      <c r="C7" s="61" t="s">
        <v>636</v>
      </c>
      <c r="D7" s="158" t="s">
        <v>227</v>
      </c>
      <c r="E7" s="159">
        <v>1</v>
      </c>
      <c r="F7" s="155" t="s">
        <v>700</v>
      </c>
      <c r="G7" s="160">
        <v>0</v>
      </c>
      <c r="H7" s="146">
        <v>1425.9</v>
      </c>
      <c r="I7" s="146">
        <v>5703.56</v>
      </c>
      <c r="J7" s="149">
        <f t="shared" ref="J7:J38" si="0">H7+I7</f>
        <v>7129.4600000000009</v>
      </c>
      <c r="K7" s="17"/>
      <c r="L7" s="17"/>
      <c r="M7" s="17"/>
      <c r="N7" s="17"/>
      <c r="O7" s="17"/>
      <c r="P7" s="17"/>
      <c r="Q7" s="17"/>
      <c r="R7" s="18"/>
      <c r="S7" s="18"/>
      <c r="T7" s="18"/>
      <c r="U7" s="18"/>
      <c r="V7" s="18"/>
      <c r="W7" s="18"/>
      <c r="X7" s="18"/>
      <c r="Y7" s="18"/>
      <c r="Z7" s="18"/>
      <c r="AA7" s="5"/>
      <c r="AB7" s="5"/>
      <c r="AC7" s="5"/>
      <c r="AD7" s="5"/>
    </row>
    <row r="8" spans="1:30" ht="14.5" x14ac:dyDescent="0.3">
      <c r="A8" s="63" t="s">
        <v>690</v>
      </c>
      <c r="B8" s="55" t="s">
        <v>449</v>
      </c>
      <c r="C8" s="63" t="s">
        <v>679</v>
      </c>
      <c r="D8" s="158" t="s">
        <v>227</v>
      </c>
      <c r="E8" s="159">
        <v>1</v>
      </c>
      <c r="F8" s="60" t="s">
        <v>620</v>
      </c>
      <c r="G8" s="160">
        <v>0</v>
      </c>
      <c r="H8" s="146">
        <v>3709.68</v>
      </c>
      <c r="I8" s="146">
        <v>14838.72</v>
      </c>
      <c r="J8" s="149">
        <f t="shared" si="0"/>
        <v>18548.399999999998</v>
      </c>
      <c r="K8" s="17"/>
      <c r="L8" s="17"/>
      <c r="M8" s="17"/>
      <c r="N8" s="17"/>
      <c r="O8" s="17"/>
      <c r="P8" s="17"/>
      <c r="Q8" s="17"/>
      <c r="R8" s="5"/>
      <c r="S8" s="5"/>
      <c r="T8" s="5"/>
      <c r="U8" s="5"/>
      <c r="V8" s="5"/>
      <c r="W8" s="5"/>
      <c r="X8" s="5"/>
      <c r="Y8" s="5"/>
      <c r="Z8" s="5"/>
      <c r="AA8" s="5"/>
      <c r="AB8" s="5"/>
      <c r="AC8" s="5"/>
      <c r="AD8" s="5"/>
    </row>
    <row r="9" spans="1:30" ht="14" x14ac:dyDescent="0.3">
      <c r="A9" s="55" t="s">
        <v>182</v>
      </c>
      <c r="B9" s="56" t="s">
        <v>39</v>
      </c>
      <c r="C9" s="59" t="s">
        <v>634</v>
      </c>
      <c r="D9" s="158" t="s">
        <v>407</v>
      </c>
      <c r="E9" s="159">
        <v>1</v>
      </c>
      <c r="F9" s="134" t="s">
        <v>421</v>
      </c>
      <c r="G9" s="160">
        <v>0</v>
      </c>
      <c r="H9" s="146"/>
      <c r="I9" s="146">
        <v>2003.96</v>
      </c>
      <c r="J9" s="149">
        <f t="shared" si="0"/>
        <v>2003.96</v>
      </c>
      <c r="K9" s="47"/>
      <c r="L9" s="47"/>
      <c r="M9" s="47"/>
      <c r="N9" s="47"/>
      <c r="O9" s="47"/>
      <c r="P9" s="47"/>
      <c r="Q9" s="47"/>
    </row>
    <row r="10" spans="1:30" ht="14" x14ac:dyDescent="0.3">
      <c r="A10" s="55" t="s">
        <v>218</v>
      </c>
      <c r="B10" s="55" t="s">
        <v>43</v>
      </c>
      <c r="C10" s="59" t="s">
        <v>222</v>
      </c>
      <c r="D10" s="158" t="s">
        <v>227</v>
      </c>
      <c r="E10" s="159">
        <v>1</v>
      </c>
      <c r="F10" s="60" t="s">
        <v>680</v>
      </c>
      <c r="G10" s="160">
        <v>0</v>
      </c>
      <c r="H10" s="147">
        <v>269.76</v>
      </c>
      <c r="I10" s="147">
        <v>1079.06</v>
      </c>
      <c r="J10" s="150">
        <f t="shared" si="0"/>
        <v>1348.82</v>
      </c>
    </row>
    <row r="11" spans="1:30" ht="14" x14ac:dyDescent="0.3">
      <c r="A11" s="56" t="s">
        <v>182</v>
      </c>
      <c r="B11" s="56" t="s">
        <v>39</v>
      </c>
      <c r="C11" s="59" t="s">
        <v>222</v>
      </c>
      <c r="D11" s="158" t="s">
        <v>227</v>
      </c>
      <c r="E11" s="159">
        <v>1</v>
      </c>
      <c r="F11" s="60" t="s">
        <v>231</v>
      </c>
      <c r="G11" s="160">
        <v>0</v>
      </c>
      <c r="H11" s="146">
        <v>500.99</v>
      </c>
      <c r="I11" s="146">
        <v>2003.96</v>
      </c>
      <c r="J11" s="149">
        <f t="shared" si="0"/>
        <v>2504.9499999999998</v>
      </c>
    </row>
    <row r="12" spans="1:30" ht="14" x14ac:dyDescent="0.3">
      <c r="A12" s="55" t="s">
        <v>188</v>
      </c>
      <c r="B12" s="55" t="s">
        <v>35</v>
      </c>
      <c r="C12" s="59" t="s">
        <v>222</v>
      </c>
      <c r="D12" s="158" t="s">
        <v>227</v>
      </c>
      <c r="E12" s="159">
        <v>1</v>
      </c>
      <c r="F12" s="60" t="s">
        <v>586</v>
      </c>
      <c r="G12" s="160">
        <v>0</v>
      </c>
      <c r="H12" s="146">
        <v>936.46</v>
      </c>
      <c r="I12" s="146">
        <v>3745.85</v>
      </c>
      <c r="J12" s="149">
        <f t="shared" si="0"/>
        <v>4682.3099999999995</v>
      </c>
    </row>
    <row r="13" spans="1:30" ht="14" x14ac:dyDescent="0.3">
      <c r="A13" s="55" t="s">
        <v>189</v>
      </c>
      <c r="B13" s="55" t="s">
        <v>31</v>
      </c>
      <c r="C13" s="59" t="s">
        <v>634</v>
      </c>
      <c r="D13" s="158" t="s">
        <v>227</v>
      </c>
      <c r="E13" s="159">
        <v>1</v>
      </c>
      <c r="F13" s="60" t="s">
        <v>505</v>
      </c>
      <c r="G13" s="160">
        <v>0</v>
      </c>
      <c r="H13" s="146">
        <v>1310.28</v>
      </c>
      <c r="I13" s="146">
        <v>5241.1099999999997</v>
      </c>
      <c r="J13" s="149">
        <f t="shared" si="0"/>
        <v>6551.3899999999994</v>
      </c>
    </row>
    <row r="14" spans="1:30" ht="14" x14ac:dyDescent="0.3">
      <c r="A14" s="55" t="s">
        <v>183</v>
      </c>
      <c r="B14" s="57" t="s">
        <v>27</v>
      </c>
      <c r="C14" s="63" t="s">
        <v>637</v>
      </c>
      <c r="D14" s="158" t="s">
        <v>407</v>
      </c>
      <c r="E14" s="159">
        <v>1</v>
      </c>
      <c r="F14" s="62" t="s">
        <v>233</v>
      </c>
      <c r="G14" s="160">
        <v>0</v>
      </c>
      <c r="H14" s="146"/>
      <c r="I14" s="146">
        <v>6782.61</v>
      </c>
      <c r="J14" s="149">
        <f t="shared" si="0"/>
        <v>6782.61</v>
      </c>
    </row>
    <row r="15" spans="1:30" ht="14" x14ac:dyDescent="0.3">
      <c r="A15" s="55" t="s">
        <v>207</v>
      </c>
      <c r="B15" s="57" t="s">
        <v>27</v>
      </c>
      <c r="C15" s="63" t="s">
        <v>636</v>
      </c>
      <c r="D15" s="158" t="s">
        <v>227</v>
      </c>
      <c r="E15" s="159">
        <v>1</v>
      </c>
      <c r="F15" s="60" t="s">
        <v>581</v>
      </c>
      <c r="G15" s="160">
        <v>0</v>
      </c>
      <c r="H15" s="146">
        <v>1695.65</v>
      </c>
      <c r="I15" s="146">
        <v>6782.61</v>
      </c>
      <c r="J15" s="149">
        <f t="shared" si="0"/>
        <v>8478.26</v>
      </c>
    </row>
    <row r="16" spans="1:30" ht="14" x14ac:dyDescent="0.3">
      <c r="A16" s="55" t="s">
        <v>196</v>
      </c>
      <c r="B16" s="57" t="s">
        <v>33</v>
      </c>
      <c r="C16" s="63" t="s">
        <v>637</v>
      </c>
      <c r="D16" s="158" t="s">
        <v>227</v>
      </c>
      <c r="E16" s="159">
        <v>1</v>
      </c>
      <c r="F16" s="90" t="s">
        <v>676</v>
      </c>
      <c r="G16" s="160">
        <v>0</v>
      </c>
      <c r="H16" s="146">
        <v>1079.06</v>
      </c>
      <c r="I16" s="145">
        <v>4316.21</v>
      </c>
      <c r="J16" s="149">
        <f t="shared" si="0"/>
        <v>5395.27</v>
      </c>
    </row>
    <row r="17" spans="1:10" ht="14" x14ac:dyDescent="0.3">
      <c r="A17" s="55" t="s">
        <v>182</v>
      </c>
      <c r="B17" s="56" t="s">
        <v>39</v>
      </c>
      <c r="C17" s="59" t="s">
        <v>634</v>
      </c>
      <c r="D17" s="158" t="s">
        <v>227</v>
      </c>
      <c r="E17" s="159">
        <v>1</v>
      </c>
      <c r="F17" s="60" t="s">
        <v>234</v>
      </c>
      <c r="G17" s="160">
        <v>0</v>
      </c>
      <c r="H17" s="146">
        <v>500.99</v>
      </c>
      <c r="I17" s="146">
        <v>2003.96</v>
      </c>
      <c r="J17" s="149">
        <f t="shared" si="0"/>
        <v>2504.9499999999998</v>
      </c>
    </row>
    <row r="18" spans="1:10" ht="14" x14ac:dyDescent="0.3">
      <c r="A18" s="55" t="s">
        <v>182</v>
      </c>
      <c r="B18" s="56" t="s">
        <v>39</v>
      </c>
      <c r="C18" s="61" t="s">
        <v>219</v>
      </c>
      <c r="D18" s="158" t="s">
        <v>227</v>
      </c>
      <c r="E18" s="159">
        <v>1</v>
      </c>
      <c r="F18" s="60" t="s">
        <v>235</v>
      </c>
      <c r="G18" s="160">
        <v>0</v>
      </c>
      <c r="H18" s="146">
        <v>500.99</v>
      </c>
      <c r="I18" s="146">
        <v>2003.96</v>
      </c>
      <c r="J18" s="149">
        <f t="shared" si="0"/>
        <v>2504.9499999999998</v>
      </c>
    </row>
    <row r="19" spans="1:10" ht="14" x14ac:dyDescent="0.3">
      <c r="A19" s="55" t="s">
        <v>181</v>
      </c>
      <c r="B19" s="57" t="s">
        <v>33</v>
      </c>
      <c r="C19" s="59" t="s">
        <v>634</v>
      </c>
      <c r="D19" s="158" t="s">
        <v>227</v>
      </c>
      <c r="E19" s="159">
        <v>1</v>
      </c>
      <c r="F19" s="60" t="s">
        <v>236</v>
      </c>
      <c r="G19" s="160">
        <v>0</v>
      </c>
      <c r="H19" s="146">
        <v>1079.06</v>
      </c>
      <c r="I19" s="145">
        <v>4316.21</v>
      </c>
      <c r="J19" s="149">
        <f t="shared" si="0"/>
        <v>5395.27</v>
      </c>
    </row>
    <row r="20" spans="1:10" ht="14" x14ac:dyDescent="0.3">
      <c r="A20" s="55" t="s">
        <v>183</v>
      </c>
      <c r="B20" s="57" t="s">
        <v>27</v>
      </c>
      <c r="C20" s="61" t="s">
        <v>219</v>
      </c>
      <c r="D20" s="158" t="s">
        <v>227</v>
      </c>
      <c r="E20" s="159">
        <v>1</v>
      </c>
      <c r="F20" s="61" t="s">
        <v>237</v>
      </c>
      <c r="G20" s="160">
        <v>0</v>
      </c>
      <c r="H20" s="146">
        <v>1695.65</v>
      </c>
      <c r="I20" s="146">
        <v>6782.61</v>
      </c>
      <c r="J20" s="149">
        <f t="shared" si="0"/>
        <v>8478.26</v>
      </c>
    </row>
    <row r="21" spans="1:10" ht="14" x14ac:dyDescent="0.3">
      <c r="A21" s="55" t="s">
        <v>183</v>
      </c>
      <c r="B21" s="57" t="s">
        <v>27</v>
      </c>
      <c r="C21" s="59" t="s">
        <v>222</v>
      </c>
      <c r="D21" s="158" t="s">
        <v>227</v>
      </c>
      <c r="E21" s="159">
        <v>1</v>
      </c>
      <c r="F21" s="60" t="s">
        <v>238</v>
      </c>
      <c r="G21" s="160">
        <v>0</v>
      </c>
      <c r="H21" s="146">
        <v>1695.65</v>
      </c>
      <c r="I21" s="146">
        <v>6782.61</v>
      </c>
      <c r="J21" s="149">
        <f t="shared" si="0"/>
        <v>8478.26</v>
      </c>
    </row>
    <row r="22" spans="1:10" ht="14" x14ac:dyDescent="0.3">
      <c r="A22" s="55" t="s">
        <v>185</v>
      </c>
      <c r="B22" s="55" t="s">
        <v>29</v>
      </c>
      <c r="C22" s="61" t="s">
        <v>636</v>
      </c>
      <c r="D22" s="158" t="s">
        <v>227</v>
      </c>
      <c r="E22" s="159">
        <v>1</v>
      </c>
      <c r="F22" s="60" t="s">
        <v>239</v>
      </c>
      <c r="G22" s="160">
        <v>0</v>
      </c>
      <c r="H22" s="146">
        <v>1425.9</v>
      </c>
      <c r="I22" s="146">
        <v>5703.56</v>
      </c>
      <c r="J22" s="149">
        <f t="shared" si="0"/>
        <v>7129.4600000000009</v>
      </c>
    </row>
    <row r="23" spans="1:10" ht="16.5" customHeight="1" x14ac:dyDescent="0.3">
      <c r="A23" s="55" t="s">
        <v>196</v>
      </c>
      <c r="B23" s="57" t="s">
        <v>33</v>
      </c>
      <c r="C23" s="61" t="s">
        <v>219</v>
      </c>
      <c r="D23" s="158" t="s">
        <v>407</v>
      </c>
      <c r="E23" s="159">
        <v>1</v>
      </c>
      <c r="F23" s="60" t="s">
        <v>423</v>
      </c>
      <c r="G23" s="160">
        <v>0</v>
      </c>
      <c r="H23" s="146"/>
      <c r="I23" s="145">
        <v>4316.21</v>
      </c>
      <c r="J23" s="149">
        <f t="shared" si="0"/>
        <v>4316.21</v>
      </c>
    </row>
    <row r="24" spans="1:10" ht="14" x14ac:dyDescent="0.3">
      <c r="A24" s="55" t="s">
        <v>183</v>
      </c>
      <c r="B24" s="57" t="s">
        <v>27</v>
      </c>
      <c r="C24" s="59" t="s">
        <v>222</v>
      </c>
      <c r="D24" s="158" t="s">
        <v>227</v>
      </c>
      <c r="E24" s="159">
        <v>1</v>
      </c>
      <c r="F24" s="60" t="s">
        <v>241</v>
      </c>
      <c r="G24" s="160">
        <v>0</v>
      </c>
      <c r="H24" s="146">
        <v>1695.65</v>
      </c>
      <c r="I24" s="146">
        <v>6782.61</v>
      </c>
      <c r="J24" s="149">
        <f t="shared" si="0"/>
        <v>8478.26</v>
      </c>
    </row>
    <row r="25" spans="1:10" ht="14" x14ac:dyDescent="0.3">
      <c r="A25" s="55" t="s">
        <v>189</v>
      </c>
      <c r="B25" s="55" t="s">
        <v>31</v>
      </c>
      <c r="C25" s="60" t="s">
        <v>636</v>
      </c>
      <c r="D25" s="158" t="s">
        <v>407</v>
      </c>
      <c r="E25" s="159">
        <v>1</v>
      </c>
      <c r="F25" s="60" t="s">
        <v>242</v>
      </c>
      <c r="G25" s="160">
        <v>0</v>
      </c>
      <c r="H25" s="146"/>
      <c r="I25" s="146">
        <v>5241.1099999999997</v>
      </c>
      <c r="J25" s="149">
        <f t="shared" si="0"/>
        <v>5241.1099999999997</v>
      </c>
    </row>
    <row r="26" spans="1:10" ht="14" x14ac:dyDescent="0.3">
      <c r="A26" s="55" t="s">
        <v>180</v>
      </c>
      <c r="B26" s="58" t="s">
        <v>37</v>
      </c>
      <c r="C26" s="61" t="s">
        <v>636</v>
      </c>
      <c r="D26" s="158" t="s">
        <v>227</v>
      </c>
      <c r="E26" s="159">
        <v>1</v>
      </c>
      <c r="F26" s="162" t="s">
        <v>649</v>
      </c>
      <c r="G26" s="160">
        <v>0</v>
      </c>
      <c r="H26" s="146">
        <v>770.75</v>
      </c>
      <c r="I26" s="145">
        <v>3083.01</v>
      </c>
      <c r="J26" s="149">
        <f t="shared" si="0"/>
        <v>3853.76</v>
      </c>
    </row>
    <row r="27" spans="1:10" ht="14" x14ac:dyDescent="0.3">
      <c r="A27" s="55" t="s">
        <v>180</v>
      </c>
      <c r="B27" s="58" t="s">
        <v>37</v>
      </c>
      <c r="C27" s="61" t="s">
        <v>222</v>
      </c>
      <c r="D27" s="158" t="s">
        <v>227</v>
      </c>
      <c r="E27" s="159">
        <v>1</v>
      </c>
      <c r="F27" s="60" t="s">
        <v>243</v>
      </c>
      <c r="G27" s="160">
        <v>0</v>
      </c>
      <c r="H27" s="146">
        <v>770.75</v>
      </c>
      <c r="I27" s="145">
        <v>3083.01</v>
      </c>
      <c r="J27" s="149">
        <f t="shared" si="0"/>
        <v>3853.76</v>
      </c>
    </row>
    <row r="28" spans="1:10" ht="14" x14ac:dyDescent="0.3">
      <c r="A28" s="55" t="s">
        <v>187</v>
      </c>
      <c r="B28" s="55" t="s">
        <v>25</v>
      </c>
      <c r="C28" s="61" t="s">
        <v>219</v>
      </c>
      <c r="D28" s="158" t="s">
        <v>227</v>
      </c>
      <c r="E28" s="159">
        <v>1</v>
      </c>
      <c r="F28" s="63" t="s">
        <v>244</v>
      </c>
      <c r="G28" s="160">
        <v>0</v>
      </c>
      <c r="H28" s="147">
        <v>2600</v>
      </c>
      <c r="I28" s="147">
        <v>10400</v>
      </c>
      <c r="J28" s="146">
        <f t="shared" si="0"/>
        <v>13000</v>
      </c>
    </row>
    <row r="29" spans="1:10" ht="14" x14ac:dyDescent="0.3">
      <c r="A29" s="55" t="s">
        <v>691</v>
      </c>
      <c r="B29" s="55" t="s">
        <v>449</v>
      </c>
      <c r="C29" s="63" t="s">
        <v>637</v>
      </c>
      <c r="D29" s="158" t="s">
        <v>227</v>
      </c>
      <c r="E29" s="159">
        <v>1</v>
      </c>
      <c r="F29" s="152" t="s">
        <v>640</v>
      </c>
      <c r="G29" s="160">
        <v>0</v>
      </c>
      <c r="H29" s="146">
        <v>3709.68</v>
      </c>
      <c r="I29" s="146">
        <v>14838.72</v>
      </c>
      <c r="J29" s="149">
        <f t="shared" si="0"/>
        <v>18548.399999999998</v>
      </c>
    </row>
    <row r="30" spans="1:10" ht="14" x14ac:dyDescent="0.3">
      <c r="A30" s="55" t="s">
        <v>180</v>
      </c>
      <c r="B30" s="58" t="s">
        <v>37</v>
      </c>
      <c r="C30" s="63" t="s">
        <v>679</v>
      </c>
      <c r="D30" s="158" t="s">
        <v>227</v>
      </c>
      <c r="E30" s="159">
        <v>1</v>
      </c>
      <c r="F30" s="60" t="s">
        <v>249</v>
      </c>
      <c r="G30" s="160">
        <v>0</v>
      </c>
      <c r="H30" s="146">
        <v>770.75</v>
      </c>
      <c r="I30" s="145">
        <v>3083.01</v>
      </c>
      <c r="J30" s="149">
        <f t="shared" si="0"/>
        <v>3853.76</v>
      </c>
    </row>
    <row r="31" spans="1:10" ht="14" x14ac:dyDescent="0.3">
      <c r="A31" s="55" t="s">
        <v>181</v>
      </c>
      <c r="B31" s="57" t="s">
        <v>33</v>
      </c>
      <c r="C31" s="60" t="s">
        <v>636</v>
      </c>
      <c r="D31" s="158" t="s">
        <v>407</v>
      </c>
      <c r="E31" s="159">
        <v>1</v>
      </c>
      <c r="F31" s="61" t="s">
        <v>595</v>
      </c>
      <c r="G31" s="160">
        <v>0</v>
      </c>
      <c r="H31" s="146"/>
      <c r="I31" s="145">
        <v>4316.21</v>
      </c>
      <c r="J31" s="149">
        <f t="shared" si="0"/>
        <v>4316.21</v>
      </c>
    </row>
    <row r="32" spans="1:10" ht="14" x14ac:dyDescent="0.3">
      <c r="A32" s="55" t="s">
        <v>182</v>
      </c>
      <c r="B32" s="56" t="s">
        <v>39</v>
      </c>
      <c r="C32" s="60" t="s">
        <v>226</v>
      </c>
      <c r="D32" s="158" t="s">
        <v>227</v>
      </c>
      <c r="E32" s="159">
        <v>1</v>
      </c>
      <c r="F32" s="165" t="s">
        <v>701</v>
      </c>
      <c r="G32" s="160">
        <v>0</v>
      </c>
      <c r="H32" s="146">
        <v>500.99</v>
      </c>
      <c r="I32" s="146">
        <v>2003.96</v>
      </c>
      <c r="J32" s="149">
        <f t="shared" si="0"/>
        <v>2504.9499999999998</v>
      </c>
    </row>
    <row r="33" spans="1:10" ht="14" x14ac:dyDescent="0.3">
      <c r="A33" s="55" t="s">
        <v>180</v>
      </c>
      <c r="B33" s="58" t="s">
        <v>37</v>
      </c>
      <c r="C33" s="61" t="s">
        <v>222</v>
      </c>
      <c r="D33" s="158" t="s">
        <v>227</v>
      </c>
      <c r="E33" s="159">
        <v>1</v>
      </c>
      <c r="F33" s="60" t="s">
        <v>612</v>
      </c>
      <c r="G33" s="160">
        <v>0</v>
      </c>
      <c r="H33" s="146">
        <v>770.75</v>
      </c>
      <c r="I33" s="145">
        <v>3083.01</v>
      </c>
      <c r="J33" s="149">
        <f t="shared" si="0"/>
        <v>3853.76</v>
      </c>
    </row>
    <row r="34" spans="1:10" ht="14" x14ac:dyDescent="0.3">
      <c r="A34" s="55" t="s">
        <v>187</v>
      </c>
      <c r="B34" s="55" t="s">
        <v>25</v>
      </c>
      <c r="C34" s="59" t="s">
        <v>637</v>
      </c>
      <c r="D34" s="158" t="s">
        <v>227</v>
      </c>
      <c r="E34" s="159">
        <v>1</v>
      </c>
      <c r="F34" s="60" t="s">
        <v>623</v>
      </c>
      <c r="G34" s="160">
        <v>0</v>
      </c>
      <c r="H34" s="147">
        <v>2600</v>
      </c>
      <c r="I34" s="147">
        <v>10400</v>
      </c>
      <c r="J34" s="146">
        <f t="shared" si="0"/>
        <v>13000</v>
      </c>
    </row>
    <row r="35" spans="1:10" ht="14" x14ac:dyDescent="0.3">
      <c r="A35" s="55" t="s">
        <v>183</v>
      </c>
      <c r="B35" s="57" t="s">
        <v>27</v>
      </c>
      <c r="C35" s="59" t="s">
        <v>222</v>
      </c>
      <c r="D35" s="158" t="s">
        <v>227</v>
      </c>
      <c r="E35" s="159">
        <v>1</v>
      </c>
      <c r="F35" s="60" t="s">
        <v>253</v>
      </c>
      <c r="G35" s="160">
        <v>0</v>
      </c>
      <c r="H35" s="146">
        <v>1695.65</v>
      </c>
      <c r="I35" s="146">
        <v>6782.61</v>
      </c>
      <c r="J35" s="149">
        <f t="shared" si="0"/>
        <v>8478.26</v>
      </c>
    </row>
    <row r="36" spans="1:10" ht="14" x14ac:dyDescent="0.3">
      <c r="A36" s="55" t="s">
        <v>189</v>
      </c>
      <c r="B36" s="55" t="s">
        <v>31</v>
      </c>
      <c r="C36" s="63" t="s">
        <v>636</v>
      </c>
      <c r="D36" s="158" t="s">
        <v>407</v>
      </c>
      <c r="E36" s="159">
        <v>1</v>
      </c>
      <c r="F36" s="60" t="s">
        <v>254</v>
      </c>
      <c r="G36" s="160">
        <v>0</v>
      </c>
      <c r="H36" s="146"/>
      <c r="I36" s="146">
        <v>5241.1099999999997</v>
      </c>
      <c r="J36" s="149">
        <f t="shared" si="0"/>
        <v>5241.1099999999997</v>
      </c>
    </row>
    <row r="37" spans="1:10" ht="14" x14ac:dyDescent="0.3">
      <c r="A37" s="55" t="s">
        <v>692</v>
      </c>
      <c r="B37" s="55" t="s">
        <v>449</v>
      </c>
      <c r="C37" s="59" t="s">
        <v>634</v>
      </c>
      <c r="D37" s="158" t="s">
        <v>227</v>
      </c>
      <c r="E37" s="159">
        <v>1</v>
      </c>
      <c r="F37" s="129" t="s">
        <v>255</v>
      </c>
      <c r="G37" s="160">
        <v>0</v>
      </c>
      <c r="H37" s="146">
        <v>3709.68</v>
      </c>
      <c r="I37" s="146">
        <v>14838.72</v>
      </c>
      <c r="J37" s="149">
        <f t="shared" si="0"/>
        <v>18548.399999999998</v>
      </c>
    </row>
    <row r="38" spans="1:10" ht="14" x14ac:dyDescent="0.3">
      <c r="A38" s="55" t="s">
        <v>180</v>
      </c>
      <c r="B38" s="58" t="s">
        <v>37</v>
      </c>
      <c r="C38" s="59" t="s">
        <v>634</v>
      </c>
      <c r="D38" s="158" t="s">
        <v>227</v>
      </c>
      <c r="E38" s="159">
        <v>1</v>
      </c>
      <c r="F38" s="60" t="s">
        <v>257</v>
      </c>
      <c r="G38" s="160">
        <v>0</v>
      </c>
      <c r="H38" s="146">
        <v>770.75</v>
      </c>
      <c r="I38" s="145">
        <v>3083.01</v>
      </c>
      <c r="J38" s="149">
        <f t="shared" si="0"/>
        <v>3853.76</v>
      </c>
    </row>
    <row r="39" spans="1:10" ht="14" x14ac:dyDescent="0.3">
      <c r="A39" s="55" t="s">
        <v>181</v>
      </c>
      <c r="B39" s="57" t="s">
        <v>33</v>
      </c>
      <c r="C39" s="61" t="s">
        <v>636</v>
      </c>
      <c r="D39" s="158" t="s">
        <v>227</v>
      </c>
      <c r="E39" s="159">
        <v>1</v>
      </c>
      <c r="F39" s="155" t="s">
        <v>650</v>
      </c>
      <c r="G39" s="160">
        <v>0</v>
      </c>
      <c r="H39" s="146">
        <v>1079.06</v>
      </c>
      <c r="I39" s="145">
        <v>4316.21</v>
      </c>
      <c r="J39" s="149">
        <f t="shared" ref="J39:J70" si="1">H39+I39</f>
        <v>5395.27</v>
      </c>
    </row>
    <row r="40" spans="1:10" ht="26" x14ac:dyDescent="0.3">
      <c r="A40" s="55" t="s">
        <v>191</v>
      </c>
      <c r="B40" s="55" t="s">
        <v>31</v>
      </c>
      <c r="C40" s="61" t="s">
        <v>219</v>
      </c>
      <c r="D40" s="158" t="s">
        <v>407</v>
      </c>
      <c r="E40" s="159">
        <v>1</v>
      </c>
      <c r="F40" s="60" t="s">
        <v>258</v>
      </c>
      <c r="G40" s="160">
        <v>0</v>
      </c>
      <c r="H40" s="146"/>
      <c r="I40" s="146">
        <v>5241.1099999999997</v>
      </c>
      <c r="J40" s="149">
        <f t="shared" si="1"/>
        <v>5241.1099999999997</v>
      </c>
    </row>
    <row r="41" spans="1:10" ht="14" x14ac:dyDescent="0.3">
      <c r="A41" s="55" t="s">
        <v>180</v>
      </c>
      <c r="B41" s="58" t="s">
        <v>37</v>
      </c>
      <c r="C41" s="61" t="s">
        <v>636</v>
      </c>
      <c r="D41" s="158" t="s">
        <v>227</v>
      </c>
      <c r="E41" s="159">
        <v>1</v>
      </c>
      <c r="F41" s="155" t="s">
        <v>651</v>
      </c>
      <c r="G41" s="160">
        <v>0</v>
      </c>
      <c r="H41" s="146">
        <v>770.75</v>
      </c>
      <c r="I41" s="145">
        <v>3083.01</v>
      </c>
      <c r="J41" s="149">
        <f t="shared" si="1"/>
        <v>3853.76</v>
      </c>
    </row>
    <row r="42" spans="1:10" ht="14" x14ac:dyDescent="0.3">
      <c r="A42" s="55" t="s">
        <v>182</v>
      </c>
      <c r="B42" s="56" t="s">
        <v>39</v>
      </c>
      <c r="C42" s="59" t="s">
        <v>222</v>
      </c>
      <c r="D42" s="158" t="s">
        <v>227</v>
      </c>
      <c r="E42" s="159">
        <v>1</v>
      </c>
      <c r="F42" s="60" t="s">
        <v>260</v>
      </c>
      <c r="G42" s="160">
        <v>0</v>
      </c>
      <c r="H42" s="146">
        <v>500.99</v>
      </c>
      <c r="I42" s="146">
        <v>2003.96</v>
      </c>
      <c r="J42" s="149">
        <f t="shared" si="1"/>
        <v>2504.9499999999998</v>
      </c>
    </row>
    <row r="43" spans="1:10" ht="14" x14ac:dyDescent="0.3">
      <c r="A43" s="55" t="s">
        <v>193</v>
      </c>
      <c r="B43" s="57" t="s">
        <v>27</v>
      </c>
      <c r="C43" s="59" t="s">
        <v>634</v>
      </c>
      <c r="D43" s="158" t="s">
        <v>227</v>
      </c>
      <c r="E43" s="159">
        <v>1</v>
      </c>
      <c r="F43" s="60" t="s">
        <v>262</v>
      </c>
      <c r="G43" s="160">
        <v>0</v>
      </c>
      <c r="H43" s="146">
        <v>1695.65</v>
      </c>
      <c r="I43" s="146">
        <v>6782.61</v>
      </c>
      <c r="J43" s="149">
        <f t="shared" si="1"/>
        <v>8478.26</v>
      </c>
    </row>
    <row r="44" spans="1:10" ht="14" x14ac:dyDescent="0.3">
      <c r="A44" s="55" t="s">
        <v>183</v>
      </c>
      <c r="B44" s="57" t="s">
        <v>27</v>
      </c>
      <c r="C44" s="63" t="s">
        <v>222</v>
      </c>
      <c r="D44" s="158" t="s">
        <v>227</v>
      </c>
      <c r="E44" s="159">
        <v>1</v>
      </c>
      <c r="F44" s="61" t="s">
        <v>263</v>
      </c>
      <c r="G44" s="160">
        <v>0</v>
      </c>
      <c r="H44" s="146">
        <v>1695.65</v>
      </c>
      <c r="I44" s="146">
        <v>6782.61</v>
      </c>
      <c r="J44" s="149">
        <f t="shared" si="1"/>
        <v>8478.26</v>
      </c>
    </row>
    <row r="45" spans="1:10" ht="14" x14ac:dyDescent="0.3">
      <c r="A45" s="55" t="s">
        <v>185</v>
      </c>
      <c r="B45" s="55" t="s">
        <v>29</v>
      </c>
      <c r="C45" s="59" t="s">
        <v>634</v>
      </c>
      <c r="D45" s="158" t="s">
        <v>227</v>
      </c>
      <c r="E45" s="159">
        <v>1</v>
      </c>
      <c r="F45" s="60" t="s">
        <v>264</v>
      </c>
      <c r="G45" s="160">
        <v>0</v>
      </c>
      <c r="H45" s="146">
        <v>1425.9</v>
      </c>
      <c r="I45" s="146">
        <v>5703.56</v>
      </c>
      <c r="J45" s="149">
        <f t="shared" si="1"/>
        <v>7129.4600000000009</v>
      </c>
    </row>
    <row r="46" spans="1:10" ht="14" x14ac:dyDescent="0.3">
      <c r="A46" s="55" t="s">
        <v>188</v>
      </c>
      <c r="B46" s="55" t="s">
        <v>35</v>
      </c>
      <c r="C46" s="59" t="s">
        <v>222</v>
      </c>
      <c r="D46" s="158" t="s">
        <v>227</v>
      </c>
      <c r="E46" s="159">
        <v>1</v>
      </c>
      <c r="F46" s="60" t="s">
        <v>265</v>
      </c>
      <c r="G46" s="160">
        <v>0</v>
      </c>
      <c r="H46" s="146">
        <v>936.46</v>
      </c>
      <c r="I46" s="146">
        <v>3745.85</v>
      </c>
      <c r="J46" s="149">
        <f t="shared" si="1"/>
        <v>4682.3099999999995</v>
      </c>
    </row>
    <row r="47" spans="1:10" ht="14" x14ac:dyDescent="0.3">
      <c r="A47" s="55" t="s">
        <v>180</v>
      </c>
      <c r="B47" s="58" t="s">
        <v>37</v>
      </c>
      <c r="C47" s="60" t="s">
        <v>226</v>
      </c>
      <c r="D47" s="158" t="s">
        <v>407</v>
      </c>
      <c r="E47" s="159">
        <v>1</v>
      </c>
      <c r="F47" s="60" t="s">
        <v>266</v>
      </c>
      <c r="G47" s="160">
        <v>0</v>
      </c>
      <c r="H47" s="146"/>
      <c r="I47" s="145">
        <v>3083.01</v>
      </c>
      <c r="J47" s="149">
        <f t="shared" si="1"/>
        <v>3083.01</v>
      </c>
    </row>
    <row r="48" spans="1:10" ht="14" x14ac:dyDescent="0.3">
      <c r="A48" s="55" t="s">
        <v>182</v>
      </c>
      <c r="B48" s="56" t="s">
        <v>39</v>
      </c>
      <c r="C48" s="59" t="s">
        <v>222</v>
      </c>
      <c r="D48" s="158" t="s">
        <v>227</v>
      </c>
      <c r="E48" s="159">
        <v>1</v>
      </c>
      <c r="F48" s="60" t="s">
        <v>268</v>
      </c>
      <c r="G48" s="160">
        <v>0</v>
      </c>
      <c r="H48" s="146">
        <v>500.99</v>
      </c>
      <c r="I48" s="146">
        <v>2003.96</v>
      </c>
      <c r="J48" s="149">
        <f t="shared" si="1"/>
        <v>2504.9499999999998</v>
      </c>
    </row>
    <row r="49" spans="1:10" ht="14" x14ac:dyDescent="0.3">
      <c r="A49" s="55" t="s">
        <v>185</v>
      </c>
      <c r="B49" s="55" t="s">
        <v>29</v>
      </c>
      <c r="C49" s="63" t="s">
        <v>637</v>
      </c>
      <c r="D49" s="158" t="s">
        <v>227</v>
      </c>
      <c r="E49" s="159">
        <v>1</v>
      </c>
      <c r="F49" s="60" t="s">
        <v>674</v>
      </c>
      <c r="G49" s="160">
        <v>0</v>
      </c>
      <c r="H49" s="146">
        <v>1425.9</v>
      </c>
      <c r="I49" s="146">
        <v>5703.56</v>
      </c>
      <c r="J49" s="149">
        <f t="shared" si="1"/>
        <v>7129.4600000000009</v>
      </c>
    </row>
    <row r="50" spans="1:10" ht="14" x14ac:dyDescent="0.3">
      <c r="A50" s="55" t="s">
        <v>181</v>
      </c>
      <c r="B50" s="57" t="s">
        <v>33</v>
      </c>
      <c r="C50" s="61" t="s">
        <v>219</v>
      </c>
      <c r="D50" s="158" t="s">
        <v>227</v>
      </c>
      <c r="E50" s="159">
        <v>1</v>
      </c>
      <c r="F50" s="61" t="s">
        <v>270</v>
      </c>
      <c r="G50" s="160">
        <v>0</v>
      </c>
      <c r="H50" s="146">
        <v>1079.06</v>
      </c>
      <c r="I50" s="145">
        <v>4316.21</v>
      </c>
      <c r="J50" s="149">
        <f t="shared" si="1"/>
        <v>5395.27</v>
      </c>
    </row>
    <row r="51" spans="1:10" ht="14" x14ac:dyDescent="0.3">
      <c r="A51" s="55" t="s">
        <v>183</v>
      </c>
      <c r="B51" s="57" t="s">
        <v>27</v>
      </c>
      <c r="C51" s="59" t="s">
        <v>222</v>
      </c>
      <c r="D51" s="158" t="s">
        <v>407</v>
      </c>
      <c r="E51" s="159">
        <v>1</v>
      </c>
      <c r="F51" s="60" t="s">
        <v>271</v>
      </c>
      <c r="G51" s="160">
        <v>0</v>
      </c>
      <c r="H51" s="146"/>
      <c r="I51" s="146">
        <v>6782.61</v>
      </c>
      <c r="J51" s="149">
        <f t="shared" si="1"/>
        <v>6782.61</v>
      </c>
    </row>
    <row r="52" spans="1:10" ht="14" x14ac:dyDescent="0.3">
      <c r="A52" s="55" t="s">
        <v>180</v>
      </c>
      <c r="B52" s="58" t="s">
        <v>37</v>
      </c>
      <c r="C52" s="63" t="s">
        <v>636</v>
      </c>
      <c r="D52" s="158" t="s">
        <v>227</v>
      </c>
      <c r="E52" s="159">
        <v>1</v>
      </c>
      <c r="F52" s="90" t="s">
        <v>642</v>
      </c>
      <c r="G52" s="160">
        <v>0</v>
      </c>
      <c r="H52" s="146">
        <v>770.75</v>
      </c>
      <c r="I52" s="145">
        <v>3083.01</v>
      </c>
      <c r="J52" s="149">
        <f t="shared" si="1"/>
        <v>3853.76</v>
      </c>
    </row>
    <row r="53" spans="1:10" ht="14" x14ac:dyDescent="0.3">
      <c r="A53" s="55" t="s">
        <v>183</v>
      </c>
      <c r="B53" s="57" t="s">
        <v>27</v>
      </c>
      <c r="C53" s="59" t="s">
        <v>222</v>
      </c>
      <c r="D53" s="158" t="s">
        <v>227</v>
      </c>
      <c r="E53" s="159">
        <v>1</v>
      </c>
      <c r="F53" s="60" t="s">
        <v>275</v>
      </c>
      <c r="G53" s="160">
        <v>0</v>
      </c>
      <c r="H53" s="146">
        <v>1695.65</v>
      </c>
      <c r="I53" s="146">
        <v>6782.61</v>
      </c>
      <c r="J53" s="149">
        <f t="shared" si="1"/>
        <v>8478.26</v>
      </c>
    </row>
    <row r="54" spans="1:10" ht="14" x14ac:dyDescent="0.3">
      <c r="A54" s="55" t="s">
        <v>195</v>
      </c>
      <c r="B54" s="55" t="s">
        <v>41</v>
      </c>
      <c r="C54" s="60" t="s">
        <v>636</v>
      </c>
      <c r="D54" s="158" t="s">
        <v>227</v>
      </c>
      <c r="E54" s="159">
        <v>1</v>
      </c>
      <c r="F54" s="60" t="s">
        <v>590</v>
      </c>
      <c r="G54" s="160">
        <v>0</v>
      </c>
      <c r="H54" s="146">
        <v>308.3</v>
      </c>
      <c r="I54" s="146">
        <v>1233.21</v>
      </c>
      <c r="J54" s="150">
        <f t="shared" si="1"/>
        <v>1541.51</v>
      </c>
    </row>
    <row r="55" spans="1:10" ht="14" x14ac:dyDescent="0.3">
      <c r="A55" s="55" t="s">
        <v>182</v>
      </c>
      <c r="B55" s="56" t="s">
        <v>39</v>
      </c>
      <c r="C55" s="59" t="s">
        <v>222</v>
      </c>
      <c r="D55" s="158" t="s">
        <v>227</v>
      </c>
      <c r="E55" s="159">
        <v>1</v>
      </c>
      <c r="F55" s="60" t="s">
        <v>278</v>
      </c>
      <c r="G55" s="160">
        <v>0</v>
      </c>
      <c r="H55" s="146">
        <v>500.99</v>
      </c>
      <c r="I55" s="146">
        <v>2003.96</v>
      </c>
      <c r="J55" s="149">
        <f t="shared" si="1"/>
        <v>2504.9499999999998</v>
      </c>
    </row>
    <row r="56" spans="1:10" ht="14" x14ac:dyDescent="0.3">
      <c r="A56" s="55" t="s">
        <v>195</v>
      </c>
      <c r="B56" s="55" t="s">
        <v>41</v>
      </c>
      <c r="C56" s="59" t="s">
        <v>222</v>
      </c>
      <c r="D56" s="158" t="s">
        <v>227</v>
      </c>
      <c r="E56" s="159">
        <v>1</v>
      </c>
      <c r="F56" s="61" t="s">
        <v>280</v>
      </c>
      <c r="G56" s="160">
        <v>0</v>
      </c>
      <c r="H56" s="146">
        <v>308.3</v>
      </c>
      <c r="I56" s="146">
        <v>1233.21</v>
      </c>
      <c r="J56" s="150">
        <f t="shared" si="1"/>
        <v>1541.51</v>
      </c>
    </row>
    <row r="57" spans="1:10" ht="14" x14ac:dyDescent="0.3">
      <c r="A57" s="55" t="s">
        <v>185</v>
      </c>
      <c r="B57" s="55" t="s">
        <v>29</v>
      </c>
      <c r="C57" s="59" t="s">
        <v>222</v>
      </c>
      <c r="D57" s="158" t="s">
        <v>227</v>
      </c>
      <c r="E57" s="159">
        <v>1</v>
      </c>
      <c r="F57" s="61" t="s">
        <v>611</v>
      </c>
      <c r="G57" s="160">
        <v>0</v>
      </c>
      <c r="H57" s="146">
        <v>1425.9</v>
      </c>
      <c r="I57" s="146">
        <v>5703.56</v>
      </c>
      <c r="J57" s="149">
        <f t="shared" si="1"/>
        <v>7129.4600000000009</v>
      </c>
    </row>
    <row r="58" spans="1:10" ht="14" x14ac:dyDescent="0.3">
      <c r="A58" s="55" t="s">
        <v>189</v>
      </c>
      <c r="B58" s="55" t="s">
        <v>31</v>
      </c>
      <c r="C58" s="61" t="s">
        <v>219</v>
      </c>
      <c r="D58" s="158" t="s">
        <v>227</v>
      </c>
      <c r="E58" s="159">
        <v>1</v>
      </c>
      <c r="F58" s="60" t="s">
        <v>281</v>
      </c>
      <c r="G58" s="160">
        <v>0</v>
      </c>
      <c r="H58" s="146">
        <v>1310.28</v>
      </c>
      <c r="I58" s="146">
        <v>5241.1099999999997</v>
      </c>
      <c r="J58" s="149">
        <f t="shared" si="1"/>
        <v>6551.3899999999994</v>
      </c>
    </row>
    <row r="59" spans="1:10" ht="14" x14ac:dyDescent="0.3">
      <c r="A59" s="55" t="s">
        <v>187</v>
      </c>
      <c r="B59" s="55" t="s">
        <v>25</v>
      </c>
      <c r="C59" s="59" t="s">
        <v>222</v>
      </c>
      <c r="D59" s="158" t="s">
        <v>227</v>
      </c>
      <c r="E59" s="159">
        <v>1</v>
      </c>
      <c r="F59" s="60" t="s">
        <v>282</v>
      </c>
      <c r="G59" s="160">
        <v>0</v>
      </c>
      <c r="H59" s="147">
        <v>2600</v>
      </c>
      <c r="I59" s="147">
        <v>10400</v>
      </c>
      <c r="J59" s="146">
        <f t="shared" si="1"/>
        <v>13000</v>
      </c>
    </row>
    <row r="60" spans="1:10" ht="14" x14ac:dyDescent="0.3">
      <c r="A60" s="55" t="s">
        <v>196</v>
      </c>
      <c r="B60" s="57" t="s">
        <v>33</v>
      </c>
      <c r="C60" s="61" t="s">
        <v>219</v>
      </c>
      <c r="D60" s="158" t="s">
        <v>227</v>
      </c>
      <c r="E60" s="159">
        <v>1</v>
      </c>
      <c r="F60" s="60" t="s">
        <v>283</v>
      </c>
      <c r="G60" s="160">
        <v>0</v>
      </c>
      <c r="H60" s="146">
        <v>1079.06</v>
      </c>
      <c r="I60" s="145">
        <v>4316.21</v>
      </c>
      <c r="J60" s="149">
        <f t="shared" si="1"/>
        <v>5395.27</v>
      </c>
    </row>
    <row r="61" spans="1:10" ht="14" x14ac:dyDescent="0.3">
      <c r="A61" s="55" t="s">
        <v>189</v>
      </c>
      <c r="B61" s="55" t="s">
        <v>31</v>
      </c>
      <c r="C61" s="60" t="s">
        <v>226</v>
      </c>
      <c r="D61" s="158" t="s">
        <v>227</v>
      </c>
      <c r="E61" s="159">
        <v>1</v>
      </c>
      <c r="F61" s="154" t="s">
        <v>284</v>
      </c>
      <c r="G61" s="160">
        <v>0</v>
      </c>
      <c r="H61" s="146">
        <v>1310.28</v>
      </c>
      <c r="I61" s="146">
        <v>5241.1099999999997</v>
      </c>
      <c r="J61" s="149">
        <f t="shared" si="1"/>
        <v>6551.3899999999994</v>
      </c>
    </row>
    <row r="62" spans="1:10" ht="14" x14ac:dyDescent="0.3">
      <c r="A62" s="55" t="s">
        <v>182</v>
      </c>
      <c r="B62" s="56" t="s">
        <v>39</v>
      </c>
      <c r="C62" s="60" t="s">
        <v>226</v>
      </c>
      <c r="D62" s="158" t="s">
        <v>227</v>
      </c>
      <c r="E62" s="159">
        <v>1</v>
      </c>
      <c r="F62" s="63" t="s">
        <v>702</v>
      </c>
      <c r="G62" s="160">
        <v>0</v>
      </c>
      <c r="H62" s="146">
        <v>500.99</v>
      </c>
      <c r="I62" s="146">
        <v>2003.96</v>
      </c>
      <c r="J62" s="149">
        <f t="shared" si="1"/>
        <v>2504.9499999999998</v>
      </c>
    </row>
    <row r="63" spans="1:10" ht="14" x14ac:dyDescent="0.3">
      <c r="A63" s="55" t="s">
        <v>182</v>
      </c>
      <c r="B63" s="56" t="s">
        <v>39</v>
      </c>
      <c r="C63" s="59" t="s">
        <v>634</v>
      </c>
      <c r="D63" s="158" t="s">
        <v>227</v>
      </c>
      <c r="E63" s="159">
        <v>1</v>
      </c>
      <c r="F63" s="155" t="s">
        <v>703</v>
      </c>
      <c r="G63" s="160">
        <v>0</v>
      </c>
      <c r="H63" s="146">
        <v>500.99</v>
      </c>
      <c r="I63" s="146">
        <v>2003.96</v>
      </c>
      <c r="J63" s="149">
        <f t="shared" si="1"/>
        <v>2504.9499999999998</v>
      </c>
    </row>
    <row r="64" spans="1:10" ht="14" x14ac:dyDescent="0.3">
      <c r="A64" s="55" t="s">
        <v>203</v>
      </c>
      <c r="B64" s="55" t="s">
        <v>31</v>
      </c>
      <c r="C64" s="60" t="s">
        <v>226</v>
      </c>
      <c r="D64" s="158" t="s">
        <v>407</v>
      </c>
      <c r="E64" s="159">
        <v>1</v>
      </c>
      <c r="F64" s="60" t="s">
        <v>288</v>
      </c>
      <c r="G64" s="160">
        <v>0</v>
      </c>
      <c r="H64" s="146"/>
      <c r="I64" s="146">
        <v>5241.1099999999997</v>
      </c>
      <c r="J64" s="149">
        <f t="shared" si="1"/>
        <v>5241.1099999999997</v>
      </c>
    </row>
    <row r="65" spans="1:10" ht="14" x14ac:dyDescent="0.3">
      <c r="A65" s="55" t="s">
        <v>189</v>
      </c>
      <c r="B65" s="55" t="s">
        <v>31</v>
      </c>
      <c r="C65" s="61" t="s">
        <v>636</v>
      </c>
      <c r="D65" s="158" t="s">
        <v>227</v>
      </c>
      <c r="E65" s="159">
        <v>1</v>
      </c>
      <c r="F65" s="90" t="s">
        <v>643</v>
      </c>
      <c r="G65" s="160">
        <v>0</v>
      </c>
      <c r="H65" s="146">
        <v>1310.28</v>
      </c>
      <c r="I65" s="146">
        <v>5241.1099999999997</v>
      </c>
      <c r="J65" s="149">
        <f t="shared" si="1"/>
        <v>6551.3899999999994</v>
      </c>
    </row>
    <row r="66" spans="1:10" ht="14" x14ac:dyDescent="0.3">
      <c r="A66" s="56" t="s">
        <v>189</v>
      </c>
      <c r="B66" s="56" t="s">
        <v>31</v>
      </c>
      <c r="C66" s="59" t="s">
        <v>634</v>
      </c>
      <c r="D66" s="158" t="s">
        <v>227</v>
      </c>
      <c r="E66" s="159">
        <v>1</v>
      </c>
      <c r="F66" s="129" t="s">
        <v>704</v>
      </c>
      <c r="G66" s="160">
        <v>0</v>
      </c>
      <c r="H66" s="146">
        <v>1310.28</v>
      </c>
      <c r="I66" s="146">
        <v>5241.1099999999997</v>
      </c>
      <c r="J66" s="149">
        <f t="shared" si="1"/>
        <v>6551.3899999999994</v>
      </c>
    </row>
    <row r="67" spans="1:10" ht="14" x14ac:dyDescent="0.3">
      <c r="A67" s="55" t="s">
        <v>201</v>
      </c>
      <c r="B67" s="56" t="s">
        <v>39</v>
      </c>
      <c r="C67" s="63" t="s">
        <v>637</v>
      </c>
      <c r="D67" s="158" t="s">
        <v>227</v>
      </c>
      <c r="E67" s="159">
        <v>1</v>
      </c>
      <c r="F67" s="60" t="s">
        <v>594</v>
      </c>
      <c r="G67" s="160">
        <v>0</v>
      </c>
      <c r="H67" s="146">
        <v>500.99</v>
      </c>
      <c r="I67" s="146">
        <v>2003.96</v>
      </c>
      <c r="J67" s="149">
        <f t="shared" si="1"/>
        <v>2504.9499999999998</v>
      </c>
    </row>
    <row r="68" spans="1:10" ht="14" x14ac:dyDescent="0.3">
      <c r="A68" s="55" t="s">
        <v>188</v>
      </c>
      <c r="B68" s="55" t="s">
        <v>35</v>
      </c>
      <c r="C68" s="59" t="s">
        <v>219</v>
      </c>
      <c r="D68" s="158" t="s">
        <v>227</v>
      </c>
      <c r="E68" s="159">
        <v>1</v>
      </c>
      <c r="F68" s="155" t="s">
        <v>705</v>
      </c>
      <c r="G68" s="160">
        <v>0</v>
      </c>
      <c r="H68" s="146">
        <v>936.46</v>
      </c>
      <c r="I68" s="146">
        <v>3745.85</v>
      </c>
      <c r="J68" s="149">
        <f t="shared" si="1"/>
        <v>4682.3099999999995</v>
      </c>
    </row>
    <row r="69" spans="1:10" ht="14" x14ac:dyDescent="0.3">
      <c r="A69" s="55" t="s">
        <v>199</v>
      </c>
      <c r="B69" s="55" t="s">
        <v>31</v>
      </c>
      <c r="C69" s="59" t="s">
        <v>634</v>
      </c>
      <c r="D69" s="158" t="s">
        <v>227</v>
      </c>
      <c r="E69" s="159">
        <v>1</v>
      </c>
      <c r="F69" s="60" t="s">
        <v>297</v>
      </c>
      <c r="G69" s="160">
        <v>0</v>
      </c>
      <c r="H69" s="146">
        <v>1310.28</v>
      </c>
      <c r="I69" s="146">
        <v>5241.1099999999997</v>
      </c>
      <c r="J69" s="149">
        <f t="shared" si="1"/>
        <v>6551.3899999999994</v>
      </c>
    </row>
    <row r="70" spans="1:10" ht="14" x14ac:dyDescent="0.3">
      <c r="A70" s="55" t="s">
        <v>200</v>
      </c>
      <c r="B70" s="57" t="s">
        <v>33</v>
      </c>
      <c r="C70" s="59" t="s">
        <v>222</v>
      </c>
      <c r="D70" s="158" t="s">
        <v>407</v>
      </c>
      <c r="E70" s="159">
        <v>1</v>
      </c>
      <c r="F70" s="60" t="s">
        <v>298</v>
      </c>
      <c r="G70" s="160">
        <v>0</v>
      </c>
      <c r="H70" s="146"/>
      <c r="I70" s="145">
        <v>4316.21</v>
      </c>
      <c r="J70" s="149">
        <f t="shared" si="1"/>
        <v>4316.21</v>
      </c>
    </row>
    <row r="71" spans="1:10" ht="14" x14ac:dyDescent="0.3">
      <c r="A71" s="55" t="s">
        <v>183</v>
      </c>
      <c r="B71" s="57" t="s">
        <v>27</v>
      </c>
      <c r="C71" s="61" t="s">
        <v>636</v>
      </c>
      <c r="D71" s="158" t="s">
        <v>227</v>
      </c>
      <c r="E71" s="159">
        <v>1</v>
      </c>
      <c r="F71" s="90" t="s">
        <v>610</v>
      </c>
      <c r="G71" s="160">
        <v>0</v>
      </c>
      <c r="H71" s="146">
        <v>1695.65</v>
      </c>
      <c r="I71" s="146">
        <v>6782.61</v>
      </c>
      <c r="J71" s="149">
        <f t="shared" ref="J71:J102" si="2">H71+I71</f>
        <v>8478.26</v>
      </c>
    </row>
    <row r="72" spans="1:10" ht="14" x14ac:dyDescent="0.3">
      <c r="A72" s="55" t="s">
        <v>202</v>
      </c>
      <c r="B72" s="55" t="s">
        <v>31</v>
      </c>
      <c r="C72" s="59" t="s">
        <v>222</v>
      </c>
      <c r="D72" s="158" t="s">
        <v>407</v>
      </c>
      <c r="E72" s="159">
        <v>1</v>
      </c>
      <c r="F72" s="129" t="s">
        <v>300</v>
      </c>
      <c r="G72" s="160">
        <v>0</v>
      </c>
      <c r="H72" s="146"/>
      <c r="I72" s="146">
        <v>5241.1099999999997</v>
      </c>
      <c r="J72" s="149">
        <f t="shared" si="2"/>
        <v>5241.1099999999997</v>
      </c>
    </row>
    <row r="73" spans="1:10" ht="14" x14ac:dyDescent="0.3">
      <c r="A73" s="55" t="s">
        <v>180</v>
      </c>
      <c r="B73" s="58" t="s">
        <v>37</v>
      </c>
      <c r="C73" s="61" t="s">
        <v>636</v>
      </c>
      <c r="D73" s="158" t="s">
        <v>227</v>
      </c>
      <c r="E73" s="159">
        <v>1</v>
      </c>
      <c r="F73" s="60" t="s">
        <v>614</v>
      </c>
      <c r="G73" s="160">
        <v>0</v>
      </c>
      <c r="H73" s="146">
        <v>770.75</v>
      </c>
      <c r="I73" s="145">
        <v>3083.01</v>
      </c>
      <c r="J73" s="149">
        <f t="shared" si="2"/>
        <v>3853.76</v>
      </c>
    </row>
    <row r="74" spans="1:10" ht="14" x14ac:dyDescent="0.3">
      <c r="A74" s="55" t="s">
        <v>189</v>
      </c>
      <c r="B74" s="55" t="s">
        <v>31</v>
      </c>
      <c r="C74" s="61" t="s">
        <v>219</v>
      </c>
      <c r="D74" s="158" t="s">
        <v>227</v>
      </c>
      <c r="E74" s="159">
        <v>1</v>
      </c>
      <c r="F74" s="61" t="s">
        <v>302</v>
      </c>
      <c r="G74" s="160">
        <v>0</v>
      </c>
      <c r="H74" s="146">
        <v>1310.28</v>
      </c>
      <c r="I74" s="146">
        <v>5241.1099999999997</v>
      </c>
      <c r="J74" s="149">
        <f t="shared" si="2"/>
        <v>6551.3899999999994</v>
      </c>
    </row>
    <row r="75" spans="1:10" ht="14" x14ac:dyDescent="0.3">
      <c r="A75" s="56" t="s">
        <v>182</v>
      </c>
      <c r="B75" s="56" t="s">
        <v>39</v>
      </c>
      <c r="C75" s="59" t="s">
        <v>634</v>
      </c>
      <c r="D75" s="158" t="s">
        <v>227</v>
      </c>
      <c r="E75" s="159">
        <v>1</v>
      </c>
      <c r="F75" s="90" t="s">
        <v>644</v>
      </c>
      <c r="G75" s="160">
        <v>0</v>
      </c>
      <c r="H75" s="146">
        <v>500.99</v>
      </c>
      <c r="I75" s="146">
        <v>2003.96</v>
      </c>
      <c r="J75" s="149">
        <f t="shared" si="2"/>
        <v>2504.9499999999998</v>
      </c>
    </row>
    <row r="76" spans="1:10" ht="14" x14ac:dyDescent="0.3">
      <c r="A76" s="55" t="s">
        <v>195</v>
      </c>
      <c r="B76" s="55" t="s">
        <v>41</v>
      </c>
      <c r="C76" s="59" t="s">
        <v>222</v>
      </c>
      <c r="D76" s="158" t="s">
        <v>227</v>
      </c>
      <c r="E76" s="159">
        <v>1</v>
      </c>
      <c r="F76" s="60" t="s">
        <v>304</v>
      </c>
      <c r="G76" s="160">
        <v>0</v>
      </c>
      <c r="H76" s="146">
        <v>308.3</v>
      </c>
      <c r="I76" s="146">
        <v>1233.21</v>
      </c>
      <c r="J76" s="150">
        <f t="shared" si="2"/>
        <v>1541.51</v>
      </c>
    </row>
    <row r="77" spans="1:10" ht="14" x14ac:dyDescent="0.3">
      <c r="A77" s="55" t="s">
        <v>180</v>
      </c>
      <c r="B77" s="58" t="s">
        <v>37</v>
      </c>
      <c r="C77" s="60" t="s">
        <v>226</v>
      </c>
      <c r="D77" s="158" t="s">
        <v>407</v>
      </c>
      <c r="E77" s="159">
        <v>1</v>
      </c>
      <c r="F77" s="60" t="s">
        <v>411</v>
      </c>
      <c r="G77" s="160">
        <v>0</v>
      </c>
      <c r="H77" s="146"/>
      <c r="I77" s="145">
        <v>3083.01</v>
      </c>
      <c r="J77" s="149">
        <f t="shared" si="2"/>
        <v>3083.01</v>
      </c>
    </row>
    <row r="78" spans="1:10" ht="14" x14ac:dyDescent="0.3">
      <c r="A78" s="55" t="s">
        <v>197</v>
      </c>
      <c r="B78" s="57" t="s">
        <v>27</v>
      </c>
      <c r="C78" s="60" t="s">
        <v>226</v>
      </c>
      <c r="D78" s="158" t="s">
        <v>407</v>
      </c>
      <c r="E78" s="159">
        <v>1</v>
      </c>
      <c r="F78" s="60" t="s">
        <v>305</v>
      </c>
      <c r="G78" s="160">
        <v>0</v>
      </c>
      <c r="H78" s="146"/>
      <c r="I78" s="146">
        <v>6782.61</v>
      </c>
      <c r="J78" s="149">
        <f t="shared" si="2"/>
        <v>6782.61</v>
      </c>
    </row>
    <row r="79" spans="1:10" ht="14" x14ac:dyDescent="0.3">
      <c r="A79" s="55" t="s">
        <v>189</v>
      </c>
      <c r="B79" s="55" t="s">
        <v>31</v>
      </c>
      <c r="C79" s="59" t="s">
        <v>222</v>
      </c>
      <c r="D79" s="158" t="s">
        <v>227</v>
      </c>
      <c r="E79" s="159">
        <v>1</v>
      </c>
      <c r="F79" s="60" t="s">
        <v>664</v>
      </c>
      <c r="G79" s="160">
        <v>0</v>
      </c>
      <c r="H79" s="146">
        <v>1310.28</v>
      </c>
      <c r="I79" s="146">
        <v>5241.1099999999997</v>
      </c>
      <c r="J79" s="149">
        <f t="shared" si="2"/>
        <v>6551.3899999999994</v>
      </c>
    </row>
    <row r="80" spans="1:10" ht="14" x14ac:dyDescent="0.3">
      <c r="A80" s="55" t="s">
        <v>693</v>
      </c>
      <c r="B80" s="55" t="s">
        <v>449</v>
      </c>
      <c r="C80" s="61" t="s">
        <v>219</v>
      </c>
      <c r="D80" s="158" t="s">
        <v>461</v>
      </c>
      <c r="E80" s="159">
        <v>1</v>
      </c>
      <c r="F80" s="90" t="s">
        <v>625</v>
      </c>
      <c r="G80" s="160">
        <v>0</v>
      </c>
      <c r="H80" s="146"/>
      <c r="I80" s="146">
        <v>14838.72</v>
      </c>
      <c r="J80" s="149">
        <f t="shared" si="2"/>
        <v>14838.72</v>
      </c>
    </row>
    <row r="81" spans="1:10" ht="14" x14ac:dyDescent="0.3">
      <c r="A81" s="55" t="s">
        <v>187</v>
      </c>
      <c r="B81" s="55" t="s">
        <v>25</v>
      </c>
      <c r="C81" s="61" t="s">
        <v>636</v>
      </c>
      <c r="D81" s="158" t="s">
        <v>407</v>
      </c>
      <c r="E81" s="159">
        <v>1</v>
      </c>
      <c r="F81" s="89" t="s">
        <v>306</v>
      </c>
      <c r="G81" s="160">
        <v>0</v>
      </c>
      <c r="H81" s="147"/>
      <c r="I81" s="147">
        <v>10400</v>
      </c>
      <c r="J81" s="146">
        <f t="shared" si="2"/>
        <v>10400</v>
      </c>
    </row>
    <row r="82" spans="1:10" ht="14" x14ac:dyDescent="0.3">
      <c r="A82" s="55" t="s">
        <v>180</v>
      </c>
      <c r="B82" s="57" t="s">
        <v>37</v>
      </c>
      <c r="C82" s="61" t="s">
        <v>636</v>
      </c>
      <c r="D82" s="158" t="s">
        <v>227</v>
      </c>
      <c r="E82" s="159">
        <v>1</v>
      </c>
      <c r="F82" s="156" t="s">
        <v>653</v>
      </c>
      <c r="G82" s="160">
        <v>0</v>
      </c>
      <c r="H82" s="146">
        <v>770.75</v>
      </c>
      <c r="I82" s="145">
        <v>3083.01</v>
      </c>
      <c r="J82" s="149">
        <f t="shared" si="2"/>
        <v>3853.76</v>
      </c>
    </row>
    <row r="83" spans="1:10" ht="14" x14ac:dyDescent="0.3">
      <c r="A83" s="55" t="s">
        <v>199</v>
      </c>
      <c r="B83" s="55" t="s">
        <v>31</v>
      </c>
      <c r="C83" s="59" t="s">
        <v>219</v>
      </c>
      <c r="D83" s="158" t="s">
        <v>227</v>
      </c>
      <c r="E83" s="159">
        <v>1</v>
      </c>
      <c r="F83" s="155" t="s">
        <v>509</v>
      </c>
      <c r="G83" s="160">
        <v>0</v>
      </c>
      <c r="H83" s="146">
        <v>1310.28</v>
      </c>
      <c r="I83" s="146">
        <v>5241.1099999999997</v>
      </c>
      <c r="J83" s="149">
        <f t="shared" si="2"/>
        <v>6551.3899999999994</v>
      </c>
    </row>
    <row r="84" spans="1:10" ht="14" x14ac:dyDescent="0.3">
      <c r="A84" s="55" t="s">
        <v>183</v>
      </c>
      <c r="B84" s="57" t="s">
        <v>27</v>
      </c>
      <c r="C84" s="60" t="s">
        <v>226</v>
      </c>
      <c r="D84" s="158" t="s">
        <v>227</v>
      </c>
      <c r="E84" s="159">
        <v>1</v>
      </c>
      <c r="F84" s="129" t="s">
        <v>311</v>
      </c>
      <c r="G84" s="160">
        <v>0</v>
      </c>
      <c r="H84" s="146">
        <v>1695.65</v>
      </c>
      <c r="I84" s="146">
        <v>6782.61</v>
      </c>
      <c r="J84" s="149">
        <f t="shared" si="2"/>
        <v>8478.26</v>
      </c>
    </row>
    <row r="85" spans="1:10" ht="14" x14ac:dyDescent="0.3">
      <c r="A85" s="55" t="s">
        <v>181</v>
      </c>
      <c r="B85" s="57" t="s">
        <v>33</v>
      </c>
      <c r="C85" s="60" t="s">
        <v>226</v>
      </c>
      <c r="D85" s="158" t="s">
        <v>227</v>
      </c>
      <c r="E85" s="159">
        <v>1</v>
      </c>
      <c r="F85" s="60" t="s">
        <v>312</v>
      </c>
      <c r="G85" s="160">
        <v>0</v>
      </c>
      <c r="H85" s="146">
        <v>1079.06</v>
      </c>
      <c r="I85" s="145">
        <v>4316.21</v>
      </c>
      <c r="J85" s="149">
        <f t="shared" si="2"/>
        <v>5395.27</v>
      </c>
    </row>
    <row r="86" spans="1:10" ht="14" x14ac:dyDescent="0.3">
      <c r="A86" s="55" t="s">
        <v>185</v>
      </c>
      <c r="B86" s="55" t="s">
        <v>29</v>
      </c>
      <c r="C86" s="59" t="s">
        <v>634</v>
      </c>
      <c r="D86" s="158" t="s">
        <v>227</v>
      </c>
      <c r="E86" s="159">
        <v>1</v>
      </c>
      <c r="F86" s="155" t="s">
        <v>654</v>
      </c>
      <c r="G86" s="160">
        <v>0</v>
      </c>
      <c r="H86" s="146">
        <v>1425.9</v>
      </c>
      <c r="I86" s="146">
        <v>5703.56</v>
      </c>
      <c r="J86" s="149">
        <f t="shared" si="2"/>
        <v>7129.4600000000009</v>
      </c>
    </row>
    <row r="87" spans="1:10" ht="14" x14ac:dyDescent="0.3">
      <c r="A87" s="55" t="s">
        <v>207</v>
      </c>
      <c r="B87" s="57" t="s">
        <v>27</v>
      </c>
      <c r="C87" s="61" t="s">
        <v>636</v>
      </c>
      <c r="D87" s="158" t="s">
        <v>227</v>
      </c>
      <c r="E87" s="159">
        <v>1</v>
      </c>
      <c r="F87" s="60" t="s">
        <v>314</v>
      </c>
      <c r="G87" s="160">
        <v>0</v>
      </c>
      <c r="H87" s="146">
        <v>1695.65</v>
      </c>
      <c r="I87" s="146">
        <v>6782.61</v>
      </c>
      <c r="J87" s="149">
        <f t="shared" si="2"/>
        <v>8478.26</v>
      </c>
    </row>
    <row r="88" spans="1:10" ht="14" x14ac:dyDescent="0.3">
      <c r="A88" s="55" t="s">
        <v>187</v>
      </c>
      <c r="B88" s="55" t="s">
        <v>25</v>
      </c>
      <c r="C88" s="59" t="s">
        <v>222</v>
      </c>
      <c r="D88" s="158" t="s">
        <v>227</v>
      </c>
      <c r="E88" s="159">
        <v>1</v>
      </c>
      <c r="F88" s="89" t="s">
        <v>608</v>
      </c>
      <c r="G88" s="160">
        <v>0</v>
      </c>
      <c r="H88" s="147">
        <v>2600</v>
      </c>
      <c r="I88" s="147">
        <v>10400</v>
      </c>
      <c r="J88" s="146">
        <f t="shared" si="2"/>
        <v>13000</v>
      </c>
    </row>
    <row r="89" spans="1:10" ht="14" x14ac:dyDescent="0.3">
      <c r="A89" s="55" t="s">
        <v>183</v>
      </c>
      <c r="B89" s="57" t="s">
        <v>27</v>
      </c>
      <c r="C89" s="59" t="s">
        <v>222</v>
      </c>
      <c r="D89" s="158" t="s">
        <v>227</v>
      </c>
      <c r="E89" s="159">
        <v>1</v>
      </c>
      <c r="F89" s="61" t="s">
        <v>315</v>
      </c>
      <c r="G89" s="160">
        <v>0</v>
      </c>
      <c r="H89" s="146">
        <v>1695.65</v>
      </c>
      <c r="I89" s="146">
        <v>6782.61</v>
      </c>
      <c r="J89" s="149">
        <f t="shared" si="2"/>
        <v>8478.26</v>
      </c>
    </row>
    <row r="90" spans="1:10" ht="14" x14ac:dyDescent="0.3">
      <c r="A90" s="55" t="s">
        <v>183</v>
      </c>
      <c r="B90" s="57" t="s">
        <v>27</v>
      </c>
      <c r="C90" s="59" t="s">
        <v>222</v>
      </c>
      <c r="D90" s="158" t="s">
        <v>227</v>
      </c>
      <c r="E90" s="159">
        <v>1</v>
      </c>
      <c r="F90" s="62" t="s">
        <v>613</v>
      </c>
      <c r="G90" s="160">
        <v>0</v>
      </c>
      <c r="H90" s="146">
        <v>1695.65</v>
      </c>
      <c r="I90" s="146">
        <v>6782.61</v>
      </c>
      <c r="J90" s="149">
        <f t="shared" si="2"/>
        <v>8478.26</v>
      </c>
    </row>
    <row r="91" spans="1:10" ht="14" x14ac:dyDescent="0.3">
      <c r="A91" s="55" t="s">
        <v>182</v>
      </c>
      <c r="B91" s="56" t="s">
        <v>39</v>
      </c>
      <c r="C91" s="59" t="s">
        <v>634</v>
      </c>
      <c r="D91" s="158" t="s">
        <v>227</v>
      </c>
      <c r="E91" s="159">
        <v>1</v>
      </c>
      <c r="F91" s="60" t="s">
        <v>319</v>
      </c>
      <c r="G91" s="160">
        <v>0</v>
      </c>
      <c r="H91" s="146">
        <v>500.99</v>
      </c>
      <c r="I91" s="146">
        <v>2003.96</v>
      </c>
      <c r="J91" s="149">
        <f t="shared" si="2"/>
        <v>2504.9499999999998</v>
      </c>
    </row>
    <row r="92" spans="1:10" ht="14" x14ac:dyDescent="0.3">
      <c r="A92" s="55" t="s">
        <v>207</v>
      </c>
      <c r="B92" s="57" t="s">
        <v>27</v>
      </c>
      <c r="C92" s="63" t="s">
        <v>636</v>
      </c>
      <c r="D92" s="158" t="s">
        <v>227</v>
      </c>
      <c r="E92" s="159">
        <v>1</v>
      </c>
      <c r="F92" s="60" t="s">
        <v>320</v>
      </c>
      <c r="G92" s="160">
        <v>0</v>
      </c>
      <c r="H92" s="146">
        <v>1695.65</v>
      </c>
      <c r="I92" s="146">
        <v>6782.61</v>
      </c>
      <c r="J92" s="149">
        <f t="shared" si="2"/>
        <v>8478.26</v>
      </c>
    </row>
    <row r="93" spans="1:10" ht="14" x14ac:dyDescent="0.3">
      <c r="A93" s="55" t="s">
        <v>181</v>
      </c>
      <c r="B93" s="57" t="s">
        <v>33</v>
      </c>
      <c r="C93" s="61" t="s">
        <v>219</v>
      </c>
      <c r="D93" s="158" t="s">
        <v>227</v>
      </c>
      <c r="E93" s="159">
        <v>1</v>
      </c>
      <c r="F93" s="60" t="s">
        <v>321</v>
      </c>
      <c r="G93" s="160">
        <v>0</v>
      </c>
      <c r="H93" s="146">
        <v>1079.06</v>
      </c>
      <c r="I93" s="145">
        <v>4316.21</v>
      </c>
      <c r="J93" s="149">
        <f t="shared" si="2"/>
        <v>5395.27</v>
      </c>
    </row>
    <row r="94" spans="1:10" ht="14" x14ac:dyDescent="0.3">
      <c r="A94" s="55" t="s">
        <v>182</v>
      </c>
      <c r="B94" s="56" t="s">
        <v>39</v>
      </c>
      <c r="C94" s="59" t="s">
        <v>634</v>
      </c>
      <c r="D94" s="158" t="s">
        <v>227</v>
      </c>
      <c r="E94" s="159">
        <v>1</v>
      </c>
      <c r="F94" s="60" t="s">
        <v>322</v>
      </c>
      <c r="G94" s="160">
        <v>0</v>
      </c>
      <c r="H94" s="146">
        <v>500.99</v>
      </c>
      <c r="I94" s="146">
        <v>2003.96</v>
      </c>
      <c r="J94" s="149">
        <f t="shared" si="2"/>
        <v>2504.9499999999998</v>
      </c>
    </row>
    <row r="95" spans="1:10" ht="14" x14ac:dyDescent="0.3">
      <c r="A95" s="55" t="s">
        <v>196</v>
      </c>
      <c r="B95" s="57" t="s">
        <v>33</v>
      </c>
      <c r="C95" s="63" t="s">
        <v>679</v>
      </c>
      <c r="D95" s="158" t="s">
        <v>227</v>
      </c>
      <c r="E95" s="159">
        <v>1</v>
      </c>
      <c r="F95" s="60" t="s">
        <v>706</v>
      </c>
      <c r="G95" s="160">
        <v>0</v>
      </c>
      <c r="H95" s="146">
        <v>1079.06</v>
      </c>
      <c r="I95" s="145">
        <v>4316.21</v>
      </c>
      <c r="J95" s="149">
        <f t="shared" si="2"/>
        <v>5395.27</v>
      </c>
    </row>
    <row r="96" spans="1:10" ht="14" x14ac:dyDescent="0.3">
      <c r="A96" s="55" t="s">
        <v>182</v>
      </c>
      <c r="B96" s="56" t="s">
        <v>39</v>
      </c>
      <c r="C96" s="63" t="s">
        <v>219</v>
      </c>
      <c r="D96" s="158" t="s">
        <v>407</v>
      </c>
      <c r="E96" s="159">
        <v>1</v>
      </c>
      <c r="F96" s="155" t="s">
        <v>432</v>
      </c>
      <c r="G96" s="160">
        <v>0</v>
      </c>
      <c r="H96" s="146"/>
      <c r="I96" s="146">
        <v>2003.96</v>
      </c>
      <c r="J96" s="149">
        <f t="shared" si="2"/>
        <v>2003.96</v>
      </c>
    </row>
    <row r="97" spans="1:10" ht="14" x14ac:dyDescent="0.3">
      <c r="A97" s="55" t="s">
        <v>218</v>
      </c>
      <c r="B97" s="55" t="s">
        <v>43</v>
      </c>
      <c r="C97" s="61" t="s">
        <v>634</v>
      </c>
      <c r="D97" s="158" t="s">
        <v>227</v>
      </c>
      <c r="E97" s="159">
        <v>1</v>
      </c>
      <c r="F97" s="63" t="s">
        <v>658</v>
      </c>
      <c r="G97" s="160">
        <v>0</v>
      </c>
      <c r="H97" s="147">
        <v>269.76</v>
      </c>
      <c r="I97" s="147">
        <v>1079.06</v>
      </c>
      <c r="J97" s="150">
        <f t="shared" si="2"/>
        <v>1348.82</v>
      </c>
    </row>
    <row r="98" spans="1:10" ht="14" x14ac:dyDescent="0.3">
      <c r="A98" s="56" t="s">
        <v>181</v>
      </c>
      <c r="B98" s="58" t="s">
        <v>33</v>
      </c>
      <c r="C98" s="63" t="s">
        <v>679</v>
      </c>
      <c r="D98" s="158" t="s">
        <v>227</v>
      </c>
      <c r="E98" s="159">
        <v>1</v>
      </c>
      <c r="F98" s="155" t="s">
        <v>707</v>
      </c>
      <c r="G98" s="160">
        <v>0</v>
      </c>
      <c r="H98" s="146">
        <v>1079.06</v>
      </c>
      <c r="I98" s="145">
        <v>4316.21</v>
      </c>
      <c r="J98" s="149">
        <f t="shared" si="2"/>
        <v>5395.27</v>
      </c>
    </row>
    <row r="99" spans="1:10" ht="14" x14ac:dyDescent="0.3">
      <c r="A99" s="55" t="s">
        <v>201</v>
      </c>
      <c r="B99" s="56" t="s">
        <v>39</v>
      </c>
      <c r="C99" s="60" t="s">
        <v>226</v>
      </c>
      <c r="D99" s="158" t="s">
        <v>227</v>
      </c>
      <c r="E99" s="159">
        <v>1</v>
      </c>
      <c r="F99" s="165" t="s">
        <v>708</v>
      </c>
      <c r="G99" s="160">
        <v>0</v>
      </c>
      <c r="H99" s="146">
        <v>500.99</v>
      </c>
      <c r="I99" s="146">
        <v>2003.96</v>
      </c>
      <c r="J99" s="149">
        <f t="shared" si="2"/>
        <v>2504.9499999999998</v>
      </c>
    </row>
    <row r="100" spans="1:10" ht="14" x14ac:dyDescent="0.3">
      <c r="A100" s="55" t="s">
        <v>209</v>
      </c>
      <c r="B100" s="57" t="s">
        <v>27</v>
      </c>
      <c r="C100" s="61" t="s">
        <v>219</v>
      </c>
      <c r="D100" s="158" t="s">
        <v>227</v>
      </c>
      <c r="E100" s="159">
        <v>1</v>
      </c>
      <c r="F100" s="60" t="s">
        <v>326</v>
      </c>
      <c r="G100" s="160">
        <v>0</v>
      </c>
      <c r="H100" s="146">
        <v>1695.65</v>
      </c>
      <c r="I100" s="146">
        <v>6782.61</v>
      </c>
      <c r="J100" s="149">
        <f t="shared" si="2"/>
        <v>8478.26</v>
      </c>
    </row>
    <row r="101" spans="1:10" ht="14" x14ac:dyDescent="0.3">
      <c r="A101" s="55" t="s">
        <v>185</v>
      </c>
      <c r="B101" s="55" t="s">
        <v>29</v>
      </c>
      <c r="C101" s="63" t="s">
        <v>679</v>
      </c>
      <c r="D101" s="158" t="s">
        <v>227</v>
      </c>
      <c r="E101" s="159">
        <v>1</v>
      </c>
      <c r="F101" s="90" t="s">
        <v>667</v>
      </c>
      <c r="G101" s="160">
        <v>0</v>
      </c>
      <c r="H101" s="146">
        <v>1425.9</v>
      </c>
      <c r="I101" s="146">
        <v>5703.56</v>
      </c>
      <c r="J101" s="149">
        <f t="shared" si="2"/>
        <v>7129.4600000000009</v>
      </c>
    </row>
    <row r="102" spans="1:10" ht="14" x14ac:dyDescent="0.3">
      <c r="A102" s="55" t="s">
        <v>195</v>
      </c>
      <c r="B102" s="55" t="s">
        <v>41</v>
      </c>
      <c r="C102" s="61" t="s">
        <v>219</v>
      </c>
      <c r="D102" s="158" t="s">
        <v>227</v>
      </c>
      <c r="E102" s="159">
        <v>1</v>
      </c>
      <c r="F102" s="90" t="s">
        <v>675</v>
      </c>
      <c r="G102" s="160">
        <v>0</v>
      </c>
      <c r="H102" s="146">
        <v>308.3</v>
      </c>
      <c r="I102" s="146">
        <v>1233.21</v>
      </c>
      <c r="J102" s="150">
        <f t="shared" si="2"/>
        <v>1541.51</v>
      </c>
    </row>
    <row r="103" spans="1:10" ht="14" x14ac:dyDescent="0.3">
      <c r="A103" s="55" t="s">
        <v>180</v>
      </c>
      <c r="B103" s="58" t="s">
        <v>37</v>
      </c>
      <c r="C103" s="61" t="s">
        <v>219</v>
      </c>
      <c r="D103" s="158" t="s">
        <v>227</v>
      </c>
      <c r="E103" s="159">
        <v>1</v>
      </c>
      <c r="F103" s="59" t="s">
        <v>330</v>
      </c>
      <c r="G103" s="160">
        <v>0</v>
      </c>
      <c r="H103" s="146">
        <v>770.75</v>
      </c>
      <c r="I103" s="145">
        <v>3083.01</v>
      </c>
      <c r="J103" s="149">
        <f t="shared" ref="J103:J134" si="3">H103+I103</f>
        <v>3853.76</v>
      </c>
    </row>
    <row r="104" spans="1:10" ht="14" x14ac:dyDescent="0.3">
      <c r="A104" s="55" t="s">
        <v>199</v>
      </c>
      <c r="B104" s="55" t="s">
        <v>31</v>
      </c>
      <c r="C104" s="61" t="s">
        <v>219</v>
      </c>
      <c r="D104" s="158" t="s">
        <v>227</v>
      </c>
      <c r="E104" s="159">
        <v>1</v>
      </c>
      <c r="F104" s="60" t="s">
        <v>331</v>
      </c>
      <c r="G104" s="160">
        <v>0</v>
      </c>
      <c r="H104" s="146">
        <v>1310.28</v>
      </c>
      <c r="I104" s="146">
        <v>5241.1099999999997</v>
      </c>
      <c r="J104" s="149">
        <f t="shared" si="3"/>
        <v>6551.3899999999994</v>
      </c>
    </row>
    <row r="105" spans="1:10" ht="14" x14ac:dyDescent="0.3">
      <c r="A105" s="55" t="s">
        <v>195</v>
      </c>
      <c r="B105" s="55" t="s">
        <v>41</v>
      </c>
      <c r="C105" s="63" t="s">
        <v>219</v>
      </c>
      <c r="D105" s="158" t="s">
        <v>227</v>
      </c>
      <c r="E105" s="159">
        <v>1</v>
      </c>
      <c r="F105" s="60" t="s">
        <v>659</v>
      </c>
      <c r="G105" s="160">
        <v>0</v>
      </c>
      <c r="H105" s="146">
        <v>308.3</v>
      </c>
      <c r="I105" s="146">
        <v>1233.21</v>
      </c>
      <c r="J105" s="150">
        <f t="shared" si="3"/>
        <v>1541.51</v>
      </c>
    </row>
    <row r="106" spans="1:10" ht="14" x14ac:dyDescent="0.3">
      <c r="A106" s="55" t="s">
        <v>196</v>
      </c>
      <c r="B106" s="57" t="s">
        <v>33</v>
      </c>
      <c r="C106" s="59" t="s">
        <v>226</v>
      </c>
      <c r="D106" s="158" t="s">
        <v>227</v>
      </c>
      <c r="E106" s="159">
        <v>1</v>
      </c>
      <c r="F106" s="155" t="s">
        <v>687</v>
      </c>
      <c r="G106" s="160">
        <v>0</v>
      </c>
      <c r="H106" s="146">
        <v>1079.06</v>
      </c>
      <c r="I106" s="145">
        <v>4316.21</v>
      </c>
      <c r="J106" s="149">
        <f t="shared" si="3"/>
        <v>5395.27</v>
      </c>
    </row>
    <row r="107" spans="1:10" ht="14" x14ac:dyDescent="0.3">
      <c r="A107" s="55" t="s">
        <v>185</v>
      </c>
      <c r="B107" s="55" t="s">
        <v>29</v>
      </c>
      <c r="C107" s="61" t="s">
        <v>636</v>
      </c>
      <c r="D107" s="158" t="s">
        <v>227</v>
      </c>
      <c r="E107" s="159">
        <v>1</v>
      </c>
      <c r="F107" s="61" t="s">
        <v>336</v>
      </c>
      <c r="G107" s="160">
        <v>0</v>
      </c>
      <c r="H107" s="146">
        <v>1425.9</v>
      </c>
      <c r="I107" s="146">
        <v>5703.56</v>
      </c>
      <c r="J107" s="149">
        <f t="shared" si="3"/>
        <v>7129.4600000000009</v>
      </c>
    </row>
    <row r="108" spans="1:10" ht="14" x14ac:dyDescent="0.3">
      <c r="A108" s="55" t="s">
        <v>216</v>
      </c>
      <c r="B108" s="55" t="s">
        <v>437</v>
      </c>
      <c r="C108" s="59" t="s">
        <v>222</v>
      </c>
      <c r="D108" s="158" t="s">
        <v>227</v>
      </c>
      <c r="E108" s="159">
        <v>1</v>
      </c>
      <c r="F108" s="89" t="s">
        <v>607</v>
      </c>
      <c r="G108" s="160">
        <v>0</v>
      </c>
      <c r="H108" s="146">
        <v>9396</v>
      </c>
      <c r="I108" s="146">
        <v>21924</v>
      </c>
      <c r="J108" s="150">
        <f t="shared" si="3"/>
        <v>31320</v>
      </c>
    </row>
    <row r="109" spans="1:10" ht="14" x14ac:dyDescent="0.3">
      <c r="A109" s="55" t="s">
        <v>195</v>
      </c>
      <c r="B109" s="55" t="s">
        <v>41</v>
      </c>
      <c r="C109" s="59" t="s">
        <v>634</v>
      </c>
      <c r="D109" s="158" t="s">
        <v>227</v>
      </c>
      <c r="E109" s="159">
        <v>1</v>
      </c>
      <c r="F109" s="154" t="s">
        <v>338</v>
      </c>
      <c r="G109" s="160">
        <v>0</v>
      </c>
      <c r="H109" s="146">
        <v>308.3</v>
      </c>
      <c r="I109" s="146">
        <v>1233.21</v>
      </c>
      <c r="J109" s="150">
        <f t="shared" si="3"/>
        <v>1541.51</v>
      </c>
    </row>
    <row r="110" spans="1:10" ht="14" x14ac:dyDescent="0.3">
      <c r="A110" s="55" t="s">
        <v>196</v>
      </c>
      <c r="B110" s="57" t="s">
        <v>33</v>
      </c>
      <c r="C110" s="60" t="s">
        <v>226</v>
      </c>
      <c r="D110" s="158" t="s">
        <v>407</v>
      </c>
      <c r="E110" s="159">
        <v>1</v>
      </c>
      <c r="F110" s="60" t="s">
        <v>339</v>
      </c>
      <c r="G110" s="160">
        <v>0</v>
      </c>
      <c r="H110" s="146"/>
      <c r="I110" s="145">
        <v>4316.21</v>
      </c>
      <c r="J110" s="149">
        <f t="shared" si="3"/>
        <v>4316.21</v>
      </c>
    </row>
    <row r="111" spans="1:10" ht="14" x14ac:dyDescent="0.3">
      <c r="A111" s="55" t="s">
        <v>213</v>
      </c>
      <c r="B111" s="57" t="s">
        <v>27</v>
      </c>
      <c r="C111" s="59" t="s">
        <v>634</v>
      </c>
      <c r="D111" s="158" t="s">
        <v>227</v>
      </c>
      <c r="E111" s="159">
        <v>1</v>
      </c>
      <c r="F111" s="60" t="s">
        <v>340</v>
      </c>
      <c r="G111" s="160">
        <v>0</v>
      </c>
      <c r="H111" s="146">
        <v>1695.65</v>
      </c>
      <c r="I111" s="146">
        <v>6782.61</v>
      </c>
      <c r="J111" s="149">
        <f t="shared" si="3"/>
        <v>8478.26</v>
      </c>
    </row>
    <row r="112" spans="1:10" ht="14" x14ac:dyDescent="0.3">
      <c r="A112" s="55" t="s">
        <v>189</v>
      </c>
      <c r="B112" s="55" t="s">
        <v>31</v>
      </c>
      <c r="C112" s="59" t="s">
        <v>636</v>
      </c>
      <c r="D112" s="158" t="s">
        <v>227</v>
      </c>
      <c r="E112" s="159">
        <v>1</v>
      </c>
      <c r="F112" s="60" t="s">
        <v>341</v>
      </c>
      <c r="G112" s="160">
        <v>0</v>
      </c>
      <c r="H112" s="146">
        <v>1310.28</v>
      </c>
      <c r="I112" s="146">
        <v>5241.1099999999997</v>
      </c>
      <c r="J112" s="149">
        <f t="shared" si="3"/>
        <v>6551.3899999999994</v>
      </c>
    </row>
    <row r="113" spans="1:10" ht="14" x14ac:dyDescent="0.3">
      <c r="A113" s="55" t="s">
        <v>189</v>
      </c>
      <c r="B113" s="55" t="s">
        <v>31</v>
      </c>
      <c r="C113" s="61" t="s">
        <v>219</v>
      </c>
      <c r="D113" s="158" t="s">
        <v>227</v>
      </c>
      <c r="E113" s="159">
        <v>1</v>
      </c>
      <c r="F113" s="61" t="s">
        <v>342</v>
      </c>
      <c r="G113" s="160">
        <v>0</v>
      </c>
      <c r="H113" s="146">
        <v>1310.28</v>
      </c>
      <c r="I113" s="146">
        <v>5241.1099999999997</v>
      </c>
      <c r="J113" s="149">
        <f t="shared" si="3"/>
        <v>6551.3899999999994</v>
      </c>
    </row>
    <row r="114" spans="1:10" ht="14" x14ac:dyDescent="0.3">
      <c r="A114" s="55" t="s">
        <v>181</v>
      </c>
      <c r="B114" s="57" t="s">
        <v>33</v>
      </c>
      <c r="C114" s="59" t="s">
        <v>222</v>
      </c>
      <c r="D114" s="158" t="s">
        <v>227</v>
      </c>
      <c r="E114" s="159">
        <v>1</v>
      </c>
      <c r="F114" s="60" t="s">
        <v>343</v>
      </c>
      <c r="G114" s="160">
        <v>0</v>
      </c>
      <c r="H114" s="146">
        <v>1079.06</v>
      </c>
      <c r="I114" s="145">
        <v>4316.21</v>
      </c>
      <c r="J114" s="149">
        <f t="shared" si="3"/>
        <v>5395.27</v>
      </c>
    </row>
    <row r="115" spans="1:10" ht="14" x14ac:dyDescent="0.3">
      <c r="A115" s="55" t="s">
        <v>189</v>
      </c>
      <c r="B115" s="55" t="s">
        <v>31</v>
      </c>
      <c r="C115" s="61" t="s">
        <v>219</v>
      </c>
      <c r="D115" s="158" t="s">
        <v>227</v>
      </c>
      <c r="E115" s="159">
        <v>1</v>
      </c>
      <c r="F115" s="60" t="s">
        <v>344</v>
      </c>
      <c r="G115" s="160">
        <v>0</v>
      </c>
      <c r="H115" s="146">
        <v>1310.28</v>
      </c>
      <c r="I115" s="146">
        <v>5241.1099999999997</v>
      </c>
      <c r="J115" s="149">
        <f t="shared" si="3"/>
        <v>6551.3899999999994</v>
      </c>
    </row>
    <row r="116" spans="1:10" ht="14" x14ac:dyDescent="0.3">
      <c r="A116" s="55" t="s">
        <v>182</v>
      </c>
      <c r="B116" s="56" t="s">
        <v>39</v>
      </c>
      <c r="C116" s="63" t="s">
        <v>637</v>
      </c>
      <c r="D116" s="158" t="s">
        <v>227</v>
      </c>
      <c r="E116" s="159">
        <v>1</v>
      </c>
      <c r="F116" s="155" t="s">
        <v>709</v>
      </c>
      <c r="G116" s="160">
        <v>0</v>
      </c>
      <c r="H116" s="146">
        <v>500.99</v>
      </c>
      <c r="I116" s="146">
        <v>2003.96</v>
      </c>
      <c r="J116" s="149">
        <f t="shared" si="3"/>
        <v>2504.9499999999998</v>
      </c>
    </row>
    <row r="117" spans="1:10" ht="14" x14ac:dyDescent="0.3">
      <c r="A117" s="55" t="s">
        <v>188</v>
      </c>
      <c r="B117" s="55" t="s">
        <v>35</v>
      </c>
      <c r="C117" s="59" t="s">
        <v>226</v>
      </c>
      <c r="D117" s="158" t="s">
        <v>227</v>
      </c>
      <c r="E117" s="159">
        <v>1</v>
      </c>
      <c r="F117" s="155" t="s">
        <v>710</v>
      </c>
      <c r="G117" s="160">
        <v>0</v>
      </c>
      <c r="H117" s="146">
        <v>936.46</v>
      </c>
      <c r="I117" s="146">
        <v>3745.85</v>
      </c>
      <c r="J117" s="149">
        <f t="shared" si="3"/>
        <v>4682.3099999999995</v>
      </c>
    </row>
    <row r="118" spans="1:10" ht="14" x14ac:dyDescent="0.3">
      <c r="A118" s="55" t="s">
        <v>183</v>
      </c>
      <c r="B118" s="57" t="s">
        <v>27</v>
      </c>
      <c r="C118" s="59" t="s">
        <v>634</v>
      </c>
      <c r="D118" s="158" t="s">
        <v>461</v>
      </c>
      <c r="E118" s="159">
        <v>1</v>
      </c>
      <c r="F118" s="61" t="s">
        <v>665</v>
      </c>
      <c r="G118" s="160">
        <v>0</v>
      </c>
      <c r="H118" s="146">
        <v>1695.65</v>
      </c>
      <c r="I118" s="146">
        <v>6782.61</v>
      </c>
      <c r="J118" s="149">
        <f t="shared" si="3"/>
        <v>8478.26</v>
      </c>
    </row>
    <row r="119" spans="1:10" ht="14" x14ac:dyDescent="0.3">
      <c r="A119" s="55" t="s">
        <v>206</v>
      </c>
      <c r="B119" s="57" t="s">
        <v>27</v>
      </c>
      <c r="C119" s="61" t="s">
        <v>219</v>
      </c>
      <c r="D119" s="158" t="s">
        <v>407</v>
      </c>
      <c r="E119" s="159">
        <v>1</v>
      </c>
      <c r="F119" s="60" t="s">
        <v>351</v>
      </c>
      <c r="G119" s="160">
        <v>0</v>
      </c>
      <c r="H119" s="146"/>
      <c r="I119" s="146">
        <v>6782.61</v>
      </c>
      <c r="J119" s="149">
        <f t="shared" si="3"/>
        <v>6782.61</v>
      </c>
    </row>
    <row r="120" spans="1:10" ht="14" x14ac:dyDescent="0.3">
      <c r="A120" s="55" t="s">
        <v>199</v>
      </c>
      <c r="B120" s="55" t="s">
        <v>31</v>
      </c>
      <c r="C120" s="61" t="s">
        <v>219</v>
      </c>
      <c r="D120" s="158" t="s">
        <v>227</v>
      </c>
      <c r="E120" s="159">
        <v>1</v>
      </c>
      <c r="F120" s="60" t="s">
        <v>569</v>
      </c>
      <c r="G120" s="160">
        <v>0</v>
      </c>
      <c r="H120" s="146">
        <v>1310.28</v>
      </c>
      <c r="I120" s="146">
        <v>5241.1099999999997</v>
      </c>
      <c r="J120" s="149">
        <f t="shared" si="3"/>
        <v>6551.3899999999994</v>
      </c>
    </row>
    <row r="121" spans="1:10" ht="14" x14ac:dyDescent="0.3">
      <c r="A121" s="55" t="s">
        <v>180</v>
      </c>
      <c r="B121" s="58" t="s">
        <v>37</v>
      </c>
      <c r="C121" s="61" t="s">
        <v>219</v>
      </c>
      <c r="D121" s="158" t="s">
        <v>227</v>
      </c>
      <c r="E121" s="159">
        <v>1</v>
      </c>
      <c r="F121" s="60" t="s">
        <v>352</v>
      </c>
      <c r="G121" s="160">
        <v>0</v>
      </c>
      <c r="H121" s="146">
        <v>770.75</v>
      </c>
      <c r="I121" s="145">
        <v>3083.01</v>
      </c>
      <c r="J121" s="149">
        <f t="shared" si="3"/>
        <v>3853.76</v>
      </c>
    </row>
    <row r="122" spans="1:10" ht="14" x14ac:dyDescent="0.3">
      <c r="A122" s="55" t="s">
        <v>183</v>
      </c>
      <c r="B122" s="57" t="s">
        <v>27</v>
      </c>
      <c r="C122" s="59" t="s">
        <v>226</v>
      </c>
      <c r="D122" s="158" t="s">
        <v>407</v>
      </c>
      <c r="E122" s="159">
        <v>1</v>
      </c>
      <c r="F122" s="60" t="s">
        <v>353</v>
      </c>
      <c r="G122" s="160">
        <v>0</v>
      </c>
      <c r="H122" s="146"/>
      <c r="I122" s="146">
        <v>6782.61</v>
      </c>
      <c r="J122" s="149">
        <f t="shared" si="3"/>
        <v>6782.61</v>
      </c>
    </row>
    <row r="123" spans="1:10" ht="14" x14ac:dyDescent="0.3">
      <c r="A123" s="55" t="s">
        <v>181</v>
      </c>
      <c r="B123" s="57" t="s">
        <v>33</v>
      </c>
      <c r="C123" s="63" t="s">
        <v>637</v>
      </c>
      <c r="D123" s="158" t="s">
        <v>227</v>
      </c>
      <c r="E123" s="159">
        <v>1</v>
      </c>
      <c r="F123" s="92" t="s">
        <v>641</v>
      </c>
      <c r="G123" s="160">
        <v>0</v>
      </c>
      <c r="H123" s="146">
        <v>1079.06</v>
      </c>
      <c r="I123" s="145">
        <v>4316.21</v>
      </c>
      <c r="J123" s="149">
        <f t="shared" si="3"/>
        <v>5395.27</v>
      </c>
    </row>
    <row r="124" spans="1:10" ht="14" x14ac:dyDescent="0.3">
      <c r="A124" s="55" t="s">
        <v>217</v>
      </c>
      <c r="B124" s="57" t="s">
        <v>27</v>
      </c>
      <c r="C124" s="63" t="s">
        <v>679</v>
      </c>
      <c r="D124" s="158" t="s">
        <v>407</v>
      </c>
      <c r="E124" s="159">
        <v>1</v>
      </c>
      <c r="F124" s="60" t="s">
        <v>356</v>
      </c>
      <c r="G124" s="160">
        <v>0</v>
      </c>
      <c r="H124" s="146"/>
      <c r="I124" s="146">
        <v>6782.61</v>
      </c>
      <c r="J124" s="149">
        <f t="shared" si="3"/>
        <v>6782.61</v>
      </c>
    </row>
    <row r="125" spans="1:10" ht="14" x14ac:dyDescent="0.3">
      <c r="A125" s="55" t="s">
        <v>185</v>
      </c>
      <c r="B125" s="55" t="s">
        <v>29</v>
      </c>
      <c r="C125" s="59" t="s">
        <v>222</v>
      </c>
      <c r="D125" s="158" t="s">
        <v>227</v>
      </c>
      <c r="E125" s="159">
        <v>1</v>
      </c>
      <c r="F125" s="60" t="s">
        <v>357</v>
      </c>
      <c r="G125" s="160">
        <v>0</v>
      </c>
      <c r="H125" s="146">
        <v>1425.9</v>
      </c>
      <c r="I125" s="146">
        <v>5703.56</v>
      </c>
      <c r="J125" s="149">
        <f t="shared" si="3"/>
        <v>7129.4600000000009</v>
      </c>
    </row>
    <row r="126" spans="1:10" ht="14" x14ac:dyDescent="0.3">
      <c r="A126" s="55" t="s">
        <v>183</v>
      </c>
      <c r="B126" s="57" t="s">
        <v>27</v>
      </c>
      <c r="C126" s="59" t="s">
        <v>222</v>
      </c>
      <c r="D126" s="158" t="s">
        <v>227</v>
      </c>
      <c r="E126" s="159">
        <v>1</v>
      </c>
      <c r="F126" s="154" t="s">
        <v>358</v>
      </c>
      <c r="G126" s="160">
        <v>0</v>
      </c>
      <c r="H126" s="146">
        <v>1695.65</v>
      </c>
      <c r="I126" s="146">
        <v>6782.61</v>
      </c>
      <c r="J126" s="149">
        <f t="shared" si="3"/>
        <v>8478.26</v>
      </c>
    </row>
    <row r="127" spans="1:10" ht="14" x14ac:dyDescent="0.3">
      <c r="A127" s="55" t="s">
        <v>183</v>
      </c>
      <c r="B127" s="57" t="s">
        <v>27</v>
      </c>
      <c r="C127" s="59" t="s">
        <v>634</v>
      </c>
      <c r="D127" s="158" t="s">
        <v>227</v>
      </c>
      <c r="E127" s="159">
        <v>1</v>
      </c>
      <c r="F127" s="60" t="s">
        <v>360</v>
      </c>
      <c r="G127" s="160">
        <v>0</v>
      </c>
      <c r="H127" s="146">
        <v>1695.65</v>
      </c>
      <c r="I127" s="146">
        <v>6782.61</v>
      </c>
      <c r="J127" s="149">
        <f t="shared" si="3"/>
        <v>8478.26</v>
      </c>
    </row>
    <row r="128" spans="1:10" ht="14" x14ac:dyDescent="0.3">
      <c r="A128" s="55" t="s">
        <v>183</v>
      </c>
      <c r="B128" s="57" t="s">
        <v>27</v>
      </c>
      <c r="C128" s="59" t="s">
        <v>222</v>
      </c>
      <c r="D128" s="158" t="s">
        <v>227</v>
      </c>
      <c r="E128" s="159">
        <v>1</v>
      </c>
      <c r="F128" s="60" t="s">
        <v>361</v>
      </c>
      <c r="G128" s="160">
        <v>0</v>
      </c>
      <c r="H128" s="146">
        <v>1695.65</v>
      </c>
      <c r="I128" s="146">
        <v>6782.61</v>
      </c>
      <c r="J128" s="149">
        <f t="shared" si="3"/>
        <v>8478.26</v>
      </c>
    </row>
    <row r="129" spans="1:10" ht="14" x14ac:dyDescent="0.3">
      <c r="A129" s="55" t="s">
        <v>185</v>
      </c>
      <c r="B129" s="55" t="s">
        <v>29</v>
      </c>
      <c r="C129" s="59" t="s">
        <v>634</v>
      </c>
      <c r="D129" s="158" t="s">
        <v>227</v>
      </c>
      <c r="E129" s="159">
        <v>1</v>
      </c>
      <c r="F129" s="60" t="s">
        <v>363</v>
      </c>
      <c r="G129" s="160">
        <v>0</v>
      </c>
      <c r="H129" s="146">
        <v>1425.9</v>
      </c>
      <c r="I129" s="146">
        <v>5703.56</v>
      </c>
      <c r="J129" s="149">
        <f t="shared" si="3"/>
        <v>7129.4600000000009</v>
      </c>
    </row>
    <row r="130" spans="1:10" ht="14" x14ac:dyDescent="0.3">
      <c r="A130" s="55" t="s">
        <v>182</v>
      </c>
      <c r="B130" s="56" t="s">
        <v>39</v>
      </c>
      <c r="C130" s="59" t="s">
        <v>634</v>
      </c>
      <c r="D130" s="158" t="s">
        <v>227</v>
      </c>
      <c r="E130" s="159">
        <v>1</v>
      </c>
      <c r="F130" s="155" t="s">
        <v>717</v>
      </c>
      <c r="G130" s="160">
        <v>0</v>
      </c>
      <c r="H130" s="146">
        <v>500.99</v>
      </c>
      <c r="I130" s="146">
        <v>2003.96</v>
      </c>
      <c r="J130" s="149">
        <f t="shared" si="3"/>
        <v>2504.9499999999998</v>
      </c>
    </row>
    <row r="131" spans="1:10" ht="14" x14ac:dyDescent="0.3">
      <c r="A131" s="55" t="s">
        <v>189</v>
      </c>
      <c r="B131" s="55" t="s">
        <v>31</v>
      </c>
      <c r="C131" s="59" t="s">
        <v>222</v>
      </c>
      <c r="D131" s="158" t="s">
        <v>227</v>
      </c>
      <c r="E131" s="159">
        <v>1</v>
      </c>
      <c r="F131" s="60" t="s">
        <v>364</v>
      </c>
      <c r="G131" s="160">
        <v>0</v>
      </c>
      <c r="H131" s="146">
        <v>1310.28</v>
      </c>
      <c r="I131" s="146">
        <v>5241.1099999999997</v>
      </c>
      <c r="J131" s="149">
        <f t="shared" si="3"/>
        <v>6551.3899999999994</v>
      </c>
    </row>
    <row r="132" spans="1:10" ht="14" x14ac:dyDescent="0.3">
      <c r="A132" s="55" t="s">
        <v>215</v>
      </c>
      <c r="B132" s="58" t="s">
        <v>37</v>
      </c>
      <c r="C132" s="61" t="s">
        <v>219</v>
      </c>
      <c r="D132" s="158" t="s">
        <v>407</v>
      </c>
      <c r="E132" s="159">
        <v>1</v>
      </c>
      <c r="F132" s="62" t="s">
        <v>365</v>
      </c>
      <c r="G132" s="160">
        <v>0</v>
      </c>
      <c r="H132" s="146"/>
      <c r="I132" s="145">
        <v>3083.01</v>
      </c>
      <c r="J132" s="149">
        <f t="shared" si="3"/>
        <v>3083.01</v>
      </c>
    </row>
    <row r="133" spans="1:10" ht="14" x14ac:dyDescent="0.3">
      <c r="A133" s="55" t="s">
        <v>196</v>
      </c>
      <c r="B133" s="57" t="s">
        <v>33</v>
      </c>
      <c r="C133" s="63" t="s">
        <v>219</v>
      </c>
      <c r="D133" s="158" t="s">
        <v>227</v>
      </c>
      <c r="E133" s="159">
        <v>1</v>
      </c>
      <c r="F133" s="62" t="s">
        <v>366</v>
      </c>
      <c r="G133" s="160">
        <v>0</v>
      </c>
      <c r="H133" s="146">
        <v>1079.06</v>
      </c>
      <c r="I133" s="145">
        <v>4316.21</v>
      </c>
      <c r="J133" s="149">
        <f t="shared" si="3"/>
        <v>5395.27</v>
      </c>
    </row>
    <row r="134" spans="1:10" ht="14" x14ac:dyDescent="0.3">
      <c r="A134" s="55" t="s">
        <v>189</v>
      </c>
      <c r="B134" s="55" t="s">
        <v>31</v>
      </c>
      <c r="C134" s="63" t="s">
        <v>637</v>
      </c>
      <c r="D134" s="158" t="s">
        <v>227</v>
      </c>
      <c r="E134" s="159">
        <v>1</v>
      </c>
      <c r="F134" s="60" t="s">
        <v>367</v>
      </c>
      <c r="G134" s="160">
        <v>0</v>
      </c>
      <c r="H134" s="146">
        <v>1310.28</v>
      </c>
      <c r="I134" s="146">
        <v>5241.1099999999997</v>
      </c>
      <c r="J134" s="149">
        <f t="shared" si="3"/>
        <v>6551.3899999999994</v>
      </c>
    </row>
    <row r="135" spans="1:10" ht="14" x14ac:dyDescent="0.3">
      <c r="A135" s="55" t="s">
        <v>195</v>
      </c>
      <c r="B135" s="55" t="s">
        <v>41</v>
      </c>
      <c r="C135" s="60" t="s">
        <v>222</v>
      </c>
      <c r="D135" s="158" t="s">
        <v>227</v>
      </c>
      <c r="E135" s="159">
        <v>1</v>
      </c>
      <c r="F135" s="92" t="s">
        <v>666</v>
      </c>
      <c r="G135" s="160">
        <v>0</v>
      </c>
      <c r="H135" s="146">
        <v>308.3</v>
      </c>
      <c r="I135" s="146">
        <v>1233.21</v>
      </c>
      <c r="J135" s="150">
        <f t="shared" ref="J135:J166" si="4">H135+I135</f>
        <v>1541.51</v>
      </c>
    </row>
    <row r="136" spans="1:10" ht="14" x14ac:dyDescent="0.3">
      <c r="A136" s="55" t="s">
        <v>204</v>
      </c>
      <c r="B136" s="55" t="s">
        <v>41</v>
      </c>
      <c r="C136" s="63" t="s">
        <v>222</v>
      </c>
      <c r="D136" s="158" t="s">
        <v>227</v>
      </c>
      <c r="E136" s="159">
        <v>1</v>
      </c>
      <c r="F136" s="62" t="s">
        <v>660</v>
      </c>
      <c r="G136" s="160">
        <v>0</v>
      </c>
      <c r="H136" s="146">
        <v>308.3</v>
      </c>
      <c r="I136" s="146">
        <v>1233.21</v>
      </c>
      <c r="J136" s="150">
        <f t="shared" si="4"/>
        <v>1541.51</v>
      </c>
    </row>
    <row r="137" spans="1:10" ht="14" x14ac:dyDescent="0.3">
      <c r="A137" s="55" t="s">
        <v>189</v>
      </c>
      <c r="B137" s="55" t="s">
        <v>31</v>
      </c>
      <c r="C137" s="61" t="s">
        <v>219</v>
      </c>
      <c r="D137" s="158" t="s">
        <v>227</v>
      </c>
      <c r="E137" s="159">
        <v>1</v>
      </c>
      <c r="F137" s="62" t="s">
        <v>370</v>
      </c>
      <c r="G137" s="160">
        <v>0</v>
      </c>
      <c r="H137" s="146">
        <v>1310.28</v>
      </c>
      <c r="I137" s="146">
        <v>5241.1099999999997</v>
      </c>
      <c r="J137" s="149">
        <f t="shared" si="4"/>
        <v>6551.3899999999994</v>
      </c>
    </row>
    <row r="138" spans="1:10" ht="14" x14ac:dyDescent="0.3">
      <c r="A138" s="55" t="s">
        <v>180</v>
      </c>
      <c r="B138" s="58" t="s">
        <v>37</v>
      </c>
      <c r="C138" s="59" t="s">
        <v>634</v>
      </c>
      <c r="D138" s="158" t="s">
        <v>227</v>
      </c>
      <c r="E138" s="159">
        <v>1</v>
      </c>
      <c r="F138" s="62" t="s">
        <v>371</v>
      </c>
      <c r="G138" s="160">
        <v>0</v>
      </c>
      <c r="H138" s="146">
        <v>770.75</v>
      </c>
      <c r="I138" s="145">
        <v>3083.01</v>
      </c>
      <c r="J138" s="149">
        <f t="shared" si="4"/>
        <v>3853.76</v>
      </c>
    </row>
    <row r="139" spans="1:10" ht="14" x14ac:dyDescent="0.3">
      <c r="A139" s="55" t="s">
        <v>695</v>
      </c>
      <c r="B139" s="55" t="s">
        <v>449</v>
      </c>
      <c r="C139" s="61" t="s">
        <v>636</v>
      </c>
      <c r="D139" s="158" t="s">
        <v>227</v>
      </c>
      <c r="E139" s="159">
        <v>1</v>
      </c>
      <c r="F139" s="89" t="s">
        <v>619</v>
      </c>
      <c r="G139" s="160">
        <v>0</v>
      </c>
      <c r="H139" s="146">
        <v>3709.68</v>
      </c>
      <c r="I139" s="146">
        <v>14838.72</v>
      </c>
      <c r="J139" s="149">
        <f t="shared" si="4"/>
        <v>18548.399999999998</v>
      </c>
    </row>
    <row r="140" spans="1:10" ht="14" x14ac:dyDescent="0.3">
      <c r="A140" s="55" t="s">
        <v>694</v>
      </c>
      <c r="B140" s="55" t="s">
        <v>449</v>
      </c>
      <c r="C140" s="60" t="s">
        <v>226</v>
      </c>
      <c r="D140" s="158" t="s">
        <v>227</v>
      </c>
      <c r="E140" s="159">
        <v>1</v>
      </c>
      <c r="F140" s="62" t="s">
        <v>711</v>
      </c>
      <c r="G140" s="160">
        <v>0</v>
      </c>
      <c r="H140" s="146">
        <v>3709.68</v>
      </c>
      <c r="I140" s="146">
        <v>14838.72</v>
      </c>
      <c r="J140" s="149">
        <f t="shared" si="4"/>
        <v>18548.399999999998</v>
      </c>
    </row>
    <row r="141" spans="1:10" ht="14" x14ac:dyDescent="0.3">
      <c r="A141" s="55" t="s">
        <v>195</v>
      </c>
      <c r="B141" s="55" t="s">
        <v>41</v>
      </c>
      <c r="C141" s="61" t="s">
        <v>219</v>
      </c>
      <c r="D141" s="158" t="s">
        <v>227</v>
      </c>
      <c r="E141" s="159">
        <v>1</v>
      </c>
      <c r="F141" s="92" t="s">
        <v>661</v>
      </c>
      <c r="G141" s="160">
        <v>0</v>
      </c>
      <c r="H141" s="146">
        <v>308.3</v>
      </c>
      <c r="I141" s="146">
        <v>1233.21</v>
      </c>
      <c r="J141" s="150">
        <f t="shared" si="4"/>
        <v>1541.51</v>
      </c>
    </row>
    <row r="142" spans="1:10" ht="14" x14ac:dyDescent="0.3">
      <c r="A142" s="55" t="s">
        <v>195</v>
      </c>
      <c r="B142" s="55" t="s">
        <v>41</v>
      </c>
      <c r="C142" s="59" t="s">
        <v>634</v>
      </c>
      <c r="D142" s="158" t="s">
        <v>227</v>
      </c>
      <c r="E142" s="159">
        <v>1</v>
      </c>
      <c r="F142" s="62" t="s">
        <v>378</v>
      </c>
      <c r="G142" s="160">
        <v>0</v>
      </c>
      <c r="H142" s="146">
        <v>308.3</v>
      </c>
      <c r="I142" s="146">
        <v>1233.21</v>
      </c>
      <c r="J142" s="150">
        <f t="shared" si="4"/>
        <v>1541.51</v>
      </c>
    </row>
    <row r="143" spans="1:10" ht="14" x14ac:dyDescent="0.3">
      <c r="A143" s="55" t="s">
        <v>183</v>
      </c>
      <c r="B143" s="57" t="s">
        <v>27</v>
      </c>
      <c r="C143" s="63" t="s">
        <v>679</v>
      </c>
      <c r="D143" s="158" t="s">
        <v>227</v>
      </c>
      <c r="E143" s="159">
        <v>1</v>
      </c>
      <c r="F143" s="153" t="s">
        <v>712</v>
      </c>
      <c r="G143" s="160">
        <v>0</v>
      </c>
      <c r="H143" s="146">
        <v>1695.65</v>
      </c>
      <c r="I143" s="146">
        <v>6782.61</v>
      </c>
      <c r="J143" s="149">
        <f t="shared" si="4"/>
        <v>8478.26</v>
      </c>
    </row>
    <row r="144" spans="1:10" ht="14" x14ac:dyDescent="0.3">
      <c r="A144" s="55" t="s">
        <v>187</v>
      </c>
      <c r="B144" s="55" t="s">
        <v>25</v>
      </c>
      <c r="C144" s="59" t="s">
        <v>222</v>
      </c>
      <c r="D144" s="158" t="s">
        <v>227</v>
      </c>
      <c r="E144" s="159">
        <v>1</v>
      </c>
      <c r="F144" s="92" t="s">
        <v>624</v>
      </c>
      <c r="G144" s="160">
        <v>0</v>
      </c>
      <c r="H144" s="147">
        <v>2600</v>
      </c>
      <c r="I144" s="147">
        <v>10400</v>
      </c>
      <c r="J144" s="146">
        <f t="shared" si="4"/>
        <v>13000</v>
      </c>
    </row>
    <row r="145" spans="1:10" ht="14" x14ac:dyDescent="0.3">
      <c r="A145" s="55" t="s">
        <v>180</v>
      </c>
      <c r="B145" s="58" t="s">
        <v>37</v>
      </c>
      <c r="C145" s="61" t="s">
        <v>636</v>
      </c>
      <c r="D145" s="158" t="s">
        <v>227</v>
      </c>
      <c r="E145" s="159">
        <v>1</v>
      </c>
      <c r="F145" s="155" t="s">
        <v>655</v>
      </c>
      <c r="G145" s="160">
        <v>0</v>
      </c>
      <c r="H145" s="146">
        <v>770.75</v>
      </c>
      <c r="I145" s="145">
        <v>3083.01</v>
      </c>
      <c r="J145" s="149">
        <f t="shared" si="4"/>
        <v>3853.76</v>
      </c>
    </row>
    <row r="146" spans="1:10" ht="14" x14ac:dyDescent="0.3">
      <c r="A146" s="55" t="s">
        <v>189</v>
      </c>
      <c r="B146" s="55" t="s">
        <v>31</v>
      </c>
      <c r="C146" s="61" t="s">
        <v>219</v>
      </c>
      <c r="D146" s="158" t="s">
        <v>407</v>
      </c>
      <c r="E146" s="159">
        <v>1</v>
      </c>
      <c r="F146" s="62" t="s">
        <v>420</v>
      </c>
      <c r="G146" s="160">
        <v>0</v>
      </c>
      <c r="H146" s="146"/>
      <c r="I146" s="146">
        <v>5241.1099999999997</v>
      </c>
      <c r="J146" s="149">
        <f t="shared" si="4"/>
        <v>5241.1099999999997</v>
      </c>
    </row>
    <row r="147" spans="1:10" ht="14" x14ac:dyDescent="0.3">
      <c r="A147" s="55" t="s">
        <v>180</v>
      </c>
      <c r="B147" s="58" t="s">
        <v>37</v>
      </c>
      <c r="C147" s="61" t="s">
        <v>219</v>
      </c>
      <c r="D147" s="158" t="s">
        <v>227</v>
      </c>
      <c r="E147" s="159">
        <v>1</v>
      </c>
      <c r="F147" s="155" t="s">
        <v>713</v>
      </c>
      <c r="G147" s="160">
        <v>0</v>
      </c>
      <c r="H147" s="146">
        <v>770.75</v>
      </c>
      <c r="I147" s="145">
        <v>3083.01</v>
      </c>
      <c r="J147" s="149">
        <f t="shared" si="4"/>
        <v>3853.76</v>
      </c>
    </row>
    <row r="148" spans="1:10" ht="14" x14ac:dyDescent="0.3">
      <c r="A148" s="55" t="s">
        <v>180</v>
      </c>
      <c r="B148" s="58" t="s">
        <v>37</v>
      </c>
      <c r="C148" s="59" t="s">
        <v>634</v>
      </c>
      <c r="D148" s="158" t="s">
        <v>227</v>
      </c>
      <c r="E148" s="159">
        <v>1</v>
      </c>
      <c r="F148" s="151" t="s">
        <v>385</v>
      </c>
      <c r="G148" s="160">
        <v>0</v>
      </c>
      <c r="H148" s="146">
        <v>770.75</v>
      </c>
      <c r="I148" s="145">
        <v>3083.01</v>
      </c>
      <c r="J148" s="149">
        <f t="shared" si="4"/>
        <v>3853.76</v>
      </c>
    </row>
    <row r="149" spans="1:10" ht="14" x14ac:dyDescent="0.3">
      <c r="A149" s="55" t="s">
        <v>180</v>
      </c>
      <c r="B149" s="58" t="s">
        <v>37</v>
      </c>
      <c r="C149" s="63" t="s">
        <v>219</v>
      </c>
      <c r="D149" s="158" t="s">
        <v>386</v>
      </c>
      <c r="E149" s="159">
        <v>1</v>
      </c>
      <c r="F149" s="61" t="s">
        <v>386</v>
      </c>
      <c r="G149" s="160">
        <v>0</v>
      </c>
      <c r="H149" s="146">
        <v>770.75</v>
      </c>
      <c r="I149" s="145">
        <v>3083.01</v>
      </c>
      <c r="J149" s="149">
        <f t="shared" si="4"/>
        <v>3853.76</v>
      </c>
    </row>
    <row r="150" spans="1:10" ht="14" x14ac:dyDescent="0.3">
      <c r="A150" s="55" t="s">
        <v>181</v>
      </c>
      <c r="B150" s="57" t="s">
        <v>33</v>
      </c>
      <c r="C150" s="59" t="s">
        <v>222</v>
      </c>
      <c r="D150" s="158" t="s">
        <v>386</v>
      </c>
      <c r="E150" s="159">
        <v>1</v>
      </c>
      <c r="F150" s="154" t="s">
        <v>386</v>
      </c>
      <c r="G150" s="160">
        <v>0</v>
      </c>
      <c r="H150" s="146">
        <v>1079.06</v>
      </c>
      <c r="I150" s="145">
        <v>4316.21</v>
      </c>
      <c r="J150" s="149">
        <f t="shared" si="4"/>
        <v>5395.27</v>
      </c>
    </row>
    <row r="151" spans="1:10" ht="14" x14ac:dyDescent="0.3">
      <c r="A151" s="55" t="s">
        <v>187</v>
      </c>
      <c r="B151" s="55" t="s">
        <v>25</v>
      </c>
      <c r="C151" s="60" t="s">
        <v>226</v>
      </c>
      <c r="D151" s="158" t="s">
        <v>386</v>
      </c>
      <c r="E151" s="159">
        <v>1</v>
      </c>
      <c r="F151" s="154" t="s">
        <v>386</v>
      </c>
      <c r="G151" s="160">
        <v>0</v>
      </c>
      <c r="H151" s="147">
        <v>2600</v>
      </c>
      <c r="I151" s="147">
        <v>10400</v>
      </c>
      <c r="J151" s="146">
        <f t="shared" si="4"/>
        <v>13000</v>
      </c>
    </row>
    <row r="152" spans="1:10" ht="14" x14ac:dyDescent="0.3">
      <c r="A152" s="55" t="s">
        <v>182</v>
      </c>
      <c r="B152" s="56" t="s">
        <v>39</v>
      </c>
      <c r="C152" s="59" t="s">
        <v>226</v>
      </c>
      <c r="D152" s="158" t="s">
        <v>386</v>
      </c>
      <c r="E152" s="159">
        <v>1</v>
      </c>
      <c r="F152" s="154" t="s">
        <v>386</v>
      </c>
      <c r="G152" s="160">
        <v>0</v>
      </c>
      <c r="H152" s="146">
        <v>500.99</v>
      </c>
      <c r="I152" s="146">
        <v>2003.96</v>
      </c>
      <c r="J152" s="149">
        <f t="shared" si="4"/>
        <v>2504.9499999999998</v>
      </c>
    </row>
    <row r="153" spans="1:10" ht="14" x14ac:dyDescent="0.3">
      <c r="A153" s="55" t="s">
        <v>182</v>
      </c>
      <c r="B153" s="56" t="s">
        <v>39</v>
      </c>
      <c r="C153" s="63" t="s">
        <v>679</v>
      </c>
      <c r="D153" s="158" t="s">
        <v>386</v>
      </c>
      <c r="E153" s="159">
        <v>1</v>
      </c>
      <c r="F153" s="61" t="s">
        <v>386</v>
      </c>
      <c r="G153" s="160">
        <v>0</v>
      </c>
      <c r="H153" s="146">
        <v>500.99</v>
      </c>
      <c r="I153" s="146">
        <v>2003.96</v>
      </c>
      <c r="J153" s="149">
        <f t="shared" si="4"/>
        <v>2504.9499999999998</v>
      </c>
    </row>
    <row r="154" spans="1:10" ht="14" x14ac:dyDescent="0.3">
      <c r="A154" s="55" t="s">
        <v>182</v>
      </c>
      <c r="B154" s="56" t="s">
        <v>39</v>
      </c>
      <c r="C154" s="61" t="s">
        <v>219</v>
      </c>
      <c r="D154" s="158" t="s">
        <v>386</v>
      </c>
      <c r="E154" s="159">
        <v>1</v>
      </c>
      <c r="F154" s="154" t="s">
        <v>386</v>
      </c>
      <c r="G154" s="160">
        <v>0</v>
      </c>
      <c r="H154" s="146">
        <v>500.99</v>
      </c>
      <c r="I154" s="146">
        <v>2003.96</v>
      </c>
      <c r="J154" s="149">
        <f t="shared" si="4"/>
        <v>2504.9499999999998</v>
      </c>
    </row>
    <row r="155" spans="1:10" ht="14" x14ac:dyDescent="0.3">
      <c r="A155" s="55" t="s">
        <v>185</v>
      </c>
      <c r="B155" s="55" t="s">
        <v>29</v>
      </c>
      <c r="C155" s="59" t="s">
        <v>219</v>
      </c>
      <c r="D155" s="158" t="s">
        <v>386</v>
      </c>
      <c r="E155" s="159">
        <v>1</v>
      </c>
      <c r="F155" s="154" t="s">
        <v>386</v>
      </c>
      <c r="G155" s="160">
        <v>0</v>
      </c>
      <c r="H155" s="146">
        <v>1425.9</v>
      </c>
      <c r="I155" s="146">
        <v>5703.56</v>
      </c>
      <c r="J155" s="149">
        <f t="shared" si="4"/>
        <v>7129.4600000000009</v>
      </c>
    </row>
    <row r="156" spans="1:10" ht="14" x14ac:dyDescent="0.3">
      <c r="A156" s="55" t="s">
        <v>187</v>
      </c>
      <c r="B156" s="55" t="s">
        <v>25</v>
      </c>
      <c r="C156" s="59" t="s">
        <v>222</v>
      </c>
      <c r="D156" s="158" t="s">
        <v>386</v>
      </c>
      <c r="E156" s="159">
        <v>1</v>
      </c>
      <c r="F156" s="154" t="s">
        <v>386</v>
      </c>
      <c r="G156" s="160">
        <v>0</v>
      </c>
      <c r="H156" s="147">
        <v>2600</v>
      </c>
      <c r="I156" s="147">
        <v>10400</v>
      </c>
      <c r="J156" s="146">
        <f t="shared" si="4"/>
        <v>13000</v>
      </c>
    </row>
    <row r="157" spans="1:10" ht="14" x14ac:dyDescent="0.3">
      <c r="A157" s="55" t="s">
        <v>180</v>
      </c>
      <c r="B157" s="58" t="s">
        <v>37</v>
      </c>
      <c r="C157" s="63" t="s">
        <v>679</v>
      </c>
      <c r="D157" s="158" t="s">
        <v>386</v>
      </c>
      <c r="E157" s="159">
        <v>1</v>
      </c>
      <c r="F157" s="62" t="s">
        <v>386</v>
      </c>
      <c r="G157" s="160">
        <v>0</v>
      </c>
      <c r="H157" s="146">
        <v>770.75</v>
      </c>
      <c r="I157" s="145">
        <v>3083.01</v>
      </c>
      <c r="J157" s="149">
        <f t="shared" si="4"/>
        <v>3853.76</v>
      </c>
    </row>
    <row r="158" spans="1:10" ht="14" x14ac:dyDescent="0.3">
      <c r="A158" s="55" t="s">
        <v>180</v>
      </c>
      <c r="B158" s="58" t="s">
        <v>37</v>
      </c>
      <c r="C158" s="63" t="s">
        <v>679</v>
      </c>
      <c r="D158" s="158" t="s">
        <v>386</v>
      </c>
      <c r="E158" s="159">
        <v>1</v>
      </c>
      <c r="F158" s="60" t="s">
        <v>386</v>
      </c>
      <c r="G158" s="160">
        <v>0</v>
      </c>
      <c r="H158" s="146">
        <v>770.75</v>
      </c>
      <c r="I158" s="145">
        <v>3083.01</v>
      </c>
      <c r="J158" s="149">
        <f t="shared" si="4"/>
        <v>3853.76</v>
      </c>
    </row>
    <row r="159" spans="1:10" ht="14" x14ac:dyDescent="0.3">
      <c r="A159" s="55" t="s">
        <v>189</v>
      </c>
      <c r="B159" s="55" t="s">
        <v>31</v>
      </c>
      <c r="C159" s="63" t="s">
        <v>636</v>
      </c>
      <c r="D159" s="158" t="s">
        <v>386</v>
      </c>
      <c r="E159" s="159">
        <v>1</v>
      </c>
      <c r="F159" s="62" t="s">
        <v>386</v>
      </c>
      <c r="G159" s="160">
        <v>0</v>
      </c>
      <c r="H159" s="146">
        <v>1310.28</v>
      </c>
      <c r="I159" s="146">
        <v>5241.1099999999997</v>
      </c>
      <c r="J159" s="149">
        <f t="shared" si="4"/>
        <v>6551.3899999999994</v>
      </c>
    </row>
    <row r="160" spans="1:10" ht="14" x14ac:dyDescent="0.3">
      <c r="A160" s="55" t="s">
        <v>180</v>
      </c>
      <c r="B160" s="58" t="s">
        <v>37</v>
      </c>
      <c r="C160" s="63" t="s">
        <v>679</v>
      </c>
      <c r="D160" s="158" t="s">
        <v>386</v>
      </c>
      <c r="E160" s="159">
        <v>1</v>
      </c>
      <c r="F160" s="154" t="s">
        <v>386</v>
      </c>
      <c r="G160" s="160">
        <v>0</v>
      </c>
      <c r="H160" s="146">
        <v>770.75</v>
      </c>
      <c r="I160" s="145">
        <v>3083.01</v>
      </c>
      <c r="J160" s="149">
        <f t="shared" si="4"/>
        <v>3853.76</v>
      </c>
    </row>
    <row r="161" spans="1:30" ht="14" x14ac:dyDescent="0.3">
      <c r="A161" s="55" t="s">
        <v>196</v>
      </c>
      <c r="B161" s="57" t="s">
        <v>33</v>
      </c>
      <c r="C161" s="63" t="s">
        <v>219</v>
      </c>
      <c r="D161" s="158" t="s">
        <v>386</v>
      </c>
      <c r="E161" s="159">
        <v>1</v>
      </c>
      <c r="F161" s="62" t="s">
        <v>386</v>
      </c>
      <c r="G161" s="160">
        <v>0</v>
      </c>
      <c r="H161" s="146">
        <v>1079.06</v>
      </c>
      <c r="I161" s="145">
        <v>4316.21</v>
      </c>
      <c r="J161" s="149">
        <f t="shared" si="4"/>
        <v>5395.27</v>
      </c>
    </row>
    <row r="162" spans="1:30" ht="14" x14ac:dyDescent="0.3">
      <c r="A162" s="55" t="s">
        <v>187</v>
      </c>
      <c r="B162" s="55" t="s">
        <v>25</v>
      </c>
      <c r="C162" s="60" t="s">
        <v>219</v>
      </c>
      <c r="D162" s="158" t="s">
        <v>386</v>
      </c>
      <c r="E162" s="159">
        <v>1</v>
      </c>
      <c r="F162" s="155" t="s">
        <v>386</v>
      </c>
      <c r="G162" s="160">
        <v>0</v>
      </c>
      <c r="H162" s="147">
        <v>2600</v>
      </c>
      <c r="I162" s="147">
        <v>10400</v>
      </c>
      <c r="J162" s="146">
        <f t="shared" si="4"/>
        <v>13000</v>
      </c>
    </row>
    <row r="163" spans="1:30" ht="14.5" x14ac:dyDescent="0.3">
      <c r="A163" s="56" t="s">
        <v>180</v>
      </c>
      <c r="B163" s="58" t="s">
        <v>37</v>
      </c>
      <c r="C163" s="59" t="s">
        <v>219</v>
      </c>
      <c r="D163" s="158" t="s">
        <v>386</v>
      </c>
      <c r="E163" s="159">
        <v>1</v>
      </c>
      <c r="F163" s="60" t="s">
        <v>386</v>
      </c>
      <c r="G163" s="160">
        <v>0</v>
      </c>
      <c r="H163" s="146">
        <v>770.75</v>
      </c>
      <c r="I163" s="145">
        <v>3083.01</v>
      </c>
      <c r="J163" s="149">
        <f t="shared" si="4"/>
        <v>3853.76</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183</v>
      </c>
      <c r="B164" s="57" t="s">
        <v>27</v>
      </c>
      <c r="C164" s="60" t="s">
        <v>219</v>
      </c>
      <c r="D164" s="158" t="s">
        <v>386</v>
      </c>
      <c r="E164" s="159">
        <v>1</v>
      </c>
      <c r="F164" s="60" t="s">
        <v>386</v>
      </c>
      <c r="G164" s="160">
        <v>0</v>
      </c>
      <c r="H164" s="146">
        <v>1695.65</v>
      </c>
      <c r="I164" s="146">
        <v>6782.61</v>
      </c>
      <c r="J164" s="149">
        <f t="shared" si="4"/>
        <v>8478.26</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205</v>
      </c>
      <c r="B165" s="55" t="s">
        <v>449</v>
      </c>
      <c r="C165" s="59" t="s">
        <v>634</v>
      </c>
      <c r="D165" s="158" t="s">
        <v>386</v>
      </c>
      <c r="E165" s="159">
        <v>1</v>
      </c>
      <c r="F165" s="60" t="s">
        <v>386</v>
      </c>
      <c r="G165" s="160">
        <v>0</v>
      </c>
      <c r="H165" s="146">
        <v>3709.68</v>
      </c>
      <c r="I165" s="146">
        <v>14838.72</v>
      </c>
      <c r="J165" s="149">
        <f t="shared" si="4"/>
        <v>18548.399999999998</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180</v>
      </c>
      <c r="B166" s="57" t="s">
        <v>37</v>
      </c>
      <c r="C166" s="59" t="s">
        <v>222</v>
      </c>
      <c r="D166" s="158" t="s">
        <v>386</v>
      </c>
      <c r="E166" s="159">
        <v>1</v>
      </c>
      <c r="F166" s="62" t="s">
        <v>386</v>
      </c>
      <c r="G166" s="160">
        <v>0</v>
      </c>
      <c r="H166" s="146">
        <v>770.75</v>
      </c>
      <c r="I166" s="145">
        <v>3083.01</v>
      </c>
      <c r="J166" s="149">
        <f t="shared" si="4"/>
        <v>3853.76</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182</v>
      </c>
      <c r="B167" s="56" t="s">
        <v>39</v>
      </c>
      <c r="C167" s="60" t="s">
        <v>219</v>
      </c>
      <c r="D167" s="158" t="s">
        <v>386</v>
      </c>
      <c r="E167" s="159">
        <v>1</v>
      </c>
      <c r="F167" s="129" t="s">
        <v>386</v>
      </c>
      <c r="G167" s="160">
        <v>0</v>
      </c>
      <c r="H167" s="146">
        <v>500.99</v>
      </c>
      <c r="I167" s="146">
        <v>2003.96</v>
      </c>
      <c r="J167" s="149">
        <f t="shared" ref="J167:J174" si="5">H167+I167</f>
        <v>2504.9499999999998</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185</v>
      </c>
      <c r="B168" s="55" t="s">
        <v>29</v>
      </c>
      <c r="C168" s="61" t="s">
        <v>636</v>
      </c>
      <c r="D168" s="158" t="s">
        <v>386</v>
      </c>
      <c r="E168" s="159">
        <v>1</v>
      </c>
      <c r="F168" s="144" t="s">
        <v>386</v>
      </c>
      <c r="G168" s="160">
        <v>0</v>
      </c>
      <c r="H168" s="146">
        <v>1425.9</v>
      </c>
      <c r="I168" s="146">
        <v>5703.56</v>
      </c>
      <c r="J168" s="149">
        <f t="shared" si="5"/>
        <v>7129.4600000000009</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180</v>
      </c>
      <c r="B169" s="58" t="s">
        <v>37</v>
      </c>
      <c r="C169" s="61" t="s">
        <v>219</v>
      </c>
      <c r="D169" s="158" t="s">
        <v>227</v>
      </c>
      <c r="E169" s="159">
        <v>1</v>
      </c>
      <c r="F169" s="62" t="s">
        <v>387</v>
      </c>
      <c r="G169" s="160">
        <v>0</v>
      </c>
      <c r="H169" s="146">
        <v>770.75</v>
      </c>
      <c r="I169" s="145">
        <v>3083.01</v>
      </c>
      <c r="J169" s="149">
        <f t="shared" si="5"/>
        <v>3853.76</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182</v>
      </c>
      <c r="B170" s="56" t="s">
        <v>39</v>
      </c>
      <c r="C170" s="59" t="s">
        <v>634</v>
      </c>
      <c r="D170" s="158" t="s">
        <v>227</v>
      </c>
      <c r="E170" s="159">
        <v>1</v>
      </c>
      <c r="F170" s="155" t="s">
        <v>714</v>
      </c>
      <c r="G170" s="160">
        <v>0</v>
      </c>
      <c r="H170" s="146">
        <v>500.99</v>
      </c>
      <c r="I170" s="146">
        <v>2003.96</v>
      </c>
      <c r="J170" s="149">
        <f t="shared" si="5"/>
        <v>2504.9499999999998</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180</v>
      </c>
      <c r="B171" s="58" t="s">
        <v>37</v>
      </c>
      <c r="C171" s="61" t="s">
        <v>636</v>
      </c>
      <c r="D171" s="158" t="s">
        <v>227</v>
      </c>
      <c r="E171" s="159">
        <v>1</v>
      </c>
      <c r="F171" s="60" t="s">
        <v>715</v>
      </c>
      <c r="G171" s="160">
        <v>0</v>
      </c>
      <c r="H171" s="146">
        <v>770.75</v>
      </c>
      <c r="I171" s="145">
        <v>3083.01</v>
      </c>
      <c r="J171" s="149">
        <f t="shared" si="5"/>
        <v>3853.76</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185</v>
      </c>
      <c r="B172" s="55" t="s">
        <v>29</v>
      </c>
      <c r="C172" s="61" t="s">
        <v>219</v>
      </c>
      <c r="D172" s="158" t="s">
        <v>227</v>
      </c>
      <c r="E172" s="159">
        <v>1</v>
      </c>
      <c r="F172" s="60" t="s">
        <v>388</v>
      </c>
      <c r="G172" s="160">
        <v>0</v>
      </c>
      <c r="H172" s="146">
        <v>1425.9</v>
      </c>
      <c r="I172" s="146">
        <v>5703.56</v>
      </c>
      <c r="J172" s="149">
        <f t="shared" si="5"/>
        <v>7129.4600000000009</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188</v>
      </c>
      <c r="B173" s="55" t="s">
        <v>35</v>
      </c>
      <c r="C173" s="59" t="s">
        <v>636</v>
      </c>
      <c r="D173" s="158" t="s">
        <v>227</v>
      </c>
      <c r="E173" s="159">
        <v>1</v>
      </c>
      <c r="F173" s="90" t="s">
        <v>716</v>
      </c>
      <c r="G173" s="160">
        <v>0</v>
      </c>
      <c r="H173" s="146">
        <v>936.46</v>
      </c>
      <c r="I173" s="146">
        <v>3745.85</v>
      </c>
      <c r="J173" s="149">
        <f t="shared" si="5"/>
        <v>4682.3099999999995</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181</v>
      </c>
      <c r="B174" s="57" t="s">
        <v>33</v>
      </c>
      <c r="C174" s="59" t="s">
        <v>222</v>
      </c>
      <c r="D174" s="158" t="s">
        <v>227</v>
      </c>
      <c r="E174" s="159">
        <v>1</v>
      </c>
      <c r="F174" s="63" t="s">
        <v>609</v>
      </c>
      <c r="G174" s="160">
        <v>0</v>
      </c>
      <c r="H174" s="146">
        <v>1079.06</v>
      </c>
      <c r="I174" s="145">
        <v>4316.21</v>
      </c>
      <c r="J174" s="149">
        <f t="shared" si="5"/>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6">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6"/>
        <v>7</v>
      </c>
      <c r="F177" s="24"/>
      <c r="G177" s="25">
        <f>SUMIF($B$7:$B$174,"DAS",$G$7:$G$174)</f>
        <v>0</v>
      </c>
      <c r="H177" s="25">
        <f>SUMIF($B$7:$B$174,"DIRETOR",$H$7:$H$174)-SUMIFS($H$7:$H$174,$D$7:$D$174,"VAGO",$B$7:$B$174,"DIRETOR")</f>
        <v>18548.399999999998</v>
      </c>
      <c r="I177" s="25">
        <f>SUMIF($B$7:$B$174,"DIRETOR",$I$7:$I$174)-SUMIFS($I$7:$I$174,$D$7:$D$174,"VAGO",$B$7:$B$174,"DIRETOR")</f>
        <v>89032.319999999992</v>
      </c>
      <c r="J177" s="25">
        <f>SUMIF($B$7:$B$174,"DIRETOR",$J$7:$J$174)</f>
        <v>126129.11999999998</v>
      </c>
      <c r="K177" s="26"/>
      <c r="L177" s="26"/>
      <c r="M177" s="26"/>
      <c r="N177" s="26"/>
      <c r="O177" s="26"/>
      <c r="P177" s="26"/>
      <c r="Q177" s="26"/>
    </row>
    <row r="178" spans="1:30" ht="14.5" x14ac:dyDescent="0.3">
      <c r="A178" s="22" t="s">
        <v>24</v>
      </c>
      <c r="B178" s="15" t="s">
        <v>25</v>
      </c>
      <c r="C178" s="23">
        <v>6</v>
      </c>
      <c r="D178" s="23">
        <v>3</v>
      </c>
      <c r="E178" s="23">
        <f>C178+D178</f>
        <v>9</v>
      </c>
      <c r="F178" s="27"/>
      <c r="G178" s="25">
        <f>SUMIF($B$7:$B$174,"DAS-1",$G$7:$G$174)</f>
        <v>0</v>
      </c>
      <c r="H178" s="25">
        <f>SUMIF($B$7:$B$174,"DAS-1",$H$7:$H$174)-SUMIFS($H$7:$H$174,$D$7:$D$174,"VAGO",$B$7:$B$174,"DAS-1")</f>
        <v>13000</v>
      </c>
      <c r="I178" s="25">
        <f>SUMIF($B$7:$B$174,"DAS-1",$I$7:$I$174)-SUMIFS($I$7:$I$174,$D$7:$D$174,"VAGO",$B$7:$B$174,"DAS-1")</f>
        <v>62400</v>
      </c>
      <c r="J178" s="25">
        <f>SUMIF($B$7:$B$174,"DAS-1",$J$7:$J$174)</f>
        <v>114400</v>
      </c>
      <c r="K178" s="97"/>
      <c r="L178" s="26"/>
      <c r="M178" s="26"/>
      <c r="N178" s="26"/>
      <c r="O178" s="26"/>
      <c r="P178" s="26"/>
      <c r="Q178" s="26"/>
    </row>
    <row r="179" spans="1:30" ht="14.5" x14ac:dyDescent="0.3">
      <c r="A179" s="22" t="s">
        <v>26</v>
      </c>
      <c r="B179" s="15" t="s">
        <v>27</v>
      </c>
      <c r="C179" s="23">
        <f>SUMIFS($E$7:$E$174,$B$7:$B$174,"DAS-2",$D$7:$D$174,"&lt;&gt;VAGO")</f>
        <v>27</v>
      </c>
      <c r="D179" s="23">
        <f>SUMIFS($E$7:$E$174,$B$7:$B$174,"DAS-2",$D$7:$D$174,"VAGO")</f>
        <v>1</v>
      </c>
      <c r="E179" s="23">
        <f t="shared" si="6"/>
        <v>28</v>
      </c>
      <c r="F179" s="27"/>
      <c r="G179" s="25">
        <f>SUMIF($B$7:$B$174,"DAS-2",$G$7:$G$174)</f>
        <v>0</v>
      </c>
      <c r="H179" s="25">
        <f>SUMIF($B$7:$B$174,"DAS-2",$H$7:$H$174)-SUMIFS($H$7:$H$174,$D$7:$D$174,"VAGO",$B$7:$B$174,"DAS-2")</f>
        <v>35608.650000000016</v>
      </c>
      <c r="I179" s="25">
        <f>SUMIF($B$7:$B$174,"DAS-2",$I$7:$I$174)-SUMIFS($I$7:$I$174,$D$7:$D$174,"VAGO",$B$7:$B$174,"DAS-2")</f>
        <v>183130.46999999988</v>
      </c>
      <c r="J179" s="25">
        <f>SUMIF($B$7:$B$174,"DAS-2",$J$7:$J$174)</f>
        <v>227217.38</v>
      </c>
      <c r="K179" s="26"/>
      <c r="L179" s="26"/>
      <c r="M179" s="26"/>
      <c r="N179" s="26"/>
      <c r="O179" s="26"/>
      <c r="P179" s="26"/>
      <c r="Q179" s="26"/>
    </row>
    <row r="180" spans="1:30" ht="14.5" x14ac:dyDescent="0.3">
      <c r="A180" s="22" t="s">
        <v>28</v>
      </c>
      <c r="B180" s="15" t="s">
        <v>29</v>
      </c>
      <c r="C180" s="23">
        <v>11</v>
      </c>
      <c r="D180" s="23">
        <v>2</v>
      </c>
      <c r="E180" s="23">
        <f t="shared" si="6"/>
        <v>13</v>
      </c>
      <c r="F180" s="27"/>
      <c r="G180" s="25">
        <f>SUMIF($B$7:$B$174,"DAS-3",$G$7:$G$174)</f>
        <v>0</v>
      </c>
      <c r="H180" s="25">
        <f>SUMIF($B$7:$B$174,"DAS-3",$H$7:$H$174)-SUMIFS($H$7:$H$174,$D$7:$D$174,"VAGO",$B$7:$B$174,"DAS-3")</f>
        <v>15684.900000000001</v>
      </c>
      <c r="I180" s="25">
        <f>SUMIF($B$7:$B$174,"DAS-3",$I$7:$I$174)-SUMIFS($I$7:$I$174,$D$7:$D$174,"VAGO",$B$7:$B$174,"DAS-3")</f>
        <v>62739.159999999982</v>
      </c>
      <c r="J180" s="25">
        <f>SUMIF($B$7:$B$174,"DAS-3",$J$7:$J$174)</f>
        <v>92682.980000000025</v>
      </c>
      <c r="K180" s="26"/>
      <c r="L180" s="26"/>
      <c r="M180" s="26"/>
      <c r="N180" s="26"/>
      <c r="O180" s="26"/>
      <c r="P180" s="26"/>
      <c r="Q180" s="26"/>
    </row>
    <row r="181" spans="1:30" ht="14.5" x14ac:dyDescent="0.3">
      <c r="A181" s="28" t="s">
        <v>30</v>
      </c>
      <c r="B181" s="15" t="s">
        <v>31</v>
      </c>
      <c r="C181" s="23">
        <v>23</v>
      </c>
      <c r="D181" s="23">
        <v>1</v>
      </c>
      <c r="E181" s="23">
        <f t="shared" si="6"/>
        <v>24</v>
      </c>
      <c r="F181" s="29"/>
      <c r="G181" s="25">
        <f>SUMIF($B$7:$B$174,"DAS-4",$G$7:$G$174)</f>
        <v>0</v>
      </c>
      <c r="H181" s="25">
        <f>SUMIF($B$7:$B$174,"DAS-4",$H$7:$H$174)-SUMIFS($H$7:$H$174,$D$7:$D$174,"VAGO",$B$7:$B$174,"DAS-4")</f>
        <v>22274.76</v>
      </c>
      <c r="I181" s="25">
        <f>SUMIF($B$7:$B$174,"DAS-4",$I$7:$I$174)-SUMIFS($I$7:$I$174,$D$7:$D$174,"VAGO",$B$7:$B$174,"DAS-4")</f>
        <v>120545.53</v>
      </c>
      <c r="J181" s="25">
        <f>SUMIF($B$7:$B$174,"DAS-4",$J$7:$J$174)</f>
        <v>149371.68</v>
      </c>
      <c r="K181" s="26"/>
      <c r="L181" s="26"/>
      <c r="M181" s="26"/>
      <c r="N181" s="26"/>
      <c r="O181" s="26"/>
      <c r="P181" s="26"/>
      <c r="Q181" s="26"/>
    </row>
    <row r="182" spans="1:30" ht="14.5" x14ac:dyDescent="0.3">
      <c r="A182" s="28" t="s">
        <v>32</v>
      </c>
      <c r="B182" s="15" t="s">
        <v>33</v>
      </c>
      <c r="C182" s="23">
        <v>18</v>
      </c>
      <c r="D182" s="23">
        <v>2</v>
      </c>
      <c r="E182" s="23">
        <f t="shared" si="6"/>
        <v>20</v>
      </c>
      <c r="F182" s="29"/>
      <c r="G182" s="25">
        <f>SUMIF($B$7:$B$174,"DAS-5",$G$7:$G$174)</f>
        <v>0</v>
      </c>
      <c r="H182" s="25">
        <f>SUMIF($B$7:$B$174,"DAS-5",$H$7:$H$174)-SUMIFS($H$7:$H$174,$D$7:$D$174,"VAGO",$B$7:$B$174,"DAS-5")</f>
        <v>15106.839999999997</v>
      </c>
      <c r="I182" s="25">
        <f>SUMIF($B$7:$B$174,"DAS-5",$I$7:$I$174)-SUMIFS($I$7:$I$174,$D$7:$D$174,"VAGO",$B$7:$B$174,"DAS-5")</f>
        <v>77691.780000000028</v>
      </c>
      <c r="J182" s="25">
        <f>SUMIF($B$7:$B$174,"DAS-5",$J$7:$J$174)</f>
        <v>103589.16000000005</v>
      </c>
      <c r="K182" s="26"/>
      <c r="L182" s="26"/>
      <c r="M182" s="26"/>
      <c r="N182" s="26"/>
      <c r="O182" s="26"/>
      <c r="P182" s="26"/>
      <c r="Q182" s="26"/>
    </row>
    <row r="183" spans="1:30" ht="14.5" x14ac:dyDescent="0.3">
      <c r="A183" s="28" t="s">
        <v>34</v>
      </c>
      <c r="B183" s="15" t="s">
        <v>35</v>
      </c>
      <c r="C183" s="23">
        <v>5</v>
      </c>
      <c r="D183" s="23">
        <v>0</v>
      </c>
      <c r="E183" s="23">
        <f t="shared" si="6"/>
        <v>5</v>
      </c>
      <c r="F183" s="29"/>
      <c r="G183" s="25">
        <f>SUMIF($B$7:$B$174,"CAA-1",$G$7:$G$174)</f>
        <v>0</v>
      </c>
      <c r="H183" s="25">
        <f>SUMIF($B$7:$B$174,"CAA-1",$H$7:$H$174)-SUMIFS($H$7:$H$174,$D$7:$D$174,"VAGO",$B$7:$B$174,"CAA-1")</f>
        <v>4682.3</v>
      </c>
      <c r="I183" s="25">
        <f>SUMIF($B$7:$B$174,"CAA-1",$I$7:$I$174)-SUMIFS($I$7:$I$174,$D$7:$D$174,"VAGO",$B$7:$B$174,"CAA-1")</f>
        <v>18729.25</v>
      </c>
      <c r="J183" s="25">
        <f>SUMIF($B$7:$B$174,"CAA-1",$J$7:$J$174)</f>
        <v>23411.549999999996</v>
      </c>
      <c r="K183" s="26"/>
      <c r="L183" s="26"/>
      <c r="M183" s="26"/>
      <c r="N183" s="26"/>
      <c r="O183" s="26"/>
      <c r="P183" s="26"/>
      <c r="Q183" s="26"/>
    </row>
    <row r="184" spans="1:30" ht="14.5" x14ac:dyDescent="0.3">
      <c r="A184" s="28" t="s">
        <v>36</v>
      </c>
      <c r="B184" s="15" t="s">
        <v>37</v>
      </c>
      <c r="C184" s="23">
        <v>20</v>
      </c>
      <c r="D184" s="23">
        <v>6</v>
      </c>
      <c r="E184" s="23">
        <f t="shared" si="6"/>
        <v>26</v>
      </c>
      <c r="F184" s="29"/>
      <c r="G184" s="25">
        <f>SUMIF($B$7:$B$174,"CAA-2",$G$7:$G$174)</f>
        <v>0</v>
      </c>
      <c r="H184" s="25">
        <f>SUMIF($B$7:$B$174,"CAA-2",$H$7:$H$174)-SUMIFS($H$7:$H$174,$D$7:$D$174,"VAGO",$B$7:$B$174,"CAA-2")</f>
        <v>13102.75</v>
      </c>
      <c r="I184" s="25">
        <f>SUMIF($B$7:$B$174,"CAA-2",$I$7:$I$174)-SUMIFS($I$7:$I$174,$D$7:$D$174,"VAGO",$B$7:$B$174,"CAA-2")</f>
        <v>61660.200000000012</v>
      </c>
      <c r="J184" s="25">
        <f>SUMIF($B$7:$B$174,"CAA-2",$J$7:$J$174)</f>
        <v>97885.50999999998</v>
      </c>
      <c r="K184" s="26"/>
      <c r="L184" s="26"/>
      <c r="M184" s="26"/>
      <c r="N184" s="26"/>
      <c r="O184" s="26"/>
      <c r="P184" s="26"/>
      <c r="Q184" s="26"/>
    </row>
    <row r="185" spans="1:30" ht="14.5" x14ac:dyDescent="0.3">
      <c r="A185" s="28" t="s">
        <v>38</v>
      </c>
      <c r="B185" s="15" t="s">
        <v>39</v>
      </c>
      <c r="C185" s="23">
        <v>19</v>
      </c>
      <c r="D185" s="23">
        <v>4</v>
      </c>
      <c r="E185" s="23">
        <f t="shared" si="6"/>
        <v>23</v>
      </c>
      <c r="F185" s="27"/>
      <c r="G185" s="25">
        <f>SUMIF($B$7:$B$174,"CAA-3",$G$7:$G$174)</f>
        <v>0</v>
      </c>
      <c r="H185" s="25">
        <f>SUMIF($B$7:$B$174,"CAA-3",$H$7:$H$174)-SUMIFS($H$7:$H$174,$D$7:$D$174,"VAGO",$B$7:$B$174,"CAA-3")</f>
        <v>8516.8299999999981</v>
      </c>
      <c r="I185" s="25">
        <f>SUMIF($B$7:$B$174,"CAA-3",$I$7:$I$174)-SUMIFS($I$7:$I$174,$D$7:$D$174,"VAGO",$B$7:$B$174,"CAA-3")</f>
        <v>38075.239999999991</v>
      </c>
      <c r="J185" s="25">
        <f>SUMIF($B$7:$B$174,"CAA-3",$J$7:$J$174)</f>
        <v>56611.869999999981</v>
      </c>
      <c r="K185" s="26"/>
      <c r="L185" s="26"/>
      <c r="M185" s="26"/>
      <c r="N185" s="26"/>
      <c r="O185" s="26"/>
      <c r="P185" s="26"/>
      <c r="Q185" s="26"/>
    </row>
    <row r="186" spans="1:30" ht="14.5" x14ac:dyDescent="0.3">
      <c r="A186" s="28" t="s">
        <v>40</v>
      </c>
      <c r="B186" s="15" t="s">
        <v>41</v>
      </c>
      <c r="C186" s="23">
        <v>10</v>
      </c>
      <c r="D186" s="23">
        <v>0</v>
      </c>
      <c r="E186" s="23">
        <f t="shared" si="6"/>
        <v>10</v>
      </c>
      <c r="F186" s="27"/>
      <c r="G186" s="25">
        <f>SUMIF($B$7:$B$174,"CAA-4",$G$7:$G$174)</f>
        <v>0</v>
      </c>
      <c r="H186" s="25">
        <f>SUMIF($B$7:$B$174,"CAA-4",$H$7:$H$174)-SUMIFS($H$7:$H$174,$D$7:$D$174,"VAGO",$B$7:$B$174,"CAA-4")</f>
        <v>3083.0000000000005</v>
      </c>
      <c r="I186" s="25">
        <f>SUMIF($B$7:$B$174,"CAA-4",$I$7:$I$174)-SUMIFS($I$7:$I$174,$D$7:$D$174,"VAGO",$B$7:$B$174,"CAA-4")</f>
        <v>12332.099999999999</v>
      </c>
      <c r="J186" s="25">
        <f>SUMIF($B$7:$B$174,"CAA-4",$J$7:$J$174)</f>
        <v>15415.1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6"/>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148</v>
      </c>
      <c r="D188" s="20">
        <f>SUM(D176:D187)</f>
        <v>20</v>
      </c>
      <c r="E188" s="20">
        <f>SUM(E176:E187)</f>
        <v>168</v>
      </c>
      <c r="F188" s="21"/>
      <c r="G188" s="30">
        <f t="shared" ref="G188:I188" si="7">SUM(G176:G187)</f>
        <v>0</v>
      </c>
      <c r="H188" s="30">
        <f t="shared" si="7"/>
        <v>159543.94999999998</v>
      </c>
      <c r="I188" s="30">
        <f t="shared" si="7"/>
        <v>750418.16999999993</v>
      </c>
      <c r="J188" s="30">
        <f>SUM(J176:J187)</f>
        <v>1040731.99</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8">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8"/>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9">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9"/>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9"/>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9"/>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9"/>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0">SUM(C196:C199)</f>
        <v>0</v>
      </c>
      <c r="D200" s="20">
        <f t="shared" si="10"/>
        <v>0</v>
      </c>
      <c r="E200" s="20">
        <f t="shared" si="10"/>
        <v>0</v>
      </c>
      <c r="F200" s="36"/>
      <c r="G200" s="39">
        <f t="shared" ref="G200:I200" si="11">SUM(G195:G199)</f>
        <v>0</v>
      </c>
      <c r="H200" s="39">
        <f t="shared" si="11"/>
        <v>0</v>
      </c>
      <c r="I200" s="39">
        <f t="shared" si="11"/>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126">
        <v>3900</v>
      </c>
      <c r="I205" s="16">
        <f t="shared" ref="I205:I209" si="12">SUM(G205:H205)</f>
        <v>3900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126">
        <v>1800</v>
      </c>
      <c r="I206" s="16">
        <f t="shared" si="12"/>
        <v>1800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684</v>
      </c>
      <c r="D207" s="94" t="s">
        <v>407</v>
      </c>
      <c r="E207" s="15">
        <v>1</v>
      </c>
      <c r="F207" s="89" t="s">
        <v>365</v>
      </c>
      <c r="G207" s="35"/>
      <c r="H207" s="126">
        <v>1800</v>
      </c>
      <c r="I207" s="16">
        <f t="shared" si="12"/>
        <v>1800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636</v>
      </c>
      <c r="D208" s="94" t="s">
        <v>227</v>
      </c>
      <c r="E208" s="15">
        <v>1</v>
      </c>
      <c r="F208" s="60" t="s">
        <v>581</v>
      </c>
      <c r="G208" s="35"/>
      <c r="H208" s="126">
        <v>1800</v>
      </c>
      <c r="I208" s="16">
        <f t="shared" si="12"/>
        <v>1800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126">
        <v>1800</v>
      </c>
      <c r="I209" s="16">
        <f t="shared" si="12"/>
        <v>1800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227</v>
      </c>
      <c r="E213" s="15">
        <v>1</v>
      </c>
      <c r="F213" s="84" t="s">
        <v>414</v>
      </c>
      <c r="G213" s="35">
        <v>0</v>
      </c>
      <c r="H213" s="126">
        <v>3900</v>
      </c>
      <c r="I213" s="16">
        <f t="shared" ref="I213:I217" si="13">SUM(G213:H213)</f>
        <v>3900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222</v>
      </c>
      <c r="D214" s="94" t="s">
        <v>227</v>
      </c>
      <c r="E214" s="15">
        <v>1</v>
      </c>
      <c r="F214" s="92" t="s">
        <v>675</v>
      </c>
      <c r="G214" s="35"/>
      <c r="H214" s="126">
        <v>1800</v>
      </c>
      <c r="I214" s="16">
        <f t="shared" si="13"/>
        <v>1800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92" t="s">
        <v>288</v>
      </c>
      <c r="G215" s="35"/>
      <c r="H215" s="126">
        <v>1800</v>
      </c>
      <c r="I215" s="16">
        <f t="shared" si="13"/>
        <v>1800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c r="D216" s="94" t="s">
        <v>386</v>
      </c>
      <c r="E216" s="15">
        <v>1</v>
      </c>
      <c r="F216" s="92" t="s">
        <v>386</v>
      </c>
      <c r="G216" s="35"/>
      <c r="H216" s="126">
        <v>1800</v>
      </c>
      <c r="I216" s="16">
        <f t="shared" si="13"/>
        <v>1800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92" t="s">
        <v>681</v>
      </c>
      <c r="G217" s="35"/>
      <c r="H217" s="126">
        <v>1800</v>
      </c>
      <c r="I217" s="16">
        <f t="shared" si="13"/>
        <v>1800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126">
        <v>3900</v>
      </c>
      <c r="I221" s="16">
        <f t="shared" ref="I221:I225" si="14">SUM(G221:H221)</f>
        <v>3900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63" t="s">
        <v>679</v>
      </c>
      <c r="D222" s="94" t="s">
        <v>227</v>
      </c>
      <c r="E222" s="15">
        <v>1</v>
      </c>
      <c r="F222" s="60" t="s">
        <v>249</v>
      </c>
      <c r="G222" s="35"/>
      <c r="H222" s="126">
        <v>1800</v>
      </c>
      <c r="I222" s="16">
        <f t="shared" si="14"/>
        <v>1800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126">
        <v>1800</v>
      </c>
      <c r="I223" s="16">
        <f t="shared" si="14"/>
        <v>1800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c r="D224" s="94" t="s">
        <v>386</v>
      </c>
      <c r="E224" s="15">
        <v>1</v>
      </c>
      <c r="F224" s="92" t="s">
        <v>386</v>
      </c>
      <c r="G224" s="35"/>
      <c r="H224" s="126">
        <v>1800</v>
      </c>
      <c r="I224" s="16">
        <f t="shared" si="14"/>
        <v>1800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63" t="s">
        <v>679</v>
      </c>
      <c r="D225" s="94" t="s">
        <v>407</v>
      </c>
      <c r="E225" s="15">
        <v>1</v>
      </c>
      <c r="F225" s="90" t="s">
        <v>356</v>
      </c>
      <c r="G225" s="35"/>
      <c r="H225" s="126">
        <v>1800</v>
      </c>
      <c r="I225" s="16">
        <f t="shared" si="14"/>
        <v>1800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5">C227+D227</f>
        <v>1</v>
      </c>
      <c r="F227" s="24"/>
      <c r="G227" s="16">
        <f>SUMIF($A$205:$A$209,"PRESIDENTE",$G$205:$G$209)</f>
        <v>0</v>
      </c>
      <c r="H227" s="16">
        <f>SUMIF($A$205:$A$209,"PRESIDENTE",$H$205:$H$209)</f>
        <v>3900</v>
      </c>
      <c r="I227" s="16">
        <f>H227+G227</f>
        <v>3900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5"/>
        <v>4</v>
      </c>
      <c r="F228" s="24"/>
      <c r="G228" s="16">
        <f>SUMIF($A$205:$A$209,"MEMBRO",$G$205:$G$209)</f>
        <v>0</v>
      </c>
      <c r="H228" s="16">
        <f>SUMIF($A$205:$A$209,"MEMBRO",$H$205:$H$209)</f>
        <v>7200</v>
      </c>
      <c r="I228" s="16">
        <f t="shared" ref="I228:I232" si="16">H228+G228</f>
        <v>7200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5"/>
        <v>1</v>
      </c>
      <c r="F229" s="24"/>
      <c r="G229" s="16">
        <f>SUMIF($A$213:$A$218,"PRESIDENTE",$G$213:$G$218)</f>
        <v>0</v>
      </c>
      <c r="H229" s="16">
        <f>SUMIF($A$213:$A$218,"PRESIDENTE",$H$213:$H$218)</f>
        <v>3900</v>
      </c>
      <c r="I229" s="16">
        <f t="shared" si="16"/>
        <v>3900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3</v>
      </c>
      <c r="D230" s="23">
        <f>SUMIFS($E$212:$E$217,$A$212:$A$217,"MEMBRO",$D$212:$D$217,"VAGO")</f>
        <v>1</v>
      </c>
      <c r="E230" s="23">
        <f t="shared" si="15"/>
        <v>4</v>
      </c>
      <c r="F230" s="24"/>
      <c r="G230" s="16">
        <f>SUMIF($A$213:$A$218,"MEMBRO",$G$213:$G$218)</f>
        <v>0</v>
      </c>
      <c r="H230" s="16">
        <f>SUMIF($A$213:$A$218,"MEMBRO",$H$213:$H$218)</f>
        <v>7200</v>
      </c>
      <c r="I230" s="16">
        <f t="shared" si="16"/>
        <v>7200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5"/>
        <v>1</v>
      </c>
      <c r="F231" s="24"/>
      <c r="G231" s="16">
        <f>SUMIF($A$220:$A$225,"PRESIDENTE",$G$220:$G$225)</f>
        <v>0</v>
      </c>
      <c r="H231" s="16">
        <f>SUMIF($A$220:$A$225,"PRESIDENTE",$H$220:$H$225)</f>
        <v>3900</v>
      </c>
      <c r="I231" s="16">
        <f t="shared" si="16"/>
        <v>3900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3</v>
      </c>
      <c r="D232" s="23">
        <f>SUMIFS($E$220:$E$225,$A$220:$A$225,"MEMBRO",$D$220:$D$225,"VAGO")</f>
        <v>1</v>
      </c>
      <c r="E232" s="23">
        <f t="shared" si="15"/>
        <v>4</v>
      </c>
      <c r="F232" s="24"/>
      <c r="G232" s="16">
        <f>SUMIF($A$220:$A$225,"MEMBRO",$G$205:$G$225)</f>
        <v>0</v>
      </c>
      <c r="H232" s="16">
        <f>SUMIF($A$220:$A$225,"MEMBRO",$H$220:$H$225)</f>
        <v>7200</v>
      </c>
      <c r="I232" s="16">
        <f t="shared" si="16"/>
        <v>7200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13</v>
      </c>
      <c r="D233" s="20">
        <f>SUM(D227:D232)</f>
        <v>2</v>
      </c>
      <c r="E233" s="20">
        <f>SUM(E227:E232)</f>
        <v>15</v>
      </c>
      <c r="F233" s="36"/>
      <c r="G233" s="39">
        <f>SUM(G227:G232)</f>
        <v>0</v>
      </c>
      <c r="H233" s="39">
        <f>SUM(H227:H232)</f>
        <v>33300</v>
      </c>
      <c r="I233" s="39">
        <f>SUM(I227:I232)</f>
        <v>33300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7">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7"/>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7"/>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7"/>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7"/>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92" t="s">
        <v>419</v>
      </c>
      <c r="G243" s="35">
        <v>0</v>
      </c>
      <c r="H243" s="126">
        <v>5036.21</v>
      </c>
      <c r="I243" s="16">
        <f t="shared" si="17"/>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668</v>
      </c>
      <c r="G244" s="35">
        <v>0</v>
      </c>
      <c r="H244" s="126">
        <v>5036.21</v>
      </c>
      <c r="I244" s="16">
        <f t="shared" si="17"/>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386</v>
      </c>
      <c r="E245" s="15">
        <v>1</v>
      </c>
      <c r="F245" s="92" t="s">
        <v>386</v>
      </c>
      <c r="G245" s="35">
        <v>0</v>
      </c>
      <c r="H245" s="126">
        <v>5036.21</v>
      </c>
      <c r="I245" s="16">
        <f t="shared" si="17"/>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8">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v>6</v>
      </c>
      <c r="D248" s="23">
        <v>1</v>
      </c>
      <c r="E248" s="23">
        <f t="shared" si="18"/>
        <v>7</v>
      </c>
      <c r="F248" s="24"/>
      <c r="G248" s="16">
        <f>SUMIF($A$238:$A$245,"MEMBRO",$G$238:$G$245)</f>
        <v>0</v>
      </c>
      <c r="H248" s="16">
        <f>SUMIF($A$238:$A$245,"MEMBRO",$H$238:$H$245)</f>
        <v>35253.47</v>
      </c>
      <c r="I248" s="16">
        <f t="shared" ref="I248" si="19">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7</v>
      </c>
      <c r="D249" s="20">
        <f>SUM(D247:D248)</f>
        <v>1</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92" t="s">
        <v>626</v>
      </c>
      <c r="G254" s="35">
        <v>0</v>
      </c>
      <c r="H254" s="126">
        <v>2014.48</v>
      </c>
      <c r="I254" s="16">
        <f t="shared" ref="I254:I256" si="20">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20"/>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92" t="s">
        <v>628</v>
      </c>
      <c r="G256" s="35">
        <v>0</v>
      </c>
      <c r="H256" s="126">
        <v>2014.48</v>
      </c>
      <c r="I256" s="16">
        <f t="shared" si="20"/>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1">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1"/>
        <v>2</v>
      </c>
      <c r="F259" s="24"/>
      <c r="G259" s="16">
        <f>SUMIF($A$254:$A$256,"MEMBRO",$G$254:$G$256)</f>
        <v>0</v>
      </c>
      <c r="H259" s="16">
        <f>SUMIF($A$254:$A$256,"MEMBRO",$H$254:$H$256)</f>
        <v>4028.96</v>
      </c>
      <c r="I259" s="16">
        <f t="shared" ref="I259" si="22">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92" t="s">
        <v>672</v>
      </c>
      <c r="G265" s="35">
        <v>0</v>
      </c>
      <c r="H265" s="126">
        <v>2014.48</v>
      </c>
      <c r="I265" s="16">
        <f t="shared" ref="I265:I267" si="23">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92" t="s">
        <v>671</v>
      </c>
      <c r="G266" s="35">
        <v>0</v>
      </c>
      <c r="H266" s="126">
        <v>2014.48</v>
      </c>
      <c r="I266" s="16">
        <f t="shared" si="23"/>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92" t="s">
        <v>673</v>
      </c>
      <c r="G267" s="35">
        <v>0</v>
      </c>
      <c r="H267" s="126">
        <v>2014.48</v>
      </c>
      <c r="I267" s="16">
        <f t="shared" si="23"/>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4">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4"/>
        <v>2</v>
      </c>
      <c r="F270" s="24"/>
      <c r="G270" s="16">
        <f>SUMIF($A$265:$A$267,"MEMBRO",$G$265:$G$267)</f>
        <v>0</v>
      </c>
      <c r="H270" s="16">
        <f>SUMIF($A$265:$A$267,"MEMBRO",$H$265:$H$267)</f>
        <v>4028.96</v>
      </c>
      <c r="I270" s="16">
        <f t="shared" ref="I270" si="25">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6">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6"/>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6"/>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6"/>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6"/>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6"/>
        <v>1392.8</v>
      </c>
    </row>
    <row r="281" spans="1:30" ht="14.5" x14ac:dyDescent="0.3">
      <c r="A281" s="55" t="s">
        <v>394</v>
      </c>
      <c r="B281" s="93" t="s">
        <v>93</v>
      </c>
      <c r="C281" s="79" t="s">
        <v>636</v>
      </c>
      <c r="D281" s="71" t="s">
        <v>407</v>
      </c>
      <c r="E281" s="53">
        <v>1</v>
      </c>
      <c r="F281" s="83" t="s">
        <v>414</v>
      </c>
      <c r="G281" s="54">
        <v>0</v>
      </c>
      <c r="H281" s="86">
        <v>1392.8</v>
      </c>
      <c r="I281" s="127">
        <f t="shared" si="26"/>
        <v>1392.8</v>
      </c>
    </row>
    <row r="282" spans="1:30" ht="14.5" x14ac:dyDescent="0.3">
      <c r="A282" s="55" t="s">
        <v>394</v>
      </c>
      <c r="B282" s="93" t="s">
        <v>93</v>
      </c>
      <c r="C282" s="79" t="s">
        <v>636</v>
      </c>
      <c r="D282" s="71" t="s">
        <v>407</v>
      </c>
      <c r="E282" s="53">
        <v>1</v>
      </c>
      <c r="F282" s="83" t="s">
        <v>415</v>
      </c>
      <c r="G282" s="54">
        <v>0</v>
      </c>
      <c r="H282" s="86">
        <v>1392.8</v>
      </c>
      <c r="I282" s="127">
        <f t="shared" si="26"/>
        <v>1392.8</v>
      </c>
    </row>
    <row r="283" spans="1:30" ht="14.5" x14ac:dyDescent="0.3">
      <c r="A283" s="80" t="s">
        <v>393</v>
      </c>
      <c r="B283" s="93" t="s">
        <v>93</v>
      </c>
      <c r="C283" s="77" t="s">
        <v>226</v>
      </c>
      <c r="D283" s="71" t="s">
        <v>407</v>
      </c>
      <c r="E283" s="53">
        <v>1</v>
      </c>
      <c r="F283" s="85" t="s">
        <v>416</v>
      </c>
      <c r="G283" s="54">
        <v>0</v>
      </c>
      <c r="H283" s="86">
        <v>1392.8</v>
      </c>
      <c r="I283" s="127">
        <f t="shared" si="26"/>
        <v>1392.8</v>
      </c>
    </row>
    <row r="284" spans="1:30" ht="14.5" x14ac:dyDescent="0.3">
      <c r="A284" s="60" t="s">
        <v>395</v>
      </c>
      <c r="B284" s="93" t="s">
        <v>93</v>
      </c>
      <c r="C284" s="79" t="s">
        <v>226</v>
      </c>
      <c r="D284" s="71" t="s">
        <v>407</v>
      </c>
      <c r="E284" s="53">
        <v>1</v>
      </c>
      <c r="F284" s="84" t="s">
        <v>417</v>
      </c>
      <c r="G284" s="54">
        <v>0</v>
      </c>
      <c r="H284" s="86">
        <v>1392.8</v>
      </c>
      <c r="I284" s="127">
        <f t="shared" si="26"/>
        <v>1392.8</v>
      </c>
    </row>
    <row r="285" spans="1:30" ht="14.5" x14ac:dyDescent="0.3">
      <c r="A285" s="60" t="s">
        <v>396</v>
      </c>
      <c r="B285" s="93" t="s">
        <v>93</v>
      </c>
      <c r="C285" s="79" t="s">
        <v>636</v>
      </c>
      <c r="D285" s="71" t="s">
        <v>407</v>
      </c>
      <c r="E285" s="53">
        <v>1</v>
      </c>
      <c r="F285" s="81" t="s">
        <v>418</v>
      </c>
      <c r="G285" s="54">
        <v>0</v>
      </c>
      <c r="H285" s="86">
        <v>1392.8</v>
      </c>
      <c r="I285" s="127">
        <f t="shared" si="26"/>
        <v>1392.8</v>
      </c>
    </row>
    <row r="286" spans="1:30" ht="14.5" x14ac:dyDescent="0.3">
      <c r="A286" s="60" t="s">
        <v>393</v>
      </c>
      <c r="B286" s="93" t="s">
        <v>93</v>
      </c>
      <c r="C286" s="79" t="s">
        <v>219</v>
      </c>
      <c r="D286" s="71" t="s">
        <v>407</v>
      </c>
      <c r="E286" s="53">
        <v>1</v>
      </c>
      <c r="F286" s="81" t="s">
        <v>419</v>
      </c>
      <c r="G286" s="54">
        <v>0</v>
      </c>
      <c r="H286" s="86">
        <v>1392.8</v>
      </c>
      <c r="I286" s="127">
        <f t="shared" si="26"/>
        <v>1392.8</v>
      </c>
    </row>
    <row r="287" spans="1:30" ht="14.5" x14ac:dyDescent="0.3">
      <c r="A287" s="60" t="s">
        <v>393</v>
      </c>
      <c r="B287" s="93" t="s">
        <v>93</v>
      </c>
      <c r="C287" s="79" t="s">
        <v>219</v>
      </c>
      <c r="D287" s="52" t="s">
        <v>407</v>
      </c>
      <c r="E287" s="53">
        <v>1</v>
      </c>
      <c r="F287" s="81" t="s">
        <v>511</v>
      </c>
      <c r="G287" s="54">
        <v>0</v>
      </c>
      <c r="H287" s="86">
        <v>1392.8</v>
      </c>
      <c r="I287" s="127">
        <f t="shared" si="26"/>
        <v>1392.8</v>
      </c>
    </row>
    <row r="288" spans="1:30" ht="14.5" x14ac:dyDescent="0.3">
      <c r="A288" s="60" t="s">
        <v>573</v>
      </c>
      <c r="B288" s="93" t="s">
        <v>448</v>
      </c>
      <c r="C288" s="79" t="s">
        <v>634</v>
      </c>
      <c r="D288" s="71" t="s">
        <v>407</v>
      </c>
      <c r="E288" s="53">
        <v>1</v>
      </c>
      <c r="F288" s="81" t="s">
        <v>542</v>
      </c>
      <c r="G288" s="54">
        <v>0</v>
      </c>
      <c r="H288" s="86">
        <v>849.76</v>
      </c>
      <c r="I288" s="127">
        <f t="shared" si="26"/>
        <v>849.76</v>
      </c>
    </row>
    <row r="289" spans="1:30" ht="14.5" x14ac:dyDescent="0.3">
      <c r="A289" s="60" t="s">
        <v>393</v>
      </c>
      <c r="B289" s="93" t="s">
        <v>448</v>
      </c>
      <c r="C289" s="79" t="s">
        <v>219</v>
      </c>
      <c r="D289" s="71" t="s">
        <v>407</v>
      </c>
      <c r="E289" s="53">
        <v>1</v>
      </c>
      <c r="F289" s="84" t="s">
        <v>422</v>
      </c>
      <c r="G289" s="54">
        <v>0</v>
      </c>
      <c r="H289" s="86">
        <v>849.76</v>
      </c>
      <c r="I289" s="127">
        <f t="shared" si="26"/>
        <v>849.76</v>
      </c>
    </row>
    <row r="290" spans="1:30" ht="14.5" x14ac:dyDescent="0.3">
      <c r="A290" s="60" t="s">
        <v>683</v>
      </c>
      <c r="B290" s="163" t="s">
        <v>448</v>
      </c>
      <c r="C290" s="79" t="s">
        <v>634</v>
      </c>
      <c r="D290" s="164" t="s">
        <v>407</v>
      </c>
      <c r="E290" s="53">
        <v>1</v>
      </c>
      <c r="F290" s="81" t="s">
        <v>682</v>
      </c>
      <c r="G290" s="54">
        <v>0</v>
      </c>
      <c r="H290" s="86">
        <v>849.76</v>
      </c>
      <c r="I290" s="127">
        <f t="shared" si="26"/>
        <v>849.76</v>
      </c>
    </row>
    <row r="291" spans="1:30" ht="14.5" x14ac:dyDescent="0.3">
      <c r="A291" s="60" t="s">
        <v>399</v>
      </c>
      <c r="B291" s="93" t="s">
        <v>448</v>
      </c>
      <c r="C291" s="79" t="s">
        <v>634</v>
      </c>
      <c r="D291" s="71" t="s">
        <v>407</v>
      </c>
      <c r="E291" s="53">
        <v>1</v>
      </c>
      <c r="F291" s="84" t="s">
        <v>424</v>
      </c>
      <c r="G291" s="54">
        <v>0</v>
      </c>
      <c r="H291" s="86">
        <v>849.76</v>
      </c>
      <c r="I291" s="127">
        <f t="shared" si="26"/>
        <v>849.76</v>
      </c>
    </row>
    <row r="292" spans="1:30" ht="14.5" x14ac:dyDescent="0.3">
      <c r="A292" s="60" t="s">
        <v>400</v>
      </c>
      <c r="B292" s="93" t="s">
        <v>448</v>
      </c>
      <c r="C292" s="79" t="s">
        <v>636</v>
      </c>
      <c r="D292" s="71" t="s">
        <v>407</v>
      </c>
      <c r="E292" s="53">
        <v>1</v>
      </c>
      <c r="F292" s="84" t="s">
        <v>425</v>
      </c>
      <c r="G292" s="54">
        <v>0</v>
      </c>
      <c r="H292" s="86">
        <v>849.76</v>
      </c>
      <c r="I292" s="127">
        <f t="shared" si="26"/>
        <v>849.76</v>
      </c>
    </row>
    <row r="293" spans="1:30" ht="14.5" x14ac:dyDescent="0.3">
      <c r="A293" s="60" t="s">
        <v>401</v>
      </c>
      <c r="B293" s="93" t="s">
        <v>448</v>
      </c>
      <c r="C293" s="79" t="s">
        <v>634</v>
      </c>
      <c r="D293" s="71" t="s">
        <v>407</v>
      </c>
      <c r="E293" s="53">
        <v>1</v>
      </c>
      <c r="F293" s="84" t="s">
        <v>426</v>
      </c>
      <c r="G293" s="54">
        <v>0</v>
      </c>
      <c r="H293" s="86">
        <v>849.76</v>
      </c>
      <c r="I293" s="127">
        <f t="shared" si="26"/>
        <v>849.76</v>
      </c>
    </row>
    <row r="294" spans="1:30" ht="14.5" x14ac:dyDescent="0.3">
      <c r="A294" s="60" t="s">
        <v>402</v>
      </c>
      <c r="B294" s="93" t="s">
        <v>448</v>
      </c>
      <c r="C294" s="79" t="s">
        <v>636</v>
      </c>
      <c r="D294" s="71" t="s">
        <v>407</v>
      </c>
      <c r="E294" s="53">
        <v>1</v>
      </c>
      <c r="F294" s="81" t="s">
        <v>427</v>
      </c>
      <c r="G294" s="54">
        <v>0</v>
      </c>
      <c r="H294" s="86">
        <v>849.76</v>
      </c>
      <c r="I294" s="127">
        <f t="shared" si="26"/>
        <v>849.76</v>
      </c>
    </row>
    <row r="295" spans="1:30" ht="14.5" x14ac:dyDescent="0.3">
      <c r="A295" s="60" t="s">
        <v>403</v>
      </c>
      <c r="B295" s="93" t="s">
        <v>448</v>
      </c>
      <c r="C295" s="79" t="s">
        <v>222</v>
      </c>
      <c r="D295" s="71" t="s">
        <v>407</v>
      </c>
      <c r="E295" s="53">
        <v>1</v>
      </c>
      <c r="F295" s="84" t="s">
        <v>428</v>
      </c>
      <c r="G295" s="54">
        <v>0</v>
      </c>
      <c r="H295" s="86">
        <v>849.76</v>
      </c>
      <c r="I295" s="127">
        <f t="shared" si="26"/>
        <v>849.76</v>
      </c>
    </row>
    <row r="296" spans="1:30" ht="14.5" x14ac:dyDescent="0.3">
      <c r="A296" s="60" t="s">
        <v>398</v>
      </c>
      <c r="B296" s="93" t="s">
        <v>448</v>
      </c>
      <c r="C296" s="79" t="s">
        <v>634</v>
      </c>
      <c r="D296" s="71" t="s">
        <v>407</v>
      </c>
      <c r="E296" s="53">
        <v>1</v>
      </c>
      <c r="F296" s="84" t="s">
        <v>429</v>
      </c>
      <c r="G296" s="54">
        <v>0</v>
      </c>
      <c r="H296" s="86">
        <v>849.76</v>
      </c>
      <c r="I296" s="127">
        <f t="shared" si="26"/>
        <v>849.76</v>
      </c>
    </row>
    <row r="297" spans="1:30" ht="14.5" x14ac:dyDescent="0.3">
      <c r="A297" s="60" t="s">
        <v>393</v>
      </c>
      <c r="B297" s="93" t="s">
        <v>448</v>
      </c>
      <c r="C297" s="79" t="s">
        <v>226</v>
      </c>
      <c r="D297" s="71" t="s">
        <v>407</v>
      </c>
      <c r="E297" s="53">
        <v>1</v>
      </c>
      <c r="F297" s="81" t="s">
        <v>430</v>
      </c>
      <c r="G297" s="54">
        <v>0</v>
      </c>
      <c r="H297" s="86">
        <v>849.76</v>
      </c>
      <c r="I297" s="127">
        <f t="shared" si="26"/>
        <v>849.76</v>
      </c>
    </row>
    <row r="298" spans="1:30" ht="14.5" x14ac:dyDescent="0.3">
      <c r="A298" s="60" t="s">
        <v>404</v>
      </c>
      <c r="B298" s="93" t="s">
        <v>448</v>
      </c>
      <c r="C298" s="79" t="s">
        <v>634</v>
      </c>
      <c r="D298" s="71" t="s">
        <v>407</v>
      </c>
      <c r="E298" s="53">
        <v>1</v>
      </c>
      <c r="F298" s="84" t="s">
        <v>431</v>
      </c>
      <c r="G298" s="54">
        <v>0</v>
      </c>
      <c r="H298" s="86">
        <v>849.76</v>
      </c>
      <c r="I298" s="127">
        <f t="shared" si="26"/>
        <v>849.76</v>
      </c>
    </row>
    <row r="299" spans="1:30" ht="14.5" x14ac:dyDescent="0.3">
      <c r="A299" s="60" t="s">
        <v>402</v>
      </c>
      <c r="B299" s="93" t="s">
        <v>448</v>
      </c>
      <c r="C299" s="79" t="s">
        <v>636</v>
      </c>
      <c r="D299" s="71" t="s">
        <v>407</v>
      </c>
      <c r="E299" s="53">
        <v>1</v>
      </c>
      <c r="F299" s="84" t="s">
        <v>433</v>
      </c>
      <c r="G299" s="54">
        <v>0</v>
      </c>
      <c r="H299" s="86">
        <v>849.76</v>
      </c>
      <c r="I299" s="127">
        <f t="shared" si="26"/>
        <v>849.76</v>
      </c>
    </row>
    <row r="300" spans="1:30" ht="14.5" x14ac:dyDescent="0.3">
      <c r="A300" s="60" t="s">
        <v>403</v>
      </c>
      <c r="B300" s="93" t="s">
        <v>448</v>
      </c>
      <c r="C300" s="63" t="s">
        <v>679</v>
      </c>
      <c r="D300" s="71" t="s">
        <v>407</v>
      </c>
      <c r="E300" s="53">
        <v>1</v>
      </c>
      <c r="F300" s="84" t="s">
        <v>434</v>
      </c>
      <c r="G300" s="54">
        <v>0</v>
      </c>
      <c r="H300" s="86">
        <v>849.76</v>
      </c>
      <c r="I300" s="127">
        <f t="shared" si="26"/>
        <v>849.76</v>
      </c>
    </row>
    <row r="301" spans="1:30" ht="14.5" x14ac:dyDescent="0.3">
      <c r="A301" s="60" t="s">
        <v>406</v>
      </c>
      <c r="B301" s="93" t="s">
        <v>448</v>
      </c>
      <c r="C301" s="79" t="s">
        <v>219</v>
      </c>
      <c r="D301" s="71" t="s">
        <v>407</v>
      </c>
      <c r="E301" s="53">
        <v>1</v>
      </c>
      <c r="F301" s="81" t="s">
        <v>435</v>
      </c>
      <c r="G301" s="54">
        <v>0</v>
      </c>
      <c r="H301" s="86">
        <v>849.76</v>
      </c>
      <c r="I301" s="127">
        <f t="shared" si="26"/>
        <v>849.76</v>
      </c>
    </row>
    <row r="302" spans="1:30" ht="14.5" x14ac:dyDescent="0.3">
      <c r="A302" s="60" t="s">
        <v>688</v>
      </c>
      <c r="B302" s="93" t="s">
        <v>448</v>
      </c>
      <c r="C302" s="79" t="s">
        <v>219</v>
      </c>
      <c r="D302" s="71" t="s">
        <v>407</v>
      </c>
      <c r="E302" s="53">
        <v>1</v>
      </c>
      <c r="F302" s="81" t="s">
        <v>689</v>
      </c>
      <c r="G302" s="54">
        <v>0</v>
      </c>
      <c r="H302" s="86">
        <v>849.76</v>
      </c>
      <c r="I302" s="127">
        <f t="shared" si="26"/>
        <v>849.76</v>
      </c>
    </row>
    <row r="303" spans="1:30" ht="14.5" x14ac:dyDescent="0.3">
      <c r="A303" s="60"/>
      <c r="B303" s="93" t="s">
        <v>448</v>
      </c>
      <c r="C303" s="79"/>
      <c r="D303" s="52" t="s">
        <v>386</v>
      </c>
      <c r="E303" s="53">
        <v>1</v>
      </c>
      <c r="F303" s="81" t="s">
        <v>386</v>
      </c>
      <c r="G303" s="54">
        <v>0</v>
      </c>
      <c r="H303" s="86">
        <v>849.76</v>
      </c>
      <c r="I303" s="127">
        <f t="shared" si="26"/>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6"/>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6"/>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7">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3</v>
      </c>
      <c r="E308" s="23">
        <f t="shared" si="27"/>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7"/>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7"/>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7"/>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7"/>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8">SUM(D307:D312)</f>
        <v>3</v>
      </c>
      <c r="E313" s="20">
        <f t="shared" si="28"/>
        <v>31</v>
      </c>
      <c r="F313" s="36"/>
      <c r="G313" s="39">
        <f t="shared" ref="G313:H313" si="29">SUM(G307:G312)</f>
        <v>0</v>
      </c>
      <c r="H313" s="39">
        <f t="shared" si="29"/>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202</v>
      </c>
      <c r="D316" s="20">
        <f>SUM(D188+D200+D233+D249+D260+D271+D313)</f>
        <v>26</v>
      </c>
      <c r="E316" s="20">
        <f>SUM(E188+E200+E233+E249+E260+E271+E313)</f>
        <v>228</v>
      </c>
      <c r="F316" s="21"/>
      <c r="G316" s="39">
        <f>SUM(H188+G200+G233+G249+G260+G271+G313)</f>
        <v>159543.94999999998</v>
      </c>
      <c r="H316" s="39">
        <f>SUM(I188+H200+H233+H249+H260+H271+H313)</f>
        <v>869496.80999999982</v>
      </c>
      <c r="I316" s="39">
        <f>SUM(J188+I200+I233+I249+I260+I271+I313)</f>
        <v>1159810.6299999999</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customFormat="1" ht="14" x14ac:dyDescent="0.3"/>
    <row r="402" customFormat="1" ht="14" x14ac:dyDescent="0.3"/>
    <row r="403" customFormat="1" ht="14" x14ac:dyDescent="0.3"/>
    <row r="404" customFormat="1" ht="14" x14ac:dyDescent="0.3"/>
    <row r="405" customFormat="1" ht="14" x14ac:dyDescent="0.3"/>
    <row r="406" customFormat="1" ht="14" x14ac:dyDescent="0.3"/>
    <row r="407" customFormat="1" ht="14" x14ac:dyDescent="0.3"/>
    <row r="408" customFormat="1" ht="14" x14ac:dyDescent="0.3"/>
    <row r="409" customFormat="1" ht="14" x14ac:dyDescent="0.3"/>
    <row r="410" customFormat="1" ht="14" x14ac:dyDescent="0.3"/>
    <row r="411" customFormat="1" ht="14" x14ac:dyDescent="0.3"/>
    <row r="412" customFormat="1" ht="14" x14ac:dyDescent="0.3"/>
    <row r="413" customFormat="1" ht="14" x14ac:dyDescent="0.3"/>
    <row r="414" customFormat="1" ht="14" x14ac:dyDescent="0.3"/>
    <row r="415" customFormat="1" ht="14" x14ac:dyDescent="0.3"/>
    <row r="416" customFormat="1" ht="14" x14ac:dyDescent="0.3"/>
    <row r="417" customFormat="1" ht="14" x14ac:dyDescent="0.3"/>
    <row r="418" customFormat="1" ht="14" x14ac:dyDescent="0.3"/>
    <row r="419" customFormat="1" ht="14" x14ac:dyDescent="0.3"/>
    <row r="420" customFormat="1" ht="14" x14ac:dyDescent="0.3"/>
    <row r="421" customFormat="1" ht="14" x14ac:dyDescent="0.3"/>
    <row r="422" customFormat="1" ht="14" x14ac:dyDescent="0.3"/>
    <row r="423" customFormat="1" ht="14" x14ac:dyDescent="0.3"/>
    <row r="424" customFormat="1" ht="14" x14ac:dyDescent="0.3"/>
    <row r="425" customFormat="1" ht="14" x14ac:dyDescent="0.3"/>
    <row r="426" customFormat="1" ht="14" x14ac:dyDescent="0.3"/>
    <row r="427" customFormat="1" ht="14" x14ac:dyDescent="0.3"/>
    <row r="428" customFormat="1" ht="14" x14ac:dyDescent="0.3"/>
    <row r="429" customFormat="1" ht="14" x14ac:dyDescent="0.3"/>
    <row r="430" customFormat="1" ht="14" x14ac:dyDescent="0.3"/>
    <row r="431" customFormat="1" ht="14" x14ac:dyDescent="0.3"/>
    <row r="432" customFormat="1" ht="14" x14ac:dyDescent="0.3"/>
    <row r="433" customFormat="1" ht="14" x14ac:dyDescent="0.3"/>
    <row r="434" customFormat="1" ht="14" x14ac:dyDescent="0.3"/>
    <row r="435" customFormat="1" ht="14" x14ac:dyDescent="0.3"/>
    <row r="436" customFormat="1" ht="14" x14ac:dyDescent="0.3"/>
    <row r="437" customFormat="1" ht="14" x14ac:dyDescent="0.3"/>
    <row r="438" customFormat="1" ht="14" x14ac:dyDescent="0.3"/>
    <row r="439" customFormat="1" ht="14" x14ac:dyDescent="0.3"/>
    <row r="440" customFormat="1" ht="14" x14ac:dyDescent="0.3"/>
    <row r="441" customFormat="1" ht="14" x14ac:dyDescent="0.3"/>
    <row r="442" customFormat="1" ht="14" x14ac:dyDescent="0.3"/>
    <row r="443" customFormat="1" ht="14" x14ac:dyDescent="0.3"/>
    <row r="444" customFormat="1" ht="14" x14ac:dyDescent="0.3"/>
    <row r="445" customFormat="1" ht="14" x14ac:dyDescent="0.3"/>
    <row r="446" customFormat="1" ht="14" x14ac:dyDescent="0.3"/>
    <row r="447" customFormat="1" ht="14" x14ac:dyDescent="0.3"/>
    <row r="448" customFormat="1" ht="14" x14ac:dyDescent="0.3"/>
    <row r="449" customFormat="1" ht="14" x14ac:dyDescent="0.3"/>
    <row r="450" customFormat="1" ht="14" x14ac:dyDescent="0.3"/>
    <row r="451" customFormat="1" ht="14" x14ac:dyDescent="0.3"/>
    <row r="452" customFormat="1" ht="14" x14ac:dyDescent="0.3"/>
    <row r="453" customFormat="1" ht="14" x14ac:dyDescent="0.3"/>
    <row r="454" customFormat="1" ht="14" x14ac:dyDescent="0.3"/>
    <row r="455" customFormat="1" ht="14" x14ac:dyDescent="0.3"/>
    <row r="456" customFormat="1" ht="14" x14ac:dyDescent="0.3"/>
    <row r="457" customFormat="1" ht="14" x14ac:dyDescent="0.3"/>
    <row r="458" customFormat="1" ht="14" x14ac:dyDescent="0.3"/>
    <row r="459" customFormat="1" ht="14" x14ac:dyDescent="0.3"/>
    <row r="460" customFormat="1" ht="14" x14ac:dyDescent="0.3"/>
    <row r="461" customFormat="1" ht="14" x14ac:dyDescent="0.3"/>
    <row r="462" customFormat="1" ht="14" x14ac:dyDescent="0.3"/>
    <row r="463" customFormat="1" ht="14" x14ac:dyDescent="0.3"/>
    <row r="464" customFormat="1" ht="14" x14ac:dyDescent="0.3"/>
    <row r="465" customFormat="1" ht="14" x14ac:dyDescent="0.3"/>
    <row r="466" customFormat="1" ht="14" x14ac:dyDescent="0.3"/>
    <row r="467" customFormat="1" ht="14" x14ac:dyDescent="0.3"/>
    <row r="468" customFormat="1" ht="14" x14ac:dyDescent="0.3"/>
    <row r="469" customFormat="1" ht="14" x14ac:dyDescent="0.3"/>
    <row r="470" customFormat="1" ht="14" x14ac:dyDescent="0.3"/>
    <row r="471" customFormat="1" ht="14" x14ac:dyDescent="0.3"/>
    <row r="472" customFormat="1" ht="14" x14ac:dyDescent="0.3"/>
    <row r="473" customFormat="1" ht="14" x14ac:dyDescent="0.3"/>
    <row r="474" customFormat="1" ht="14" x14ac:dyDescent="0.3"/>
    <row r="475" customFormat="1" ht="14" x14ac:dyDescent="0.3"/>
    <row r="476" customFormat="1" ht="14" x14ac:dyDescent="0.3"/>
    <row r="477" customFormat="1" ht="14" x14ac:dyDescent="0.3"/>
    <row r="478" customFormat="1" ht="14" x14ac:dyDescent="0.3"/>
    <row r="479" customFormat="1" ht="14" x14ac:dyDescent="0.3"/>
    <row r="480" customFormat="1" ht="14" x14ac:dyDescent="0.3"/>
    <row r="481" customFormat="1" ht="14" x14ac:dyDescent="0.3"/>
    <row r="482" customFormat="1" ht="14" x14ac:dyDescent="0.3"/>
    <row r="483" customFormat="1" ht="14" x14ac:dyDescent="0.3"/>
    <row r="484" customFormat="1" ht="14" x14ac:dyDescent="0.3"/>
    <row r="485" customFormat="1" ht="14" x14ac:dyDescent="0.3"/>
    <row r="486" customFormat="1" ht="14" x14ac:dyDescent="0.3"/>
    <row r="487" customFormat="1" ht="14" x14ac:dyDescent="0.3"/>
    <row r="488" customFormat="1" ht="14" x14ac:dyDescent="0.3"/>
    <row r="489" customFormat="1" ht="14" x14ac:dyDescent="0.3"/>
    <row r="490" customFormat="1" ht="14" x14ac:dyDescent="0.3"/>
    <row r="491" customFormat="1" ht="14" x14ac:dyDescent="0.3"/>
    <row r="492" customFormat="1" ht="14" x14ac:dyDescent="0.3"/>
    <row r="493" customFormat="1" ht="14" x14ac:dyDescent="0.3"/>
    <row r="494" customFormat="1" ht="14" x14ac:dyDescent="0.3"/>
    <row r="495" customFormat="1" ht="14" x14ac:dyDescent="0.3"/>
    <row r="496" customFormat="1" ht="14" x14ac:dyDescent="0.3"/>
    <row r="497" customFormat="1" ht="14" x14ac:dyDescent="0.3"/>
    <row r="498" customFormat="1" ht="14" x14ac:dyDescent="0.3"/>
    <row r="499" customFormat="1" ht="14" x14ac:dyDescent="0.3"/>
    <row r="500" customFormat="1" ht="14" x14ac:dyDescent="0.3"/>
    <row r="501" customFormat="1" ht="14" x14ac:dyDescent="0.3"/>
    <row r="502" customFormat="1" ht="14" x14ac:dyDescent="0.3"/>
    <row r="503" customFormat="1" ht="14" x14ac:dyDescent="0.3"/>
    <row r="504" customFormat="1" ht="14" x14ac:dyDescent="0.3"/>
    <row r="505" customFormat="1" ht="14" x14ac:dyDescent="0.3"/>
    <row r="506" customFormat="1" ht="14" x14ac:dyDescent="0.3"/>
    <row r="507" customFormat="1" ht="14" x14ac:dyDescent="0.3"/>
    <row r="508" customFormat="1" ht="14" x14ac:dyDescent="0.3"/>
    <row r="509" customFormat="1" ht="14" x14ac:dyDescent="0.3"/>
    <row r="510" customFormat="1" ht="14" x14ac:dyDescent="0.3"/>
    <row r="511" customFormat="1" ht="14" x14ac:dyDescent="0.3"/>
    <row r="512" customFormat="1" ht="14" x14ac:dyDescent="0.3"/>
    <row r="513" customFormat="1" ht="14" x14ac:dyDescent="0.3"/>
    <row r="514" customFormat="1" ht="14" x14ac:dyDescent="0.3"/>
    <row r="515" customFormat="1" ht="14" x14ac:dyDescent="0.3"/>
    <row r="516" customFormat="1" ht="14" x14ac:dyDescent="0.3"/>
    <row r="517" customFormat="1" ht="14" x14ac:dyDescent="0.3"/>
    <row r="518" customFormat="1" ht="14" x14ac:dyDescent="0.3"/>
    <row r="519" customFormat="1" ht="14" x14ac:dyDescent="0.3"/>
    <row r="520" customFormat="1" ht="14" x14ac:dyDescent="0.3"/>
    <row r="521" customFormat="1" ht="14" x14ac:dyDescent="0.3"/>
    <row r="522" customFormat="1" ht="14" x14ac:dyDescent="0.3"/>
    <row r="523" customFormat="1" ht="14" x14ac:dyDescent="0.3"/>
    <row r="524" customFormat="1" ht="14" x14ac:dyDescent="0.3"/>
    <row r="525" customFormat="1" ht="14" x14ac:dyDescent="0.3"/>
    <row r="526" customFormat="1" ht="14" x14ac:dyDescent="0.3"/>
    <row r="527" customFormat="1" ht="14" x14ac:dyDescent="0.3"/>
    <row r="528" customFormat="1" ht="14" x14ac:dyDescent="0.3"/>
    <row r="529" customFormat="1" ht="14" x14ac:dyDescent="0.3"/>
    <row r="530" customFormat="1" ht="14" x14ac:dyDescent="0.3"/>
    <row r="531" customFormat="1" ht="14" x14ac:dyDescent="0.3"/>
    <row r="532" customFormat="1" ht="14" x14ac:dyDescent="0.3"/>
    <row r="533" customFormat="1" ht="14" x14ac:dyDescent="0.3"/>
    <row r="534" customFormat="1" ht="14" x14ac:dyDescent="0.3"/>
    <row r="535" customFormat="1" ht="14" x14ac:dyDescent="0.3"/>
    <row r="536" customFormat="1" ht="14" x14ac:dyDescent="0.3"/>
    <row r="537" customFormat="1" ht="14" x14ac:dyDescent="0.3"/>
    <row r="538" customFormat="1" ht="14" x14ac:dyDescent="0.3"/>
    <row r="539" customFormat="1" ht="14" x14ac:dyDescent="0.3"/>
    <row r="540" customFormat="1" ht="14" x14ac:dyDescent="0.3"/>
    <row r="541" customFormat="1" ht="14" x14ac:dyDescent="0.3"/>
    <row r="542" customFormat="1" ht="14" x14ac:dyDescent="0.3"/>
    <row r="543" customFormat="1" ht="14" x14ac:dyDescent="0.3"/>
    <row r="544" customFormat="1" ht="14" x14ac:dyDescent="0.3"/>
    <row r="545" customFormat="1" ht="14" x14ac:dyDescent="0.3"/>
    <row r="546" customFormat="1" ht="14" x14ac:dyDescent="0.3"/>
    <row r="547" customFormat="1" ht="14" x14ac:dyDescent="0.3"/>
    <row r="548" customFormat="1" ht="14" x14ac:dyDescent="0.3"/>
    <row r="549" customFormat="1" ht="14" x14ac:dyDescent="0.3"/>
    <row r="550" customFormat="1" ht="14" x14ac:dyDescent="0.3"/>
    <row r="551" customFormat="1" ht="14" x14ac:dyDescent="0.3"/>
    <row r="552" customFormat="1" ht="14" x14ac:dyDescent="0.3"/>
    <row r="553" customFormat="1" ht="14" x14ac:dyDescent="0.3"/>
    <row r="554" customFormat="1" ht="14" x14ac:dyDescent="0.3"/>
    <row r="555" customFormat="1" ht="14" x14ac:dyDescent="0.3"/>
    <row r="556" customFormat="1" ht="14" x14ac:dyDescent="0.3"/>
    <row r="557" customFormat="1" ht="14" x14ac:dyDescent="0.3"/>
    <row r="558" customFormat="1" ht="14" x14ac:dyDescent="0.3"/>
    <row r="559" customFormat="1" ht="14" x14ac:dyDescent="0.3"/>
    <row r="560" customFormat="1" ht="14" x14ac:dyDescent="0.3"/>
    <row r="561" customFormat="1" ht="14" x14ac:dyDescent="0.3"/>
    <row r="562" customFormat="1" ht="14" x14ac:dyDescent="0.3"/>
    <row r="563" customFormat="1" ht="14" x14ac:dyDescent="0.3"/>
    <row r="564" customFormat="1" ht="14" x14ac:dyDescent="0.3"/>
    <row r="565" customFormat="1" ht="14" x14ac:dyDescent="0.3"/>
    <row r="566" customFormat="1" ht="14" x14ac:dyDescent="0.3"/>
    <row r="567" customFormat="1" ht="14" x14ac:dyDescent="0.3"/>
    <row r="568" customFormat="1" ht="14" x14ac:dyDescent="0.3"/>
    <row r="569" customFormat="1" ht="14" x14ac:dyDescent="0.3"/>
    <row r="570" customFormat="1" ht="14" x14ac:dyDescent="0.3"/>
    <row r="571" customFormat="1" ht="14" x14ac:dyDescent="0.3"/>
    <row r="572" customFormat="1" ht="14" x14ac:dyDescent="0.3"/>
    <row r="573" customFormat="1" ht="14" x14ac:dyDescent="0.3"/>
    <row r="574" customFormat="1" ht="14" x14ac:dyDescent="0.3"/>
    <row r="575" customFormat="1" ht="14" x14ac:dyDescent="0.3"/>
    <row r="576" customFormat="1" ht="14" x14ac:dyDescent="0.3"/>
    <row r="577" customFormat="1" ht="14" x14ac:dyDescent="0.3"/>
    <row r="578" customFormat="1" ht="14" x14ac:dyDescent="0.3"/>
    <row r="579" customFormat="1" ht="14" x14ac:dyDescent="0.3"/>
    <row r="580" customFormat="1" ht="14" x14ac:dyDescent="0.3"/>
    <row r="581" customFormat="1" ht="14" x14ac:dyDescent="0.3"/>
    <row r="582" customFormat="1" ht="14" x14ac:dyDescent="0.3"/>
    <row r="583" customFormat="1" ht="14" x14ac:dyDescent="0.3"/>
    <row r="584" customFormat="1" ht="14" x14ac:dyDescent="0.3"/>
    <row r="585" customFormat="1" ht="14" x14ac:dyDescent="0.3"/>
    <row r="586" customFormat="1" ht="14" x14ac:dyDescent="0.3"/>
    <row r="587" customFormat="1" ht="14" x14ac:dyDescent="0.3"/>
    <row r="588" customFormat="1" ht="14" x14ac:dyDescent="0.3"/>
    <row r="589" customFormat="1" ht="14" x14ac:dyDescent="0.3"/>
    <row r="590" customFormat="1" ht="14" x14ac:dyDescent="0.3"/>
    <row r="591" customFormat="1" ht="14" x14ac:dyDescent="0.3"/>
    <row r="592" customFormat="1" ht="14" x14ac:dyDescent="0.3"/>
    <row r="593" customFormat="1" ht="14" x14ac:dyDescent="0.3"/>
    <row r="594" customFormat="1" ht="14" x14ac:dyDescent="0.3"/>
    <row r="595" customFormat="1" ht="14" x14ac:dyDescent="0.3"/>
    <row r="596" customFormat="1" ht="14" x14ac:dyDescent="0.3"/>
    <row r="597" customFormat="1" ht="14" x14ac:dyDescent="0.3"/>
    <row r="598" customFormat="1" ht="14" x14ac:dyDescent="0.3"/>
    <row r="599" customFormat="1" ht="14" x14ac:dyDescent="0.3"/>
    <row r="600" customFormat="1" ht="14" x14ac:dyDescent="0.3"/>
    <row r="601" customFormat="1" ht="14" x14ac:dyDescent="0.3"/>
    <row r="602" customFormat="1" ht="14" x14ac:dyDescent="0.3"/>
    <row r="603" customFormat="1" ht="14" x14ac:dyDescent="0.3"/>
    <row r="604" customFormat="1" ht="14" x14ac:dyDescent="0.3"/>
    <row r="605" customFormat="1" ht="14" x14ac:dyDescent="0.3"/>
    <row r="606" customFormat="1" ht="14" x14ac:dyDescent="0.3"/>
    <row r="607" customFormat="1" ht="14" x14ac:dyDescent="0.3"/>
    <row r="608" customFormat="1" ht="14" x14ac:dyDescent="0.3"/>
    <row r="609" customFormat="1" ht="14" x14ac:dyDescent="0.3"/>
    <row r="610" customFormat="1" ht="14" x14ac:dyDescent="0.3"/>
    <row r="611" customFormat="1" ht="14" x14ac:dyDescent="0.3"/>
    <row r="612" customFormat="1" ht="14" x14ac:dyDescent="0.3"/>
    <row r="613" customFormat="1" ht="14" x14ac:dyDescent="0.3"/>
    <row r="614" customFormat="1" ht="14" x14ac:dyDescent="0.3"/>
    <row r="615" customFormat="1" ht="14" x14ac:dyDescent="0.3"/>
    <row r="616" customFormat="1" ht="14" x14ac:dyDescent="0.3"/>
    <row r="617" customFormat="1" ht="14" x14ac:dyDescent="0.3"/>
    <row r="618" customFormat="1" ht="14" x14ac:dyDescent="0.3"/>
    <row r="619" customFormat="1" ht="14" x14ac:dyDescent="0.3"/>
    <row r="620" customFormat="1" ht="14" x14ac:dyDescent="0.3"/>
    <row r="621" customFormat="1" ht="14" x14ac:dyDescent="0.3"/>
    <row r="622" customFormat="1" ht="14" x14ac:dyDescent="0.3"/>
    <row r="623" customFormat="1" ht="14" x14ac:dyDescent="0.3"/>
    <row r="624" customFormat="1" ht="14" x14ac:dyDescent="0.3"/>
    <row r="625" customFormat="1" ht="14" x14ac:dyDescent="0.3"/>
    <row r="626" customFormat="1" ht="14" x14ac:dyDescent="0.3"/>
    <row r="627" customFormat="1" ht="14" x14ac:dyDescent="0.3"/>
    <row r="628" customFormat="1" ht="14" x14ac:dyDescent="0.3"/>
    <row r="629" customFormat="1" ht="14" x14ac:dyDescent="0.3"/>
    <row r="630" customFormat="1" ht="14" x14ac:dyDescent="0.3"/>
    <row r="631" customFormat="1" ht="14" x14ac:dyDescent="0.3"/>
    <row r="632" customFormat="1" ht="14" x14ac:dyDescent="0.3"/>
    <row r="633" customFormat="1" ht="14" x14ac:dyDescent="0.3"/>
    <row r="634" customFormat="1" ht="14" x14ac:dyDescent="0.3"/>
    <row r="635" customFormat="1" ht="14" x14ac:dyDescent="0.3"/>
    <row r="636" customFormat="1" ht="14" x14ac:dyDescent="0.3"/>
    <row r="637" customFormat="1" ht="14" x14ac:dyDescent="0.3"/>
    <row r="638" customFormat="1" ht="14" x14ac:dyDescent="0.3"/>
    <row r="639" customFormat="1" ht="14" x14ac:dyDescent="0.3"/>
    <row r="640" customFormat="1" ht="14" x14ac:dyDescent="0.3"/>
    <row r="641" customFormat="1" ht="14" x14ac:dyDescent="0.3"/>
    <row r="642" customFormat="1" ht="14" x14ac:dyDescent="0.3"/>
    <row r="643" customFormat="1" ht="14" x14ac:dyDescent="0.3"/>
    <row r="644" customFormat="1" ht="14" x14ac:dyDescent="0.3"/>
    <row r="645" customFormat="1" ht="14" x14ac:dyDescent="0.3"/>
    <row r="646" customFormat="1" ht="14" x14ac:dyDescent="0.3"/>
    <row r="647" customFormat="1" ht="14" x14ac:dyDescent="0.3"/>
    <row r="648" customFormat="1" ht="14" x14ac:dyDescent="0.3"/>
    <row r="649" customFormat="1" ht="14" x14ac:dyDescent="0.3"/>
    <row r="650" customFormat="1" ht="14" x14ac:dyDescent="0.3"/>
    <row r="651" customFormat="1" ht="14" x14ac:dyDescent="0.3"/>
    <row r="652" customFormat="1" ht="14" x14ac:dyDescent="0.3"/>
    <row r="653" customFormat="1" ht="14" x14ac:dyDescent="0.3"/>
    <row r="654" customFormat="1" ht="14" x14ac:dyDescent="0.3"/>
    <row r="655" customFormat="1" ht="14" x14ac:dyDescent="0.3"/>
    <row r="656" customFormat="1" ht="14" x14ac:dyDescent="0.3"/>
    <row r="657" customFormat="1" ht="14" x14ac:dyDescent="0.3"/>
    <row r="658" customFormat="1" ht="14" x14ac:dyDescent="0.3"/>
    <row r="659" customFormat="1" ht="14" x14ac:dyDescent="0.3"/>
    <row r="660" customFormat="1" ht="14" x14ac:dyDescent="0.3"/>
    <row r="661" customFormat="1" ht="14" x14ac:dyDescent="0.3"/>
    <row r="662" customFormat="1" ht="14" x14ac:dyDescent="0.3"/>
    <row r="663" customFormat="1" ht="14" x14ac:dyDescent="0.3"/>
    <row r="664" customFormat="1" ht="14" x14ac:dyDescent="0.3"/>
    <row r="665" customFormat="1" ht="14" x14ac:dyDescent="0.3"/>
    <row r="666" customFormat="1" ht="14" x14ac:dyDescent="0.3"/>
    <row r="667" customFormat="1" ht="14" x14ac:dyDescent="0.3"/>
    <row r="668" customFormat="1" ht="14" x14ac:dyDescent="0.3"/>
    <row r="669" customFormat="1" ht="14" x14ac:dyDescent="0.3"/>
    <row r="670" customFormat="1" ht="14" x14ac:dyDescent="0.3"/>
    <row r="671" customFormat="1" ht="14" x14ac:dyDescent="0.3"/>
    <row r="672" customFormat="1" ht="14" x14ac:dyDescent="0.3"/>
    <row r="673" customFormat="1" ht="14" x14ac:dyDescent="0.3"/>
    <row r="674" customFormat="1" ht="14" x14ac:dyDescent="0.3"/>
    <row r="675" customFormat="1" ht="14" x14ac:dyDescent="0.3"/>
    <row r="676" customFormat="1" ht="14" x14ac:dyDescent="0.3"/>
    <row r="677" customFormat="1" ht="14" x14ac:dyDescent="0.3"/>
    <row r="678" customFormat="1" ht="14" x14ac:dyDescent="0.3"/>
    <row r="679" customFormat="1" ht="14" x14ac:dyDescent="0.3"/>
    <row r="680" customFormat="1" ht="14" x14ac:dyDescent="0.3"/>
    <row r="681" customFormat="1" ht="14" x14ac:dyDescent="0.3"/>
    <row r="682" customFormat="1" ht="14" x14ac:dyDescent="0.3"/>
    <row r="683" customFormat="1" ht="14" x14ac:dyDescent="0.3"/>
    <row r="684" customFormat="1" ht="14" x14ac:dyDescent="0.3"/>
    <row r="685" customFormat="1" ht="14" x14ac:dyDescent="0.3"/>
    <row r="686" customFormat="1" ht="14" x14ac:dyDescent="0.3"/>
    <row r="687" customFormat="1" ht="14" x14ac:dyDescent="0.3"/>
    <row r="688" customFormat="1" ht="14" x14ac:dyDescent="0.3"/>
    <row r="689" customFormat="1" ht="14" x14ac:dyDescent="0.3"/>
    <row r="690" customFormat="1" ht="14" x14ac:dyDescent="0.3"/>
    <row r="691" customFormat="1" ht="14" x14ac:dyDescent="0.3"/>
    <row r="692" customFormat="1" ht="14" x14ac:dyDescent="0.3"/>
    <row r="693" customFormat="1" ht="14" x14ac:dyDescent="0.3"/>
    <row r="694" customFormat="1" ht="14" x14ac:dyDescent="0.3"/>
    <row r="695" customFormat="1" ht="14" x14ac:dyDescent="0.3"/>
    <row r="696" customFormat="1" ht="14" x14ac:dyDescent="0.3"/>
    <row r="697" customFormat="1" ht="14" x14ac:dyDescent="0.3"/>
    <row r="698" customFormat="1" ht="14" x14ac:dyDescent="0.3"/>
    <row r="699" customFormat="1" ht="14" x14ac:dyDescent="0.3"/>
    <row r="700" customFormat="1" ht="14" x14ac:dyDescent="0.3"/>
    <row r="701" customFormat="1" ht="14" x14ac:dyDescent="0.3"/>
    <row r="702" customFormat="1" ht="14" x14ac:dyDescent="0.3"/>
    <row r="703" customFormat="1" ht="14" x14ac:dyDescent="0.3"/>
    <row r="704" customFormat="1" ht="14" x14ac:dyDescent="0.3"/>
    <row r="705" customFormat="1" ht="14" x14ac:dyDescent="0.3"/>
    <row r="706" customFormat="1" ht="14" x14ac:dyDescent="0.3"/>
    <row r="707" customFormat="1" ht="14" x14ac:dyDescent="0.3"/>
    <row r="708" customFormat="1" ht="14" x14ac:dyDescent="0.3"/>
    <row r="709" customFormat="1" ht="14" x14ac:dyDescent="0.3"/>
    <row r="710" customFormat="1" ht="14" x14ac:dyDescent="0.3"/>
    <row r="711" customFormat="1" ht="14" x14ac:dyDescent="0.3"/>
    <row r="712" customFormat="1" ht="14" x14ac:dyDescent="0.3"/>
    <row r="713" customFormat="1" ht="14" x14ac:dyDescent="0.3"/>
    <row r="714" customFormat="1" ht="14" x14ac:dyDescent="0.3"/>
    <row r="715" customFormat="1" ht="14" x14ac:dyDescent="0.3"/>
    <row r="716" customFormat="1" ht="14" x14ac:dyDescent="0.3"/>
    <row r="717" customFormat="1" ht="14" x14ac:dyDescent="0.3"/>
    <row r="718" customFormat="1" ht="14" x14ac:dyDescent="0.3"/>
    <row r="719" customFormat="1" ht="14" x14ac:dyDescent="0.3"/>
    <row r="720" customFormat="1" ht="14" x14ac:dyDescent="0.3"/>
    <row r="721" customFormat="1" ht="14" x14ac:dyDescent="0.3"/>
    <row r="722" customFormat="1" ht="14" x14ac:dyDescent="0.3"/>
    <row r="723" customFormat="1" ht="14" x14ac:dyDescent="0.3"/>
    <row r="724" customFormat="1" ht="14" x14ac:dyDescent="0.3"/>
    <row r="725" customFormat="1" ht="14" x14ac:dyDescent="0.3"/>
    <row r="726" customFormat="1" ht="14" x14ac:dyDescent="0.3"/>
    <row r="727" customFormat="1" ht="14" x14ac:dyDescent="0.3"/>
    <row r="728" customFormat="1" ht="14" x14ac:dyDescent="0.3"/>
    <row r="729" customFormat="1" ht="14" x14ac:dyDescent="0.3"/>
    <row r="730" customFormat="1" ht="14" x14ac:dyDescent="0.3"/>
    <row r="731" customFormat="1" ht="14" x14ac:dyDescent="0.3"/>
    <row r="732" customFormat="1" ht="14" x14ac:dyDescent="0.3"/>
    <row r="733" customFormat="1" ht="14" x14ac:dyDescent="0.3"/>
    <row r="734" customFormat="1" ht="14" x14ac:dyDescent="0.3"/>
    <row r="735" customFormat="1" ht="14" x14ac:dyDescent="0.3"/>
    <row r="736" customFormat="1" ht="14" x14ac:dyDescent="0.3"/>
    <row r="737" customFormat="1" ht="14" x14ac:dyDescent="0.3"/>
    <row r="738" customFormat="1" ht="14" x14ac:dyDescent="0.3"/>
    <row r="739" customFormat="1" ht="14" x14ac:dyDescent="0.3"/>
    <row r="740" customFormat="1" ht="14" x14ac:dyDescent="0.3"/>
    <row r="741" customFormat="1" ht="14" x14ac:dyDescent="0.3"/>
    <row r="742" customFormat="1" ht="14" x14ac:dyDescent="0.3"/>
    <row r="743" customFormat="1" ht="14" x14ac:dyDescent="0.3"/>
    <row r="744" customFormat="1" ht="14" x14ac:dyDescent="0.3"/>
    <row r="745" customFormat="1" ht="14" x14ac:dyDescent="0.3"/>
    <row r="746" customFormat="1" ht="14" x14ac:dyDescent="0.3"/>
    <row r="747" customFormat="1" ht="14" x14ac:dyDescent="0.3"/>
    <row r="748" customFormat="1" ht="14" x14ac:dyDescent="0.3"/>
    <row r="749" customFormat="1" ht="14" x14ac:dyDescent="0.3"/>
    <row r="750" customFormat="1" ht="14" x14ac:dyDescent="0.3"/>
    <row r="751" customFormat="1" ht="14" x14ac:dyDescent="0.3"/>
    <row r="752" customFormat="1" ht="14" x14ac:dyDescent="0.3"/>
    <row r="753" customFormat="1" ht="14" x14ac:dyDescent="0.3"/>
    <row r="754" customFormat="1" ht="14" x14ac:dyDescent="0.3"/>
    <row r="755" customFormat="1" ht="14" x14ac:dyDescent="0.3"/>
    <row r="756" customFormat="1" ht="14" x14ac:dyDescent="0.3"/>
    <row r="757" customFormat="1" ht="14" x14ac:dyDescent="0.3"/>
    <row r="758" customFormat="1" ht="14" x14ac:dyDescent="0.3"/>
    <row r="759" customFormat="1" ht="14" x14ac:dyDescent="0.3"/>
    <row r="760" customFormat="1" ht="14" x14ac:dyDescent="0.3"/>
    <row r="761" customFormat="1" ht="14" x14ac:dyDescent="0.3"/>
    <row r="762" customFormat="1" ht="14" x14ac:dyDescent="0.3"/>
    <row r="763" customFormat="1" ht="14" x14ac:dyDescent="0.3"/>
    <row r="764" customFormat="1" ht="14" x14ac:dyDescent="0.3"/>
    <row r="765" customFormat="1" ht="14" x14ac:dyDescent="0.3"/>
    <row r="766" customFormat="1" ht="14" x14ac:dyDescent="0.3"/>
    <row r="767" customFormat="1" ht="14" x14ac:dyDescent="0.3"/>
    <row r="768" customFormat="1" ht="14" x14ac:dyDescent="0.3"/>
    <row r="769" customFormat="1" ht="14" x14ac:dyDescent="0.3"/>
    <row r="770" customFormat="1" ht="14" x14ac:dyDescent="0.3"/>
    <row r="771" customFormat="1" ht="14" x14ac:dyDescent="0.3"/>
    <row r="772" customFormat="1" ht="14" x14ac:dyDescent="0.3"/>
    <row r="773" customFormat="1" ht="14" x14ac:dyDescent="0.3"/>
    <row r="774" customFormat="1" ht="14" x14ac:dyDescent="0.3"/>
    <row r="775" customFormat="1" ht="14" x14ac:dyDescent="0.3"/>
    <row r="776" customFormat="1" ht="14" x14ac:dyDescent="0.3"/>
    <row r="777" customFormat="1" ht="14" x14ac:dyDescent="0.3"/>
    <row r="778" customFormat="1" ht="14" x14ac:dyDescent="0.3"/>
    <row r="779" customFormat="1" ht="14" x14ac:dyDescent="0.3"/>
    <row r="780" customFormat="1" ht="14" x14ac:dyDescent="0.3"/>
    <row r="781" customFormat="1" ht="14" x14ac:dyDescent="0.3"/>
    <row r="782" customFormat="1" ht="14" x14ac:dyDescent="0.3"/>
    <row r="783" customFormat="1" ht="14" x14ac:dyDescent="0.3"/>
    <row r="784" customFormat="1" ht="14" x14ac:dyDescent="0.3"/>
    <row r="785" customFormat="1" ht="14" x14ac:dyDescent="0.3"/>
    <row r="786" customFormat="1" ht="14" x14ac:dyDescent="0.3"/>
    <row r="787" customFormat="1" ht="14" x14ac:dyDescent="0.3"/>
    <row r="788" customFormat="1" ht="14" x14ac:dyDescent="0.3"/>
    <row r="789" customFormat="1" ht="14" x14ac:dyDescent="0.3"/>
    <row r="790" customFormat="1" ht="14" x14ac:dyDescent="0.3"/>
    <row r="791" customFormat="1" ht="14" x14ac:dyDescent="0.3"/>
    <row r="792" customFormat="1" ht="14" x14ac:dyDescent="0.3"/>
    <row r="793" customFormat="1" ht="14" x14ac:dyDescent="0.3"/>
    <row r="794" customFormat="1" ht="14" x14ac:dyDescent="0.3"/>
    <row r="795" customFormat="1" ht="14" x14ac:dyDescent="0.3"/>
    <row r="796" customFormat="1" ht="14" x14ac:dyDescent="0.3"/>
    <row r="797" customFormat="1" ht="14" x14ac:dyDescent="0.3"/>
    <row r="798" customFormat="1" ht="14" x14ac:dyDescent="0.3"/>
    <row r="799" customFormat="1" ht="14" x14ac:dyDescent="0.3"/>
    <row r="800" customFormat="1" ht="14" x14ac:dyDescent="0.3"/>
    <row r="801" customFormat="1" ht="14" x14ac:dyDescent="0.3"/>
    <row r="802" customFormat="1" ht="14" x14ac:dyDescent="0.3"/>
    <row r="803" customFormat="1" ht="14" x14ac:dyDescent="0.3"/>
    <row r="804" customFormat="1" ht="14" x14ac:dyDescent="0.3"/>
    <row r="805" customFormat="1" ht="14" x14ac:dyDescent="0.3"/>
    <row r="806" customFormat="1" ht="14" x14ac:dyDescent="0.3"/>
    <row r="807" customFormat="1" ht="14" x14ac:dyDescent="0.3"/>
    <row r="808" customFormat="1" ht="14" x14ac:dyDescent="0.3"/>
    <row r="809" customFormat="1" ht="14" x14ac:dyDescent="0.3"/>
    <row r="810" customFormat="1" ht="14" x14ac:dyDescent="0.3"/>
    <row r="811" customFormat="1" ht="14" x14ac:dyDescent="0.3"/>
    <row r="812" customFormat="1" ht="14" x14ac:dyDescent="0.3"/>
    <row r="813" customFormat="1" ht="14" x14ac:dyDescent="0.3"/>
    <row r="814" customFormat="1" ht="14" x14ac:dyDescent="0.3"/>
    <row r="815" customFormat="1" ht="14" x14ac:dyDescent="0.3"/>
    <row r="816" customFormat="1" ht="14" x14ac:dyDescent="0.3"/>
    <row r="817" customFormat="1" ht="14" x14ac:dyDescent="0.3"/>
    <row r="818" customFormat="1" ht="14" x14ac:dyDescent="0.3"/>
    <row r="819" customFormat="1" ht="14" x14ac:dyDescent="0.3"/>
    <row r="820" customFormat="1" ht="14" x14ac:dyDescent="0.3"/>
    <row r="821" customFormat="1" ht="14" x14ac:dyDescent="0.3"/>
    <row r="822" customFormat="1" ht="14" x14ac:dyDescent="0.3"/>
    <row r="823" customFormat="1" ht="14" x14ac:dyDescent="0.3"/>
    <row r="824" customFormat="1" ht="14" x14ac:dyDescent="0.3"/>
    <row r="825" customFormat="1" ht="14" x14ac:dyDescent="0.3"/>
    <row r="826" customFormat="1" ht="14" x14ac:dyDescent="0.3"/>
    <row r="827" customFormat="1" ht="14" x14ac:dyDescent="0.3"/>
    <row r="828" customFormat="1" ht="14" x14ac:dyDescent="0.3"/>
    <row r="829" customFormat="1" ht="14" x14ac:dyDescent="0.3"/>
    <row r="830" customFormat="1" ht="14" x14ac:dyDescent="0.3"/>
    <row r="831" customFormat="1" ht="14" x14ac:dyDescent="0.3"/>
    <row r="832" customFormat="1" ht="14" x14ac:dyDescent="0.3"/>
    <row r="833" customFormat="1" ht="14" x14ac:dyDescent="0.3"/>
    <row r="834" customFormat="1" ht="14" x14ac:dyDescent="0.3"/>
    <row r="835" customFormat="1" ht="14" x14ac:dyDescent="0.3"/>
    <row r="836" customFormat="1" ht="14" x14ac:dyDescent="0.3"/>
    <row r="837" customFormat="1" ht="14" x14ac:dyDescent="0.3"/>
    <row r="838" customFormat="1" ht="14" x14ac:dyDescent="0.3"/>
    <row r="839" customFormat="1" ht="14" x14ac:dyDescent="0.3"/>
    <row r="840" customFormat="1" ht="14" x14ac:dyDescent="0.3"/>
    <row r="841" customFormat="1" ht="14" x14ac:dyDescent="0.3"/>
    <row r="842" customFormat="1" ht="14" x14ac:dyDescent="0.3"/>
    <row r="843" customFormat="1" ht="14" x14ac:dyDescent="0.3"/>
    <row r="844" customFormat="1" ht="14" x14ac:dyDescent="0.3"/>
    <row r="845" customFormat="1" ht="14" x14ac:dyDescent="0.3"/>
    <row r="846" customFormat="1" ht="14" x14ac:dyDescent="0.3"/>
    <row r="847" customFormat="1" ht="14" x14ac:dyDescent="0.3"/>
    <row r="848" customFormat="1" ht="14" x14ac:dyDescent="0.3"/>
    <row r="849" customFormat="1" ht="14" x14ac:dyDescent="0.3"/>
    <row r="850" customFormat="1" ht="14" x14ac:dyDescent="0.3"/>
    <row r="851" customFormat="1" ht="14" x14ac:dyDescent="0.3"/>
    <row r="852" customFormat="1" ht="14" x14ac:dyDescent="0.3"/>
    <row r="853" customFormat="1" ht="14" x14ac:dyDescent="0.3"/>
    <row r="854" customFormat="1" ht="14" x14ac:dyDescent="0.3"/>
    <row r="855" customFormat="1" ht="14" x14ac:dyDescent="0.3"/>
    <row r="856" customFormat="1" ht="14" x14ac:dyDescent="0.3"/>
    <row r="857" customFormat="1" ht="14" x14ac:dyDescent="0.3"/>
    <row r="858" customFormat="1" ht="14" x14ac:dyDescent="0.3"/>
    <row r="859" customFormat="1" ht="14" x14ac:dyDescent="0.3"/>
    <row r="860" customFormat="1" ht="14" x14ac:dyDescent="0.3"/>
    <row r="861" customFormat="1" ht="14" x14ac:dyDescent="0.3"/>
    <row r="862" customFormat="1" ht="14" x14ac:dyDescent="0.3"/>
    <row r="863" customFormat="1" ht="14" x14ac:dyDescent="0.3"/>
    <row r="864" customFormat="1" ht="14" x14ac:dyDescent="0.3"/>
    <row r="865" customFormat="1" ht="14" x14ac:dyDescent="0.3"/>
    <row r="866" customFormat="1" ht="14" x14ac:dyDescent="0.3"/>
    <row r="867" customFormat="1" ht="14" x14ac:dyDescent="0.3"/>
    <row r="868" customFormat="1" ht="14" x14ac:dyDescent="0.3"/>
    <row r="869" customFormat="1" ht="14" x14ac:dyDescent="0.3"/>
    <row r="870" customFormat="1" ht="14" x14ac:dyDescent="0.3"/>
    <row r="871" customFormat="1" ht="14" x14ac:dyDescent="0.3"/>
    <row r="872" customFormat="1" ht="14" x14ac:dyDescent="0.3"/>
    <row r="873" customFormat="1" ht="14" x14ac:dyDescent="0.3"/>
    <row r="874" customFormat="1" ht="14" x14ac:dyDescent="0.3"/>
    <row r="875" customFormat="1" ht="14" x14ac:dyDescent="0.3"/>
    <row r="876" customFormat="1" ht="14" x14ac:dyDescent="0.3"/>
    <row r="877" customFormat="1" ht="14" x14ac:dyDescent="0.3"/>
    <row r="878" customFormat="1" ht="14" x14ac:dyDescent="0.3"/>
    <row r="879" customFormat="1" ht="14" x14ac:dyDescent="0.3"/>
    <row r="880" customFormat="1" ht="14" x14ac:dyDescent="0.3"/>
    <row r="881" customFormat="1" ht="14" x14ac:dyDescent="0.3"/>
    <row r="882" customFormat="1" ht="14" x14ac:dyDescent="0.3"/>
    <row r="883" customFormat="1" ht="14" x14ac:dyDescent="0.3"/>
    <row r="884" customFormat="1" ht="14" x14ac:dyDescent="0.3"/>
    <row r="885" customFormat="1" ht="14" x14ac:dyDescent="0.3"/>
    <row r="886" customFormat="1" ht="14" x14ac:dyDescent="0.3"/>
    <row r="887" customFormat="1" ht="14" x14ac:dyDescent="0.3"/>
    <row r="888" customFormat="1" ht="14" x14ac:dyDescent="0.3"/>
    <row r="889" customFormat="1" ht="14" x14ac:dyDescent="0.3"/>
    <row r="890" customFormat="1" ht="14" x14ac:dyDescent="0.3"/>
    <row r="891" customFormat="1" ht="14" x14ac:dyDescent="0.3"/>
    <row r="892" customFormat="1" ht="14" x14ac:dyDescent="0.3"/>
    <row r="893" customFormat="1" ht="14" x14ac:dyDescent="0.3"/>
    <row r="894" customFormat="1" ht="14" x14ac:dyDescent="0.3"/>
    <row r="895" customFormat="1" ht="14" x14ac:dyDescent="0.3"/>
    <row r="896" customFormat="1" ht="14" x14ac:dyDescent="0.3"/>
    <row r="897" customFormat="1" ht="14" x14ac:dyDescent="0.3"/>
    <row r="898" customFormat="1" ht="14" x14ac:dyDescent="0.3"/>
    <row r="899" customFormat="1" ht="14" x14ac:dyDescent="0.3"/>
    <row r="900" customFormat="1" ht="14" x14ac:dyDescent="0.3"/>
    <row r="901" customFormat="1" ht="14" x14ac:dyDescent="0.3"/>
    <row r="902" customFormat="1" ht="14" x14ac:dyDescent="0.3"/>
    <row r="903" customFormat="1" ht="14" x14ac:dyDescent="0.3"/>
    <row r="904" customFormat="1" ht="14" x14ac:dyDescent="0.3"/>
    <row r="905" customFormat="1" ht="14" x14ac:dyDescent="0.3"/>
    <row r="906" customFormat="1" ht="14" x14ac:dyDescent="0.3"/>
    <row r="907" customFormat="1" ht="14" x14ac:dyDescent="0.3"/>
    <row r="908" customFormat="1" ht="14" x14ac:dyDescent="0.3"/>
    <row r="909" customFormat="1" ht="14" x14ac:dyDescent="0.3"/>
    <row r="910" customFormat="1" ht="14" x14ac:dyDescent="0.3"/>
    <row r="911" customFormat="1" ht="14" x14ac:dyDescent="0.3"/>
    <row r="912" customFormat="1" ht="14" x14ac:dyDescent="0.3"/>
    <row r="913" customFormat="1" ht="14" x14ac:dyDescent="0.3"/>
    <row r="914" customFormat="1" ht="14" x14ac:dyDescent="0.3"/>
    <row r="915" customFormat="1" ht="14" x14ac:dyDescent="0.3"/>
    <row r="916" customFormat="1" ht="14" x14ac:dyDescent="0.3"/>
    <row r="917" customFormat="1" ht="14" x14ac:dyDescent="0.3"/>
    <row r="918" customFormat="1" ht="14" x14ac:dyDescent="0.3"/>
    <row r="919" customFormat="1" ht="14" x14ac:dyDescent="0.3"/>
    <row r="920" customFormat="1" ht="14" x14ac:dyDescent="0.3"/>
    <row r="921" customFormat="1" ht="14" x14ac:dyDescent="0.3"/>
    <row r="922" customFormat="1" ht="14" x14ac:dyDescent="0.3"/>
    <row r="923" customFormat="1" ht="14" x14ac:dyDescent="0.3"/>
    <row r="924" customFormat="1" ht="14" x14ac:dyDescent="0.3"/>
    <row r="925" customFormat="1" ht="14" x14ac:dyDescent="0.3"/>
    <row r="926" customFormat="1" ht="14" x14ac:dyDescent="0.3"/>
    <row r="927" customFormat="1" ht="14" x14ac:dyDescent="0.3"/>
    <row r="928" customFormat="1" ht="14" x14ac:dyDescent="0.3"/>
    <row r="929" customFormat="1" ht="14" x14ac:dyDescent="0.3"/>
    <row r="930" customFormat="1" ht="14" x14ac:dyDescent="0.3"/>
    <row r="931" customFormat="1" ht="14" x14ac:dyDescent="0.3"/>
    <row r="932" customFormat="1" ht="14" x14ac:dyDescent="0.3"/>
    <row r="933" customFormat="1" ht="14" x14ac:dyDescent="0.3"/>
    <row r="934" customFormat="1" ht="14" x14ac:dyDescent="0.3"/>
    <row r="935" customFormat="1" ht="14" x14ac:dyDescent="0.3"/>
    <row r="936" customFormat="1" ht="14" x14ac:dyDescent="0.3"/>
    <row r="937" customFormat="1" ht="14" x14ac:dyDescent="0.3"/>
    <row r="938" customFormat="1" ht="14" x14ac:dyDescent="0.3"/>
    <row r="939" customFormat="1" ht="14" x14ac:dyDescent="0.3"/>
    <row r="940" customFormat="1" ht="14" x14ac:dyDescent="0.3"/>
    <row r="941" customFormat="1" ht="14" x14ac:dyDescent="0.3"/>
    <row r="942" customFormat="1" ht="14" x14ac:dyDescent="0.3"/>
    <row r="943" customFormat="1" ht="14" x14ac:dyDescent="0.3"/>
    <row r="944" customFormat="1" ht="14" x14ac:dyDescent="0.3"/>
    <row r="945" customFormat="1" ht="14" x14ac:dyDescent="0.3"/>
    <row r="946" customFormat="1" ht="14" x14ac:dyDescent="0.3"/>
    <row r="947" customFormat="1" ht="14" x14ac:dyDescent="0.3"/>
    <row r="948" customFormat="1" ht="14" x14ac:dyDescent="0.3"/>
    <row r="949" customFormat="1" ht="14" x14ac:dyDescent="0.3"/>
    <row r="950" customFormat="1" ht="14" x14ac:dyDescent="0.3"/>
    <row r="951" customFormat="1" ht="14" x14ac:dyDescent="0.3"/>
    <row r="952" customFormat="1" ht="14" x14ac:dyDescent="0.3"/>
    <row r="953" customFormat="1" ht="14" x14ac:dyDescent="0.3"/>
    <row r="954" customFormat="1" ht="14" x14ac:dyDescent="0.3"/>
    <row r="955" customFormat="1" ht="14" x14ac:dyDescent="0.3"/>
    <row r="956" customFormat="1" ht="14" x14ac:dyDescent="0.3"/>
    <row r="957" customFormat="1" ht="14" x14ac:dyDescent="0.3"/>
    <row r="958" customFormat="1" ht="14" x14ac:dyDescent="0.3"/>
    <row r="959" customFormat="1" ht="14" x14ac:dyDescent="0.3"/>
    <row r="960" customFormat="1" ht="14" x14ac:dyDescent="0.3"/>
    <row r="961" customFormat="1" ht="14" x14ac:dyDescent="0.3"/>
    <row r="962" customFormat="1" ht="14" x14ac:dyDescent="0.3"/>
    <row r="963" customFormat="1" ht="14" x14ac:dyDescent="0.3"/>
    <row r="964" customFormat="1" ht="14" x14ac:dyDescent="0.3"/>
    <row r="965" customFormat="1" ht="14" x14ac:dyDescent="0.3"/>
    <row r="966" customFormat="1" ht="14" x14ac:dyDescent="0.3"/>
    <row r="967" customFormat="1" ht="14" x14ac:dyDescent="0.3"/>
    <row r="968" customFormat="1" ht="14" x14ac:dyDescent="0.3"/>
    <row r="969" customFormat="1" ht="14" x14ac:dyDescent="0.3"/>
    <row r="970" customFormat="1" ht="14" x14ac:dyDescent="0.3"/>
    <row r="971" customFormat="1" ht="14" x14ac:dyDescent="0.3"/>
    <row r="972" customFormat="1" ht="14" x14ac:dyDescent="0.3"/>
    <row r="973" customFormat="1" ht="14" x14ac:dyDescent="0.3"/>
    <row r="974" customFormat="1" ht="14" x14ac:dyDescent="0.3"/>
    <row r="975" customFormat="1" ht="14" x14ac:dyDescent="0.3"/>
    <row r="976" customFormat="1" ht="14" x14ac:dyDescent="0.3"/>
    <row r="977" customFormat="1" ht="14" x14ac:dyDescent="0.3"/>
    <row r="978" customFormat="1" ht="14" x14ac:dyDescent="0.3"/>
    <row r="979" customFormat="1" ht="14" x14ac:dyDescent="0.3"/>
    <row r="980" customFormat="1" ht="14" x14ac:dyDescent="0.3"/>
    <row r="981" customFormat="1" ht="14" x14ac:dyDescent="0.3"/>
    <row r="982" customFormat="1" ht="14" x14ac:dyDescent="0.3"/>
    <row r="983" customFormat="1" ht="14" x14ac:dyDescent="0.3"/>
    <row r="984" customFormat="1" ht="14" x14ac:dyDescent="0.3"/>
    <row r="985" customFormat="1" ht="14" x14ac:dyDescent="0.3"/>
    <row r="986" customFormat="1" ht="14" x14ac:dyDescent="0.3"/>
    <row r="987" customFormat="1" ht="14" x14ac:dyDescent="0.3"/>
    <row r="988" customFormat="1" ht="14" x14ac:dyDescent="0.3"/>
    <row r="989" customFormat="1" ht="14" x14ac:dyDescent="0.3"/>
    <row r="990" customFormat="1" ht="14" x14ac:dyDescent="0.3"/>
    <row r="991" customFormat="1" ht="14" x14ac:dyDescent="0.3"/>
    <row r="992" customFormat="1" ht="14" x14ac:dyDescent="0.3"/>
    <row r="993" customFormat="1" ht="14" x14ac:dyDescent="0.3"/>
    <row r="994" customFormat="1" ht="14" x14ac:dyDescent="0.3"/>
    <row r="995" customFormat="1" ht="14" x14ac:dyDescent="0.3"/>
    <row r="996" customFormat="1" ht="14" x14ac:dyDescent="0.3"/>
    <row r="997" customFormat="1" ht="14" x14ac:dyDescent="0.3"/>
    <row r="998" customFormat="1" ht="14" x14ac:dyDescent="0.3"/>
    <row r="999" customFormat="1" ht="14" x14ac:dyDescent="0.3"/>
    <row r="1000" customFormat="1" ht="14" x14ac:dyDescent="0.3"/>
    <row r="1001" customFormat="1" ht="14" x14ac:dyDescent="0.3"/>
    <row r="1002" customFormat="1" ht="14" x14ac:dyDescent="0.3"/>
    <row r="1003" customFormat="1" ht="14" x14ac:dyDescent="0.3"/>
    <row r="1004" customFormat="1" ht="14" x14ac:dyDescent="0.3"/>
    <row r="1005" customFormat="1" ht="14" x14ac:dyDescent="0.3"/>
    <row r="1006" customFormat="1" ht="14" x14ac:dyDescent="0.3"/>
    <row r="1007" customFormat="1" ht="14" x14ac:dyDescent="0.3"/>
    <row r="1008" customFormat="1" ht="14" x14ac:dyDescent="0.3"/>
    <row r="1009" customFormat="1" ht="14" x14ac:dyDescent="0.3"/>
    <row r="1010" customFormat="1" ht="14" x14ac:dyDescent="0.3"/>
    <row r="1011" customFormat="1" ht="14" x14ac:dyDescent="0.3"/>
    <row r="1012" customFormat="1" ht="14" x14ac:dyDescent="0.3"/>
    <row r="1013" customFormat="1" ht="14" x14ac:dyDescent="0.3"/>
    <row r="1014" customFormat="1" ht="14" x14ac:dyDescent="0.3"/>
    <row r="1015" customFormat="1" ht="14" x14ac:dyDescent="0.3"/>
    <row r="1016" customFormat="1" ht="14" x14ac:dyDescent="0.3"/>
    <row r="1017" customFormat="1" ht="14" x14ac:dyDescent="0.3"/>
    <row r="1018" customFormat="1" ht="14" x14ac:dyDescent="0.3"/>
    <row r="1019" customFormat="1" ht="14" x14ac:dyDescent="0.3"/>
    <row r="1020" customFormat="1" ht="14" x14ac:dyDescent="0.3"/>
    <row r="1021" customFormat="1" ht="14" x14ac:dyDescent="0.3"/>
    <row r="1022" customFormat="1" ht="14" x14ac:dyDescent="0.3"/>
    <row r="1023" customFormat="1" ht="14" x14ac:dyDescent="0.3"/>
    <row r="1024" customFormat="1" ht="14" x14ac:dyDescent="0.3"/>
    <row r="1025" customFormat="1" ht="14" x14ac:dyDescent="0.3"/>
    <row r="1026" customFormat="1" ht="14" x14ac:dyDescent="0.3"/>
    <row r="1027" customFormat="1" ht="14" x14ac:dyDescent="0.3"/>
    <row r="1028" customFormat="1" ht="14" x14ac:dyDescent="0.3"/>
    <row r="1029" customFormat="1" ht="14" x14ac:dyDescent="0.3"/>
    <row r="1030" customFormat="1" ht="14" x14ac:dyDescent="0.3"/>
    <row r="1031" customFormat="1" ht="14" x14ac:dyDescent="0.3"/>
    <row r="1032" customFormat="1" ht="14" x14ac:dyDescent="0.3"/>
    <row r="1033" customFormat="1" ht="14" x14ac:dyDescent="0.3"/>
    <row r="1034" customFormat="1" ht="14" x14ac:dyDescent="0.3"/>
    <row r="1035" customFormat="1" ht="14" x14ac:dyDescent="0.3"/>
    <row r="1036" customFormat="1" ht="14" x14ac:dyDescent="0.3"/>
    <row r="1037" customFormat="1" ht="14" x14ac:dyDescent="0.3"/>
    <row r="1038" customFormat="1" ht="14" x14ac:dyDescent="0.3"/>
  </sheetData>
  <mergeCells count="95">
    <mergeCell ref="A190:I190"/>
    <mergeCell ref="A1:J1"/>
    <mergeCell ref="A2:J2"/>
    <mergeCell ref="A3:J3"/>
    <mergeCell ref="B4:J4"/>
    <mergeCell ref="A5:J5"/>
    <mergeCell ref="A263:I263"/>
    <mergeCell ref="A202:I202"/>
    <mergeCell ref="A203:I203"/>
    <mergeCell ref="A210:I210"/>
    <mergeCell ref="A211:I211"/>
    <mergeCell ref="A218:I218"/>
    <mergeCell ref="A219:I219"/>
    <mergeCell ref="A235:I235"/>
    <mergeCell ref="A236:I236"/>
    <mergeCell ref="A251:I251"/>
    <mergeCell ref="A252:I252"/>
    <mergeCell ref="A262:I262"/>
    <mergeCell ref="A328:F328"/>
    <mergeCell ref="A273:I273"/>
    <mergeCell ref="A318:F318"/>
    <mergeCell ref="A319:F319"/>
    <mergeCell ref="A320:F320"/>
    <mergeCell ref="A321:F321"/>
    <mergeCell ref="A322:F322"/>
    <mergeCell ref="A323:F323"/>
    <mergeCell ref="A324:F324"/>
    <mergeCell ref="A325:F325"/>
    <mergeCell ref="A326:F326"/>
    <mergeCell ref="A327:F327"/>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89:F389"/>
    <mergeCell ref="A390:F390"/>
    <mergeCell ref="A391:F391"/>
    <mergeCell ref="A392:F392"/>
    <mergeCell ref="A393:F393"/>
  </mergeCells>
  <dataValidations count="3">
    <dataValidation type="list" allowBlank="1" sqref="D205:D209 D192:D193 D7:D174 D221:D225 D213:D217 D254:D256 D265:D267 D238:D245 D275:D305" xr:uid="{DD6AC69D-A565-4EBD-BCE4-38D27ABDD6E4}">
      <formula1>"AGP,CLH,CLT,COM,CTD,CTI,DES,DISP,ELE,ESG,EST,EXM,EXQ,EXR,FRQ,REV,VAGO"</formula1>
    </dataValidation>
    <dataValidation type="list" allowBlank="1" sqref="B7:B174" xr:uid="{AE610E26-F8CF-4814-87BF-AF8951420AED}">
      <formula1>"DAS,DAS-1,DAS-2,DAS-3,DAS-4,DAS-5,CAA-1,CAA-2,CAA-3,CAA-4,CAA-5"</formula1>
    </dataValidation>
    <dataValidation type="list" allowBlank="1" sqref="B192:B193 B205:B209 B213:B217 B221:B225 B238:B245 B247 B254:B256 B258 B265:B267 B269" xr:uid="{0E24B849-A655-49EF-B62D-A80F88157414}">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367DC-DD41-4B72-993C-AA65ED46A8B2}">
  <dimension ref="A1:AD1038"/>
  <sheetViews>
    <sheetView workbookViewId="0">
      <selection sqref="A1:XFD1048576"/>
    </sheetView>
  </sheetViews>
  <sheetFormatPr defaultColWidth="12.58203125" defaultRowHeight="15" customHeight="1" x14ac:dyDescent="0.3"/>
  <cols>
    <col min="1" max="1" width="47.58203125" customWidth="1"/>
    <col min="2" max="2" width="13.75" bestFit="1" customWidth="1"/>
    <col min="3" max="3" width="30.5" customWidth="1"/>
    <col min="4" max="4" width="14.5" customWidth="1"/>
    <col min="5" max="5" width="10.08203125" customWidth="1"/>
    <col min="6" max="6" width="52.5" customWidth="1"/>
    <col min="7" max="7" width="18.08203125" customWidth="1"/>
    <col min="8" max="8" width="18.25" customWidth="1"/>
    <col min="9" max="9" width="17.83203125" customWidth="1"/>
    <col min="10" max="10" width="15.5820312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719</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131" t="s">
        <v>718</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5" t="s">
        <v>185</v>
      </c>
      <c r="B7" s="55" t="s">
        <v>29</v>
      </c>
      <c r="C7" s="61" t="s">
        <v>636</v>
      </c>
      <c r="D7" s="158" t="s">
        <v>227</v>
      </c>
      <c r="E7" s="159">
        <v>1</v>
      </c>
      <c r="F7" s="155" t="s">
        <v>700</v>
      </c>
      <c r="G7" s="160">
        <v>0</v>
      </c>
      <c r="H7" s="146">
        <v>1425.9</v>
      </c>
      <c r="I7" s="146">
        <v>5703.56</v>
      </c>
      <c r="J7" s="149">
        <f t="shared" ref="J7:J70" si="0">H7+I7</f>
        <v>7129.4600000000009</v>
      </c>
      <c r="K7" s="17"/>
      <c r="L7" s="17"/>
      <c r="M7" s="17"/>
      <c r="N7" s="17"/>
      <c r="O7" s="17"/>
      <c r="P7" s="17"/>
      <c r="Q7" s="17"/>
      <c r="R7" s="18"/>
      <c r="S7" s="18"/>
      <c r="T7" s="18"/>
      <c r="U7" s="18"/>
      <c r="V7" s="18"/>
      <c r="W7" s="18"/>
      <c r="X7" s="18"/>
      <c r="Y7" s="18"/>
      <c r="Z7" s="18"/>
      <c r="AA7" s="5"/>
      <c r="AB7" s="5"/>
      <c r="AC7" s="5"/>
      <c r="AD7" s="5"/>
    </row>
    <row r="8" spans="1:30" ht="14.5" x14ac:dyDescent="0.3">
      <c r="A8" s="63" t="s">
        <v>690</v>
      </c>
      <c r="B8" s="55" t="s">
        <v>449</v>
      </c>
      <c r="C8" s="63" t="s">
        <v>679</v>
      </c>
      <c r="D8" s="158" t="s">
        <v>227</v>
      </c>
      <c r="E8" s="159">
        <v>1</v>
      </c>
      <c r="F8" s="60" t="s">
        <v>620</v>
      </c>
      <c r="G8" s="160">
        <v>0</v>
      </c>
      <c r="H8" s="146">
        <v>3709.68</v>
      </c>
      <c r="I8" s="146">
        <v>14838.72</v>
      </c>
      <c r="J8" s="149">
        <f t="shared" si="0"/>
        <v>18548.399999999998</v>
      </c>
      <c r="K8" s="17"/>
      <c r="L8" s="17"/>
      <c r="M8" s="17"/>
      <c r="N8" s="17"/>
      <c r="O8" s="17"/>
      <c r="P8" s="17"/>
      <c r="Q8" s="17"/>
      <c r="R8" s="5"/>
      <c r="S8" s="5"/>
      <c r="T8" s="5"/>
      <c r="U8" s="5"/>
      <c r="V8" s="5"/>
      <c r="W8" s="5"/>
      <c r="X8" s="5"/>
      <c r="Y8" s="5"/>
      <c r="Z8" s="5"/>
      <c r="AA8" s="5"/>
      <c r="AB8" s="5"/>
      <c r="AC8" s="5"/>
      <c r="AD8" s="5"/>
    </row>
    <row r="9" spans="1:30" ht="14" x14ac:dyDescent="0.3">
      <c r="A9" s="55" t="s">
        <v>182</v>
      </c>
      <c r="B9" s="56" t="s">
        <v>39</v>
      </c>
      <c r="C9" s="59" t="s">
        <v>634</v>
      </c>
      <c r="D9" s="158" t="s">
        <v>407</v>
      </c>
      <c r="E9" s="159">
        <v>1</v>
      </c>
      <c r="F9" s="134" t="s">
        <v>421</v>
      </c>
      <c r="G9" s="160">
        <v>0</v>
      </c>
      <c r="H9" s="146"/>
      <c r="I9" s="146">
        <v>2003.96</v>
      </c>
      <c r="J9" s="149">
        <f t="shared" si="0"/>
        <v>2003.96</v>
      </c>
      <c r="K9" s="47"/>
      <c r="L9" s="47"/>
      <c r="M9" s="47"/>
      <c r="N9" s="47"/>
      <c r="O9" s="47"/>
      <c r="P9" s="47"/>
      <c r="Q9" s="47"/>
    </row>
    <row r="10" spans="1:30" ht="14" x14ac:dyDescent="0.3">
      <c r="A10" s="55" t="s">
        <v>218</v>
      </c>
      <c r="B10" s="55" t="s">
        <v>43</v>
      </c>
      <c r="C10" s="59" t="s">
        <v>222</v>
      </c>
      <c r="D10" s="158" t="s">
        <v>227</v>
      </c>
      <c r="E10" s="159">
        <v>1</v>
      </c>
      <c r="F10" s="60" t="s">
        <v>680</v>
      </c>
      <c r="G10" s="160">
        <v>0</v>
      </c>
      <c r="H10" s="147">
        <v>269.76</v>
      </c>
      <c r="I10" s="147">
        <v>1079.06</v>
      </c>
      <c r="J10" s="150">
        <f t="shared" si="0"/>
        <v>1348.82</v>
      </c>
    </row>
    <row r="11" spans="1:30" ht="14" x14ac:dyDescent="0.3">
      <c r="A11" s="56" t="s">
        <v>182</v>
      </c>
      <c r="B11" s="56" t="s">
        <v>39</v>
      </c>
      <c r="C11" s="59" t="s">
        <v>222</v>
      </c>
      <c r="D11" s="158" t="s">
        <v>227</v>
      </c>
      <c r="E11" s="159">
        <v>1</v>
      </c>
      <c r="F11" s="60" t="s">
        <v>231</v>
      </c>
      <c r="G11" s="160">
        <v>0</v>
      </c>
      <c r="H11" s="146">
        <v>500.99</v>
      </c>
      <c r="I11" s="146">
        <v>2003.96</v>
      </c>
      <c r="J11" s="149">
        <f t="shared" si="0"/>
        <v>2504.9499999999998</v>
      </c>
    </row>
    <row r="12" spans="1:30" ht="14" x14ac:dyDescent="0.3">
      <c r="A12" s="55" t="s">
        <v>188</v>
      </c>
      <c r="B12" s="55" t="s">
        <v>35</v>
      </c>
      <c r="C12" s="59" t="s">
        <v>222</v>
      </c>
      <c r="D12" s="158" t="s">
        <v>227</v>
      </c>
      <c r="E12" s="159">
        <v>1</v>
      </c>
      <c r="F12" s="60" t="s">
        <v>586</v>
      </c>
      <c r="G12" s="160">
        <v>0</v>
      </c>
      <c r="H12" s="146">
        <v>936.46</v>
      </c>
      <c r="I12" s="146">
        <v>3745.85</v>
      </c>
      <c r="J12" s="149">
        <f t="shared" si="0"/>
        <v>4682.3099999999995</v>
      </c>
    </row>
    <row r="13" spans="1:30" ht="14" x14ac:dyDescent="0.3">
      <c r="A13" s="55" t="s">
        <v>189</v>
      </c>
      <c r="B13" s="55" t="s">
        <v>31</v>
      </c>
      <c r="C13" s="59" t="s">
        <v>634</v>
      </c>
      <c r="D13" s="158" t="s">
        <v>227</v>
      </c>
      <c r="E13" s="159">
        <v>1</v>
      </c>
      <c r="F13" s="60" t="s">
        <v>505</v>
      </c>
      <c r="G13" s="160">
        <v>0</v>
      </c>
      <c r="H13" s="146">
        <v>1310.28</v>
      </c>
      <c r="I13" s="146">
        <v>5241.1099999999997</v>
      </c>
      <c r="J13" s="149">
        <f t="shared" si="0"/>
        <v>6551.3899999999994</v>
      </c>
    </row>
    <row r="14" spans="1:30" ht="14" x14ac:dyDescent="0.3">
      <c r="A14" s="55" t="s">
        <v>183</v>
      </c>
      <c r="B14" s="57" t="s">
        <v>27</v>
      </c>
      <c r="C14" s="63" t="s">
        <v>637</v>
      </c>
      <c r="D14" s="158" t="s">
        <v>407</v>
      </c>
      <c r="E14" s="159">
        <v>1</v>
      </c>
      <c r="F14" s="62" t="s">
        <v>233</v>
      </c>
      <c r="G14" s="160">
        <v>0</v>
      </c>
      <c r="H14" s="146"/>
      <c r="I14" s="146">
        <v>6782.61</v>
      </c>
      <c r="J14" s="149">
        <f t="shared" si="0"/>
        <v>6782.61</v>
      </c>
    </row>
    <row r="15" spans="1:30" ht="14" x14ac:dyDescent="0.3">
      <c r="A15" s="55" t="s">
        <v>207</v>
      </c>
      <c r="B15" s="57" t="s">
        <v>27</v>
      </c>
      <c r="C15" s="63" t="s">
        <v>636</v>
      </c>
      <c r="D15" s="158" t="s">
        <v>227</v>
      </c>
      <c r="E15" s="159">
        <v>1</v>
      </c>
      <c r="F15" s="60" t="s">
        <v>581</v>
      </c>
      <c r="G15" s="160">
        <v>0</v>
      </c>
      <c r="H15" s="146">
        <v>1695.65</v>
      </c>
      <c r="I15" s="146">
        <v>6782.61</v>
      </c>
      <c r="J15" s="149">
        <f t="shared" si="0"/>
        <v>8478.26</v>
      </c>
    </row>
    <row r="16" spans="1:30" ht="14" x14ac:dyDescent="0.3">
      <c r="A16" s="55" t="s">
        <v>196</v>
      </c>
      <c r="B16" s="57" t="s">
        <v>33</v>
      </c>
      <c r="C16" s="63" t="s">
        <v>637</v>
      </c>
      <c r="D16" s="158" t="s">
        <v>227</v>
      </c>
      <c r="E16" s="159">
        <v>1</v>
      </c>
      <c r="F16" s="90" t="s">
        <v>676</v>
      </c>
      <c r="G16" s="160">
        <v>0</v>
      </c>
      <c r="H16" s="146">
        <v>1079.06</v>
      </c>
      <c r="I16" s="145">
        <v>4316.21</v>
      </c>
      <c r="J16" s="149">
        <f t="shared" si="0"/>
        <v>5395.27</v>
      </c>
    </row>
    <row r="17" spans="1:10" ht="14" x14ac:dyDescent="0.3">
      <c r="A17" s="55" t="s">
        <v>182</v>
      </c>
      <c r="B17" s="56" t="s">
        <v>39</v>
      </c>
      <c r="C17" s="59" t="s">
        <v>634</v>
      </c>
      <c r="D17" s="158" t="s">
        <v>227</v>
      </c>
      <c r="E17" s="159">
        <v>1</v>
      </c>
      <c r="F17" s="60" t="s">
        <v>234</v>
      </c>
      <c r="G17" s="160">
        <v>0</v>
      </c>
      <c r="H17" s="146">
        <v>500.99</v>
      </c>
      <c r="I17" s="146">
        <v>2003.96</v>
      </c>
      <c r="J17" s="149">
        <f t="shared" si="0"/>
        <v>2504.9499999999998</v>
      </c>
    </row>
    <row r="18" spans="1:10" ht="14" x14ac:dyDescent="0.3">
      <c r="A18" s="55" t="s">
        <v>182</v>
      </c>
      <c r="B18" s="56" t="s">
        <v>39</v>
      </c>
      <c r="C18" s="61" t="s">
        <v>219</v>
      </c>
      <c r="D18" s="158" t="s">
        <v>227</v>
      </c>
      <c r="E18" s="159">
        <v>1</v>
      </c>
      <c r="F18" s="60" t="s">
        <v>235</v>
      </c>
      <c r="G18" s="160">
        <v>0</v>
      </c>
      <c r="H18" s="146">
        <v>500.99</v>
      </c>
      <c r="I18" s="146">
        <v>2003.96</v>
      </c>
      <c r="J18" s="149">
        <f t="shared" si="0"/>
        <v>2504.9499999999998</v>
      </c>
    </row>
    <row r="19" spans="1:10" ht="14" x14ac:dyDescent="0.3">
      <c r="A19" s="55" t="s">
        <v>181</v>
      </c>
      <c r="B19" s="57" t="s">
        <v>33</v>
      </c>
      <c r="C19" s="59" t="s">
        <v>634</v>
      </c>
      <c r="D19" s="158" t="s">
        <v>227</v>
      </c>
      <c r="E19" s="159">
        <v>1</v>
      </c>
      <c r="F19" s="60" t="s">
        <v>236</v>
      </c>
      <c r="G19" s="160">
        <v>0</v>
      </c>
      <c r="H19" s="146">
        <v>1079.06</v>
      </c>
      <c r="I19" s="145">
        <v>4316.21</v>
      </c>
      <c r="J19" s="149">
        <f t="shared" si="0"/>
        <v>5395.27</v>
      </c>
    </row>
    <row r="20" spans="1:10" ht="14" x14ac:dyDescent="0.3">
      <c r="A20" s="55" t="s">
        <v>183</v>
      </c>
      <c r="B20" s="57" t="s">
        <v>27</v>
      </c>
      <c r="C20" s="61" t="s">
        <v>219</v>
      </c>
      <c r="D20" s="158" t="s">
        <v>227</v>
      </c>
      <c r="E20" s="159">
        <v>1</v>
      </c>
      <c r="F20" s="61" t="s">
        <v>237</v>
      </c>
      <c r="G20" s="160">
        <v>0</v>
      </c>
      <c r="H20" s="146">
        <v>1695.65</v>
      </c>
      <c r="I20" s="146">
        <v>6782.61</v>
      </c>
      <c r="J20" s="149">
        <f t="shared" si="0"/>
        <v>8478.26</v>
      </c>
    </row>
    <row r="21" spans="1:10" ht="14" x14ac:dyDescent="0.3">
      <c r="A21" s="55" t="s">
        <v>183</v>
      </c>
      <c r="B21" s="57" t="s">
        <v>27</v>
      </c>
      <c r="C21" s="59" t="s">
        <v>222</v>
      </c>
      <c r="D21" s="158" t="s">
        <v>227</v>
      </c>
      <c r="E21" s="159">
        <v>1</v>
      </c>
      <c r="F21" s="60" t="s">
        <v>238</v>
      </c>
      <c r="G21" s="160">
        <v>0</v>
      </c>
      <c r="H21" s="146">
        <v>1695.65</v>
      </c>
      <c r="I21" s="146">
        <v>6782.61</v>
      </c>
      <c r="J21" s="149">
        <f t="shared" si="0"/>
        <v>8478.26</v>
      </c>
    </row>
    <row r="22" spans="1:10" ht="14" x14ac:dyDescent="0.3">
      <c r="A22" s="55" t="s">
        <v>185</v>
      </c>
      <c r="B22" s="55" t="s">
        <v>29</v>
      </c>
      <c r="C22" s="61" t="s">
        <v>636</v>
      </c>
      <c r="D22" s="158" t="s">
        <v>227</v>
      </c>
      <c r="E22" s="159">
        <v>1</v>
      </c>
      <c r="F22" s="60" t="s">
        <v>239</v>
      </c>
      <c r="G22" s="160">
        <v>0</v>
      </c>
      <c r="H22" s="146">
        <v>1425.9</v>
      </c>
      <c r="I22" s="146">
        <v>5703.56</v>
      </c>
      <c r="J22" s="149">
        <f t="shared" si="0"/>
        <v>7129.4600000000009</v>
      </c>
    </row>
    <row r="23" spans="1:10" ht="16.5" customHeight="1" x14ac:dyDescent="0.3">
      <c r="A23" s="55" t="s">
        <v>196</v>
      </c>
      <c r="B23" s="57" t="s">
        <v>33</v>
      </c>
      <c r="C23" s="61" t="s">
        <v>219</v>
      </c>
      <c r="D23" s="158" t="s">
        <v>407</v>
      </c>
      <c r="E23" s="159">
        <v>1</v>
      </c>
      <c r="F23" s="60" t="s">
        <v>423</v>
      </c>
      <c r="G23" s="160">
        <v>0</v>
      </c>
      <c r="H23" s="146"/>
      <c r="I23" s="145">
        <v>4316.21</v>
      </c>
      <c r="J23" s="149">
        <f t="shared" si="0"/>
        <v>4316.21</v>
      </c>
    </row>
    <row r="24" spans="1:10" ht="14" x14ac:dyDescent="0.3">
      <c r="A24" s="55" t="s">
        <v>183</v>
      </c>
      <c r="B24" s="57" t="s">
        <v>27</v>
      </c>
      <c r="C24" s="59" t="s">
        <v>222</v>
      </c>
      <c r="D24" s="158" t="s">
        <v>227</v>
      </c>
      <c r="E24" s="159">
        <v>1</v>
      </c>
      <c r="F24" s="60" t="s">
        <v>241</v>
      </c>
      <c r="G24" s="160">
        <v>0</v>
      </c>
      <c r="H24" s="146">
        <v>1695.65</v>
      </c>
      <c r="I24" s="146">
        <v>6782.61</v>
      </c>
      <c r="J24" s="149">
        <f t="shared" si="0"/>
        <v>8478.26</v>
      </c>
    </row>
    <row r="25" spans="1:10" ht="14" x14ac:dyDescent="0.3">
      <c r="A25" s="55" t="s">
        <v>189</v>
      </c>
      <c r="B25" s="55" t="s">
        <v>31</v>
      </c>
      <c r="C25" s="60" t="s">
        <v>636</v>
      </c>
      <c r="D25" s="158" t="s">
        <v>407</v>
      </c>
      <c r="E25" s="159">
        <v>1</v>
      </c>
      <c r="F25" s="60" t="s">
        <v>242</v>
      </c>
      <c r="G25" s="160">
        <v>0</v>
      </c>
      <c r="H25" s="146"/>
      <c r="I25" s="146">
        <v>5241.1099999999997</v>
      </c>
      <c r="J25" s="149">
        <f t="shared" si="0"/>
        <v>5241.1099999999997</v>
      </c>
    </row>
    <row r="26" spans="1:10" ht="14" x14ac:dyDescent="0.3">
      <c r="A26" s="55" t="s">
        <v>180</v>
      </c>
      <c r="B26" s="58" t="s">
        <v>37</v>
      </c>
      <c r="C26" s="61" t="s">
        <v>636</v>
      </c>
      <c r="D26" s="158" t="s">
        <v>227</v>
      </c>
      <c r="E26" s="159">
        <v>1</v>
      </c>
      <c r="F26" s="162" t="s">
        <v>649</v>
      </c>
      <c r="G26" s="160">
        <v>0</v>
      </c>
      <c r="H26" s="146">
        <v>770.75</v>
      </c>
      <c r="I26" s="145">
        <v>3083.01</v>
      </c>
      <c r="J26" s="149">
        <f t="shared" si="0"/>
        <v>3853.76</v>
      </c>
    </row>
    <row r="27" spans="1:10" ht="14" x14ac:dyDescent="0.3">
      <c r="A27" s="55" t="s">
        <v>180</v>
      </c>
      <c r="B27" s="58" t="s">
        <v>37</v>
      </c>
      <c r="C27" s="61" t="s">
        <v>222</v>
      </c>
      <c r="D27" s="158" t="s">
        <v>227</v>
      </c>
      <c r="E27" s="159">
        <v>1</v>
      </c>
      <c r="F27" s="60" t="s">
        <v>243</v>
      </c>
      <c r="G27" s="160">
        <v>0</v>
      </c>
      <c r="H27" s="146">
        <v>770.75</v>
      </c>
      <c r="I27" s="145">
        <v>3083.01</v>
      </c>
      <c r="J27" s="149">
        <f t="shared" si="0"/>
        <v>3853.76</v>
      </c>
    </row>
    <row r="28" spans="1:10" ht="14" x14ac:dyDescent="0.3">
      <c r="A28" s="55" t="s">
        <v>187</v>
      </c>
      <c r="B28" s="55" t="s">
        <v>25</v>
      </c>
      <c r="C28" s="61" t="s">
        <v>219</v>
      </c>
      <c r="D28" s="158" t="s">
        <v>227</v>
      </c>
      <c r="E28" s="159">
        <v>1</v>
      </c>
      <c r="F28" s="63" t="s">
        <v>244</v>
      </c>
      <c r="G28" s="160">
        <v>0</v>
      </c>
      <c r="H28" s="147">
        <v>2600</v>
      </c>
      <c r="I28" s="147">
        <v>10400</v>
      </c>
      <c r="J28" s="146">
        <f t="shared" si="0"/>
        <v>13000</v>
      </c>
    </row>
    <row r="29" spans="1:10" ht="14" x14ac:dyDescent="0.3">
      <c r="A29" s="55" t="s">
        <v>691</v>
      </c>
      <c r="B29" s="55" t="s">
        <v>449</v>
      </c>
      <c r="C29" s="63" t="s">
        <v>637</v>
      </c>
      <c r="D29" s="158" t="s">
        <v>227</v>
      </c>
      <c r="E29" s="159">
        <v>1</v>
      </c>
      <c r="F29" s="152" t="s">
        <v>640</v>
      </c>
      <c r="G29" s="160">
        <v>0</v>
      </c>
      <c r="H29" s="146">
        <v>3709.68</v>
      </c>
      <c r="I29" s="146">
        <v>14838.72</v>
      </c>
      <c r="J29" s="149">
        <f t="shared" si="0"/>
        <v>18548.399999999998</v>
      </c>
    </row>
    <row r="30" spans="1:10" ht="14" x14ac:dyDescent="0.3">
      <c r="A30" s="55" t="s">
        <v>180</v>
      </c>
      <c r="B30" s="58" t="s">
        <v>37</v>
      </c>
      <c r="C30" s="63" t="s">
        <v>679</v>
      </c>
      <c r="D30" s="158" t="s">
        <v>227</v>
      </c>
      <c r="E30" s="159">
        <v>1</v>
      </c>
      <c r="F30" s="60" t="s">
        <v>249</v>
      </c>
      <c r="G30" s="160">
        <v>0</v>
      </c>
      <c r="H30" s="146">
        <v>770.75</v>
      </c>
      <c r="I30" s="145">
        <v>3083.01</v>
      </c>
      <c r="J30" s="149">
        <f t="shared" si="0"/>
        <v>3853.76</v>
      </c>
    </row>
    <row r="31" spans="1:10" ht="14" x14ac:dyDescent="0.3">
      <c r="A31" s="55" t="s">
        <v>181</v>
      </c>
      <c r="B31" s="57" t="s">
        <v>33</v>
      </c>
      <c r="C31" s="60" t="s">
        <v>636</v>
      </c>
      <c r="D31" s="158" t="s">
        <v>407</v>
      </c>
      <c r="E31" s="159">
        <v>1</v>
      </c>
      <c r="F31" s="61" t="s">
        <v>595</v>
      </c>
      <c r="G31" s="160">
        <v>0</v>
      </c>
      <c r="H31" s="146"/>
      <c r="I31" s="145">
        <v>4316.21</v>
      </c>
      <c r="J31" s="149">
        <f t="shared" si="0"/>
        <v>4316.21</v>
      </c>
    </row>
    <row r="32" spans="1:10" ht="14" x14ac:dyDescent="0.3">
      <c r="A32" s="55" t="s">
        <v>182</v>
      </c>
      <c r="B32" s="56" t="s">
        <v>39</v>
      </c>
      <c r="C32" s="60" t="s">
        <v>226</v>
      </c>
      <c r="D32" s="158" t="s">
        <v>227</v>
      </c>
      <c r="E32" s="159">
        <v>1</v>
      </c>
      <c r="F32" s="165" t="s">
        <v>701</v>
      </c>
      <c r="G32" s="160">
        <v>0</v>
      </c>
      <c r="H32" s="146">
        <v>500.99</v>
      </c>
      <c r="I32" s="146">
        <v>2003.96</v>
      </c>
      <c r="J32" s="149">
        <f t="shared" si="0"/>
        <v>2504.9499999999998</v>
      </c>
    </row>
    <row r="33" spans="1:10" ht="14" x14ac:dyDescent="0.3">
      <c r="A33" s="55" t="s">
        <v>180</v>
      </c>
      <c r="B33" s="58" t="s">
        <v>37</v>
      </c>
      <c r="C33" s="61" t="s">
        <v>222</v>
      </c>
      <c r="D33" s="158" t="s">
        <v>227</v>
      </c>
      <c r="E33" s="159">
        <v>1</v>
      </c>
      <c r="F33" s="60" t="s">
        <v>612</v>
      </c>
      <c r="G33" s="160">
        <v>0</v>
      </c>
      <c r="H33" s="146">
        <v>770.75</v>
      </c>
      <c r="I33" s="145">
        <v>3083.01</v>
      </c>
      <c r="J33" s="149">
        <f t="shared" si="0"/>
        <v>3853.76</v>
      </c>
    </row>
    <row r="34" spans="1:10" ht="14" x14ac:dyDescent="0.3">
      <c r="A34" s="55" t="s">
        <v>187</v>
      </c>
      <c r="B34" s="55" t="s">
        <v>25</v>
      </c>
      <c r="C34" s="59" t="s">
        <v>637</v>
      </c>
      <c r="D34" s="158" t="s">
        <v>227</v>
      </c>
      <c r="E34" s="159">
        <v>1</v>
      </c>
      <c r="F34" s="60" t="s">
        <v>623</v>
      </c>
      <c r="G34" s="160">
        <v>0</v>
      </c>
      <c r="H34" s="147">
        <v>2600</v>
      </c>
      <c r="I34" s="147">
        <v>10400</v>
      </c>
      <c r="J34" s="146">
        <f t="shared" si="0"/>
        <v>13000</v>
      </c>
    </row>
    <row r="35" spans="1:10" ht="14" x14ac:dyDescent="0.3">
      <c r="A35" s="55" t="s">
        <v>183</v>
      </c>
      <c r="B35" s="57" t="s">
        <v>27</v>
      </c>
      <c r="C35" s="59" t="s">
        <v>222</v>
      </c>
      <c r="D35" s="158" t="s">
        <v>227</v>
      </c>
      <c r="E35" s="159">
        <v>1</v>
      </c>
      <c r="F35" s="60" t="s">
        <v>253</v>
      </c>
      <c r="G35" s="160">
        <v>0</v>
      </c>
      <c r="H35" s="146">
        <v>1695.65</v>
      </c>
      <c r="I35" s="146">
        <v>6782.61</v>
      </c>
      <c r="J35" s="149">
        <f t="shared" si="0"/>
        <v>8478.26</v>
      </c>
    </row>
    <row r="36" spans="1:10" ht="14" x14ac:dyDescent="0.3">
      <c r="A36" s="55" t="s">
        <v>189</v>
      </c>
      <c r="B36" s="55" t="s">
        <v>31</v>
      </c>
      <c r="C36" s="63" t="s">
        <v>636</v>
      </c>
      <c r="D36" s="158" t="s">
        <v>407</v>
      </c>
      <c r="E36" s="159">
        <v>1</v>
      </c>
      <c r="F36" s="60" t="s">
        <v>254</v>
      </c>
      <c r="G36" s="160">
        <v>0</v>
      </c>
      <c r="H36" s="146"/>
      <c r="I36" s="146">
        <v>5241.1099999999997</v>
      </c>
      <c r="J36" s="149">
        <f t="shared" si="0"/>
        <v>5241.1099999999997</v>
      </c>
    </row>
    <row r="37" spans="1:10" ht="14" x14ac:dyDescent="0.3">
      <c r="A37" s="55" t="s">
        <v>692</v>
      </c>
      <c r="B37" s="55" t="s">
        <v>449</v>
      </c>
      <c r="C37" s="59" t="s">
        <v>634</v>
      </c>
      <c r="D37" s="158" t="s">
        <v>227</v>
      </c>
      <c r="E37" s="159">
        <v>1</v>
      </c>
      <c r="F37" s="129" t="s">
        <v>255</v>
      </c>
      <c r="G37" s="160">
        <v>0</v>
      </c>
      <c r="H37" s="146">
        <v>3709.68</v>
      </c>
      <c r="I37" s="146">
        <v>14838.72</v>
      </c>
      <c r="J37" s="149">
        <f t="shared" si="0"/>
        <v>18548.399999999998</v>
      </c>
    </row>
    <row r="38" spans="1:10" ht="14" x14ac:dyDescent="0.3">
      <c r="A38" s="55" t="s">
        <v>180</v>
      </c>
      <c r="B38" s="58" t="s">
        <v>37</v>
      </c>
      <c r="C38" s="59" t="s">
        <v>634</v>
      </c>
      <c r="D38" s="158" t="s">
        <v>227</v>
      </c>
      <c r="E38" s="159">
        <v>1</v>
      </c>
      <c r="F38" s="60" t="s">
        <v>257</v>
      </c>
      <c r="G38" s="160">
        <v>0</v>
      </c>
      <c r="H38" s="146">
        <v>770.75</v>
      </c>
      <c r="I38" s="145">
        <v>3083.01</v>
      </c>
      <c r="J38" s="149">
        <f t="shared" si="0"/>
        <v>3853.76</v>
      </c>
    </row>
    <row r="39" spans="1:10" ht="14" x14ac:dyDescent="0.3">
      <c r="A39" s="55" t="s">
        <v>181</v>
      </c>
      <c r="B39" s="57" t="s">
        <v>33</v>
      </c>
      <c r="C39" s="61" t="s">
        <v>636</v>
      </c>
      <c r="D39" s="158" t="s">
        <v>227</v>
      </c>
      <c r="E39" s="159">
        <v>1</v>
      </c>
      <c r="F39" s="155" t="s">
        <v>650</v>
      </c>
      <c r="G39" s="160">
        <v>0</v>
      </c>
      <c r="H39" s="146">
        <v>1079.06</v>
      </c>
      <c r="I39" s="145">
        <v>4316.21</v>
      </c>
      <c r="J39" s="149">
        <f t="shared" si="0"/>
        <v>5395.27</v>
      </c>
    </row>
    <row r="40" spans="1:10" ht="26" x14ac:dyDescent="0.3">
      <c r="A40" s="55" t="s">
        <v>191</v>
      </c>
      <c r="B40" s="55" t="s">
        <v>31</v>
      </c>
      <c r="C40" s="61" t="s">
        <v>219</v>
      </c>
      <c r="D40" s="158" t="s">
        <v>407</v>
      </c>
      <c r="E40" s="159">
        <v>1</v>
      </c>
      <c r="F40" s="60" t="s">
        <v>258</v>
      </c>
      <c r="G40" s="160">
        <v>0</v>
      </c>
      <c r="H40" s="146"/>
      <c r="I40" s="146">
        <v>5241.1099999999997</v>
      </c>
      <c r="J40" s="149">
        <f t="shared" si="0"/>
        <v>5241.1099999999997</v>
      </c>
    </row>
    <row r="41" spans="1:10" ht="14" x14ac:dyDescent="0.3">
      <c r="A41" s="55" t="s">
        <v>180</v>
      </c>
      <c r="B41" s="58" t="s">
        <v>37</v>
      </c>
      <c r="C41" s="61" t="s">
        <v>636</v>
      </c>
      <c r="D41" s="158" t="s">
        <v>227</v>
      </c>
      <c r="E41" s="159">
        <v>1</v>
      </c>
      <c r="F41" s="155" t="s">
        <v>651</v>
      </c>
      <c r="G41" s="160">
        <v>0</v>
      </c>
      <c r="H41" s="146">
        <v>770.75</v>
      </c>
      <c r="I41" s="145">
        <v>3083.01</v>
      </c>
      <c r="J41" s="149">
        <f t="shared" si="0"/>
        <v>3853.76</v>
      </c>
    </row>
    <row r="42" spans="1:10" ht="14" x14ac:dyDescent="0.3">
      <c r="A42" s="55" t="s">
        <v>182</v>
      </c>
      <c r="B42" s="56" t="s">
        <v>39</v>
      </c>
      <c r="C42" s="59" t="s">
        <v>222</v>
      </c>
      <c r="D42" s="158" t="s">
        <v>227</v>
      </c>
      <c r="E42" s="159">
        <v>1</v>
      </c>
      <c r="F42" s="60" t="s">
        <v>260</v>
      </c>
      <c r="G42" s="160">
        <v>0</v>
      </c>
      <c r="H42" s="146">
        <v>500.99</v>
      </c>
      <c r="I42" s="146">
        <v>2003.96</v>
      </c>
      <c r="J42" s="149">
        <f t="shared" si="0"/>
        <v>2504.9499999999998</v>
      </c>
    </row>
    <row r="43" spans="1:10" ht="14" x14ac:dyDescent="0.3">
      <c r="A43" s="55" t="s">
        <v>193</v>
      </c>
      <c r="B43" s="57" t="s">
        <v>27</v>
      </c>
      <c r="C43" s="59" t="s">
        <v>634</v>
      </c>
      <c r="D43" s="158" t="s">
        <v>227</v>
      </c>
      <c r="E43" s="159">
        <v>1</v>
      </c>
      <c r="F43" s="60" t="s">
        <v>262</v>
      </c>
      <c r="G43" s="160">
        <v>0</v>
      </c>
      <c r="H43" s="146">
        <v>1695.65</v>
      </c>
      <c r="I43" s="146">
        <v>6782.61</v>
      </c>
      <c r="J43" s="149">
        <f t="shared" si="0"/>
        <v>8478.26</v>
      </c>
    </row>
    <row r="44" spans="1:10" ht="14" x14ac:dyDescent="0.3">
      <c r="A44" s="55" t="s">
        <v>183</v>
      </c>
      <c r="B44" s="57" t="s">
        <v>27</v>
      </c>
      <c r="C44" s="63" t="s">
        <v>222</v>
      </c>
      <c r="D44" s="158" t="s">
        <v>227</v>
      </c>
      <c r="E44" s="159">
        <v>1</v>
      </c>
      <c r="F44" s="61" t="s">
        <v>263</v>
      </c>
      <c r="G44" s="160">
        <v>0</v>
      </c>
      <c r="H44" s="146">
        <v>1695.65</v>
      </c>
      <c r="I44" s="146">
        <v>6782.61</v>
      </c>
      <c r="J44" s="149">
        <f t="shared" si="0"/>
        <v>8478.26</v>
      </c>
    </row>
    <row r="45" spans="1:10" ht="14" x14ac:dyDescent="0.3">
      <c r="A45" s="55" t="s">
        <v>185</v>
      </c>
      <c r="B45" s="55" t="s">
        <v>29</v>
      </c>
      <c r="C45" s="59" t="s">
        <v>634</v>
      </c>
      <c r="D45" s="158" t="s">
        <v>227</v>
      </c>
      <c r="E45" s="159">
        <v>1</v>
      </c>
      <c r="F45" s="60" t="s">
        <v>264</v>
      </c>
      <c r="G45" s="160">
        <v>0</v>
      </c>
      <c r="H45" s="146">
        <v>1425.9</v>
      </c>
      <c r="I45" s="146">
        <v>5703.56</v>
      </c>
      <c r="J45" s="149">
        <f t="shared" si="0"/>
        <v>7129.4600000000009</v>
      </c>
    </row>
    <row r="46" spans="1:10" ht="14" x14ac:dyDescent="0.3">
      <c r="A46" s="55" t="s">
        <v>188</v>
      </c>
      <c r="B46" s="55" t="s">
        <v>35</v>
      </c>
      <c r="C46" s="59" t="s">
        <v>222</v>
      </c>
      <c r="D46" s="158" t="s">
        <v>227</v>
      </c>
      <c r="E46" s="159">
        <v>1</v>
      </c>
      <c r="F46" s="60" t="s">
        <v>265</v>
      </c>
      <c r="G46" s="160">
        <v>0</v>
      </c>
      <c r="H46" s="146">
        <v>936.46</v>
      </c>
      <c r="I46" s="146">
        <v>3745.85</v>
      </c>
      <c r="J46" s="149">
        <f t="shared" si="0"/>
        <v>4682.3099999999995</v>
      </c>
    </row>
    <row r="47" spans="1:10" ht="14" x14ac:dyDescent="0.3">
      <c r="A47" s="55" t="s">
        <v>180</v>
      </c>
      <c r="B47" s="58" t="s">
        <v>37</v>
      </c>
      <c r="C47" s="60" t="s">
        <v>226</v>
      </c>
      <c r="D47" s="158" t="s">
        <v>407</v>
      </c>
      <c r="E47" s="159">
        <v>1</v>
      </c>
      <c r="F47" s="60" t="s">
        <v>266</v>
      </c>
      <c r="G47" s="160">
        <v>0</v>
      </c>
      <c r="H47" s="146"/>
      <c r="I47" s="145">
        <v>3083.01</v>
      </c>
      <c r="J47" s="149">
        <f t="shared" si="0"/>
        <v>3083.01</v>
      </c>
    </row>
    <row r="48" spans="1:10" ht="14" x14ac:dyDescent="0.3">
      <c r="A48" s="55" t="s">
        <v>182</v>
      </c>
      <c r="B48" s="56" t="s">
        <v>39</v>
      </c>
      <c r="C48" s="59" t="s">
        <v>222</v>
      </c>
      <c r="D48" s="158" t="s">
        <v>227</v>
      </c>
      <c r="E48" s="159">
        <v>1</v>
      </c>
      <c r="F48" s="60" t="s">
        <v>268</v>
      </c>
      <c r="G48" s="160">
        <v>0</v>
      </c>
      <c r="H48" s="146">
        <v>500.99</v>
      </c>
      <c r="I48" s="146">
        <v>2003.96</v>
      </c>
      <c r="J48" s="149">
        <f t="shared" si="0"/>
        <v>2504.9499999999998</v>
      </c>
    </row>
    <row r="49" spans="1:10" ht="14" x14ac:dyDescent="0.3">
      <c r="A49" s="55" t="s">
        <v>185</v>
      </c>
      <c r="B49" s="55" t="s">
        <v>29</v>
      </c>
      <c r="C49" s="63" t="s">
        <v>637</v>
      </c>
      <c r="D49" s="158" t="s">
        <v>227</v>
      </c>
      <c r="E49" s="159">
        <v>1</v>
      </c>
      <c r="F49" s="60" t="s">
        <v>674</v>
      </c>
      <c r="G49" s="160">
        <v>0</v>
      </c>
      <c r="H49" s="146">
        <v>1425.9</v>
      </c>
      <c r="I49" s="146">
        <v>5703.56</v>
      </c>
      <c r="J49" s="149">
        <f t="shared" si="0"/>
        <v>7129.4600000000009</v>
      </c>
    </row>
    <row r="50" spans="1:10" ht="14" x14ac:dyDescent="0.3">
      <c r="A50" s="55" t="s">
        <v>181</v>
      </c>
      <c r="B50" s="57" t="s">
        <v>33</v>
      </c>
      <c r="C50" s="61" t="s">
        <v>219</v>
      </c>
      <c r="D50" s="158" t="s">
        <v>227</v>
      </c>
      <c r="E50" s="159">
        <v>1</v>
      </c>
      <c r="F50" s="61" t="s">
        <v>270</v>
      </c>
      <c r="G50" s="160">
        <v>0</v>
      </c>
      <c r="H50" s="146">
        <v>1079.06</v>
      </c>
      <c r="I50" s="145">
        <v>4316.21</v>
      </c>
      <c r="J50" s="149">
        <f t="shared" si="0"/>
        <v>5395.27</v>
      </c>
    </row>
    <row r="51" spans="1:10" ht="14" x14ac:dyDescent="0.3">
      <c r="A51" s="55" t="s">
        <v>183</v>
      </c>
      <c r="B51" s="57" t="s">
        <v>27</v>
      </c>
      <c r="C51" s="59" t="s">
        <v>222</v>
      </c>
      <c r="D51" s="158" t="s">
        <v>407</v>
      </c>
      <c r="E51" s="159">
        <v>1</v>
      </c>
      <c r="F51" s="60" t="s">
        <v>271</v>
      </c>
      <c r="G51" s="160">
        <v>0</v>
      </c>
      <c r="H51" s="146"/>
      <c r="I51" s="146">
        <v>6782.61</v>
      </c>
      <c r="J51" s="149">
        <f t="shared" si="0"/>
        <v>6782.61</v>
      </c>
    </row>
    <row r="52" spans="1:10" ht="14" x14ac:dyDescent="0.3">
      <c r="A52" s="55" t="s">
        <v>180</v>
      </c>
      <c r="B52" s="58" t="s">
        <v>37</v>
      </c>
      <c r="C52" s="63" t="s">
        <v>636</v>
      </c>
      <c r="D52" s="158" t="s">
        <v>227</v>
      </c>
      <c r="E52" s="159">
        <v>1</v>
      </c>
      <c r="F52" s="90" t="s">
        <v>642</v>
      </c>
      <c r="G52" s="160">
        <v>0</v>
      </c>
      <c r="H52" s="146">
        <v>770.75</v>
      </c>
      <c r="I52" s="145">
        <v>3083.01</v>
      </c>
      <c r="J52" s="149">
        <f t="shared" si="0"/>
        <v>3853.76</v>
      </c>
    </row>
    <row r="53" spans="1:10" ht="14" x14ac:dyDescent="0.3">
      <c r="A53" s="55" t="s">
        <v>183</v>
      </c>
      <c r="B53" s="57" t="s">
        <v>27</v>
      </c>
      <c r="C53" s="59" t="s">
        <v>222</v>
      </c>
      <c r="D53" s="158" t="s">
        <v>227</v>
      </c>
      <c r="E53" s="159">
        <v>1</v>
      </c>
      <c r="F53" s="60" t="s">
        <v>275</v>
      </c>
      <c r="G53" s="160">
        <v>0</v>
      </c>
      <c r="H53" s="146">
        <v>1695.65</v>
      </c>
      <c r="I53" s="146">
        <v>6782.61</v>
      </c>
      <c r="J53" s="149">
        <f t="shared" si="0"/>
        <v>8478.26</v>
      </c>
    </row>
    <row r="54" spans="1:10" ht="14" x14ac:dyDescent="0.3">
      <c r="A54" s="55" t="s">
        <v>195</v>
      </c>
      <c r="B54" s="55" t="s">
        <v>41</v>
      </c>
      <c r="C54" s="60" t="s">
        <v>636</v>
      </c>
      <c r="D54" s="158" t="s">
        <v>227</v>
      </c>
      <c r="E54" s="159">
        <v>1</v>
      </c>
      <c r="F54" s="60" t="s">
        <v>590</v>
      </c>
      <c r="G54" s="160">
        <v>0</v>
      </c>
      <c r="H54" s="146">
        <v>308.3</v>
      </c>
      <c r="I54" s="146">
        <v>1233.21</v>
      </c>
      <c r="J54" s="150">
        <f t="shared" si="0"/>
        <v>1541.51</v>
      </c>
    </row>
    <row r="55" spans="1:10" ht="14" x14ac:dyDescent="0.3">
      <c r="A55" s="55" t="s">
        <v>182</v>
      </c>
      <c r="B55" s="56" t="s">
        <v>39</v>
      </c>
      <c r="C55" s="59" t="s">
        <v>222</v>
      </c>
      <c r="D55" s="158" t="s">
        <v>227</v>
      </c>
      <c r="E55" s="159">
        <v>1</v>
      </c>
      <c r="F55" s="60" t="s">
        <v>278</v>
      </c>
      <c r="G55" s="160">
        <v>0</v>
      </c>
      <c r="H55" s="146">
        <v>500.99</v>
      </c>
      <c r="I55" s="146">
        <v>2003.96</v>
      </c>
      <c r="J55" s="149">
        <f t="shared" si="0"/>
        <v>2504.9499999999998</v>
      </c>
    </row>
    <row r="56" spans="1:10" ht="14" x14ac:dyDescent="0.3">
      <c r="A56" s="55" t="s">
        <v>195</v>
      </c>
      <c r="B56" s="55" t="s">
        <v>41</v>
      </c>
      <c r="C56" s="59" t="s">
        <v>222</v>
      </c>
      <c r="D56" s="158" t="s">
        <v>227</v>
      </c>
      <c r="E56" s="159">
        <v>1</v>
      </c>
      <c r="F56" s="61" t="s">
        <v>280</v>
      </c>
      <c r="G56" s="160">
        <v>0</v>
      </c>
      <c r="H56" s="146">
        <v>308.3</v>
      </c>
      <c r="I56" s="146">
        <v>1233.21</v>
      </c>
      <c r="J56" s="150">
        <f t="shared" si="0"/>
        <v>1541.51</v>
      </c>
    </row>
    <row r="57" spans="1:10" ht="14" x14ac:dyDescent="0.3">
      <c r="A57" s="55" t="s">
        <v>185</v>
      </c>
      <c r="B57" s="55" t="s">
        <v>29</v>
      </c>
      <c r="C57" s="59" t="s">
        <v>222</v>
      </c>
      <c r="D57" s="158" t="s">
        <v>227</v>
      </c>
      <c r="E57" s="159">
        <v>1</v>
      </c>
      <c r="F57" s="61" t="s">
        <v>611</v>
      </c>
      <c r="G57" s="160">
        <v>0</v>
      </c>
      <c r="H57" s="146">
        <v>1425.9</v>
      </c>
      <c r="I57" s="146">
        <v>5703.56</v>
      </c>
      <c r="J57" s="149">
        <f t="shared" si="0"/>
        <v>7129.4600000000009</v>
      </c>
    </row>
    <row r="58" spans="1:10" ht="14" x14ac:dyDescent="0.3">
      <c r="A58" s="55" t="s">
        <v>189</v>
      </c>
      <c r="B58" s="55" t="s">
        <v>31</v>
      </c>
      <c r="C58" s="61" t="s">
        <v>219</v>
      </c>
      <c r="D58" s="158" t="s">
        <v>227</v>
      </c>
      <c r="E58" s="159">
        <v>1</v>
      </c>
      <c r="F58" s="60" t="s">
        <v>281</v>
      </c>
      <c r="G58" s="160">
        <v>0</v>
      </c>
      <c r="H58" s="146">
        <v>1310.28</v>
      </c>
      <c r="I58" s="146">
        <v>5241.1099999999997</v>
      </c>
      <c r="J58" s="149">
        <f t="shared" si="0"/>
        <v>6551.3899999999994</v>
      </c>
    </row>
    <row r="59" spans="1:10" ht="14" x14ac:dyDescent="0.3">
      <c r="A59" s="55" t="s">
        <v>187</v>
      </c>
      <c r="B59" s="55" t="s">
        <v>25</v>
      </c>
      <c r="C59" s="59" t="s">
        <v>222</v>
      </c>
      <c r="D59" s="158" t="s">
        <v>227</v>
      </c>
      <c r="E59" s="159">
        <v>1</v>
      </c>
      <c r="F59" s="60" t="s">
        <v>282</v>
      </c>
      <c r="G59" s="160">
        <v>0</v>
      </c>
      <c r="H59" s="147">
        <v>2600</v>
      </c>
      <c r="I59" s="147">
        <v>10400</v>
      </c>
      <c r="J59" s="146">
        <f t="shared" si="0"/>
        <v>13000</v>
      </c>
    </row>
    <row r="60" spans="1:10" ht="14" x14ac:dyDescent="0.3">
      <c r="A60" s="55" t="s">
        <v>196</v>
      </c>
      <c r="B60" s="57" t="s">
        <v>33</v>
      </c>
      <c r="C60" s="61" t="s">
        <v>219</v>
      </c>
      <c r="D60" s="158" t="s">
        <v>227</v>
      </c>
      <c r="E60" s="159">
        <v>1</v>
      </c>
      <c r="F60" s="60" t="s">
        <v>283</v>
      </c>
      <c r="G60" s="160">
        <v>0</v>
      </c>
      <c r="H60" s="146">
        <v>1079.06</v>
      </c>
      <c r="I60" s="145">
        <v>4316.21</v>
      </c>
      <c r="J60" s="149">
        <f t="shared" si="0"/>
        <v>5395.27</v>
      </c>
    </row>
    <row r="61" spans="1:10" ht="14" x14ac:dyDescent="0.3">
      <c r="A61" s="55" t="s">
        <v>189</v>
      </c>
      <c r="B61" s="55" t="s">
        <v>31</v>
      </c>
      <c r="C61" s="60" t="s">
        <v>226</v>
      </c>
      <c r="D61" s="158" t="s">
        <v>227</v>
      </c>
      <c r="E61" s="159">
        <v>1</v>
      </c>
      <c r="F61" s="154" t="s">
        <v>284</v>
      </c>
      <c r="G61" s="160">
        <v>0</v>
      </c>
      <c r="H61" s="146">
        <v>1310.28</v>
      </c>
      <c r="I61" s="146">
        <v>5241.1099999999997</v>
      </c>
      <c r="J61" s="149">
        <f t="shared" si="0"/>
        <v>6551.3899999999994</v>
      </c>
    </row>
    <row r="62" spans="1:10" ht="14" x14ac:dyDescent="0.3">
      <c r="A62" s="55" t="s">
        <v>182</v>
      </c>
      <c r="B62" s="56" t="s">
        <v>39</v>
      </c>
      <c r="C62" s="60" t="s">
        <v>226</v>
      </c>
      <c r="D62" s="158" t="s">
        <v>227</v>
      </c>
      <c r="E62" s="159">
        <v>1</v>
      </c>
      <c r="F62" s="63" t="s">
        <v>702</v>
      </c>
      <c r="G62" s="160">
        <v>0</v>
      </c>
      <c r="H62" s="146">
        <v>500.99</v>
      </c>
      <c r="I62" s="146">
        <v>2003.96</v>
      </c>
      <c r="J62" s="149">
        <f t="shared" si="0"/>
        <v>2504.9499999999998</v>
      </c>
    </row>
    <row r="63" spans="1:10" ht="14" x14ac:dyDescent="0.3">
      <c r="A63" s="55" t="s">
        <v>182</v>
      </c>
      <c r="B63" s="56" t="s">
        <v>39</v>
      </c>
      <c r="C63" s="59" t="s">
        <v>634</v>
      </c>
      <c r="D63" s="158" t="s">
        <v>227</v>
      </c>
      <c r="E63" s="159">
        <v>1</v>
      </c>
      <c r="F63" s="155" t="s">
        <v>703</v>
      </c>
      <c r="G63" s="160">
        <v>0</v>
      </c>
      <c r="H63" s="146">
        <v>500.99</v>
      </c>
      <c r="I63" s="146">
        <v>2003.96</v>
      </c>
      <c r="J63" s="149">
        <f t="shared" si="0"/>
        <v>2504.9499999999998</v>
      </c>
    </row>
    <row r="64" spans="1:10" ht="14" x14ac:dyDescent="0.3">
      <c r="A64" s="55" t="s">
        <v>203</v>
      </c>
      <c r="B64" s="55" t="s">
        <v>31</v>
      </c>
      <c r="C64" s="60" t="s">
        <v>226</v>
      </c>
      <c r="D64" s="158" t="s">
        <v>407</v>
      </c>
      <c r="E64" s="159">
        <v>1</v>
      </c>
      <c r="F64" s="60" t="s">
        <v>288</v>
      </c>
      <c r="G64" s="160">
        <v>0</v>
      </c>
      <c r="H64" s="146"/>
      <c r="I64" s="146">
        <v>5241.1099999999997</v>
      </c>
      <c r="J64" s="149">
        <f t="shared" si="0"/>
        <v>5241.1099999999997</v>
      </c>
    </row>
    <row r="65" spans="1:10" ht="14" x14ac:dyDescent="0.3">
      <c r="A65" s="55" t="s">
        <v>189</v>
      </c>
      <c r="B65" s="55" t="s">
        <v>31</v>
      </c>
      <c r="C65" s="61" t="s">
        <v>636</v>
      </c>
      <c r="D65" s="158" t="s">
        <v>227</v>
      </c>
      <c r="E65" s="159">
        <v>1</v>
      </c>
      <c r="F65" s="90" t="s">
        <v>643</v>
      </c>
      <c r="G65" s="160">
        <v>0</v>
      </c>
      <c r="H65" s="146">
        <v>1310.28</v>
      </c>
      <c r="I65" s="146">
        <v>5241.1099999999997</v>
      </c>
      <c r="J65" s="149">
        <f t="shared" si="0"/>
        <v>6551.3899999999994</v>
      </c>
    </row>
    <row r="66" spans="1:10" ht="14" x14ac:dyDescent="0.3">
      <c r="A66" s="56" t="s">
        <v>189</v>
      </c>
      <c r="B66" s="56" t="s">
        <v>31</v>
      </c>
      <c r="C66" s="59" t="s">
        <v>634</v>
      </c>
      <c r="D66" s="158" t="s">
        <v>227</v>
      </c>
      <c r="E66" s="159">
        <v>1</v>
      </c>
      <c r="F66" s="129" t="s">
        <v>704</v>
      </c>
      <c r="G66" s="160">
        <v>0</v>
      </c>
      <c r="H66" s="146">
        <v>1310.28</v>
      </c>
      <c r="I66" s="146">
        <v>5241.1099999999997</v>
      </c>
      <c r="J66" s="149">
        <f t="shared" si="0"/>
        <v>6551.3899999999994</v>
      </c>
    </row>
    <row r="67" spans="1:10" ht="14" x14ac:dyDescent="0.3">
      <c r="A67" s="55" t="s">
        <v>201</v>
      </c>
      <c r="B67" s="56" t="s">
        <v>39</v>
      </c>
      <c r="C67" s="63" t="s">
        <v>637</v>
      </c>
      <c r="D67" s="158" t="s">
        <v>227</v>
      </c>
      <c r="E67" s="159">
        <v>1</v>
      </c>
      <c r="F67" s="60" t="s">
        <v>594</v>
      </c>
      <c r="G67" s="160">
        <v>0</v>
      </c>
      <c r="H67" s="146">
        <v>500.99</v>
      </c>
      <c r="I67" s="146">
        <v>2003.96</v>
      </c>
      <c r="J67" s="149">
        <f t="shared" si="0"/>
        <v>2504.9499999999998</v>
      </c>
    </row>
    <row r="68" spans="1:10" ht="14" x14ac:dyDescent="0.3">
      <c r="A68" s="55" t="s">
        <v>188</v>
      </c>
      <c r="B68" s="55" t="s">
        <v>35</v>
      </c>
      <c r="C68" s="59" t="s">
        <v>219</v>
      </c>
      <c r="D68" s="158" t="s">
        <v>227</v>
      </c>
      <c r="E68" s="159">
        <v>1</v>
      </c>
      <c r="F68" s="155" t="s">
        <v>705</v>
      </c>
      <c r="G68" s="160">
        <v>0</v>
      </c>
      <c r="H68" s="146">
        <v>936.46</v>
      </c>
      <c r="I68" s="146">
        <v>3745.85</v>
      </c>
      <c r="J68" s="149">
        <f t="shared" si="0"/>
        <v>4682.3099999999995</v>
      </c>
    </row>
    <row r="69" spans="1:10" ht="14" x14ac:dyDescent="0.3">
      <c r="A69" s="55" t="s">
        <v>199</v>
      </c>
      <c r="B69" s="55" t="s">
        <v>31</v>
      </c>
      <c r="C69" s="59" t="s">
        <v>634</v>
      </c>
      <c r="D69" s="158" t="s">
        <v>227</v>
      </c>
      <c r="E69" s="159">
        <v>1</v>
      </c>
      <c r="F69" s="60" t="s">
        <v>297</v>
      </c>
      <c r="G69" s="160">
        <v>0</v>
      </c>
      <c r="H69" s="146">
        <v>1310.28</v>
      </c>
      <c r="I69" s="146">
        <v>5241.1099999999997</v>
      </c>
      <c r="J69" s="149">
        <f t="shared" si="0"/>
        <v>6551.3899999999994</v>
      </c>
    </row>
    <row r="70" spans="1:10" ht="14" x14ac:dyDescent="0.3">
      <c r="A70" s="55" t="s">
        <v>200</v>
      </c>
      <c r="B70" s="57" t="s">
        <v>33</v>
      </c>
      <c r="C70" s="59" t="s">
        <v>222</v>
      </c>
      <c r="D70" s="158" t="s">
        <v>407</v>
      </c>
      <c r="E70" s="159">
        <v>1</v>
      </c>
      <c r="F70" s="60" t="s">
        <v>298</v>
      </c>
      <c r="G70" s="160">
        <v>0</v>
      </c>
      <c r="H70" s="146"/>
      <c r="I70" s="145">
        <v>4316.21</v>
      </c>
      <c r="J70" s="149">
        <f t="shared" si="0"/>
        <v>4316.21</v>
      </c>
    </row>
    <row r="71" spans="1:10" ht="14" x14ac:dyDescent="0.3">
      <c r="A71" s="55" t="s">
        <v>183</v>
      </c>
      <c r="B71" s="57" t="s">
        <v>27</v>
      </c>
      <c r="C71" s="61" t="s">
        <v>636</v>
      </c>
      <c r="D71" s="158" t="s">
        <v>227</v>
      </c>
      <c r="E71" s="159">
        <v>1</v>
      </c>
      <c r="F71" s="90" t="s">
        <v>610</v>
      </c>
      <c r="G71" s="160">
        <v>0</v>
      </c>
      <c r="H71" s="146">
        <v>1695.65</v>
      </c>
      <c r="I71" s="146">
        <v>6782.61</v>
      </c>
      <c r="J71" s="149">
        <f t="shared" ref="J71:J134" si="1">H71+I71</f>
        <v>8478.26</v>
      </c>
    </row>
    <row r="72" spans="1:10" ht="14" x14ac:dyDescent="0.3">
      <c r="A72" s="55" t="s">
        <v>202</v>
      </c>
      <c r="B72" s="55" t="s">
        <v>31</v>
      </c>
      <c r="C72" s="59" t="s">
        <v>222</v>
      </c>
      <c r="D72" s="158" t="s">
        <v>407</v>
      </c>
      <c r="E72" s="159">
        <v>1</v>
      </c>
      <c r="F72" s="129" t="s">
        <v>300</v>
      </c>
      <c r="G72" s="160">
        <v>0</v>
      </c>
      <c r="H72" s="146"/>
      <c r="I72" s="146">
        <v>5241.1099999999997</v>
      </c>
      <c r="J72" s="149">
        <f t="shared" si="1"/>
        <v>5241.1099999999997</v>
      </c>
    </row>
    <row r="73" spans="1:10" ht="14" x14ac:dyDescent="0.3">
      <c r="A73" s="55" t="s">
        <v>180</v>
      </c>
      <c r="B73" s="58" t="s">
        <v>37</v>
      </c>
      <c r="C73" s="61" t="s">
        <v>636</v>
      </c>
      <c r="D73" s="158" t="s">
        <v>227</v>
      </c>
      <c r="E73" s="159">
        <v>1</v>
      </c>
      <c r="F73" s="60" t="s">
        <v>614</v>
      </c>
      <c r="G73" s="160">
        <v>0</v>
      </c>
      <c r="H73" s="146">
        <v>770.75</v>
      </c>
      <c r="I73" s="145">
        <v>3083.01</v>
      </c>
      <c r="J73" s="149">
        <f t="shared" si="1"/>
        <v>3853.76</v>
      </c>
    </row>
    <row r="74" spans="1:10" ht="14" x14ac:dyDescent="0.3">
      <c r="A74" s="55" t="s">
        <v>189</v>
      </c>
      <c r="B74" s="55" t="s">
        <v>31</v>
      </c>
      <c r="C74" s="61" t="s">
        <v>219</v>
      </c>
      <c r="D74" s="158" t="s">
        <v>227</v>
      </c>
      <c r="E74" s="159">
        <v>1</v>
      </c>
      <c r="F74" s="61" t="s">
        <v>302</v>
      </c>
      <c r="G74" s="160">
        <v>0</v>
      </c>
      <c r="H74" s="146">
        <v>1310.28</v>
      </c>
      <c r="I74" s="146">
        <v>5241.1099999999997</v>
      </c>
      <c r="J74" s="149">
        <f t="shared" si="1"/>
        <v>6551.3899999999994</v>
      </c>
    </row>
    <row r="75" spans="1:10" ht="14" x14ac:dyDescent="0.3">
      <c r="A75" s="56" t="s">
        <v>182</v>
      </c>
      <c r="B75" s="56" t="s">
        <v>39</v>
      </c>
      <c r="C75" s="59" t="s">
        <v>634</v>
      </c>
      <c r="D75" s="158" t="s">
        <v>227</v>
      </c>
      <c r="E75" s="159">
        <v>1</v>
      </c>
      <c r="F75" s="90" t="s">
        <v>644</v>
      </c>
      <c r="G75" s="160">
        <v>0</v>
      </c>
      <c r="H75" s="146">
        <v>500.99</v>
      </c>
      <c r="I75" s="146">
        <v>2003.96</v>
      </c>
      <c r="J75" s="149">
        <f t="shared" si="1"/>
        <v>2504.9499999999998</v>
      </c>
    </row>
    <row r="76" spans="1:10" ht="14" x14ac:dyDescent="0.3">
      <c r="A76" s="55" t="s">
        <v>195</v>
      </c>
      <c r="B76" s="55" t="s">
        <v>41</v>
      </c>
      <c r="C76" s="59" t="s">
        <v>222</v>
      </c>
      <c r="D76" s="158" t="s">
        <v>227</v>
      </c>
      <c r="E76" s="159">
        <v>1</v>
      </c>
      <c r="F76" s="60" t="s">
        <v>304</v>
      </c>
      <c r="G76" s="160">
        <v>0</v>
      </c>
      <c r="H76" s="146">
        <v>308.3</v>
      </c>
      <c r="I76" s="146">
        <v>1233.21</v>
      </c>
      <c r="J76" s="150">
        <f t="shared" si="1"/>
        <v>1541.51</v>
      </c>
    </row>
    <row r="77" spans="1:10" ht="14" x14ac:dyDescent="0.3">
      <c r="A77" s="55" t="s">
        <v>180</v>
      </c>
      <c r="B77" s="58" t="s">
        <v>37</v>
      </c>
      <c r="C77" s="60" t="s">
        <v>226</v>
      </c>
      <c r="D77" s="158" t="s">
        <v>407</v>
      </c>
      <c r="E77" s="159">
        <v>1</v>
      </c>
      <c r="F77" s="60" t="s">
        <v>411</v>
      </c>
      <c r="G77" s="160">
        <v>0</v>
      </c>
      <c r="H77" s="146"/>
      <c r="I77" s="145">
        <v>3083.01</v>
      </c>
      <c r="J77" s="149">
        <f t="shared" si="1"/>
        <v>3083.01</v>
      </c>
    </row>
    <row r="78" spans="1:10" ht="14" x14ac:dyDescent="0.3">
      <c r="A78" s="55" t="s">
        <v>197</v>
      </c>
      <c r="B78" s="57" t="s">
        <v>27</v>
      </c>
      <c r="C78" s="60" t="s">
        <v>226</v>
      </c>
      <c r="D78" s="158" t="s">
        <v>407</v>
      </c>
      <c r="E78" s="159">
        <v>1</v>
      </c>
      <c r="F78" s="60" t="s">
        <v>305</v>
      </c>
      <c r="G78" s="160">
        <v>0</v>
      </c>
      <c r="H78" s="146"/>
      <c r="I78" s="146">
        <v>6782.61</v>
      </c>
      <c r="J78" s="149">
        <f t="shared" si="1"/>
        <v>6782.61</v>
      </c>
    </row>
    <row r="79" spans="1:10" ht="14" x14ac:dyDescent="0.3">
      <c r="A79" s="55" t="s">
        <v>189</v>
      </c>
      <c r="B79" s="55" t="s">
        <v>31</v>
      </c>
      <c r="C79" s="59" t="s">
        <v>222</v>
      </c>
      <c r="D79" s="158" t="s">
        <v>227</v>
      </c>
      <c r="E79" s="159">
        <v>1</v>
      </c>
      <c r="F79" s="60" t="s">
        <v>664</v>
      </c>
      <c r="G79" s="160">
        <v>0</v>
      </c>
      <c r="H79" s="146">
        <v>1310.28</v>
      </c>
      <c r="I79" s="146">
        <v>5241.1099999999997</v>
      </c>
      <c r="J79" s="149">
        <f t="shared" si="1"/>
        <v>6551.3899999999994</v>
      </c>
    </row>
    <row r="80" spans="1:10" ht="14" x14ac:dyDescent="0.3">
      <c r="A80" s="55" t="s">
        <v>693</v>
      </c>
      <c r="B80" s="55" t="s">
        <v>449</v>
      </c>
      <c r="C80" s="61" t="s">
        <v>219</v>
      </c>
      <c r="D80" s="158" t="s">
        <v>461</v>
      </c>
      <c r="E80" s="159">
        <v>1</v>
      </c>
      <c r="F80" s="90" t="s">
        <v>625</v>
      </c>
      <c r="G80" s="160">
        <v>0</v>
      </c>
      <c r="H80" s="146"/>
      <c r="I80" s="146">
        <v>14838.72</v>
      </c>
      <c r="J80" s="149">
        <f t="shared" si="1"/>
        <v>14838.72</v>
      </c>
    </row>
    <row r="81" spans="1:10" ht="14" x14ac:dyDescent="0.3">
      <c r="A81" s="55" t="s">
        <v>187</v>
      </c>
      <c r="B81" s="55" t="s">
        <v>25</v>
      </c>
      <c r="C81" s="61" t="s">
        <v>636</v>
      </c>
      <c r="D81" s="158" t="s">
        <v>407</v>
      </c>
      <c r="E81" s="159">
        <v>1</v>
      </c>
      <c r="F81" s="89" t="s">
        <v>306</v>
      </c>
      <c r="G81" s="160">
        <v>0</v>
      </c>
      <c r="H81" s="147"/>
      <c r="I81" s="147">
        <v>10400</v>
      </c>
      <c r="J81" s="146">
        <f t="shared" si="1"/>
        <v>10400</v>
      </c>
    </row>
    <row r="82" spans="1:10" ht="14" x14ac:dyDescent="0.3">
      <c r="A82" s="55" t="s">
        <v>180</v>
      </c>
      <c r="B82" s="57" t="s">
        <v>37</v>
      </c>
      <c r="C82" s="61" t="s">
        <v>636</v>
      </c>
      <c r="D82" s="158" t="s">
        <v>227</v>
      </c>
      <c r="E82" s="159">
        <v>1</v>
      </c>
      <c r="F82" s="156" t="s">
        <v>653</v>
      </c>
      <c r="G82" s="160">
        <v>0</v>
      </c>
      <c r="H82" s="146">
        <v>770.75</v>
      </c>
      <c r="I82" s="145">
        <v>3083.01</v>
      </c>
      <c r="J82" s="149">
        <f t="shared" si="1"/>
        <v>3853.76</v>
      </c>
    </row>
    <row r="83" spans="1:10" ht="14" x14ac:dyDescent="0.3">
      <c r="A83" s="55" t="s">
        <v>199</v>
      </c>
      <c r="B83" s="55" t="s">
        <v>31</v>
      </c>
      <c r="C83" s="59" t="s">
        <v>219</v>
      </c>
      <c r="D83" s="158" t="s">
        <v>227</v>
      </c>
      <c r="E83" s="159">
        <v>1</v>
      </c>
      <c r="F83" s="155" t="s">
        <v>509</v>
      </c>
      <c r="G83" s="160">
        <v>0</v>
      </c>
      <c r="H83" s="146">
        <v>1310.28</v>
      </c>
      <c r="I83" s="146">
        <v>5241.1099999999997</v>
      </c>
      <c r="J83" s="149">
        <f t="shared" si="1"/>
        <v>6551.3899999999994</v>
      </c>
    </row>
    <row r="84" spans="1:10" ht="14" x14ac:dyDescent="0.3">
      <c r="A84" s="55" t="s">
        <v>183</v>
      </c>
      <c r="B84" s="57" t="s">
        <v>27</v>
      </c>
      <c r="C84" s="60" t="s">
        <v>226</v>
      </c>
      <c r="D84" s="158" t="s">
        <v>227</v>
      </c>
      <c r="E84" s="159">
        <v>1</v>
      </c>
      <c r="F84" s="129" t="s">
        <v>311</v>
      </c>
      <c r="G84" s="160">
        <v>0</v>
      </c>
      <c r="H84" s="146">
        <v>1695.65</v>
      </c>
      <c r="I84" s="146">
        <v>6782.61</v>
      </c>
      <c r="J84" s="149">
        <f t="shared" si="1"/>
        <v>8478.26</v>
      </c>
    </row>
    <row r="85" spans="1:10" ht="14" x14ac:dyDescent="0.3">
      <c r="A85" s="55" t="s">
        <v>181</v>
      </c>
      <c r="B85" s="57" t="s">
        <v>33</v>
      </c>
      <c r="C85" s="60" t="s">
        <v>226</v>
      </c>
      <c r="D85" s="158" t="s">
        <v>227</v>
      </c>
      <c r="E85" s="159">
        <v>1</v>
      </c>
      <c r="F85" s="60" t="s">
        <v>312</v>
      </c>
      <c r="G85" s="160">
        <v>0</v>
      </c>
      <c r="H85" s="146">
        <v>1079.06</v>
      </c>
      <c r="I85" s="145">
        <v>4316.21</v>
      </c>
      <c r="J85" s="149">
        <f t="shared" si="1"/>
        <v>5395.27</v>
      </c>
    </row>
    <row r="86" spans="1:10" ht="14" x14ac:dyDescent="0.3">
      <c r="A86" s="55" t="s">
        <v>185</v>
      </c>
      <c r="B86" s="55" t="s">
        <v>29</v>
      </c>
      <c r="C86" s="59" t="s">
        <v>634</v>
      </c>
      <c r="D86" s="158" t="s">
        <v>227</v>
      </c>
      <c r="E86" s="159">
        <v>1</v>
      </c>
      <c r="F86" s="155" t="s">
        <v>654</v>
      </c>
      <c r="G86" s="160">
        <v>0</v>
      </c>
      <c r="H86" s="146">
        <v>1425.9</v>
      </c>
      <c r="I86" s="146">
        <v>5703.56</v>
      </c>
      <c r="J86" s="149">
        <f t="shared" si="1"/>
        <v>7129.4600000000009</v>
      </c>
    </row>
    <row r="87" spans="1:10" ht="14" x14ac:dyDescent="0.3">
      <c r="A87" s="55" t="s">
        <v>207</v>
      </c>
      <c r="B87" s="57" t="s">
        <v>27</v>
      </c>
      <c r="C87" s="61" t="s">
        <v>636</v>
      </c>
      <c r="D87" s="158" t="s">
        <v>227</v>
      </c>
      <c r="E87" s="159">
        <v>1</v>
      </c>
      <c r="F87" s="60" t="s">
        <v>314</v>
      </c>
      <c r="G87" s="160">
        <v>0</v>
      </c>
      <c r="H87" s="146">
        <v>1695.65</v>
      </c>
      <c r="I87" s="146">
        <v>6782.61</v>
      </c>
      <c r="J87" s="149">
        <f t="shared" si="1"/>
        <v>8478.26</v>
      </c>
    </row>
    <row r="88" spans="1:10" ht="14" x14ac:dyDescent="0.3">
      <c r="A88" s="55" t="s">
        <v>187</v>
      </c>
      <c r="B88" s="55" t="s">
        <v>25</v>
      </c>
      <c r="C88" s="59" t="s">
        <v>222</v>
      </c>
      <c r="D88" s="158" t="s">
        <v>227</v>
      </c>
      <c r="E88" s="159">
        <v>1</v>
      </c>
      <c r="F88" s="89" t="s">
        <v>608</v>
      </c>
      <c r="G88" s="160">
        <v>0</v>
      </c>
      <c r="H88" s="147">
        <v>2600</v>
      </c>
      <c r="I88" s="147">
        <v>10400</v>
      </c>
      <c r="J88" s="146">
        <f t="shared" si="1"/>
        <v>13000</v>
      </c>
    </row>
    <row r="89" spans="1:10" ht="14" x14ac:dyDescent="0.3">
      <c r="A89" s="55" t="s">
        <v>183</v>
      </c>
      <c r="B89" s="57" t="s">
        <v>27</v>
      </c>
      <c r="C89" s="59" t="s">
        <v>222</v>
      </c>
      <c r="D89" s="158" t="s">
        <v>227</v>
      </c>
      <c r="E89" s="159">
        <v>1</v>
      </c>
      <c r="F89" s="61" t="s">
        <v>315</v>
      </c>
      <c r="G89" s="160">
        <v>0</v>
      </c>
      <c r="H89" s="146">
        <v>1695.65</v>
      </c>
      <c r="I89" s="146">
        <v>6782.61</v>
      </c>
      <c r="J89" s="149">
        <f t="shared" si="1"/>
        <v>8478.26</v>
      </c>
    </row>
    <row r="90" spans="1:10" ht="14" x14ac:dyDescent="0.3">
      <c r="A90" s="55" t="s">
        <v>183</v>
      </c>
      <c r="B90" s="57" t="s">
        <v>27</v>
      </c>
      <c r="C90" s="59" t="s">
        <v>222</v>
      </c>
      <c r="D90" s="158" t="s">
        <v>227</v>
      </c>
      <c r="E90" s="159">
        <v>1</v>
      </c>
      <c r="F90" s="62" t="s">
        <v>613</v>
      </c>
      <c r="G90" s="160">
        <v>0</v>
      </c>
      <c r="H90" s="146">
        <v>1695.65</v>
      </c>
      <c r="I90" s="146">
        <v>6782.61</v>
      </c>
      <c r="J90" s="149">
        <f t="shared" si="1"/>
        <v>8478.26</v>
      </c>
    </row>
    <row r="91" spans="1:10" ht="14" x14ac:dyDescent="0.3">
      <c r="A91" s="55" t="s">
        <v>182</v>
      </c>
      <c r="B91" s="56" t="s">
        <v>39</v>
      </c>
      <c r="C91" s="59" t="s">
        <v>634</v>
      </c>
      <c r="D91" s="158" t="s">
        <v>227</v>
      </c>
      <c r="E91" s="159">
        <v>1</v>
      </c>
      <c r="F91" s="60" t="s">
        <v>319</v>
      </c>
      <c r="G91" s="160">
        <v>0</v>
      </c>
      <c r="H91" s="146">
        <v>500.99</v>
      </c>
      <c r="I91" s="146">
        <v>2003.96</v>
      </c>
      <c r="J91" s="149">
        <f t="shared" si="1"/>
        <v>2504.9499999999998</v>
      </c>
    </row>
    <row r="92" spans="1:10" ht="14" x14ac:dyDescent="0.3">
      <c r="A92" s="55" t="s">
        <v>207</v>
      </c>
      <c r="B92" s="57" t="s">
        <v>27</v>
      </c>
      <c r="C92" s="63" t="s">
        <v>636</v>
      </c>
      <c r="D92" s="158" t="s">
        <v>227</v>
      </c>
      <c r="E92" s="159">
        <v>1</v>
      </c>
      <c r="F92" s="60" t="s">
        <v>320</v>
      </c>
      <c r="G92" s="160">
        <v>0</v>
      </c>
      <c r="H92" s="146">
        <v>1695.65</v>
      </c>
      <c r="I92" s="146">
        <v>6782.61</v>
      </c>
      <c r="J92" s="149">
        <f t="shared" si="1"/>
        <v>8478.26</v>
      </c>
    </row>
    <row r="93" spans="1:10" ht="14" x14ac:dyDescent="0.3">
      <c r="A93" s="55" t="s">
        <v>181</v>
      </c>
      <c r="B93" s="57" t="s">
        <v>33</v>
      </c>
      <c r="C93" s="61" t="s">
        <v>219</v>
      </c>
      <c r="D93" s="158" t="s">
        <v>227</v>
      </c>
      <c r="E93" s="159">
        <v>1</v>
      </c>
      <c r="F93" s="60" t="s">
        <v>321</v>
      </c>
      <c r="G93" s="160">
        <v>0</v>
      </c>
      <c r="H93" s="146">
        <v>1079.06</v>
      </c>
      <c r="I93" s="145">
        <v>4316.21</v>
      </c>
      <c r="J93" s="149">
        <f t="shared" si="1"/>
        <v>5395.27</v>
      </c>
    </row>
    <row r="94" spans="1:10" ht="14" x14ac:dyDescent="0.3">
      <c r="A94" s="55" t="s">
        <v>182</v>
      </c>
      <c r="B94" s="56" t="s">
        <v>39</v>
      </c>
      <c r="C94" s="59" t="s">
        <v>634</v>
      </c>
      <c r="D94" s="158" t="s">
        <v>227</v>
      </c>
      <c r="E94" s="159">
        <v>1</v>
      </c>
      <c r="F94" s="60" t="s">
        <v>322</v>
      </c>
      <c r="G94" s="160">
        <v>0</v>
      </c>
      <c r="H94" s="146">
        <v>500.99</v>
      </c>
      <c r="I94" s="146">
        <v>2003.96</v>
      </c>
      <c r="J94" s="149">
        <f t="shared" si="1"/>
        <v>2504.9499999999998</v>
      </c>
    </row>
    <row r="95" spans="1:10" ht="14" x14ac:dyDescent="0.3">
      <c r="A95" s="55" t="s">
        <v>196</v>
      </c>
      <c r="B95" s="57" t="s">
        <v>33</v>
      </c>
      <c r="C95" s="63" t="s">
        <v>679</v>
      </c>
      <c r="D95" s="158" t="s">
        <v>227</v>
      </c>
      <c r="E95" s="159">
        <v>1</v>
      </c>
      <c r="F95" s="60" t="s">
        <v>706</v>
      </c>
      <c r="G95" s="160">
        <v>0</v>
      </c>
      <c r="H95" s="146">
        <v>1079.06</v>
      </c>
      <c r="I95" s="145">
        <v>4316.21</v>
      </c>
      <c r="J95" s="149">
        <f t="shared" si="1"/>
        <v>5395.27</v>
      </c>
    </row>
    <row r="96" spans="1:10" ht="14" x14ac:dyDescent="0.3">
      <c r="A96" s="55" t="s">
        <v>182</v>
      </c>
      <c r="B96" s="56" t="s">
        <v>39</v>
      </c>
      <c r="C96" s="63" t="s">
        <v>219</v>
      </c>
      <c r="D96" s="158" t="s">
        <v>407</v>
      </c>
      <c r="E96" s="159">
        <v>1</v>
      </c>
      <c r="F96" s="155" t="s">
        <v>432</v>
      </c>
      <c r="G96" s="160">
        <v>0</v>
      </c>
      <c r="H96" s="146"/>
      <c r="I96" s="146">
        <v>2003.96</v>
      </c>
      <c r="J96" s="149">
        <f t="shared" si="1"/>
        <v>2003.96</v>
      </c>
    </row>
    <row r="97" spans="1:10" ht="14" x14ac:dyDescent="0.3">
      <c r="A97" s="55" t="s">
        <v>218</v>
      </c>
      <c r="B97" s="55" t="s">
        <v>43</v>
      </c>
      <c r="C97" s="61" t="s">
        <v>634</v>
      </c>
      <c r="D97" s="158" t="s">
        <v>227</v>
      </c>
      <c r="E97" s="159">
        <v>1</v>
      </c>
      <c r="F97" s="63" t="s">
        <v>658</v>
      </c>
      <c r="G97" s="160">
        <v>0</v>
      </c>
      <c r="H97" s="147">
        <v>269.76</v>
      </c>
      <c r="I97" s="147">
        <v>1079.06</v>
      </c>
      <c r="J97" s="150">
        <f t="shared" si="1"/>
        <v>1348.82</v>
      </c>
    </row>
    <row r="98" spans="1:10" ht="14" x14ac:dyDescent="0.3">
      <c r="A98" s="56" t="s">
        <v>181</v>
      </c>
      <c r="B98" s="58" t="s">
        <v>33</v>
      </c>
      <c r="C98" s="63" t="s">
        <v>679</v>
      </c>
      <c r="D98" s="158" t="s">
        <v>227</v>
      </c>
      <c r="E98" s="159">
        <v>1</v>
      </c>
      <c r="F98" s="155" t="s">
        <v>707</v>
      </c>
      <c r="G98" s="160">
        <v>0</v>
      </c>
      <c r="H98" s="146">
        <v>1079.06</v>
      </c>
      <c r="I98" s="145">
        <v>4316.21</v>
      </c>
      <c r="J98" s="149">
        <f t="shared" si="1"/>
        <v>5395.27</v>
      </c>
    </row>
    <row r="99" spans="1:10" ht="14" x14ac:dyDescent="0.3">
      <c r="A99" s="55" t="s">
        <v>201</v>
      </c>
      <c r="B99" s="56" t="s">
        <v>39</v>
      </c>
      <c r="C99" s="60" t="s">
        <v>226</v>
      </c>
      <c r="D99" s="158" t="s">
        <v>227</v>
      </c>
      <c r="E99" s="159">
        <v>1</v>
      </c>
      <c r="F99" s="165" t="s">
        <v>708</v>
      </c>
      <c r="G99" s="160">
        <v>0</v>
      </c>
      <c r="H99" s="146">
        <v>500.99</v>
      </c>
      <c r="I99" s="146">
        <v>2003.96</v>
      </c>
      <c r="J99" s="149">
        <f t="shared" si="1"/>
        <v>2504.9499999999998</v>
      </c>
    </row>
    <row r="100" spans="1:10" ht="14" x14ac:dyDescent="0.3">
      <c r="A100" s="55" t="s">
        <v>209</v>
      </c>
      <c r="B100" s="57" t="s">
        <v>27</v>
      </c>
      <c r="C100" s="61" t="s">
        <v>219</v>
      </c>
      <c r="D100" s="158" t="s">
        <v>227</v>
      </c>
      <c r="E100" s="159">
        <v>1</v>
      </c>
      <c r="F100" s="60" t="s">
        <v>326</v>
      </c>
      <c r="G100" s="160">
        <v>0</v>
      </c>
      <c r="H100" s="146">
        <v>1695.65</v>
      </c>
      <c r="I100" s="146">
        <v>6782.61</v>
      </c>
      <c r="J100" s="149">
        <f t="shared" si="1"/>
        <v>8478.26</v>
      </c>
    </row>
    <row r="101" spans="1:10" ht="14" x14ac:dyDescent="0.3">
      <c r="A101" s="55" t="s">
        <v>185</v>
      </c>
      <c r="B101" s="55" t="s">
        <v>29</v>
      </c>
      <c r="C101" s="63" t="s">
        <v>679</v>
      </c>
      <c r="D101" s="158" t="s">
        <v>227</v>
      </c>
      <c r="E101" s="159">
        <v>1</v>
      </c>
      <c r="F101" s="90" t="s">
        <v>667</v>
      </c>
      <c r="G101" s="160">
        <v>0</v>
      </c>
      <c r="H101" s="146">
        <v>1425.9</v>
      </c>
      <c r="I101" s="146">
        <v>5703.56</v>
      </c>
      <c r="J101" s="149">
        <f t="shared" si="1"/>
        <v>7129.4600000000009</v>
      </c>
    </row>
    <row r="102" spans="1:10" ht="14" x14ac:dyDescent="0.3">
      <c r="A102" s="55" t="s">
        <v>195</v>
      </c>
      <c r="B102" s="55" t="s">
        <v>41</v>
      </c>
      <c r="C102" s="61" t="s">
        <v>219</v>
      </c>
      <c r="D102" s="158" t="s">
        <v>227</v>
      </c>
      <c r="E102" s="159">
        <v>1</v>
      </c>
      <c r="F102" s="90" t="s">
        <v>675</v>
      </c>
      <c r="G102" s="160">
        <v>0</v>
      </c>
      <c r="H102" s="146">
        <v>308.3</v>
      </c>
      <c r="I102" s="146">
        <v>1233.21</v>
      </c>
      <c r="J102" s="150">
        <f t="shared" si="1"/>
        <v>1541.51</v>
      </c>
    </row>
    <row r="103" spans="1:10" ht="14" x14ac:dyDescent="0.3">
      <c r="A103" s="55" t="s">
        <v>180</v>
      </c>
      <c r="B103" s="58" t="s">
        <v>37</v>
      </c>
      <c r="C103" s="61" t="s">
        <v>219</v>
      </c>
      <c r="D103" s="158" t="s">
        <v>227</v>
      </c>
      <c r="E103" s="159">
        <v>1</v>
      </c>
      <c r="F103" s="59" t="s">
        <v>330</v>
      </c>
      <c r="G103" s="160">
        <v>0</v>
      </c>
      <c r="H103" s="146">
        <v>770.75</v>
      </c>
      <c r="I103" s="145">
        <v>3083.01</v>
      </c>
      <c r="J103" s="149">
        <f t="shared" si="1"/>
        <v>3853.76</v>
      </c>
    </row>
    <row r="104" spans="1:10" ht="14" x14ac:dyDescent="0.3">
      <c r="A104" s="55" t="s">
        <v>199</v>
      </c>
      <c r="B104" s="55" t="s">
        <v>31</v>
      </c>
      <c r="C104" s="61" t="s">
        <v>219</v>
      </c>
      <c r="D104" s="158" t="s">
        <v>227</v>
      </c>
      <c r="E104" s="159">
        <v>1</v>
      </c>
      <c r="F104" s="60" t="s">
        <v>331</v>
      </c>
      <c r="G104" s="160">
        <v>0</v>
      </c>
      <c r="H104" s="146">
        <v>1310.28</v>
      </c>
      <c r="I104" s="146">
        <v>5241.1099999999997</v>
      </c>
      <c r="J104" s="149">
        <f t="shared" si="1"/>
        <v>6551.3899999999994</v>
      </c>
    </row>
    <row r="105" spans="1:10" ht="14" x14ac:dyDescent="0.3">
      <c r="A105" s="55" t="s">
        <v>195</v>
      </c>
      <c r="B105" s="55" t="s">
        <v>41</v>
      </c>
      <c r="C105" s="63" t="s">
        <v>219</v>
      </c>
      <c r="D105" s="158" t="s">
        <v>227</v>
      </c>
      <c r="E105" s="159">
        <v>1</v>
      </c>
      <c r="F105" s="60" t="s">
        <v>659</v>
      </c>
      <c r="G105" s="160">
        <v>0</v>
      </c>
      <c r="H105" s="146">
        <v>308.3</v>
      </c>
      <c r="I105" s="146">
        <v>1233.21</v>
      </c>
      <c r="J105" s="150">
        <f t="shared" si="1"/>
        <v>1541.51</v>
      </c>
    </row>
    <row r="106" spans="1:10" ht="14" x14ac:dyDescent="0.3">
      <c r="A106" s="55" t="s">
        <v>196</v>
      </c>
      <c r="B106" s="57" t="s">
        <v>33</v>
      </c>
      <c r="C106" s="59" t="s">
        <v>226</v>
      </c>
      <c r="D106" s="158" t="s">
        <v>227</v>
      </c>
      <c r="E106" s="159">
        <v>1</v>
      </c>
      <c r="F106" s="155" t="s">
        <v>687</v>
      </c>
      <c r="G106" s="160">
        <v>0</v>
      </c>
      <c r="H106" s="146">
        <v>1079.06</v>
      </c>
      <c r="I106" s="145">
        <v>4316.21</v>
      </c>
      <c r="J106" s="149">
        <f t="shared" si="1"/>
        <v>5395.27</v>
      </c>
    </row>
    <row r="107" spans="1:10" ht="14" x14ac:dyDescent="0.3">
      <c r="A107" s="55" t="s">
        <v>185</v>
      </c>
      <c r="B107" s="55" t="s">
        <v>29</v>
      </c>
      <c r="C107" s="61" t="s">
        <v>636</v>
      </c>
      <c r="D107" s="158" t="s">
        <v>227</v>
      </c>
      <c r="E107" s="159">
        <v>1</v>
      </c>
      <c r="F107" s="61" t="s">
        <v>336</v>
      </c>
      <c r="G107" s="160">
        <v>0</v>
      </c>
      <c r="H107" s="146">
        <v>1425.9</v>
      </c>
      <c r="I107" s="146">
        <v>5703.56</v>
      </c>
      <c r="J107" s="149">
        <f t="shared" si="1"/>
        <v>7129.4600000000009</v>
      </c>
    </row>
    <row r="108" spans="1:10" ht="14" x14ac:dyDescent="0.3">
      <c r="A108" s="55" t="s">
        <v>216</v>
      </c>
      <c r="B108" s="55" t="s">
        <v>437</v>
      </c>
      <c r="C108" s="59" t="s">
        <v>222</v>
      </c>
      <c r="D108" s="158" t="s">
        <v>227</v>
      </c>
      <c r="E108" s="159">
        <v>1</v>
      </c>
      <c r="F108" s="89" t="s">
        <v>607</v>
      </c>
      <c r="G108" s="160">
        <v>0</v>
      </c>
      <c r="H108" s="146">
        <v>9396</v>
      </c>
      <c r="I108" s="146">
        <v>21924</v>
      </c>
      <c r="J108" s="150">
        <f t="shared" si="1"/>
        <v>31320</v>
      </c>
    </row>
    <row r="109" spans="1:10" ht="14" x14ac:dyDescent="0.3">
      <c r="A109" s="55" t="s">
        <v>195</v>
      </c>
      <c r="B109" s="55" t="s">
        <v>41</v>
      </c>
      <c r="C109" s="59" t="s">
        <v>634</v>
      </c>
      <c r="D109" s="158" t="s">
        <v>227</v>
      </c>
      <c r="E109" s="159">
        <v>1</v>
      </c>
      <c r="F109" s="154" t="s">
        <v>338</v>
      </c>
      <c r="G109" s="160">
        <v>0</v>
      </c>
      <c r="H109" s="146">
        <v>308.3</v>
      </c>
      <c r="I109" s="146">
        <v>1233.21</v>
      </c>
      <c r="J109" s="150">
        <f t="shared" si="1"/>
        <v>1541.51</v>
      </c>
    </row>
    <row r="110" spans="1:10" ht="14" x14ac:dyDescent="0.3">
      <c r="A110" s="55" t="s">
        <v>196</v>
      </c>
      <c r="B110" s="57" t="s">
        <v>33</v>
      </c>
      <c r="C110" s="60" t="s">
        <v>226</v>
      </c>
      <c r="D110" s="158" t="s">
        <v>407</v>
      </c>
      <c r="E110" s="159">
        <v>1</v>
      </c>
      <c r="F110" s="60" t="s">
        <v>339</v>
      </c>
      <c r="G110" s="160">
        <v>0</v>
      </c>
      <c r="H110" s="146"/>
      <c r="I110" s="145">
        <v>4316.21</v>
      </c>
      <c r="J110" s="149">
        <f t="shared" si="1"/>
        <v>4316.21</v>
      </c>
    </row>
    <row r="111" spans="1:10" ht="14" x14ac:dyDescent="0.3">
      <c r="A111" s="55" t="s">
        <v>213</v>
      </c>
      <c r="B111" s="57" t="s">
        <v>27</v>
      </c>
      <c r="C111" s="59" t="s">
        <v>634</v>
      </c>
      <c r="D111" s="158" t="s">
        <v>227</v>
      </c>
      <c r="E111" s="159">
        <v>1</v>
      </c>
      <c r="F111" s="60" t="s">
        <v>340</v>
      </c>
      <c r="G111" s="160">
        <v>0</v>
      </c>
      <c r="H111" s="146">
        <v>1695.65</v>
      </c>
      <c r="I111" s="146">
        <v>6782.61</v>
      </c>
      <c r="J111" s="149">
        <f t="shared" si="1"/>
        <v>8478.26</v>
      </c>
    </row>
    <row r="112" spans="1:10" ht="14" x14ac:dyDescent="0.3">
      <c r="A112" s="55" t="s">
        <v>189</v>
      </c>
      <c r="B112" s="55" t="s">
        <v>31</v>
      </c>
      <c r="C112" s="59" t="s">
        <v>636</v>
      </c>
      <c r="D112" s="158" t="s">
        <v>227</v>
      </c>
      <c r="E112" s="159">
        <v>1</v>
      </c>
      <c r="F112" s="60" t="s">
        <v>341</v>
      </c>
      <c r="G112" s="160">
        <v>0</v>
      </c>
      <c r="H112" s="146">
        <v>1310.28</v>
      </c>
      <c r="I112" s="146">
        <v>5241.1099999999997</v>
      </c>
      <c r="J112" s="149">
        <f t="shared" si="1"/>
        <v>6551.3899999999994</v>
      </c>
    </row>
    <row r="113" spans="1:10" ht="14" x14ac:dyDescent="0.3">
      <c r="A113" s="55" t="s">
        <v>189</v>
      </c>
      <c r="B113" s="55" t="s">
        <v>31</v>
      </c>
      <c r="C113" s="61" t="s">
        <v>219</v>
      </c>
      <c r="D113" s="158" t="s">
        <v>227</v>
      </c>
      <c r="E113" s="159">
        <v>1</v>
      </c>
      <c r="F113" s="61" t="s">
        <v>342</v>
      </c>
      <c r="G113" s="160">
        <v>0</v>
      </c>
      <c r="H113" s="146">
        <v>1310.28</v>
      </c>
      <c r="I113" s="146">
        <v>5241.1099999999997</v>
      </c>
      <c r="J113" s="149">
        <f t="shared" si="1"/>
        <v>6551.3899999999994</v>
      </c>
    </row>
    <row r="114" spans="1:10" ht="14" x14ac:dyDescent="0.3">
      <c r="A114" s="55" t="s">
        <v>181</v>
      </c>
      <c r="B114" s="57" t="s">
        <v>33</v>
      </c>
      <c r="C114" s="59" t="s">
        <v>222</v>
      </c>
      <c r="D114" s="158" t="s">
        <v>227</v>
      </c>
      <c r="E114" s="159">
        <v>1</v>
      </c>
      <c r="F114" s="60" t="s">
        <v>343</v>
      </c>
      <c r="G114" s="160">
        <v>0</v>
      </c>
      <c r="H114" s="146">
        <v>1079.06</v>
      </c>
      <c r="I114" s="145">
        <v>4316.21</v>
      </c>
      <c r="J114" s="149">
        <f t="shared" si="1"/>
        <v>5395.27</v>
      </c>
    </row>
    <row r="115" spans="1:10" ht="14" x14ac:dyDescent="0.3">
      <c r="A115" s="55" t="s">
        <v>189</v>
      </c>
      <c r="B115" s="55" t="s">
        <v>31</v>
      </c>
      <c r="C115" s="61" t="s">
        <v>219</v>
      </c>
      <c r="D115" s="158" t="s">
        <v>227</v>
      </c>
      <c r="E115" s="159">
        <v>1</v>
      </c>
      <c r="F115" s="60" t="s">
        <v>344</v>
      </c>
      <c r="G115" s="160">
        <v>0</v>
      </c>
      <c r="H115" s="146">
        <v>1310.28</v>
      </c>
      <c r="I115" s="146">
        <v>5241.1099999999997</v>
      </c>
      <c r="J115" s="149">
        <f t="shared" si="1"/>
        <v>6551.3899999999994</v>
      </c>
    </row>
    <row r="116" spans="1:10" ht="14" x14ac:dyDescent="0.3">
      <c r="A116" s="55" t="s">
        <v>182</v>
      </c>
      <c r="B116" s="56" t="s">
        <v>39</v>
      </c>
      <c r="C116" s="63" t="s">
        <v>637</v>
      </c>
      <c r="D116" s="158" t="s">
        <v>227</v>
      </c>
      <c r="E116" s="159">
        <v>1</v>
      </c>
      <c r="F116" s="155" t="s">
        <v>709</v>
      </c>
      <c r="G116" s="160">
        <v>0</v>
      </c>
      <c r="H116" s="146">
        <v>500.99</v>
      </c>
      <c r="I116" s="146">
        <v>2003.96</v>
      </c>
      <c r="J116" s="149">
        <f t="shared" si="1"/>
        <v>2504.9499999999998</v>
      </c>
    </row>
    <row r="117" spans="1:10" ht="14" x14ac:dyDescent="0.3">
      <c r="A117" s="55" t="s">
        <v>188</v>
      </c>
      <c r="B117" s="55" t="s">
        <v>35</v>
      </c>
      <c r="C117" s="59" t="s">
        <v>226</v>
      </c>
      <c r="D117" s="158" t="s">
        <v>227</v>
      </c>
      <c r="E117" s="159">
        <v>1</v>
      </c>
      <c r="F117" s="155" t="s">
        <v>710</v>
      </c>
      <c r="G117" s="160">
        <v>0</v>
      </c>
      <c r="H117" s="146">
        <v>936.46</v>
      </c>
      <c r="I117" s="146">
        <v>3745.85</v>
      </c>
      <c r="J117" s="149">
        <f t="shared" si="1"/>
        <v>4682.3099999999995</v>
      </c>
    </row>
    <row r="118" spans="1:10" ht="14" x14ac:dyDescent="0.3">
      <c r="A118" s="55" t="s">
        <v>183</v>
      </c>
      <c r="B118" s="57" t="s">
        <v>27</v>
      </c>
      <c r="C118" s="59" t="s">
        <v>634</v>
      </c>
      <c r="D118" s="158" t="s">
        <v>461</v>
      </c>
      <c r="E118" s="159">
        <v>1</v>
      </c>
      <c r="F118" s="61" t="s">
        <v>665</v>
      </c>
      <c r="G118" s="160">
        <v>0</v>
      </c>
      <c r="H118" s="146">
        <v>1695.65</v>
      </c>
      <c r="I118" s="146">
        <v>6782.61</v>
      </c>
      <c r="J118" s="149">
        <f t="shared" si="1"/>
        <v>8478.26</v>
      </c>
    </row>
    <row r="119" spans="1:10" ht="14" x14ac:dyDescent="0.3">
      <c r="A119" s="55" t="s">
        <v>206</v>
      </c>
      <c r="B119" s="57" t="s">
        <v>27</v>
      </c>
      <c r="C119" s="61" t="s">
        <v>219</v>
      </c>
      <c r="D119" s="158" t="s">
        <v>407</v>
      </c>
      <c r="E119" s="159">
        <v>1</v>
      </c>
      <c r="F119" s="60" t="s">
        <v>351</v>
      </c>
      <c r="G119" s="160">
        <v>0</v>
      </c>
      <c r="H119" s="146"/>
      <c r="I119" s="146">
        <v>6782.61</v>
      </c>
      <c r="J119" s="149">
        <f t="shared" si="1"/>
        <v>6782.61</v>
      </c>
    </row>
    <row r="120" spans="1:10" ht="14" x14ac:dyDescent="0.3">
      <c r="A120" s="55" t="s">
        <v>199</v>
      </c>
      <c r="B120" s="55" t="s">
        <v>31</v>
      </c>
      <c r="C120" s="61" t="s">
        <v>219</v>
      </c>
      <c r="D120" s="158" t="s">
        <v>227</v>
      </c>
      <c r="E120" s="159">
        <v>1</v>
      </c>
      <c r="F120" s="60" t="s">
        <v>569</v>
      </c>
      <c r="G120" s="160">
        <v>0</v>
      </c>
      <c r="H120" s="146">
        <v>1310.28</v>
      </c>
      <c r="I120" s="146">
        <v>5241.1099999999997</v>
      </c>
      <c r="J120" s="149">
        <f t="shared" si="1"/>
        <v>6551.3899999999994</v>
      </c>
    </row>
    <row r="121" spans="1:10" ht="14" x14ac:dyDescent="0.3">
      <c r="A121" s="55" t="s">
        <v>180</v>
      </c>
      <c r="B121" s="58" t="s">
        <v>37</v>
      </c>
      <c r="C121" s="61" t="s">
        <v>219</v>
      </c>
      <c r="D121" s="158" t="s">
        <v>227</v>
      </c>
      <c r="E121" s="159">
        <v>1</v>
      </c>
      <c r="F121" s="60" t="s">
        <v>352</v>
      </c>
      <c r="G121" s="160">
        <v>0</v>
      </c>
      <c r="H121" s="146">
        <v>770.75</v>
      </c>
      <c r="I121" s="145">
        <v>3083.01</v>
      </c>
      <c r="J121" s="149">
        <f t="shared" si="1"/>
        <v>3853.76</v>
      </c>
    </row>
    <row r="122" spans="1:10" ht="14" x14ac:dyDescent="0.3">
      <c r="A122" s="55" t="s">
        <v>183</v>
      </c>
      <c r="B122" s="57" t="s">
        <v>27</v>
      </c>
      <c r="C122" s="59" t="s">
        <v>226</v>
      </c>
      <c r="D122" s="158" t="s">
        <v>407</v>
      </c>
      <c r="E122" s="159">
        <v>1</v>
      </c>
      <c r="F122" s="60" t="s">
        <v>353</v>
      </c>
      <c r="G122" s="160">
        <v>0</v>
      </c>
      <c r="H122" s="146"/>
      <c r="I122" s="146">
        <v>6782.61</v>
      </c>
      <c r="J122" s="149">
        <f t="shared" si="1"/>
        <v>6782.61</v>
      </c>
    </row>
    <row r="123" spans="1:10" ht="14" x14ac:dyDescent="0.3">
      <c r="A123" s="55" t="s">
        <v>181</v>
      </c>
      <c r="B123" s="57" t="s">
        <v>33</v>
      </c>
      <c r="C123" s="63" t="s">
        <v>637</v>
      </c>
      <c r="D123" s="158" t="s">
        <v>227</v>
      </c>
      <c r="E123" s="159">
        <v>1</v>
      </c>
      <c r="F123" s="92" t="s">
        <v>641</v>
      </c>
      <c r="G123" s="160">
        <v>0</v>
      </c>
      <c r="H123" s="146">
        <v>1079.06</v>
      </c>
      <c r="I123" s="145">
        <v>4316.21</v>
      </c>
      <c r="J123" s="149">
        <f t="shared" si="1"/>
        <v>5395.27</v>
      </c>
    </row>
    <row r="124" spans="1:10" ht="14" x14ac:dyDescent="0.3">
      <c r="A124" s="55" t="s">
        <v>217</v>
      </c>
      <c r="B124" s="57" t="s">
        <v>27</v>
      </c>
      <c r="C124" s="63" t="s">
        <v>679</v>
      </c>
      <c r="D124" s="158" t="s">
        <v>407</v>
      </c>
      <c r="E124" s="159">
        <v>1</v>
      </c>
      <c r="F124" s="60" t="s">
        <v>356</v>
      </c>
      <c r="G124" s="160">
        <v>0</v>
      </c>
      <c r="H124" s="146"/>
      <c r="I124" s="146">
        <v>6782.61</v>
      </c>
      <c r="J124" s="149">
        <f t="shared" si="1"/>
        <v>6782.61</v>
      </c>
    </row>
    <row r="125" spans="1:10" ht="14" x14ac:dyDescent="0.3">
      <c r="A125" s="55" t="s">
        <v>185</v>
      </c>
      <c r="B125" s="55" t="s">
        <v>29</v>
      </c>
      <c r="C125" s="59" t="s">
        <v>222</v>
      </c>
      <c r="D125" s="158" t="s">
        <v>227</v>
      </c>
      <c r="E125" s="159">
        <v>1</v>
      </c>
      <c r="F125" s="60" t="s">
        <v>357</v>
      </c>
      <c r="G125" s="160">
        <v>0</v>
      </c>
      <c r="H125" s="146">
        <v>1425.9</v>
      </c>
      <c r="I125" s="146">
        <v>5703.56</v>
      </c>
      <c r="J125" s="149">
        <f t="shared" si="1"/>
        <v>7129.4600000000009</v>
      </c>
    </row>
    <row r="126" spans="1:10" ht="14" x14ac:dyDescent="0.3">
      <c r="A126" s="55" t="s">
        <v>183</v>
      </c>
      <c r="B126" s="57" t="s">
        <v>27</v>
      </c>
      <c r="C126" s="59" t="s">
        <v>222</v>
      </c>
      <c r="D126" s="158" t="s">
        <v>227</v>
      </c>
      <c r="E126" s="159">
        <v>1</v>
      </c>
      <c r="F126" s="154" t="s">
        <v>358</v>
      </c>
      <c r="G126" s="160">
        <v>0</v>
      </c>
      <c r="H126" s="146">
        <v>1695.65</v>
      </c>
      <c r="I126" s="146">
        <v>6782.61</v>
      </c>
      <c r="J126" s="149">
        <f t="shared" si="1"/>
        <v>8478.26</v>
      </c>
    </row>
    <row r="127" spans="1:10" ht="14" x14ac:dyDescent="0.3">
      <c r="A127" s="55" t="s">
        <v>183</v>
      </c>
      <c r="B127" s="57" t="s">
        <v>27</v>
      </c>
      <c r="C127" s="59" t="s">
        <v>634</v>
      </c>
      <c r="D127" s="158" t="s">
        <v>227</v>
      </c>
      <c r="E127" s="159">
        <v>1</v>
      </c>
      <c r="F127" s="60" t="s">
        <v>360</v>
      </c>
      <c r="G127" s="160">
        <v>0</v>
      </c>
      <c r="H127" s="146">
        <v>1695.65</v>
      </c>
      <c r="I127" s="146">
        <v>6782.61</v>
      </c>
      <c r="J127" s="149">
        <f t="shared" si="1"/>
        <v>8478.26</v>
      </c>
    </row>
    <row r="128" spans="1:10" ht="14" x14ac:dyDescent="0.3">
      <c r="A128" s="55" t="s">
        <v>183</v>
      </c>
      <c r="B128" s="57" t="s">
        <v>27</v>
      </c>
      <c r="C128" s="59" t="s">
        <v>222</v>
      </c>
      <c r="D128" s="158" t="s">
        <v>227</v>
      </c>
      <c r="E128" s="159">
        <v>1</v>
      </c>
      <c r="F128" s="60" t="s">
        <v>361</v>
      </c>
      <c r="G128" s="160">
        <v>0</v>
      </c>
      <c r="H128" s="146">
        <v>1695.65</v>
      </c>
      <c r="I128" s="146">
        <v>6782.61</v>
      </c>
      <c r="J128" s="149">
        <f t="shared" si="1"/>
        <v>8478.26</v>
      </c>
    </row>
    <row r="129" spans="1:10" ht="14" x14ac:dyDescent="0.3">
      <c r="A129" s="55" t="s">
        <v>185</v>
      </c>
      <c r="B129" s="55" t="s">
        <v>29</v>
      </c>
      <c r="C129" s="59" t="s">
        <v>634</v>
      </c>
      <c r="D129" s="158" t="s">
        <v>227</v>
      </c>
      <c r="E129" s="159">
        <v>1</v>
      </c>
      <c r="F129" s="60" t="s">
        <v>363</v>
      </c>
      <c r="G129" s="160">
        <v>0</v>
      </c>
      <c r="H129" s="146">
        <v>1425.9</v>
      </c>
      <c r="I129" s="146">
        <v>5703.56</v>
      </c>
      <c r="J129" s="149">
        <f t="shared" si="1"/>
        <v>7129.4600000000009</v>
      </c>
    </row>
    <row r="130" spans="1:10" ht="14" x14ac:dyDescent="0.3">
      <c r="A130" s="55" t="s">
        <v>182</v>
      </c>
      <c r="B130" s="56" t="s">
        <v>39</v>
      </c>
      <c r="C130" s="59" t="s">
        <v>634</v>
      </c>
      <c r="D130" s="158" t="s">
        <v>227</v>
      </c>
      <c r="E130" s="159">
        <v>1</v>
      </c>
      <c r="F130" s="155" t="s">
        <v>717</v>
      </c>
      <c r="G130" s="160">
        <v>0</v>
      </c>
      <c r="H130" s="146">
        <v>500.99</v>
      </c>
      <c r="I130" s="146">
        <v>2003.96</v>
      </c>
      <c r="J130" s="149">
        <f t="shared" si="1"/>
        <v>2504.9499999999998</v>
      </c>
    </row>
    <row r="131" spans="1:10" ht="14" x14ac:dyDescent="0.3">
      <c r="A131" s="55" t="s">
        <v>189</v>
      </c>
      <c r="B131" s="55" t="s">
        <v>31</v>
      </c>
      <c r="C131" s="59" t="s">
        <v>222</v>
      </c>
      <c r="D131" s="158" t="s">
        <v>227</v>
      </c>
      <c r="E131" s="159">
        <v>1</v>
      </c>
      <c r="F131" s="60" t="s">
        <v>364</v>
      </c>
      <c r="G131" s="160">
        <v>0</v>
      </c>
      <c r="H131" s="146">
        <v>1310.28</v>
      </c>
      <c r="I131" s="146">
        <v>5241.1099999999997</v>
      </c>
      <c r="J131" s="149">
        <f t="shared" si="1"/>
        <v>6551.3899999999994</v>
      </c>
    </row>
    <row r="132" spans="1:10" ht="14" x14ac:dyDescent="0.3">
      <c r="A132" s="55" t="s">
        <v>215</v>
      </c>
      <c r="B132" s="58" t="s">
        <v>37</v>
      </c>
      <c r="C132" s="61" t="s">
        <v>219</v>
      </c>
      <c r="D132" s="158" t="s">
        <v>407</v>
      </c>
      <c r="E132" s="159">
        <v>1</v>
      </c>
      <c r="F132" s="62" t="s">
        <v>365</v>
      </c>
      <c r="G132" s="160">
        <v>0</v>
      </c>
      <c r="H132" s="146"/>
      <c r="I132" s="145">
        <v>3083.01</v>
      </c>
      <c r="J132" s="149">
        <f t="shared" si="1"/>
        <v>3083.01</v>
      </c>
    </row>
    <row r="133" spans="1:10" ht="14" x14ac:dyDescent="0.3">
      <c r="A133" s="55" t="s">
        <v>196</v>
      </c>
      <c r="B133" s="57" t="s">
        <v>33</v>
      </c>
      <c r="C133" s="63" t="s">
        <v>219</v>
      </c>
      <c r="D133" s="158" t="s">
        <v>227</v>
      </c>
      <c r="E133" s="159">
        <v>1</v>
      </c>
      <c r="F133" s="62" t="s">
        <v>366</v>
      </c>
      <c r="G133" s="160">
        <v>0</v>
      </c>
      <c r="H133" s="146">
        <v>1079.06</v>
      </c>
      <c r="I133" s="145">
        <v>4316.21</v>
      </c>
      <c r="J133" s="149">
        <f t="shared" si="1"/>
        <v>5395.27</v>
      </c>
    </row>
    <row r="134" spans="1:10" ht="14" x14ac:dyDescent="0.3">
      <c r="A134" s="55" t="s">
        <v>189</v>
      </c>
      <c r="B134" s="55" t="s">
        <v>31</v>
      </c>
      <c r="C134" s="63" t="s">
        <v>637</v>
      </c>
      <c r="D134" s="158" t="s">
        <v>227</v>
      </c>
      <c r="E134" s="159">
        <v>1</v>
      </c>
      <c r="F134" s="60" t="s">
        <v>367</v>
      </c>
      <c r="G134" s="160">
        <v>0</v>
      </c>
      <c r="H134" s="146">
        <v>1310.28</v>
      </c>
      <c r="I134" s="146">
        <v>5241.1099999999997</v>
      </c>
      <c r="J134" s="149">
        <f t="shared" si="1"/>
        <v>6551.3899999999994</v>
      </c>
    </row>
    <row r="135" spans="1:10" ht="14" x14ac:dyDescent="0.3">
      <c r="A135" s="55" t="s">
        <v>195</v>
      </c>
      <c r="B135" s="55" t="s">
        <v>41</v>
      </c>
      <c r="C135" s="60" t="s">
        <v>222</v>
      </c>
      <c r="D135" s="158" t="s">
        <v>227</v>
      </c>
      <c r="E135" s="159">
        <v>1</v>
      </c>
      <c r="F135" s="92" t="s">
        <v>666</v>
      </c>
      <c r="G135" s="160">
        <v>0</v>
      </c>
      <c r="H135" s="146">
        <v>308.3</v>
      </c>
      <c r="I135" s="146">
        <v>1233.21</v>
      </c>
      <c r="J135" s="150">
        <f t="shared" ref="J135:J174" si="2">H135+I135</f>
        <v>1541.51</v>
      </c>
    </row>
    <row r="136" spans="1:10" ht="14" x14ac:dyDescent="0.3">
      <c r="A136" s="55" t="s">
        <v>204</v>
      </c>
      <c r="B136" s="55" t="s">
        <v>41</v>
      </c>
      <c r="C136" s="63" t="s">
        <v>222</v>
      </c>
      <c r="D136" s="158" t="s">
        <v>227</v>
      </c>
      <c r="E136" s="159">
        <v>1</v>
      </c>
      <c r="F136" s="62" t="s">
        <v>660</v>
      </c>
      <c r="G136" s="160">
        <v>0</v>
      </c>
      <c r="H136" s="146">
        <v>308.3</v>
      </c>
      <c r="I136" s="146">
        <v>1233.21</v>
      </c>
      <c r="J136" s="150">
        <f t="shared" si="2"/>
        <v>1541.51</v>
      </c>
    </row>
    <row r="137" spans="1:10" ht="14" x14ac:dyDescent="0.3">
      <c r="A137" s="55" t="s">
        <v>189</v>
      </c>
      <c r="B137" s="55" t="s">
        <v>31</v>
      </c>
      <c r="C137" s="61" t="s">
        <v>219</v>
      </c>
      <c r="D137" s="158" t="s">
        <v>227</v>
      </c>
      <c r="E137" s="159">
        <v>1</v>
      </c>
      <c r="F137" s="62" t="s">
        <v>370</v>
      </c>
      <c r="G137" s="160">
        <v>0</v>
      </c>
      <c r="H137" s="146">
        <v>1310.28</v>
      </c>
      <c r="I137" s="146">
        <v>5241.1099999999997</v>
      </c>
      <c r="J137" s="149">
        <f t="shared" si="2"/>
        <v>6551.3899999999994</v>
      </c>
    </row>
    <row r="138" spans="1:10" ht="14" x14ac:dyDescent="0.3">
      <c r="A138" s="55" t="s">
        <v>180</v>
      </c>
      <c r="B138" s="58" t="s">
        <v>37</v>
      </c>
      <c r="C138" s="59" t="s">
        <v>634</v>
      </c>
      <c r="D138" s="158" t="s">
        <v>227</v>
      </c>
      <c r="E138" s="159">
        <v>1</v>
      </c>
      <c r="F138" s="62" t="s">
        <v>371</v>
      </c>
      <c r="G138" s="160">
        <v>0</v>
      </c>
      <c r="H138" s="146">
        <v>770.75</v>
      </c>
      <c r="I138" s="145">
        <v>3083.01</v>
      </c>
      <c r="J138" s="149">
        <f t="shared" si="2"/>
        <v>3853.76</v>
      </c>
    </row>
    <row r="139" spans="1:10" ht="14" x14ac:dyDescent="0.3">
      <c r="A139" s="55" t="s">
        <v>695</v>
      </c>
      <c r="B139" s="55" t="s">
        <v>449</v>
      </c>
      <c r="C139" s="61" t="s">
        <v>636</v>
      </c>
      <c r="D139" s="158" t="s">
        <v>227</v>
      </c>
      <c r="E139" s="159">
        <v>1</v>
      </c>
      <c r="F139" s="89" t="s">
        <v>619</v>
      </c>
      <c r="G139" s="160">
        <v>0</v>
      </c>
      <c r="H139" s="146">
        <v>3709.68</v>
      </c>
      <c r="I139" s="146">
        <v>14838.72</v>
      </c>
      <c r="J139" s="149">
        <f t="shared" si="2"/>
        <v>18548.399999999998</v>
      </c>
    </row>
    <row r="140" spans="1:10" ht="14" x14ac:dyDescent="0.3">
      <c r="A140" s="55" t="s">
        <v>694</v>
      </c>
      <c r="B140" s="55" t="s">
        <v>449</v>
      </c>
      <c r="C140" s="60" t="s">
        <v>226</v>
      </c>
      <c r="D140" s="158" t="s">
        <v>227</v>
      </c>
      <c r="E140" s="159">
        <v>1</v>
      </c>
      <c r="F140" s="62" t="s">
        <v>711</v>
      </c>
      <c r="G140" s="160">
        <v>0</v>
      </c>
      <c r="H140" s="146">
        <v>3709.68</v>
      </c>
      <c r="I140" s="146">
        <v>14838.72</v>
      </c>
      <c r="J140" s="149">
        <f t="shared" si="2"/>
        <v>18548.399999999998</v>
      </c>
    </row>
    <row r="141" spans="1:10" ht="14" x14ac:dyDescent="0.3">
      <c r="A141" s="55" t="s">
        <v>195</v>
      </c>
      <c r="B141" s="55" t="s">
        <v>41</v>
      </c>
      <c r="C141" s="61" t="s">
        <v>219</v>
      </c>
      <c r="D141" s="158" t="s">
        <v>227</v>
      </c>
      <c r="E141" s="159">
        <v>1</v>
      </c>
      <c r="F141" s="92" t="s">
        <v>661</v>
      </c>
      <c r="G141" s="160">
        <v>0</v>
      </c>
      <c r="H141" s="146">
        <v>308.3</v>
      </c>
      <c r="I141" s="146">
        <v>1233.21</v>
      </c>
      <c r="J141" s="150">
        <f t="shared" si="2"/>
        <v>1541.51</v>
      </c>
    </row>
    <row r="142" spans="1:10" ht="14" x14ac:dyDescent="0.3">
      <c r="A142" s="55" t="s">
        <v>195</v>
      </c>
      <c r="B142" s="55" t="s">
        <v>41</v>
      </c>
      <c r="C142" s="59" t="s">
        <v>634</v>
      </c>
      <c r="D142" s="158" t="s">
        <v>227</v>
      </c>
      <c r="E142" s="159">
        <v>1</v>
      </c>
      <c r="F142" s="62" t="s">
        <v>378</v>
      </c>
      <c r="G142" s="160">
        <v>0</v>
      </c>
      <c r="H142" s="146">
        <v>308.3</v>
      </c>
      <c r="I142" s="146">
        <v>1233.21</v>
      </c>
      <c r="J142" s="150">
        <f t="shared" si="2"/>
        <v>1541.51</v>
      </c>
    </row>
    <row r="143" spans="1:10" ht="14" x14ac:dyDescent="0.3">
      <c r="A143" s="55" t="s">
        <v>183</v>
      </c>
      <c r="B143" s="57" t="s">
        <v>27</v>
      </c>
      <c r="C143" s="63" t="s">
        <v>679</v>
      </c>
      <c r="D143" s="158" t="s">
        <v>227</v>
      </c>
      <c r="E143" s="159">
        <v>1</v>
      </c>
      <c r="F143" s="153" t="s">
        <v>712</v>
      </c>
      <c r="G143" s="160">
        <v>0</v>
      </c>
      <c r="H143" s="146">
        <v>1695.65</v>
      </c>
      <c r="I143" s="146">
        <v>6782.61</v>
      </c>
      <c r="J143" s="149">
        <f t="shared" si="2"/>
        <v>8478.26</v>
      </c>
    </row>
    <row r="144" spans="1:10" ht="14" x14ac:dyDescent="0.3">
      <c r="A144" s="55" t="s">
        <v>187</v>
      </c>
      <c r="B144" s="55" t="s">
        <v>25</v>
      </c>
      <c r="C144" s="59" t="s">
        <v>222</v>
      </c>
      <c r="D144" s="158" t="s">
        <v>227</v>
      </c>
      <c r="E144" s="159">
        <v>1</v>
      </c>
      <c r="F144" s="92" t="s">
        <v>624</v>
      </c>
      <c r="G144" s="160">
        <v>0</v>
      </c>
      <c r="H144" s="147">
        <v>2600</v>
      </c>
      <c r="I144" s="147">
        <v>10400</v>
      </c>
      <c r="J144" s="146">
        <f t="shared" si="2"/>
        <v>13000</v>
      </c>
    </row>
    <row r="145" spans="1:10" ht="14" x14ac:dyDescent="0.3">
      <c r="A145" s="55" t="s">
        <v>180</v>
      </c>
      <c r="B145" s="58" t="s">
        <v>37</v>
      </c>
      <c r="C145" s="61" t="s">
        <v>636</v>
      </c>
      <c r="D145" s="158" t="s">
        <v>227</v>
      </c>
      <c r="E145" s="159">
        <v>1</v>
      </c>
      <c r="F145" s="155" t="s">
        <v>655</v>
      </c>
      <c r="G145" s="160">
        <v>0</v>
      </c>
      <c r="H145" s="146">
        <v>770.75</v>
      </c>
      <c r="I145" s="145">
        <v>3083.01</v>
      </c>
      <c r="J145" s="149">
        <f t="shared" si="2"/>
        <v>3853.76</v>
      </c>
    </row>
    <row r="146" spans="1:10" ht="14" x14ac:dyDescent="0.3">
      <c r="A146" s="55" t="s">
        <v>189</v>
      </c>
      <c r="B146" s="55" t="s">
        <v>31</v>
      </c>
      <c r="C146" s="61" t="s">
        <v>219</v>
      </c>
      <c r="D146" s="158" t="s">
        <v>407</v>
      </c>
      <c r="E146" s="159">
        <v>1</v>
      </c>
      <c r="F146" s="62" t="s">
        <v>420</v>
      </c>
      <c r="G146" s="160">
        <v>0</v>
      </c>
      <c r="H146" s="146"/>
      <c r="I146" s="146">
        <v>5241.1099999999997</v>
      </c>
      <c r="J146" s="149">
        <f t="shared" si="2"/>
        <v>5241.1099999999997</v>
      </c>
    </row>
    <row r="147" spans="1:10" ht="14" x14ac:dyDescent="0.3">
      <c r="A147" s="55" t="s">
        <v>180</v>
      </c>
      <c r="B147" s="58" t="s">
        <v>37</v>
      </c>
      <c r="C147" s="61" t="s">
        <v>219</v>
      </c>
      <c r="D147" s="158" t="s">
        <v>227</v>
      </c>
      <c r="E147" s="159">
        <v>1</v>
      </c>
      <c r="F147" s="155" t="s">
        <v>713</v>
      </c>
      <c r="G147" s="160">
        <v>0</v>
      </c>
      <c r="H147" s="146">
        <v>770.75</v>
      </c>
      <c r="I147" s="145">
        <v>3083.01</v>
      </c>
      <c r="J147" s="149">
        <f t="shared" si="2"/>
        <v>3853.76</v>
      </c>
    </row>
    <row r="148" spans="1:10" ht="14" x14ac:dyDescent="0.3">
      <c r="A148" s="55" t="s">
        <v>180</v>
      </c>
      <c r="B148" s="58" t="s">
        <v>37</v>
      </c>
      <c r="C148" s="59" t="s">
        <v>634</v>
      </c>
      <c r="D148" s="158" t="s">
        <v>227</v>
      </c>
      <c r="E148" s="159">
        <v>1</v>
      </c>
      <c r="F148" s="151" t="s">
        <v>385</v>
      </c>
      <c r="G148" s="160">
        <v>0</v>
      </c>
      <c r="H148" s="146">
        <v>770.75</v>
      </c>
      <c r="I148" s="145">
        <v>3083.01</v>
      </c>
      <c r="J148" s="149">
        <f t="shared" si="2"/>
        <v>3853.76</v>
      </c>
    </row>
    <row r="149" spans="1:10" ht="14" x14ac:dyDescent="0.3">
      <c r="A149" s="55" t="s">
        <v>180</v>
      </c>
      <c r="B149" s="58" t="s">
        <v>37</v>
      </c>
      <c r="C149" s="63" t="s">
        <v>219</v>
      </c>
      <c r="D149" s="158" t="s">
        <v>386</v>
      </c>
      <c r="E149" s="159">
        <v>1</v>
      </c>
      <c r="F149" s="61" t="s">
        <v>386</v>
      </c>
      <c r="G149" s="160">
        <v>0</v>
      </c>
      <c r="H149" s="146">
        <v>770.75</v>
      </c>
      <c r="I149" s="145">
        <v>3083.01</v>
      </c>
      <c r="J149" s="149">
        <f t="shared" si="2"/>
        <v>3853.76</v>
      </c>
    </row>
    <row r="150" spans="1:10" ht="14" x14ac:dyDescent="0.3">
      <c r="A150" s="55" t="s">
        <v>181</v>
      </c>
      <c r="B150" s="57" t="s">
        <v>33</v>
      </c>
      <c r="C150" s="59" t="s">
        <v>222</v>
      </c>
      <c r="D150" s="158" t="s">
        <v>386</v>
      </c>
      <c r="E150" s="159">
        <v>1</v>
      </c>
      <c r="F150" s="154" t="s">
        <v>386</v>
      </c>
      <c r="G150" s="160">
        <v>0</v>
      </c>
      <c r="H150" s="146">
        <v>1079.06</v>
      </c>
      <c r="I150" s="145">
        <v>4316.21</v>
      </c>
      <c r="J150" s="149">
        <f t="shared" si="2"/>
        <v>5395.27</v>
      </c>
    </row>
    <row r="151" spans="1:10" ht="14" x14ac:dyDescent="0.3">
      <c r="A151" s="55" t="s">
        <v>187</v>
      </c>
      <c r="B151" s="55" t="s">
        <v>25</v>
      </c>
      <c r="C151" s="60" t="s">
        <v>226</v>
      </c>
      <c r="D151" s="158" t="s">
        <v>386</v>
      </c>
      <c r="E151" s="159">
        <v>1</v>
      </c>
      <c r="F151" s="154" t="s">
        <v>386</v>
      </c>
      <c r="G151" s="160">
        <v>0</v>
      </c>
      <c r="H151" s="147">
        <v>2600</v>
      </c>
      <c r="I151" s="147">
        <v>10400</v>
      </c>
      <c r="J151" s="146">
        <f t="shared" si="2"/>
        <v>13000</v>
      </c>
    </row>
    <row r="152" spans="1:10" ht="14" x14ac:dyDescent="0.3">
      <c r="A152" s="55" t="s">
        <v>182</v>
      </c>
      <c r="B152" s="56" t="s">
        <v>39</v>
      </c>
      <c r="C152" s="59" t="s">
        <v>226</v>
      </c>
      <c r="D152" s="158" t="s">
        <v>386</v>
      </c>
      <c r="E152" s="159">
        <v>1</v>
      </c>
      <c r="F152" s="154" t="s">
        <v>386</v>
      </c>
      <c r="G152" s="160">
        <v>0</v>
      </c>
      <c r="H152" s="146">
        <v>500.99</v>
      </c>
      <c r="I152" s="146">
        <v>2003.96</v>
      </c>
      <c r="J152" s="149">
        <f t="shared" si="2"/>
        <v>2504.9499999999998</v>
      </c>
    </row>
    <row r="153" spans="1:10" ht="14" x14ac:dyDescent="0.3">
      <c r="A153" s="55" t="s">
        <v>182</v>
      </c>
      <c r="B153" s="56" t="s">
        <v>39</v>
      </c>
      <c r="C153" s="63" t="s">
        <v>679</v>
      </c>
      <c r="D153" s="158" t="s">
        <v>386</v>
      </c>
      <c r="E153" s="159">
        <v>1</v>
      </c>
      <c r="F153" s="61" t="s">
        <v>386</v>
      </c>
      <c r="G153" s="160">
        <v>0</v>
      </c>
      <c r="H153" s="146">
        <v>500.99</v>
      </c>
      <c r="I153" s="146">
        <v>2003.96</v>
      </c>
      <c r="J153" s="149">
        <f t="shared" si="2"/>
        <v>2504.9499999999998</v>
      </c>
    </row>
    <row r="154" spans="1:10" ht="14" x14ac:dyDescent="0.3">
      <c r="A154" s="55" t="s">
        <v>182</v>
      </c>
      <c r="B154" s="56" t="s">
        <v>39</v>
      </c>
      <c r="C154" s="61" t="s">
        <v>219</v>
      </c>
      <c r="D154" s="158" t="s">
        <v>386</v>
      </c>
      <c r="E154" s="159">
        <v>1</v>
      </c>
      <c r="F154" s="154" t="s">
        <v>386</v>
      </c>
      <c r="G154" s="160">
        <v>0</v>
      </c>
      <c r="H154" s="146">
        <v>500.99</v>
      </c>
      <c r="I154" s="146">
        <v>2003.96</v>
      </c>
      <c r="J154" s="149">
        <f t="shared" si="2"/>
        <v>2504.9499999999998</v>
      </c>
    </row>
    <row r="155" spans="1:10" ht="14" x14ac:dyDescent="0.3">
      <c r="A155" s="55" t="s">
        <v>185</v>
      </c>
      <c r="B155" s="55" t="s">
        <v>29</v>
      </c>
      <c r="C155" s="59" t="s">
        <v>219</v>
      </c>
      <c r="D155" s="158" t="s">
        <v>386</v>
      </c>
      <c r="E155" s="159">
        <v>1</v>
      </c>
      <c r="F155" s="154" t="s">
        <v>386</v>
      </c>
      <c r="G155" s="160">
        <v>0</v>
      </c>
      <c r="H155" s="146">
        <v>1425.9</v>
      </c>
      <c r="I155" s="146">
        <v>5703.56</v>
      </c>
      <c r="J155" s="149">
        <f t="shared" si="2"/>
        <v>7129.4600000000009</v>
      </c>
    </row>
    <row r="156" spans="1:10" ht="14" x14ac:dyDescent="0.3">
      <c r="A156" s="55" t="s">
        <v>187</v>
      </c>
      <c r="B156" s="55" t="s">
        <v>25</v>
      </c>
      <c r="C156" s="59" t="s">
        <v>222</v>
      </c>
      <c r="D156" s="158" t="s">
        <v>386</v>
      </c>
      <c r="E156" s="159">
        <v>1</v>
      </c>
      <c r="F156" s="154" t="s">
        <v>386</v>
      </c>
      <c r="G156" s="160">
        <v>0</v>
      </c>
      <c r="H156" s="147">
        <v>2600</v>
      </c>
      <c r="I156" s="147">
        <v>10400</v>
      </c>
      <c r="J156" s="146">
        <f t="shared" si="2"/>
        <v>13000</v>
      </c>
    </row>
    <row r="157" spans="1:10" ht="14" x14ac:dyDescent="0.3">
      <c r="A157" s="55" t="s">
        <v>180</v>
      </c>
      <c r="B157" s="58" t="s">
        <v>37</v>
      </c>
      <c r="C157" s="63" t="s">
        <v>679</v>
      </c>
      <c r="D157" s="158" t="s">
        <v>386</v>
      </c>
      <c r="E157" s="159">
        <v>1</v>
      </c>
      <c r="F157" s="62" t="s">
        <v>386</v>
      </c>
      <c r="G157" s="160">
        <v>0</v>
      </c>
      <c r="H157" s="146">
        <v>770.75</v>
      </c>
      <c r="I157" s="145">
        <v>3083.01</v>
      </c>
      <c r="J157" s="149">
        <f t="shared" si="2"/>
        <v>3853.76</v>
      </c>
    </row>
    <row r="158" spans="1:10" ht="14" x14ac:dyDescent="0.3">
      <c r="A158" s="55" t="s">
        <v>180</v>
      </c>
      <c r="B158" s="58" t="s">
        <v>37</v>
      </c>
      <c r="C158" s="63" t="s">
        <v>679</v>
      </c>
      <c r="D158" s="158" t="s">
        <v>386</v>
      </c>
      <c r="E158" s="159">
        <v>1</v>
      </c>
      <c r="F158" s="60" t="s">
        <v>386</v>
      </c>
      <c r="G158" s="160">
        <v>0</v>
      </c>
      <c r="H158" s="146">
        <v>770.75</v>
      </c>
      <c r="I158" s="145">
        <v>3083.01</v>
      </c>
      <c r="J158" s="149">
        <f t="shared" si="2"/>
        <v>3853.76</v>
      </c>
    </row>
    <row r="159" spans="1:10" ht="14" x14ac:dyDescent="0.3">
      <c r="A159" s="55" t="s">
        <v>189</v>
      </c>
      <c r="B159" s="55" t="s">
        <v>31</v>
      </c>
      <c r="C159" s="63" t="s">
        <v>636</v>
      </c>
      <c r="D159" s="158" t="s">
        <v>386</v>
      </c>
      <c r="E159" s="159">
        <v>1</v>
      </c>
      <c r="F159" s="62" t="s">
        <v>386</v>
      </c>
      <c r="G159" s="160">
        <v>0</v>
      </c>
      <c r="H159" s="146">
        <v>1310.28</v>
      </c>
      <c r="I159" s="146">
        <v>5241.1099999999997</v>
      </c>
      <c r="J159" s="149">
        <f t="shared" si="2"/>
        <v>6551.3899999999994</v>
      </c>
    </row>
    <row r="160" spans="1:10" ht="14" x14ac:dyDescent="0.3">
      <c r="A160" s="55" t="s">
        <v>180</v>
      </c>
      <c r="B160" s="58" t="s">
        <v>37</v>
      </c>
      <c r="C160" s="63" t="s">
        <v>679</v>
      </c>
      <c r="D160" s="158" t="s">
        <v>386</v>
      </c>
      <c r="E160" s="159">
        <v>1</v>
      </c>
      <c r="F160" s="154" t="s">
        <v>386</v>
      </c>
      <c r="G160" s="160">
        <v>0</v>
      </c>
      <c r="H160" s="146">
        <v>770.75</v>
      </c>
      <c r="I160" s="145">
        <v>3083.01</v>
      </c>
      <c r="J160" s="149">
        <f t="shared" si="2"/>
        <v>3853.76</v>
      </c>
    </row>
    <row r="161" spans="1:30" ht="14" x14ac:dyDescent="0.3">
      <c r="A161" s="55" t="s">
        <v>196</v>
      </c>
      <c r="B161" s="57" t="s">
        <v>33</v>
      </c>
      <c r="C161" s="63" t="s">
        <v>219</v>
      </c>
      <c r="D161" s="158" t="s">
        <v>386</v>
      </c>
      <c r="E161" s="159">
        <v>1</v>
      </c>
      <c r="F161" s="62" t="s">
        <v>386</v>
      </c>
      <c r="G161" s="160">
        <v>0</v>
      </c>
      <c r="H161" s="146">
        <v>1079.06</v>
      </c>
      <c r="I161" s="145">
        <v>4316.21</v>
      </c>
      <c r="J161" s="149">
        <f t="shared" si="2"/>
        <v>5395.27</v>
      </c>
    </row>
    <row r="162" spans="1:30" ht="14" x14ac:dyDescent="0.3">
      <c r="A162" s="55" t="s">
        <v>187</v>
      </c>
      <c r="B162" s="55" t="s">
        <v>25</v>
      </c>
      <c r="C162" s="60" t="s">
        <v>219</v>
      </c>
      <c r="D162" s="158" t="s">
        <v>386</v>
      </c>
      <c r="E162" s="159">
        <v>1</v>
      </c>
      <c r="F162" s="155" t="s">
        <v>386</v>
      </c>
      <c r="G162" s="160">
        <v>0</v>
      </c>
      <c r="H162" s="147">
        <v>2600</v>
      </c>
      <c r="I162" s="147">
        <v>10400</v>
      </c>
      <c r="J162" s="146">
        <f t="shared" si="2"/>
        <v>13000</v>
      </c>
    </row>
    <row r="163" spans="1:30" ht="14.5" x14ac:dyDescent="0.3">
      <c r="A163" s="56" t="s">
        <v>180</v>
      </c>
      <c r="B163" s="58" t="s">
        <v>37</v>
      </c>
      <c r="C163" s="59" t="s">
        <v>219</v>
      </c>
      <c r="D163" s="158" t="s">
        <v>386</v>
      </c>
      <c r="E163" s="159">
        <v>1</v>
      </c>
      <c r="F163" s="60" t="s">
        <v>386</v>
      </c>
      <c r="G163" s="160">
        <v>0</v>
      </c>
      <c r="H163" s="146">
        <v>770.75</v>
      </c>
      <c r="I163" s="145">
        <v>3083.01</v>
      </c>
      <c r="J163" s="149">
        <f t="shared" si="2"/>
        <v>3853.76</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183</v>
      </c>
      <c r="B164" s="57" t="s">
        <v>27</v>
      </c>
      <c r="C164" s="60" t="s">
        <v>219</v>
      </c>
      <c r="D164" s="158" t="s">
        <v>386</v>
      </c>
      <c r="E164" s="159">
        <v>1</v>
      </c>
      <c r="F164" s="60" t="s">
        <v>386</v>
      </c>
      <c r="G164" s="160">
        <v>0</v>
      </c>
      <c r="H164" s="146">
        <v>1695.65</v>
      </c>
      <c r="I164" s="146">
        <v>6782.61</v>
      </c>
      <c r="J164" s="149">
        <f t="shared" si="2"/>
        <v>8478.26</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205</v>
      </c>
      <c r="B165" s="55" t="s">
        <v>449</v>
      </c>
      <c r="C165" s="59" t="s">
        <v>634</v>
      </c>
      <c r="D165" s="158" t="s">
        <v>386</v>
      </c>
      <c r="E165" s="159">
        <v>1</v>
      </c>
      <c r="F165" s="60" t="s">
        <v>386</v>
      </c>
      <c r="G165" s="160">
        <v>0</v>
      </c>
      <c r="H165" s="146">
        <v>3709.68</v>
      </c>
      <c r="I165" s="146">
        <v>14838.72</v>
      </c>
      <c r="J165" s="149">
        <f t="shared" si="2"/>
        <v>18548.399999999998</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180</v>
      </c>
      <c r="B166" s="57" t="s">
        <v>37</v>
      </c>
      <c r="C166" s="59" t="s">
        <v>222</v>
      </c>
      <c r="D166" s="158" t="s">
        <v>386</v>
      </c>
      <c r="E166" s="159">
        <v>1</v>
      </c>
      <c r="F166" s="62" t="s">
        <v>386</v>
      </c>
      <c r="G166" s="160">
        <v>0</v>
      </c>
      <c r="H166" s="146">
        <v>770.75</v>
      </c>
      <c r="I166" s="145">
        <v>3083.01</v>
      </c>
      <c r="J166" s="149">
        <f t="shared" si="2"/>
        <v>3853.76</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182</v>
      </c>
      <c r="B167" s="56" t="s">
        <v>39</v>
      </c>
      <c r="C167" s="60" t="s">
        <v>219</v>
      </c>
      <c r="D167" s="158" t="s">
        <v>386</v>
      </c>
      <c r="E167" s="159">
        <v>1</v>
      </c>
      <c r="F167" s="129" t="s">
        <v>386</v>
      </c>
      <c r="G167" s="160">
        <v>0</v>
      </c>
      <c r="H167" s="146">
        <v>500.99</v>
      </c>
      <c r="I167" s="146">
        <v>2003.96</v>
      </c>
      <c r="J167" s="149">
        <f t="shared" si="2"/>
        <v>2504.9499999999998</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185</v>
      </c>
      <c r="B168" s="55" t="s">
        <v>29</v>
      </c>
      <c r="C168" s="61" t="s">
        <v>636</v>
      </c>
      <c r="D168" s="158" t="s">
        <v>386</v>
      </c>
      <c r="E168" s="159">
        <v>1</v>
      </c>
      <c r="F168" s="144" t="s">
        <v>386</v>
      </c>
      <c r="G168" s="160">
        <v>0</v>
      </c>
      <c r="H168" s="146">
        <v>1425.9</v>
      </c>
      <c r="I168" s="146">
        <v>5703.56</v>
      </c>
      <c r="J168" s="149">
        <f t="shared" si="2"/>
        <v>7129.4600000000009</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180</v>
      </c>
      <c r="B169" s="58" t="s">
        <v>37</v>
      </c>
      <c r="C169" s="61" t="s">
        <v>219</v>
      </c>
      <c r="D169" s="158" t="s">
        <v>227</v>
      </c>
      <c r="E169" s="159">
        <v>1</v>
      </c>
      <c r="F169" s="62" t="s">
        <v>387</v>
      </c>
      <c r="G169" s="160">
        <v>0</v>
      </c>
      <c r="H169" s="146">
        <v>770.75</v>
      </c>
      <c r="I169" s="145">
        <v>3083.01</v>
      </c>
      <c r="J169" s="149">
        <f t="shared" si="2"/>
        <v>3853.76</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182</v>
      </c>
      <c r="B170" s="56" t="s">
        <v>39</v>
      </c>
      <c r="C170" s="59" t="s">
        <v>634</v>
      </c>
      <c r="D170" s="158" t="s">
        <v>227</v>
      </c>
      <c r="E170" s="159">
        <v>1</v>
      </c>
      <c r="F170" s="155" t="s">
        <v>714</v>
      </c>
      <c r="G170" s="160">
        <v>0</v>
      </c>
      <c r="H170" s="146">
        <v>500.99</v>
      </c>
      <c r="I170" s="146">
        <v>2003.96</v>
      </c>
      <c r="J170" s="149">
        <f t="shared" si="2"/>
        <v>2504.9499999999998</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180</v>
      </c>
      <c r="B171" s="58" t="s">
        <v>37</v>
      </c>
      <c r="C171" s="61" t="s">
        <v>636</v>
      </c>
      <c r="D171" s="158" t="s">
        <v>227</v>
      </c>
      <c r="E171" s="159">
        <v>1</v>
      </c>
      <c r="F171" s="60" t="s">
        <v>715</v>
      </c>
      <c r="G171" s="160">
        <v>0</v>
      </c>
      <c r="H171" s="146">
        <v>770.75</v>
      </c>
      <c r="I171" s="145">
        <v>3083.01</v>
      </c>
      <c r="J171" s="149">
        <f t="shared" si="2"/>
        <v>3853.76</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185</v>
      </c>
      <c r="B172" s="55" t="s">
        <v>29</v>
      </c>
      <c r="C172" s="61" t="s">
        <v>219</v>
      </c>
      <c r="D172" s="158" t="s">
        <v>227</v>
      </c>
      <c r="E172" s="159">
        <v>1</v>
      </c>
      <c r="F172" s="60" t="s">
        <v>388</v>
      </c>
      <c r="G172" s="160">
        <v>0</v>
      </c>
      <c r="H172" s="146">
        <v>1425.9</v>
      </c>
      <c r="I172" s="146">
        <v>5703.56</v>
      </c>
      <c r="J172" s="149">
        <f t="shared" si="2"/>
        <v>7129.4600000000009</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188</v>
      </c>
      <c r="B173" s="55" t="s">
        <v>35</v>
      </c>
      <c r="C173" s="59" t="s">
        <v>636</v>
      </c>
      <c r="D173" s="158" t="s">
        <v>227</v>
      </c>
      <c r="E173" s="159">
        <v>1</v>
      </c>
      <c r="F173" s="90" t="s">
        <v>716</v>
      </c>
      <c r="G173" s="160">
        <v>0</v>
      </c>
      <c r="H173" s="146">
        <v>936.46</v>
      </c>
      <c r="I173" s="146">
        <v>3745.85</v>
      </c>
      <c r="J173" s="149">
        <f t="shared" si="2"/>
        <v>4682.3099999999995</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181</v>
      </c>
      <c r="B174" s="57" t="s">
        <v>33</v>
      </c>
      <c r="C174" s="59" t="s">
        <v>222</v>
      </c>
      <c r="D174" s="158" t="s">
        <v>227</v>
      </c>
      <c r="E174" s="159">
        <v>1</v>
      </c>
      <c r="F174" s="63" t="s">
        <v>609</v>
      </c>
      <c r="G174" s="160">
        <v>0</v>
      </c>
      <c r="H174" s="146">
        <v>1079.06</v>
      </c>
      <c r="I174" s="145">
        <v>4316.21</v>
      </c>
      <c r="J174" s="149">
        <f t="shared" si="2"/>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3">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3"/>
        <v>7</v>
      </c>
      <c r="F177" s="24"/>
      <c r="G177" s="25">
        <f>SUMIF($B$7:$B$174,"DAS",$G$7:$G$174)</f>
        <v>0</v>
      </c>
      <c r="H177" s="25">
        <f>SUMIF($B$7:$B$174,"DIRETOR",$H$7:$H$174)-SUMIFS($H$7:$H$174,$D$7:$D$174,"VAGO",$B$7:$B$174,"DIRETOR")</f>
        <v>18548.399999999998</v>
      </c>
      <c r="I177" s="25">
        <f>SUMIF($B$7:$B$174,"DIRETOR",$I$7:$I$174)-SUMIFS($I$7:$I$174,$D$7:$D$174,"VAGO",$B$7:$B$174,"DIRETOR")</f>
        <v>89032.319999999992</v>
      </c>
      <c r="J177" s="25">
        <f>SUMIF($B$7:$B$174,"DIRETOR",$J$7:$J$174)</f>
        <v>126129.11999999998</v>
      </c>
      <c r="K177" s="26"/>
      <c r="L177" s="26"/>
      <c r="M177" s="26"/>
      <c r="N177" s="26"/>
      <c r="O177" s="26"/>
      <c r="P177" s="26"/>
      <c r="Q177" s="26"/>
    </row>
    <row r="178" spans="1:30" ht="14.5" x14ac:dyDescent="0.3">
      <c r="A178" s="22" t="s">
        <v>24</v>
      </c>
      <c r="B178" s="15" t="s">
        <v>25</v>
      </c>
      <c r="C178" s="23">
        <v>6</v>
      </c>
      <c r="D178" s="23">
        <v>3</v>
      </c>
      <c r="E178" s="23">
        <f>C178+D178</f>
        <v>9</v>
      </c>
      <c r="F178" s="27"/>
      <c r="G178" s="25">
        <f>SUMIF($B$7:$B$174,"DAS-1",$G$7:$G$174)</f>
        <v>0</v>
      </c>
      <c r="H178" s="25">
        <f>SUMIF($B$7:$B$174,"DAS-1",$H$7:$H$174)-SUMIFS($H$7:$H$174,$D$7:$D$174,"VAGO",$B$7:$B$174,"DAS-1")</f>
        <v>13000</v>
      </c>
      <c r="I178" s="25">
        <f>SUMIF($B$7:$B$174,"DAS-1",$I$7:$I$174)-SUMIFS($I$7:$I$174,$D$7:$D$174,"VAGO",$B$7:$B$174,"DAS-1")</f>
        <v>62400</v>
      </c>
      <c r="J178" s="25">
        <f>SUMIF($B$7:$B$174,"DAS-1",$J$7:$J$174)</f>
        <v>114400</v>
      </c>
      <c r="K178" s="97"/>
      <c r="L178" s="26"/>
      <c r="M178" s="26"/>
      <c r="N178" s="26"/>
      <c r="O178" s="26"/>
      <c r="P178" s="26"/>
      <c r="Q178" s="26"/>
    </row>
    <row r="179" spans="1:30" ht="14.5" x14ac:dyDescent="0.3">
      <c r="A179" s="22" t="s">
        <v>26</v>
      </c>
      <c r="B179" s="15" t="s">
        <v>27</v>
      </c>
      <c r="C179" s="23">
        <f>SUMIFS($E$7:$E$174,$B$7:$B$174,"DAS-2",$D$7:$D$174,"&lt;&gt;VAGO")</f>
        <v>27</v>
      </c>
      <c r="D179" s="23">
        <f>SUMIFS($E$7:$E$174,$B$7:$B$174,"DAS-2",$D$7:$D$174,"VAGO")</f>
        <v>1</v>
      </c>
      <c r="E179" s="23">
        <f t="shared" si="3"/>
        <v>28</v>
      </c>
      <c r="F179" s="27"/>
      <c r="G179" s="25">
        <f>SUMIF($B$7:$B$174,"DAS-2",$G$7:$G$174)</f>
        <v>0</v>
      </c>
      <c r="H179" s="25">
        <f>SUMIF($B$7:$B$174,"DAS-2",$H$7:$H$174)-SUMIFS($H$7:$H$174,$D$7:$D$174,"VAGO",$B$7:$B$174,"DAS-2")</f>
        <v>35608.650000000016</v>
      </c>
      <c r="I179" s="25">
        <f>SUMIF($B$7:$B$174,"DAS-2",$I$7:$I$174)-SUMIFS($I$7:$I$174,$D$7:$D$174,"VAGO",$B$7:$B$174,"DAS-2")</f>
        <v>183130.46999999988</v>
      </c>
      <c r="J179" s="25">
        <f>SUMIF($B$7:$B$174,"DAS-2",$J$7:$J$174)</f>
        <v>227217.38</v>
      </c>
      <c r="K179" s="26"/>
      <c r="L179" s="26"/>
      <c r="M179" s="26"/>
      <c r="N179" s="26"/>
      <c r="O179" s="26"/>
      <c r="P179" s="26"/>
      <c r="Q179" s="26"/>
    </row>
    <row r="180" spans="1:30" ht="14.5" x14ac:dyDescent="0.3">
      <c r="A180" s="22" t="s">
        <v>28</v>
      </c>
      <c r="B180" s="15" t="s">
        <v>29</v>
      </c>
      <c r="C180" s="23">
        <v>11</v>
      </c>
      <c r="D180" s="23">
        <v>2</v>
      </c>
      <c r="E180" s="23">
        <f t="shared" si="3"/>
        <v>13</v>
      </c>
      <c r="F180" s="27"/>
      <c r="G180" s="25">
        <f>SUMIF($B$7:$B$174,"DAS-3",$G$7:$G$174)</f>
        <v>0</v>
      </c>
      <c r="H180" s="25">
        <f>SUMIF($B$7:$B$174,"DAS-3",$H$7:$H$174)-SUMIFS($H$7:$H$174,$D$7:$D$174,"VAGO",$B$7:$B$174,"DAS-3")</f>
        <v>15684.900000000001</v>
      </c>
      <c r="I180" s="25">
        <f>SUMIF($B$7:$B$174,"DAS-3",$I$7:$I$174)-SUMIFS($I$7:$I$174,$D$7:$D$174,"VAGO",$B$7:$B$174,"DAS-3")</f>
        <v>62739.159999999982</v>
      </c>
      <c r="J180" s="25">
        <f>SUMIF($B$7:$B$174,"DAS-3",$J$7:$J$174)</f>
        <v>92682.980000000025</v>
      </c>
      <c r="K180" s="26"/>
      <c r="L180" s="26"/>
      <c r="M180" s="26"/>
      <c r="N180" s="26"/>
      <c r="O180" s="26"/>
      <c r="P180" s="26"/>
      <c r="Q180" s="26"/>
    </row>
    <row r="181" spans="1:30" ht="14.5" x14ac:dyDescent="0.3">
      <c r="A181" s="28" t="s">
        <v>30</v>
      </c>
      <c r="B181" s="15" t="s">
        <v>31</v>
      </c>
      <c r="C181" s="23">
        <v>23</v>
      </c>
      <c r="D181" s="23">
        <v>1</v>
      </c>
      <c r="E181" s="23">
        <f t="shared" si="3"/>
        <v>24</v>
      </c>
      <c r="F181" s="29"/>
      <c r="G181" s="25">
        <f>SUMIF($B$7:$B$174,"DAS-4",$G$7:$G$174)</f>
        <v>0</v>
      </c>
      <c r="H181" s="25">
        <f>SUMIF($B$7:$B$174,"DAS-4",$H$7:$H$174)-SUMIFS($H$7:$H$174,$D$7:$D$174,"VAGO",$B$7:$B$174,"DAS-4")</f>
        <v>22274.76</v>
      </c>
      <c r="I181" s="25">
        <f>SUMIF($B$7:$B$174,"DAS-4",$I$7:$I$174)-SUMIFS($I$7:$I$174,$D$7:$D$174,"VAGO",$B$7:$B$174,"DAS-4")</f>
        <v>120545.53</v>
      </c>
      <c r="J181" s="25">
        <f>SUMIF($B$7:$B$174,"DAS-4",$J$7:$J$174)</f>
        <v>149371.68</v>
      </c>
      <c r="K181" s="26"/>
      <c r="L181" s="26"/>
      <c r="M181" s="26"/>
      <c r="N181" s="26"/>
      <c r="O181" s="26"/>
      <c r="P181" s="26"/>
      <c r="Q181" s="26"/>
    </row>
    <row r="182" spans="1:30" ht="14.5" x14ac:dyDescent="0.3">
      <c r="A182" s="28" t="s">
        <v>32</v>
      </c>
      <c r="B182" s="15" t="s">
        <v>33</v>
      </c>
      <c r="C182" s="23">
        <v>18</v>
      </c>
      <c r="D182" s="23">
        <v>2</v>
      </c>
      <c r="E182" s="23">
        <f t="shared" si="3"/>
        <v>20</v>
      </c>
      <c r="F182" s="29"/>
      <c r="G182" s="25">
        <f>SUMIF($B$7:$B$174,"DAS-5",$G$7:$G$174)</f>
        <v>0</v>
      </c>
      <c r="H182" s="25">
        <f>SUMIF($B$7:$B$174,"DAS-5",$H$7:$H$174)-SUMIFS($H$7:$H$174,$D$7:$D$174,"VAGO",$B$7:$B$174,"DAS-5")</f>
        <v>15106.839999999997</v>
      </c>
      <c r="I182" s="25">
        <f>SUMIF($B$7:$B$174,"DAS-5",$I$7:$I$174)-SUMIFS($I$7:$I$174,$D$7:$D$174,"VAGO",$B$7:$B$174,"DAS-5")</f>
        <v>77691.780000000028</v>
      </c>
      <c r="J182" s="25">
        <f>SUMIF($B$7:$B$174,"DAS-5",$J$7:$J$174)</f>
        <v>103589.16000000005</v>
      </c>
      <c r="K182" s="26"/>
      <c r="L182" s="26"/>
      <c r="M182" s="26"/>
      <c r="N182" s="26"/>
      <c r="O182" s="26"/>
      <c r="P182" s="26"/>
      <c r="Q182" s="26"/>
    </row>
    <row r="183" spans="1:30" ht="14.5" x14ac:dyDescent="0.3">
      <c r="A183" s="28" t="s">
        <v>34</v>
      </c>
      <c r="B183" s="15" t="s">
        <v>35</v>
      </c>
      <c r="C183" s="23">
        <v>5</v>
      </c>
      <c r="D183" s="23">
        <v>0</v>
      </c>
      <c r="E183" s="23">
        <f t="shared" si="3"/>
        <v>5</v>
      </c>
      <c r="F183" s="29"/>
      <c r="G183" s="25">
        <f>SUMIF($B$7:$B$174,"CAA-1",$G$7:$G$174)</f>
        <v>0</v>
      </c>
      <c r="H183" s="25">
        <f>SUMIF($B$7:$B$174,"CAA-1",$H$7:$H$174)-SUMIFS($H$7:$H$174,$D$7:$D$174,"VAGO",$B$7:$B$174,"CAA-1")</f>
        <v>4682.3</v>
      </c>
      <c r="I183" s="25">
        <f>SUMIF($B$7:$B$174,"CAA-1",$I$7:$I$174)-SUMIFS($I$7:$I$174,$D$7:$D$174,"VAGO",$B$7:$B$174,"CAA-1")</f>
        <v>18729.25</v>
      </c>
      <c r="J183" s="25">
        <f>SUMIF($B$7:$B$174,"CAA-1",$J$7:$J$174)</f>
        <v>23411.549999999996</v>
      </c>
      <c r="K183" s="26"/>
      <c r="L183" s="26"/>
      <c r="M183" s="26"/>
      <c r="N183" s="26"/>
      <c r="O183" s="26"/>
      <c r="P183" s="26"/>
      <c r="Q183" s="26"/>
    </row>
    <row r="184" spans="1:30" ht="14.5" x14ac:dyDescent="0.3">
      <c r="A184" s="28" t="s">
        <v>36</v>
      </c>
      <c r="B184" s="15" t="s">
        <v>37</v>
      </c>
      <c r="C184" s="23">
        <v>20</v>
      </c>
      <c r="D184" s="23">
        <v>6</v>
      </c>
      <c r="E184" s="23">
        <f t="shared" si="3"/>
        <v>26</v>
      </c>
      <c r="F184" s="29"/>
      <c r="G184" s="25">
        <f>SUMIF($B$7:$B$174,"CAA-2",$G$7:$G$174)</f>
        <v>0</v>
      </c>
      <c r="H184" s="25">
        <f>SUMIF($B$7:$B$174,"CAA-2",$H$7:$H$174)-SUMIFS($H$7:$H$174,$D$7:$D$174,"VAGO",$B$7:$B$174,"CAA-2")</f>
        <v>13102.75</v>
      </c>
      <c r="I184" s="25">
        <f>SUMIF($B$7:$B$174,"CAA-2",$I$7:$I$174)-SUMIFS($I$7:$I$174,$D$7:$D$174,"VAGO",$B$7:$B$174,"CAA-2")</f>
        <v>61660.200000000012</v>
      </c>
      <c r="J184" s="25">
        <f>SUMIF($B$7:$B$174,"CAA-2",$J$7:$J$174)</f>
        <v>97885.50999999998</v>
      </c>
      <c r="K184" s="26"/>
      <c r="L184" s="26"/>
      <c r="M184" s="26"/>
      <c r="N184" s="26"/>
      <c r="O184" s="26"/>
      <c r="P184" s="26"/>
      <c r="Q184" s="26"/>
    </row>
    <row r="185" spans="1:30" ht="14.5" x14ac:dyDescent="0.3">
      <c r="A185" s="28" t="s">
        <v>38</v>
      </c>
      <c r="B185" s="15" t="s">
        <v>39</v>
      </c>
      <c r="C185" s="23">
        <v>19</v>
      </c>
      <c r="D185" s="23">
        <v>4</v>
      </c>
      <c r="E185" s="23">
        <f t="shared" si="3"/>
        <v>23</v>
      </c>
      <c r="F185" s="27"/>
      <c r="G185" s="25">
        <f>SUMIF($B$7:$B$174,"CAA-3",$G$7:$G$174)</f>
        <v>0</v>
      </c>
      <c r="H185" s="25">
        <f>SUMIF($B$7:$B$174,"CAA-3",$H$7:$H$174)-SUMIFS($H$7:$H$174,$D$7:$D$174,"VAGO",$B$7:$B$174,"CAA-3")</f>
        <v>8516.8299999999981</v>
      </c>
      <c r="I185" s="25">
        <f>SUMIF($B$7:$B$174,"CAA-3",$I$7:$I$174)-SUMIFS($I$7:$I$174,$D$7:$D$174,"VAGO",$B$7:$B$174,"CAA-3")</f>
        <v>38075.239999999991</v>
      </c>
      <c r="J185" s="25">
        <f>SUMIF($B$7:$B$174,"CAA-3",$J$7:$J$174)</f>
        <v>56611.869999999981</v>
      </c>
      <c r="K185" s="26"/>
      <c r="L185" s="26"/>
      <c r="M185" s="26"/>
      <c r="N185" s="26"/>
      <c r="O185" s="26"/>
      <c r="P185" s="26"/>
      <c r="Q185" s="26"/>
    </row>
    <row r="186" spans="1:30" ht="14.5" x14ac:dyDescent="0.3">
      <c r="A186" s="28" t="s">
        <v>40</v>
      </c>
      <c r="B186" s="15" t="s">
        <v>41</v>
      </c>
      <c r="C186" s="23">
        <v>10</v>
      </c>
      <c r="D186" s="23">
        <v>0</v>
      </c>
      <c r="E186" s="23">
        <f t="shared" si="3"/>
        <v>10</v>
      </c>
      <c r="F186" s="27"/>
      <c r="G186" s="25">
        <f>SUMIF($B$7:$B$174,"CAA-4",$G$7:$G$174)</f>
        <v>0</v>
      </c>
      <c r="H186" s="25">
        <f>SUMIF($B$7:$B$174,"CAA-4",$H$7:$H$174)-SUMIFS($H$7:$H$174,$D$7:$D$174,"VAGO",$B$7:$B$174,"CAA-4")</f>
        <v>3083.0000000000005</v>
      </c>
      <c r="I186" s="25">
        <f>SUMIF($B$7:$B$174,"CAA-4",$I$7:$I$174)-SUMIFS($I$7:$I$174,$D$7:$D$174,"VAGO",$B$7:$B$174,"CAA-4")</f>
        <v>12332.099999999999</v>
      </c>
      <c r="J186" s="25">
        <f>SUMIF($B$7:$B$174,"CAA-4",$J$7:$J$174)</f>
        <v>15415.1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3"/>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148</v>
      </c>
      <c r="D188" s="20">
        <f>SUM(D176:D187)</f>
        <v>20</v>
      </c>
      <c r="E188" s="20">
        <f>SUM(E176:E187)</f>
        <v>168</v>
      </c>
      <c r="F188" s="21"/>
      <c r="G188" s="30">
        <f t="shared" ref="G188:I188" si="4">SUM(G176:G187)</f>
        <v>0</v>
      </c>
      <c r="H188" s="30">
        <f t="shared" si="4"/>
        <v>159543.94999999998</v>
      </c>
      <c r="I188" s="30">
        <f t="shared" si="4"/>
        <v>750418.16999999993</v>
      </c>
      <c r="J188" s="30">
        <f>SUM(J176:J187)</f>
        <v>1040731.99</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5">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5"/>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6">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6"/>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6"/>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6"/>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6"/>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7">SUM(C196:C199)</f>
        <v>0</v>
      </c>
      <c r="D200" s="20">
        <f t="shared" si="7"/>
        <v>0</v>
      </c>
      <c r="E200" s="20">
        <f t="shared" si="7"/>
        <v>0</v>
      </c>
      <c r="F200" s="36"/>
      <c r="G200" s="39">
        <f t="shared" ref="G200:I200" si="8">SUM(G195:G199)</f>
        <v>0</v>
      </c>
      <c r="H200" s="39">
        <f t="shared" si="8"/>
        <v>0</v>
      </c>
      <c r="I200" s="39">
        <f t="shared" si="8"/>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126">
        <v>3900</v>
      </c>
      <c r="I205" s="16">
        <f t="shared" ref="I205:I209" si="9">SUM(G205:H205)</f>
        <v>3900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126">
        <v>1800</v>
      </c>
      <c r="I206" s="16">
        <f t="shared" si="9"/>
        <v>1800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684</v>
      </c>
      <c r="D207" s="94" t="s">
        <v>407</v>
      </c>
      <c r="E207" s="15">
        <v>1</v>
      </c>
      <c r="F207" s="89" t="s">
        <v>365</v>
      </c>
      <c r="G207" s="35"/>
      <c r="H207" s="126">
        <v>1800</v>
      </c>
      <c r="I207" s="16">
        <f t="shared" si="9"/>
        <v>1800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636</v>
      </c>
      <c r="D208" s="94" t="s">
        <v>227</v>
      </c>
      <c r="E208" s="15">
        <v>1</v>
      </c>
      <c r="F208" s="60" t="s">
        <v>581</v>
      </c>
      <c r="G208" s="35"/>
      <c r="H208" s="126">
        <v>1800</v>
      </c>
      <c r="I208" s="16">
        <f t="shared" si="9"/>
        <v>1800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126">
        <v>1800</v>
      </c>
      <c r="I209" s="16">
        <f t="shared" si="9"/>
        <v>1800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227</v>
      </c>
      <c r="E213" s="15">
        <v>1</v>
      </c>
      <c r="F213" s="84" t="s">
        <v>414</v>
      </c>
      <c r="G213" s="35">
        <v>0</v>
      </c>
      <c r="H213" s="126">
        <v>3900</v>
      </c>
      <c r="I213" s="16">
        <f t="shared" ref="I213:I217" si="10">SUM(G213:H213)</f>
        <v>3900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222</v>
      </c>
      <c r="D214" s="94" t="s">
        <v>227</v>
      </c>
      <c r="E214" s="15">
        <v>1</v>
      </c>
      <c r="F214" s="92" t="s">
        <v>675</v>
      </c>
      <c r="G214" s="35"/>
      <c r="H214" s="126">
        <v>1800</v>
      </c>
      <c r="I214" s="16">
        <f t="shared" si="10"/>
        <v>1800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92" t="s">
        <v>288</v>
      </c>
      <c r="G215" s="35"/>
      <c r="H215" s="126">
        <v>1800</v>
      </c>
      <c r="I215" s="16">
        <f t="shared" si="10"/>
        <v>1800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c r="D216" s="94" t="s">
        <v>386</v>
      </c>
      <c r="E216" s="15">
        <v>1</v>
      </c>
      <c r="F216" s="92" t="s">
        <v>386</v>
      </c>
      <c r="G216" s="35"/>
      <c r="H216" s="126">
        <v>1800</v>
      </c>
      <c r="I216" s="16">
        <f t="shared" si="10"/>
        <v>1800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92" t="s">
        <v>681</v>
      </c>
      <c r="G217" s="35"/>
      <c r="H217" s="126">
        <v>1800</v>
      </c>
      <c r="I217" s="16">
        <f t="shared" si="10"/>
        <v>1800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126">
        <v>3900</v>
      </c>
      <c r="I221" s="16">
        <f t="shared" ref="I221:I225" si="11">SUM(G221:H221)</f>
        <v>3900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63" t="s">
        <v>679</v>
      </c>
      <c r="D222" s="94" t="s">
        <v>227</v>
      </c>
      <c r="E222" s="15">
        <v>1</v>
      </c>
      <c r="F222" s="60" t="s">
        <v>249</v>
      </c>
      <c r="G222" s="35"/>
      <c r="H222" s="126">
        <v>1800</v>
      </c>
      <c r="I222" s="16">
        <f t="shared" si="11"/>
        <v>1800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126">
        <v>1800</v>
      </c>
      <c r="I223" s="16">
        <f t="shared" si="11"/>
        <v>1800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c r="D224" s="94" t="s">
        <v>386</v>
      </c>
      <c r="E224" s="15">
        <v>1</v>
      </c>
      <c r="F224" s="92" t="s">
        <v>386</v>
      </c>
      <c r="G224" s="35"/>
      <c r="H224" s="126">
        <v>1800</v>
      </c>
      <c r="I224" s="16">
        <f t="shared" si="11"/>
        <v>1800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63" t="s">
        <v>679</v>
      </c>
      <c r="D225" s="94" t="s">
        <v>407</v>
      </c>
      <c r="E225" s="15">
        <v>1</v>
      </c>
      <c r="F225" s="90" t="s">
        <v>356</v>
      </c>
      <c r="G225" s="35"/>
      <c r="H225" s="126">
        <v>1800</v>
      </c>
      <c r="I225" s="16">
        <f t="shared" si="11"/>
        <v>1800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2">C227+D227</f>
        <v>1</v>
      </c>
      <c r="F227" s="24"/>
      <c r="G227" s="16">
        <f>SUMIF($A$205:$A$209,"PRESIDENTE",$G$205:$G$209)</f>
        <v>0</v>
      </c>
      <c r="H227" s="16">
        <f>SUMIF($A$205:$A$209,"PRESIDENTE",$H$205:$H$209)</f>
        <v>3900</v>
      </c>
      <c r="I227" s="16">
        <f>H227+G227</f>
        <v>3900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2"/>
        <v>4</v>
      </c>
      <c r="F228" s="24"/>
      <c r="G228" s="16">
        <f>SUMIF($A$205:$A$209,"MEMBRO",$G$205:$G$209)</f>
        <v>0</v>
      </c>
      <c r="H228" s="16">
        <f>SUMIF($A$205:$A$209,"MEMBRO",$H$205:$H$209)</f>
        <v>7200</v>
      </c>
      <c r="I228" s="16">
        <f t="shared" ref="I228:I232" si="13">H228+G228</f>
        <v>7200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2"/>
        <v>1</v>
      </c>
      <c r="F229" s="24"/>
      <c r="G229" s="16">
        <f>SUMIF($A$213:$A$218,"PRESIDENTE",$G$213:$G$218)</f>
        <v>0</v>
      </c>
      <c r="H229" s="16">
        <f>SUMIF($A$213:$A$218,"PRESIDENTE",$H$213:$H$218)</f>
        <v>3900</v>
      </c>
      <c r="I229" s="16">
        <f t="shared" si="13"/>
        <v>3900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3</v>
      </c>
      <c r="D230" s="23">
        <f>SUMIFS($E$212:$E$217,$A$212:$A$217,"MEMBRO",$D$212:$D$217,"VAGO")</f>
        <v>1</v>
      </c>
      <c r="E230" s="23">
        <f t="shared" si="12"/>
        <v>4</v>
      </c>
      <c r="F230" s="24"/>
      <c r="G230" s="16">
        <f>SUMIF($A$213:$A$218,"MEMBRO",$G$213:$G$218)</f>
        <v>0</v>
      </c>
      <c r="H230" s="16">
        <f>SUMIF($A$213:$A$218,"MEMBRO",$H$213:$H$218)</f>
        <v>7200</v>
      </c>
      <c r="I230" s="16">
        <f t="shared" si="13"/>
        <v>7200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2"/>
        <v>1</v>
      </c>
      <c r="F231" s="24"/>
      <c r="G231" s="16">
        <f>SUMIF($A$220:$A$225,"PRESIDENTE",$G$220:$G$225)</f>
        <v>0</v>
      </c>
      <c r="H231" s="16">
        <f>SUMIF($A$220:$A$225,"PRESIDENTE",$H$220:$H$225)</f>
        <v>3900</v>
      </c>
      <c r="I231" s="16">
        <f t="shared" si="13"/>
        <v>3900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3</v>
      </c>
      <c r="D232" s="23">
        <f>SUMIFS($E$220:$E$225,$A$220:$A$225,"MEMBRO",$D$220:$D$225,"VAGO")</f>
        <v>1</v>
      </c>
      <c r="E232" s="23">
        <f t="shared" si="12"/>
        <v>4</v>
      </c>
      <c r="F232" s="24"/>
      <c r="G232" s="16">
        <f>SUMIF($A$220:$A$225,"MEMBRO",$G$205:$G$225)</f>
        <v>0</v>
      </c>
      <c r="H232" s="16">
        <f>SUMIF($A$220:$A$225,"MEMBRO",$H$220:$H$225)</f>
        <v>7200</v>
      </c>
      <c r="I232" s="16">
        <f t="shared" si="13"/>
        <v>7200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13</v>
      </c>
      <c r="D233" s="20">
        <f>SUM(D227:D232)</f>
        <v>2</v>
      </c>
      <c r="E233" s="20">
        <f>SUM(E227:E232)</f>
        <v>15</v>
      </c>
      <c r="F233" s="36"/>
      <c r="G233" s="39">
        <f>SUM(G227:G232)</f>
        <v>0</v>
      </c>
      <c r="H233" s="39">
        <f>SUM(H227:H232)</f>
        <v>33300</v>
      </c>
      <c r="I233" s="39">
        <f>SUM(I227:I232)</f>
        <v>33300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4">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4"/>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4"/>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4"/>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4"/>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407</v>
      </c>
      <c r="E243" s="15">
        <v>1</v>
      </c>
      <c r="F243" s="92" t="s">
        <v>419</v>
      </c>
      <c r="G243" s="35">
        <v>0</v>
      </c>
      <c r="H243" s="126">
        <v>5036.21</v>
      </c>
      <c r="I243" s="16">
        <f t="shared" si="14"/>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668</v>
      </c>
      <c r="G244" s="35">
        <v>0</v>
      </c>
      <c r="H244" s="126">
        <v>5036.21</v>
      </c>
      <c r="I244" s="16">
        <f t="shared" si="14"/>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166" t="s">
        <v>720</v>
      </c>
      <c r="G245" s="35">
        <v>0</v>
      </c>
      <c r="H245" s="126">
        <v>5036.21</v>
      </c>
      <c r="I245" s="16">
        <f t="shared" si="14"/>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5">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v>7</v>
      </c>
      <c r="D248" s="23">
        <v>0</v>
      </c>
      <c r="E248" s="23">
        <f t="shared" si="15"/>
        <v>7</v>
      </c>
      <c r="F248" s="24"/>
      <c r="G248" s="16">
        <f>SUMIF($A$238:$A$245,"MEMBRO",$G$238:$G$245)</f>
        <v>0</v>
      </c>
      <c r="H248" s="16">
        <f>SUMIF($A$238:$A$245,"MEMBRO",$H$238:$H$245)</f>
        <v>35253.47</v>
      </c>
      <c r="I248" s="16">
        <f t="shared" ref="I248" si="16">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166" t="s">
        <v>721</v>
      </c>
      <c r="G254" s="35">
        <v>0</v>
      </c>
      <c r="H254" s="126">
        <v>2014.48</v>
      </c>
      <c r="I254" s="16">
        <f t="shared" ref="I254:I256" si="17">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17"/>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166" t="s">
        <v>722</v>
      </c>
      <c r="G256" s="35">
        <v>0</v>
      </c>
      <c r="H256" s="126">
        <v>2014.48</v>
      </c>
      <c r="I256" s="16">
        <f t="shared" si="17"/>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8">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8"/>
        <v>2</v>
      </c>
      <c r="F259" s="24"/>
      <c r="G259" s="16">
        <f>SUMIF($A$254:$A$256,"MEMBRO",$G$254:$G$256)</f>
        <v>0</v>
      </c>
      <c r="H259" s="16">
        <f>SUMIF($A$254:$A$256,"MEMBRO",$H$254:$H$256)</f>
        <v>4028.96</v>
      </c>
      <c r="I259" s="16">
        <f t="shared" ref="I259" si="19">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92" t="s">
        <v>672</v>
      </c>
      <c r="G265" s="35">
        <v>0</v>
      </c>
      <c r="H265" s="126">
        <v>2014.48</v>
      </c>
      <c r="I265" s="16">
        <f t="shared" ref="I265:I267" si="20">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92" t="s">
        <v>671</v>
      </c>
      <c r="G266" s="35">
        <v>0</v>
      </c>
      <c r="H266" s="126">
        <v>2014.48</v>
      </c>
      <c r="I266" s="16">
        <f t="shared" si="20"/>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92" t="s">
        <v>673</v>
      </c>
      <c r="G267" s="35">
        <v>0</v>
      </c>
      <c r="H267" s="126">
        <v>2014.48</v>
      </c>
      <c r="I267" s="16">
        <f t="shared" si="20"/>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1">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1"/>
        <v>2</v>
      </c>
      <c r="F270" s="24"/>
      <c r="G270" s="16">
        <f>SUMIF($A$265:$A$267,"MEMBRO",$G$265:$G$267)</f>
        <v>0</v>
      </c>
      <c r="H270" s="16">
        <f>SUMIF($A$265:$A$267,"MEMBRO",$H$265:$H$267)</f>
        <v>4028.96</v>
      </c>
      <c r="I270" s="16">
        <f t="shared" ref="I270" si="22">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3">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3"/>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3"/>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3"/>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3"/>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3"/>
        <v>1392.8</v>
      </c>
    </row>
    <row r="281" spans="1:30" ht="14.5" x14ac:dyDescent="0.3">
      <c r="A281" s="55" t="s">
        <v>394</v>
      </c>
      <c r="B281" s="93" t="s">
        <v>93</v>
      </c>
      <c r="C281" s="79" t="s">
        <v>636</v>
      </c>
      <c r="D281" s="71" t="s">
        <v>407</v>
      </c>
      <c r="E281" s="53">
        <v>1</v>
      </c>
      <c r="F281" s="83" t="s">
        <v>414</v>
      </c>
      <c r="G281" s="54">
        <v>0</v>
      </c>
      <c r="H281" s="86">
        <v>1392.8</v>
      </c>
      <c r="I281" s="127">
        <f t="shared" si="23"/>
        <v>1392.8</v>
      </c>
    </row>
    <row r="282" spans="1:30" ht="14.5" x14ac:dyDescent="0.3">
      <c r="A282" s="55" t="s">
        <v>394</v>
      </c>
      <c r="B282" s="93" t="s">
        <v>93</v>
      </c>
      <c r="C282" s="79" t="s">
        <v>636</v>
      </c>
      <c r="D282" s="71" t="s">
        <v>407</v>
      </c>
      <c r="E282" s="53">
        <v>1</v>
      </c>
      <c r="F282" s="83" t="s">
        <v>415</v>
      </c>
      <c r="G282" s="54">
        <v>0</v>
      </c>
      <c r="H282" s="86">
        <v>1392.8</v>
      </c>
      <c r="I282" s="127">
        <f t="shared" si="23"/>
        <v>1392.8</v>
      </c>
    </row>
    <row r="283" spans="1:30" ht="14.5" x14ac:dyDescent="0.3">
      <c r="A283" s="80" t="s">
        <v>393</v>
      </c>
      <c r="B283" s="93" t="s">
        <v>93</v>
      </c>
      <c r="C283" s="77" t="s">
        <v>226</v>
      </c>
      <c r="D283" s="71" t="s">
        <v>407</v>
      </c>
      <c r="E283" s="53">
        <v>1</v>
      </c>
      <c r="F283" s="85" t="s">
        <v>416</v>
      </c>
      <c r="G283" s="54">
        <v>0</v>
      </c>
      <c r="H283" s="86">
        <v>1392.8</v>
      </c>
      <c r="I283" s="127">
        <f t="shared" si="23"/>
        <v>1392.8</v>
      </c>
    </row>
    <row r="284" spans="1:30" ht="14.5" x14ac:dyDescent="0.3">
      <c r="A284" s="60" t="s">
        <v>395</v>
      </c>
      <c r="B284" s="93" t="s">
        <v>93</v>
      </c>
      <c r="C284" s="79" t="s">
        <v>226</v>
      </c>
      <c r="D284" s="71" t="s">
        <v>407</v>
      </c>
      <c r="E284" s="53">
        <v>1</v>
      </c>
      <c r="F284" s="84" t="s">
        <v>417</v>
      </c>
      <c r="G284" s="54">
        <v>0</v>
      </c>
      <c r="H284" s="86">
        <v>1392.8</v>
      </c>
      <c r="I284" s="127">
        <f t="shared" si="23"/>
        <v>1392.8</v>
      </c>
    </row>
    <row r="285" spans="1:30" ht="14.5" x14ac:dyDescent="0.3">
      <c r="A285" s="60" t="s">
        <v>396</v>
      </c>
      <c r="B285" s="93" t="s">
        <v>93</v>
      </c>
      <c r="C285" s="79" t="s">
        <v>636</v>
      </c>
      <c r="D285" s="71" t="s">
        <v>407</v>
      </c>
      <c r="E285" s="53">
        <v>1</v>
      </c>
      <c r="F285" s="81" t="s">
        <v>418</v>
      </c>
      <c r="G285" s="54">
        <v>0</v>
      </c>
      <c r="H285" s="86">
        <v>1392.8</v>
      </c>
      <c r="I285" s="127">
        <f t="shared" si="23"/>
        <v>1392.8</v>
      </c>
    </row>
    <row r="286" spans="1:30" ht="14.5" x14ac:dyDescent="0.3">
      <c r="A286" s="60" t="s">
        <v>393</v>
      </c>
      <c r="B286" s="93" t="s">
        <v>93</v>
      </c>
      <c r="C286" s="79" t="s">
        <v>219</v>
      </c>
      <c r="D286" s="71" t="s">
        <v>407</v>
      </c>
      <c r="E286" s="53">
        <v>1</v>
      </c>
      <c r="F286" s="81" t="s">
        <v>419</v>
      </c>
      <c r="G286" s="54">
        <v>0</v>
      </c>
      <c r="H286" s="86">
        <v>1392.8</v>
      </c>
      <c r="I286" s="127">
        <f t="shared" si="23"/>
        <v>1392.8</v>
      </c>
    </row>
    <row r="287" spans="1:30" ht="14.5" x14ac:dyDescent="0.3">
      <c r="A287" s="60" t="s">
        <v>393</v>
      </c>
      <c r="B287" s="93" t="s">
        <v>93</v>
      </c>
      <c r="C287" s="79" t="s">
        <v>219</v>
      </c>
      <c r="D287" s="52" t="s">
        <v>407</v>
      </c>
      <c r="E287" s="53">
        <v>1</v>
      </c>
      <c r="F287" s="81" t="s">
        <v>511</v>
      </c>
      <c r="G287" s="54">
        <v>0</v>
      </c>
      <c r="H287" s="86">
        <v>1392.8</v>
      </c>
      <c r="I287" s="127">
        <f t="shared" si="23"/>
        <v>1392.8</v>
      </c>
    </row>
    <row r="288" spans="1:30" ht="14.5" x14ac:dyDescent="0.3">
      <c r="A288" s="60" t="s">
        <v>573</v>
      </c>
      <c r="B288" s="93" t="s">
        <v>448</v>
      </c>
      <c r="C288" s="79" t="s">
        <v>634</v>
      </c>
      <c r="D288" s="71" t="s">
        <v>407</v>
      </c>
      <c r="E288" s="53">
        <v>1</v>
      </c>
      <c r="F288" s="81" t="s">
        <v>542</v>
      </c>
      <c r="G288" s="54">
        <v>0</v>
      </c>
      <c r="H288" s="86">
        <v>849.76</v>
      </c>
      <c r="I288" s="127">
        <f t="shared" si="23"/>
        <v>849.76</v>
      </c>
    </row>
    <row r="289" spans="1:30" ht="14.5" x14ac:dyDescent="0.3">
      <c r="A289" s="60" t="s">
        <v>393</v>
      </c>
      <c r="B289" s="93" t="s">
        <v>448</v>
      </c>
      <c r="C289" s="79" t="s">
        <v>219</v>
      </c>
      <c r="D289" s="71" t="s">
        <v>407</v>
      </c>
      <c r="E289" s="53">
        <v>1</v>
      </c>
      <c r="F289" s="84" t="s">
        <v>422</v>
      </c>
      <c r="G289" s="54">
        <v>0</v>
      </c>
      <c r="H289" s="86">
        <v>849.76</v>
      </c>
      <c r="I289" s="127">
        <f t="shared" si="23"/>
        <v>849.76</v>
      </c>
    </row>
    <row r="290" spans="1:30" ht="14.5" x14ac:dyDescent="0.3">
      <c r="A290" s="60" t="s">
        <v>683</v>
      </c>
      <c r="B290" s="163" t="s">
        <v>448</v>
      </c>
      <c r="C290" s="79" t="s">
        <v>634</v>
      </c>
      <c r="D290" s="164" t="s">
        <v>407</v>
      </c>
      <c r="E290" s="53">
        <v>1</v>
      </c>
      <c r="F290" s="81" t="s">
        <v>682</v>
      </c>
      <c r="G290" s="54">
        <v>0</v>
      </c>
      <c r="H290" s="86">
        <v>849.76</v>
      </c>
      <c r="I290" s="127">
        <f t="shared" si="23"/>
        <v>849.76</v>
      </c>
    </row>
    <row r="291" spans="1:30" ht="14.5" x14ac:dyDescent="0.3">
      <c r="A291" s="60" t="s">
        <v>399</v>
      </c>
      <c r="B291" s="93" t="s">
        <v>448</v>
      </c>
      <c r="C291" s="79" t="s">
        <v>634</v>
      </c>
      <c r="D291" s="71" t="s">
        <v>407</v>
      </c>
      <c r="E291" s="53">
        <v>1</v>
      </c>
      <c r="F291" s="84" t="s">
        <v>424</v>
      </c>
      <c r="G291" s="54">
        <v>0</v>
      </c>
      <c r="H291" s="86">
        <v>849.76</v>
      </c>
      <c r="I291" s="127">
        <f t="shared" si="23"/>
        <v>849.76</v>
      </c>
    </row>
    <row r="292" spans="1:30" ht="14.5" x14ac:dyDescent="0.3">
      <c r="A292" s="60" t="s">
        <v>400</v>
      </c>
      <c r="B292" s="93" t="s">
        <v>448</v>
      </c>
      <c r="C292" s="79" t="s">
        <v>636</v>
      </c>
      <c r="D292" s="71" t="s">
        <v>407</v>
      </c>
      <c r="E292" s="53">
        <v>1</v>
      </c>
      <c r="F292" s="84" t="s">
        <v>425</v>
      </c>
      <c r="G292" s="54">
        <v>0</v>
      </c>
      <c r="H292" s="86">
        <v>849.76</v>
      </c>
      <c r="I292" s="127">
        <f t="shared" si="23"/>
        <v>849.76</v>
      </c>
    </row>
    <row r="293" spans="1:30" ht="14.5" x14ac:dyDescent="0.3">
      <c r="A293" s="60" t="s">
        <v>401</v>
      </c>
      <c r="B293" s="93" t="s">
        <v>448</v>
      </c>
      <c r="C293" s="79" t="s">
        <v>634</v>
      </c>
      <c r="D293" s="71" t="s">
        <v>407</v>
      </c>
      <c r="E293" s="53">
        <v>1</v>
      </c>
      <c r="F293" s="84" t="s">
        <v>426</v>
      </c>
      <c r="G293" s="54">
        <v>0</v>
      </c>
      <c r="H293" s="86">
        <v>849.76</v>
      </c>
      <c r="I293" s="127">
        <f t="shared" si="23"/>
        <v>849.76</v>
      </c>
    </row>
    <row r="294" spans="1:30" ht="14.5" x14ac:dyDescent="0.3">
      <c r="A294" s="60" t="s">
        <v>402</v>
      </c>
      <c r="B294" s="93" t="s">
        <v>448</v>
      </c>
      <c r="C294" s="79" t="s">
        <v>636</v>
      </c>
      <c r="D294" s="71" t="s">
        <v>407</v>
      </c>
      <c r="E294" s="53">
        <v>1</v>
      </c>
      <c r="F294" s="81" t="s">
        <v>427</v>
      </c>
      <c r="G294" s="54">
        <v>0</v>
      </c>
      <c r="H294" s="86">
        <v>849.76</v>
      </c>
      <c r="I294" s="127">
        <f t="shared" si="23"/>
        <v>849.76</v>
      </c>
    </row>
    <row r="295" spans="1:30" ht="14.5" x14ac:dyDescent="0.3">
      <c r="A295" s="60" t="s">
        <v>403</v>
      </c>
      <c r="B295" s="93" t="s">
        <v>448</v>
      </c>
      <c r="C295" s="79" t="s">
        <v>222</v>
      </c>
      <c r="D295" s="71" t="s">
        <v>407</v>
      </c>
      <c r="E295" s="53">
        <v>1</v>
      </c>
      <c r="F295" s="84" t="s">
        <v>428</v>
      </c>
      <c r="G295" s="54">
        <v>0</v>
      </c>
      <c r="H295" s="86">
        <v>849.76</v>
      </c>
      <c r="I295" s="127">
        <f t="shared" si="23"/>
        <v>849.76</v>
      </c>
    </row>
    <row r="296" spans="1:30" ht="14.5" x14ac:dyDescent="0.3">
      <c r="A296" s="60" t="s">
        <v>398</v>
      </c>
      <c r="B296" s="93" t="s">
        <v>448</v>
      </c>
      <c r="C296" s="79" t="s">
        <v>634</v>
      </c>
      <c r="D296" s="71" t="s">
        <v>407</v>
      </c>
      <c r="E296" s="53">
        <v>1</v>
      </c>
      <c r="F296" s="84" t="s">
        <v>429</v>
      </c>
      <c r="G296" s="54">
        <v>0</v>
      </c>
      <c r="H296" s="86">
        <v>849.76</v>
      </c>
      <c r="I296" s="127">
        <f t="shared" si="23"/>
        <v>849.76</v>
      </c>
    </row>
    <row r="297" spans="1:30" ht="14.5" x14ac:dyDescent="0.3">
      <c r="A297" s="60" t="s">
        <v>393</v>
      </c>
      <c r="B297" s="93" t="s">
        <v>448</v>
      </c>
      <c r="C297" s="79" t="s">
        <v>226</v>
      </c>
      <c r="D297" s="71" t="s">
        <v>407</v>
      </c>
      <c r="E297" s="53">
        <v>1</v>
      </c>
      <c r="F297" s="81" t="s">
        <v>430</v>
      </c>
      <c r="G297" s="54">
        <v>0</v>
      </c>
      <c r="H297" s="86">
        <v>849.76</v>
      </c>
      <c r="I297" s="127">
        <f t="shared" si="23"/>
        <v>849.76</v>
      </c>
    </row>
    <row r="298" spans="1:30" ht="14.5" x14ac:dyDescent="0.3">
      <c r="A298" s="60" t="s">
        <v>404</v>
      </c>
      <c r="B298" s="93" t="s">
        <v>448</v>
      </c>
      <c r="C298" s="79" t="s">
        <v>634</v>
      </c>
      <c r="D298" s="71" t="s">
        <v>407</v>
      </c>
      <c r="E298" s="53">
        <v>1</v>
      </c>
      <c r="F298" s="84" t="s">
        <v>431</v>
      </c>
      <c r="G298" s="54">
        <v>0</v>
      </c>
      <c r="H298" s="86">
        <v>849.76</v>
      </c>
      <c r="I298" s="127">
        <f t="shared" si="23"/>
        <v>849.76</v>
      </c>
    </row>
    <row r="299" spans="1:30" ht="14.5" x14ac:dyDescent="0.3">
      <c r="A299" s="60" t="s">
        <v>402</v>
      </c>
      <c r="B299" s="93" t="s">
        <v>448</v>
      </c>
      <c r="C299" s="79" t="s">
        <v>636</v>
      </c>
      <c r="D299" s="71" t="s">
        <v>407</v>
      </c>
      <c r="E299" s="53">
        <v>1</v>
      </c>
      <c r="F299" s="84" t="s">
        <v>433</v>
      </c>
      <c r="G299" s="54">
        <v>0</v>
      </c>
      <c r="H299" s="86">
        <v>849.76</v>
      </c>
      <c r="I299" s="127">
        <f t="shared" si="23"/>
        <v>849.76</v>
      </c>
    </row>
    <row r="300" spans="1:30" ht="14.5" x14ac:dyDescent="0.3">
      <c r="A300" s="60" t="s">
        <v>403</v>
      </c>
      <c r="B300" s="93" t="s">
        <v>448</v>
      </c>
      <c r="C300" s="63" t="s">
        <v>679</v>
      </c>
      <c r="D300" s="71" t="s">
        <v>407</v>
      </c>
      <c r="E300" s="53">
        <v>1</v>
      </c>
      <c r="F300" s="84" t="s">
        <v>434</v>
      </c>
      <c r="G300" s="54">
        <v>0</v>
      </c>
      <c r="H300" s="86">
        <v>849.76</v>
      </c>
      <c r="I300" s="127">
        <f t="shared" si="23"/>
        <v>849.76</v>
      </c>
    </row>
    <row r="301" spans="1:30" ht="14.5" x14ac:dyDescent="0.3">
      <c r="A301" s="60" t="s">
        <v>406</v>
      </c>
      <c r="B301" s="93" t="s">
        <v>448</v>
      </c>
      <c r="C301" s="79" t="s">
        <v>219</v>
      </c>
      <c r="D301" s="71" t="s">
        <v>407</v>
      </c>
      <c r="E301" s="53">
        <v>1</v>
      </c>
      <c r="F301" s="81" t="s">
        <v>435</v>
      </c>
      <c r="G301" s="54">
        <v>0</v>
      </c>
      <c r="H301" s="86">
        <v>849.76</v>
      </c>
      <c r="I301" s="127">
        <f t="shared" si="23"/>
        <v>849.76</v>
      </c>
    </row>
    <row r="302" spans="1:30" ht="14.5" x14ac:dyDescent="0.3">
      <c r="A302" s="60" t="s">
        <v>688</v>
      </c>
      <c r="B302" s="93" t="s">
        <v>448</v>
      </c>
      <c r="C302" s="79" t="s">
        <v>219</v>
      </c>
      <c r="D302" s="71" t="s">
        <v>407</v>
      </c>
      <c r="E302" s="53">
        <v>1</v>
      </c>
      <c r="F302" s="81" t="s">
        <v>689</v>
      </c>
      <c r="G302" s="54">
        <v>0</v>
      </c>
      <c r="H302" s="86">
        <v>849.76</v>
      </c>
      <c r="I302" s="127">
        <f t="shared" si="23"/>
        <v>849.76</v>
      </c>
    </row>
    <row r="303" spans="1:30" ht="14.5" x14ac:dyDescent="0.3">
      <c r="A303" s="60"/>
      <c r="B303" s="93" t="s">
        <v>448</v>
      </c>
      <c r="C303" s="79"/>
      <c r="D303" s="52" t="s">
        <v>386</v>
      </c>
      <c r="E303" s="53">
        <v>1</v>
      </c>
      <c r="F303" s="81" t="s">
        <v>386</v>
      </c>
      <c r="G303" s="54">
        <v>0</v>
      </c>
      <c r="H303" s="86">
        <v>849.76</v>
      </c>
      <c r="I303" s="127">
        <f t="shared" si="23"/>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3"/>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3"/>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4">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3</v>
      </c>
      <c r="E308" s="23">
        <f t="shared" si="24"/>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4"/>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4"/>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4"/>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4"/>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5">SUM(D307:D312)</f>
        <v>3</v>
      </c>
      <c r="E313" s="20">
        <f t="shared" si="25"/>
        <v>31</v>
      </c>
      <c r="F313" s="36"/>
      <c r="G313" s="39">
        <f t="shared" ref="G313:H313" si="26">SUM(G307:G312)</f>
        <v>0</v>
      </c>
      <c r="H313" s="39">
        <f t="shared" si="26"/>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203</v>
      </c>
      <c r="D316" s="20">
        <f>SUM(D188+D200+D233+D249+D260+D271+D313)</f>
        <v>25</v>
      </c>
      <c r="E316" s="20">
        <f>SUM(E188+E200+E233+E249+E260+E271+E313)</f>
        <v>228</v>
      </c>
      <c r="F316" s="21"/>
      <c r="G316" s="39">
        <f>SUM(H188+G200+G233+G249+G260+G271+G313)</f>
        <v>159543.94999999998</v>
      </c>
      <c r="H316" s="39">
        <f>SUM(I188+H200+H233+H249+H260+H271+H313)</f>
        <v>869496.80999999982</v>
      </c>
      <c r="I316" s="39">
        <f>SUM(J188+I200+I233+I249+I260+I271+I313)</f>
        <v>1159810.6299999999</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customFormat="1" ht="14" x14ac:dyDescent="0.3"/>
    <row r="402" customFormat="1" ht="14" x14ac:dyDescent="0.3"/>
    <row r="403" customFormat="1" ht="14" x14ac:dyDescent="0.3"/>
    <row r="404" customFormat="1" ht="14" x14ac:dyDescent="0.3"/>
    <row r="405" customFormat="1" ht="14" x14ac:dyDescent="0.3"/>
    <row r="406" customFormat="1" ht="14" x14ac:dyDescent="0.3"/>
    <row r="407" customFormat="1" ht="14" x14ac:dyDescent="0.3"/>
    <row r="408" customFormat="1" ht="14" x14ac:dyDescent="0.3"/>
    <row r="409" customFormat="1" ht="14" x14ac:dyDescent="0.3"/>
    <row r="410" customFormat="1" ht="14" x14ac:dyDescent="0.3"/>
    <row r="411" customFormat="1" ht="14" x14ac:dyDescent="0.3"/>
    <row r="412" customFormat="1" ht="14" x14ac:dyDescent="0.3"/>
    <row r="413" customFormat="1" ht="14" x14ac:dyDescent="0.3"/>
    <row r="414" customFormat="1" ht="14" x14ac:dyDescent="0.3"/>
    <row r="415" customFormat="1" ht="14" x14ac:dyDescent="0.3"/>
    <row r="416" customFormat="1" ht="14" x14ac:dyDescent="0.3"/>
    <row r="417" customFormat="1" ht="14" x14ac:dyDescent="0.3"/>
    <row r="418" customFormat="1" ht="14" x14ac:dyDescent="0.3"/>
    <row r="419" customFormat="1" ht="14" x14ac:dyDescent="0.3"/>
    <row r="420" customFormat="1" ht="14" x14ac:dyDescent="0.3"/>
    <row r="421" customFormat="1" ht="14" x14ac:dyDescent="0.3"/>
    <row r="422" customFormat="1" ht="14" x14ac:dyDescent="0.3"/>
    <row r="423" customFormat="1" ht="14" x14ac:dyDescent="0.3"/>
    <row r="424" customFormat="1" ht="14" x14ac:dyDescent="0.3"/>
    <row r="425" customFormat="1" ht="14" x14ac:dyDescent="0.3"/>
    <row r="426" customFormat="1" ht="14" x14ac:dyDescent="0.3"/>
    <row r="427" customFormat="1" ht="14" x14ac:dyDescent="0.3"/>
    <row r="428" customFormat="1" ht="14" x14ac:dyDescent="0.3"/>
    <row r="429" customFormat="1" ht="14" x14ac:dyDescent="0.3"/>
    <row r="430" customFormat="1" ht="14" x14ac:dyDescent="0.3"/>
    <row r="431" customFormat="1" ht="14" x14ac:dyDescent="0.3"/>
    <row r="432" customFormat="1" ht="14" x14ac:dyDescent="0.3"/>
    <row r="433" customFormat="1" ht="14" x14ac:dyDescent="0.3"/>
    <row r="434" customFormat="1" ht="14" x14ac:dyDescent="0.3"/>
    <row r="435" customFormat="1" ht="14" x14ac:dyDescent="0.3"/>
    <row r="436" customFormat="1" ht="14" x14ac:dyDescent="0.3"/>
    <row r="437" customFormat="1" ht="14" x14ac:dyDescent="0.3"/>
    <row r="438" customFormat="1" ht="14" x14ac:dyDescent="0.3"/>
    <row r="439" customFormat="1" ht="14" x14ac:dyDescent="0.3"/>
    <row r="440" customFormat="1" ht="14" x14ac:dyDescent="0.3"/>
    <row r="441" customFormat="1" ht="14" x14ac:dyDescent="0.3"/>
    <row r="442" customFormat="1" ht="14" x14ac:dyDescent="0.3"/>
    <row r="443" customFormat="1" ht="14" x14ac:dyDescent="0.3"/>
    <row r="444" customFormat="1" ht="14" x14ac:dyDescent="0.3"/>
    <row r="445" customFormat="1" ht="14" x14ac:dyDescent="0.3"/>
    <row r="446" customFormat="1" ht="14" x14ac:dyDescent="0.3"/>
    <row r="447" customFormat="1" ht="14" x14ac:dyDescent="0.3"/>
    <row r="448" customFormat="1" ht="14" x14ac:dyDescent="0.3"/>
    <row r="449" customFormat="1" ht="14" x14ac:dyDescent="0.3"/>
    <row r="450" customFormat="1" ht="14" x14ac:dyDescent="0.3"/>
    <row r="451" customFormat="1" ht="14" x14ac:dyDescent="0.3"/>
    <row r="452" customFormat="1" ht="14" x14ac:dyDescent="0.3"/>
    <row r="453" customFormat="1" ht="14" x14ac:dyDescent="0.3"/>
    <row r="454" customFormat="1" ht="14" x14ac:dyDescent="0.3"/>
    <row r="455" customFormat="1" ht="14" x14ac:dyDescent="0.3"/>
    <row r="456" customFormat="1" ht="14" x14ac:dyDescent="0.3"/>
    <row r="457" customFormat="1" ht="14" x14ac:dyDescent="0.3"/>
    <row r="458" customFormat="1" ht="14" x14ac:dyDescent="0.3"/>
    <row r="459" customFormat="1" ht="14" x14ac:dyDescent="0.3"/>
    <row r="460" customFormat="1" ht="14" x14ac:dyDescent="0.3"/>
    <row r="461" customFormat="1" ht="14" x14ac:dyDescent="0.3"/>
    <row r="462" customFormat="1" ht="14" x14ac:dyDescent="0.3"/>
    <row r="463" customFormat="1" ht="14" x14ac:dyDescent="0.3"/>
    <row r="464" customFormat="1" ht="14" x14ac:dyDescent="0.3"/>
    <row r="465" customFormat="1" ht="14" x14ac:dyDescent="0.3"/>
    <row r="466" customFormat="1" ht="14" x14ac:dyDescent="0.3"/>
    <row r="467" customFormat="1" ht="14" x14ac:dyDescent="0.3"/>
    <row r="468" customFormat="1" ht="14" x14ac:dyDescent="0.3"/>
    <row r="469" customFormat="1" ht="14" x14ac:dyDescent="0.3"/>
    <row r="470" customFormat="1" ht="14" x14ac:dyDescent="0.3"/>
    <row r="471" customFormat="1" ht="14" x14ac:dyDescent="0.3"/>
    <row r="472" customFormat="1" ht="14" x14ac:dyDescent="0.3"/>
    <row r="473" customFormat="1" ht="14" x14ac:dyDescent="0.3"/>
    <row r="474" customFormat="1" ht="14" x14ac:dyDescent="0.3"/>
    <row r="475" customFormat="1" ht="14" x14ac:dyDescent="0.3"/>
    <row r="476" customFormat="1" ht="14" x14ac:dyDescent="0.3"/>
    <row r="477" customFormat="1" ht="14" x14ac:dyDescent="0.3"/>
    <row r="478" customFormat="1" ht="14" x14ac:dyDescent="0.3"/>
    <row r="479" customFormat="1" ht="14" x14ac:dyDescent="0.3"/>
    <row r="480" customFormat="1" ht="14" x14ac:dyDescent="0.3"/>
    <row r="481" customFormat="1" ht="14" x14ac:dyDescent="0.3"/>
    <row r="482" customFormat="1" ht="14" x14ac:dyDescent="0.3"/>
    <row r="483" customFormat="1" ht="14" x14ac:dyDescent="0.3"/>
    <row r="484" customFormat="1" ht="14" x14ac:dyDescent="0.3"/>
    <row r="485" customFormat="1" ht="14" x14ac:dyDescent="0.3"/>
    <row r="486" customFormat="1" ht="14" x14ac:dyDescent="0.3"/>
    <row r="487" customFormat="1" ht="14" x14ac:dyDescent="0.3"/>
    <row r="488" customFormat="1" ht="14" x14ac:dyDescent="0.3"/>
    <row r="489" customFormat="1" ht="14" x14ac:dyDescent="0.3"/>
    <row r="490" customFormat="1" ht="14" x14ac:dyDescent="0.3"/>
    <row r="491" customFormat="1" ht="14" x14ac:dyDescent="0.3"/>
    <row r="492" customFormat="1" ht="14" x14ac:dyDescent="0.3"/>
    <row r="493" customFormat="1" ht="14" x14ac:dyDescent="0.3"/>
    <row r="494" customFormat="1" ht="14" x14ac:dyDescent="0.3"/>
    <row r="495" customFormat="1" ht="14" x14ac:dyDescent="0.3"/>
    <row r="496" customFormat="1" ht="14" x14ac:dyDescent="0.3"/>
    <row r="497" customFormat="1" ht="14" x14ac:dyDescent="0.3"/>
    <row r="498" customFormat="1" ht="14" x14ac:dyDescent="0.3"/>
    <row r="499" customFormat="1" ht="14" x14ac:dyDescent="0.3"/>
    <row r="500" customFormat="1" ht="14" x14ac:dyDescent="0.3"/>
    <row r="501" customFormat="1" ht="14" x14ac:dyDescent="0.3"/>
    <row r="502" customFormat="1" ht="14" x14ac:dyDescent="0.3"/>
    <row r="503" customFormat="1" ht="14" x14ac:dyDescent="0.3"/>
    <row r="504" customFormat="1" ht="14" x14ac:dyDescent="0.3"/>
    <row r="505" customFormat="1" ht="14" x14ac:dyDescent="0.3"/>
    <row r="506" customFormat="1" ht="14" x14ac:dyDescent="0.3"/>
    <row r="507" customFormat="1" ht="14" x14ac:dyDescent="0.3"/>
    <row r="508" customFormat="1" ht="14" x14ac:dyDescent="0.3"/>
    <row r="509" customFormat="1" ht="14" x14ac:dyDescent="0.3"/>
    <row r="510" customFormat="1" ht="14" x14ac:dyDescent="0.3"/>
    <row r="511" customFormat="1" ht="14" x14ac:dyDescent="0.3"/>
    <row r="512" customFormat="1" ht="14" x14ac:dyDescent="0.3"/>
    <row r="513" customFormat="1" ht="14" x14ac:dyDescent="0.3"/>
    <row r="514" customFormat="1" ht="14" x14ac:dyDescent="0.3"/>
    <row r="515" customFormat="1" ht="14" x14ac:dyDescent="0.3"/>
    <row r="516" customFormat="1" ht="14" x14ac:dyDescent="0.3"/>
    <row r="517" customFormat="1" ht="14" x14ac:dyDescent="0.3"/>
    <row r="518" customFormat="1" ht="14" x14ac:dyDescent="0.3"/>
    <row r="519" customFormat="1" ht="14" x14ac:dyDescent="0.3"/>
    <row r="520" customFormat="1" ht="14" x14ac:dyDescent="0.3"/>
    <row r="521" customFormat="1" ht="14" x14ac:dyDescent="0.3"/>
    <row r="522" customFormat="1" ht="14" x14ac:dyDescent="0.3"/>
    <row r="523" customFormat="1" ht="14" x14ac:dyDescent="0.3"/>
    <row r="524" customFormat="1" ht="14" x14ac:dyDescent="0.3"/>
    <row r="525" customFormat="1" ht="14" x14ac:dyDescent="0.3"/>
    <row r="526" customFormat="1" ht="14" x14ac:dyDescent="0.3"/>
    <row r="527" customFormat="1" ht="14" x14ac:dyDescent="0.3"/>
    <row r="528" customFormat="1" ht="14" x14ac:dyDescent="0.3"/>
    <row r="529" customFormat="1" ht="14" x14ac:dyDescent="0.3"/>
    <row r="530" customFormat="1" ht="14" x14ac:dyDescent="0.3"/>
    <row r="531" customFormat="1" ht="14" x14ac:dyDescent="0.3"/>
    <row r="532" customFormat="1" ht="14" x14ac:dyDescent="0.3"/>
    <row r="533" customFormat="1" ht="14" x14ac:dyDescent="0.3"/>
    <row r="534" customFormat="1" ht="14" x14ac:dyDescent="0.3"/>
    <row r="535" customFormat="1" ht="14" x14ac:dyDescent="0.3"/>
    <row r="536" customFormat="1" ht="14" x14ac:dyDescent="0.3"/>
    <row r="537" customFormat="1" ht="14" x14ac:dyDescent="0.3"/>
    <row r="538" customFormat="1" ht="14" x14ac:dyDescent="0.3"/>
    <row r="539" customFormat="1" ht="14" x14ac:dyDescent="0.3"/>
    <row r="540" customFormat="1" ht="14" x14ac:dyDescent="0.3"/>
    <row r="541" customFormat="1" ht="14" x14ac:dyDescent="0.3"/>
    <row r="542" customFormat="1" ht="14" x14ac:dyDescent="0.3"/>
    <row r="543" customFormat="1" ht="14" x14ac:dyDescent="0.3"/>
    <row r="544" customFormat="1" ht="14" x14ac:dyDescent="0.3"/>
    <row r="545" customFormat="1" ht="14" x14ac:dyDescent="0.3"/>
    <row r="546" customFormat="1" ht="14" x14ac:dyDescent="0.3"/>
    <row r="547" customFormat="1" ht="14" x14ac:dyDescent="0.3"/>
    <row r="548" customFormat="1" ht="14" x14ac:dyDescent="0.3"/>
    <row r="549" customFormat="1" ht="14" x14ac:dyDescent="0.3"/>
    <row r="550" customFormat="1" ht="14" x14ac:dyDescent="0.3"/>
    <row r="551" customFormat="1" ht="14" x14ac:dyDescent="0.3"/>
    <row r="552" customFormat="1" ht="14" x14ac:dyDescent="0.3"/>
    <row r="553" customFormat="1" ht="14" x14ac:dyDescent="0.3"/>
    <row r="554" customFormat="1" ht="14" x14ac:dyDescent="0.3"/>
    <row r="555" customFormat="1" ht="14" x14ac:dyDescent="0.3"/>
    <row r="556" customFormat="1" ht="14" x14ac:dyDescent="0.3"/>
    <row r="557" customFormat="1" ht="14" x14ac:dyDescent="0.3"/>
    <row r="558" customFormat="1" ht="14" x14ac:dyDescent="0.3"/>
    <row r="559" customFormat="1" ht="14" x14ac:dyDescent="0.3"/>
    <row r="560" customFormat="1" ht="14" x14ac:dyDescent="0.3"/>
    <row r="561" customFormat="1" ht="14" x14ac:dyDescent="0.3"/>
    <row r="562" customFormat="1" ht="14" x14ac:dyDescent="0.3"/>
    <row r="563" customFormat="1" ht="14" x14ac:dyDescent="0.3"/>
    <row r="564" customFormat="1" ht="14" x14ac:dyDescent="0.3"/>
    <row r="565" customFormat="1" ht="14" x14ac:dyDescent="0.3"/>
    <row r="566" customFormat="1" ht="14" x14ac:dyDescent="0.3"/>
    <row r="567" customFormat="1" ht="14" x14ac:dyDescent="0.3"/>
    <row r="568" customFormat="1" ht="14" x14ac:dyDescent="0.3"/>
    <row r="569" customFormat="1" ht="14" x14ac:dyDescent="0.3"/>
    <row r="570" customFormat="1" ht="14" x14ac:dyDescent="0.3"/>
    <row r="571" customFormat="1" ht="14" x14ac:dyDescent="0.3"/>
    <row r="572" customFormat="1" ht="14" x14ac:dyDescent="0.3"/>
    <row r="573" customFormat="1" ht="14" x14ac:dyDescent="0.3"/>
    <row r="574" customFormat="1" ht="14" x14ac:dyDescent="0.3"/>
    <row r="575" customFormat="1" ht="14" x14ac:dyDescent="0.3"/>
    <row r="576" customFormat="1" ht="14" x14ac:dyDescent="0.3"/>
    <row r="577" customFormat="1" ht="14" x14ac:dyDescent="0.3"/>
    <row r="578" customFormat="1" ht="14" x14ac:dyDescent="0.3"/>
    <row r="579" customFormat="1" ht="14" x14ac:dyDescent="0.3"/>
    <row r="580" customFormat="1" ht="14" x14ac:dyDescent="0.3"/>
    <row r="581" customFormat="1" ht="14" x14ac:dyDescent="0.3"/>
    <row r="582" customFormat="1" ht="14" x14ac:dyDescent="0.3"/>
    <row r="583" customFormat="1" ht="14" x14ac:dyDescent="0.3"/>
    <row r="584" customFormat="1" ht="14" x14ac:dyDescent="0.3"/>
    <row r="585" customFormat="1" ht="14" x14ac:dyDescent="0.3"/>
    <row r="586" customFormat="1" ht="14" x14ac:dyDescent="0.3"/>
    <row r="587" customFormat="1" ht="14" x14ac:dyDescent="0.3"/>
    <row r="588" customFormat="1" ht="14" x14ac:dyDescent="0.3"/>
    <row r="589" customFormat="1" ht="14" x14ac:dyDescent="0.3"/>
    <row r="590" customFormat="1" ht="14" x14ac:dyDescent="0.3"/>
    <row r="591" customFormat="1" ht="14" x14ac:dyDescent="0.3"/>
    <row r="592" customFormat="1" ht="14" x14ac:dyDescent="0.3"/>
    <row r="593" customFormat="1" ht="14" x14ac:dyDescent="0.3"/>
    <row r="594" customFormat="1" ht="14" x14ac:dyDescent="0.3"/>
    <row r="595" customFormat="1" ht="14" x14ac:dyDescent="0.3"/>
    <row r="596" customFormat="1" ht="14" x14ac:dyDescent="0.3"/>
    <row r="597" customFormat="1" ht="14" x14ac:dyDescent="0.3"/>
    <row r="598" customFormat="1" ht="14" x14ac:dyDescent="0.3"/>
    <row r="599" customFormat="1" ht="14" x14ac:dyDescent="0.3"/>
    <row r="600" customFormat="1" ht="14" x14ac:dyDescent="0.3"/>
    <row r="601" customFormat="1" ht="14" x14ac:dyDescent="0.3"/>
    <row r="602" customFormat="1" ht="14" x14ac:dyDescent="0.3"/>
    <row r="603" customFormat="1" ht="14" x14ac:dyDescent="0.3"/>
    <row r="604" customFormat="1" ht="14" x14ac:dyDescent="0.3"/>
    <row r="605" customFormat="1" ht="14" x14ac:dyDescent="0.3"/>
    <row r="606" customFormat="1" ht="14" x14ac:dyDescent="0.3"/>
    <row r="607" customFormat="1" ht="14" x14ac:dyDescent="0.3"/>
    <row r="608" customFormat="1" ht="14" x14ac:dyDescent="0.3"/>
    <row r="609" customFormat="1" ht="14" x14ac:dyDescent="0.3"/>
    <row r="610" customFormat="1" ht="14" x14ac:dyDescent="0.3"/>
    <row r="611" customFormat="1" ht="14" x14ac:dyDescent="0.3"/>
    <row r="612" customFormat="1" ht="14" x14ac:dyDescent="0.3"/>
    <row r="613" customFormat="1" ht="14" x14ac:dyDescent="0.3"/>
    <row r="614" customFormat="1" ht="14" x14ac:dyDescent="0.3"/>
    <row r="615" customFormat="1" ht="14" x14ac:dyDescent="0.3"/>
    <row r="616" customFormat="1" ht="14" x14ac:dyDescent="0.3"/>
    <row r="617" customFormat="1" ht="14" x14ac:dyDescent="0.3"/>
    <row r="618" customFormat="1" ht="14" x14ac:dyDescent="0.3"/>
    <row r="619" customFormat="1" ht="14" x14ac:dyDescent="0.3"/>
    <row r="620" customFormat="1" ht="14" x14ac:dyDescent="0.3"/>
    <row r="621" customFormat="1" ht="14" x14ac:dyDescent="0.3"/>
    <row r="622" customFormat="1" ht="14" x14ac:dyDescent="0.3"/>
    <row r="623" customFormat="1" ht="14" x14ac:dyDescent="0.3"/>
    <row r="624" customFormat="1" ht="14" x14ac:dyDescent="0.3"/>
    <row r="625" customFormat="1" ht="14" x14ac:dyDescent="0.3"/>
    <row r="626" customFormat="1" ht="14" x14ac:dyDescent="0.3"/>
    <row r="627" customFormat="1" ht="14" x14ac:dyDescent="0.3"/>
    <row r="628" customFormat="1" ht="14" x14ac:dyDescent="0.3"/>
    <row r="629" customFormat="1" ht="14" x14ac:dyDescent="0.3"/>
    <row r="630" customFormat="1" ht="14" x14ac:dyDescent="0.3"/>
    <row r="631" customFormat="1" ht="14" x14ac:dyDescent="0.3"/>
    <row r="632" customFormat="1" ht="14" x14ac:dyDescent="0.3"/>
    <row r="633" customFormat="1" ht="14" x14ac:dyDescent="0.3"/>
    <row r="634" customFormat="1" ht="14" x14ac:dyDescent="0.3"/>
    <row r="635" customFormat="1" ht="14" x14ac:dyDescent="0.3"/>
    <row r="636" customFormat="1" ht="14" x14ac:dyDescent="0.3"/>
    <row r="637" customFormat="1" ht="14" x14ac:dyDescent="0.3"/>
    <row r="638" customFormat="1" ht="14" x14ac:dyDescent="0.3"/>
    <row r="639" customFormat="1" ht="14" x14ac:dyDescent="0.3"/>
    <row r="640" customFormat="1" ht="14" x14ac:dyDescent="0.3"/>
    <row r="641" customFormat="1" ht="14" x14ac:dyDescent="0.3"/>
    <row r="642" customFormat="1" ht="14" x14ac:dyDescent="0.3"/>
    <row r="643" customFormat="1" ht="14" x14ac:dyDescent="0.3"/>
    <row r="644" customFormat="1" ht="14" x14ac:dyDescent="0.3"/>
    <row r="645" customFormat="1" ht="14" x14ac:dyDescent="0.3"/>
    <row r="646" customFormat="1" ht="14" x14ac:dyDescent="0.3"/>
    <row r="647" customFormat="1" ht="14" x14ac:dyDescent="0.3"/>
    <row r="648" customFormat="1" ht="14" x14ac:dyDescent="0.3"/>
    <row r="649" customFormat="1" ht="14" x14ac:dyDescent="0.3"/>
    <row r="650" customFormat="1" ht="14" x14ac:dyDescent="0.3"/>
    <row r="651" customFormat="1" ht="14" x14ac:dyDescent="0.3"/>
    <row r="652" customFormat="1" ht="14" x14ac:dyDescent="0.3"/>
    <row r="653" customFormat="1" ht="14" x14ac:dyDescent="0.3"/>
    <row r="654" customFormat="1" ht="14" x14ac:dyDescent="0.3"/>
    <row r="655" customFormat="1" ht="14" x14ac:dyDescent="0.3"/>
    <row r="656" customFormat="1" ht="14" x14ac:dyDescent="0.3"/>
    <row r="657" customFormat="1" ht="14" x14ac:dyDescent="0.3"/>
    <row r="658" customFormat="1" ht="14" x14ac:dyDescent="0.3"/>
    <row r="659" customFormat="1" ht="14" x14ac:dyDescent="0.3"/>
    <row r="660" customFormat="1" ht="14" x14ac:dyDescent="0.3"/>
    <row r="661" customFormat="1" ht="14" x14ac:dyDescent="0.3"/>
    <row r="662" customFormat="1" ht="14" x14ac:dyDescent="0.3"/>
    <row r="663" customFormat="1" ht="14" x14ac:dyDescent="0.3"/>
    <row r="664" customFormat="1" ht="14" x14ac:dyDescent="0.3"/>
    <row r="665" customFormat="1" ht="14" x14ac:dyDescent="0.3"/>
    <row r="666" customFormat="1" ht="14" x14ac:dyDescent="0.3"/>
    <row r="667" customFormat="1" ht="14" x14ac:dyDescent="0.3"/>
    <row r="668" customFormat="1" ht="14" x14ac:dyDescent="0.3"/>
    <row r="669" customFormat="1" ht="14" x14ac:dyDescent="0.3"/>
    <row r="670" customFormat="1" ht="14" x14ac:dyDescent="0.3"/>
    <row r="671" customFormat="1" ht="14" x14ac:dyDescent="0.3"/>
    <row r="672" customFormat="1" ht="14" x14ac:dyDescent="0.3"/>
    <row r="673" customFormat="1" ht="14" x14ac:dyDescent="0.3"/>
    <row r="674" customFormat="1" ht="14" x14ac:dyDescent="0.3"/>
    <row r="675" customFormat="1" ht="14" x14ac:dyDescent="0.3"/>
    <row r="676" customFormat="1" ht="14" x14ac:dyDescent="0.3"/>
    <row r="677" customFormat="1" ht="14" x14ac:dyDescent="0.3"/>
    <row r="678" customFormat="1" ht="14" x14ac:dyDescent="0.3"/>
    <row r="679" customFormat="1" ht="14" x14ac:dyDescent="0.3"/>
    <row r="680" customFormat="1" ht="14" x14ac:dyDescent="0.3"/>
    <row r="681" customFormat="1" ht="14" x14ac:dyDescent="0.3"/>
    <row r="682" customFormat="1" ht="14" x14ac:dyDescent="0.3"/>
    <row r="683" customFormat="1" ht="14" x14ac:dyDescent="0.3"/>
    <row r="684" customFormat="1" ht="14" x14ac:dyDescent="0.3"/>
    <row r="685" customFormat="1" ht="14" x14ac:dyDescent="0.3"/>
    <row r="686" customFormat="1" ht="14" x14ac:dyDescent="0.3"/>
    <row r="687" customFormat="1" ht="14" x14ac:dyDescent="0.3"/>
    <row r="688" customFormat="1" ht="14" x14ac:dyDescent="0.3"/>
    <row r="689" customFormat="1" ht="14" x14ac:dyDescent="0.3"/>
    <row r="690" customFormat="1" ht="14" x14ac:dyDescent="0.3"/>
    <row r="691" customFormat="1" ht="14" x14ac:dyDescent="0.3"/>
    <row r="692" customFormat="1" ht="14" x14ac:dyDescent="0.3"/>
    <row r="693" customFormat="1" ht="14" x14ac:dyDescent="0.3"/>
    <row r="694" customFormat="1" ht="14" x14ac:dyDescent="0.3"/>
    <row r="695" customFormat="1" ht="14" x14ac:dyDescent="0.3"/>
    <row r="696" customFormat="1" ht="14" x14ac:dyDescent="0.3"/>
    <row r="697" customFormat="1" ht="14" x14ac:dyDescent="0.3"/>
    <row r="698" customFormat="1" ht="14" x14ac:dyDescent="0.3"/>
    <row r="699" customFormat="1" ht="14" x14ac:dyDescent="0.3"/>
    <row r="700" customFormat="1" ht="14" x14ac:dyDescent="0.3"/>
    <row r="701" customFormat="1" ht="14" x14ac:dyDescent="0.3"/>
    <row r="702" customFormat="1" ht="14" x14ac:dyDescent="0.3"/>
    <row r="703" customFormat="1" ht="14" x14ac:dyDescent="0.3"/>
    <row r="704" customFormat="1" ht="14" x14ac:dyDescent="0.3"/>
    <row r="705" customFormat="1" ht="14" x14ac:dyDescent="0.3"/>
    <row r="706" customFormat="1" ht="14" x14ac:dyDescent="0.3"/>
    <row r="707" customFormat="1" ht="14" x14ac:dyDescent="0.3"/>
    <row r="708" customFormat="1" ht="14" x14ac:dyDescent="0.3"/>
    <row r="709" customFormat="1" ht="14" x14ac:dyDescent="0.3"/>
    <row r="710" customFormat="1" ht="14" x14ac:dyDescent="0.3"/>
    <row r="711" customFormat="1" ht="14" x14ac:dyDescent="0.3"/>
    <row r="712" customFormat="1" ht="14" x14ac:dyDescent="0.3"/>
    <row r="713" customFormat="1" ht="14" x14ac:dyDescent="0.3"/>
    <row r="714" customFormat="1" ht="14" x14ac:dyDescent="0.3"/>
    <row r="715" customFormat="1" ht="14" x14ac:dyDescent="0.3"/>
    <row r="716" customFormat="1" ht="14" x14ac:dyDescent="0.3"/>
    <row r="717" customFormat="1" ht="14" x14ac:dyDescent="0.3"/>
    <row r="718" customFormat="1" ht="14" x14ac:dyDescent="0.3"/>
    <row r="719" customFormat="1" ht="14" x14ac:dyDescent="0.3"/>
    <row r="720" customFormat="1" ht="14" x14ac:dyDescent="0.3"/>
    <row r="721" customFormat="1" ht="14" x14ac:dyDescent="0.3"/>
    <row r="722" customFormat="1" ht="14" x14ac:dyDescent="0.3"/>
    <row r="723" customFormat="1" ht="14" x14ac:dyDescent="0.3"/>
    <row r="724" customFormat="1" ht="14" x14ac:dyDescent="0.3"/>
    <row r="725" customFormat="1" ht="14" x14ac:dyDescent="0.3"/>
    <row r="726" customFormat="1" ht="14" x14ac:dyDescent="0.3"/>
    <row r="727" customFormat="1" ht="14" x14ac:dyDescent="0.3"/>
    <row r="728" customFormat="1" ht="14" x14ac:dyDescent="0.3"/>
    <row r="729" customFormat="1" ht="14" x14ac:dyDescent="0.3"/>
    <row r="730" customFormat="1" ht="14" x14ac:dyDescent="0.3"/>
    <row r="731" customFormat="1" ht="14" x14ac:dyDescent="0.3"/>
    <row r="732" customFormat="1" ht="14" x14ac:dyDescent="0.3"/>
    <row r="733" customFormat="1" ht="14" x14ac:dyDescent="0.3"/>
    <row r="734" customFormat="1" ht="14" x14ac:dyDescent="0.3"/>
    <row r="735" customFormat="1" ht="14" x14ac:dyDescent="0.3"/>
    <row r="736" customFormat="1" ht="14" x14ac:dyDescent="0.3"/>
    <row r="737" customFormat="1" ht="14" x14ac:dyDescent="0.3"/>
    <row r="738" customFormat="1" ht="14" x14ac:dyDescent="0.3"/>
    <row r="739" customFormat="1" ht="14" x14ac:dyDescent="0.3"/>
    <row r="740" customFormat="1" ht="14" x14ac:dyDescent="0.3"/>
    <row r="741" customFormat="1" ht="14" x14ac:dyDescent="0.3"/>
    <row r="742" customFormat="1" ht="14" x14ac:dyDescent="0.3"/>
    <row r="743" customFormat="1" ht="14" x14ac:dyDescent="0.3"/>
    <row r="744" customFormat="1" ht="14" x14ac:dyDescent="0.3"/>
    <row r="745" customFormat="1" ht="14" x14ac:dyDescent="0.3"/>
    <row r="746" customFormat="1" ht="14" x14ac:dyDescent="0.3"/>
    <row r="747" customFormat="1" ht="14" x14ac:dyDescent="0.3"/>
    <row r="748" customFormat="1" ht="14" x14ac:dyDescent="0.3"/>
    <row r="749" customFormat="1" ht="14" x14ac:dyDescent="0.3"/>
    <row r="750" customFormat="1" ht="14" x14ac:dyDescent="0.3"/>
    <row r="751" customFormat="1" ht="14" x14ac:dyDescent="0.3"/>
    <row r="752" customFormat="1" ht="14" x14ac:dyDescent="0.3"/>
    <row r="753" customFormat="1" ht="14" x14ac:dyDescent="0.3"/>
    <row r="754" customFormat="1" ht="14" x14ac:dyDescent="0.3"/>
    <row r="755" customFormat="1" ht="14" x14ac:dyDescent="0.3"/>
    <row r="756" customFormat="1" ht="14" x14ac:dyDescent="0.3"/>
    <row r="757" customFormat="1" ht="14" x14ac:dyDescent="0.3"/>
    <row r="758" customFormat="1" ht="14" x14ac:dyDescent="0.3"/>
    <row r="759" customFormat="1" ht="14" x14ac:dyDescent="0.3"/>
    <row r="760" customFormat="1" ht="14" x14ac:dyDescent="0.3"/>
    <row r="761" customFormat="1" ht="14" x14ac:dyDescent="0.3"/>
    <row r="762" customFormat="1" ht="14" x14ac:dyDescent="0.3"/>
    <row r="763" customFormat="1" ht="14" x14ac:dyDescent="0.3"/>
    <row r="764" customFormat="1" ht="14" x14ac:dyDescent="0.3"/>
    <row r="765" customFormat="1" ht="14" x14ac:dyDescent="0.3"/>
    <row r="766" customFormat="1" ht="14" x14ac:dyDescent="0.3"/>
    <row r="767" customFormat="1" ht="14" x14ac:dyDescent="0.3"/>
    <row r="768" customFormat="1" ht="14" x14ac:dyDescent="0.3"/>
    <row r="769" customFormat="1" ht="14" x14ac:dyDescent="0.3"/>
    <row r="770" customFormat="1" ht="14" x14ac:dyDescent="0.3"/>
    <row r="771" customFormat="1" ht="14" x14ac:dyDescent="0.3"/>
    <row r="772" customFormat="1" ht="14" x14ac:dyDescent="0.3"/>
    <row r="773" customFormat="1" ht="14" x14ac:dyDescent="0.3"/>
    <row r="774" customFormat="1" ht="14" x14ac:dyDescent="0.3"/>
    <row r="775" customFormat="1" ht="14" x14ac:dyDescent="0.3"/>
    <row r="776" customFormat="1" ht="14" x14ac:dyDescent="0.3"/>
    <row r="777" customFormat="1" ht="14" x14ac:dyDescent="0.3"/>
    <row r="778" customFormat="1" ht="14" x14ac:dyDescent="0.3"/>
    <row r="779" customFormat="1" ht="14" x14ac:dyDescent="0.3"/>
    <row r="780" customFormat="1" ht="14" x14ac:dyDescent="0.3"/>
    <row r="781" customFormat="1" ht="14" x14ac:dyDescent="0.3"/>
    <row r="782" customFormat="1" ht="14" x14ac:dyDescent="0.3"/>
    <row r="783" customFormat="1" ht="14" x14ac:dyDescent="0.3"/>
    <row r="784" customFormat="1" ht="14" x14ac:dyDescent="0.3"/>
    <row r="785" customFormat="1" ht="14" x14ac:dyDescent="0.3"/>
    <row r="786" customFormat="1" ht="14" x14ac:dyDescent="0.3"/>
    <row r="787" customFormat="1" ht="14" x14ac:dyDescent="0.3"/>
    <row r="788" customFormat="1" ht="14" x14ac:dyDescent="0.3"/>
    <row r="789" customFormat="1" ht="14" x14ac:dyDescent="0.3"/>
    <row r="790" customFormat="1" ht="14" x14ac:dyDescent="0.3"/>
    <row r="791" customFormat="1" ht="14" x14ac:dyDescent="0.3"/>
    <row r="792" customFormat="1" ht="14" x14ac:dyDescent="0.3"/>
    <row r="793" customFormat="1" ht="14" x14ac:dyDescent="0.3"/>
    <row r="794" customFormat="1" ht="14" x14ac:dyDescent="0.3"/>
    <row r="795" customFormat="1" ht="14" x14ac:dyDescent="0.3"/>
    <row r="796" customFormat="1" ht="14" x14ac:dyDescent="0.3"/>
    <row r="797" customFormat="1" ht="14" x14ac:dyDescent="0.3"/>
    <row r="798" customFormat="1" ht="14" x14ac:dyDescent="0.3"/>
    <row r="799" customFormat="1" ht="14" x14ac:dyDescent="0.3"/>
    <row r="800" customFormat="1" ht="14" x14ac:dyDescent="0.3"/>
    <row r="801" customFormat="1" ht="14" x14ac:dyDescent="0.3"/>
    <row r="802" customFormat="1" ht="14" x14ac:dyDescent="0.3"/>
    <row r="803" customFormat="1" ht="14" x14ac:dyDescent="0.3"/>
    <row r="804" customFormat="1" ht="14" x14ac:dyDescent="0.3"/>
    <row r="805" customFormat="1" ht="14" x14ac:dyDescent="0.3"/>
    <row r="806" customFormat="1" ht="14" x14ac:dyDescent="0.3"/>
    <row r="807" customFormat="1" ht="14" x14ac:dyDescent="0.3"/>
    <row r="808" customFormat="1" ht="14" x14ac:dyDescent="0.3"/>
    <row r="809" customFormat="1" ht="14" x14ac:dyDescent="0.3"/>
    <row r="810" customFormat="1" ht="14" x14ac:dyDescent="0.3"/>
    <row r="811" customFormat="1" ht="14" x14ac:dyDescent="0.3"/>
    <row r="812" customFormat="1" ht="14" x14ac:dyDescent="0.3"/>
    <row r="813" customFormat="1" ht="14" x14ac:dyDescent="0.3"/>
    <row r="814" customFormat="1" ht="14" x14ac:dyDescent="0.3"/>
    <row r="815" customFormat="1" ht="14" x14ac:dyDescent="0.3"/>
    <row r="816" customFormat="1" ht="14" x14ac:dyDescent="0.3"/>
    <row r="817" customFormat="1" ht="14" x14ac:dyDescent="0.3"/>
    <row r="818" customFormat="1" ht="14" x14ac:dyDescent="0.3"/>
    <row r="819" customFormat="1" ht="14" x14ac:dyDescent="0.3"/>
    <row r="820" customFormat="1" ht="14" x14ac:dyDescent="0.3"/>
    <row r="821" customFormat="1" ht="14" x14ac:dyDescent="0.3"/>
    <row r="822" customFormat="1" ht="14" x14ac:dyDescent="0.3"/>
    <row r="823" customFormat="1" ht="14" x14ac:dyDescent="0.3"/>
    <row r="824" customFormat="1" ht="14" x14ac:dyDescent="0.3"/>
    <row r="825" customFormat="1" ht="14" x14ac:dyDescent="0.3"/>
    <row r="826" customFormat="1" ht="14" x14ac:dyDescent="0.3"/>
    <row r="827" customFormat="1" ht="14" x14ac:dyDescent="0.3"/>
    <row r="828" customFormat="1" ht="14" x14ac:dyDescent="0.3"/>
    <row r="829" customFormat="1" ht="14" x14ac:dyDescent="0.3"/>
    <row r="830" customFormat="1" ht="14" x14ac:dyDescent="0.3"/>
    <row r="831" customFormat="1" ht="14" x14ac:dyDescent="0.3"/>
    <row r="832" customFormat="1" ht="14" x14ac:dyDescent="0.3"/>
    <row r="833" customFormat="1" ht="14" x14ac:dyDescent="0.3"/>
    <row r="834" customFormat="1" ht="14" x14ac:dyDescent="0.3"/>
    <row r="835" customFormat="1" ht="14" x14ac:dyDescent="0.3"/>
    <row r="836" customFormat="1" ht="14" x14ac:dyDescent="0.3"/>
    <row r="837" customFormat="1" ht="14" x14ac:dyDescent="0.3"/>
    <row r="838" customFormat="1" ht="14" x14ac:dyDescent="0.3"/>
    <row r="839" customFormat="1" ht="14" x14ac:dyDescent="0.3"/>
    <row r="840" customFormat="1" ht="14" x14ac:dyDescent="0.3"/>
    <row r="841" customFormat="1" ht="14" x14ac:dyDescent="0.3"/>
    <row r="842" customFormat="1" ht="14" x14ac:dyDescent="0.3"/>
    <row r="843" customFormat="1" ht="14" x14ac:dyDescent="0.3"/>
    <row r="844" customFormat="1" ht="14" x14ac:dyDescent="0.3"/>
    <row r="845" customFormat="1" ht="14" x14ac:dyDescent="0.3"/>
    <row r="846" customFormat="1" ht="14" x14ac:dyDescent="0.3"/>
    <row r="847" customFormat="1" ht="14" x14ac:dyDescent="0.3"/>
    <row r="848" customFormat="1" ht="14" x14ac:dyDescent="0.3"/>
    <row r="849" customFormat="1" ht="14" x14ac:dyDescent="0.3"/>
    <row r="850" customFormat="1" ht="14" x14ac:dyDescent="0.3"/>
    <row r="851" customFormat="1" ht="14" x14ac:dyDescent="0.3"/>
    <row r="852" customFormat="1" ht="14" x14ac:dyDescent="0.3"/>
    <row r="853" customFormat="1" ht="14" x14ac:dyDescent="0.3"/>
    <row r="854" customFormat="1" ht="14" x14ac:dyDescent="0.3"/>
    <row r="855" customFormat="1" ht="14" x14ac:dyDescent="0.3"/>
    <row r="856" customFormat="1" ht="14" x14ac:dyDescent="0.3"/>
    <row r="857" customFormat="1" ht="14" x14ac:dyDescent="0.3"/>
    <row r="858" customFormat="1" ht="14" x14ac:dyDescent="0.3"/>
    <row r="859" customFormat="1" ht="14" x14ac:dyDescent="0.3"/>
    <row r="860" customFormat="1" ht="14" x14ac:dyDescent="0.3"/>
    <row r="861" customFormat="1" ht="14" x14ac:dyDescent="0.3"/>
    <row r="862" customFormat="1" ht="14" x14ac:dyDescent="0.3"/>
    <row r="863" customFormat="1" ht="14" x14ac:dyDescent="0.3"/>
    <row r="864" customFormat="1" ht="14" x14ac:dyDescent="0.3"/>
    <row r="865" customFormat="1" ht="14" x14ac:dyDescent="0.3"/>
    <row r="866" customFormat="1" ht="14" x14ac:dyDescent="0.3"/>
    <row r="867" customFormat="1" ht="14" x14ac:dyDescent="0.3"/>
    <row r="868" customFormat="1" ht="14" x14ac:dyDescent="0.3"/>
    <row r="869" customFormat="1" ht="14" x14ac:dyDescent="0.3"/>
    <row r="870" customFormat="1" ht="14" x14ac:dyDescent="0.3"/>
    <row r="871" customFormat="1" ht="14" x14ac:dyDescent="0.3"/>
    <row r="872" customFormat="1" ht="14" x14ac:dyDescent="0.3"/>
    <row r="873" customFormat="1" ht="14" x14ac:dyDescent="0.3"/>
    <row r="874" customFormat="1" ht="14" x14ac:dyDescent="0.3"/>
    <row r="875" customFormat="1" ht="14" x14ac:dyDescent="0.3"/>
    <row r="876" customFormat="1" ht="14" x14ac:dyDescent="0.3"/>
    <row r="877" customFormat="1" ht="14" x14ac:dyDescent="0.3"/>
    <row r="878" customFormat="1" ht="14" x14ac:dyDescent="0.3"/>
    <row r="879" customFormat="1" ht="14" x14ac:dyDescent="0.3"/>
    <row r="880" customFormat="1" ht="14" x14ac:dyDescent="0.3"/>
    <row r="881" customFormat="1" ht="14" x14ac:dyDescent="0.3"/>
    <row r="882" customFormat="1" ht="14" x14ac:dyDescent="0.3"/>
    <row r="883" customFormat="1" ht="14" x14ac:dyDescent="0.3"/>
    <row r="884" customFormat="1" ht="14" x14ac:dyDescent="0.3"/>
    <row r="885" customFormat="1" ht="14" x14ac:dyDescent="0.3"/>
    <row r="886" customFormat="1" ht="14" x14ac:dyDescent="0.3"/>
    <row r="887" customFormat="1" ht="14" x14ac:dyDescent="0.3"/>
    <row r="888" customFormat="1" ht="14" x14ac:dyDescent="0.3"/>
    <row r="889" customFormat="1" ht="14" x14ac:dyDescent="0.3"/>
    <row r="890" customFormat="1" ht="14" x14ac:dyDescent="0.3"/>
    <row r="891" customFormat="1" ht="14" x14ac:dyDescent="0.3"/>
    <row r="892" customFormat="1" ht="14" x14ac:dyDescent="0.3"/>
    <row r="893" customFormat="1" ht="14" x14ac:dyDescent="0.3"/>
    <row r="894" customFormat="1" ht="14" x14ac:dyDescent="0.3"/>
    <row r="895" customFormat="1" ht="14" x14ac:dyDescent="0.3"/>
    <row r="896" customFormat="1" ht="14" x14ac:dyDescent="0.3"/>
    <row r="897" customFormat="1" ht="14" x14ac:dyDescent="0.3"/>
    <row r="898" customFormat="1" ht="14" x14ac:dyDescent="0.3"/>
    <row r="899" customFormat="1" ht="14" x14ac:dyDescent="0.3"/>
    <row r="900" customFormat="1" ht="14" x14ac:dyDescent="0.3"/>
    <row r="901" customFormat="1" ht="14" x14ac:dyDescent="0.3"/>
    <row r="902" customFormat="1" ht="14" x14ac:dyDescent="0.3"/>
    <row r="903" customFormat="1" ht="14" x14ac:dyDescent="0.3"/>
    <row r="904" customFormat="1" ht="14" x14ac:dyDescent="0.3"/>
    <row r="905" customFormat="1" ht="14" x14ac:dyDescent="0.3"/>
    <row r="906" customFormat="1" ht="14" x14ac:dyDescent="0.3"/>
    <row r="907" customFormat="1" ht="14" x14ac:dyDescent="0.3"/>
    <row r="908" customFormat="1" ht="14" x14ac:dyDescent="0.3"/>
    <row r="909" customFormat="1" ht="14" x14ac:dyDescent="0.3"/>
    <row r="910" customFormat="1" ht="14" x14ac:dyDescent="0.3"/>
    <row r="911" customFormat="1" ht="14" x14ac:dyDescent="0.3"/>
    <row r="912" customFormat="1" ht="14" x14ac:dyDescent="0.3"/>
    <row r="913" customFormat="1" ht="14" x14ac:dyDescent="0.3"/>
    <row r="914" customFormat="1" ht="14" x14ac:dyDescent="0.3"/>
    <row r="915" customFormat="1" ht="14" x14ac:dyDescent="0.3"/>
    <row r="916" customFormat="1" ht="14" x14ac:dyDescent="0.3"/>
    <row r="917" customFormat="1" ht="14" x14ac:dyDescent="0.3"/>
    <row r="918" customFormat="1" ht="14" x14ac:dyDescent="0.3"/>
    <row r="919" customFormat="1" ht="14" x14ac:dyDescent="0.3"/>
    <row r="920" customFormat="1" ht="14" x14ac:dyDescent="0.3"/>
    <row r="921" customFormat="1" ht="14" x14ac:dyDescent="0.3"/>
    <row r="922" customFormat="1" ht="14" x14ac:dyDescent="0.3"/>
    <row r="923" customFormat="1" ht="14" x14ac:dyDescent="0.3"/>
    <row r="924" customFormat="1" ht="14" x14ac:dyDescent="0.3"/>
    <row r="925" customFormat="1" ht="14" x14ac:dyDescent="0.3"/>
    <row r="926" customFormat="1" ht="14" x14ac:dyDescent="0.3"/>
    <row r="927" customFormat="1" ht="14" x14ac:dyDescent="0.3"/>
    <row r="928" customFormat="1" ht="14" x14ac:dyDescent="0.3"/>
    <row r="929" customFormat="1" ht="14" x14ac:dyDescent="0.3"/>
    <row r="930" customFormat="1" ht="14" x14ac:dyDescent="0.3"/>
    <row r="931" customFormat="1" ht="14" x14ac:dyDescent="0.3"/>
    <row r="932" customFormat="1" ht="14" x14ac:dyDescent="0.3"/>
    <row r="933" customFormat="1" ht="14" x14ac:dyDescent="0.3"/>
    <row r="934" customFormat="1" ht="14" x14ac:dyDescent="0.3"/>
    <row r="935" customFormat="1" ht="14" x14ac:dyDescent="0.3"/>
    <row r="936" customFormat="1" ht="14" x14ac:dyDescent="0.3"/>
    <row r="937" customFormat="1" ht="14" x14ac:dyDescent="0.3"/>
    <row r="938" customFormat="1" ht="14" x14ac:dyDescent="0.3"/>
    <row r="939" customFormat="1" ht="14" x14ac:dyDescent="0.3"/>
    <row r="940" customFormat="1" ht="14" x14ac:dyDescent="0.3"/>
    <row r="941" customFormat="1" ht="14" x14ac:dyDescent="0.3"/>
    <row r="942" customFormat="1" ht="14" x14ac:dyDescent="0.3"/>
    <row r="943" customFormat="1" ht="14" x14ac:dyDescent="0.3"/>
    <row r="944" customFormat="1" ht="14" x14ac:dyDescent="0.3"/>
    <row r="945" customFormat="1" ht="14" x14ac:dyDescent="0.3"/>
    <row r="946" customFormat="1" ht="14" x14ac:dyDescent="0.3"/>
    <row r="947" customFormat="1" ht="14" x14ac:dyDescent="0.3"/>
    <row r="948" customFormat="1" ht="14" x14ac:dyDescent="0.3"/>
    <row r="949" customFormat="1" ht="14" x14ac:dyDescent="0.3"/>
    <row r="950" customFormat="1" ht="14" x14ac:dyDescent="0.3"/>
    <row r="951" customFormat="1" ht="14" x14ac:dyDescent="0.3"/>
    <row r="952" customFormat="1" ht="14" x14ac:dyDescent="0.3"/>
    <row r="953" customFormat="1" ht="14" x14ac:dyDescent="0.3"/>
    <row r="954" customFormat="1" ht="14" x14ac:dyDescent="0.3"/>
    <row r="955" customFormat="1" ht="14" x14ac:dyDescent="0.3"/>
    <row r="956" customFormat="1" ht="14" x14ac:dyDescent="0.3"/>
    <row r="957" customFormat="1" ht="14" x14ac:dyDescent="0.3"/>
    <row r="958" customFormat="1" ht="14" x14ac:dyDescent="0.3"/>
    <row r="959" customFormat="1" ht="14" x14ac:dyDescent="0.3"/>
    <row r="960" customFormat="1" ht="14" x14ac:dyDescent="0.3"/>
    <row r="961" customFormat="1" ht="14" x14ac:dyDescent="0.3"/>
    <row r="962" customFormat="1" ht="14" x14ac:dyDescent="0.3"/>
    <row r="963" customFormat="1" ht="14" x14ac:dyDescent="0.3"/>
    <row r="964" customFormat="1" ht="14" x14ac:dyDescent="0.3"/>
    <row r="965" customFormat="1" ht="14" x14ac:dyDescent="0.3"/>
    <row r="966" customFormat="1" ht="14" x14ac:dyDescent="0.3"/>
    <row r="967" customFormat="1" ht="14" x14ac:dyDescent="0.3"/>
    <row r="968" customFormat="1" ht="14" x14ac:dyDescent="0.3"/>
    <row r="969" customFormat="1" ht="14" x14ac:dyDescent="0.3"/>
    <row r="970" customFormat="1" ht="14" x14ac:dyDescent="0.3"/>
    <row r="971" customFormat="1" ht="14" x14ac:dyDescent="0.3"/>
    <row r="972" customFormat="1" ht="14" x14ac:dyDescent="0.3"/>
    <row r="973" customFormat="1" ht="14" x14ac:dyDescent="0.3"/>
    <row r="974" customFormat="1" ht="14" x14ac:dyDescent="0.3"/>
    <row r="975" customFormat="1" ht="14" x14ac:dyDescent="0.3"/>
    <row r="976" customFormat="1" ht="14" x14ac:dyDescent="0.3"/>
    <row r="977" customFormat="1" ht="14" x14ac:dyDescent="0.3"/>
    <row r="978" customFormat="1" ht="14" x14ac:dyDescent="0.3"/>
    <row r="979" customFormat="1" ht="14" x14ac:dyDescent="0.3"/>
    <row r="980" customFormat="1" ht="14" x14ac:dyDescent="0.3"/>
    <row r="981" customFormat="1" ht="14" x14ac:dyDescent="0.3"/>
    <row r="982" customFormat="1" ht="14" x14ac:dyDescent="0.3"/>
    <row r="983" customFormat="1" ht="14" x14ac:dyDescent="0.3"/>
    <row r="984" customFormat="1" ht="14" x14ac:dyDescent="0.3"/>
    <row r="985" customFormat="1" ht="14" x14ac:dyDescent="0.3"/>
    <row r="986" customFormat="1" ht="14" x14ac:dyDescent="0.3"/>
    <row r="987" customFormat="1" ht="14" x14ac:dyDescent="0.3"/>
    <row r="988" customFormat="1" ht="14" x14ac:dyDescent="0.3"/>
    <row r="989" customFormat="1" ht="14" x14ac:dyDescent="0.3"/>
    <row r="990" customFormat="1" ht="14" x14ac:dyDescent="0.3"/>
    <row r="991" customFormat="1" ht="14" x14ac:dyDescent="0.3"/>
    <row r="992" customFormat="1" ht="14" x14ac:dyDescent="0.3"/>
    <row r="993" customFormat="1" ht="14" x14ac:dyDescent="0.3"/>
    <row r="994" customFormat="1" ht="14" x14ac:dyDescent="0.3"/>
    <row r="995" customFormat="1" ht="14" x14ac:dyDescent="0.3"/>
    <row r="996" customFormat="1" ht="14" x14ac:dyDescent="0.3"/>
    <row r="997" customFormat="1" ht="14" x14ac:dyDescent="0.3"/>
    <row r="998" customFormat="1" ht="14" x14ac:dyDescent="0.3"/>
    <row r="999" customFormat="1" ht="14" x14ac:dyDescent="0.3"/>
    <row r="1000" customFormat="1" ht="14" x14ac:dyDescent="0.3"/>
    <row r="1001" customFormat="1" ht="14" x14ac:dyDescent="0.3"/>
    <row r="1002" customFormat="1" ht="14" x14ac:dyDescent="0.3"/>
    <row r="1003" customFormat="1" ht="14" x14ac:dyDescent="0.3"/>
    <row r="1004" customFormat="1" ht="14" x14ac:dyDescent="0.3"/>
    <row r="1005" customFormat="1" ht="14" x14ac:dyDescent="0.3"/>
    <row r="1006" customFormat="1" ht="14" x14ac:dyDescent="0.3"/>
    <row r="1007" customFormat="1" ht="14" x14ac:dyDescent="0.3"/>
    <row r="1008" customFormat="1" ht="14" x14ac:dyDescent="0.3"/>
    <row r="1009" customFormat="1" ht="14" x14ac:dyDescent="0.3"/>
    <row r="1010" customFormat="1" ht="14" x14ac:dyDescent="0.3"/>
    <row r="1011" customFormat="1" ht="14" x14ac:dyDescent="0.3"/>
    <row r="1012" customFormat="1" ht="14" x14ac:dyDescent="0.3"/>
    <row r="1013" customFormat="1" ht="14" x14ac:dyDescent="0.3"/>
    <row r="1014" customFormat="1" ht="14" x14ac:dyDescent="0.3"/>
    <row r="1015" customFormat="1" ht="14" x14ac:dyDescent="0.3"/>
    <row r="1016" customFormat="1" ht="14" x14ac:dyDescent="0.3"/>
    <row r="1017" customFormat="1" ht="14" x14ac:dyDescent="0.3"/>
    <row r="1018" customFormat="1" ht="14" x14ac:dyDescent="0.3"/>
    <row r="1019" customFormat="1" ht="14" x14ac:dyDescent="0.3"/>
    <row r="1020" customFormat="1" ht="14" x14ac:dyDescent="0.3"/>
    <row r="1021" customFormat="1" ht="14" x14ac:dyDescent="0.3"/>
    <row r="1022" customFormat="1" ht="14" x14ac:dyDescent="0.3"/>
    <row r="1023" customFormat="1" ht="14" x14ac:dyDescent="0.3"/>
    <row r="1024" customFormat="1" ht="14" x14ac:dyDescent="0.3"/>
    <row r="1025" customFormat="1" ht="14" x14ac:dyDescent="0.3"/>
    <row r="1026" customFormat="1" ht="14" x14ac:dyDescent="0.3"/>
    <row r="1027" customFormat="1" ht="14" x14ac:dyDescent="0.3"/>
    <row r="1028" customFormat="1" ht="14" x14ac:dyDescent="0.3"/>
    <row r="1029" customFormat="1" ht="14" x14ac:dyDescent="0.3"/>
    <row r="1030" customFormat="1" ht="14" x14ac:dyDescent="0.3"/>
    <row r="1031" customFormat="1" ht="14" x14ac:dyDescent="0.3"/>
    <row r="1032" customFormat="1" ht="14" x14ac:dyDescent="0.3"/>
    <row r="1033" customFormat="1" ht="14" x14ac:dyDescent="0.3"/>
    <row r="1034" customFormat="1" ht="14" x14ac:dyDescent="0.3"/>
    <row r="1035" customFormat="1" ht="14" x14ac:dyDescent="0.3"/>
    <row r="1036" customFormat="1" ht="14" x14ac:dyDescent="0.3"/>
    <row r="1037" customFormat="1" ht="14" x14ac:dyDescent="0.3"/>
    <row r="1038" customFormat="1"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31F955F2-D46C-41AA-B019-1D591C37B071}">
      <formula1>"FDA,FDA-1,FDA-2,FDA-3,FDA-4"</formula1>
    </dataValidation>
    <dataValidation type="list" allowBlank="1" sqref="B7:B174" xr:uid="{B029B895-BB70-438E-93E0-3DAE4524365D}">
      <formula1>"DAS,DAS-1,DAS-2,DAS-3,DAS-4,DAS-5,CAA-1,CAA-2,CAA-3,CAA-4,CAA-5"</formula1>
    </dataValidation>
    <dataValidation type="list" allowBlank="1" sqref="D205:D209 D192:D193 D7:D174 D221:D225 D213:D217 D254:D256 D265:D267 D275:D305 D238:D245" xr:uid="{D0BB2527-93DF-43C9-BBC9-E0DE419A7710}">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E44CD-FE1C-4156-9045-C2830E396F4A}">
  <dimension ref="A1:AD1038"/>
  <sheetViews>
    <sheetView topLeftCell="A203" zoomScale="71" zoomScaleNormal="71" workbookViewId="0">
      <selection activeCell="C209" sqref="C209"/>
    </sheetView>
  </sheetViews>
  <sheetFormatPr defaultColWidth="12.58203125" defaultRowHeight="15" customHeight="1" x14ac:dyDescent="0.3"/>
  <cols>
    <col min="1" max="1" width="47.58203125" customWidth="1"/>
    <col min="2" max="2" width="13.75" bestFit="1" customWidth="1"/>
    <col min="3" max="3" width="31.83203125" customWidth="1"/>
    <col min="4" max="4" width="14.5" customWidth="1"/>
    <col min="5" max="5" width="9.83203125" customWidth="1"/>
    <col min="6" max="6" width="52.83203125" customWidth="1"/>
    <col min="7" max="7" width="19.83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500</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4" t="s">
        <v>179</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182</v>
      </c>
      <c r="B7" s="100" t="s">
        <v>39</v>
      </c>
      <c r="C7" s="100" t="s">
        <v>220</v>
      </c>
      <c r="D7" s="94" t="s">
        <v>227</v>
      </c>
      <c r="E7" s="53">
        <v>1</v>
      </c>
      <c r="F7" s="90" t="s">
        <v>557</v>
      </c>
      <c r="G7" s="54">
        <v>0</v>
      </c>
      <c r="H7" s="101">
        <v>431.89</v>
      </c>
      <c r="I7" s="101">
        <v>1727.55</v>
      </c>
      <c r="J7" s="102">
        <f t="shared" ref="J7:J70" si="0">H7+I7</f>
        <v>2159.44</v>
      </c>
      <c r="K7" s="17"/>
      <c r="L7" s="17"/>
      <c r="M7" s="17"/>
      <c r="N7" s="17"/>
      <c r="O7" s="17"/>
      <c r="P7" s="17"/>
      <c r="Q7" s="17"/>
      <c r="R7" s="18"/>
      <c r="S7" s="18"/>
      <c r="T7" s="18"/>
      <c r="U7" s="18"/>
      <c r="V7" s="18"/>
      <c r="W7" s="18"/>
      <c r="X7" s="18"/>
      <c r="Y7" s="18"/>
      <c r="Z7" s="18"/>
      <c r="AA7" s="5"/>
      <c r="AB7" s="5"/>
      <c r="AC7" s="5"/>
      <c r="AD7" s="5"/>
    </row>
    <row r="8" spans="1:30" ht="14.5" x14ac:dyDescent="0.3">
      <c r="A8" s="56" t="s">
        <v>181</v>
      </c>
      <c r="B8" s="103" t="s">
        <v>33</v>
      </c>
      <c r="C8" s="100" t="s">
        <v>220</v>
      </c>
      <c r="D8" s="94" t="s">
        <v>227</v>
      </c>
      <c r="E8" s="53">
        <v>1</v>
      </c>
      <c r="F8" s="61" t="s">
        <v>229</v>
      </c>
      <c r="G8" s="54">
        <v>0</v>
      </c>
      <c r="H8" s="101">
        <v>930.22</v>
      </c>
      <c r="I8" s="101">
        <v>3720.87</v>
      </c>
      <c r="J8" s="102">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103" t="s">
        <v>37</v>
      </c>
      <c r="C9" s="103" t="s">
        <v>221</v>
      </c>
      <c r="D9" s="94" t="s">
        <v>227</v>
      </c>
      <c r="E9" s="53">
        <v>1</v>
      </c>
      <c r="F9" s="60" t="s">
        <v>230</v>
      </c>
      <c r="G9" s="54">
        <v>0</v>
      </c>
      <c r="H9" s="101">
        <v>664.44</v>
      </c>
      <c r="I9" s="101">
        <v>2657.77</v>
      </c>
      <c r="J9" s="102">
        <f t="shared" si="0"/>
        <v>3322.21</v>
      </c>
      <c r="K9" s="47"/>
      <c r="L9" s="47"/>
      <c r="M9" s="47"/>
      <c r="N9" s="47"/>
      <c r="O9" s="47"/>
      <c r="P9" s="47"/>
      <c r="Q9" s="47"/>
    </row>
    <row r="10" spans="1:30" ht="14.5" x14ac:dyDescent="0.3">
      <c r="A10" s="56" t="s">
        <v>189</v>
      </c>
      <c r="B10" s="100" t="s">
        <v>31</v>
      </c>
      <c r="C10" s="100" t="s">
        <v>224</v>
      </c>
      <c r="D10" s="94" t="s">
        <v>227</v>
      </c>
      <c r="E10" s="53">
        <v>1</v>
      </c>
      <c r="F10" s="114" t="s">
        <v>513</v>
      </c>
      <c r="G10" s="54">
        <v>0</v>
      </c>
      <c r="H10" s="101">
        <v>1129.55</v>
      </c>
      <c r="I10" s="101">
        <v>4518.2</v>
      </c>
      <c r="J10" s="102">
        <f t="shared" si="0"/>
        <v>5647.75</v>
      </c>
    </row>
    <row r="11" spans="1:30" ht="14.5" x14ac:dyDescent="0.3">
      <c r="A11" s="56" t="s">
        <v>182</v>
      </c>
      <c r="B11" s="100" t="s">
        <v>39</v>
      </c>
      <c r="C11" s="100" t="s">
        <v>222</v>
      </c>
      <c r="D11" s="94" t="s">
        <v>227</v>
      </c>
      <c r="E11" s="53">
        <v>1</v>
      </c>
      <c r="F11" s="114" t="s">
        <v>231</v>
      </c>
      <c r="G11" s="54">
        <v>0</v>
      </c>
      <c r="H11" s="101">
        <v>431.89</v>
      </c>
      <c r="I11" s="101">
        <v>1727.55</v>
      </c>
      <c r="J11" s="102">
        <f t="shared" si="0"/>
        <v>2159.44</v>
      </c>
    </row>
    <row r="12" spans="1:30" ht="14.5" x14ac:dyDescent="0.3">
      <c r="A12" s="55" t="s">
        <v>180</v>
      </c>
      <c r="B12" s="103" t="s">
        <v>37</v>
      </c>
      <c r="C12" s="104" t="s">
        <v>219</v>
      </c>
      <c r="D12" s="94" t="s">
        <v>227</v>
      </c>
      <c r="E12" s="53">
        <v>1</v>
      </c>
      <c r="F12" s="115" t="s">
        <v>330</v>
      </c>
      <c r="G12" s="54">
        <v>0</v>
      </c>
      <c r="H12" s="101">
        <v>664.44</v>
      </c>
      <c r="I12" s="101">
        <v>2657.77</v>
      </c>
      <c r="J12" s="102">
        <f t="shared" si="0"/>
        <v>3322.21</v>
      </c>
    </row>
    <row r="13" spans="1:30" ht="14.5" x14ac:dyDescent="0.3">
      <c r="A13" s="55" t="s">
        <v>183</v>
      </c>
      <c r="B13" s="104" t="s">
        <v>27</v>
      </c>
      <c r="C13" s="104" t="s">
        <v>223</v>
      </c>
      <c r="D13" s="94" t="s">
        <v>227</v>
      </c>
      <c r="E13" s="53">
        <v>1</v>
      </c>
      <c r="F13" s="116" t="s">
        <v>232</v>
      </c>
      <c r="G13" s="54">
        <v>0</v>
      </c>
      <c r="H13" s="101">
        <v>1461.77</v>
      </c>
      <c r="I13" s="101">
        <v>5847.08</v>
      </c>
      <c r="J13" s="102">
        <f t="shared" si="0"/>
        <v>7308.85</v>
      </c>
    </row>
    <row r="14" spans="1:30" ht="14.5" x14ac:dyDescent="0.3">
      <c r="A14" s="55" t="s">
        <v>184</v>
      </c>
      <c r="B14" s="105" t="s">
        <v>29</v>
      </c>
      <c r="C14" s="103" t="s">
        <v>221</v>
      </c>
      <c r="D14" s="122" t="s">
        <v>407</v>
      </c>
      <c r="E14" s="53">
        <v>1</v>
      </c>
      <c r="F14" s="114" t="s">
        <v>233</v>
      </c>
      <c r="G14" s="54">
        <v>0</v>
      </c>
      <c r="H14" s="101"/>
      <c r="I14" s="101">
        <v>4916.8599999999997</v>
      </c>
      <c r="J14" s="102">
        <f t="shared" si="0"/>
        <v>4916.8599999999997</v>
      </c>
    </row>
    <row r="15" spans="1:30" ht="14.5" x14ac:dyDescent="0.3">
      <c r="A15" s="55" t="s">
        <v>183</v>
      </c>
      <c r="B15" s="104" t="s">
        <v>27</v>
      </c>
      <c r="C15" s="104" t="s">
        <v>219</v>
      </c>
      <c r="D15" s="94" t="s">
        <v>227</v>
      </c>
      <c r="E15" s="53">
        <v>1</v>
      </c>
      <c r="F15" s="116" t="s">
        <v>515</v>
      </c>
      <c r="G15" s="54">
        <v>0</v>
      </c>
      <c r="H15" s="101">
        <v>1461.77</v>
      </c>
      <c r="I15" s="101">
        <v>5847.08</v>
      </c>
      <c r="J15" s="102">
        <f t="shared" si="0"/>
        <v>7308.85</v>
      </c>
    </row>
    <row r="16" spans="1:30" ht="14.5" x14ac:dyDescent="0.3">
      <c r="A16" s="55" t="s">
        <v>195</v>
      </c>
      <c r="B16" s="105" t="s">
        <v>41</v>
      </c>
      <c r="C16" s="100" t="s">
        <v>220</v>
      </c>
      <c r="D16" s="94" t="s">
        <v>227</v>
      </c>
      <c r="E16" s="53">
        <v>1</v>
      </c>
      <c r="F16" s="116" t="s">
        <v>338</v>
      </c>
      <c r="G16" s="54">
        <v>0</v>
      </c>
      <c r="H16" s="101">
        <v>265.77999999999997</v>
      </c>
      <c r="I16" s="106">
        <v>1063.1099999999999</v>
      </c>
      <c r="J16" s="107">
        <f t="shared" si="0"/>
        <v>1328.8899999999999</v>
      </c>
    </row>
    <row r="17" spans="1:10" ht="14.5" x14ac:dyDescent="0.3">
      <c r="A17" s="55" t="s">
        <v>182</v>
      </c>
      <c r="B17" s="100" t="s">
        <v>39</v>
      </c>
      <c r="C17" s="104" t="s">
        <v>219</v>
      </c>
      <c r="D17" s="94" t="s">
        <v>227</v>
      </c>
      <c r="E17" s="53">
        <v>1</v>
      </c>
      <c r="F17" s="114" t="s">
        <v>235</v>
      </c>
      <c r="G17" s="54">
        <v>0</v>
      </c>
      <c r="H17" s="101">
        <v>431.89</v>
      </c>
      <c r="I17" s="101">
        <v>1727.55</v>
      </c>
      <c r="J17" s="102">
        <f t="shared" si="0"/>
        <v>2159.44</v>
      </c>
    </row>
    <row r="18" spans="1:10" ht="14.5" x14ac:dyDescent="0.3">
      <c r="A18" s="55" t="s">
        <v>181</v>
      </c>
      <c r="B18" s="104" t="s">
        <v>33</v>
      </c>
      <c r="C18" s="100" t="s">
        <v>224</v>
      </c>
      <c r="D18" s="94" t="s">
        <v>227</v>
      </c>
      <c r="E18" s="53">
        <v>1</v>
      </c>
      <c r="F18" s="114" t="s">
        <v>236</v>
      </c>
      <c r="G18" s="54">
        <v>0</v>
      </c>
      <c r="H18" s="101">
        <v>930.22</v>
      </c>
      <c r="I18" s="101">
        <v>3720.87</v>
      </c>
      <c r="J18" s="102">
        <f t="shared" si="0"/>
        <v>4651.09</v>
      </c>
    </row>
    <row r="19" spans="1:10" ht="14.5" x14ac:dyDescent="0.3">
      <c r="A19" s="55" t="s">
        <v>183</v>
      </c>
      <c r="B19" s="104" t="s">
        <v>27</v>
      </c>
      <c r="C19" s="100" t="s">
        <v>222</v>
      </c>
      <c r="D19" s="94" t="s">
        <v>227</v>
      </c>
      <c r="E19" s="53">
        <v>1</v>
      </c>
      <c r="F19" s="114" t="s">
        <v>238</v>
      </c>
      <c r="G19" s="54">
        <v>0</v>
      </c>
      <c r="H19" s="101">
        <v>1461.77</v>
      </c>
      <c r="I19" s="101">
        <v>5847.08</v>
      </c>
      <c r="J19" s="102">
        <f t="shared" si="0"/>
        <v>7308.85</v>
      </c>
    </row>
    <row r="20" spans="1:10" ht="26" x14ac:dyDescent="0.3">
      <c r="A20" s="55" t="s">
        <v>186</v>
      </c>
      <c r="B20" s="105" t="s">
        <v>41</v>
      </c>
      <c r="C20" s="105" t="s">
        <v>226</v>
      </c>
      <c r="D20" s="122" t="s">
        <v>407</v>
      </c>
      <c r="E20" s="53">
        <v>1</v>
      </c>
      <c r="F20" s="114" t="s">
        <v>242</v>
      </c>
      <c r="G20" s="54">
        <v>0</v>
      </c>
      <c r="H20" s="101"/>
      <c r="I20" s="106">
        <v>1063.1099999999999</v>
      </c>
      <c r="J20" s="107">
        <f t="shared" si="0"/>
        <v>1063.1099999999999</v>
      </c>
    </row>
    <row r="21" spans="1:10" ht="14.5" x14ac:dyDescent="0.3">
      <c r="A21" s="55" t="s">
        <v>180</v>
      </c>
      <c r="B21" s="103" t="s">
        <v>37</v>
      </c>
      <c r="C21" s="104" t="s">
        <v>223</v>
      </c>
      <c r="D21" s="94" t="s">
        <v>227</v>
      </c>
      <c r="E21" s="53">
        <v>1</v>
      </c>
      <c r="F21" s="114" t="s">
        <v>243</v>
      </c>
      <c r="G21" s="54">
        <v>0</v>
      </c>
      <c r="H21" s="101">
        <v>664.44</v>
      </c>
      <c r="I21" s="101">
        <v>2657.77</v>
      </c>
      <c r="J21" s="102">
        <f t="shared" si="0"/>
        <v>3322.21</v>
      </c>
    </row>
    <row r="22" spans="1:10" ht="14.5" x14ac:dyDescent="0.3">
      <c r="A22" s="55" t="s">
        <v>181</v>
      </c>
      <c r="B22" s="104" t="s">
        <v>33</v>
      </c>
      <c r="C22" s="100" t="s">
        <v>224</v>
      </c>
      <c r="D22" s="94" t="s">
        <v>227</v>
      </c>
      <c r="E22" s="53">
        <v>1</v>
      </c>
      <c r="F22" s="117" t="s">
        <v>380</v>
      </c>
      <c r="G22" s="54">
        <v>0</v>
      </c>
      <c r="H22" s="101">
        <v>930.22</v>
      </c>
      <c r="I22" s="101">
        <v>3720.87</v>
      </c>
      <c r="J22" s="102">
        <f t="shared" si="0"/>
        <v>4651.09</v>
      </c>
    </row>
    <row r="23" spans="1:10" ht="14.5" x14ac:dyDescent="0.3">
      <c r="A23" s="55" t="s">
        <v>187</v>
      </c>
      <c r="B23" s="105" t="s">
        <v>25</v>
      </c>
      <c r="C23" s="104" t="s">
        <v>223</v>
      </c>
      <c r="D23" s="94" t="s">
        <v>227</v>
      </c>
      <c r="E23" s="53">
        <v>1</v>
      </c>
      <c r="F23" s="114" t="s">
        <v>245</v>
      </c>
      <c r="G23" s="54">
        <v>0</v>
      </c>
      <c r="H23" s="101">
        <v>1993.32</v>
      </c>
      <c r="I23" s="101">
        <v>7973.3</v>
      </c>
      <c r="J23" s="102">
        <f t="shared" si="0"/>
        <v>9966.6200000000008</v>
      </c>
    </row>
    <row r="24" spans="1:10" ht="14.5" x14ac:dyDescent="0.3">
      <c r="A24" s="55" t="s">
        <v>188</v>
      </c>
      <c r="B24" s="105" t="s">
        <v>35</v>
      </c>
      <c r="C24" s="105" t="s">
        <v>226</v>
      </c>
      <c r="D24" s="94" t="s">
        <v>227</v>
      </c>
      <c r="E24" s="53">
        <v>1</v>
      </c>
      <c r="F24" s="114" t="s">
        <v>247</v>
      </c>
      <c r="G24" s="54">
        <v>0</v>
      </c>
      <c r="H24" s="101">
        <v>807.29</v>
      </c>
      <c r="I24" s="101">
        <v>3229.18</v>
      </c>
      <c r="J24" s="102">
        <f t="shared" si="0"/>
        <v>4036.47</v>
      </c>
    </row>
    <row r="25" spans="1:10" ht="14.5" x14ac:dyDescent="0.3">
      <c r="A25" s="55" t="s">
        <v>187</v>
      </c>
      <c r="B25" s="105" t="s">
        <v>25</v>
      </c>
      <c r="C25" s="100" t="s">
        <v>222</v>
      </c>
      <c r="D25" s="94" t="s">
        <v>227</v>
      </c>
      <c r="E25" s="53">
        <v>1</v>
      </c>
      <c r="F25" s="116" t="s">
        <v>248</v>
      </c>
      <c r="G25" s="54">
        <v>0</v>
      </c>
      <c r="H25" s="101">
        <v>1993.32</v>
      </c>
      <c r="I25" s="101">
        <v>7973.3</v>
      </c>
      <c r="J25" s="102">
        <f t="shared" si="0"/>
        <v>9966.6200000000008</v>
      </c>
    </row>
    <row r="26" spans="1:10" ht="14.5" x14ac:dyDescent="0.3">
      <c r="A26" s="55" t="s">
        <v>180</v>
      </c>
      <c r="B26" s="103" t="s">
        <v>37</v>
      </c>
      <c r="C26" s="104" t="s">
        <v>219</v>
      </c>
      <c r="D26" s="94" t="s">
        <v>227</v>
      </c>
      <c r="E26" s="53">
        <v>1</v>
      </c>
      <c r="F26" s="114" t="s">
        <v>249</v>
      </c>
      <c r="G26" s="54">
        <v>0</v>
      </c>
      <c r="H26" s="101">
        <v>664.44</v>
      </c>
      <c r="I26" s="101">
        <v>2657.77</v>
      </c>
      <c r="J26" s="102">
        <f t="shared" si="0"/>
        <v>3322.21</v>
      </c>
    </row>
    <row r="27" spans="1:10" ht="14.5" x14ac:dyDescent="0.3">
      <c r="A27" s="55" t="s">
        <v>183</v>
      </c>
      <c r="B27" s="104" t="s">
        <v>27</v>
      </c>
      <c r="C27" s="100" t="s">
        <v>224</v>
      </c>
      <c r="D27" s="94" t="s">
        <v>227</v>
      </c>
      <c r="E27" s="53">
        <v>1</v>
      </c>
      <c r="F27" s="114" t="s">
        <v>517</v>
      </c>
      <c r="G27" s="54">
        <v>0</v>
      </c>
      <c r="H27" s="101">
        <v>1461.77</v>
      </c>
      <c r="I27" s="101">
        <v>5847.08</v>
      </c>
      <c r="J27" s="102">
        <f t="shared" si="0"/>
        <v>7308.85</v>
      </c>
    </row>
    <row r="28" spans="1:10" ht="14.5" x14ac:dyDescent="0.3">
      <c r="A28" s="55" t="s">
        <v>180</v>
      </c>
      <c r="B28" s="103" t="s">
        <v>37</v>
      </c>
      <c r="C28" s="103" t="s">
        <v>221</v>
      </c>
      <c r="D28" s="94" t="s">
        <v>227</v>
      </c>
      <c r="E28" s="53">
        <v>1</v>
      </c>
      <c r="F28" s="114" t="s">
        <v>251</v>
      </c>
      <c r="G28" s="54">
        <v>0</v>
      </c>
      <c r="H28" s="101">
        <v>664.44</v>
      </c>
      <c r="I28" s="101">
        <v>2657.77</v>
      </c>
      <c r="J28" s="102">
        <f t="shared" si="0"/>
        <v>3322.21</v>
      </c>
    </row>
    <row r="29" spans="1:10" ht="14.5" x14ac:dyDescent="0.3">
      <c r="A29" s="55" t="s">
        <v>196</v>
      </c>
      <c r="B29" s="104" t="s">
        <v>33</v>
      </c>
      <c r="C29" s="100" t="s">
        <v>225</v>
      </c>
      <c r="D29" s="94" t="s">
        <v>227</v>
      </c>
      <c r="E29" s="53">
        <v>1</v>
      </c>
      <c r="F29" s="116" t="s">
        <v>518</v>
      </c>
      <c r="G29" s="54">
        <v>0</v>
      </c>
      <c r="H29" s="101">
        <v>930.22</v>
      </c>
      <c r="I29" s="101">
        <v>3720.87</v>
      </c>
      <c r="J29" s="102">
        <f t="shared" si="0"/>
        <v>4651.09</v>
      </c>
    </row>
    <row r="30" spans="1:10" ht="14.5" x14ac:dyDescent="0.3">
      <c r="A30" s="55" t="s">
        <v>181</v>
      </c>
      <c r="B30" s="104" t="s">
        <v>33</v>
      </c>
      <c r="C30" s="100" t="s">
        <v>222</v>
      </c>
      <c r="D30" s="94" t="s">
        <v>227</v>
      </c>
      <c r="E30" s="53">
        <v>1</v>
      </c>
      <c r="F30" s="114" t="s">
        <v>252</v>
      </c>
      <c r="G30" s="54">
        <v>0</v>
      </c>
      <c r="H30" s="101">
        <v>930.22</v>
      </c>
      <c r="I30" s="101">
        <v>3720.87</v>
      </c>
      <c r="J30" s="102">
        <f t="shared" si="0"/>
        <v>4651.09</v>
      </c>
    </row>
    <row r="31" spans="1:10" ht="14.5" x14ac:dyDescent="0.3">
      <c r="A31" s="55" t="s">
        <v>183</v>
      </c>
      <c r="B31" s="104" t="s">
        <v>27</v>
      </c>
      <c r="C31" s="103" t="s">
        <v>221</v>
      </c>
      <c r="D31" s="94" t="s">
        <v>227</v>
      </c>
      <c r="E31" s="53">
        <v>1</v>
      </c>
      <c r="F31" s="114" t="s">
        <v>253</v>
      </c>
      <c r="G31" s="54">
        <v>0</v>
      </c>
      <c r="H31" s="101">
        <v>1461.77</v>
      </c>
      <c r="I31" s="101">
        <v>5847.08</v>
      </c>
      <c r="J31" s="102">
        <f t="shared" si="0"/>
        <v>7308.85</v>
      </c>
    </row>
    <row r="32" spans="1:10" ht="14.5" x14ac:dyDescent="0.3">
      <c r="A32" s="55" t="s">
        <v>189</v>
      </c>
      <c r="B32" s="105" t="s">
        <v>31</v>
      </c>
      <c r="C32" s="103" t="s">
        <v>225</v>
      </c>
      <c r="D32" s="122" t="s">
        <v>407</v>
      </c>
      <c r="E32" s="53">
        <v>1</v>
      </c>
      <c r="F32" s="114" t="s">
        <v>254</v>
      </c>
      <c r="G32" s="54">
        <v>0</v>
      </c>
      <c r="H32" s="101"/>
      <c r="I32" s="101">
        <v>4518.2</v>
      </c>
      <c r="J32" s="102">
        <f t="shared" si="0"/>
        <v>4518.2</v>
      </c>
    </row>
    <row r="33" spans="1:10" ht="14.5" x14ac:dyDescent="0.3">
      <c r="A33" s="55" t="s">
        <v>190</v>
      </c>
      <c r="B33" s="105"/>
      <c r="C33" s="100" t="s">
        <v>224</v>
      </c>
      <c r="D33" s="94" t="s">
        <v>227</v>
      </c>
      <c r="E33" s="53">
        <v>1</v>
      </c>
      <c r="F33" s="114" t="s">
        <v>255</v>
      </c>
      <c r="G33" s="54">
        <v>0</v>
      </c>
      <c r="H33" s="101">
        <v>3198</v>
      </c>
      <c r="I33" s="101">
        <v>12792</v>
      </c>
      <c r="J33" s="102">
        <f t="shared" si="0"/>
        <v>15990</v>
      </c>
    </row>
    <row r="34" spans="1:10" ht="14.5" x14ac:dyDescent="0.3">
      <c r="A34" s="55" t="s">
        <v>180</v>
      </c>
      <c r="B34" s="103" t="s">
        <v>37</v>
      </c>
      <c r="C34" s="100" t="s">
        <v>224</v>
      </c>
      <c r="D34" s="94" t="s">
        <v>227</v>
      </c>
      <c r="E34" s="53">
        <v>1</v>
      </c>
      <c r="F34" s="114" t="s">
        <v>257</v>
      </c>
      <c r="G34" s="54">
        <v>0</v>
      </c>
      <c r="H34" s="101">
        <v>664.44</v>
      </c>
      <c r="I34" s="101">
        <v>2657.77</v>
      </c>
      <c r="J34" s="102">
        <f t="shared" si="0"/>
        <v>3322.21</v>
      </c>
    </row>
    <row r="35" spans="1:10" ht="26" x14ac:dyDescent="0.3">
      <c r="A35" s="55" t="s">
        <v>191</v>
      </c>
      <c r="B35" s="105" t="s">
        <v>31</v>
      </c>
      <c r="C35" s="104" t="s">
        <v>219</v>
      </c>
      <c r="D35" s="122" t="s">
        <v>407</v>
      </c>
      <c r="E35" s="53">
        <v>1</v>
      </c>
      <c r="F35" s="114" t="s">
        <v>258</v>
      </c>
      <c r="G35" s="54">
        <v>0</v>
      </c>
      <c r="H35" s="101"/>
      <c r="I35" s="101">
        <v>4518.2</v>
      </c>
      <c r="J35" s="102">
        <f t="shared" si="0"/>
        <v>4518.2</v>
      </c>
    </row>
    <row r="36" spans="1:10" ht="14.5" x14ac:dyDescent="0.3">
      <c r="A36" s="55" t="s">
        <v>183</v>
      </c>
      <c r="B36" s="104" t="s">
        <v>27</v>
      </c>
      <c r="C36" s="100" t="s">
        <v>222</v>
      </c>
      <c r="D36" s="122" t="s">
        <v>461</v>
      </c>
      <c r="E36" s="53">
        <v>1</v>
      </c>
      <c r="F36" s="118" t="s">
        <v>246</v>
      </c>
      <c r="G36" s="54">
        <v>0</v>
      </c>
      <c r="H36" s="101"/>
      <c r="I36" s="101">
        <v>5847.08</v>
      </c>
      <c r="J36" s="102">
        <f t="shared" si="0"/>
        <v>5847.08</v>
      </c>
    </row>
    <row r="37" spans="1:10" ht="14.5" x14ac:dyDescent="0.3">
      <c r="A37" s="55" t="s">
        <v>192</v>
      </c>
      <c r="B37" s="105"/>
      <c r="C37" s="104" t="s">
        <v>223</v>
      </c>
      <c r="D37" s="94" t="s">
        <v>227</v>
      </c>
      <c r="E37" s="53">
        <v>1</v>
      </c>
      <c r="F37" s="114" t="s">
        <v>259</v>
      </c>
      <c r="G37" s="54">
        <v>0</v>
      </c>
      <c r="H37" s="101">
        <v>3198</v>
      </c>
      <c r="I37" s="101">
        <v>12792</v>
      </c>
      <c r="J37" s="102">
        <f t="shared" si="0"/>
        <v>15990</v>
      </c>
    </row>
    <row r="38" spans="1:10" ht="14.5" x14ac:dyDescent="0.3">
      <c r="A38" s="55" t="s">
        <v>182</v>
      </c>
      <c r="B38" s="100" t="s">
        <v>39</v>
      </c>
      <c r="C38" s="100" t="s">
        <v>222</v>
      </c>
      <c r="D38" s="94" t="s">
        <v>227</v>
      </c>
      <c r="E38" s="53">
        <v>1</v>
      </c>
      <c r="F38" s="114" t="s">
        <v>260</v>
      </c>
      <c r="G38" s="54">
        <v>0</v>
      </c>
      <c r="H38" s="101">
        <v>431.89</v>
      </c>
      <c r="I38" s="101">
        <v>1727.55</v>
      </c>
      <c r="J38" s="102">
        <f t="shared" si="0"/>
        <v>2159.44</v>
      </c>
    </row>
    <row r="39" spans="1:10" ht="14.5" x14ac:dyDescent="0.3">
      <c r="A39" s="55" t="s">
        <v>181</v>
      </c>
      <c r="B39" s="104" t="s">
        <v>33</v>
      </c>
      <c r="C39" s="100" t="s">
        <v>220</v>
      </c>
      <c r="D39" s="94" t="s">
        <v>227</v>
      </c>
      <c r="E39" s="53">
        <v>1</v>
      </c>
      <c r="F39" s="114" t="s">
        <v>261</v>
      </c>
      <c r="G39" s="54">
        <v>0</v>
      </c>
      <c r="H39" s="101">
        <v>930.22</v>
      </c>
      <c r="I39" s="101">
        <v>3720.87</v>
      </c>
      <c r="J39" s="102">
        <f t="shared" si="0"/>
        <v>4651.09</v>
      </c>
    </row>
    <row r="40" spans="1:10" ht="14.5" x14ac:dyDescent="0.3">
      <c r="A40" s="55" t="s">
        <v>182</v>
      </c>
      <c r="B40" s="100" t="s">
        <v>39</v>
      </c>
      <c r="C40" s="104" t="s">
        <v>219</v>
      </c>
      <c r="D40" s="94" t="s">
        <v>227</v>
      </c>
      <c r="E40" s="53">
        <v>1</v>
      </c>
      <c r="F40" s="118" t="s">
        <v>228</v>
      </c>
      <c r="G40" s="54">
        <v>0</v>
      </c>
      <c r="H40" s="101">
        <v>431.89</v>
      </c>
      <c r="I40" s="101">
        <v>1727.55</v>
      </c>
      <c r="J40" s="102">
        <f t="shared" si="0"/>
        <v>2159.44</v>
      </c>
    </row>
    <row r="41" spans="1:10" ht="14.5" x14ac:dyDescent="0.3">
      <c r="A41" s="55" t="s">
        <v>183</v>
      </c>
      <c r="B41" s="104" t="s">
        <v>27</v>
      </c>
      <c r="C41" s="103" t="s">
        <v>221</v>
      </c>
      <c r="D41" s="94" t="s">
        <v>227</v>
      </c>
      <c r="E41" s="53">
        <v>1</v>
      </c>
      <c r="F41" s="116" t="s">
        <v>263</v>
      </c>
      <c r="G41" s="54">
        <v>0</v>
      </c>
      <c r="H41" s="101">
        <v>1461.77</v>
      </c>
      <c r="I41" s="101">
        <v>5847.08</v>
      </c>
      <c r="J41" s="102">
        <f t="shared" si="0"/>
        <v>7308.85</v>
      </c>
    </row>
    <row r="42" spans="1:10" ht="14.5" x14ac:dyDescent="0.3">
      <c r="A42" s="55" t="s">
        <v>185</v>
      </c>
      <c r="B42" s="105" t="s">
        <v>29</v>
      </c>
      <c r="C42" s="100" t="s">
        <v>224</v>
      </c>
      <c r="D42" s="94" t="s">
        <v>227</v>
      </c>
      <c r="E42" s="53">
        <v>1</v>
      </c>
      <c r="F42" s="114" t="s">
        <v>264</v>
      </c>
      <c r="G42" s="54">
        <v>0</v>
      </c>
      <c r="H42" s="101">
        <v>1229.22</v>
      </c>
      <c r="I42" s="101">
        <v>4916.8599999999997</v>
      </c>
      <c r="J42" s="102">
        <f t="shared" si="0"/>
        <v>6146.08</v>
      </c>
    </row>
    <row r="43" spans="1:10" ht="14.5" x14ac:dyDescent="0.3">
      <c r="A43" s="55" t="s">
        <v>180</v>
      </c>
      <c r="B43" s="103" t="s">
        <v>37</v>
      </c>
      <c r="C43" s="100" t="s">
        <v>222</v>
      </c>
      <c r="D43" s="94" t="s">
        <v>227</v>
      </c>
      <c r="E43" s="53">
        <v>1</v>
      </c>
      <c r="F43" s="114" t="s">
        <v>265</v>
      </c>
      <c r="G43" s="54">
        <v>0</v>
      </c>
      <c r="H43" s="101">
        <v>664.44</v>
      </c>
      <c r="I43" s="101">
        <v>2657.77</v>
      </c>
      <c r="J43" s="102">
        <f t="shared" si="0"/>
        <v>3322.21</v>
      </c>
    </row>
    <row r="44" spans="1:10" ht="14.5" x14ac:dyDescent="0.3">
      <c r="A44" s="55" t="s">
        <v>180</v>
      </c>
      <c r="B44" s="103" t="s">
        <v>37</v>
      </c>
      <c r="C44" s="105" t="s">
        <v>226</v>
      </c>
      <c r="D44" s="122" t="s">
        <v>407</v>
      </c>
      <c r="E44" s="53">
        <v>1</v>
      </c>
      <c r="F44" s="114" t="s">
        <v>266</v>
      </c>
      <c r="G44" s="54">
        <v>0</v>
      </c>
      <c r="H44" s="101"/>
      <c r="I44" s="101">
        <v>2657.77</v>
      </c>
      <c r="J44" s="102">
        <f t="shared" si="0"/>
        <v>2657.77</v>
      </c>
    </row>
    <row r="45" spans="1:10" ht="14.5" x14ac:dyDescent="0.3">
      <c r="A45" s="55" t="s">
        <v>193</v>
      </c>
      <c r="B45" s="104" t="s">
        <v>27</v>
      </c>
      <c r="C45" s="100" t="s">
        <v>220</v>
      </c>
      <c r="D45" s="94" t="s">
        <v>227</v>
      </c>
      <c r="E45" s="53">
        <v>1</v>
      </c>
      <c r="F45" s="118" t="s">
        <v>549</v>
      </c>
      <c r="G45" s="54">
        <v>0</v>
      </c>
      <c r="H45" s="101">
        <v>1461.77</v>
      </c>
      <c r="I45" s="101">
        <v>5847.08</v>
      </c>
      <c r="J45" s="102">
        <f t="shared" si="0"/>
        <v>7308.85</v>
      </c>
    </row>
    <row r="46" spans="1:10" ht="14.5" x14ac:dyDescent="0.3">
      <c r="A46" s="55" t="s">
        <v>180</v>
      </c>
      <c r="B46" s="103" t="s">
        <v>37</v>
      </c>
      <c r="C46" s="104" t="s">
        <v>219</v>
      </c>
      <c r="D46" s="122" t="s">
        <v>461</v>
      </c>
      <c r="E46" s="53">
        <v>1</v>
      </c>
      <c r="F46" s="114" t="s">
        <v>267</v>
      </c>
      <c r="G46" s="54">
        <v>0</v>
      </c>
      <c r="H46" s="101"/>
      <c r="I46" s="101">
        <v>2657.77</v>
      </c>
      <c r="J46" s="102">
        <f t="shared" si="0"/>
        <v>2657.77</v>
      </c>
    </row>
    <row r="47" spans="1:10" ht="14.5" x14ac:dyDescent="0.3">
      <c r="A47" s="55" t="s">
        <v>182</v>
      </c>
      <c r="B47" s="100" t="s">
        <v>39</v>
      </c>
      <c r="C47" s="100" t="s">
        <v>222</v>
      </c>
      <c r="D47" s="94" t="s">
        <v>227</v>
      </c>
      <c r="E47" s="53">
        <v>1</v>
      </c>
      <c r="F47" s="114" t="s">
        <v>268</v>
      </c>
      <c r="G47" s="54">
        <v>0</v>
      </c>
      <c r="H47" s="101">
        <v>431.89</v>
      </c>
      <c r="I47" s="101">
        <v>1727.55</v>
      </c>
      <c r="J47" s="102">
        <f t="shared" si="0"/>
        <v>2159.44</v>
      </c>
    </row>
    <row r="48" spans="1:10" ht="14.5" x14ac:dyDescent="0.3">
      <c r="A48" s="55" t="s">
        <v>208</v>
      </c>
      <c r="B48" s="105"/>
      <c r="C48" s="104" t="s">
        <v>219</v>
      </c>
      <c r="D48" s="122" t="s">
        <v>461</v>
      </c>
      <c r="E48" s="53">
        <v>1</v>
      </c>
      <c r="F48" s="118" t="s">
        <v>318</v>
      </c>
      <c r="G48" s="54">
        <v>0</v>
      </c>
      <c r="H48" s="101"/>
      <c r="I48" s="101">
        <v>12792</v>
      </c>
      <c r="J48" s="102">
        <f t="shared" si="0"/>
        <v>12792</v>
      </c>
    </row>
    <row r="49" spans="1:10" ht="14.5" x14ac:dyDescent="0.3">
      <c r="A49" s="55" t="s">
        <v>187</v>
      </c>
      <c r="B49" s="105" t="s">
        <v>25</v>
      </c>
      <c r="C49" s="100" t="s">
        <v>225</v>
      </c>
      <c r="D49" s="94" t="s">
        <v>227</v>
      </c>
      <c r="E49" s="53">
        <v>1</v>
      </c>
      <c r="F49" s="114" t="s">
        <v>333</v>
      </c>
      <c r="G49" s="54">
        <v>0</v>
      </c>
      <c r="H49" s="101">
        <v>1993.32</v>
      </c>
      <c r="I49" s="101">
        <v>7973.3</v>
      </c>
      <c r="J49" s="102">
        <f t="shared" si="0"/>
        <v>9966.6200000000008</v>
      </c>
    </row>
    <row r="50" spans="1:10" ht="14.5" x14ac:dyDescent="0.3">
      <c r="A50" s="55" t="s">
        <v>189</v>
      </c>
      <c r="B50" s="105" t="s">
        <v>31</v>
      </c>
      <c r="C50" s="104" t="s">
        <v>223</v>
      </c>
      <c r="D50" s="94" t="s">
        <v>227</v>
      </c>
      <c r="E50" s="53">
        <v>1</v>
      </c>
      <c r="F50" s="114" t="s">
        <v>269</v>
      </c>
      <c r="G50" s="54">
        <v>0</v>
      </c>
      <c r="H50" s="101">
        <v>1129.55</v>
      </c>
      <c r="I50" s="101">
        <v>4518.2</v>
      </c>
      <c r="J50" s="102">
        <f t="shared" si="0"/>
        <v>5647.75</v>
      </c>
    </row>
    <row r="51" spans="1:10" ht="14.5" x14ac:dyDescent="0.3">
      <c r="A51" s="55" t="s">
        <v>181</v>
      </c>
      <c r="B51" s="104" t="s">
        <v>33</v>
      </c>
      <c r="C51" s="104" t="s">
        <v>219</v>
      </c>
      <c r="D51" s="94" t="s">
        <v>227</v>
      </c>
      <c r="E51" s="53">
        <v>1</v>
      </c>
      <c r="F51" s="116" t="s">
        <v>270</v>
      </c>
      <c r="G51" s="54">
        <v>0</v>
      </c>
      <c r="H51" s="101">
        <v>930.22</v>
      </c>
      <c r="I51" s="101">
        <v>3720.87</v>
      </c>
      <c r="J51" s="102">
        <f t="shared" si="0"/>
        <v>4651.09</v>
      </c>
    </row>
    <row r="52" spans="1:10" ht="14.5" x14ac:dyDescent="0.3">
      <c r="A52" s="55" t="s">
        <v>194</v>
      </c>
      <c r="B52" s="104" t="s">
        <v>33</v>
      </c>
      <c r="C52" s="100" t="s">
        <v>222</v>
      </c>
      <c r="D52" s="122" t="s">
        <v>407</v>
      </c>
      <c r="E52" s="53">
        <v>1</v>
      </c>
      <c r="F52" s="114" t="s">
        <v>271</v>
      </c>
      <c r="G52" s="54">
        <v>0</v>
      </c>
      <c r="H52" s="101"/>
      <c r="I52" s="101">
        <v>3720.87</v>
      </c>
      <c r="J52" s="102">
        <f t="shared" si="0"/>
        <v>3720.87</v>
      </c>
    </row>
    <row r="53" spans="1:10" ht="14.5" x14ac:dyDescent="0.3">
      <c r="A53" s="55" t="s">
        <v>183</v>
      </c>
      <c r="B53" s="104" t="s">
        <v>27</v>
      </c>
      <c r="C53" s="103" t="s">
        <v>221</v>
      </c>
      <c r="D53" s="94" t="s">
        <v>227</v>
      </c>
      <c r="E53" s="53">
        <v>1</v>
      </c>
      <c r="F53" s="114" t="s">
        <v>274</v>
      </c>
      <c r="G53" s="54">
        <v>0</v>
      </c>
      <c r="H53" s="101">
        <v>1461.77</v>
      </c>
      <c r="I53" s="101">
        <v>5847.08</v>
      </c>
      <c r="J53" s="102">
        <f t="shared" si="0"/>
        <v>7308.85</v>
      </c>
    </row>
    <row r="54" spans="1:10" ht="14.5" x14ac:dyDescent="0.3">
      <c r="A54" s="55" t="s">
        <v>183</v>
      </c>
      <c r="B54" s="104" t="s">
        <v>27</v>
      </c>
      <c r="C54" s="100" t="s">
        <v>222</v>
      </c>
      <c r="D54" s="94" t="s">
        <v>227</v>
      </c>
      <c r="E54" s="53">
        <v>1</v>
      </c>
      <c r="F54" s="114" t="s">
        <v>275</v>
      </c>
      <c r="G54" s="54">
        <v>0</v>
      </c>
      <c r="H54" s="101">
        <v>1461.77</v>
      </c>
      <c r="I54" s="101">
        <v>5847.08</v>
      </c>
      <c r="J54" s="102">
        <f t="shared" si="0"/>
        <v>7308.85</v>
      </c>
    </row>
    <row r="55" spans="1:10" ht="14.5" x14ac:dyDescent="0.3">
      <c r="A55" s="55" t="s">
        <v>182</v>
      </c>
      <c r="B55" s="100" t="s">
        <v>39</v>
      </c>
      <c r="C55" s="105" t="s">
        <v>226</v>
      </c>
      <c r="D55" s="94" t="s">
        <v>227</v>
      </c>
      <c r="E55" s="53">
        <v>1</v>
      </c>
      <c r="F55" s="114" t="s">
        <v>277</v>
      </c>
      <c r="G55" s="54">
        <v>0</v>
      </c>
      <c r="H55" s="101">
        <v>431.89</v>
      </c>
      <c r="I55" s="101">
        <v>1727.55</v>
      </c>
      <c r="J55" s="102">
        <f t="shared" si="0"/>
        <v>2159.44</v>
      </c>
    </row>
    <row r="56" spans="1:10" ht="14.5" x14ac:dyDescent="0.3">
      <c r="A56" s="55" t="s">
        <v>182</v>
      </c>
      <c r="B56" s="100" t="s">
        <v>39</v>
      </c>
      <c r="C56" s="100" t="s">
        <v>222</v>
      </c>
      <c r="D56" s="94" t="s">
        <v>227</v>
      </c>
      <c r="E56" s="53">
        <v>1</v>
      </c>
      <c r="F56" s="114" t="s">
        <v>278</v>
      </c>
      <c r="G56" s="54">
        <v>0</v>
      </c>
      <c r="H56" s="101">
        <v>431.89</v>
      </c>
      <c r="I56" s="101">
        <v>1727.55</v>
      </c>
      <c r="J56" s="102">
        <f t="shared" si="0"/>
        <v>2159.44</v>
      </c>
    </row>
    <row r="57" spans="1:10" ht="14.5" x14ac:dyDescent="0.3">
      <c r="A57" s="55" t="s">
        <v>180</v>
      </c>
      <c r="B57" s="103" t="s">
        <v>37</v>
      </c>
      <c r="C57" s="100" t="s">
        <v>222</v>
      </c>
      <c r="D57" s="94" t="s">
        <v>227</v>
      </c>
      <c r="E57" s="53">
        <v>1</v>
      </c>
      <c r="F57" s="114" t="s">
        <v>279</v>
      </c>
      <c r="G57" s="54">
        <v>0</v>
      </c>
      <c r="H57" s="101">
        <v>664.44</v>
      </c>
      <c r="I57" s="101">
        <v>2657.77</v>
      </c>
      <c r="J57" s="102">
        <f t="shared" si="0"/>
        <v>3322.21</v>
      </c>
    </row>
    <row r="58" spans="1:10" ht="14.5" x14ac:dyDescent="0.3">
      <c r="A58" s="55" t="s">
        <v>195</v>
      </c>
      <c r="B58" s="105" t="s">
        <v>41</v>
      </c>
      <c r="C58" s="100" t="s">
        <v>222</v>
      </c>
      <c r="D58" s="94" t="s">
        <v>227</v>
      </c>
      <c r="E58" s="53">
        <v>1</v>
      </c>
      <c r="F58" s="116" t="s">
        <v>280</v>
      </c>
      <c r="G58" s="54">
        <v>0</v>
      </c>
      <c r="H58" s="101">
        <v>265.77999999999997</v>
      </c>
      <c r="I58" s="106">
        <v>1063.1099999999999</v>
      </c>
      <c r="J58" s="107">
        <f t="shared" si="0"/>
        <v>1328.8899999999999</v>
      </c>
    </row>
    <row r="59" spans="1:10" ht="14.5" x14ac:dyDescent="0.3">
      <c r="A59" s="55" t="s">
        <v>189</v>
      </c>
      <c r="B59" s="105" t="s">
        <v>31</v>
      </c>
      <c r="C59" s="104" t="s">
        <v>219</v>
      </c>
      <c r="D59" s="94" t="s">
        <v>227</v>
      </c>
      <c r="E59" s="53">
        <v>1</v>
      </c>
      <c r="F59" s="114" t="s">
        <v>281</v>
      </c>
      <c r="G59" s="54">
        <v>0</v>
      </c>
      <c r="H59" s="101">
        <v>1129.55</v>
      </c>
      <c r="I59" s="101">
        <v>4518.2</v>
      </c>
      <c r="J59" s="102">
        <f t="shared" si="0"/>
        <v>5647.75</v>
      </c>
    </row>
    <row r="60" spans="1:10" ht="14.5" x14ac:dyDescent="0.3">
      <c r="A60" s="55" t="s">
        <v>183</v>
      </c>
      <c r="B60" s="104" t="s">
        <v>27</v>
      </c>
      <c r="C60" s="100" t="s">
        <v>222</v>
      </c>
      <c r="D60" s="94" t="s">
        <v>227</v>
      </c>
      <c r="E60" s="53">
        <v>1</v>
      </c>
      <c r="F60" s="114" t="s">
        <v>282</v>
      </c>
      <c r="G60" s="54">
        <v>0</v>
      </c>
      <c r="H60" s="101">
        <v>1461.77</v>
      </c>
      <c r="I60" s="101">
        <v>5847.08</v>
      </c>
      <c r="J60" s="102">
        <f t="shared" si="0"/>
        <v>7308.85</v>
      </c>
    </row>
    <row r="61" spans="1:10" ht="14.5" x14ac:dyDescent="0.3">
      <c r="A61" s="55" t="s">
        <v>196</v>
      </c>
      <c r="B61" s="104" t="s">
        <v>33</v>
      </c>
      <c r="C61" s="104" t="s">
        <v>219</v>
      </c>
      <c r="D61" s="94" t="s">
        <v>227</v>
      </c>
      <c r="E61" s="53">
        <v>1</v>
      </c>
      <c r="F61" s="114" t="s">
        <v>283</v>
      </c>
      <c r="G61" s="54">
        <v>0</v>
      </c>
      <c r="H61" s="101">
        <v>930.22</v>
      </c>
      <c r="I61" s="101">
        <v>3720.87</v>
      </c>
      <c r="J61" s="102">
        <f t="shared" si="0"/>
        <v>4651.09</v>
      </c>
    </row>
    <row r="62" spans="1:10" ht="14.5" x14ac:dyDescent="0.3">
      <c r="A62" s="55" t="s">
        <v>189</v>
      </c>
      <c r="B62" s="105" t="s">
        <v>31</v>
      </c>
      <c r="C62" s="105" t="s">
        <v>226</v>
      </c>
      <c r="D62" s="94" t="s">
        <v>227</v>
      </c>
      <c r="E62" s="53">
        <v>1</v>
      </c>
      <c r="F62" s="116" t="s">
        <v>284</v>
      </c>
      <c r="G62" s="54">
        <v>0</v>
      </c>
      <c r="H62" s="101">
        <v>1129.55</v>
      </c>
      <c r="I62" s="101">
        <v>4518.2</v>
      </c>
      <c r="J62" s="102">
        <f t="shared" si="0"/>
        <v>5647.75</v>
      </c>
    </row>
    <row r="63" spans="1:10" ht="14.5" x14ac:dyDescent="0.3">
      <c r="A63" s="55" t="s">
        <v>197</v>
      </c>
      <c r="B63" s="104" t="s">
        <v>27</v>
      </c>
      <c r="C63" s="105" t="s">
        <v>226</v>
      </c>
      <c r="D63" s="94" t="s">
        <v>227</v>
      </c>
      <c r="E63" s="53">
        <v>1</v>
      </c>
      <c r="F63" s="114" t="s">
        <v>285</v>
      </c>
      <c r="G63" s="54">
        <v>0</v>
      </c>
      <c r="H63" s="101">
        <v>1461.77</v>
      </c>
      <c r="I63" s="101">
        <v>5847.08</v>
      </c>
      <c r="J63" s="102">
        <f t="shared" si="0"/>
        <v>7308.85</v>
      </c>
    </row>
    <row r="64" spans="1:10" ht="14.5" x14ac:dyDescent="0.3">
      <c r="A64" s="55" t="s">
        <v>185</v>
      </c>
      <c r="B64" s="105" t="s">
        <v>29</v>
      </c>
      <c r="C64" s="108" t="s">
        <v>224</v>
      </c>
      <c r="D64" s="94" t="s">
        <v>227</v>
      </c>
      <c r="E64" s="53">
        <v>1</v>
      </c>
      <c r="F64" s="116" t="s">
        <v>286</v>
      </c>
      <c r="G64" s="54">
        <v>0</v>
      </c>
      <c r="H64" s="101">
        <v>1229.22</v>
      </c>
      <c r="I64" s="101">
        <v>4916.8599999999997</v>
      </c>
      <c r="J64" s="102">
        <f t="shared" si="0"/>
        <v>6146.08</v>
      </c>
    </row>
    <row r="65" spans="1:10" ht="14.5" x14ac:dyDescent="0.3">
      <c r="A65" s="55" t="s">
        <v>182</v>
      </c>
      <c r="B65" s="100" t="s">
        <v>39</v>
      </c>
      <c r="C65" s="105" t="s">
        <v>226</v>
      </c>
      <c r="D65" s="94" t="s">
        <v>227</v>
      </c>
      <c r="E65" s="53">
        <v>1</v>
      </c>
      <c r="F65" s="116" t="s">
        <v>287</v>
      </c>
      <c r="G65" s="54">
        <v>0</v>
      </c>
      <c r="H65" s="101">
        <v>431.89</v>
      </c>
      <c r="I65" s="101">
        <v>1727.55</v>
      </c>
      <c r="J65" s="102">
        <f t="shared" si="0"/>
        <v>2159.44</v>
      </c>
    </row>
    <row r="66" spans="1:10" ht="14.5" x14ac:dyDescent="0.3">
      <c r="A66" s="55" t="s">
        <v>180</v>
      </c>
      <c r="B66" s="103" t="s">
        <v>37</v>
      </c>
      <c r="C66" s="105" t="s">
        <v>226</v>
      </c>
      <c r="D66" s="122" t="s">
        <v>407</v>
      </c>
      <c r="E66" s="53">
        <v>1</v>
      </c>
      <c r="F66" s="114" t="s">
        <v>288</v>
      </c>
      <c r="G66" s="54">
        <v>0</v>
      </c>
      <c r="H66" s="101"/>
      <c r="I66" s="101">
        <v>2657.77</v>
      </c>
      <c r="J66" s="102">
        <f t="shared" si="0"/>
        <v>2657.77</v>
      </c>
    </row>
    <row r="67" spans="1:10" ht="14.5" x14ac:dyDescent="0.3">
      <c r="A67" s="55" t="s">
        <v>185</v>
      </c>
      <c r="B67" s="105" t="s">
        <v>29</v>
      </c>
      <c r="C67" s="104" t="s">
        <v>223</v>
      </c>
      <c r="D67" s="94" t="s">
        <v>227</v>
      </c>
      <c r="E67" s="53">
        <v>1</v>
      </c>
      <c r="F67" s="116" t="s">
        <v>289</v>
      </c>
      <c r="G67" s="54">
        <v>0</v>
      </c>
      <c r="H67" s="101">
        <v>1229.22</v>
      </c>
      <c r="I67" s="101">
        <v>4916.8599999999997</v>
      </c>
      <c r="J67" s="102">
        <f t="shared" si="0"/>
        <v>6146.08</v>
      </c>
    </row>
    <row r="68" spans="1:10" ht="14.5" x14ac:dyDescent="0.3">
      <c r="A68" s="55" t="s">
        <v>189</v>
      </c>
      <c r="B68" s="105" t="s">
        <v>31</v>
      </c>
      <c r="C68" s="100" t="s">
        <v>222</v>
      </c>
      <c r="D68" s="94" t="s">
        <v>227</v>
      </c>
      <c r="E68" s="53">
        <v>1</v>
      </c>
      <c r="F68" s="114" t="s">
        <v>290</v>
      </c>
      <c r="G68" s="54">
        <v>0</v>
      </c>
      <c r="H68" s="101">
        <v>1129.55</v>
      </c>
      <c r="I68" s="101">
        <v>4518.2</v>
      </c>
      <c r="J68" s="102">
        <f t="shared" si="0"/>
        <v>5647.75</v>
      </c>
    </row>
    <row r="69" spans="1:10" ht="14.5" x14ac:dyDescent="0.3">
      <c r="A69" s="55" t="s">
        <v>182</v>
      </c>
      <c r="B69" s="100" t="s">
        <v>39</v>
      </c>
      <c r="C69" s="100" t="s">
        <v>220</v>
      </c>
      <c r="D69" s="94" t="s">
        <v>227</v>
      </c>
      <c r="E69" s="53">
        <v>1</v>
      </c>
      <c r="F69" s="114" t="s">
        <v>291</v>
      </c>
      <c r="G69" s="54">
        <v>0</v>
      </c>
      <c r="H69" s="101">
        <v>431.89</v>
      </c>
      <c r="I69" s="101">
        <v>1727.55</v>
      </c>
      <c r="J69" s="102">
        <f t="shared" si="0"/>
        <v>2159.44</v>
      </c>
    </row>
    <row r="70" spans="1:10" ht="14.5" x14ac:dyDescent="0.3">
      <c r="A70" s="55" t="s">
        <v>185</v>
      </c>
      <c r="B70" s="105" t="s">
        <v>29</v>
      </c>
      <c r="C70" s="104" t="s">
        <v>223</v>
      </c>
      <c r="D70" s="94" t="s">
        <v>227</v>
      </c>
      <c r="E70" s="53">
        <v>1</v>
      </c>
      <c r="F70" s="114" t="s">
        <v>293</v>
      </c>
      <c r="G70" s="54">
        <v>0</v>
      </c>
      <c r="H70" s="101">
        <v>1229.22</v>
      </c>
      <c r="I70" s="101">
        <v>4916.8599999999997</v>
      </c>
      <c r="J70" s="102">
        <f t="shared" si="0"/>
        <v>6146.08</v>
      </c>
    </row>
    <row r="71" spans="1:10" ht="14.5" x14ac:dyDescent="0.3">
      <c r="A71" s="55" t="s">
        <v>198</v>
      </c>
      <c r="B71" s="105"/>
      <c r="C71" s="103" t="s">
        <v>225</v>
      </c>
      <c r="D71" s="94" t="s">
        <v>227</v>
      </c>
      <c r="E71" s="53">
        <v>1</v>
      </c>
      <c r="F71" s="114" t="s">
        <v>294</v>
      </c>
      <c r="G71" s="54">
        <v>0</v>
      </c>
      <c r="H71" s="101">
        <v>3198</v>
      </c>
      <c r="I71" s="101">
        <v>12792</v>
      </c>
      <c r="J71" s="102">
        <f t="shared" ref="J71:J134" si="1">H71+I71</f>
        <v>15990</v>
      </c>
    </row>
    <row r="72" spans="1:10" ht="14.5" x14ac:dyDescent="0.3">
      <c r="A72" s="55" t="s">
        <v>196</v>
      </c>
      <c r="B72" s="104" t="s">
        <v>33</v>
      </c>
      <c r="C72" s="100" t="s">
        <v>222</v>
      </c>
      <c r="D72" s="94" t="s">
        <v>227</v>
      </c>
      <c r="E72" s="53">
        <v>1</v>
      </c>
      <c r="F72" s="114" t="s">
        <v>295</v>
      </c>
      <c r="G72" s="54">
        <v>0</v>
      </c>
      <c r="H72" s="101">
        <v>930.22</v>
      </c>
      <c r="I72" s="101">
        <v>3720.87</v>
      </c>
      <c r="J72" s="102">
        <f t="shared" si="1"/>
        <v>4651.09</v>
      </c>
    </row>
    <row r="73" spans="1:10" ht="14.5" x14ac:dyDescent="0.3">
      <c r="A73" s="55" t="s">
        <v>182</v>
      </c>
      <c r="B73" s="100" t="s">
        <v>39</v>
      </c>
      <c r="C73" s="100" t="s">
        <v>224</v>
      </c>
      <c r="D73" s="94" t="s">
        <v>227</v>
      </c>
      <c r="E73" s="53">
        <v>1</v>
      </c>
      <c r="F73" s="114" t="s">
        <v>296</v>
      </c>
      <c r="G73" s="54">
        <v>0</v>
      </c>
      <c r="H73" s="101">
        <v>431.89</v>
      </c>
      <c r="I73" s="101">
        <v>1727.55</v>
      </c>
      <c r="J73" s="102">
        <f t="shared" si="1"/>
        <v>2159.44</v>
      </c>
    </row>
    <row r="74" spans="1:10" ht="14.5" x14ac:dyDescent="0.3">
      <c r="A74" s="55" t="s">
        <v>199</v>
      </c>
      <c r="B74" s="105" t="s">
        <v>31</v>
      </c>
      <c r="C74" s="100" t="s">
        <v>224</v>
      </c>
      <c r="D74" s="94" t="s">
        <v>227</v>
      </c>
      <c r="E74" s="53">
        <v>1</v>
      </c>
      <c r="F74" s="114" t="s">
        <v>297</v>
      </c>
      <c r="G74" s="54">
        <v>0</v>
      </c>
      <c r="H74" s="101">
        <v>1129.55</v>
      </c>
      <c r="I74" s="101">
        <v>4518.2</v>
      </c>
      <c r="J74" s="102">
        <f t="shared" si="1"/>
        <v>5647.75</v>
      </c>
    </row>
    <row r="75" spans="1:10" ht="14.5" x14ac:dyDescent="0.3">
      <c r="A75" s="55" t="s">
        <v>200</v>
      </c>
      <c r="B75" s="104" t="s">
        <v>33</v>
      </c>
      <c r="C75" s="100" t="s">
        <v>222</v>
      </c>
      <c r="D75" s="122" t="s">
        <v>407</v>
      </c>
      <c r="E75" s="53">
        <v>1</v>
      </c>
      <c r="F75" s="114" t="s">
        <v>298</v>
      </c>
      <c r="G75" s="54">
        <v>0</v>
      </c>
      <c r="H75" s="101"/>
      <c r="I75" s="101">
        <v>3720.87</v>
      </c>
      <c r="J75" s="102">
        <f t="shared" si="1"/>
        <v>3720.87</v>
      </c>
    </row>
    <row r="76" spans="1:10" ht="14.5" x14ac:dyDescent="0.3">
      <c r="A76" s="55" t="s">
        <v>201</v>
      </c>
      <c r="B76" s="100" t="s">
        <v>39</v>
      </c>
      <c r="C76" s="104" t="s">
        <v>219</v>
      </c>
      <c r="D76" s="94" t="s">
        <v>227</v>
      </c>
      <c r="E76" s="53">
        <v>1</v>
      </c>
      <c r="F76" s="114" t="s">
        <v>299</v>
      </c>
      <c r="G76" s="54">
        <v>0</v>
      </c>
      <c r="H76" s="101">
        <v>431.89</v>
      </c>
      <c r="I76" s="101">
        <v>1727.55</v>
      </c>
      <c r="J76" s="102">
        <f t="shared" si="1"/>
        <v>2159.44</v>
      </c>
    </row>
    <row r="77" spans="1:10" ht="14.5" x14ac:dyDescent="0.3">
      <c r="A77" s="55" t="s">
        <v>180</v>
      </c>
      <c r="B77" s="103" t="s">
        <v>37</v>
      </c>
      <c r="C77" s="104" t="s">
        <v>223</v>
      </c>
      <c r="D77" s="94" t="s">
        <v>227</v>
      </c>
      <c r="E77" s="53">
        <v>1</v>
      </c>
      <c r="F77" s="114" t="s">
        <v>523</v>
      </c>
      <c r="G77" s="54">
        <v>0</v>
      </c>
      <c r="H77" s="101">
        <v>664.44</v>
      </c>
      <c r="I77" s="101">
        <v>2657.77</v>
      </c>
      <c r="J77" s="102">
        <f t="shared" si="1"/>
        <v>3322.21</v>
      </c>
    </row>
    <row r="78" spans="1:10" ht="14.5" x14ac:dyDescent="0.3">
      <c r="A78" s="55" t="s">
        <v>202</v>
      </c>
      <c r="B78" s="105" t="s">
        <v>31</v>
      </c>
      <c r="C78" s="100" t="s">
        <v>222</v>
      </c>
      <c r="D78" s="122" t="s">
        <v>407</v>
      </c>
      <c r="E78" s="53">
        <v>1</v>
      </c>
      <c r="F78" s="114" t="s">
        <v>300</v>
      </c>
      <c r="G78" s="54">
        <v>0</v>
      </c>
      <c r="H78" s="101"/>
      <c r="I78" s="101">
        <v>4518.2</v>
      </c>
      <c r="J78" s="102">
        <f t="shared" si="1"/>
        <v>4518.2</v>
      </c>
    </row>
    <row r="79" spans="1:10" ht="14.5" x14ac:dyDescent="0.3">
      <c r="A79" s="55" t="s">
        <v>187</v>
      </c>
      <c r="B79" s="105" t="s">
        <v>25</v>
      </c>
      <c r="C79" s="109" t="s">
        <v>226</v>
      </c>
      <c r="D79" s="94" t="s">
        <v>227</v>
      </c>
      <c r="E79" s="53">
        <v>1</v>
      </c>
      <c r="F79" s="114" t="s">
        <v>301</v>
      </c>
      <c r="G79" s="54">
        <v>0</v>
      </c>
      <c r="H79" s="101">
        <v>1993.32</v>
      </c>
      <c r="I79" s="101">
        <v>7973.3</v>
      </c>
      <c r="J79" s="102">
        <f t="shared" si="1"/>
        <v>9966.6200000000008</v>
      </c>
    </row>
    <row r="80" spans="1:10" ht="14.5" x14ac:dyDescent="0.3">
      <c r="A80" s="55" t="s">
        <v>189</v>
      </c>
      <c r="B80" s="105" t="s">
        <v>31</v>
      </c>
      <c r="C80" s="104" t="s">
        <v>219</v>
      </c>
      <c r="D80" s="94" t="s">
        <v>227</v>
      </c>
      <c r="E80" s="53">
        <v>1</v>
      </c>
      <c r="F80" s="116" t="s">
        <v>302</v>
      </c>
      <c r="G80" s="54">
        <v>0</v>
      </c>
      <c r="H80" s="101">
        <v>1129.55</v>
      </c>
      <c r="I80" s="101">
        <v>4518.2</v>
      </c>
      <c r="J80" s="102">
        <f t="shared" si="1"/>
        <v>5647.75</v>
      </c>
    </row>
    <row r="81" spans="1:10" ht="14.5" x14ac:dyDescent="0.3">
      <c r="A81" s="55" t="s">
        <v>203</v>
      </c>
      <c r="B81" s="105" t="s">
        <v>31</v>
      </c>
      <c r="C81" s="105" t="s">
        <v>226</v>
      </c>
      <c r="D81" s="122" t="s">
        <v>407</v>
      </c>
      <c r="E81" s="53">
        <v>1</v>
      </c>
      <c r="F81" s="114" t="s">
        <v>305</v>
      </c>
      <c r="G81" s="54">
        <v>0</v>
      </c>
      <c r="H81" s="101"/>
      <c r="I81" s="101">
        <v>4518.2</v>
      </c>
      <c r="J81" s="102">
        <f t="shared" si="1"/>
        <v>4518.2</v>
      </c>
    </row>
    <row r="82" spans="1:10" ht="14.5" x14ac:dyDescent="0.3">
      <c r="A82" s="55" t="s">
        <v>185</v>
      </c>
      <c r="B82" s="105" t="s">
        <v>29</v>
      </c>
      <c r="C82" s="104" t="s">
        <v>223</v>
      </c>
      <c r="D82" s="122" t="s">
        <v>407</v>
      </c>
      <c r="E82" s="53">
        <v>1</v>
      </c>
      <c r="F82" s="116" t="s">
        <v>306</v>
      </c>
      <c r="G82" s="54">
        <v>0</v>
      </c>
      <c r="H82" s="101"/>
      <c r="I82" s="101">
        <v>4916.8599999999997</v>
      </c>
      <c r="J82" s="102">
        <f t="shared" si="1"/>
        <v>4916.8599999999997</v>
      </c>
    </row>
    <row r="83" spans="1:10" ht="14.5" x14ac:dyDescent="0.3">
      <c r="A83" s="55" t="s">
        <v>182</v>
      </c>
      <c r="B83" s="100" t="s">
        <v>39</v>
      </c>
      <c r="C83" s="100" t="s">
        <v>220</v>
      </c>
      <c r="D83" s="94" t="s">
        <v>227</v>
      </c>
      <c r="E83" s="53">
        <v>1</v>
      </c>
      <c r="F83" s="118" t="s">
        <v>550</v>
      </c>
      <c r="G83" s="54">
        <v>0</v>
      </c>
      <c r="H83" s="101">
        <v>431.89</v>
      </c>
      <c r="I83" s="101">
        <v>1727.55</v>
      </c>
      <c r="J83" s="102">
        <f t="shared" si="1"/>
        <v>2159.44</v>
      </c>
    </row>
    <row r="84" spans="1:10" ht="14.5" x14ac:dyDescent="0.3">
      <c r="A84" s="55" t="s">
        <v>182</v>
      </c>
      <c r="B84" s="100" t="s">
        <v>39</v>
      </c>
      <c r="C84" s="103" t="s">
        <v>221</v>
      </c>
      <c r="D84" s="94" t="s">
        <v>227</v>
      </c>
      <c r="E84" s="53">
        <v>1</v>
      </c>
      <c r="F84" s="114" t="s">
        <v>307</v>
      </c>
      <c r="G84" s="54">
        <v>0</v>
      </c>
      <c r="H84" s="101">
        <v>431.89</v>
      </c>
      <c r="I84" s="101">
        <v>1727.55</v>
      </c>
      <c r="J84" s="102">
        <f t="shared" si="1"/>
        <v>2159.44</v>
      </c>
    </row>
    <row r="85" spans="1:10" ht="14.5" x14ac:dyDescent="0.3">
      <c r="A85" s="55" t="s">
        <v>183</v>
      </c>
      <c r="B85" s="104" t="s">
        <v>27</v>
      </c>
      <c r="C85" s="105" t="s">
        <v>226</v>
      </c>
      <c r="D85" s="94" t="s">
        <v>227</v>
      </c>
      <c r="E85" s="53">
        <v>1</v>
      </c>
      <c r="F85" s="116" t="s">
        <v>309</v>
      </c>
      <c r="G85" s="54">
        <v>0</v>
      </c>
      <c r="H85" s="101">
        <v>1461.77</v>
      </c>
      <c r="I85" s="101">
        <v>5847.08</v>
      </c>
      <c r="J85" s="102">
        <f t="shared" si="1"/>
        <v>7308.85</v>
      </c>
    </row>
    <row r="86" spans="1:10" ht="14.5" x14ac:dyDescent="0.3">
      <c r="A86" s="55" t="s">
        <v>204</v>
      </c>
      <c r="B86" s="105" t="s">
        <v>41</v>
      </c>
      <c r="C86" s="103" t="s">
        <v>221</v>
      </c>
      <c r="D86" s="94" t="s">
        <v>227</v>
      </c>
      <c r="E86" s="53">
        <v>1</v>
      </c>
      <c r="F86" s="114" t="s">
        <v>310</v>
      </c>
      <c r="G86" s="54">
        <v>0</v>
      </c>
      <c r="H86" s="101">
        <v>265.77999999999997</v>
      </c>
      <c r="I86" s="106">
        <v>1063.1099999999999</v>
      </c>
      <c r="J86" s="107">
        <f t="shared" si="1"/>
        <v>1328.8899999999999</v>
      </c>
    </row>
    <row r="87" spans="1:10" ht="14.5" x14ac:dyDescent="0.3">
      <c r="A87" s="55" t="s">
        <v>199</v>
      </c>
      <c r="B87" s="105" t="s">
        <v>31</v>
      </c>
      <c r="C87" s="100" t="s">
        <v>224</v>
      </c>
      <c r="D87" s="94" t="s">
        <v>227</v>
      </c>
      <c r="E87" s="53">
        <v>1</v>
      </c>
      <c r="F87" s="114" t="s">
        <v>311</v>
      </c>
      <c r="G87" s="54">
        <v>0</v>
      </c>
      <c r="H87" s="101">
        <v>1129.55</v>
      </c>
      <c r="I87" s="101">
        <v>4518.2</v>
      </c>
      <c r="J87" s="102">
        <f t="shared" si="1"/>
        <v>5647.75</v>
      </c>
    </row>
    <row r="88" spans="1:10" ht="14.5" x14ac:dyDescent="0.3">
      <c r="A88" s="55" t="s">
        <v>181</v>
      </c>
      <c r="B88" s="104" t="s">
        <v>33</v>
      </c>
      <c r="C88" s="105" t="s">
        <v>226</v>
      </c>
      <c r="D88" s="94" t="s">
        <v>227</v>
      </c>
      <c r="E88" s="53">
        <v>1</v>
      </c>
      <c r="F88" s="114" t="s">
        <v>312</v>
      </c>
      <c r="G88" s="54">
        <v>0</v>
      </c>
      <c r="H88" s="101">
        <v>930.22</v>
      </c>
      <c r="I88" s="101">
        <v>3720.87</v>
      </c>
      <c r="J88" s="102">
        <f t="shared" si="1"/>
        <v>4651.09</v>
      </c>
    </row>
    <row r="89" spans="1:10" ht="14.5" x14ac:dyDescent="0.3">
      <c r="A89" s="55" t="s">
        <v>185</v>
      </c>
      <c r="B89" s="105" t="s">
        <v>29</v>
      </c>
      <c r="C89" s="100" t="s">
        <v>225</v>
      </c>
      <c r="D89" s="94" t="s">
        <v>227</v>
      </c>
      <c r="E89" s="53">
        <v>1</v>
      </c>
      <c r="F89" s="114" t="s">
        <v>522</v>
      </c>
      <c r="G89" s="54">
        <v>0</v>
      </c>
      <c r="H89" s="101">
        <v>1229.22</v>
      </c>
      <c r="I89" s="101">
        <v>4916.8599999999997</v>
      </c>
      <c r="J89" s="102">
        <f t="shared" si="1"/>
        <v>6146.08</v>
      </c>
    </row>
    <row r="90" spans="1:10" ht="14.5" x14ac:dyDescent="0.3">
      <c r="A90" s="55" t="s">
        <v>189</v>
      </c>
      <c r="B90" s="105" t="s">
        <v>31</v>
      </c>
      <c r="C90" s="103" t="s">
        <v>225</v>
      </c>
      <c r="D90" s="94" t="s">
        <v>227</v>
      </c>
      <c r="E90" s="53">
        <v>1</v>
      </c>
      <c r="F90" s="114" t="s">
        <v>314</v>
      </c>
      <c r="G90" s="54">
        <v>0</v>
      </c>
      <c r="H90" s="101">
        <v>1129.55</v>
      </c>
      <c r="I90" s="101">
        <v>4518.2</v>
      </c>
      <c r="J90" s="102">
        <f t="shared" si="1"/>
        <v>5647.75</v>
      </c>
    </row>
    <row r="91" spans="1:10" ht="14.5" x14ac:dyDescent="0.3">
      <c r="A91" s="55" t="s">
        <v>185</v>
      </c>
      <c r="B91" s="105" t="s">
        <v>29</v>
      </c>
      <c r="C91" s="104" t="s">
        <v>219</v>
      </c>
      <c r="D91" s="94" t="s">
        <v>227</v>
      </c>
      <c r="E91" s="53">
        <v>1</v>
      </c>
      <c r="F91" s="119" t="s">
        <v>388</v>
      </c>
      <c r="G91" s="54">
        <v>0</v>
      </c>
      <c r="H91" s="101">
        <v>1229.22</v>
      </c>
      <c r="I91" s="101">
        <v>4916.8599999999997</v>
      </c>
      <c r="J91" s="102">
        <f t="shared" si="1"/>
        <v>6146.08</v>
      </c>
    </row>
    <row r="92" spans="1:10" ht="14.5" x14ac:dyDescent="0.3">
      <c r="A92" s="55" t="s">
        <v>180</v>
      </c>
      <c r="B92" s="103" t="s">
        <v>37</v>
      </c>
      <c r="C92" s="100" t="s">
        <v>220</v>
      </c>
      <c r="D92" s="94" t="s">
        <v>227</v>
      </c>
      <c r="E92" s="53">
        <v>1</v>
      </c>
      <c r="F92" s="114" t="s">
        <v>371</v>
      </c>
      <c r="G92" s="54">
        <v>0</v>
      </c>
      <c r="H92" s="101">
        <v>664.44</v>
      </c>
      <c r="I92" s="101">
        <v>2657.77</v>
      </c>
      <c r="J92" s="102">
        <f t="shared" si="1"/>
        <v>3322.21</v>
      </c>
    </row>
    <row r="93" spans="1:10" ht="14.5" x14ac:dyDescent="0.3">
      <c r="A93" s="55" t="s">
        <v>207</v>
      </c>
      <c r="B93" s="104" t="s">
        <v>27</v>
      </c>
      <c r="C93" s="103" t="s">
        <v>225</v>
      </c>
      <c r="D93" s="94" t="s">
        <v>227</v>
      </c>
      <c r="E93" s="53">
        <v>1</v>
      </c>
      <c r="F93" s="114" t="s">
        <v>320</v>
      </c>
      <c r="G93" s="54">
        <v>0</v>
      </c>
      <c r="H93" s="101">
        <v>1461.77</v>
      </c>
      <c r="I93" s="101">
        <v>5847.08</v>
      </c>
      <c r="J93" s="102">
        <f t="shared" si="1"/>
        <v>7308.85</v>
      </c>
    </row>
    <row r="94" spans="1:10" ht="14.5" x14ac:dyDescent="0.3">
      <c r="A94" s="55" t="s">
        <v>181</v>
      </c>
      <c r="B94" s="104" t="s">
        <v>33</v>
      </c>
      <c r="C94" s="104" t="s">
        <v>219</v>
      </c>
      <c r="D94" s="94" t="s">
        <v>227</v>
      </c>
      <c r="E94" s="53">
        <v>1</v>
      </c>
      <c r="F94" s="114" t="s">
        <v>321</v>
      </c>
      <c r="G94" s="54">
        <v>0</v>
      </c>
      <c r="H94" s="101">
        <v>930.22</v>
      </c>
      <c r="I94" s="101">
        <v>3720.87</v>
      </c>
      <c r="J94" s="102">
        <f t="shared" si="1"/>
        <v>4651.09</v>
      </c>
    </row>
    <row r="95" spans="1:10" ht="14.5" x14ac:dyDescent="0.3">
      <c r="A95" s="55" t="s">
        <v>182</v>
      </c>
      <c r="B95" s="100" t="s">
        <v>39</v>
      </c>
      <c r="C95" s="100" t="s">
        <v>224</v>
      </c>
      <c r="D95" s="94" t="s">
        <v>227</v>
      </c>
      <c r="E95" s="53">
        <v>1</v>
      </c>
      <c r="F95" s="114" t="s">
        <v>322</v>
      </c>
      <c r="G95" s="54">
        <v>0</v>
      </c>
      <c r="H95" s="101">
        <v>431.89</v>
      </c>
      <c r="I95" s="101">
        <v>1727.55</v>
      </c>
      <c r="J95" s="102">
        <f t="shared" si="1"/>
        <v>2159.44</v>
      </c>
    </row>
    <row r="96" spans="1:10" ht="14.5" x14ac:dyDescent="0.3">
      <c r="A96" s="55" t="s">
        <v>182</v>
      </c>
      <c r="B96" s="100" t="s">
        <v>39</v>
      </c>
      <c r="C96" s="104" t="s">
        <v>219</v>
      </c>
      <c r="D96" s="94" t="s">
        <v>227</v>
      </c>
      <c r="E96" s="53">
        <v>1</v>
      </c>
      <c r="F96" s="114" t="s">
        <v>323</v>
      </c>
      <c r="G96" s="54">
        <v>0</v>
      </c>
      <c r="H96" s="101">
        <v>431.89</v>
      </c>
      <c r="I96" s="101">
        <v>1727.55</v>
      </c>
      <c r="J96" s="102">
        <f t="shared" si="1"/>
        <v>2159.44</v>
      </c>
    </row>
    <row r="97" spans="1:10" ht="14.5" x14ac:dyDescent="0.3">
      <c r="A97" s="55" t="s">
        <v>182</v>
      </c>
      <c r="B97" s="100" t="s">
        <v>39</v>
      </c>
      <c r="C97" s="104" t="s">
        <v>219</v>
      </c>
      <c r="D97" s="94" t="s">
        <v>227</v>
      </c>
      <c r="E97" s="53">
        <v>1</v>
      </c>
      <c r="F97" s="114" t="s">
        <v>324</v>
      </c>
      <c r="G97" s="54">
        <v>0</v>
      </c>
      <c r="H97" s="101">
        <v>431.89</v>
      </c>
      <c r="I97" s="101">
        <v>1727.55</v>
      </c>
      <c r="J97" s="102">
        <f t="shared" si="1"/>
        <v>2159.44</v>
      </c>
    </row>
    <row r="98" spans="1:10" ht="14.5" x14ac:dyDescent="0.3">
      <c r="A98" s="55" t="s">
        <v>216</v>
      </c>
      <c r="B98" s="105"/>
      <c r="C98" s="108" t="s">
        <v>222</v>
      </c>
      <c r="D98" s="94" t="s">
        <v>227</v>
      </c>
      <c r="E98" s="53">
        <v>1</v>
      </c>
      <c r="F98" s="118" t="s">
        <v>372</v>
      </c>
      <c r="G98" s="54">
        <v>0</v>
      </c>
      <c r="H98" s="110">
        <v>8100</v>
      </c>
      <c r="I98" s="110">
        <v>18900</v>
      </c>
      <c r="J98" s="111">
        <f t="shared" si="1"/>
        <v>27000</v>
      </c>
    </row>
    <row r="99" spans="1:10" ht="14.5" x14ac:dyDescent="0.3">
      <c r="A99" s="55" t="s">
        <v>183</v>
      </c>
      <c r="B99" s="104" t="s">
        <v>27</v>
      </c>
      <c r="C99" s="100" t="s">
        <v>220</v>
      </c>
      <c r="D99" s="94" t="s">
        <v>227</v>
      </c>
      <c r="E99" s="53">
        <v>1</v>
      </c>
      <c r="F99" s="116" t="s">
        <v>327</v>
      </c>
      <c r="G99" s="54">
        <v>0</v>
      </c>
      <c r="H99" s="101">
        <v>1461.77</v>
      </c>
      <c r="I99" s="101">
        <v>5847.08</v>
      </c>
      <c r="J99" s="102">
        <f t="shared" si="1"/>
        <v>7308.85</v>
      </c>
    </row>
    <row r="100" spans="1:10" ht="14.5" x14ac:dyDescent="0.3">
      <c r="A100" s="55" t="s">
        <v>201</v>
      </c>
      <c r="B100" s="100" t="s">
        <v>39</v>
      </c>
      <c r="C100" s="105" t="s">
        <v>226</v>
      </c>
      <c r="D100" s="94" t="s">
        <v>227</v>
      </c>
      <c r="E100" s="53">
        <v>1</v>
      </c>
      <c r="F100" s="114" t="s">
        <v>328</v>
      </c>
      <c r="G100" s="54">
        <v>0</v>
      </c>
      <c r="H100" s="101">
        <v>431.89</v>
      </c>
      <c r="I100" s="101">
        <v>1727.55</v>
      </c>
      <c r="J100" s="102">
        <f t="shared" si="1"/>
        <v>2159.44</v>
      </c>
    </row>
    <row r="101" spans="1:10" ht="14.5" x14ac:dyDescent="0.3">
      <c r="A101" s="55" t="s">
        <v>199</v>
      </c>
      <c r="B101" s="105" t="s">
        <v>31</v>
      </c>
      <c r="C101" s="104" t="s">
        <v>219</v>
      </c>
      <c r="D101" s="94" t="s">
        <v>227</v>
      </c>
      <c r="E101" s="53">
        <v>1</v>
      </c>
      <c r="F101" s="114" t="s">
        <v>329</v>
      </c>
      <c r="G101" s="54">
        <v>0</v>
      </c>
      <c r="H101" s="101">
        <v>1129.55</v>
      </c>
      <c r="I101" s="101">
        <v>4518.2</v>
      </c>
      <c r="J101" s="102">
        <f t="shared" si="1"/>
        <v>5647.75</v>
      </c>
    </row>
    <row r="102" spans="1:10" ht="14.5" x14ac:dyDescent="0.3">
      <c r="A102" s="55" t="s">
        <v>199</v>
      </c>
      <c r="B102" s="105" t="s">
        <v>31</v>
      </c>
      <c r="C102" s="104" t="s">
        <v>219</v>
      </c>
      <c r="D102" s="94" t="s">
        <v>227</v>
      </c>
      <c r="E102" s="53">
        <v>1</v>
      </c>
      <c r="F102" s="114" t="s">
        <v>331</v>
      </c>
      <c r="G102" s="54">
        <v>0</v>
      </c>
      <c r="H102" s="101">
        <v>1129.55</v>
      </c>
      <c r="I102" s="101">
        <v>4518.2</v>
      </c>
      <c r="J102" s="102">
        <f t="shared" si="1"/>
        <v>5647.75</v>
      </c>
    </row>
    <row r="103" spans="1:10" ht="14.5" x14ac:dyDescent="0.3">
      <c r="A103" s="55" t="s">
        <v>185</v>
      </c>
      <c r="B103" s="105" t="s">
        <v>29</v>
      </c>
      <c r="C103" s="100" t="s">
        <v>222</v>
      </c>
      <c r="D103" s="94" t="s">
        <v>227</v>
      </c>
      <c r="E103" s="53">
        <v>1</v>
      </c>
      <c r="F103" s="116" t="s">
        <v>526</v>
      </c>
      <c r="G103" s="54">
        <v>0</v>
      </c>
      <c r="H103" s="101">
        <v>1229.22</v>
      </c>
      <c r="I103" s="101">
        <v>4916.8599999999997</v>
      </c>
      <c r="J103" s="102">
        <f t="shared" si="1"/>
        <v>6146.08</v>
      </c>
    </row>
    <row r="104" spans="1:10" ht="14.5" x14ac:dyDescent="0.3">
      <c r="A104" s="55" t="s">
        <v>210</v>
      </c>
      <c r="B104" s="105"/>
      <c r="C104" s="103" t="s">
        <v>221</v>
      </c>
      <c r="D104" s="94" t="s">
        <v>227</v>
      </c>
      <c r="E104" s="53">
        <v>1</v>
      </c>
      <c r="F104" s="114" t="s">
        <v>332</v>
      </c>
      <c r="G104" s="54">
        <v>0</v>
      </c>
      <c r="H104" s="101">
        <v>3198</v>
      </c>
      <c r="I104" s="101">
        <v>12792</v>
      </c>
      <c r="J104" s="102">
        <f t="shared" si="1"/>
        <v>15990</v>
      </c>
    </row>
    <row r="105" spans="1:10" ht="14.5" x14ac:dyDescent="0.3">
      <c r="A105" s="55" t="s">
        <v>187</v>
      </c>
      <c r="B105" s="105" t="s">
        <v>25</v>
      </c>
      <c r="C105" s="100" t="s">
        <v>222</v>
      </c>
      <c r="D105" s="122" t="s">
        <v>461</v>
      </c>
      <c r="E105" s="53">
        <v>1</v>
      </c>
      <c r="F105" s="114" t="s">
        <v>334</v>
      </c>
      <c r="G105" s="54">
        <v>0</v>
      </c>
      <c r="H105" s="101"/>
      <c r="I105" s="101">
        <v>7973.3</v>
      </c>
      <c r="J105" s="102">
        <f t="shared" si="1"/>
        <v>7973.3</v>
      </c>
    </row>
    <row r="106" spans="1:10" ht="14.5" x14ac:dyDescent="0.3">
      <c r="A106" s="55" t="s">
        <v>189</v>
      </c>
      <c r="B106" s="105" t="s">
        <v>31</v>
      </c>
      <c r="C106" s="103" t="s">
        <v>221</v>
      </c>
      <c r="D106" s="94" t="s">
        <v>227</v>
      </c>
      <c r="E106" s="53">
        <v>1</v>
      </c>
      <c r="F106" s="116" t="s">
        <v>335</v>
      </c>
      <c r="G106" s="54">
        <v>0</v>
      </c>
      <c r="H106" s="101">
        <v>1129.55</v>
      </c>
      <c r="I106" s="101">
        <v>4518.2</v>
      </c>
      <c r="J106" s="102">
        <f t="shared" si="1"/>
        <v>5647.75</v>
      </c>
    </row>
    <row r="107" spans="1:10" ht="14.5" x14ac:dyDescent="0.3">
      <c r="A107" s="55" t="s">
        <v>185</v>
      </c>
      <c r="B107" s="105" t="s">
        <v>29</v>
      </c>
      <c r="C107" s="104" t="s">
        <v>223</v>
      </c>
      <c r="D107" s="94" t="s">
        <v>227</v>
      </c>
      <c r="E107" s="53">
        <v>1</v>
      </c>
      <c r="F107" s="116" t="s">
        <v>336</v>
      </c>
      <c r="G107" s="54">
        <v>0</v>
      </c>
      <c r="H107" s="101">
        <v>1229.22</v>
      </c>
      <c r="I107" s="101">
        <v>4916.8599999999997</v>
      </c>
      <c r="J107" s="102">
        <f t="shared" si="1"/>
        <v>6146.08</v>
      </c>
    </row>
    <row r="108" spans="1:10" ht="14.5" x14ac:dyDescent="0.3">
      <c r="A108" s="55" t="s">
        <v>182</v>
      </c>
      <c r="B108" s="100" t="s">
        <v>39</v>
      </c>
      <c r="C108" s="100" t="s">
        <v>220</v>
      </c>
      <c r="D108" s="94" t="s">
        <v>227</v>
      </c>
      <c r="E108" s="53">
        <v>1</v>
      </c>
      <c r="F108" s="118" t="s">
        <v>234</v>
      </c>
      <c r="G108" s="54">
        <v>0</v>
      </c>
      <c r="H108" s="101">
        <v>431.89</v>
      </c>
      <c r="I108" s="101">
        <v>1727.55</v>
      </c>
      <c r="J108" s="102">
        <f t="shared" si="1"/>
        <v>2159.44</v>
      </c>
    </row>
    <row r="109" spans="1:10" ht="14.5" x14ac:dyDescent="0.3">
      <c r="A109" s="55" t="s">
        <v>211</v>
      </c>
      <c r="B109" s="105" t="s">
        <v>41</v>
      </c>
      <c r="C109" s="105" t="s">
        <v>226</v>
      </c>
      <c r="D109" s="122" t="s">
        <v>407</v>
      </c>
      <c r="E109" s="53">
        <v>1</v>
      </c>
      <c r="F109" s="114" t="s">
        <v>339</v>
      </c>
      <c r="G109" s="54">
        <v>0</v>
      </c>
      <c r="H109" s="101"/>
      <c r="I109" s="106">
        <v>1063.1099999999999</v>
      </c>
      <c r="J109" s="107">
        <f t="shared" si="1"/>
        <v>1063.1099999999999</v>
      </c>
    </row>
    <row r="110" spans="1:10" ht="14.5" x14ac:dyDescent="0.3">
      <c r="A110" s="55" t="s">
        <v>183</v>
      </c>
      <c r="B110" s="104" t="s">
        <v>27</v>
      </c>
      <c r="C110" s="100" t="s">
        <v>222</v>
      </c>
      <c r="D110" s="94" t="s">
        <v>227</v>
      </c>
      <c r="E110" s="53">
        <v>1</v>
      </c>
      <c r="F110" s="118" t="s">
        <v>241</v>
      </c>
      <c r="G110" s="54">
        <v>0</v>
      </c>
      <c r="H110" s="101">
        <v>1461.77</v>
      </c>
      <c r="I110" s="101">
        <v>5847.08</v>
      </c>
      <c r="J110" s="102">
        <f t="shared" si="1"/>
        <v>7308.85</v>
      </c>
    </row>
    <row r="111" spans="1:10" ht="14.5" x14ac:dyDescent="0.3">
      <c r="A111" s="55" t="s">
        <v>180</v>
      </c>
      <c r="B111" s="103" t="s">
        <v>37</v>
      </c>
      <c r="C111" s="100" t="s">
        <v>224</v>
      </c>
      <c r="D111" s="94" t="s">
        <v>227</v>
      </c>
      <c r="E111" s="53">
        <v>1</v>
      </c>
      <c r="F111" s="114" t="s">
        <v>340</v>
      </c>
      <c r="G111" s="54">
        <v>0</v>
      </c>
      <c r="H111" s="101">
        <v>664.44</v>
      </c>
      <c r="I111" s="101">
        <v>2657.77</v>
      </c>
      <c r="J111" s="102">
        <f t="shared" si="1"/>
        <v>3322.21</v>
      </c>
    </row>
    <row r="112" spans="1:10" ht="14.5" x14ac:dyDescent="0.3">
      <c r="A112" s="55" t="s">
        <v>180</v>
      </c>
      <c r="B112" s="103" t="s">
        <v>37</v>
      </c>
      <c r="C112" s="104" t="s">
        <v>223</v>
      </c>
      <c r="D112" s="94" t="s">
        <v>227</v>
      </c>
      <c r="E112" s="53">
        <v>1</v>
      </c>
      <c r="F112" s="114" t="s">
        <v>341</v>
      </c>
      <c r="G112" s="54">
        <v>0</v>
      </c>
      <c r="H112" s="101">
        <v>664.44</v>
      </c>
      <c r="I112" s="101">
        <v>2657.77</v>
      </c>
      <c r="J112" s="102">
        <f t="shared" si="1"/>
        <v>3322.21</v>
      </c>
    </row>
    <row r="113" spans="1:10" ht="14.5" x14ac:dyDescent="0.3">
      <c r="A113" s="55" t="s">
        <v>189</v>
      </c>
      <c r="B113" s="105" t="s">
        <v>31</v>
      </c>
      <c r="C113" s="104" t="s">
        <v>219</v>
      </c>
      <c r="D113" s="94" t="s">
        <v>227</v>
      </c>
      <c r="E113" s="53">
        <v>1</v>
      </c>
      <c r="F113" s="116" t="s">
        <v>342</v>
      </c>
      <c r="G113" s="54">
        <v>0</v>
      </c>
      <c r="H113" s="101">
        <v>1129.55</v>
      </c>
      <c r="I113" s="101">
        <v>4518.2</v>
      </c>
      <c r="J113" s="102">
        <f t="shared" si="1"/>
        <v>5647.75</v>
      </c>
    </row>
    <row r="114" spans="1:10" ht="14.5" x14ac:dyDescent="0.3">
      <c r="A114" s="55" t="s">
        <v>188</v>
      </c>
      <c r="B114" s="105" t="s">
        <v>35</v>
      </c>
      <c r="C114" s="100" t="s">
        <v>222</v>
      </c>
      <c r="D114" s="94" t="s">
        <v>227</v>
      </c>
      <c r="E114" s="53">
        <v>1</v>
      </c>
      <c r="F114" s="114" t="s">
        <v>343</v>
      </c>
      <c r="G114" s="54">
        <v>0</v>
      </c>
      <c r="H114" s="101">
        <v>807.29</v>
      </c>
      <c r="I114" s="101">
        <v>3229.18</v>
      </c>
      <c r="J114" s="102">
        <f t="shared" si="1"/>
        <v>4036.47</v>
      </c>
    </row>
    <row r="115" spans="1:10" ht="14.5" x14ac:dyDescent="0.3">
      <c r="A115" s="55" t="s">
        <v>189</v>
      </c>
      <c r="B115" s="105" t="s">
        <v>31</v>
      </c>
      <c r="C115" s="104" t="s">
        <v>219</v>
      </c>
      <c r="D115" s="94" t="s">
        <v>227</v>
      </c>
      <c r="E115" s="53">
        <v>1</v>
      </c>
      <c r="F115" s="114" t="s">
        <v>344</v>
      </c>
      <c r="G115" s="54">
        <v>0</v>
      </c>
      <c r="H115" s="101">
        <v>1129.55</v>
      </c>
      <c r="I115" s="101">
        <v>4518.2</v>
      </c>
      <c r="J115" s="102">
        <f t="shared" si="1"/>
        <v>5647.75</v>
      </c>
    </row>
    <row r="116" spans="1:10" ht="14.5" x14ac:dyDescent="0.3">
      <c r="A116" s="55" t="s">
        <v>180</v>
      </c>
      <c r="B116" s="103" t="s">
        <v>37</v>
      </c>
      <c r="C116" s="100" t="s">
        <v>222</v>
      </c>
      <c r="D116" s="94" t="s">
        <v>227</v>
      </c>
      <c r="E116" s="53">
        <v>1</v>
      </c>
      <c r="F116" s="116" t="s">
        <v>345</v>
      </c>
      <c r="G116" s="54">
        <v>0</v>
      </c>
      <c r="H116" s="101">
        <v>664.44</v>
      </c>
      <c r="I116" s="101">
        <v>2657.77</v>
      </c>
      <c r="J116" s="102">
        <f t="shared" si="1"/>
        <v>3322.21</v>
      </c>
    </row>
    <row r="117" spans="1:10" ht="14.5" x14ac:dyDescent="0.3">
      <c r="A117" s="55" t="s">
        <v>180</v>
      </c>
      <c r="B117" s="103" t="s">
        <v>37</v>
      </c>
      <c r="C117" s="104" t="s">
        <v>219</v>
      </c>
      <c r="D117" s="94" t="s">
        <v>227</v>
      </c>
      <c r="E117" s="53">
        <v>1</v>
      </c>
      <c r="F117" s="114" t="s">
        <v>346</v>
      </c>
      <c r="G117" s="54">
        <v>0</v>
      </c>
      <c r="H117" s="101">
        <v>664.44</v>
      </c>
      <c r="I117" s="101">
        <v>2657.77</v>
      </c>
      <c r="J117" s="102">
        <f t="shared" si="1"/>
        <v>3322.21</v>
      </c>
    </row>
    <row r="118" spans="1:10" ht="14.5" x14ac:dyDescent="0.3">
      <c r="A118" s="55" t="s">
        <v>180</v>
      </c>
      <c r="B118" s="103" t="s">
        <v>37</v>
      </c>
      <c r="C118" s="105" t="s">
        <v>226</v>
      </c>
      <c r="D118" s="94" t="s">
        <v>227</v>
      </c>
      <c r="E118" s="53">
        <v>1</v>
      </c>
      <c r="F118" s="116" t="s">
        <v>347</v>
      </c>
      <c r="G118" s="54">
        <v>0</v>
      </c>
      <c r="H118" s="101">
        <v>664.44</v>
      </c>
      <c r="I118" s="101">
        <v>2657.77</v>
      </c>
      <c r="J118" s="102">
        <f t="shared" si="1"/>
        <v>3322.21</v>
      </c>
    </row>
    <row r="119" spans="1:10" ht="14.5" x14ac:dyDescent="0.3">
      <c r="A119" s="55" t="s">
        <v>213</v>
      </c>
      <c r="B119" s="104" t="s">
        <v>27</v>
      </c>
      <c r="C119" s="100" t="s">
        <v>220</v>
      </c>
      <c r="D119" s="94" t="s">
        <v>227</v>
      </c>
      <c r="E119" s="53">
        <v>1</v>
      </c>
      <c r="F119" s="118" t="s">
        <v>354</v>
      </c>
      <c r="G119" s="54">
        <v>0</v>
      </c>
      <c r="H119" s="101">
        <v>1461.77</v>
      </c>
      <c r="I119" s="101">
        <v>5847.08</v>
      </c>
      <c r="J119" s="102">
        <f t="shared" si="1"/>
        <v>7308.85</v>
      </c>
    </row>
    <row r="120" spans="1:10" ht="14.5" x14ac:dyDescent="0.3">
      <c r="A120" s="55" t="s">
        <v>195</v>
      </c>
      <c r="B120" s="105" t="s">
        <v>41</v>
      </c>
      <c r="C120" s="104" t="s">
        <v>219</v>
      </c>
      <c r="D120" s="94" t="s">
        <v>227</v>
      </c>
      <c r="E120" s="53">
        <v>1</v>
      </c>
      <c r="F120" s="114" t="s">
        <v>529</v>
      </c>
      <c r="G120" s="54">
        <v>0</v>
      </c>
      <c r="H120" s="101">
        <v>265.77999999999997</v>
      </c>
      <c r="I120" s="106">
        <v>1063.1099999999999</v>
      </c>
      <c r="J120" s="107">
        <f t="shared" si="1"/>
        <v>1328.8899999999999</v>
      </c>
    </row>
    <row r="121" spans="1:10" ht="14.5" x14ac:dyDescent="0.3">
      <c r="A121" s="55" t="s">
        <v>196</v>
      </c>
      <c r="B121" s="104" t="s">
        <v>33</v>
      </c>
      <c r="C121" s="100" t="s">
        <v>225</v>
      </c>
      <c r="D121" s="94" t="s">
        <v>227</v>
      </c>
      <c r="E121" s="53">
        <v>1</v>
      </c>
      <c r="F121" s="114" t="s">
        <v>530</v>
      </c>
      <c r="G121" s="54">
        <v>0</v>
      </c>
      <c r="H121" s="101">
        <v>930.22</v>
      </c>
      <c r="I121" s="101">
        <v>3720.87</v>
      </c>
      <c r="J121" s="102">
        <f t="shared" si="1"/>
        <v>4651.09</v>
      </c>
    </row>
    <row r="122" spans="1:10" ht="14.5" x14ac:dyDescent="0.3">
      <c r="A122" s="55" t="s">
        <v>195</v>
      </c>
      <c r="B122" s="105" t="s">
        <v>41</v>
      </c>
      <c r="C122" s="103" t="s">
        <v>225</v>
      </c>
      <c r="D122" s="94" t="s">
        <v>227</v>
      </c>
      <c r="E122" s="53">
        <v>1</v>
      </c>
      <c r="F122" s="114" t="s">
        <v>348</v>
      </c>
      <c r="G122" s="54">
        <v>0</v>
      </c>
      <c r="H122" s="101">
        <v>265.77999999999997</v>
      </c>
      <c r="I122" s="106">
        <v>1063.1099999999999</v>
      </c>
      <c r="J122" s="107">
        <f t="shared" si="1"/>
        <v>1328.8899999999999</v>
      </c>
    </row>
    <row r="123" spans="1:10" ht="14.5" x14ac:dyDescent="0.3">
      <c r="A123" s="55" t="s">
        <v>207</v>
      </c>
      <c r="B123" s="104" t="s">
        <v>27</v>
      </c>
      <c r="C123" s="103" t="s">
        <v>221</v>
      </c>
      <c r="D123" s="94" t="s">
        <v>227</v>
      </c>
      <c r="E123" s="53">
        <v>1</v>
      </c>
      <c r="F123" s="114" t="s">
        <v>350</v>
      </c>
      <c r="G123" s="54">
        <v>0</v>
      </c>
      <c r="H123" s="101">
        <v>1461.77</v>
      </c>
      <c r="I123" s="101">
        <v>5847.08</v>
      </c>
      <c r="J123" s="102">
        <f t="shared" si="1"/>
        <v>7308.85</v>
      </c>
    </row>
    <row r="124" spans="1:10" ht="14.5" x14ac:dyDescent="0.3">
      <c r="A124" s="55" t="s">
        <v>189</v>
      </c>
      <c r="B124" s="105" t="s">
        <v>31</v>
      </c>
      <c r="C124" s="104" t="s">
        <v>219</v>
      </c>
      <c r="D124" s="122" t="s">
        <v>407</v>
      </c>
      <c r="E124" s="53">
        <v>1</v>
      </c>
      <c r="F124" s="114" t="s">
        <v>351</v>
      </c>
      <c r="G124" s="54">
        <v>0</v>
      </c>
      <c r="H124" s="101"/>
      <c r="I124" s="101">
        <v>4518.2</v>
      </c>
      <c r="J124" s="102">
        <f t="shared" si="1"/>
        <v>4518.2</v>
      </c>
    </row>
    <row r="125" spans="1:10" ht="14.5" x14ac:dyDescent="0.3">
      <c r="A125" s="55" t="s">
        <v>180</v>
      </c>
      <c r="B125" s="103" t="s">
        <v>37</v>
      </c>
      <c r="C125" s="104" t="s">
        <v>219</v>
      </c>
      <c r="D125" s="94" t="s">
        <v>227</v>
      </c>
      <c r="E125" s="53">
        <v>1</v>
      </c>
      <c r="F125" s="114" t="s">
        <v>352</v>
      </c>
      <c r="G125" s="54">
        <v>0</v>
      </c>
      <c r="H125" s="101">
        <v>664.44</v>
      </c>
      <c r="I125" s="101">
        <v>2657.77</v>
      </c>
      <c r="J125" s="102">
        <f t="shared" si="1"/>
        <v>3322.21</v>
      </c>
    </row>
    <row r="126" spans="1:10" ht="14.5" x14ac:dyDescent="0.3">
      <c r="A126" s="55" t="s">
        <v>212</v>
      </c>
      <c r="B126" s="104" t="s">
        <v>33</v>
      </c>
      <c r="C126" s="105" t="s">
        <v>226</v>
      </c>
      <c r="D126" s="122" t="s">
        <v>407</v>
      </c>
      <c r="E126" s="53">
        <v>1</v>
      </c>
      <c r="F126" s="114" t="s">
        <v>353</v>
      </c>
      <c r="G126" s="54">
        <v>0</v>
      </c>
      <c r="H126" s="101"/>
      <c r="I126" s="101">
        <v>3720.87</v>
      </c>
      <c r="J126" s="102">
        <f t="shared" si="1"/>
        <v>3720.87</v>
      </c>
    </row>
    <row r="127" spans="1:10" ht="14.5" x14ac:dyDescent="0.3">
      <c r="A127" s="55" t="s">
        <v>188</v>
      </c>
      <c r="B127" s="105" t="s">
        <v>35</v>
      </c>
      <c r="C127" s="100" t="s">
        <v>224</v>
      </c>
      <c r="D127" s="94" t="s">
        <v>227</v>
      </c>
      <c r="E127" s="53">
        <v>1</v>
      </c>
      <c r="F127" s="114" t="s">
        <v>355</v>
      </c>
      <c r="G127" s="54">
        <v>0</v>
      </c>
      <c r="H127" s="101">
        <v>807.29</v>
      </c>
      <c r="I127" s="101">
        <v>3229.18</v>
      </c>
      <c r="J127" s="102">
        <f t="shared" si="1"/>
        <v>4036.47</v>
      </c>
    </row>
    <row r="128" spans="1:10" ht="14.5" x14ac:dyDescent="0.3">
      <c r="A128" s="55" t="s">
        <v>189</v>
      </c>
      <c r="B128" s="105" t="s">
        <v>31</v>
      </c>
      <c r="C128" s="104" t="s">
        <v>219</v>
      </c>
      <c r="D128" s="122" t="s">
        <v>407</v>
      </c>
      <c r="E128" s="53">
        <v>1</v>
      </c>
      <c r="F128" s="114" t="s">
        <v>356</v>
      </c>
      <c r="G128" s="54">
        <v>0</v>
      </c>
      <c r="H128" s="101"/>
      <c r="I128" s="101">
        <v>4518.2</v>
      </c>
      <c r="J128" s="102">
        <f t="shared" si="1"/>
        <v>4518.2</v>
      </c>
    </row>
    <row r="129" spans="1:10" ht="14.5" x14ac:dyDescent="0.3">
      <c r="A129" s="55" t="s">
        <v>185</v>
      </c>
      <c r="B129" s="105" t="s">
        <v>29</v>
      </c>
      <c r="C129" s="100" t="s">
        <v>222</v>
      </c>
      <c r="D129" s="94" t="s">
        <v>227</v>
      </c>
      <c r="E129" s="53">
        <v>1</v>
      </c>
      <c r="F129" s="114" t="s">
        <v>357</v>
      </c>
      <c r="G129" s="54">
        <v>0</v>
      </c>
      <c r="H129" s="101">
        <v>1229.22</v>
      </c>
      <c r="I129" s="101">
        <v>4916.8599999999997</v>
      </c>
      <c r="J129" s="102">
        <f t="shared" si="1"/>
        <v>6146.08</v>
      </c>
    </row>
    <row r="130" spans="1:10" ht="14.5" x14ac:dyDescent="0.3">
      <c r="A130" s="55" t="s">
        <v>183</v>
      </c>
      <c r="B130" s="104" t="s">
        <v>27</v>
      </c>
      <c r="C130" s="100" t="s">
        <v>222</v>
      </c>
      <c r="D130" s="94" t="s">
        <v>227</v>
      </c>
      <c r="E130" s="53">
        <v>1</v>
      </c>
      <c r="F130" s="116" t="s">
        <v>358</v>
      </c>
      <c r="G130" s="54">
        <v>0</v>
      </c>
      <c r="H130" s="101">
        <v>1461.77</v>
      </c>
      <c r="I130" s="101">
        <v>5847.08</v>
      </c>
      <c r="J130" s="102">
        <f t="shared" si="1"/>
        <v>7308.85</v>
      </c>
    </row>
    <row r="131" spans="1:10" ht="14.5" x14ac:dyDescent="0.3">
      <c r="A131" s="55" t="s">
        <v>214</v>
      </c>
      <c r="B131" s="105"/>
      <c r="C131" s="105" t="s">
        <v>226</v>
      </c>
      <c r="D131" s="94" t="s">
        <v>227</v>
      </c>
      <c r="E131" s="53">
        <v>1</v>
      </c>
      <c r="F131" s="114" t="s">
        <v>359</v>
      </c>
      <c r="G131" s="54">
        <v>0</v>
      </c>
      <c r="H131" s="101">
        <v>3198</v>
      </c>
      <c r="I131" s="101">
        <v>12792</v>
      </c>
      <c r="J131" s="102">
        <f t="shared" si="1"/>
        <v>15990</v>
      </c>
    </row>
    <row r="132" spans="1:10" ht="14.5" x14ac:dyDescent="0.3">
      <c r="A132" s="55" t="s">
        <v>183</v>
      </c>
      <c r="B132" s="104" t="s">
        <v>27</v>
      </c>
      <c r="C132" s="100" t="s">
        <v>224</v>
      </c>
      <c r="D132" s="94" t="s">
        <v>227</v>
      </c>
      <c r="E132" s="53">
        <v>1</v>
      </c>
      <c r="F132" s="114" t="s">
        <v>360</v>
      </c>
      <c r="G132" s="54">
        <v>0</v>
      </c>
      <c r="H132" s="101">
        <v>1461.77</v>
      </c>
      <c r="I132" s="101">
        <v>5847.08</v>
      </c>
      <c r="J132" s="102">
        <f t="shared" si="1"/>
        <v>7308.85</v>
      </c>
    </row>
    <row r="133" spans="1:10" ht="14.5" x14ac:dyDescent="0.3">
      <c r="A133" s="55" t="s">
        <v>183</v>
      </c>
      <c r="B133" s="104" t="s">
        <v>27</v>
      </c>
      <c r="C133" s="100" t="s">
        <v>222</v>
      </c>
      <c r="D133" s="94" t="s">
        <v>227</v>
      </c>
      <c r="E133" s="53">
        <v>1</v>
      </c>
      <c r="F133" s="114" t="s">
        <v>361</v>
      </c>
      <c r="G133" s="54">
        <v>0</v>
      </c>
      <c r="H133" s="101">
        <v>1461.77</v>
      </c>
      <c r="I133" s="101">
        <v>5847.08</v>
      </c>
      <c r="J133" s="102">
        <f t="shared" si="1"/>
        <v>7308.85</v>
      </c>
    </row>
    <row r="134" spans="1:10" ht="14.5" x14ac:dyDescent="0.3">
      <c r="A134" s="55" t="s">
        <v>181</v>
      </c>
      <c r="B134" s="104" t="s">
        <v>33</v>
      </c>
      <c r="C134" s="105" t="s">
        <v>226</v>
      </c>
      <c r="D134" s="94" t="s">
        <v>227</v>
      </c>
      <c r="E134" s="53">
        <v>1</v>
      </c>
      <c r="F134" s="116" t="s">
        <v>362</v>
      </c>
      <c r="G134" s="54">
        <v>0</v>
      </c>
      <c r="H134" s="101">
        <v>930.22</v>
      </c>
      <c r="I134" s="101">
        <v>3720.87</v>
      </c>
      <c r="J134" s="102">
        <f t="shared" si="1"/>
        <v>4651.09</v>
      </c>
    </row>
    <row r="135" spans="1:10" ht="14.5" x14ac:dyDescent="0.3">
      <c r="A135" s="55" t="s">
        <v>185</v>
      </c>
      <c r="B135" s="105" t="s">
        <v>29</v>
      </c>
      <c r="C135" s="100" t="s">
        <v>224</v>
      </c>
      <c r="D135" s="94" t="s">
        <v>227</v>
      </c>
      <c r="E135" s="53">
        <v>1</v>
      </c>
      <c r="F135" s="114" t="s">
        <v>363</v>
      </c>
      <c r="G135" s="54">
        <v>0</v>
      </c>
      <c r="H135" s="101">
        <v>1229.22</v>
      </c>
      <c r="I135" s="101">
        <v>4916.8599999999997</v>
      </c>
      <c r="J135" s="102">
        <f t="shared" ref="J135:J174" si="2">H135+I135</f>
        <v>6146.08</v>
      </c>
    </row>
    <row r="136" spans="1:10" ht="14.5" x14ac:dyDescent="0.3">
      <c r="A136" s="55" t="s">
        <v>180</v>
      </c>
      <c r="B136" s="103" t="s">
        <v>37</v>
      </c>
      <c r="C136" s="100" t="s">
        <v>222</v>
      </c>
      <c r="D136" s="94" t="s">
        <v>227</v>
      </c>
      <c r="E136" s="53">
        <v>1</v>
      </c>
      <c r="F136" s="114" t="s">
        <v>531</v>
      </c>
      <c r="G136" s="54">
        <v>0</v>
      </c>
      <c r="H136" s="101">
        <v>664.44</v>
      </c>
      <c r="I136" s="101">
        <v>2657.77</v>
      </c>
      <c r="J136" s="102">
        <f t="shared" si="2"/>
        <v>3322.21</v>
      </c>
    </row>
    <row r="137" spans="1:10" ht="14.5" x14ac:dyDescent="0.3">
      <c r="A137" s="55" t="s">
        <v>189</v>
      </c>
      <c r="B137" s="105" t="s">
        <v>31</v>
      </c>
      <c r="C137" s="100" t="s">
        <v>222</v>
      </c>
      <c r="D137" s="94" t="s">
        <v>227</v>
      </c>
      <c r="E137" s="53">
        <v>1</v>
      </c>
      <c r="F137" s="114" t="s">
        <v>364</v>
      </c>
      <c r="G137" s="54">
        <v>0</v>
      </c>
      <c r="H137" s="101">
        <v>1129.55</v>
      </c>
      <c r="I137" s="101">
        <v>4518.2</v>
      </c>
      <c r="J137" s="102">
        <f t="shared" si="2"/>
        <v>5647.75</v>
      </c>
    </row>
    <row r="138" spans="1:10" ht="14.5" x14ac:dyDescent="0.3">
      <c r="A138" s="55" t="s">
        <v>215</v>
      </c>
      <c r="B138" s="103" t="s">
        <v>37</v>
      </c>
      <c r="C138" s="104" t="s">
        <v>219</v>
      </c>
      <c r="D138" s="122" t="s">
        <v>407</v>
      </c>
      <c r="E138" s="53">
        <v>1</v>
      </c>
      <c r="F138" s="114" t="s">
        <v>365</v>
      </c>
      <c r="G138" s="54">
        <v>0</v>
      </c>
      <c r="H138" s="101"/>
      <c r="I138" s="101">
        <v>2657.77</v>
      </c>
      <c r="J138" s="102">
        <f t="shared" si="2"/>
        <v>2657.77</v>
      </c>
    </row>
    <row r="139" spans="1:10" ht="14.5" x14ac:dyDescent="0.3">
      <c r="A139" s="55" t="s">
        <v>180</v>
      </c>
      <c r="B139" s="103" t="s">
        <v>37</v>
      </c>
      <c r="C139" s="104" t="s">
        <v>219</v>
      </c>
      <c r="D139" s="94" t="s">
        <v>227</v>
      </c>
      <c r="E139" s="53">
        <v>1</v>
      </c>
      <c r="F139" s="114" t="s">
        <v>366</v>
      </c>
      <c r="G139" s="54">
        <v>0</v>
      </c>
      <c r="H139" s="101">
        <v>664.44</v>
      </c>
      <c r="I139" s="101">
        <v>2657.77</v>
      </c>
      <c r="J139" s="102">
        <f t="shared" si="2"/>
        <v>3322.21</v>
      </c>
    </row>
    <row r="140" spans="1:10" ht="14.5" x14ac:dyDescent="0.3">
      <c r="A140" s="55" t="s">
        <v>196</v>
      </c>
      <c r="B140" s="104" t="s">
        <v>33</v>
      </c>
      <c r="C140" s="100" t="s">
        <v>225</v>
      </c>
      <c r="D140" s="94" t="s">
        <v>227</v>
      </c>
      <c r="E140" s="53">
        <v>1</v>
      </c>
      <c r="F140" s="114" t="s">
        <v>367</v>
      </c>
      <c r="G140" s="54">
        <v>0</v>
      </c>
      <c r="H140" s="101">
        <v>930.22</v>
      </c>
      <c r="I140" s="101">
        <v>3720.87</v>
      </c>
      <c r="J140" s="102">
        <f t="shared" si="2"/>
        <v>4651.09</v>
      </c>
    </row>
    <row r="141" spans="1:10" ht="14.5" x14ac:dyDescent="0.3">
      <c r="A141" s="55" t="s">
        <v>183</v>
      </c>
      <c r="B141" s="104" t="s">
        <v>27</v>
      </c>
      <c r="C141" s="100" t="s">
        <v>224</v>
      </c>
      <c r="D141" s="94" t="s">
        <v>227</v>
      </c>
      <c r="E141" s="53">
        <v>1</v>
      </c>
      <c r="F141" s="114" t="s">
        <v>368</v>
      </c>
      <c r="G141" s="54">
        <v>0</v>
      </c>
      <c r="H141" s="101">
        <v>1461.77</v>
      </c>
      <c r="I141" s="101">
        <v>5847.08</v>
      </c>
      <c r="J141" s="102">
        <f t="shared" si="2"/>
        <v>7308.85</v>
      </c>
    </row>
    <row r="142" spans="1:10" ht="14.5" x14ac:dyDescent="0.3">
      <c r="A142" s="55" t="s">
        <v>188</v>
      </c>
      <c r="B142" s="105" t="s">
        <v>35</v>
      </c>
      <c r="C142" s="100" t="s">
        <v>225</v>
      </c>
      <c r="D142" s="94" t="s">
        <v>227</v>
      </c>
      <c r="E142" s="53">
        <v>1</v>
      </c>
      <c r="F142" s="114" t="s">
        <v>532</v>
      </c>
      <c r="G142" s="54">
        <v>0</v>
      </c>
      <c r="H142" s="101">
        <v>807.29</v>
      </c>
      <c r="I142" s="101">
        <v>3229.18</v>
      </c>
      <c r="J142" s="102">
        <f t="shared" si="2"/>
        <v>4036.47</v>
      </c>
    </row>
    <row r="143" spans="1:10" ht="14.5" x14ac:dyDescent="0.3">
      <c r="A143" s="55" t="s">
        <v>196</v>
      </c>
      <c r="B143" s="104" t="s">
        <v>33</v>
      </c>
      <c r="C143" s="104" t="s">
        <v>219</v>
      </c>
      <c r="D143" s="94" t="s">
        <v>227</v>
      </c>
      <c r="E143" s="53">
        <v>1</v>
      </c>
      <c r="F143" s="114" t="s">
        <v>370</v>
      </c>
      <c r="G143" s="54">
        <v>0</v>
      </c>
      <c r="H143" s="101">
        <v>930.22</v>
      </c>
      <c r="I143" s="101">
        <v>3720.87</v>
      </c>
      <c r="J143" s="102">
        <f t="shared" si="2"/>
        <v>4651.09</v>
      </c>
    </row>
    <row r="144" spans="1:10" ht="14.5" x14ac:dyDescent="0.3">
      <c r="A144" s="55" t="s">
        <v>182</v>
      </c>
      <c r="B144" s="100" t="s">
        <v>39</v>
      </c>
      <c r="C144" s="100" t="s">
        <v>220</v>
      </c>
      <c r="D144" s="94" t="s">
        <v>227</v>
      </c>
      <c r="E144" s="53">
        <v>1</v>
      </c>
      <c r="F144" s="114" t="s">
        <v>319</v>
      </c>
      <c r="G144" s="54">
        <v>0</v>
      </c>
      <c r="H144" s="101">
        <v>431.89</v>
      </c>
      <c r="I144" s="101">
        <v>1727.55</v>
      </c>
      <c r="J144" s="102">
        <f t="shared" si="2"/>
        <v>2159.44</v>
      </c>
    </row>
    <row r="145" spans="1:10" ht="14.5" x14ac:dyDescent="0.3">
      <c r="A145" s="55" t="s">
        <v>217</v>
      </c>
      <c r="B145" s="104" t="s">
        <v>27</v>
      </c>
      <c r="C145" s="103" t="s">
        <v>225</v>
      </c>
      <c r="D145" s="122" t="s">
        <v>461</v>
      </c>
      <c r="E145" s="53">
        <v>1</v>
      </c>
      <c r="F145" s="114" t="s">
        <v>373</v>
      </c>
      <c r="G145" s="54">
        <v>0</v>
      </c>
      <c r="H145" s="101"/>
      <c r="I145" s="101">
        <v>5847.08</v>
      </c>
      <c r="J145" s="102">
        <f t="shared" si="2"/>
        <v>5847.08</v>
      </c>
    </row>
    <row r="146" spans="1:10" ht="14.5" x14ac:dyDescent="0.3">
      <c r="A146" s="55" t="s">
        <v>189</v>
      </c>
      <c r="B146" s="105" t="s">
        <v>31</v>
      </c>
      <c r="C146" s="100" t="s">
        <v>224</v>
      </c>
      <c r="D146" s="94" t="s">
        <v>227</v>
      </c>
      <c r="E146" s="53">
        <v>1</v>
      </c>
      <c r="F146" s="114" t="s">
        <v>375</v>
      </c>
      <c r="G146" s="54">
        <v>0</v>
      </c>
      <c r="H146" s="101">
        <v>1129.55</v>
      </c>
      <c r="I146" s="101">
        <v>4518.2</v>
      </c>
      <c r="J146" s="102">
        <f t="shared" si="2"/>
        <v>5647.75</v>
      </c>
    </row>
    <row r="147" spans="1:10" ht="14.5" x14ac:dyDescent="0.3">
      <c r="A147" s="55" t="s">
        <v>209</v>
      </c>
      <c r="B147" s="104" t="s">
        <v>27</v>
      </c>
      <c r="C147" s="104" t="s">
        <v>219</v>
      </c>
      <c r="D147" s="94" t="s">
        <v>227</v>
      </c>
      <c r="E147" s="53">
        <v>1</v>
      </c>
      <c r="F147" s="118" t="s">
        <v>326</v>
      </c>
      <c r="G147" s="54">
        <v>0</v>
      </c>
      <c r="H147" s="101">
        <v>1461.77</v>
      </c>
      <c r="I147" s="101">
        <v>5847.08</v>
      </c>
      <c r="J147" s="102">
        <f t="shared" si="2"/>
        <v>7308.85</v>
      </c>
    </row>
    <row r="148" spans="1:10" ht="14.5" x14ac:dyDescent="0.3">
      <c r="A148" s="55" t="s">
        <v>189</v>
      </c>
      <c r="B148" s="105" t="s">
        <v>31</v>
      </c>
      <c r="C148" s="100" t="s">
        <v>220</v>
      </c>
      <c r="D148" s="94" t="s">
        <v>227</v>
      </c>
      <c r="E148" s="53">
        <v>1</v>
      </c>
      <c r="F148" s="114" t="s">
        <v>556</v>
      </c>
      <c r="G148" s="54">
        <v>0</v>
      </c>
      <c r="H148" s="101">
        <v>1129.55</v>
      </c>
      <c r="I148" s="101">
        <v>4518.2</v>
      </c>
      <c r="J148" s="102">
        <f t="shared" si="2"/>
        <v>5647.75</v>
      </c>
    </row>
    <row r="149" spans="1:10" ht="14.5" x14ac:dyDescent="0.3">
      <c r="A149" s="55" t="s">
        <v>207</v>
      </c>
      <c r="B149" s="104" t="s">
        <v>27</v>
      </c>
      <c r="C149" s="104" t="s">
        <v>223</v>
      </c>
      <c r="D149" s="122" t="s">
        <v>461</v>
      </c>
      <c r="E149" s="53">
        <v>1</v>
      </c>
      <c r="F149" s="118" t="s">
        <v>317</v>
      </c>
      <c r="G149" s="54">
        <v>0</v>
      </c>
      <c r="H149" s="101"/>
      <c r="I149" s="101">
        <v>5847.08</v>
      </c>
      <c r="J149" s="102">
        <f t="shared" si="2"/>
        <v>5847.08</v>
      </c>
    </row>
    <row r="150" spans="1:10" ht="14.5" x14ac:dyDescent="0.3">
      <c r="A150" s="55" t="s">
        <v>206</v>
      </c>
      <c r="B150" s="104" t="s">
        <v>27</v>
      </c>
      <c r="C150" s="104" t="s">
        <v>219</v>
      </c>
      <c r="D150" s="94" t="s">
        <v>227</v>
      </c>
      <c r="E150" s="53">
        <v>1</v>
      </c>
      <c r="F150" s="114" t="s">
        <v>316</v>
      </c>
      <c r="G150" s="54">
        <v>0</v>
      </c>
      <c r="H150" s="101">
        <v>1461.77</v>
      </c>
      <c r="I150" s="101">
        <v>5847.08</v>
      </c>
      <c r="J150" s="102">
        <f t="shared" si="2"/>
        <v>7308.85</v>
      </c>
    </row>
    <row r="151" spans="1:10" ht="14.5" x14ac:dyDescent="0.3">
      <c r="A151" s="55" t="s">
        <v>189</v>
      </c>
      <c r="B151" s="105" t="s">
        <v>31</v>
      </c>
      <c r="C151" s="105" t="s">
        <v>226</v>
      </c>
      <c r="D151" s="94" t="s">
        <v>227</v>
      </c>
      <c r="E151" s="53">
        <v>1</v>
      </c>
      <c r="F151" s="114" t="s">
        <v>377</v>
      </c>
      <c r="G151" s="54">
        <v>0</v>
      </c>
      <c r="H151" s="101">
        <v>1129.55</v>
      </c>
      <c r="I151" s="101">
        <v>4518.2</v>
      </c>
      <c r="J151" s="102">
        <f t="shared" si="2"/>
        <v>5647.75</v>
      </c>
    </row>
    <row r="152" spans="1:10" ht="14.5" x14ac:dyDescent="0.3">
      <c r="A152" s="55" t="s">
        <v>535</v>
      </c>
      <c r="B152" s="105"/>
      <c r="C152" s="100" t="s">
        <v>220</v>
      </c>
      <c r="D152" s="122" t="s">
        <v>461</v>
      </c>
      <c r="E152" s="53">
        <v>1</v>
      </c>
      <c r="F152" s="118" t="s">
        <v>313</v>
      </c>
      <c r="G152" s="54">
        <v>0</v>
      </c>
      <c r="H152" s="101"/>
      <c r="I152" s="101">
        <v>12792</v>
      </c>
      <c r="J152" s="102">
        <f t="shared" si="2"/>
        <v>12792</v>
      </c>
    </row>
    <row r="153" spans="1:10" ht="14.5" x14ac:dyDescent="0.3">
      <c r="A153" s="55" t="s">
        <v>182</v>
      </c>
      <c r="B153" s="100" t="s">
        <v>39</v>
      </c>
      <c r="C153" s="100" t="s">
        <v>220</v>
      </c>
      <c r="D153" s="94" t="s">
        <v>227</v>
      </c>
      <c r="E153" s="53">
        <v>1</v>
      </c>
      <c r="F153" s="114" t="s">
        <v>379</v>
      </c>
      <c r="G153" s="54">
        <v>0</v>
      </c>
      <c r="H153" s="101">
        <v>431.89</v>
      </c>
      <c r="I153" s="101">
        <v>1727.55</v>
      </c>
      <c r="J153" s="102">
        <f t="shared" si="2"/>
        <v>2159.44</v>
      </c>
    </row>
    <row r="154" spans="1:10" ht="14.5" x14ac:dyDescent="0.3">
      <c r="A154" s="55" t="s">
        <v>181</v>
      </c>
      <c r="B154" s="104" t="s">
        <v>33</v>
      </c>
      <c r="C154" s="103" t="s">
        <v>225</v>
      </c>
      <c r="D154" s="94" t="s">
        <v>227</v>
      </c>
      <c r="E154" s="53">
        <v>1</v>
      </c>
      <c r="F154" s="116" t="s">
        <v>537</v>
      </c>
      <c r="G154" s="54">
        <v>0</v>
      </c>
      <c r="H154" s="101">
        <v>930.22</v>
      </c>
      <c r="I154" s="101">
        <v>3720.87</v>
      </c>
      <c r="J154" s="102">
        <f t="shared" si="2"/>
        <v>4651.09</v>
      </c>
    </row>
    <row r="155" spans="1:10" ht="14.5" x14ac:dyDescent="0.3">
      <c r="A155" s="55" t="s">
        <v>187</v>
      </c>
      <c r="B155" s="105" t="s">
        <v>25</v>
      </c>
      <c r="C155" s="100" t="s">
        <v>225</v>
      </c>
      <c r="D155" s="94" t="s">
        <v>227</v>
      </c>
      <c r="E155" s="53">
        <v>1</v>
      </c>
      <c r="F155" s="114" t="s">
        <v>381</v>
      </c>
      <c r="G155" s="54">
        <v>0</v>
      </c>
      <c r="H155" s="101">
        <v>1993.32</v>
      </c>
      <c r="I155" s="101">
        <v>7973.3</v>
      </c>
      <c r="J155" s="102">
        <f t="shared" si="2"/>
        <v>9966.6200000000008</v>
      </c>
    </row>
    <row r="156" spans="1:10" ht="14.5" x14ac:dyDescent="0.3">
      <c r="A156" s="55" t="s">
        <v>185</v>
      </c>
      <c r="B156" s="105" t="s">
        <v>29</v>
      </c>
      <c r="C156" s="103" t="s">
        <v>225</v>
      </c>
      <c r="D156" s="94" t="s">
        <v>227</v>
      </c>
      <c r="E156" s="53">
        <v>1</v>
      </c>
      <c r="F156" s="114" t="s">
        <v>382</v>
      </c>
      <c r="G156" s="54">
        <v>0</v>
      </c>
      <c r="H156" s="101">
        <v>1229.22</v>
      </c>
      <c r="I156" s="101">
        <v>4916.8599999999997</v>
      </c>
      <c r="J156" s="102">
        <f t="shared" si="2"/>
        <v>6146.08</v>
      </c>
    </row>
    <row r="157" spans="1:10" ht="14.5" x14ac:dyDescent="0.3">
      <c r="A157" s="55" t="s">
        <v>187</v>
      </c>
      <c r="B157" s="105" t="s">
        <v>25</v>
      </c>
      <c r="C157" s="100" t="s">
        <v>222</v>
      </c>
      <c r="D157" s="94" t="s">
        <v>227</v>
      </c>
      <c r="E157" s="53">
        <v>1</v>
      </c>
      <c r="F157" s="114" t="s">
        <v>383</v>
      </c>
      <c r="G157" s="54">
        <v>0</v>
      </c>
      <c r="H157" s="101">
        <v>1993.32</v>
      </c>
      <c r="I157" s="101">
        <v>7973.3</v>
      </c>
      <c r="J157" s="102">
        <f t="shared" si="2"/>
        <v>9966.6200000000008</v>
      </c>
    </row>
    <row r="158" spans="1:10" ht="14.5" x14ac:dyDescent="0.3">
      <c r="A158" s="55" t="s">
        <v>180</v>
      </c>
      <c r="B158" s="103" t="s">
        <v>37</v>
      </c>
      <c r="C158" s="104" t="s">
        <v>223</v>
      </c>
      <c r="D158" s="94" t="s">
        <v>227</v>
      </c>
      <c r="E158" s="53">
        <v>1</v>
      </c>
      <c r="F158" s="114" t="s">
        <v>239</v>
      </c>
      <c r="G158" s="54">
        <v>0</v>
      </c>
      <c r="H158" s="101">
        <v>664.44</v>
      </c>
      <c r="I158" s="101">
        <v>2657.77</v>
      </c>
      <c r="J158" s="102">
        <f t="shared" si="2"/>
        <v>3322.21</v>
      </c>
    </row>
    <row r="159" spans="1:10" ht="14.5" x14ac:dyDescent="0.3">
      <c r="A159" s="55" t="s">
        <v>195</v>
      </c>
      <c r="B159" s="105" t="s">
        <v>41</v>
      </c>
      <c r="C159" s="100" t="s">
        <v>224</v>
      </c>
      <c r="D159" s="94" t="s">
        <v>227</v>
      </c>
      <c r="E159" s="53">
        <v>1</v>
      </c>
      <c r="F159" s="114" t="s">
        <v>385</v>
      </c>
      <c r="G159" s="54">
        <v>0</v>
      </c>
      <c r="H159" s="106">
        <v>265.77999999999997</v>
      </c>
      <c r="I159" s="106">
        <v>1063.1099999999999</v>
      </c>
      <c r="J159" s="107">
        <f t="shared" si="2"/>
        <v>1328.8899999999999</v>
      </c>
    </row>
    <row r="160" spans="1:10" ht="14.5" x14ac:dyDescent="0.3">
      <c r="A160" s="55" t="s">
        <v>182</v>
      </c>
      <c r="B160" s="100" t="s">
        <v>39</v>
      </c>
      <c r="C160" s="100"/>
      <c r="D160" s="122" t="s">
        <v>386</v>
      </c>
      <c r="E160" s="53">
        <v>1</v>
      </c>
      <c r="F160" s="114" t="s">
        <v>386</v>
      </c>
      <c r="G160" s="54">
        <v>0</v>
      </c>
      <c r="H160" s="101">
        <v>431.89</v>
      </c>
      <c r="I160" s="101">
        <v>1727.55</v>
      </c>
      <c r="J160" s="102">
        <f t="shared" si="2"/>
        <v>2159.44</v>
      </c>
    </row>
    <row r="161" spans="1:30" ht="14.5" x14ac:dyDescent="0.3">
      <c r="A161" s="55" t="s">
        <v>195</v>
      </c>
      <c r="B161" s="105" t="s">
        <v>41</v>
      </c>
      <c r="C161" s="100" t="s">
        <v>222</v>
      </c>
      <c r="D161" s="94" t="s">
        <v>227</v>
      </c>
      <c r="E161" s="53">
        <v>1</v>
      </c>
      <c r="F161" s="114" t="s">
        <v>304</v>
      </c>
      <c r="G161" s="54">
        <v>0</v>
      </c>
      <c r="H161" s="106">
        <v>265.77999999999997</v>
      </c>
      <c r="I161" s="106">
        <v>1063.1099999999999</v>
      </c>
      <c r="J161" s="107">
        <f t="shared" si="2"/>
        <v>1328.8899999999999</v>
      </c>
    </row>
    <row r="162" spans="1:30" ht="14.5" x14ac:dyDescent="0.3">
      <c r="A162" s="55" t="s">
        <v>195</v>
      </c>
      <c r="B162" s="105" t="s">
        <v>41</v>
      </c>
      <c r="C162" s="103" t="s">
        <v>225</v>
      </c>
      <c r="D162" s="94" t="s">
        <v>227</v>
      </c>
      <c r="E162" s="53">
        <v>1</v>
      </c>
      <c r="F162" s="118" t="s">
        <v>349</v>
      </c>
      <c r="G162" s="54">
        <v>0</v>
      </c>
      <c r="H162" s="106">
        <v>265.77999999999997</v>
      </c>
      <c r="I162" s="106">
        <v>1063.1099999999999</v>
      </c>
      <c r="J162" s="107">
        <f t="shared" si="2"/>
        <v>1328.8899999999999</v>
      </c>
    </row>
    <row r="163" spans="1:30" ht="14.5" x14ac:dyDescent="0.3">
      <c r="A163" s="55" t="s">
        <v>180</v>
      </c>
      <c r="B163" s="104" t="s">
        <v>37</v>
      </c>
      <c r="C163" s="104"/>
      <c r="D163" s="122" t="s">
        <v>386</v>
      </c>
      <c r="E163" s="53">
        <v>1</v>
      </c>
      <c r="F163" s="116" t="s">
        <v>386</v>
      </c>
      <c r="G163" s="54">
        <v>0</v>
      </c>
      <c r="H163" s="101">
        <v>664.44</v>
      </c>
      <c r="I163" s="101">
        <v>2657.77</v>
      </c>
      <c r="J163" s="102">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180</v>
      </c>
      <c r="B164" s="104" t="s">
        <v>37</v>
      </c>
      <c r="C164" s="104"/>
      <c r="D164" s="122" t="s">
        <v>386</v>
      </c>
      <c r="E164" s="53">
        <v>1</v>
      </c>
      <c r="F164" s="114" t="s">
        <v>386</v>
      </c>
      <c r="G164" s="54">
        <v>0</v>
      </c>
      <c r="H164" s="101">
        <v>664.44</v>
      </c>
      <c r="I164" s="101">
        <v>2657.77</v>
      </c>
      <c r="J164" s="102">
        <f t="shared" si="2"/>
        <v>3322.21</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182</v>
      </c>
      <c r="B165" s="100" t="s">
        <v>39</v>
      </c>
      <c r="C165" s="100" t="s">
        <v>224</v>
      </c>
      <c r="D165" s="94" t="s">
        <v>227</v>
      </c>
      <c r="E165" s="53">
        <v>1</v>
      </c>
      <c r="F165" s="114" t="s">
        <v>387</v>
      </c>
      <c r="G165" s="54">
        <v>0</v>
      </c>
      <c r="H165" s="101">
        <v>431.89</v>
      </c>
      <c r="I165" s="101">
        <v>1727.55</v>
      </c>
      <c r="J165" s="102">
        <f t="shared" si="2"/>
        <v>2159.44</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218</v>
      </c>
      <c r="B166" s="105" t="s">
        <v>43</v>
      </c>
      <c r="C166" s="100" t="s">
        <v>222</v>
      </c>
      <c r="D166" s="94" t="s">
        <v>227</v>
      </c>
      <c r="E166" s="53">
        <v>1</v>
      </c>
      <c r="F166" s="114" t="s">
        <v>538</v>
      </c>
      <c r="G166" s="54">
        <v>0</v>
      </c>
      <c r="H166" s="106">
        <v>232.56</v>
      </c>
      <c r="I166" s="106">
        <v>930.22</v>
      </c>
      <c r="J166" s="107">
        <f t="shared" si="2"/>
        <v>1162.78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183</v>
      </c>
      <c r="B167" s="104" t="s">
        <v>27</v>
      </c>
      <c r="C167" s="100" t="s">
        <v>222</v>
      </c>
      <c r="D167" s="94" t="s">
        <v>227</v>
      </c>
      <c r="E167" s="53">
        <v>1</v>
      </c>
      <c r="F167" s="114" t="s">
        <v>389</v>
      </c>
      <c r="G167" s="54">
        <v>0</v>
      </c>
      <c r="H167" s="101">
        <v>1461.77</v>
      </c>
      <c r="I167" s="101">
        <v>5847.08</v>
      </c>
      <c r="J167" s="102">
        <f t="shared" si="2"/>
        <v>7308.85</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187</v>
      </c>
      <c r="B168" s="105" t="s">
        <v>25</v>
      </c>
      <c r="C168" s="104" t="s">
        <v>219</v>
      </c>
      <c r="D168" s="94" t="s">
        <v>227</v>
      </c>
      <c r="E168" s="53">
        <v>1</v>
      </c>
      <c r="F168" s="120" t="s">
        <v>244</v>
      </c>
      <c r="G168" s="54">
        <v>0</v>
      </c>
      <c r="H168" s="101">
        <v>1993.32</v>
      </c>
      <c r="I168" s="101">
        <v>7973.3</v>
      </c>
      <c r="J168" s="102">
        <f t="shared" si="2"/>
        <v>9966.6200000000008</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187</v>
      </c>
      <c r="B169" s="105" t="s">
        <v>25</v>
      </c>
      <c r="C169" s="100" t="s">
        <v>222</v>
      </c>
      <c r="D169" s="94" t="s">
        <v>227</v>
      </c>
      <c r="E169" s="53">
        <v>1</v>
      </c>
      <c r="F169" s="116" t="s">
        <v>256</v>
      </c>
      <c r="G169" s="54">
        <v>0</v>
      </c>
      <c r="H169" s="101">
        <v>1993.32</v>
      </c>
      <c r="I169" s="101">
        <v>7973.3</v>
      </c>
      <c r="J169" s="102">
        <f t="shared" si="2"/>
        <v>9966.6200000000008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183</v>
      </c>
      <c r="B170" s="104" t="s">
        <v>27</v>
      </c>
      <c r="C170" s="100"/>
      <c r="D170" s="122" t="s">
        <v>386</v>
      </c>
      <c r="E170" s="53">
        <v>1</v>
      </c>
      <c r="F170" s="114" t="s">
        <v>386</v>
      </c>
      <c r="G170" s="54">
        <v>0</v>
      </c>
      <c r="H170" s="101">
        <v>1461.77</v>
      </c>
      <c r="I170" s="101">
        <v>5847.08</v>
      </c>
      <c r="J170" s="102">
        <f t="shared" si="2"/>
        <v>7308.85</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181</v>
      </c>
      <c r="B171" s="104" t="s">
        <v>33</v>
      </c>
      <c r="C171" s="100" t="s">
        <v>222</v>
      </c>
      <c r="D171" s="94" t="s">
        <v>227</v>
      </c>
      <c r="E171" s="53">
        <v>1</v>
      </c>
      <c r="F171" s="120" t="s">
        <v>303</v>
      </c>
      <c r="G171" s="54">
        <v>0</v>
      </c>
      <c r="H171" s="101">
        <v>930.22</v>
      </c>
      <c r="I171" s="101">
        <v>3720.87</v>
      </c>
      <c r="J171" s="102">
        <f t="shared" si="2"/>
        <v>4651.09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188</v>
      </c>
      <c r="B172" s="105" t="s">
        <v>35</v>
      </c>
      <c r="C172" s="100" t="s">
        <v>222</v>
      </c>
      <c r="D172" s="94" t="s">
        <v>227</v>
      </c>
      <c r="E172" s="53">
        <v>1</v>
      </c>
      <c r="F172" s="120" t="s">
        <v>369</v>
      </c>
      <c r="G172" s="54">
        <v>0</v>
      </c>
      <c r="H172" s="101">
        <v>807.29</v>
      </c>
      <c r="I172" s="101">
        <v>3229.18</v>
      </c>
      <c r="J172" s="102">
        <f t="shared" si="2"/>
        <v>4036.47</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180</v>
      </c>
      <c r="B173" s="103" t="s">
        <v>37</v>
      </c>
      <c r="C173" s="104"/>
      <c r="D173" s="122" t="s">
        <v>386</v>
      </c>
      <c r="E173" s="53">
        <v>1</v>
      </c>
      <c r="F173" s="114" t="s">
        <v>386</v>
      </c>
      <c r="G173" s="54">
        <v>0</v>
      </c>
      <c r="H173" s="101">
        <v>664.44</v>
      </c>
      <c r="I173" s="101">
        <v>2657.77</v>
      </c>
      <c r="J173" s="102">
        <f t="shared" si="2"/>
        <v>3322.21</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218</v>
      </c>
      <c r="B174" s="105" t="s">
        <v>43</v>
      </c>
      <c r="C174" s="100"/>
      <c r="D174" s="122" t="s">
        <v>386</v>
      </c>
      <c r="E174" s="53">
        <v>1</v>
      </c>
      <c r="F174" s="114" t="s">
        <v>386</v>
      </c>
      <c r="G174" s="54">
        <v>0</v>
      </c>
      <c r="H174" s="106">
        <v>232.56</v>
      </c>
      <c r="I174" s="106">
        <v>930.22</v>
      </c>
      <c r="J174" s="107">
        <f t="shared" si="2"/>
        <v>1162.78</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77" si="3">C176+D176</f>
        <v>1</v>
      </c>
      <c r="F176" s="24"/>
      <c r="G176" s="25">
        <f>SUMIF($B$7:$B$174,"DAS",$G$7:$G$174)</f>
        <v>0</v>
      </c>
      <c r="H176" s="25">
        <f>SUMIF($B$7:$B$174,"PRESIDENTE",$H$7:$H$174)-SUMIFS($H$7:$H$174,$D$7:$D$174,"VAGO",$B$7:$B$174,"PRESIDENTE")</f>
        <v>0</v>
      </c>
      <c r="I176" s="25">
        <f>SUMIF($B$7:$B$174,"PRESIDENTE",$I$7:$I$174)-SUMIFS($I$7:$I$174,$D$7:$D$174,"VAGO",$B$7:$B$174,"PRESIDENTE")</f>
        <v>0</v>
      </c>
      <c r="J176" s="25">
        <f>SUMIF($B$7:$B$174,"PRESIDENTE",$J$7:$J$174)</f>
        <v>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0</v>
      </c>
      <c r="I177" s="25">
        <f>SUMIF($B$7:$B$174,"DIRETOR",$I$7:$I$174)-SUMIFS($I$7:$I$174,$D$7:$D$174,"VAGO",$B$7:$B$174,"DIRETOR")</f>
        <v>0</v>
      </c>
      <c r="J177" s="25">
        <f>SUMIF($B$7:$B$174,"DIRETOR",$J$7:$J$174)</f>
        <v>0</v>
      </c>
      <c r="K177" s="26"/>
      <c r="L177" s="26"/>
      <c r="M177" s="26"/>
      <c r="N177" s="26"/>
      <c r="O177" s="26"/>
      <c r="P177" s="26"/>
      <c r="Q177" s="26"/>
    </row>
    <row r="178" spans="1:30" ht="14.5" x14ac:dyDescent="0.3">
      <c r="A178" s="22" t="s">
        <v>24</v>
      </c>
      <c r="B178" s="15" t="s">
        <v>25</v>
      </c>
      <c r="C178" s="23">
        <v>9</v>
      </c>
      <c r="D178" s="23">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v>27</v>
      </c>
      <c r="D179" s="23">
        <v>1</v>
      </c>
      <c r="E179" s="23">
        <f t="shared" ref="E179:E187" si="4">C179+D179</f>
        <v>28</v>
      </c>
      <c r="F179" s="27"/>
      <c r="G179" s="25">
        <f>SUMIF($B$7:$B$174,"DAS-2",$G$7:$G$174)</f>
        <v>0</v>
      </c>
      <c r="H179" s="25">
        <f>SUMIF($B$7:$B$174,"DAS-2",$H$7:$H$174)-SUMIFS($H$7:$H$174,$D$7:$D$174,"VAGO",$B$7:$B$174,"DAS-2")</f>
        <v>35082.480000000003</v>
      </c>
      <c r="I179" s="25">
        <f>SUMIF($B$7:$B$174,"DAS-2",$I$7:$I$174)-SUMIFS($I$7:$I$174,$D$7:$D$174,"VAGO",$B$7:$B$174,"DAS-2")</f>
        <v>157871.15999999997</v>
      </c>
      <c r="J179" s="25">
        <f>SUMIF($B$7:$B$174,"DAS-2",$J$7:$J$174)</f>
        <v>200262.49000000005</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4"/>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24</v>
      </c>
      <c r="D181" s="23">
        <v>0</v>
      </c>
      <c r="E181" s="23">
        <f t="shared" si="4"/>
        <v>24</v>
      </c>
      <c r="F181" s="29"/>
      <c r="G181" s="25">
        <f>SUMIF($B$7:$B$174,"DAS-4",$G$7:$G$174)</f>
        <v>0</v>
      </c>
      <c r="H181" s="25">
        <f>SUMIF($B$7:$B$174,"DAS-4",$H$7:$H$174)-SUMIFS($H$7:$H$174,$D$7:$D$174,"VAGO",$B$7:$B$174,"DAS-4")</f>
        <v>20331.899999999994</v>
      </c>
      <c r="I181" s="25">
        <f>SUMIF($B$7:$B$174,"DAS-4",$I$7:$I$174)-SUMIFS($I$7:$I$174,$D$7:$D$174,"VAGO",$B$7:$B$174,"DAS-4")</f>
        <v>108436.79999999996</v>
      </c>
      <c r="J181" s="25">
        <f>SUMIF($B$7:$B$174,"DAS-4",$J$7:$J$174)</f>
        <v>128768.69999999998</v>
      </c>
      <c r="K181" s="26"/>
      <c r="L181" s="26"/>
      <c r="M181" s="26"/>
      <c r="N181" s="26"/>
      <c r="O181" s="26"/>
      <c r="P181" s="26"/>
      <c r="Q181" s="26"/>
    </row>
    <row r="182" spans="1:30" ht="14.5" x14ac:dyDescent="0.3">
      <c r="A182" s="28" t="s">
        <v>32</v>
      </c>
      <c r="B182" s="15" t="s">
        <v>33</v>
      </c>
      <c r="C182" s="23">
        <v>20</v>
      </c>
      <c r="D182" s="23">
        <v>0</v>
      </c>
      <c r="E182" s="23">
        <f t="shared" si="4"/>
        <v>20</v>
      </c>
      <c r="F182" s="29"/>
      <c r="G182" s="25">
        <f>SUMIF($B$7:$B$174,"DAS-5",$G$7:$G$174)</f>
        <v>0</v>
      </c>
      <c r="H182" s="25">
        <f>SUMIF($B$7:$B$174,"DAS-5",$H$7:$H$174)-SUMIFS($H$7:$H$174,$D$7:$D$174,"VAGO",$B$7:$B$174,"DAS-5")</f>
        <v>15813.739999999996</v>
      </c>
      <c r="I182" s="25">
        <f>SUMIF($B$7:$B$174,"DAS-5",$I$7:$I$174)-SUMIFS($I$7:$I$174,$D$7:$D$174,"VAGO",$B$7:$B$174,"DAS-5")</f>
        <v>74417.400000000009</v>
      </c>
      <c r="J182" s="25">
        <f>SUMIF($B$7:$B$174,"DAS-5",$J$7:$J$174)</f>
        <v>90231.13999999997</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4"/>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23</v>
      </c>
      <c r="D184" s="23">
        <v>3</v>
      </c>
      <c r="E184" s="23">
        <f t="shared" si="4"/>
        <v>26</v>
      </c>
      <c r="F184" s="29"/>
      <c r="G184" s="25">
        <f>SUMIF($B$7:$B$174,"CAA-2",$G$7:$G$174)</f>
        <v>0</v>
      </c>
      <c r="H184" s="25">
        <f>SUMIF($B$7:$B$174,"CAA-2",$H$7:$H$174)-SUMIFS($H$7:$H$174,$D$7:$D$174,"VAGO",$B$7:$B$174,"CAA-2")</f>
        <v>12624.360000000008</v>
      </c>
      <c r="I184" s="25">
        <f>SUMIF($B$7:$B$174,"CAA-2",$I$7:$I$174)-SUMIFS($I$7:$I$174,$D$7:$D$174,"VAGO",$B$7:$B$174,"CAA-2")</f>
        <v>61128.709999999977</v>
      </c>
      <c r="J184" s="25">
        <f>SUMIF($B$7:$B$174,"CAA-2",$J$7:$J$174)</f>
        <v>83719.700000000026</v>
      </c>
      <c r="K184" s="26"/>
      <c r="L184" s="26"/>
      <c r="M184" s="26"/>
      <c r="N184" s="26"/>
      <c r="O184" s="26"/>
      <c r="P184" s="26"/>
      <c r="Q184" s="26"/>
    </row>
    <row r="185" spans="1:30" ht="14.5" x14ac:dyDescent="0.3">
      <c r="A185" s="28" t="s">
        <v>38</v>
      </c>
      <c r="B185" s="15" t="s">
        <v>39</v>
      </c>
      <c r="C185" s="23">
        <v>22</v>
      </c>
      <c r="D185" s="23">
        <v>1</v>
      </c>
      <c r="E185" s="23">
        <f t="shared" si="4"/>
        <v>23</v>
      </c>
      <c r="F185" s="27"/>
      <c r="G185" s="25">
        <f>SUMIF($B$7:$B$174,"CAA-3",$G$7:$G$174)</f>
        <v>0</v>
      </c>
      <c r="H185" s="25">
        <f>SUMIF($B$7:$B$174,"CAA-3",$H$7:$H$174)-SUMIFS($H$7:$H$174,$D$7:$D$174,"VAGO",$B$7:$B$174,"CAA-3")</f>
        <v>9501.58</v>
      </c>
      <c r="I185" s="25">
        <f>SUMIF($B$7:$B$174,"CAA-3",$I$7:$I$174)-SUMIFS($I$7:$I$174,$D$7:$D$174,"VAGO",$B$7:$B$174,"CAA-3")</f>
        <v>38006.1</v>
      </c>
      <c r="J185" s="25">
        <f>SUMIF($B$7:$B$174,"CAA-3",$J$7:$J$174)</f>
        <v>49667.12000000001</v>
      </c>
      <c r="K185" s="26"/>
      <c r="L185" s="26"/>
      <c r="M185" s="26"/>
      <c r="N185" s="26"/>
      <c r="O185" s="26"/>
      <c r="P185" s="26"/>
      <c r="Q185" s="26"/>
    </row>
    <row r="186" spans="1:30" ht="14.5" x14ac:dyDescent="0.3">
      <c r="A186" s="28" t="s">
        <v>40</v>
      </c>
      <c r="B186" s="15" t="s">
        <v>41</v>
      </c>
      <c r="C186" s="23">
        <f>SUMIFS($E$7:$E$174,$B$7:$B$174,"CAA-4",$D$7:$D$174,"&lt;&gt;VAGO")</f>
        <v>10</v>
      </c>
      <c r="D186" s="23">
        <f>SUMIFS($E$7:$E$174,$B$7:$B$174,"CAA-4",$D$7:$D$174,"VAGO")</f>
        <v>0</v>
      </c>
      <c r="E186" s="23">
        <f t="shared" si="4"/>
        <v>10</v>
      </c>
      <c r="F186" s="27"/>
      <c r="G186" s="25">
        <f>SUMIF($B$7:$B$174,"CAA-4",$G$7:$G$174)</f>
        <v>0</v>
      </c>
      <c r="H186" s="25">
        <f>SUMIF($B$7:$B$174,"CAA-4",$H$7:$H$174)-SUMIFS($H$7:$H$174,$D$7:$D$174,"VAGO",$B$7:$B$174,"CAA-4")</f>
        <v>2126.2399999999998</v>
      </c>
      <c r="I186" s="25">
        <f>SUMIF($B$7:$B$174,"CAA-4",$I$7:$I$174)-SUMIFS($I$7:$I$174,$D$7:$D$174,"VAGO",$B$7:$B$174,"CAA-4")</f>
        <v>10631.1</v>
      </c>
      <c r="J186" s="25">
        <f>SUMIF($B$7:$B$174,"CAA-4",$J$7:$J$174)</f>
        <v>12757.339999999997</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4"/>
        <v>2</v>
      </c>
      <c r="F187" s="27"/>
      <c r="G187" s="25">
        <f>SUMIF($B$7:$B$174,"CAA-5",$G$7:$G$174)</f>
        <v>0</v>
      </c>
      <c r="H187" s="25">
        <f>SUMIF($B$7:$B$174,"CAA-5",$H$7:$H$174)-SUMIFS($H$7:$H$174,$D$7:$D$174,"VAGO",$B$7:$B$174,"CAA-5")</f>
        <v>232.56</v>
      </c>
      <c r="I187" s="25">
        <f>SUMIF($B$7:$B$174,"CAA-5",$I$7:$I$174)-SUMIFS($I$7:$I$174,$D$7:$D$174,"VAGO",$B$7:$B$174,"CAA-5")</f>
        <v>930.22</v>
      </c>
      <c r="J187" s="25">
        <f>SUMIF($B$7:$B$174,"CAA-5",$J$7:$J$174)</f>
        <v>2325.56</v>
      </c>
      <c r="K187" s="26"/>
      <c r="L187" s="26"/>
      <c r="M187" s="26"/>
      <c r="N187" s="26"/>
      <c r="O187" s="26"/>
      <c r="P187" s="26"/>
      <c r="Q187" s="26"/>
    </row>
    <row r="188" spans="1:30" ht="32.25" customHeight="1" x14ac:dyDescent="0.3">
      <c r="A188" s="19" t="s">
        <v>44</v>
      </c>
      <c r="B188" s="21"/>
      <c r="C188" s="20">
        <f>SUM(C176:C187)</f>
        <v>162</v>
      </c>
      <c r="D188" s="20">
        <f>SUM(D176:D187)</f>
        <v>6</v>
      </c>
      <c r="E188" s="20">
        <f>SUM(E176:E187)</f>
        <v>168</v>
      </c>
      <c r="F188" s="21"/>
      <c r="G188" s="30">
        <f t="shared" ref="G188:I188" si="5">SUM(G176:G187)</f>
        <v>0</v>
      </c>
      <c r="H188" s="30">
        <f t="shared" si="5"/>
        <v>129217.28999999998</v>
      </c>
      <c r="I188" s="30">
        <f t="shared" si="5"/>
        <v>603246.2699999999</v>
      </c>
      <c r="J188" s="30">
        <f>SUM(J176:J187)</f>
        <v>753061.26000000013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6">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6"/>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7">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7"/>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7"/>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7"/>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7"/>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8">SUM(C196:C199)</f>
        <v>0</v>
      </c>
      <c r="D200" s="20">
        <f t="shared" si="8"/>
        <v>0</v>
      </c>
      <c r="E200" s="20">
        <f t="shared" si="8"/>
        <v>0</v>
      </c>
      <c r="F200" s="36"/>
      <c r="G200" s="39">
        <f t="shared" ref="G200:I200" si="9">SUM(G195:G199)</f>
        <v>0</v>
      </c>
      <c r="H200" s="39">
        <f t="shared" si="9"/>
        <v>0</v>
      </c>
      <c r="I200" s="39">
        <f t="shared" si="9"/>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0">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10"/>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407</v>
      </c>
      <c r="E207" s="15">
        <v>1</v>
      </c>
      <c r="F207" s="88" t="s">
        <v>539</v>
      </c>
      <c r="G207" s="35"/>
      <c r="H207" s="87">
        <v>1000</v>
      </c>
      <c r="I207" s="16">
        <f t="shared" si="10"/>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407</v>
      </c>
      <c r="E208" s="15">
        <v>1</v>
      </c>
      <c r="F208" s="88" t="s">
        <v>540</v>
      </c>
      <c r="G208" s="35"/>
      <c r="H208" s="87">
        <v>1000</v>
      </c>
      <c r="I208" s="16">
        <f t="shared" si="10"/>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10"/>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1">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1"/>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1"/>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1"/>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1"/>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88" t="s">
        <v>364</v>
      </c>
      <c r="G221" s="35">
        <v>0</v>
      </c>
      <c r="H221" s="87">
        <v>2400</v>
      </c>
      <c r="I221" s="16">
        <f t="shared" ref="I221:I225" si="12">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88" t="s">
        <v>295</v>
      </c>
      <c r="G222" s="35"/>
      <c r="H222" s="87">
        <v>1000</v>
      </c>
      <c r="I222" s="16">
        <f t="shared" si="12"/>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88" t="s">
        <v>298</v>
      </c>
      <c r="G223" s="35"/>
      <c r="H223" s="87">
        <v>1000</v>
      </c>
      <c r="I223" s="16">
        <f t="shared" si="12"/>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88" t="s">
        <v>538</v>
      </c>
      <c r="G224" s="35"/>
      <c r="H224" s="87">
        <v>1000</v>
      </c>
      <c r="I224" s="16">
        <f t="shared" si="12"/>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226</v>
      </c>
      <c r="D225" s="94" t="s">
        <v>407</v>
      </c>
      <c r="E225" s="15">
        <v>1</v>
      </c>
      <c r="F225" s="88" t="s">
        <v>266</v>
      </c>
      <c r="G225" s="35"/>
      <c r="H225" s="87">
        <v>1000</v>
      </c>
      <c r="I225" s="16">
        <f t="shared" si="12"/>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3">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3"/>
        <v>4</v>
      </c>
      <c r="F228" s="24"/>
      <c r="G228" s="16">
        <f>SUMIF($A$205:$A$209,"MEMBRO",$G$205:$G$209)</f>
        <v>0</v>
      </c>
      <c r="H228" s="16">
        <f>SUMIF($A$205:$A$209,"MEMBRO",$H$205:$H$209)</f>
        <v>4000</v>
      </c>
      <c r="I228" s="16">
        <f t="shared" ref="I228:I232" si="14">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3"/>
        <v>1</v>
      </c>
      <c r="F229" s="24"/>
      <c r="G229" s="16">
        <f>SUMIF($A$213:$A$218,"PRESIDENTE",$G$213:$G$218)</f>
        <v>0</v>
      </c>
      <c r="H229" s="16">
        <f>SUMIF($A$213:$A$218,"PRESIDENTE",$H$213:$H$218)</f>
        <v>2400</v>
      </c>
      <c r="I229" s="16">
        <f t="shared" si="14"/>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3"/>
        <v>4</v>
      </c>
      <c r="F230" s="24"/>
      <c r="G230" s="16">
        <f>SUMIF($A$213:$A$218,"MEMBRO",$G$213:$G$218)</f>
        <v>0</v>
      </c>
      <c r="H230" s="16">
        <f>SUMIF($A$213:$A$218,"MEMBRO",$H$213:$H$218)</f>
        <v>4000</v>
      </c>
      <c r="I230" s="16">
        <f t="shared" si="14"/>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3"/>
        <v>1</v>
      </c>
      <c r="F231" s="24"/>
      <c r="G231" s="16">
        <f>SUMIF($A$220:$A$225,"PRESIDENTE",$G$220:$G$225)</f>
        <v>0</v>
      </c>
      <c r="H231" s="16">
        <f>SUMIF($A$220:$A$225,"PRESIDENTE",$H$220:$H$225)</f>
        <v>2400</v>
      </c>
      <c r="I231" s="16">
        <f t="shared" si="14"/>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3"/>
        <v>4</v>
      </c>
      <c r="F232" s="24"/>
      <c r="G232" s="16">
        <f>SUMIF($A$220:$A$225,"MEMBRO",$G$205:$G$225)</f>
        <v>0</v>
      </c>
      <c r="H232" s="16">
        <f>SUMIF($A$220:$A$225,"MEMBRO",$H$220:$H$225)</f>
        <v>4000</v>
      </c>
      <c r="I232" s="16">
        <f t="shared" si="14"/>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5">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5"/>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5"/>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5"/>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5"/>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5"/>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5"/>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5"/>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6">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6"/>
        <v>7</v>
      </c>
      <c r="F248" s="24"/>
      <c r="G248" s="16">
        <f>SUMIF($A$238:$A$245,"MEMBRO",$G$238:$G$245)</f>
        <v>0</v>
      </c>
      <c r="H248" s="16">
        <f>SUMIF($A$238:$A$245,"MEMBRO",$H$238:$H$245)</f>
        <v>30390.920000000006</v>
      </c>
      <c r="I248" s="16">
        <f t="shared" ref="I248" si="17">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8">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8"/>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8"/>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9">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9"/>
        <v>2</v>
      </c>
      <c r="F259" s="24"/>
      <c r="G259" s="16">
        <f>SUMIF($A$254:$A$256,"MEMBRO",$G$254:$G$256)</f>
        <v>0</v>
      </c>
      <c r="H259" s="16">
        <f>SUMIF($A$254:$A$256,"MEMBRO",$H$254:$H$256)</f>
        <v>3473.24</v>
      </c>
      <c r="I259" s="16">
        <f t="shared" ref="I259" si="20">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1">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1"/>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1"/>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2">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2"/>
        <v>2</v>
      </c>
      <c r="F270" s="24"/>
      <c r="G270" s="16">
        <f>SUMIF($A$265:$A$267,"MEMBRO",$G$265:$G$267)</f>
        <v>0</v>
      </c>
      <c r="H270" s="16">
        <f>SUMIF($A$265:$A$267,"MEMBRO",$H$265:$H$267)</f>
        <v>3473.24</v>
      </c>
      <c r="I270" s="16">
        <f t="shared" ref="I270" si="23">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4">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5">IF(ISBLANK(A276),0,IF(B276="FGS-1",1200.69,732.55))</f>
        <v>1200.69</v>
      </c>
      <c r="I276" s="87">
        <f t="shared" si="24"/>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5"/>
        <v>1200.69</v>
      </c>
      <c r="I277" s="87">
        <f t="shared" si="24"/>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80" t="s">
        <v>392</v>
      </c>
      <c r="B278" s="93" t="s">
        <v>93</v>
      </c>
      <c r="C278" s="79" t="s">
        <v>226</v>
      </c>
      <c r="D278" s="71" t="s">
        <v>407</v>
      </c>
      <c r="E278" s="53">
        <v>1</v>
      </c>
      <c r="F278" s="85" t="s">
        <v>541</v>
      </c>
      <c r="G278" s="54">
        <v>0</v>
      </c>
      <c r="H278" s="86">
        <f t="shared" si="25"/>
        <v>1200.69</v>
      </c>
      <c r="I278" s="87">
        <f t="shared" si="24"/>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55" t="s">
        <v>394</v>
      </c>
      <c r="B279" s="93" t="s">
        <v>93</v>
      </c>
      <c r="C279" s="79" t="s">
        <v>223</v>
      </c>
      <c r="D279" s="71" t="s">
        <v>407</v>
      </c>
      <c r="E279" s="53">
        <v>1</v>
      </c>
      <c r="F279" s="83" t="s">
        <v>412</v>
      </c>
      <c r="G279" s="54">
        <v>0</v>
      </c>
      <c r="H279" s="86">
        <f t="shared" si="25"/>
        <v>1200.69</v>
      </c>
      <c r="I279" s="87">
        <f t="shared" si="24"/>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5"/>
        <v>1200.69</v>
      </c>
      <c r="I280" s="87">
        <f t="shared" si="24"/>
        <v>1200.69</v>
      </c>
    </row>
    <row r="281" spans="1:30" ht="14.5" x14ac:dyDescent="0.3">
      <c r="A281" s="55" t="s">
        <v>394</v>
      </c>
      <c r="B281" s="93" t="s">
        <v>93</v>
      </c>
      <c r="C281" s="77" t="s">
        <v>223</v>
      </c>
      <c r="D281" s="71" t="s">
        <v>407</v>
      </c>
      <c r="E281" s="53">
        <v>1</v>
      </c>
      <c r="F281" s="83" t="s">
        <v>414</v>
      </c>
      <c r="G281" s="54">
        <v>0</v>
      </c>
      <c r="H281" s="86">
        <f t="shared" si="25"/>
        <v>1200.69</v>
      </c>
      <c r="I281" s="87">
        <f t="shared" si="24"/>
        <v>1200.69</v>
      </c>
    </row>
    <row r="282" spans="1:30" ht="14.5" x14ac:dyDescent="0.3">
      <c r="A282" s="55" t="s">
        <v>394</v>
      </c>
      <c r="B282" s="93" t="s">
        <v>93</v>
      </c>
      <c r="C282" s="77" t="s">
        <v>223</v>
      </c>
      <c r="D282" s="71" t="s">
        <v>407</v>
      </c>
      <c r="E282" s="53">
        <v>1</v>
      </c>
      <c r="F282" s="83" t="s">
        <v>415</v>
      </c>
      <c r="G282" s="54">
        <v>0</v>
      </c>
      <c r="H282" s="86">
        <f t="shared" si="25"/>
        <v>1200.69</v>
      </c>
      <c r="I282" s="87">
        <f t="shared" si="24"/>
        <v>1200.69</v>
      </c>
    </row>
    <row r="283" spans="1:30" ht="14.5" x14ac:dyDescent="0.3">
      <c r="A283" s="80" t="s">
        <v>393</v>
      </c>
      <c r="B283" s="93" t="s">
        <v>93</v>
      </c>
      <c r="C283" s="77" t="s">
        <v>226</v>
      </c>
      <c r="D283" s="71" t="s">
        <v>407</v>
      </c>
      <c r="E283" s="53">
        <v>1</v>
      </c>
      <c r="F283" s="85" t="s">
        <v>416</v>
      </c>
      <c r="G283" s="54">
        <v>0</v>
      </c>
      <c r="H283" s="86">
        <f t="shared" si="25"/>
        <v>1200.69</v>
      </c>
      <c r="I283" s="87">
        <f t="shared" si="24"/>
        <v>1200.69</v>
      </c>
    </row>
    <row r="284" spans="1:30" ht="14.5" x14ac:dyDescent="0.3">
      <c r="A284" s="55" t="s">
        <v>395</v>
      </c>
      <c r="B284" s="93" t="s">
        <v>93</v>
      </c>
      <c r="C284" s="79" t="s">
        <v>226</v>
      </c>
      <c r="D284" s="71" t="s">
        <v>407</v>
      </c>
      <c r="E284" s="53">
        <v>1</v>
      </c>
      <c r="F284" s="83" t="s">
        <v>417</v>
      </c>
      <c r="G284" s="54">
        <v>0</v>
      </c>
      <c r="H284" s="86">
        <f t="shared" si="25"/>
        <v>1200.69</v>
      </c>
      <c r="I284" s="87">
        <f t="shared" si="24"/>
        <v>1200.69</v>
      </c>
    </row>
    <row r="285" spans="1:30" ht="14.5" x14ac:dyDescent="0.3">
      <c r="A285" s="55" t="s">
        <v>551</v>
      </c>
      <c r="B285" s="93" t="s">
        <v>93</v>
      </c>
      <c r="C285" s="79" t="s">
        <v>224</v>
      </c>
      <c r="D285" s="71" t="s">
        <v>407</v>
      </c>
      <c r="E285" s="53">
        <v>1</v>
      </c>
      <c r="F285" s="83" t="s">
        <v>542</v>
      </c>
      <c r="G285" s="54">
        <v>0</v>
      </c>
      <c r="H285" s="86">
        <f t="shared" si="25"/>
        <v>1200.69</v>
      </c>
      <c r="I285" s="87">
        <f t="shared" si="24"/>
        <v>1200.69</v>
      </c>
    </row>
    <row r="286" spans="1:30" ht="14.5" x14ac:dyDescent="0.3">
      <c r="A286" s="55" t="s">
        <v>393</v>
      </c>
      <c r="B286" s="93" t="s">
        <v>93</v>
      </c>
      <c r="C286" s="79" t="s">
        <v>219</v>
      </c>
      <c r="D286" s="71" t="s">
        <v>407</v>
      </c>
      <c r="E286" s="53">
        <v>1</v>
      </c>
      <c r="F286" s="83" t="s">
        <v>419</v>
      </c>
      <c r="G286" s="54">
        <v>0</v>
      </c>
      <c r="H286" s="86">
        <f t="shared" si="25"/>
        <v>1200.69</v>
      </c>
      <c r="I286" s="87">
        <f t="shared" si="24"/>
        <v>1200.69</v>
      </c>
    </row>
    <row r="287" spans="1:30" ht="14.5" x14ac:dyDescent="0.3">
      <c r="A287" s="55" t="s">
        <v>552</v>
      </c>
      <c r="B287" s="93" t="s">
        <v>93</v>
      </c>
      <c r="C287" s="79" t="s">
        <v>222</v>
      </c>
      <c r="D287" s="71" t="s">
        <v>407</v>
      </c>
      <c r="E287" s="53">
        <v>1</v>
      </c>
      <c r="F287" s="83" t="s">
        <v>539</v>
      </c>
      <c r="G287" s="54">
        <v>0</v>
      </c>
      <c r="H287" s="86">
        <f t="shared" si="25"/>
        <v>1200.69</v>
      </c>
      <c r="I287" s="87">
        <f t="shared" si="24"/>
        <v>1200.69</v>
      </c>
    </row>
    <row r="288" spans="1:30" ht="14.5" x14ac:dyDescent="0.3">
      <c r="A288" s="55" t="s">
        <v>398</v>
      </c>
      <c r="B288" s="93" t="s">
        <v>448</v>
      </c>
      <c r="C288" s="79" t="s">
        <v>220</v>
      </c>
      <c r="D288" s="71" t="s">
        <v>407</v>
      </c>
      <c r="E288" s="53">
        <v>1</v>
      </c>
      <c r="F288" s="83" t="s">
        <v>421</v>
      </c>
      <c r="G288" s="54">
        <v>0</v>
      </c>
      <c r="H288" s="86">
        <f t="shared" si="25"/>
        <v>732.55</v>
      </c>
      <c r="I288" s="87">
        <f t="shared" si="24"/>
        <v>732.55</v>
      </c>
    </row>
    <row r="289" spans="1:30" ht="14.5" x14ac:dyDescent="0.3">
      <c r="A289" s="55" t="s">
        <v>393</v>
      </c>
      <c r="B289" s="93" t="s">
        <v>448</v>
      </c>
      <c r="C289" s="79" t="s">
        <v>219</v>
      </c>
      <c r="D289" s="71" t="s">
        <v>407</v>
      </c>
      <c r="E289" s="53">
        <v>1</v>
      </c>
      <c r="F289" s="83" t="s">
        <v>422</v>
      </c>
      <c r="G289" s="54">
        <v>0</v>
      </c>
      <c r="H289" s="86">
        <f t="shared" si="25"/>
        <v>732.55</v>
      </c>
      <c r="I289" s="87">
        <f t="shared" si="24"/>
        <v>732.55</v>
      </c>
    </row>
    <row r="290" spans="1:30" ht="14.5" x14ac:dyDescent="0.3">
      <c r="A290" s="55" t="s">
        <v>395</v>
      </c>
      <c r="B290" s="93" t="s">
        <v>448</v>
      </c>
      <c r="C290" s="79" t="s">
        <v>219</v>
      </c>
      <c r="D290" s="71" t="s">
        <v>407</v>
      </c>
      <c r="E290" s="53">
        <v>1</v>
      </c>
      <c r="F290" s="83" t="s">
        <v>423</v>
      </c>
      <c r="G290" s="54">
        <v>0</v>
      </c>
      <c r="H290" s="86">
        <f t="shared" si="25"/>
        <v>732.55</v>
      </c>
      <c r="I290" s="87">
        <f t="shared" si="24"/>
        <v>732.55</v>
      </c>
    </row>
    <row r="291" spans="1:30" ht="14.5" x14ac:dyDescent="0.3">
      <c r="A291" s="55" t="s">
        <v>399</v>
      </c>
      <c r="B291" s="93" t="s">
        <v>448</v>
      </c>
      <c r="C291" s="79" t="s">
        <v>220</v>
      </c>
      <c r="D291" s="71" t="s">
        <v>407</v>
      </c>
      <c r="E291" s="53">
        <v>1</v>
      </c>
      <c r="F291" s="83" t="s">
        <v>424</v>
      </c>
      <c r="G291" s="54">
        <v>0</v>
      </c>
      <c r="H291" s="86">
        <f t="shared" si="25"/>
        <v>732.55</v>
      </c>
      <c r="I291" s="87">
        <f t="shared" si="24"/>
        <v>732.55</v>
      </c>
    </row>
    <row r="292" spans="1:30" ht="14.5" x14ac:dyDescent="0.3">
      <c r="A292" s="55" t="s">
        <v>400</v>
      </c>
      <c r="B292" s="93" t="s">
        <v>448</v>
      </c>
      <c r="C292" s="79" t="s">
        <v>225</v>
      </c>
      <c r="D292" s="71" t="s">
        <v>407</v>
      </c>
      <c r="E292" s="53">
        <v>1</v>
      </c>
      <c r="F292" s="83" t="s">
        <v>425</v>
      </c>
      <c r="G292" s="54">
        <v>0</v>
      </c>
      <c r="H292" s="86">
        <f t="shared" si="25"/>
        <v>732.55</v>
      </c>
      <c r="I292" s="87">
        <f t="shared" si="24"/>
        <v>732.55</v>
      </c>
    </row>
    <row r="293" spans="1:30" ht="14.5" x14ac:dyDescent="0.3">
      <c r="A293" s="55" t="s">
        <v>401</v>
      </c>
      <c r="B293" s="93" t="s">
        <v>448</v>
      </c>
      <c r="C293" s="79" t="s">
        <v>224</v>
      </c>
      <c r="D293" s="71" t="s">
        <v>407</v>
      </c>
      <c r="E293" s="53">
        <v>1</v>
      </c>
      <c r="F293" s="83" t="s">
        <v>426</v>
      </c>
      <c r="G293" s="54">
        <v>0</v>
      </c>
      <c r="H293" s="86">
        <f t="shared" si="25"/>
        <v>732.55</v>
      </c>
      <c r="I293" s="87">
        <f t="shared" si="24"/>
        <v>732.55</v>
      </c>
    </row>
    <row r="294" spans="1:30" ht="14.5" x14ac:dyDescent="0.3">
      <c r="A294" s="55" t="s">
        <v>553</v>
      </c>
      <c r="B294" s="93" t="s">
        <v>448</v>
      </c>
      <c r="C294" s="79" t="s">
        <v>224</v>
      </c>
      <c r="D294" s="71" t="s">
        <v>407</v>
      </c>
      <c r="E294" s="53">
        <v>1</v>
      </c>
      <c r="F294" s="83" t="s">
        <v>543</v>
      </c>
      <c r="G294" s="54">
        <v>0</v>
      </c>
      <c r="H294" s="86">
        <f t="shared" si="25"/>
        <v>732.55</v>
      </c>
      <c r="I294" s="87">
        <f t="shared" si="24"/>
        <v>732.55</v>
      </c>
    </row>
    <row r="295" spans="1:30" ht="14.5" x14ac:dyDescent="0.3">
      <c r="A295" s="55" t="s">
        <v>403</v>
      </c>
      <c r="B295" s="93" t="s">
        <v>448</v>
      </c>
      <c r="C295" s="79" t="s">
        <v>222</v>
      </c>
      <c r="D295" s="71" t="s">
        <v>407</v>
      </c>
      <c r="E295" s="53">
        <v>1</v>
      </c>
      <c r="F295" s="83" t="s">
        <v>428</v>
      </c>
      <c r="G295" s="54">
        <v>0</v>
      </c>
      <c r="H295" s="86">
        <f t="shared" si="25"/>
        <v>732.55</v>
      </c>
      <c r="I295" s="87">
        <f t="shared" si="24"/>
        <v>732.55</v>
      </c>
    </row>
    <row r="296" spans="1:30" ht="14.5" x14ac:dyDescent="0.3">
      <c r="A296" s="55" t="s">
        <v>398</v>
      </c>
      <c r="B296" s="93" t="s">
        <v>448</v>
      </c>
      <c r="C296" s="79" t="s">
        <v>220</v>
      </c>
      <c r="D296" s="71" t="s">
        <v>407</v>
      </c>
      <c r="E296" s="53">
        <v>1</v>
      </c>
      <c r="F296" s="83" t="s">
        <v>429</v>
      </c>
      <c r="G296" s="54">
        <v>0</v>
      </c>
      <c r="H296" s="86">
        <f t="shared" si="25"/>
        <v>732.55</v>
      </c>
      <c r="I296" s="87">
        <f t="shared" si="24"/>
        <v>732.55</v>
      </c>
    </row>
    <row r="297" spans="1:30" ht="14.5" x14ac:dyDescent="0.3">
      <c r="A297" s="55" t="s">
        <v>403</v>
      </c>
      <c r="B297" s="93" t="s">
        <v>448</v>
      </c>
      <c r="C297" s="79" t="s">
        <v>220</v>
      </c>
      <c r="D297" s="71" t="s">
        <v>407</v>
      </c>
      <c r="E297" s="53">
        <v>1</v>
      </c>
      <c r="F297" s="83" t="s">
        <v>544</v>
      </c>
      <c r="G297" s="54">
        <v>0</v>
      </c>
      <c r="H297" s="86">
        <f t="shared" si="25"/>
        <v>732.55</v>
      </c>
      <c r="I297" s="87">
        <f t="shared" si="24"/>
        <v>732.55</v>
      </c>
    </row>
    <row r="298" spans="1:30" ht="14.5" x14ac:dyDescent="0.3">
      <c r="A298" s="55" t="s">
        <v>404</v>
      </c>
      <c r="B298" s="93" t="s">
        <v>448</v>
      </c>
      <c r="C298" s="79" t="s">
        <v>220</v>
      </c>
      <c r="D298" s="71" t="s">
        <v>407</v>
      </c>
      <c r="E298" s="53">
        <v>1</v>
      </c>
      <c r="F298" s="83" t="s">
        <v>431</v>
      </c>
      <c r="G298" s="54">
        <v>0</v>
      </c>
      <c r="H298" s="86">
        <f t="shared" si="25"/>
        <v>732.55</v>
      </c>
      <c r="I298" s="87">
        <f t="shared" si="24"/>
        <v>732.55</v>
      </c>
    </row>
    <row r="299" spans="1:30" ht="14.5" x14ac:dyDescent="0.3">
      <c r="A299" s="55" t="s">
        <v>405</v>
      </c>
      <c r="B299" s="93" t="s">
        <v>448</v>
      </c>
      <c r="C299" s="79" t="s">
        <v>219</v>
      </c>
      <c r="D299" s="71" t="s">
        <v>407</v>
      </c>
      <c r="E299" s="53">
        <v>1</v>
      </c>
      <c r="F299" s="83" t="s">
        <v>432</v>
      </c>
      <c r="G299" s="54">
        <v>0</v>
      </c>
      <c r="H299" s="86">
        <f t="shared" si="25"/>
        <v>732.55</v>
      </c>
      <c r="I299" s="87">
        <f t="shared" si="24"/>
        <v>732.55</v>
      </c>
    </row>
    <row r="300" spans="1:30" ht="14.5" x14ac:dyDescent="0.3">
      <c r="A300" s="55" t="s">
        <v>554</v>
      </c>
      <c r="B300" s="93" t="s">
        <v>448</v>
      </c>
      <c r="C300" s="79" t="s">
        <v>222</v>
      </c>
      <c r="D300" s="71" t="s">
        <v>407</v>
      </c>
      <c r="E300" s="53">
        <v>1</v>
      </c>
      <c r="F300" s="83" t="s">
        <v>545</v>
      </c>
      <c r="G300" s="54">
        <v>0</v>
      </c>
      <c r="H300" s="86">
        <f t="shared" si="25"/>
        <v>732.55</v>
      </c>
      <c r="I300" s="87">
        <f t="shared" si="24"/>
        <v>732.55</v>
      </c>
    </row>
    <row r="301" spans="1:30" ht="14.5" x14ac:dyDescent="0.3">
      <c r="A301" s="55" t="s">
        <v>403</v>
      </c>
      <c r="B301" s="93" t="s">
        <v>448</v>
      </c>
      <c r="C301" s="79" t="s">
        <v>219</v>
      </c>
      <c r="D301" s="71" t="s">
        <v>407</v>
      </c>
      <c r="E301" s="53">
        <v>1</v>
      </c>
      <c r="F301" s="83" t="s">
        <v>434</v>
      </c>
      <c r="G301" s="54">
        <v>0</v>
      </c>
      <c r="H301" s="86">
        <f t="shared" si="25"/>
        <v>732.55</v>
      </c>
      <c r="I301" s="87">
        <f t="shared" si="24"/>
        <v>732.55</v>
      </c>
    </row>
    <row r="302" spans="1:30" ht="14.5" x14ac:dyDescent="0.3">
      <c r="A302" s="55" t="s">
        <v>396</v>
      </c>
      <c r="B302" s="93" t="s">
        <v>448</v>
      </c>
      <c r="C302" s="79" t="s">
        <v>225</v>
      </c>
      <c r="D302" s="71" t="s">
        <v>407</v>
      </c>
      <c r="E302" s="53">
        <v>1</v>
      </c>
      <c r="F302" s="83" t="s">
        <v>418</v>
      </c>
      <c r="G302" s="54">
        <v>0</v>
      </c>
      <c r="H302" s="86">
        <f t="shared" si="25"/>
        <v>732.55</v>
      </c>
      <c r="I302" s="87">
        <f t="shared" si="24"/>
        <v>732.55</v>
      </c>
    </row>
    <row r="303" spans="1:30" ht="14.5" x14ac:dyDescent="0.3">
      <c r="A303" s="113" t="s">
        <v>397</v>
      </c>
      <c r="B303" s="93" t="s">
        <v>448</v>
      </c>
      <c r="C303" s="79" t="s">
        <v>225</v>
      </c>
      <c r="D303" s="71" t="s">
        <v>407</v>
      </c>
      <c r="E303" s="53">
        <v>1</v>
      </c>
      <c r="F303" s="83" t="s">
        <v>420</v>
      </c>
      <c r="G303" s="54">
        <v>0</v>
      </c>
      <c r="H303" s="86">
        <f t="shared" si="25"/>
        <v>732.55</v>
      </c>
      <c r="I303" s="87">
        <f t="shared" si="24"/>
        <v>732.55</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55" t="s">
        <v>555</v>
      </c>
      <c r="B304" s="93" t="s">
        <v>448</v>
      </c>
      <c r="C304" s="79" t="s">
        <v>219</v>
      </c>
      <c r="D304" s="71" t="s">
        <v>407</v>
      </c>
      <c r="E304" s="53">
        <v>1</v>
      </c>
      <c r="F304" s="83" t="s">
        <v>546</v>
      </c>
      <c r="G304" s="74">
        <v>0</v>
      </c>
      <c r="H304" s="86">
        <f t="shared" si="25"/>
        <v>732.55</v>
      </c>
      <c r="I304" s="87">
        <f t="shared" si="24"/>
        <v>732.55</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55" t="s">
        <v>402</v>
      </c>
      <c r="B305" s="93" t="s">
        <v>448</v>
      </c>
      <c r="C305" s="79" t="s">
        <v>225</v>
      </c>
      <c r="D305" s="71" t="s">
        <v>407</v>
      </c>
      <c r="E305" s="53">
        <v>1</v>
      </c>
      <c r="F305" s="83" t="s">
        <v>433</v>
      </c>
      <c r="G305" s="35">
        <v>0</v>
      </c>
      <c r="H305" s="86">
        <f t="shared" si="25"/>
        <v>732.55</v>
      </c>
      <c r="I305" s="87">
        <f t="shared" si="24"/>
        <v>732.55</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6">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18</v>
      </c>
      <c r="D308" s="23">
        <v>0</v>
      </c>
      <c r="E308" s="23">
        <f t="shared" si="26"/>
        <v>18</v>
      </c>
      <c r="F308" s="27"/>
      <c r="G308" s="16">
        <f>SUMIF($B$275:$B$305,"FGS-2",$G$275:$G$305)</f>
        <v>0</v>
      </c>
      <c r="H308" s="16">
        <f>SUMIF($B$275:$B$305,"FGS-2",$H$275:$H$305)</f>
        <v>13185.899999999996</v>
      </c>
      <c r="I308" s="16">
        <f>SUMIF($B$275:$B$305,"FGS-2",$I$275:$I$305)</f>
        <v>13185.899999999996</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6"/>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6"/>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6"/>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6"/>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 t="shared" ref="C313:E313" si="27">SUM(C307:C312)</f>
        <v>31</v>
      </c>
      <c r="D313" s="20">
        <f t="shared" si="27"/>
        <v>0</v>
      </c>
      <c r="E313" s="20">
        <f t="shared" si="27"/>
        <v>31</v>
      </c>
      <c r="F313" s="36"/>
      <c r="G313" s="39">
        <f t="shared" ref="G313:H313" si="28">SUM(G307:G312)</f>
        <v>0</v>
      </c>
      <c r="H313" s="39">
        <f t="shared" si="28"/>
        <v>28794.870000000003</v>
      </c>
      <c r="I313" s="39">
        <f>SUM(I307:I312)</f>
        <v>28794.870000000003</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222</v>
      </c>
      <c r="D316" s="20">
        <f>SUM(D188+D200+D233+D249+D260+D271+D313)</f>
        <v>6</v>
      </c>
      <c r="E316" s="20">
        <f>SUM(E188+E200+E233+E249+E260+E271+E313)</f>
        <v>228</v>
      </c>
      <c r="F316" s="21"/>
      <c r="G316" s="39">
        <f>SUM(H188+G200+G233+G249+G260+G271+G313)</f>
        <v>129217.28999999998</v>
      </c>
      <c r="H316" s="39">
        <f>SUM(I188+H200+H233+H249+H260+H271+H313)</f>
        <v>696993.33999999985</v>
      </c>
      <c r="I316" s="39">
        <f>SUM(J188+I200+I233+I249+I260+I271+I313)</f>
        <v>846808.33000000007</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F94B1A60-C50A-4AC4-BB1F-D6A66F9967E1}">
      <formula1>"FDA,FDA-1,FDA-2,FDA-3,FDA-4"</formula1>
    </dataValidation>
    <dataValidation type="list" allowBlank="1" sqref="B7:B174" xr:uid="{CCDAA156-EA73-4E2B-96BA-3E9D3D93C1E3}">
      <formula1>"DAS,DAS-1,DAS-2,DAS-3,DAS-4,DAS-5,CAA-1,CAA-2,CAA-3,CAA-4,CAA-5"</formula1>
    </dataValidation>
    <dataValidation type="list" allowBlank="1" sqref="D221:D225 D192:D193 D254:D256 D205:D209 D213:D217 D275:D305 D265:D267 D238:D245 D7:D174" xr:uid="{F5DFFF8F-14E7-4D1D-ADC3-C1790C47FCF2}">
      <formula1>"AGP,CLH,CLT,COM,CTD,CTI,DES,DISP,ELE,ESG,EST,EXM,EXQ,EXR,FRQ,REV,VAGO"</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82C5F-E6DD-4749-A6FC-60AFE16B217C}">
  <dimension ref="A1:AD1038"/>
  <sheetViews>
    <sheetView workbookViewId="0">
      <selection sqref="A1:XFD1048576"/>
    </sheetView>
  </sheetViews>
  <sheetFormatPr defaultColWidth="12.58203125" defaultRowHeight="15" customHeight="1" x14ac:dyDescent="0.3"/>
  <cols>
    <col min="1" max="1" width="47.58203125" customWidth="1"/>
    <col min="2" max="2" width="13.75" bestFit="1" customWidth="1"/>
    <col min="3" max="3" width="30.5" customWidth="1"/>
    <col min="4" max="4" width="14.5" customWidth="1"/>
    <col min="5" max="5" width="10.08203125" customWidth="1"/>
    <col min="6" max="6" width="52.5" customWidth="1"/>
    <col min="7" max="7" width="18.08203125" customWidth="1"/>
    <col min="8" max="8" width="18.25" customWidth="1"/>
    <col min="9" max="9" width="17.83203125" customWidth="1"/>
    <col min="10" max="10" width="15.5820312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723</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131" t="s">
        <v>726</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5" t="s">
        <v>185</v>
      </c>
      <c r="B7" s="55" t="s">
        <v>29</v>
      </c>
      <c r="C7" s="61" t="s">
        <v>636</v>
      </c>
      <c r="D7" s="158" t="s">
        <v>227</v>
      </c>
      <c r="E7" s="159">
        <v>1</v>
      </c>
      <c r="F7" s="155" t="s">
        <v>700</v>
      </c>
      <c r="G7" s="160">
        <v>0</v>
      </c>
      <c r="H7" s="146">
        <v>1425.9</v>
      </c>
      <c r="I7" s="146">
        <v>5703.56</v>
      </c>
      <c r="J7" s="149">
        <f t="shared" ref="J7" si="0">H7+I7</f>
        <v>7129.4600000000009</v>
      </c>
      <c r="K7" s="17"/>
      <c r="L7" s="17"/>
      <c r="M7" s="17"/>
      <c r="N7" s="17"/>
      <c r="O7" s="17"/>
      <c r="P7" s="17"/>
      <c r="Q7" s="17"/>
      <c r="R7" s="18"/>
      <c r="S7" s="18"/>
      <c r="T7" s="18"/>
      <c r="U7" s="18"/>
      <c r="V7" s="18"/>
      <c r="W7" s="18"/>
      <c r="X7" s="18"/>
      <c r="Y7" s="18"/>
      <c r="Z7" s="18"/>
      <c r="AA7" s="5"/>
      <c r="AB7" s="5"/>
      <c r="AC7" s="5"/>
      <c r="AD7" s="5"/>
    </row>
    <row r="8" spans="1:30" ht="14.5" x14ac:dyDescent="0.3">
      <c r="A8" s="63" t="s">
        <v>690</v>
      </c>
      <c r="B8" s="55" t="s">
        <v>449</v>
      </c>
      <c r="C8" s="63" t="s">
        <v>679</v>
      </c>
      <c r="D8" s="158" t="s">
        <v>227</v>
      </c>
      <c r="E8" s="159">
        <v>1</v>
      </c>
      <c r="F8" s="60" t="s">
        <v>620</v>
      </c>
      <c r="G8" s="160">
        <v>0</v>
      </c>
      <c r="H8" s="146">
        <v>3709.68</v>
      </c>
      <c r="I8" s="146">
        <v>14838.72</v>
      </c>
      <c r="J8" s="149">
        <f t="shared" ref="J8:J39" si="1">H8+I8</f>
        <v>18548.399999999998</v>
      </c>
      <c r="K8" s="17"/>
      <c r="L8" s="17"/>
      <c r="M8" s="17"/>
      <c r="N8" s="17"/>
      <c r="O8" s="17"/>
      <c r="P8" s="17"/>
      <c r="Q8" s="17"/>
      <c r="R8" s="5"/>
      <c r="S8" s="5"/>
      <c r="T8" s="5"/>
      <c r="U8" s="5"/>
      <c r="V8" s="5"/>
      <c r="W8" s="5"/>
      <c r="X8" s="5"/>
      <c r="Y8" s="5"/>
      <c r="Z8" s="5"/>
      <c r="AA8" s="5"/>
      <c r="AB8" s="5"/>
      <c r="AC8" s="5"/>
      <c r="AD8" s="5"/>
    </row>
    <row r="9" spans="1:30" ht="14" x14ac:dyDescent="0.3">
      <c r="A9" s="55" t="s">
        <v>182</v>
      </c>
      <c r="B9" s="56" t="s">
        <v>39</v>
      </c>
      <c r="C9" s="59" t="s">
        <v>634</v>
      </c>
      <c r="D9" s="158" t="s">
        <v>407</v>
      </c>
      <c r="E9" s="159">
        <v>1</v>
      </c>
      <c r="F9" s="134" t="s">
        <v>421</v>
      </c>
      <c r="G9" s="160">
        <v>0</v>
      </c>
      <c r="H9" s="146"/>
      <c r="I9" s="146">
        <v>2003.96</v>
      </c>
      <c r="J9" s="149">
        <f t="shared" si="1"/>
        <v>2003.96</v>
      </c>
      <c r="K9" s="47"/>
      <c r="L9" s="47"/>
      <c r="M9" s="47"/>
      <c r="N9" s="47"/>
      <c r="O9" s="47"/>
      <c r="P9" s="47"/>
      <c r="Q9" s="47"/>
    </row>
    <row r="10" spans="1:30" ht="14" x14ac:dyDescent="0.3">
      <c r="A10" s="55" t="s">
        <v>218</v>
      </c>
      <c r="B10" s="55" t="s">
        <v>43</v>
      </c>
      <c r="C10" s="59" t="s">
        <v>222</v>
      </c>
      <c r="D10" s="158" t="s">
        <v>227</v>
      </c>
      <c r="E10" s="159">
        <v>1</v>
      </c>
      <c r="F10" s="60" t="s">
        <v>680</v>
      </c>
      <c r="G10" s="160">
        <v>0</v>
      </c>
      <c r="H10" s="147">
        <v>269.76</v>
      </c>
      <c r="I10" s="147">
        <v>1079.06</v>
      </c>
      <c r="J10" s="150">
        <f t="shared" si="1"/>
        <v>1348.82</v>
      </c>
    </row>
    <row r="11" spans="1:30" ht="14" x14ac:dyDescent="0.3">
      <c r="A11" s="56" t="s">
        <v>182</v>
      </c>
      <c r="B11" s="56" t="s">
        <v>39</v>
      </c>
      <c r="C11" s="59" t="s">
        <v>222</v>
      </c>
      <c r="D11" s="158" t="s">
        <v>227</v>
      </c>
      <c r="E11" s="159">
        <v>1</v>
      </c>
      <c r="F11" s="60" t="s">
        <v>231</v>
      </c>
      <c r="G11" s="160">
        <v>0</v>
      </c>
      <c r="H11" s="146">
        <v>500.99</v>
      </c>
      <c r="I11" s="146">
        <v>2003.96</v>
      </c>
      <c r="J11" s="149">
        <f t="shared" si="1"/>
        <v>2504.9499999999998</v>
      </c>
    </row>
    <row r="12" spans="1:30" ht="14" x14ac:dyDescent="0.3">
      <c r="A12" s="55" t="s">
        <v>188</v>
      </c>
      <c r="B12" s="55" t="s">
        <v>35</v>
      </c>
      <c r="C12" s="59" t="s">
        <v>222</v>
      </c>
      <c r="D12" s="158" t="s">
        <v>227</v>
      </c>
      <c r="E12" s="159">
        <v>1</v>
      </c>
      <c r="F12" s="60" t="s">
        <v>586</v>
      </c>
      <c r="G12" s="160">
        <v>0</v>
      </c>
      <c r="H12" s="146">
        <v>936.46</v>
      </c>
      <c r="I12" s="146">
        <v>3745.85</v>
      </c>
      <c r="J12" s="149">
        <f t="shared" si="1"/>
        <v>4682.3099999999995</v>
      </c>
    </row>
    <row r="13" spans="1:30" ht="14" x14ac:dyDescent="0.3">
      <c r="A13" s="55" t="s">
        <v>189</v>
      </c>
      <c r="B13" s="55" t="s">
        <v>31</v>
      </c>
      <c r="C13" s="59" t="s">
        <v>634</v>
      </c>
      <c r="D13" s="158" t="s">
        <v>227</v>
      </c>
      <c r="E13" s="159">
        <v>1</v>
      </c>
      <c r="F13" s="60" t="s">
        <v>505</v>
      </c>
      <c r="G13" s="160">
        <v>0</v>
      </c>
      <c r="H13" s="146">
        <v>1310.28</v>
      </c>
      <c r="I13" s="146">
        <v>5241.1099999999997</v>
      </c>
      <c r="J13" s="149">
        <f t="shared" si="1"/>
        <v>6551.3899999999994</v>
      </c>
    </row>
    <row r="14" spans="1:30" ht="14" x14ac:dyDescent="0.3">
      <c r="A14" s="55" t="s">
        <v>183</v>
      </c>
      <c r="B14" s="57" t="s">
        <v>27</v>
      </c>
      <c r="C14" s="63" t="s">
        <v>637</v>
      </c>
      <c r="D14" s="158" t="s">
        <v>407</v>
      </c>
      <c r="E14" s="159">
        <v>1</v>
      </c>
      <c r="F14" s="62" t="s">
        <v>233</v>
      </c>
      <c r="G14" s="160">
        <v>0</v>
      </c>
      <c r="H14" s="146"/>
      <c r="I14" s="146">
        <v>6782.61</v>
      </c>
      <c r="J14" s="149">
        <f t="shared" si="1"/>
        <v>6782.61</v>
      </c>
    </row>
    <row r="15" spans="1:30" ht="14" x14ac:dyDescent="0.3">
      <c r="A15" s="55" t="s">
        <v>207</v>
      </c>
      <c r="B15" s="57" t="s">
        <v>27</v>
      </c>
      <c r="C15" s="63" t="s">
        <v>636</v>
      </c>
      <c r="D15" s="158" t="s">
        <v>227</v>
      </c>
      <c r="E15" s="159">
        <v>1</v>
      </c>
      <c r="F15" s="60" t="s">
        <v>581</v>
      </c>
      <c r="G15" s="160">
        <v>0</v>
      </c>
      <c r="H15" s="146">
        <v>1695.65</v>
      </c>
      <c r="I15" s="146">
        <v>6782.61</v>
      </c>
      <c r="J15" s="149">
        <f t="shared" si="1"/>
        <v>8478.26</v>
      </c>
    </row>
    <row r="16" spans="1:30" ht="14" x14ac:dyDescent="0.3">
      <c r="A16" s="55" t="s">
        <v>196</v>
      </c>
      <c r="B16" s="57" t="s">
        <v>33</v>
      </c>
      <c r="C16" s="63" t="s">
        <v>637</v>
      </c>
      <c r="D16" s="158" t="s">
        <v>227</v>
      </c>
      <c r="E16" s="159">
        <v>1</v>
      </c>
      <c r="F16" s="90" t="s">
        <v>676</v>
      </c>
      <c r="G16" s="160">
        <v>0</v>
      </c>
      <c r="H16" s="146">
        <v>1079.06</v>
      </c>
      <c r="I16" s="145">
        <v>4316.21</v>
      </c>
      <c r="J16" s="149">
        <f t="shared" si="1"/>
        <v>5395.27</v>
      </c>
    </row>
    <row r="17" spans="1:10" ht="14" x14ac:dyDescent="0.3">
      <c r="A17" s="55" t="s">
        <v>182</v>
      </c>
      <c r="B17" s="56" t="s">
        <v>39</v>
      </c>
      <c r="C17" s="59" t="s">
        <v>634</v>
      </c>
      <c r="D17" s="158" t="s">
        <v>227</v>
      </c>
      <c r="E17" s="159">
        <v>1</v>
      </c>
      <c r="F17" s="60" t="s">
        <v>234</v>
      </c>
      <c r="G17" s="160">
        <v>0</v>
      </c>
      <c r="H17" s="146">
        <v>500.99</v>
      </c>
      <c r="I17" s="146">
        <v>2003.96</v>
      </c>
      <c r="J17" s="149">
        <f t="shared" si="1"/>
        <v>2504.9499999999998</v>
      </c>
    </row>
    <row r="18" spans="1:10" ht="14" x14ac:dyDescent="0.3">
      <c r="A18" s="55" t="s">
        <v>182</v>
      </c>
      <c r="B18" s="56" t="s">
        <v>39</v>
      </c>
      <c r="C18" s="61" t="s">
        <v>219</v>
      </c>
      <c r="D18" s="158" t="s">
        <v>227</v>
      </c>
      <c r="E18" s="159">
        <v>1</v>
      </c>
      <c r="F18" s="60" t="s">
        <v>235</v>
      </c>
      <c r="G18" s="160">
        <v>0</v>
      </c>
      <c r="H18" s="146">
        <v>500.99</v>
      </c>
      <c r="I18" s="146">
        <v>2003.96</v>
      </c>
      <c r="J18" s="149">
        <f t="shared" si="1"/>
        <v>2504.9499999999998</v>
      </c>
    </row>
    <row r="19" spans="1:10" ht="14" x14ac:dyDescent="0.3">
      <c r="A19" s="55" t="s">
        <v>181</v>
      </c>
      <c r="B19" s="57" t="s">
        <v>33</v>
      </c>
      <c r="C19" s="59" t="s">
        <v>634</v>
      </c>
      <c r="D19" s="158" t="s">
        <v>227</v>
      </c>
      <c r="E19" s="159">
        <v>1</v>
      </c>
      <c r="F19" s="60" t="s">
        <v>236</v>
      </c>
      <c r="G19" s="160">
        <v>0</v>
      </c>
      <c r="H19" s="146">
        <v>1079.06</v>
      </c>
      <c r="I19" s="145">
        <v>4316.21</v>
      </c>
      <c r="J19" s="149">
        <f t="shared" si="1"/>
        <v>5395.27</v>
      </c>
    </row>
    <row r="20" spans="1:10" ht="14" x14ac:dyDescent="0.3">
      <c r="A20" s="55" t="s">
        <v>183</v>
      </c>
      <c r="B20" s="57" t="s">
        <v>27</v>
      </c>
      <c r="C20" s="61" t="s">
        <v>219</v>
      </c>
      <c r="D20" s="158" t="s">
        <v>227</v>
      </c>
      <c r="E20" s="159">
        <v>1</v>
      </c>
      <c r="F20" s="61" t="s">
        <v>237</v>
      </c>
      <c r="G20" s="160">
        <v>0</v>
      </c>
      <c r="H20" s="146">
        <v>1695.65</v>
      </c>
      <c r="I20" s="146">
        <v>6782.61</v>
      </c>
      <c r="J20" s="149">
        <f t="shared" si="1"/>
        <v>8478.26</v>
      </c>
    </row>
    <row r="21" spans="1:10" ht="14" x14ac:dyDescent="0.3">
      <c r="A21" s="55" t="s">
        <v>183</v>
      </c>
      <c r="B21" s="57" t="s">
        <v>27</v>
      </c>
      <c r="C21" s="59" t="s">
        <v>222</v>
      </c>
      <c r="D21" s="158" t="s">
        <v>227</v>
      </c>
      <c r="E21" s="159">
        <v>1</v>
      </c>
      <c r="F21" s="60" t="s">
        <v>238</v>
      </c>
      <c r="G21" s="160">
        <v>0</v>
      </c>
      <c r="H21" s="146">
        <v>1695.65</v>
      </c>
      <c r="I21" s="146">
        <v>6782.61</v>
      </c>
      <c r="J21" s="149">
        <f t="shared" si="1"/>
        <v>8478.26</v>
      </c>
    </row>
    <row r="22" spans="1:10" ht="14" x14ac:dyDescent="0.3">
      <c r="A22" s="55" t="s">
        <v>185</v>
      </c>
      <c r="B22" s="55" t="s">
        <v>29</v>
      </c>
      <c r="C22" s="61" t="s">
        <v>636</v>
      </c>
      <c r="D22" s="158" t="s">
        <v>227</v>
      </c>
      <c r="E22" s="159">
        <v>1</v>
      </c>
      <c r="F22" s="60" t="s">
        <v>239</v>
      </c>
      <c r="G22" s="160">
        <v>0</v>
      </c>
      <c r="H22" s="146">
        <v>1425.9</v>
      </c>
      <c r="I22" s="146">
        <v>5703.56</v>
      </c>
      <c r="J22" s="149">
        <f t="shared" si="1"/>
        <v>7129.4600000000009</v>
      </c>
    </row>
    <row r="23" spans="1:10" ht="16.5" customHeight="1" x14ac:dyDescent="0.3">
      <c r="A23" s="55" t="s">
        <v>196</v>
      </c>
      <c r="B23" s="57" t="s">
        <v>33</v>
      </c>
      <c r="C23" s="61" t="s">
        <v>219</v>
      </c>
      <c r="D23" s="158" t="s">
        <v>407</v>
      </c>
      <c r="E23" s="159">
        <v>1</v>
      </c>
      <c r="F23" s="60" t="s">
        <v>423</v>
      </c>
      <c r="G23" s="160">
        <v>0</v>
      </c>
      <c r="H23" s="146"/>
      <c r="I23" s="145">
        <v>4316.21</v>
      </c>
      <c r="J23" s="149">
        <f t="shared" si="1"/>
        <v>4316.21</v>
      </c>
    </row>
    <row r="24" spans="1:10" ht="14" x14ac:dyDescent="0.3">
      <c r="A24" s="55" t="s">
        <v>183</v>
      </c>
      <c r="B24" s="57" t="s">
        <v>27</v>
      </c>
      <c r="C24" s="59" t="s">
        <v>222</v>
      </c>
      <c r="D24" s="158" t="s">
        <v>227</v>
      </c>
      <c r="E24" s="159">
        <v>1</v>
      </c>
      <c r="F24" s="60" t="s">
        <v>241</v>
      </c>
      <c r="G24" s="160">
        <v>0</v>
      </c>
      <c r="H24" s="146">
        <v>1695.65</v>
      </c>
      <c r="I24" s="146">
        <v>6782.61</v>
      </c>
      <c r="J24" s="149">
        <f t="shared" si="1"/>
        <v>8478.26</v>
      </c>
    </row>
    <row r="25" spans="1:10" ht="14" x14ac:dyDescent="0.3">
      <c r="A25" s="55" t="s">
        <v>189</v>
      </c>
      <c r="B25" s="55" t="s">
        <v>31</v>
      </c>
      <c r="C25" s="60" t="s">
        <v>636</v>
      </c>
      <c r="D25" s="158" t="s">
        <v>407</v>
      </c>
      <c r="E25" s="159">
        <v>1</v>
      </c>
      <c r="F25" s="60" t="s">
        <v>242</v>
      </c>
      <c r="G25" s="160">
        <v>0</v>
      </c>
      <c r="H25" s="146"/>
      <c r="I25" s="146">
        <v>5241.1099999999997</v>
      </c>
      <c r="J25" s="149">
        <f t="shared" si="1"/>
        <v>5241.1099999999997</v>
      </c>
    </row>
    <row r="26" spans="1:10" ht="14" x14ac:dyDescent="0.3">
      <c r="A26" s="55" t="s">
        <v>180</v>
      </c>
      <c r="B26" s="58" t="s">
        <v>37</v>
      </c>
      <c r="C26" s="61" t="s">
        <v>636</v>
      </c>
      <c r="D26" s="158" t="s">
        <v>227</v>
      </c>
      <c r="E26" s="159">
        <v>1</v>
      </c>
      <c r="F26" s="162" t="s">
        <v>649</v>
      </c>
      <c r="G26" s="160">
        <v>0</v>
      </c>
      <c r="H26" s="146">
        <v>770.75</v>
      </c>
      <c r="I26" s="145">
        <v>3083.01</v>
      </c>
      <c r="J26" s="149">
        <f t="shared" si="1"/>
        <v>3853.76</v>
      </c>
    </row>
    <row r="27" spans="1:10" ht="14" x14ac:dyDescent="0.3">
      <c r="A27" s="55" t="s">
        <v>180</v>
      </c>
      <c r="B27" s="58" t="s">
        <v>37</v>
      </c>
      <c r="C27" s="61" t="s">
        <v>222</v>
      </c>
      <c r="D27" s="158" t="s">
        <v>227</v>
      </c>
      <c r="E27" s="159">
        <v>1</v>
      </c>
      <c r="F27" s="60" t="s">
        <v>243</v>
      </c>
      <c r="G27" s="160">
        <v>0</v>
      </c>
      <c r="H27" s="146">
        <v>770.75</v>
      </c>
      <c r="I27" s="145">
        <v>3083.01</v>
      </c>
      <c r="J27" s="149">
        <f t="shared" si="1"/>
        <v>3853.76</v>
      </c>
    </row>
    <row r="28" spans="1:10" ht="14" x14ac:dyDescent="0.3">
      <c r="A28" s="55" t="s">
        <v>187</v>
      </c>
      <c r="B28" s="55" t="s">
        <v>25</v>
      </c>
      <c r="C28" s="61" t="s">
        <v>219</v>
      </c>
      <c r="D28" s="158" t="s">
        <v>227</v>
      </c>
      <c r="E28" s="159">
        <v>1</v>
      </c>
      <c r="F28" s="63" t="s">
        <v>244</v>
      </c>
      <c r="G28" s="160">
        <v>0</v>
      </c>
      <c r="H28" s="147">
        <v>2600</v>
      </c>
      <c r="I28" s="147">
        <v>10400</v>
      </c>
      <c r="J28" s="146">
        <f t="shared" si="1"/>
        <v>13000</v>
      </c>
    </row>
    <row r="29" spans="1:10" ht="14" x14ac:dyDescent="0.3">
      <c r="A29" s="55" t="s">
        <v>691</v>
      </c>
      <c r="B29" s="55" t="s">
        <v>449</v>
      </c>
      <c r="C29" s="63" t="s">
        <v>637</v>
      </c>
      <c r="D29" s="158" t="s">
        <v>227</v>
      </c>
      <c r="E29" s="159">
        <v>1</v>
      </c>
      <c r="F29" s="152" t="s">
        <v>640</v>
      </c>
      <c r="G29" s="160">
        <v>0</v>
      </c>
      <c r="H29" s="146">
        <v>3709.68</v>
      </c>
      <c r="I29" s="146">
        <v>14838.72</v>
      </c>
      <c r="J29" s="149">
        <f t="shared" si="1"/>
        <v>18548.399999999998</v>
      </c>
    </row>
    <row r="30" spans="1:10" ht="14" x14ac:dyDescent="0.3">
      <c r="A30" s="55" t="s">
        <v>180</v>
      </c>
      <c r="B30" s="58" t="s">
        <v>37</v>
      </c>
      <c r="C30" s="63" t="s">
        <v>679</v>
      </c>
      <c r="D30" s="158" t="s">
        <v>227</v>
      </c>
      <c r="E30" s="159">
        <v>1</v>
      </c>
      <c r="F30" s="60" t="s">
        <v>249</v>
      </c>
      <c r="G30" s="160">
        <v>0</v>
      </c>
      <c r="H30" s="146">
        <v>770.75</v>
      </c>
      <c r="I30" s="145">
        <v>3083.01</v>
      </c>
      <c r="J30" s="149">
        <f t="shared" si="1"/>
        <v>3853.76</v>
      </c>
    </row>
    <row r="31" spans="1:10" ht="14" x14ac:dyDescent="0.3">
      <c r="A31" s="55" t="s">
        <v>181</v>
      </c>
      <c r="B31" s="57" t="s">
        <v>33</v>
      </c>
      <c r="C31" s="60" t="s">
        <v>636</v>
      </c>
      <c r="D31" s="158" t="s">
        <v>407</v>
      </c>
      <c r="E31" s="159">
        <v>1</v>
      </c>
      <c r="F31" s="61" t="s">
        <v>595</v>
      </c>
      <c r="G31" s="160">
        <v>0</v>
      </c>
      <c r="H31" s="146"/>
      <c r="I31" s="145">
        <v>4316.21</v>
      </c>
      <c r="J31" s="149">
        <f t="shared" si="1"/>
        <v>4316.21</v>
      </c>
    </row>
    <row r="32" spans="1:10" ht="14" x14ac:dyDescent="0.3">
      <c r="A32" s="55" t="s">
        <v>182</v>
      </c>
      <c r="B32" s="56" t="s">
        <v>39</v>
      </c>
      <c r="C32" s="60" t="s">
        <v>226</v>
      </c>
      <c r="D32" s="158" t="s">
        <v>227</v>
      </c>
      <c r="E32" s="159">
        <v>1</v>
      </c>
      <c r="F32" s="165" t="s">
        <v>701</v>
      </c>
      <c r="G32" s="160">
        <v>0</v>
      </c>
      <c r="H32" s="146">
        <v>500.99</v>
      </c>
      <c r="I32" s="146">
        <v>2003.96</v>
      </c>
      <c r="J32" s="149">
        <f t="shared" si="1"/>
        <v>2504.9499999999998</v>
      </c>
    </row>
    <row r="33" spans="1:10" ht="14" x14ac:dyDescent="0.3">
      <c r="A33" s="55" t="s">
        <v>180</v>
      </c>
      <c r="B33" s="58" t="s">
        <v>37</v>
      </c>
      <c r="C33" s="61" t="s">
        <v>222</v>
      </c>
      <c r="D33" s="158" t="s">
        <v>227</v>
      </c>
      <c r="E33" s="159">
        <v>1</v>
      </c>
      <c r="F33" s="60" t="s">
        <v>612</v>
      </c>
      <c r="G33" s="160">
        <v>0</v>
      </c>
      <c r="H33" s="146">
        <v>770.75</v>
      </c>
      <c r="I33" s="145">
        <v>3083.01</v>
      </c>
      <c r="J33" s="149">
        <f t="shared" si="1"/>
        <v>3853.76</v>
      </c>
    </row>
    <row r="34" spans="1:10" ht="14" x14ac:dyDescent="0.3">
      <c r="A34" s="55" t="s">
        <v>187</v>
      </c>
      <c r="B34" s="55" t="s">
        <v>25</v>
      </c>
      <c r="C34" s="59" t="s">
        <v>637</v>
      </c>
      <c r="D34" s="158" t="s">
        <v>227</v>
      </c>
      <c r="E34" s="159">
        <v>1</v>
      </c>
      <c r="F34" s="60" t="s">
        <v>623</v>
      </c>
      <c r="G34" s="160">
        <v>0</v>
      </c>
      <c r="H34" s="147">
        <v>2600</v>
      </c>
      <c r="I34" s="147">
        <v>10400</v>
      </c>
      <c r="J34" s="146">
        <f t="shared" si="1"/>
        <v>13000</v>
      </c>
    </row>
    <row r="35" spans="1:10" ht="14" x14ac:dyDescent="0.3">
      <c r="A35" s="55" t="s">
        <v>183</v>
      </c>
      <c r="B35" s="57" t="s">
        <v>27</v>
      </c>
      <c r="C35" s="59" t="s">
        <v>222</v>
      </c>
      <c r="D35" s="158" t="s">
        <v>227</v>
      </c>
      <c r="E35" s="159">
        <v>1</v>
      </c>
      <c r="F35" s="60" t="s">
        <v>253</v>
      </c>
      <c r="G35" s="160">
        <v>0</v>
      </c>
      <c r="H35" s="146">
        <v>1695.65</v>
      </c>
      <c r="I35" s="146">
        <v>6782.61</v>
      </c>
      <c r="J35" s="149">
        <f t="shared" si="1"/>
        <v>8478.26</v>
      </c>
    </row>
    <row r="36" spans="1:10" ht="14" x14ac:dyDescent="0.3">
      <c r="A36" s="55" t="s">
        <v>189</v>
      </c>
      <c r="B36" s="55" t="s">
        <v>31</v>
      </c>
      <c r="C36" s="63" t="s">
        <v>636</v>
      </c>
      <c r="D36" s="158" t="s">
        <v>407</v>
      </c>
      <c r="E36" s="159">
        <v>1</v>
      </c>
      <c r="F36" s="60" t="s">
        <v>254</v>
      </c>
      <c r="G36" s="160">
        <v>0</v>
      </c>
      <c r="H36" s="146"/>
      <c r="I36" s="146">
        <v>5241.1099999999997</v>
      </c>
      <c r="J36" s="149">
        <f t="shared" si="1"/>
        <v>5241.1099999999997</v>
      </c>
    </row>
    <row r="37" spans="1:10" ht="14" x14ac:dyDescent="0.3">
      <c r="A37" s="55" t="s">
        <v>692</v>
      </c>
      <c r="B37" s="55" t="s">
        <v>449</v>
      </c>
      <c r="C37" s="59" t="s">
        <v>634</v>
      </c>
      <c r="D37" s="158" t="s">
        <v>227</v>
      </c>
      <c r="E37" s="159">
        <v>1</v>
      </c>
      <c r="F37" s="129" t="s">
        <v>255</v>
      </c>
      <c r="G37" s="160">
        <v>0</v>
      </c>
      <c r="H37" s="146">
        <v>3709.68</v>
      </c>
      <c r="I37" s="146">
        <v>14838.72</v>
      </c>
      <c r="J37" s="149">
        <f t="shared" si="1"/>
        <v>18548.399999999998</v>
      </c>
    </row>
    <row r="38" spans="1:10" ht="14" x14ac:dyDescent="0.3">
      <c r="A38" s="55" t="s">
        <v>180</v>
      </c>
      <c r="B38" s="58" t="s">
        <v>37</v>
      </c>
      <c r="C38" s="59" t="s">
        <v>634</v>
      </c>
      <c r="D38" s="158" t="s">
        <v>227</v>
      </c>
      <c r="E38" s="159">
        <v>1</v>
      </c>
      <c r="F38" s="60" t="s">
        <v>257</v>
      </c>
      <c r="G38" s="160">
        <v>0</v>
      </c>
      <c r="H38" s="146">
        <v>770.75</v>
      </c>
      <c r="I38" s="145">
        <v>3083.01</v>
      </c>
      <c r="J38" s="149">
        <f t="shared" si="1"/>
        <v>3853.76</v>
      </c>
    </row>
    <row r="39" spans="1:10" ht="14" x14ac:dyDescent="0.3">
      <c r="A39" s="55" t="s">
        <v>181</v>
      </c>
      <c r="B39" s="57" t="s">
        <v>33</v>
      </c>
      <c r="C39" s="61" t="s">
        <v>636</v>
      </c>
      <c r="D39" s="158" t="s">
        <v>227</v>
      </c>
      <c r="E39" s="159">
        <v>1</v>
      </c>
      <c r="F39" s="155" t="s">
        <v>650</v>
      </c>
      <c r="G39" s="160">
        <v>0</v>
      </c>
      <c r="H39" s="146">
        <v>1079.06</v>
      </c>
      <c r="I39" s="145">
        <v>4316.21</v>
      </c>
      <c r="J39" s="149">
        <f t="shared" si="1"/>
        <v>5395.27</v>
      </c>
    </row>
    <row r="40" spans="1:10" ht="26" x14ac:dyDescent="0.3">
      <c r="A40" s="55" t="s">
        <v>191</v>
      </c>
      <c r="B40" s="55" t="s">
        <v>31</v>
      </c>
      <c r="C40" s="61" t="s">
        <v>219</v>
      </c>
      <c r="D40" s="158" t="s">
        <v>407</v>
      </c>
      <c r="E40" s="159">
        <v>1</v>
      </c>
      <c r="F40" s="60" t="s">
        <v>258</v>
      </c>
      <c r="G40" s="160">
        <v>0</v>
      </c>
      <c r="H40" s="146"/>
      <c r="I40" s="146">
        <v>5241.1099999999997</v>
      </c>
      <c r="J40" s="149">
        <f t="shared" ref="J40:J71" si="2">H40+I40</f>
        <v>5241.1099999999997</v>
      </c>
    </row>
    <row r="41" spans="1:10" ht="14" x14ac:dyDescent="0.3">
      <c r="A41" s="55" t="s">
        <v>180</v>
      </c>
      <c r="B41" s="58" t="s">
        <v>37</v>
      </c>
      <c r="C41" s="61" t="s">
        <v>636</v>
      </c>
      <c r="D41" s="158" t="s">
        <v>227</v>
      </c>
      <c r="E41" s="159">
        <v>1</v>
      </c>
      <c r="F41" s="155" t="s">
        <v>651</v>
      </c>
      <c r="G41" s="160">
        <v>0</v>
      </c>
      <c r="H41" s="146">
        <v>770.75</v>
      </c>
      <c r="I41" s="145">
        <v>3083.01</v>
      </c>
      <c r="J41" s="149">
        <f t="shared" si="2"/>
        <v>3853.76</v>
      </c>
    </row>
    <row r="42" spans="1:10" ht="14" x14ac:dyDescent="0.3">
      <c r="A42" s="55" t="s">
        <v>182</v>
      </c>
      <c r="B42" s="56" t="s">
        <v>39</v>
      </c>
      <c r="C42" s="59" t="s">
        <v>222</v>
      </c>
      <c r="D42" s="158" t="s">
        <v>227</v>
      </c>
      <c r="E42" s="159">
        <v>1</v>
      </c>
      <c r="F42" s="60" t="s">
        <v>260</v>
      </c>
      <c r="G42" s="160">
        <v>0</v>
      </c>
      <c r="H42" s="146">
        <v>500.99</v>
      </c>
      <c r="I42" s="146">
        <v>2003.96</v>
      </c>
      <c r="J42" s="149">
        <f t="shared" si="2"/>
        <v>2504.9499999999998</v>
      </c>
    </row>
    <row r="43" spans="1:10" ht="14" x14ac:dyDescent="0.3">
      <c r="A43" s="55" t="s">
        <v>183</v>
      </c>
      <c r="B43" s="57" t="s">
        <v>27</v>
      </c>
      <c r="C43" s="59" t="s">
        <v>222</v>
      </c>
      <c r="D43" s="158" t="s">
        <v>227</v>
      </c>
      <c r="E43" s="159">
        <v>1</v>
      </c>
      <c r="F43" s="60" t="s">
        <v>724</v>
      </c>
      <c r="G43" s="160">
        <v>0</v>
      </c>
      <c r="H43" s="146">
        <v>1695.65</v>
      </c>
      <c r="I43" s="146">
        <v>6782.61</v>
      </c>
      <c r="J43" s="149">
        <f t="shared" si="2"/>
        <v>8478.26</v>
      </c>
    </row>
    <row r="44" spans="1:10" ht="14" x14ac:dyDescent="0.3">
      <c r="A44" s="55" t="s">
        <v>183</v>
      </c>
      <c r="B44" s="57" t="s">
        <v>27</v>
      </c>
      <c r="C44" s="63" t="s">
        <v>222</v>
      </c>
      <c r="D44" s="158" t="s">
        <v>227</v>
      </c>
      <c r="E44" s="159">
        <v>1</v>
      </c>
      <c r="F44" s="61" t="s">
        <v>263</v>
      </c>
      <c r="G44" s="160">
        <v>0</v>
      </c>
      <c r="H44" s="146">
        <v>1695.65</v>
      </c>
      <c r="I44" s="146">
        <v>6782.61</v>
      </c>
      <c r="J44" s="149">
        <f t="shared" si="2"/>
        <v>8478.26</v>
      </c>
    </row>
    <row r="45" spans="1:10" ht="14" x14ac:dyDescent="0.3">
      <c r="A45" s="55" t="s">
        <v>185</v>
      </c>
      <c r="B45" s="55" t="s">
        <v>29</v>
      </c>
      <c r="C45" s="59" t="s">
        <v>634</v>
      </c>
      <c r="D45" s="158" t="s">
        <v>227</v>
      </c>
      <c r="E45" s="159">
        <v>1</v>
      </c>
      <c r="F45" s="60" t="s">
        <v>264</v>
      </c>
      <c r="G45" s="160">
        <v>0</v>
      </c>
      <c r="H45" s="146">
        <v>1425.9</v>
      </c>
      <c r="I45" s="146">
        <v>5703.56</v>
      </c>
      <c r="J45" s="149">
        <f t="shared" si="2"/>
        <v>7129.4600000000009</v>
      </c>
    </row>
    <row r="46" spans="1:10" ht="14" x14ac:dyDescent="0.3">
      <c r="A46" s="55" t="s">
        <v>188</v>
      </c>
      <c r="B46" s="55" t="s">
        <v>35</v>
      </c>
      <c r="C46" s="59" t="s">
        <v>222</v>
      </c>
      <c r="D46" s="158" t="s">
        <v>227</v>
      </c>
      <c r="E46" s="159">
        <v>1</v>
      </c>
      <c r="F46" s="60" t="s">
        <v>265</v>
      </c>
      <c r="G46" s="160">
        <v>0</v>
      </c>
      <c r="H46" s="146">
        <v>936.46</v>
      </c>
      <c r="I46" s="146">
        <v>3745.85</v>
      </c>
      <c r="J46" s="149">
        <f t="shared" si="2"/>
        <v>4682.3099999999995</v>
      </c>
    </row>
    <row r="47" spans="1:10" ht="14" x14ac:dyDescent="0.3">
      <c r="A47" s="55" t="s">
        <v>180</v>
      </c>
      <c r="B47" s="58" t="s">
        <v>37</v>
      </c>
      <c r="C47" s="60" t="s">
        <v>226</v>
      </c>
      <c r="D47" s="158" t="s">
        <v>407</v>
      </c>
      <c r="E47" s="159">
        <v>1</v>
      </c>
      <c r="F47" s="60" t="s">
        <v>266</v>
      </c>
      <c r="G47" s="160">
        <v>0</v>
      </c>
      <c r="H47" s="146"/>
      <c r="I47" s="145">
        <v>3083.01</v>
      </c>
      <c r="J47" s="149">
        <f t="shared" si="2"/>
        <v>3083.01</v>
      </c>
    </row>
    <row r="48" spans="1:10" ht="14" x14ac:dyDescent="0.3">
      <c r="A48" s="55" t="s">
        <v>182</v>
      </c>
      <c r="B48" s="56" t="s">
        <v>39</v>
      </c>
      <c r="C48" s="59" t="s">
        <v>222</v>
      </c>
      <c r="D48" s="158" t="s">
        <v>227</v>
      </c>
      <c r="E48" s="159">
        <v>1</v>
      </c>
      <c r="F48" s="60" t="s">
        <v>268</v>
      </c>
      <c r="G48" s="160">
        <v>0</v>
      </c>
      <c r="H48" s="146">
        <v>500.99</v>
      </c>
      <c r="I48" s="146">
        <v>2003.96</v>
      </c>
      <c r="J48" s="149">
        <f t="shared" si="2"/>
        <v>2504.9499999999998</v>
      </c>
    </row>
    <row r="49" spans="1:10" ht="14" x14ac:dyDescent="0.3">
      <c r="A49" s="55" t="s">
        <v>185</v>
      </c>
      <c r="B49" s="55" t="s">
        <v>29</v>
      </c>
      <c r="C49" s="63" t="s">
        <v>637</v>
      </c>
      <c r="D49" s="158" t="s">
        <v>227</v>
      </c>
      <c r="E49" s="159">
        <v>1</v>
      </c>
      <c r="F49" s="60" t="s">
        <v>674</v>
      </c>
      <c r="G49" s="160">
        <v>0</v>
      </c>
      <c r="H49" s="146">
        <v>1425.9</v>
      </c>
      <c r="I49" s="146">
        <v>5703.56</v>
      </c>
      <c r="J49" s="149">
        <f t="shared" si="2"/>
        <v>7129.4600000000009</v>
      </c>
    </row>
    <row r="50" spans="1:10" ht="14" x14ac:dyDescent="0.3">
      <c r="A50" s="55" t="s">
        <v>181</v>
      </c>
      <c r="B50" s="57" t="s">
        <v>33</v>
      </c>
      <c r="C50" s="61" t="s">
        <v>219</v>
      </c>
      <c r="D50" s="158" t="s">
        <v>227</v>
      </c>
      <c r="E50" s="159">
        <v>1</v>
      </c>
      <c r="F50" s="61" t="s">
        <v>270</v>
      </c>
      <c r="G50" s="160">
        <v>0</v>
      </c>
      <c r="H50" s="146">
        <v>1079.06</v>
      </c>
      <c r="I50" s="145">
        <v>4316.21</v>
      </c>
      <c r="J50" s="149">
        <f t="shared" si="2"/>
        <v>5395.27</v>
      </c>
    </row>
    <row r="51" spans="1:10" ht="14" x14ac:dyDescent="0.3">
      <c r="A51" s="55" t="s">
        <v>183</v>
      </c>
      <c r="B51" s="57" t="s">
        <v>27</v>
      </c>
      <c r="C51" s="59" t="s">
        <v>222</v>
      </c>
      <c r="D51" s="158" t="s">
        <v>407</v>
      </c>
      <c r="E51" s="159">
        <v>1</v>
      </c>
      <c r="F51" s="60" t="s">
        <v>271</v>
      </c>
      <c r="G51" s="160">
        <v>0</v>
      </c>
      <c r="H51" s="146"/>
      <c r="I51" s="146">
        <v>6782.61</v>
      </c>
      <c r="J51" s="149">
        <f t="shared" si="2"/>
        <v>6782.61</v>
      </c>
    </row>
    <row r="52" spans="1:10" ht="14" x14ac:dyDescent="0.3">
      <c r="A52" s="55" t="s">
        <v>180</v>
      </c>
      <c r="B52" s="58" t="s">
        <v>37</v>
      </c>
      <c r="C52" s="63" t="s">
        <v>636</v>
      </c>
      <c r="D52" s="158" t="s">
        <v>227</v>
      </c>
      <c r="E52" s="159">
        <v>1</v>
      </c>
      <c r="F52" s="90" t="s">
        <v>642</v>
      </c>
      <c r="G52" s="160">
        <v>0</v>
      </c>
      <c r="H52" s="146">
        <v>770.75</v>
      </c>
      <c r="I52" s="145">
        <v>3083.01</v>
      </c>
      <c r="J52" s="149">
        <f t="shared" si="2"/>
        <v>3853.76</v>
      </c>
    </row>
    <row r="53" spans="1:10" ht="14" x14ac:dyDescent="0.3">
      <c r="A53" s="55" t="s">
        <v>195</v>
      </c>
      <c r="B53" s="55" t="s">
        <v>41</v>
      </c>
      <c r="C53" s="60" t="s">
        <v>636</v>
      </c>
      <c r="D53" s="158" t="s">
        <v>227</v>
      </c>
      <c r="E53" s="159">
        <v>1</v>
      </c>
      <c r="F53" s="60" t="s">
        <v>590</v>
      </c>
      <c r="G53" s="160">
        <v>0</v>
      </c>
      <c r="H53" s="146">
        <v>308.3</v>
      </c>
      <c r="I53" s="146">
        <v>1233.21</v>
      </c>
      <c r="J53" s="150">
        <f t="shared" si="2"/>
        <v>1541.51</v>
      </c>
    </row>
    <row r="54" spans="1:10" ht="14" x14ac:dyDescent="0.3">
      <c r="A54" s="55" t="s">
        <v>182</v>
      </c>
      <c r="B54" s="56" t="s">
        <v>39</v>
      </c>
      <c r="C54" s="59" t="s">
        <v>222</v>
      </c>
      <c r="D54" s="158" t="s">
        <v>227</v>
      </c>
      <c r="E54" s="159">
        <v>1</v>
      </c>
      <c r="F54" s="60" t="s">
        <v>278</v>
      </c>
      <c r="G54" s="160">
        <v>0</v>
      </c>
      <c r="H54" s="146">
        <v>500.99</v>
      </c>
      <c r="I54" s="146">
        <v>2003.96</v>
      </c>
      <c r="J54" s="149">
        <f t="shared" si="2"/>
        <v>2504.9499999999998</v>
      </c>
    </row>
    <row r="55" spans="1:10" ht="14" x14ac:dyDescent="0.3">
      <c r="A55" s="55" t="s">
        <v>195</v>
      </c>
      <c r="B55" s="55" t="s">
        <v>41</v>
      </c>
      <c r="C55" s="59" t="s">
        <v>222</v>
      </c>
      <c r="D55" s="158" t="s">
        <v>227</v>
      </c>
      <c r="E55" s="159">
        <v>1</v>
      </c>
      <c r="F55" s="61" t="s">
        <v>280</v>
      </c>
      <c r="G55" s="160">
        <v>0</v>
      </c>
      <c r="H55" s="146">
        <v>308.3</v>
      </c>
      <c r="I55" s="146">
        <v>1233.21</v>
      </c>
      <c r="J55" s="150">
        <f t="shared" si="2"/>
        <v>1541.51</v>
      </c>
    </row>
    <row r="56" spans="1:10" ht="14" x14ac:dyDescent="0.3">
      <c r="A56" s="55" t="s">
        <v>185</v>
      </c>
      <c r="B56" s="55" t="s">
        <v>29</v>
      </c>
      <c r="C56" s="59" t="s">
        <v>222</v>
      </c>
      <c r="D56" s="158" t="s">
        <v>227</v>
      </c>
      <c r="E56" s="159">
        <v>1</v>
      </c>
      <c r="F56" s="61" t="s">
        <v>611</v>
      </c>
      <c r="G56" s="160">
        <v>0</v>
      </c>
      <c r="H56" s="146">
        <v>1425.9</v>
      </c>
      <c r="I56" s="146">
        <v>5703.56</v>
      </c>
      <c r="J56" s="149">
        <f t="shared" si="2"/>
        <v>7129.4600000000009</v>
      </c>
    </row>
    <row r="57" spans="1:10" ht="14" x14ac:dyDescent="0.3">
      <c r="A57" s="55" t="s">
        <v>189</v>
      </c>
      <c r="B57" s="55" t="s">
        <v>31</v>
      </c>
      <c r="C57" s="61" t="s">
        <v>219</v>
      </c>
      <c r="D57" s="158" t="s">
        <v>227</v>
      </c>
      <c r="E57" s="159">
        <v>1</v>
      </c>
      <c r="F57" s="60" t="s">
        <v>281</v>
      </c>
      <c r="G57" s="160">
        <v>0</v>
      </c>
      <c r="H57" s="146">
        <v>1310.28</v>
      </c>
      <c r="I57" s="146">
        <v>5241.1099999999997</v>
      </c>
      <c r="J57" s="149">
        <f t="shared" si="2"/>
        <v>6551.3899999999994</v>
      </c>
    </row>
    <row r="58" spans="1:10" ht="14" x14ac:dyDescent="0.3">
      <c r="A58" s="55" t="s">
        <v>187</v>
      </c>
      <c r="B58" s="55" t="s">
        <v>25</v>
      </c>
      <c r="C58" s="59" t="s">
        <v>222</v>
      </c>
      <c r="D58" s="158" t="s">
        <v>227</v>
      </c>
      <c r="E58" s="159">
        <v>1</v>
      </c>
      <c r="F58" s="60" t="s">
        <v>282</v>
      </c>
      <c r="G58" s="160">
        <v>0</v>
      </c>
      <c r="H58" s="147">
        <v>2600</v>
      </c>
      <c r="I58" s="147">
        <v>10400</v>
      </c>
      <c r="J58" s="146">
        <f t="shared" si="2"/>
        <v>13000</v>
      </c>
    </row>
    <row r="59" spans="1:10" ht="14" x14ac:dyDescent="0.3">
      <c r="A59" s="55" t="s">
        <v>196</v>
      </c>
      <c r="B59" s="57" t="s">
        <v>33</v>
      </c>
      <c r="C59" s="61" t="s">
        <v>219</v>
      </c>
      <c r="D59" s="158" t="s">
        <v>227</v>
      </c>
      <c r="E59" s="159">
        <v>1</v>
      </c>
      <c r="F59" s="60" t="s">
        <v>283</v>
      </c>
      <c r="G59" s="160">
        <v>0</v>
      </c>
      <c r="H59" s="146">
        <v>1079.06</v>
      </c>
      <c r="I59" s="145">
        <v>4316.21</v>
      </c>
      <c r="J59" s="149">
        <f t="shared" si="2"/>
        <v>5395.27</v>
      </c>
    </row>
    <row r="60" spans="1:10" ht="14" x14ac:dyDescent="0.3">
      <c r="A60" s="55" t="s">
        <v>189</v>
      </c>
      <c r="B60" s="55" t="s">
        <v>31</v>
      </c>
      <c r="C60" s="60" t="s">
        <v>226</v>
      </c>
      <c r="D60" s="158" t="s">
        <v>227</v>
      </c>
      <c r="E60" s="159">
        <v>1</v>
      </c>
      <c r="F60" s="61" t="s">
        <v>284</v>
      </c>
      <c r="G60" s="160">
        <v>0</v>
      </c>
      <c r="H60" s="146">
        <v>1310.28</v>
      </c>
      <c r="I60" s="146">
        <v>5241.1099999999997</v>
      </c>
      <c r="J60" s="149">
        <f t="shared" si="2"/>
        <v>6551.3899999999994</v>
      </c>
    </row>
    <row r="61" spans="1:10" ht="14" x14ac:dyDescent="0.3">
      <c r="A61" s="55" t="s">
        <v>182</v>
      </c>
      <c r="B61" s="56" t="s">
        <v>39</v>
      </c>
      <c r="C61" s="60" t="s">
        <v>226</v>
      </c>
      <c r="D61" s="158" t="s">
        <v>227</v>
      </c>
      <c r="E61" s="159">
        <v>1</v>
      </c>
      <c r="F61" s="167" t="s">
        <v>702</v>
      </c>
      <c r="G61" s="160">
        <v>0</v>
      </c>
      <c r="H61" s="146">
        <v>500.99</v>
      </c>
      <c r="I61" s="146">
        <v>2003.96</v>
      </c>
      <c r="J61" s="149">
        <f t="shared" si="2"/>
        <v>2504.9499999999998</v>
      </c>
    </row>
    <row r="62" spans="1:10" ht="14" x14ac:dyDescent="0.3">
      <c r="A62" s="55" t="s">
        <v>182</v>
      </c>
      <c r="B62" s="56" t="s">
        <v>39</v>
      </c>
      <c r="C62" s="59" t="s">
        <v>634</v>
      </c>
      <c r="D62" s="158" t="s">
        <v>227</v>
      </c>
      <c r="E62" s="159">
        <v>1</v>
      </c>
      <c r="F62" s="155" t="s">
        <v>703</v>
      </c>
      <c r="G62" s="160">
        <v>0</v>
      </c>
      <c r="H62" s="146">
        <v>500.99</v>
      </c>
      <c r="I62" s="146">
        <v>2003.96</v>
      </c>
      <c r="J62" s="149">
        <f t="shared" si="2"/>
        <v>2504.9499999999998</v>
      </c>
    </row>
    <row r="63" spans="1:10" ht="14" x14ac:dyDescent="0.3">
      <c r="A63" s="55" t="s">
        <v>203</v>
      </c>
      <c r="B63" s="55" t="s">
        <v>31</v>
      </c>
      <c r="C63" s="60" t="s">
        <v>226</v>
      </c>
      <c r="D63" s="158" t="s">
        <v>407</v>
      </c>
      <c r="E63" s="159">
        <v>1</v>
      </c>
      <c r="F63" s="60" t="s">
        <v>288</v>
      </c>
      <c r="G63" s="160">
        <v>0</v>
      </c>
      <c r="H63" s="146"/>
      <c r="I63" s="146">
        <v>5241.1099999999997</v>
      </c>
      <c r="J63" s="149">
        <f t="shared" si="2"/>
        <v>5241.1099999999997</v>
      </c>
    </row>
    <row r="64" spans="1:10" ht="14" x14ac:dyDescent="0.3">
      <c r="A64" s="55" t="s">
        <v>189</v>
      </c>
      <c r="B64" s="55" t="s">
        <v>31</v>
      </c>
      <c r="C64" s="61" t="s">
        <v>636</v>
      </c>
      <c r="D64" s="158" t="s">
        <v>227</v>
      </c>
      <c r="E64" s="159">
        <v>1</v>
      </c>
      <c r="F64" s="90" t="s">
        <v>643</v>
      </c>
      <c r="G64" s="160">
        <v>0</v>
      </c>
      <c r="H64" s="146">
        <v>1310.28</v>
      </c>
      <c r="I64" s="146">
        <v>5241.1099999999997</v>
      </c>
      <c r="J64" s="149">
        <f t="shared" si="2"/>
        <v>6551.3899999999994</v>
      </c>
    </row>
    <row r="65" spans="1:10" ht="14" x14ac:dyDescent="0.3">
      <c r="A65" s="56" t="s">
        <v>189</v>
      </c>
      <c r="B65" s="56" t="s">
        <v>31</v>
      </c>
      <c r="C65" s="59" t="s">
        <v>634</v>
      </c>
      <c r="D65" s="158" t="s">
        <v>227</v>
      </c>
      <c r="E65" s="159">
        <v>1</v>
      </c>
      <c r="F65" s="60" t="s">
        <v>704</v>
      </c>
      <c r="G65" s="160">
        <v>0</v>
      </c>
      <c r="H65" s="146">
        <v>1310.28</v>
      </c>
      <c r="I65" s="146">
        <v>5241.1099999999997</v>
      </c>
      <c r="J65" s="149">
        <f t="shared" si="2"/>
        <v>6551.3899999999994</v>
      </c>
    </row>
    <row r="66" spans="1:10" ht="14" x14ac:dyDescent="0.3">
      <c r="A66" s="55" t="s">
        <v>201</v>
      </c>
      <c r="B66" s="56" t="s">
        <v>39</v>
      </c>
      <c r="C66" s="63" t="s">
        <v>637</v>
      </c>
      <c r="D66" s="158" t="s">
        <v>227</v>
      </c>
      <c r="E66" s="159">
        <v>1</v>
      </c>
      <c r="F66" s="129" t="s">
        <v>594</v>
      </c>
      <c r="G66" s="160">
        <v>0</v>
      </c>
      <c r="H66" s="146">
        <v>500.99</v>
      </c>
      <c r="I66" s="146">
        <v>2003.96</v>
      </c>
      <c r="J66" s="149">
        <f t="shared" si="2"/>
        <v>2504.9499999999998</v>
      </c>
    </row>
    <row r="67" spans="1:10" ht="14" x14ac:dyDescent="0.3">
      <c r="A67" s="55" t="s">
        <v>188</v>
      </c>
      <c r="B67" s="55" t="s">
        <v>35</v>
      </c>
      <c r="C67" s="59" t="s">
        <v>219</v>
      </c>
      <c r="D67" s="158" t="s">
        <v>227</v>
      </c>
      <c r="E67" s="159">
        <v>1</v>
      </c>
      <c r="F67" s="155" t="s">
        <v>705</v>
      </c>
      <c r="G67" s="160">
        <v>0</v>
      </c>
      <c r="H67" s="146">
        <v>936.46</v>
      </c>
      <c r="I67" s="146">
        <v>3745.85</v>
      </c>
      <c r="J67" s="149">
        <f t="shared" si="2"/>
        <v>4682.3099999999995</v>
      </c>
    </row>
    <row r="68" spans="1:10" ht="14" x14ac:dyDescent="0.3">
      <c r="A68" s="55" t="s">
        <v>199</v>
      </c>
      <c r="B68" s="55" t="s">
        <v>31</v>
      </c>
      <c r="C68" s="59" t="s">
        <v>634</v>
      </c>
      <c r="D68" s="158" t="s">
        <v>227</v>
      </c>
      <c r="E68" s="159">
        <v>1</v>
      </c>
      <c r="F68" s="60" t="s">
        <v>297</v>
      </c>
      <c r="G68" s="160">
        <v>0</v>
      </c>
      <c r="H68" s="146">
        <v>1310.28</v>
      </c>
      <c r="I68" s="146">
        <v>5241.1099999999997</v>
      </c>
      <c r="J68" s="149">
        <f t="shared" si="2"/>
        <v>6551.3899999999994</v>
      </c>
    </row>
    <row r="69" spans="1:10" ht="14" x14ac:dyDescent="0.3">
      <c r="A69" s="55" t="s">
        <v>200</v>
      </c>
      <c r="B69" s="57" t="s">
        <v>33</v>
      </c>
      <c r="C69" s="59" t="s">
        <v>222</v>
      </c>
      <c r="D69" s="158" t="s">
        <v>407</v>
      </c>
      <c r="E69" s="159">
        <v>1</v>
      </c>
      <c r="F69" s="60" t="s">
        <v>298</v>
      </c>
      <c r="G69" s="160">
        <v>0</v>
      </c>
      <c r="H69" s="146"/>
      <c r="I69" s="145">
        <v>4316.21</v>
      </c>
      <c r="J69" s="149">
        <f t="shared" si="2"/>
        <v>4316.21</v>
      </c>
    </row>
    <row r="70" spans="1:10" ht="14" x14ac:dyDescent="0.3">
      <c r="A70" s="55" t="s">
        <v>183</v>
      </c>
      <c r="B70" s="57" t="s">
        <v>27</v>
      </c>
      <c r="C70" s="61" t="s">
        <v>636</v>
      </c>
      <c r="D70" s="158" t="s">
        <v>227</v>
      </c>
      <c r="E70" s="159">
        <v>1</v>
      </c>
      <c r="F70" s="90" t="s">
        <v>610</v>
      </c>
      <c r="G70" s="160">
        <v>0</v>
      </c>
      <c r="H70" s="146">
        <v>1695.65</v>
      </c>
      <c r="I70" s="146">
        <v>6782.61</v>
      </c>
      <c r="J70" s="149">
        <f t="shared" si="2"/>
        <v>8478.26</v>
      </c>
    </row>
    <row r="71" spans="1:10" ht="14" x14ac:dyDescent="0.3">
      <c r="A71" s="55" t="s">
        <v>202</v>
      </c>
      <c r="B71" s="55" t="s">
        <v>31</v>
      </c>
      <c r="C71" s="59" t="s">
        <v>222</v>
      </c>
      <c r="D71" s="158" t="s">
        <v>407</v>
      </c>
      <c r="E71" s="159">
        <v>1</v>
      </c>
      <c r="F71" s="60" t="s">
        <v>300</v>
      </c>
      <c r="G71" s="160">
        <v>0</v>
      </c>
      <c r="H71" s="146"/>
      <c r="I71" s="146">
        <v>5241.1099999999997</v>
      </c>
      <c r="J71" s="149">
        <f t="shared" si="2"/>
        <v>5241.1099999999997</v>
      </c>
    </row>
    <row r="72" spans="1:10" ht="14" x14ac:dyDescent="0.3">
      <c r="A72" s="55" t="s">
        <v>180</v>
      </c>
      <c r="B72" s="58" t="s">
        <v>37</v>
      </c>
      <c r="C72" s="61" t="s">
        <v>636</v>
      </c>
      <c r="D72" s="158" t="s">
        <v>227</v>
      </c>
      <c r="E72" s="159">
        <v>1</v>
      </c>
      <c r="F72" s="129" t="s">
        <v>614</v>
      </c>
      <c r="G72" s="160">
        <v>0</v>
      </c>
      <c r="H72" s="146">
        <v>770.75</v>
      </c>
      <c r="I72" s="145">
        <v>3083.01</v>
      </c>
      <c r="J72" s="149">
        <f t="shared" ref="J72:J103" si="3">H72+I72</f>
        <v>3853.76</v>
      </c>
    </row>
    <row r="73" spans="1:10" ht="14" x14ac:dyDescent="0.3">
      <c r="A73" s="55" t="s">
        <v>189</v>
      </c>
      <c r="B73" s="55" t="s">
        <v>31</v>
      </c>
      <c r="C73" s="61" t="s">
        <v>219</v>
      </c>
      <c r="D73" s="158" t="s">
        <v>227</v>
      </c>
      <c r="E73" s="159">
        <v>1</v>
      </c>
      <c r="F73" s="61" t="s">
        <v>302</v>
      </c>
      <c r="G73" s="160">
        <v>0</v>
      </c>
      <c r="H73" s="146">
        <v>1310.28</v>
      </c>
      <c r="I73" s="146">
        <v>5241.1099999999997</v>
      </c>
      <c r="J73" s="149">
        <f t="shared" si="3"/>
        <v>6551.3899999999994</v>
      </c>
    </row>
    <row r="74" spans="1:10" ht="14" x14ac:dyDescent="0.3">
      <c r="A74" s="56" t="s">
        <v>182</v>
      </c>
      <c r="B74" s="56" t="s">
        <v>39</v>
      </c>
      <c r="C74" s="59" t="s">
        <v>634</v>
      </c>
      <c r="D74" s="158" t="s">
        <v>227</v>
      </c>
      <c r="E74" s="159">
        <v>1</v>
      </c>
      <c r="F74" s="90" t="s">
        <v>644</v>
      </c>
      <c r="G74" s="160">
        <v>0</v>
      </c>
      <c r="H74" s="146">
        <v>500.99</v>
      </c>
      <c r="I74" s="146">
        <v>2003.96</v>
      </c>
      <c r="J74" s="149">
        <f t="shared" si="3"/>
        <v>2504.9499999999998</v>
      </c>
    </row>
    <row r="75" spans="1:10" ht="14" x14ac:dyDescent="0.3">
      <c r="A75" s="55" t="s">
        <v>195</v>
      </c>
      <c r="B75" s="55" t="s">
        <v>41</v>
      </c>
      <c r="C75" s="59" t="s">
        <v>222</v>
      </c>
      <c r="D75" s="158" t="s">
        <v>227</v>
      </c>
      <c r="E75" s="159">
        <v>1</v>
      </c>
      <c r="F75" s="60" t="s">
        <v>304</v>
      </c>
      <c r="G75" s="160">
        <v>0</v>
      </c>
      <c r="H75" s="146">
        <v>308.3</v>
      </c>
      <c r="I75" s="146">
        <v>1233.21</v>
      </c>
      <c r="J75" s="150">
        <f t="shared" si="3"/>
        <v>1541.51</v>
      </c>
    </row>
    <row r="76" spans="1:10" ht="14" x14ac:dyDescent="0.3">
      <c r="A76" s="55" t="s">
        <v>180</v>
      </c>
      <c r="B76" s="58" t="s">
        <v>37</v>
      </c>
      <c r="C76" s="60" t="s">
        <v>226</v>
      </c>
      <c r="D76" s="158" t="s">
        <v>407</v>
      </c>
      <c r="E76" s="159">
        <v>1</v>
      </c>
      <c r="F76" s="60" t="s">
        <v>411</v>
      </c>
      <c r="G76" s="160">
        <v>0</v>
      </c>
      <c r="H76" s="146"/>
      <c r="I76" s="145">
        <v>3083.01</v>
      </c>
      <c r="J76" s="149">
        <f t="shared" si="3"/>
        <v>3083.01</v>
      </c>
    </row>
    <row r="77" spans="1:10" ht="14" x14ac:dyDescent="0.3">
      <c r="A77" s="55" t="s">
        <v>197</v>
      </c>
      <c r="B77" s="57" t="s">
        <v>27</v>
      </c>
      <c r="C77" s="60" t="s">
        <v>226</v>
      </c>
      <c r="D77" s="158" t="s">
        <v>407</v>
      </c>
      <c r="E77" s="159">
        <v>1</v>
      </c>
      <c r="F77" s="60" t="s">
        <v>305</v>
      </c>
      <c r="G77" s="160">
        <v>0</v>
      </c>
      <c r="H77" s="146"/>
      <c r="I77" s="146">
        <v>6782.61</v>
      </c>
      <c r="J77" s="149">
        <f t="shared" si="3"/>
        <v>6782.61</v>
      </c>
    </row>
    <row r="78" spans="1:10" ht="14" x14ac:dyDescent="0.3">
      <c r="A78" s="55" t="s">
        <v>189</v>
      </c>
      <c r="B78" s="55" t="s">
        <v>31</v>
      </c>
      <c r="C78" s="59" t="s">
        <v>222</v>
      </c>
      <c r="D78" s="158" t="s">
        <v>227</v>
      </c>
      <c r="E78" s="159">
        <v>1</v>
      </c>
      <c r="F78" s="60" t="s">
        <v>664</v>
      </c>
      <c r="G78" s="160">
        <v>0</v>
      </c>
      <c r="H78" s="146">
        <v>1310.28</v>
      </c>
      <c r="I78" s="146">
        <v>5241.1099999999997</v>
      </c>
      <c r="J78" s="149">
        <f t="shared" si="3"/>
        <v>6551.3899999999994</v>
      </c>
    </row>
    <row r="79" spans="1:10" ht="14" x14ac:dyDescent="0.3">
      <c r="A79" s="55" t="s">
        <v>693</v>
      </c>
      <c r="B79" s="55" t="s">
        <v>449</v>
      </c>
      <c r="C79" s="61" t="s">
        <v>219</v>
      </c>
      <c r="D79" s="158" t="s">
        <v>461</v>
      </c>
      <c r="E79" s="159">
        <v>1</v>
      </c>
      <c r="F79" s="90" t="s">
        <v>625</v>
      </c>
      <c r="G79" s="160">
        <v>0</v>
      </c>
      <c r="H79" s="146"/>
      <c r="I79" s="146">
        <v>14838.72</v>
      </c>
      <c r="J79" s="149">
        <f t="shared" si="3"/>
        <v>14838.72</v>
      </c>
    </row>
    <row r="80" spans="1:10" ht="14" x14ac:dyDescent="0.3">
      <c r="A80" s="55" t="s">
        <v>187</v>
      </c>
      <c r="B80" s="55" t="s">
        <v>25</v>
      </c>
      <c r="C80" s="61" t="s">
        <v>636</v>
      </c>
      <c r="D80" s="158" t="s">
        <v>407</v>
      </c>
      <c r="E80" s="159">
        <v>1</v>
      </c>
      <c r="F80" s="89" t="s">
        <v>306</v>
      </c>
      <c r="G80" s="160">
        <v>0</v>
      </c>
      <c r="H80" s="147"/>
      <c r="I80" s="147">
        <v>10400</v>
      </c>
      <c r="J80" s="146">
        <f t="shared" si="3"/>
        <v>10400</v>
      </c>
    </row>
    <row r="81" spans="1:10" ht="14" x14ac:dyDescent="0.3">
      <c r="A81" s="55" t="s">
        <v>180</v>
      </c>
      <c r="B81" s="57" t="s">
        <v>37</v>
      </c>
      <c r="C81" s="61" t="s">
        <v>636</v>
      </c>
      <c r="D81" s="158" t="s">
        <v>227</v>
      </c>
      <c r="E81" s="159">
        <v>1</v>
      </c>
      <c r="F81" s="155" t="s">
        <v>653</v>
      </c>
      <c r="G81" s="160">
        <v>0</v>
      </c>
      <c r="H81" s="146">
        <v>770.75</v>
      </c>
      <c r="I81" s="145">
        <v>3083.01</v>
      </c>
      <c r="J81" s="149">
        <f t="shared" si="3"/>
        <v>3853.76</v>
      </c>
    </row>
    <row r="82" spans="1:10" ht="14" x14ac:dyDescent="0.3">
      <c r="A82" s="55" t="s">
        <v>199</v>
      </c>
      <c r="B82" s="55" t="s">
        <v>31</v>
      </c>
      <c r="C82" s="59" t="s">
        <v>219</v>
      </c>
      <c r="D82" s="158" t="s">
        <v>227</v>
      </c>
      <c r="E82" s="159">
        <v>1</v>
      </c>
      <c r="F82" s="156" t="s">
        <v>509</v>
      </c>
      <c r="G82" s="160">
        <v>0</v>
      </c>
      <c r="H82" s="146">
        <v>1310.28</v>
      </c>
      <c r="I82" s="146">
        <v>5241.1099999999997</v>
      </c>
      <c r="J82" s="149">
        <f t="shared" si="3"/>
        <v>6551.3899999999994</v>
      </c>
    </row>
    <row r="83" spans="1:10" ht="14" x14ac:dyDescent="0.3">
      <c r="A83" s="55" t="s">
        <v>183</v>
      </c>
      <c r="B83" s="57" t="s">
        <v>27</v>
      </c>
      <c r="C83" s="60" t="s">
        <v>226</v>
      </c>
      <c r="D83" s="158" t="s">
        <v>227</v>
      </c>
      <c r="E83" s="159">
        <v>1</v>
      </c>
      <c r="F83" s="60" t="s">
        <v>311</v>
      </c>
      <c r="G83" s="160">
        <v>0</v>
      </c>
      <c r="H83" s="146">
        <v>1695.65</v>
      </c>
      <c r="I83" s="146">
        <v>6782.61</v>
      </c>
      <c r="J83" s="149">
        <f t="shared" si="3"/>
        <v>8478.26</v>
      </c>
    </row>
    <row r="84" spans="1:10" ht="14" x14ac:dyDescent="0.3">
      <c r="A84" s="55" t="s">
        <v>181</v>
      </c>
      <c r="B84" s="57" t="s">
        <v>33</v>
      </c>
      <c r="C84" s="60" t="s">
        <v>226</v>
      </c>
      <c r="D84" s="158" t="s">
        <v>227</v>
      </c>
      <c r="E84" s="159">
        <v>1</v>
      </c>
      <c r="F84" s="129" t="s">
        <v>312</v>
      </c>
      <c r="G84" s="160">
        <v>0</v>
      </c>
      <c r="H84" s="146">
        <v>1079.06</v>
      </c>
      <c r="I84" s="145">
        <v>4316.21</v>
      </c>
      <c r="J84" s="149">
        <f t="shared" si="3"/>
        <v>5395.27</v>
      </c>
    </row>
    <row r="85" spans="1:10" ht="14" x14ac:dyDescent="0.3">
      <c r="A85" s="55" t="s">
        <v>187</v>
      </c>
      <c r="B85" s="55" t="s">
        <v>25</v>
      </c>
      <c r="C85" s="59" t="s">
        <v>634</v>
      </c>
      <c r="D85" s="158" t="s">
        <v>227</v>
      </c>
      <c r="E85" s="159">
        <v>1</v>
      </c>
      <c r="F85" s="155" t="s">
        <v>654</v>
      </c>
      <c r="G85" s="160">
        <v>0</v>
      </c>
      <c r="H85" s="147">
        <v>2600</v>
      </c>
      <c r="I85" s="147">
        <v>10400</v>
      </c>
      <c r="J85" s="146">
        <f t="shared" si="3"/>
        <v>13000</v>
      </c>
    </row>
    <row r="86" spans="1:10" ht="14" x14ac:dyDescent="0.3">
      <c r="A86" s="55" t="s">
        <v>207</v>
      </c>
      <c r="B86" s="57" t="s">
        <v>27</v>
      </c>
      <c r="C86" s="61" t="s">
        <v>636</v>
      </c>
      <c r="D86" s="158" t="s">
        <v>227</v>
      </c>
      <c r="E86" s="159">
        <v>1</v>
      </c>
      <c r="F86" s="60" t="s">
        <v>314</v>
      </c>
      <c r="G86" s="160">
        <v>0</v>
      </c>
      <c r="H86" s="146">
        <v>1695.65</v>
      </c>
      <c r="I86" s="146">
        <v>6782.61</v>
      </c>
      <c r="J86" s="149">
        <f t="shared" si="3"/>
        <v>8478.26</v>
      </c>
    </row>
    <row r="87" spans="1:10" ht="14" x14ac:dyDescent="0.3">
      <c r="A87" s="55" t="s">
        <v>187</v>
      </c>
      <c r="B87" s="55" t="s">
        <v>25</v>
      </c>
      <c r="C87" s="59" t="s">
        <v>222</v>
      </c>
      <c r="D87" s="158" t="s">
        <v>227</v>
      </c>
      <c r="E87" s="159">
        <v>1</v>
      </c>
      <c r="F87" s="89" t="s">
        <v>608</v>
      </c>
      <c r="G87" s="160">
        <v>0</v>
      </c>
      <c r="H87" s="147">
        <v>2600</v>
      </c>
      <c r="I87" s="147">
        <v>10400</v>
      </c>
      <c r="J87" s="146">
        <f t="shared" si="3"/>
        <v>13000</v>
      </c>
    </row>
    <row r="88" spans="1:10" ht="14" x14ac:dyDescent="0.3">
      <c r="A88" s="55" t="s">
        <v>183</v>
      </c>
      <c r="B88" s="57" t="s">
        <v>27</v>
      </c>
      <c r="C88" s="59" t="s">
        <v>222</v>
      </c>
      <c r="D88" s="158" t="s">
        <v>227</v>
      </c>
      <c r="E88" s="159">
        <v>1</v>
      </c>
      <c r="F88" s="61" t="s">
        <v>315</v>
      </c>
      <c r="G88" s="160">
        <v>0</v>
      </c>
      <c r="H88" s="146">
        <v>1695.65</v>
      </c>
      <c r="I88" s="146">
        <v>6782.61</v>
      </c>
      <c r="J88" s="149">
        <f t="shared" si="3"/>
        <v>8478.26</v>
      </c>
    </row>
    <row r="89" spans="1:10" ht="14" x14ac:dyDescent="0.3">
      <c r="A89" s="55" t="s">
        <v>183</v>
      </c>
      <c r="B89" s="57" t="s">
        <v>27</v>
      </c>
      <c r="C89" s="59" t="s">
        <v>222</v>
      </c>
      <c r="D89" s="158" t="s">
        <v>227</v>
      </c>
      <c r="E89" s="159">
        <v>1</v>
      </c>
      <c r="F89" s="60" t="s">
        <v>613</v>
      </c>
      <c r="G89" s="160">
        <v>0</v>
      </c>
      <c r="H89" s="146">
        <v>1695.65</v>
      </c>
      <c r="I89" s="146">
        <v>6782.61</v>
      </c>
      <c r="J89" s="149">
        <f t="shared" si="3"/>
        <v>8478.26</v>
      </c>
    </row>
    <row r="90" spans="1:10" ht="14" x14ac:dyDescent="0.3">
      <c r="A90" s="55" t="s">
        <v>182</v>
      </c>
      <c r="B90" s="56" t="s">
        <v>39</v>
      </c>
      <c r="C90" s="59" t="s">
        <v>634</v>
      </c>
      <c r="D90" s="158" t="s">
        <v>227</v>
      </c>
      <c r="E90" s="159">
        <v>1</v>
      </c>
      <c r="F90" s="62" t="s">
        <v>319</v>
      </c>
      <c r="G90" s="160">
        <v>0</v>
      </c>
      <c r="H90" s="146">
        <v>500.99</v>
      </c>
      <c r="I90" s="146">
        <v>2003.96</v>
      </c>
      <c r="J90" s="149">
        <f t="shared" si="3"/>
        <v>2504.9499999999998</v>
      </c>
    </row>
    <row r="91" spans="1:10" ht="14" x14ac:dyDescent="0.3">
      <c r="A91" s="55" t="s">
        <v>207</v>
      </c>
      <c r="B91" s="57" t="s">
        <v>27</v>
      </c>
      <c r="C91" s="63" t="s">
        <v>636</v>
      </c>
      <c r="D91" s="158" t="s">
        <v>227</v>
      </c>
      <c r="E91" s="159">
        <v>1</v>
      </c>
      <c r="F91" s="60" t="s">
        <v>320</v>
      </c>
      <c r="G91" s="160">
        <v>0</v>
      </c>
      <c r="H91" s="146">
        <v>1695.65</v>
      </c>
      <c r="I91" s="146">
        <v>6782.61</v>
      </c>
      <c r="J91" s="149">
        <f t="shared" si="3"/>
        <v>8478.26</v>
      </c>
    </row>
    <row r="92" spans="1:10" ht="14" x14ac:dyDescent="0.3">
      <c r="A92" s="55" t="s">
        <v>181</v>
      </c>
      <c r="B92" s="57" t="s">
        <v>33</v>
      </c>
      <c r="C92" s="61" t="s">
        <v>219</v>
      </c>
      <c r="D92" s="158" t="s">
        <v>227</v>
      </c>
      <c r="E92" s="159">
        <v>1</v>
      </c>
      <c r="F92" s="60" t="s">
        <v>321</v>
      </c>
      <c r="G92" s="160">
        <v>0</v>
      </c>
      <c r="H92" s="146">
        <v>1079.06</v>
      </c>
      <c r="I92" s="145">
        <v>4316.21</v>
      </c>
      <c r="J92" s="149">
        <f t="shared" si="3"/>
        <v>5395.27</v>
      </c>
    </row>
    <row r="93" spans="1:10" ht="14" x14ac:dyDescent="0.3">
      <c r="A93" s="55" t="s">
        <v>193</v>
      </c>
      <c r="B93" s="57" t="s">
        <v>27</v>
      </c>
      <c r="C93" s="59" t="s">
        <v>222</v>
      </c>
      <c r="D93" s="158" t="s">
        <v>227</v>
      </c>
      <c r="E93" s="159">
        <v>1</v>
      </c>
      <c r="F93" s="60" t="s">
        <v>725</v>
      </c>
      <c r="G93" s="160">
        <v>0</v>
      </c>
      <c r="H93" s="146">
        <v>1695.65</v>
      </c>
      <c r="I93" s="146">
        <v>6782.61</v>
      </c>
      <c r="J93" s="149">
        <f t="shared" si="3"/>
        <v>8478.26</v>
      </c>
    </row>
    <row r="94" spans="1:10" ht="14" x14ac:dyDescent="0.3">
      <c r="A94" s="55" t="s">
        <v>182</v>
      </c>
      <c r="B94" s="56" t="s">
        <v>39</v>
      </c>
      <c r="C94" s="59" t="s">
        <v>634</v>
      </c>
      <c r="D94" s="158" t="s">
        <v>227</v>
      </c>
      <c r="E94" s="159">
        <v>1</v>
      </c>
      <c r="F94" s="60" t="s">
        <v>322</v>
      </c>
      <c r="G94" s="160">
        <v>0</v>
      </c>
      <c r="H94" s="146">
        <v>500.99</v>
      </c>
      <c r="I94" s="146">
        <v>2003.96</v>
      </c>
      <c r="J94" s="149">
        <f t="shared" si="3"/>
        <v>2504.9499999999998</v>
      </c>
    </row>
    <row r="95" spans="1:10" ht="14" x14ac:dyDescent="0.3">
      <c r="A95" s="55" t="s">
        <v>196</v>
      </c>
      <c r="B95" s="57" t="s">
        <v>33</v>
      </c>
      <c r="C95" s="63" t="s">
        <v>679</v>
      </c>
      <c r="D95" s="158" t="s">
        <v>227</v>
      </c>
      <c r="E95" s="159">
        <v>1</v>
      </c>
      <c r="F95" s="60" t="s">
        <v>706</v>
      </c>
      <c r="G95" s="160">
        <v>0</v>
      </c>
      <c r="H95" s="146">
        <v>1079.06</v>
      </c>
      <c r="I95" s="145">
        <v>4316.21</v>
      </c>
      <c r="J95" s="149">
        <f t="shared" si="3"/>
        <v>5395.27</v>
      </c>
    </row>
    <row r="96" spans="1:10" ht="14" x14ac:dyDescent="0.3">
      <c r="A96" s="55" t="s">
        <v>182</v>
      </c>
      <c r="B96" s="56" t="s">
        <v>39</v>
      </c>
      <c r="C96" s="63" t="s">
        <v>219</v>
      </c>
      <c r="D96" s="158" t="s">
        <v>407</v>
      </c>
      <c r="E96" s="159">
        <v>1</v>
      </c>
      <c r="F96" s="155" t="s">
        <v>432</v>
      </c>
      <c r="G96" s="160">
        <v>0</v>
      </c>
      <c r="H96" s="146"/>
      <c r="I96" s="146">
        <v>2003.96</v>
      </c>
      <c r="J96" s="149">
        <f t="shared" si="3"/>
        <v>2003.96</v>
      </c>
    </row>
    <row r="97" spans="1:10" ht="14" x14ac:dyDescent="0.3">
      <c r="A97" s="55" t="s">
        <v>218</v>
      </c>
      <c r="B97" s="55" t="s">
        <v>43</v>
      </c>
      <c r="C97" s="61" t="s">
        <v>634</v>
      </c>
      <c r="D97" s="158" t="s">
        <v>227</v>
      </c>
      <c r="E97" s="159">
        <v>1</v>
      </c>
      <c r="F97" s="63" t="s">
        <v>658</v>
      </c>
      <c r="G97" s="160">
        <v>0</v>
      </c>
      <c r="H97" s="147">
        <v>269.76</v>
      </c>
      <c r="I97" s="147">
        <v>1079.06</v>
      </c>
      <c r="J97" s="150">
        <f t="shared" si="3"/>
        <v>1348.82</v>
      </c>
    </row>
    <row r="98" spans="1:10" ht="14" x14ac:dyDescent="0.3">
      <c r="A98" s="56" t="s">
        <v>181</v>
      </c>
      <c r="B98" s="58" t="s">
        <v>33</v>
      </c>
      <c r="C98" s="63" t="s">
        <v>679</v>
      </c>
      <c r="D98" s="158" t="s">
        <v>227</v>
      </c>
      <c r="E98" s="159">
        <v>1</v>
      </c>
      <c r="F98" s="155" t="s">
        <v>707</v>
      </c>
      <c r="G98" s="160">
        <v>0</v>
      </c>
      <c r="H98" s="146">
        <v>1079.06</v>
      </c>
      <c r="I98" s="145">
        <v>4316.21</v>
      </c>
      <c r="J98" s="149">
        <f t="shared" si="3"/>
        <v>5395.27</v>
      </c>
    </row>
    <row r="99" spans="1:10" ht="14" x14ac:dyDescent="0.3">
      <c r="A99" s="55" t="s">
        <v>201</v>
      </c>
      <c r="B99" s="56" t="s">
        <v>39</v>
      </c>
      <c r="C99" s="60" t="s">
        <v>226</v>
      </c>
      <c r="D99" s="158" t="s">
        <v>227</v>
      </c>
      <c r="E99" s="159">
        <v>1</v>
      </c>
      <c r="F99" s="165" t="s">
        <v>708</v>
      </c>
      <c r="G99" s="160">
        <v>0</v>
      </c>
      <c r="H99" s="146">
        <v>500.99</v>
      </c>
      <c r="I99" s="146">
        <v>2003.96</v>
      </c>
      <c r="J99" s="149">
        <f t="shared" si="3"/>
        <v>2504.9499999999998</v>
      </c>
    </row>
    <row r="100" spans="1:10" ht="14" x14ac:dyDescent="0.3">
      <c r="A100" s="55" t="s">
        <v>209</v>
      </c>
      <c r="B100" s="57" t="s">
        <v>27</v>
      </c>
      <c r="C100" s="61" t="s">
        <v>219</v>
      </c>
      <c r="D100" s="158" t="s">
        <v>227</v>
      </c>
      <c r="E100" s="159">
        <v>1</v>
      </c>
      <c r="F100" s="60" t="s">
        <v>326</v>
      </c>
      <c r="G100" s="160">
        <v>0</v>
      </c>
      <c r="H100" s="146">
        <v>1695.65</v>
      </c>
      <c r="I100" s="146">
        <v>6782.61</v>
      </c>
      <c r="J100" s="149">
        <f t="shared" si="3"/>
        <v>8478.26</v>
      </c>
    </row>
    <row r="101" spans="1:10" ht="14" x14ac:dyDescent="0.3">
      <c r="A101" s="55" t="s">
        <v>185</v>
      </c>
      <c r="B101" s="55" t="s">
        <v>29</v>
      </c>
      <c r="C101" s="63" t="s">
        <v>679</v>
      </c>
      <c r="D101" s="158" t="s">
        <v>227</v>
      </c>
      <c r="E101" s="159">
        <v>1</v>
      </c>
      <c r="F101" s="90" t="s">
        <v>667</v>
      </c>
      <c r="G101" s="160">
        <v>0</v>
      </c>
      <c r="H101" s="146">
        <v>1425.9</v>
      </c>
      <c r="I101" s="146">
        <v>5703.56</v>
      </c>
      <c r="J101" s="149">
        <f t="shared" si="3"/>
        <v>7129.4600000000009</v>
      </c>
    </row>
    <row r="102" spans="1:10" ht="14" x14ac:dyDescent="0.3">
      <c r="A102" s="55" t="s">
        <v>195</v>
      </c>
      <c r="B102" s="55" t="s">
        <v>41</v>
      </c>
      <c r="C102" s="61" t="s">
        <v>219</v>
      </c>
      <c r="D102" s="158" t="s">
        <v>227</v>
      </c>
      <c r="E102" s="159">
        <v>1</v>
      </c>
      <c r="F102" s="90" t="s">
        <v>675</v>
      </c>
      <c r="G102" s="160">
        <v>0</v>
      </c>
      <c r="H102" s="146">
        <v>308.3</v>
      </c>
      <c r="I102" s="146">
        <v>1233.21</v>
      </c>
      <c r="J102" s="150">
        <f t="shared" si="3"/>
        <v>1541.51</v>
      </c>
    </row>
    <row r="103" spans="1:10" ht="14" x14ac:dyDescent="0.3">
      <c r="A103" s="55" t="s">
        <v>180</v>
      </c>
      <c r="B103" s="58" t="s">
        <v>37</v>
      </c>
      <c r="C103" s="61" t="s">
        <v>219</v>
      </c>
      <c r="D103" s="158" t="s">
        <v>227</v>
      </c>
      <c r="E103" s="159">
        <v>1</v>
      </c>
      <c r="F103" s="59" t="s">
        <v>330</v>
      </c>
      <c r="G103" s="160">
        <v>0</v>
      </c>
      <c r="H103" s="146">
        <v>770.75</v>
      </c>
      <c r="I103" s="145">
        <v>3083.01</v>
      </c>
      <c r="J103" s="149">
        <f t="shared" si="3"/>
        <v>3853.76</v>
      </c>
    </row>
    <row r="104" spans="1:10" ht="14" x14ac:dyDescent="0.3">
      <c r="A104" s="55" t="s">
        <v>199</v>
      </c>
      <c r="B104" s="55" t="s">
        <v>31</v>
      </c>
      <c r="C104" s="61" t="s">
        <v>219</v>
      </c>
      <c r="D104" s="158" t="s">
        <v>227</v>
      </c>
      <c r="E104" s="159">
        <v>1</v>
      </c>
      <c r="F104" s="60" t="s">
        <v>331</v>
      </c>
      <c r="G104" s="160">
        <v>0</v>
      </c>
      <c r="H104" s="146">
        <v>1310.28</v>
      </c>
      <c r="I104" s="146">
        <v>5241.1099999999997</v>
      </c>
      <c r="J104" s="149">
        <f t="shared" ref="J104:J135" si="4">H104+I104</f>
        <v>6551.3899999999994</v>
      </c>
    </row>
    <row r="105" spans="1:10" ht="14" x14ac:dyDescent="0.3">
      <c r="A105" s="55" t="s">
        <v>195</v>
      </c>
      <c r="B105" s="55" t="s">
        <v>41</v>
      </c>
      <c r="C105" s="63" t="s">
        <v>219</v>
      </c>
      <c r="D105" s="158" t="s">
        <v>227</v>
      </c>
      <c r="E105" s="159">
        <v>1</v>
      </c>
      <c r="F105" s="60" t="s">
        <v>659</v>
      </c>
      <c r="G105" s="160">
        <v>0</v>
      </c>
      <c r="H105" s="146">
        <v>308.3</v>
      </c>
      <c r="I105" s="146">
        <v>1233.21</v>
      </c>
      <c r="J105" s="150">
        <f t="shared" si="4"/>
        <v>1541.51</v>
      </c>
    </row>
    <row r="106" spans="1:10" ht="14" x14ac:dyDescent="0.3">
      <c r="A106" s="55" t="s">
        <v>196</v>
      </c>
      <c r="B106" s="57" t="s">
        <v>33</v>
      </c>
      <c r="C106" s="59" t="s">
        <v>226</v>
      </c>
      <c r="D106" s="158" t="s">
        <v>227</v>
      </c>
      <c r="E106" s="159">
        <v>1</v>
      </c>
      <c r="F106" s="155" t="s">
        <v>687</v>
      </c>
      <c r="G106" s="160">
        <v>0</v>
      </c>
      <c r="H106" s="146">
        <v>1079.06</v>
      </c>
      <c r="I106" s="145">
        <v>4316.21</v>
      </c>
      <c r="J106" s="149">
        <f t="shared" si="4"/>
        <v>5395.27</v>
      </c>
    </row>
    <row r="107" spans="1:10" ht="14" x14ac:dyDescent="0.3">
      <c r="A107" s="55" t="s">
        <v>185</v>
      </c>
      <c r="B107" s="55" t="s">
        <v>29</v>
      </c>
      <c r="C107" s="61" t="s">
        <v>636</v>
      </c>
      <c r="D107" s="158" t="s">
        <v>227</v>
      </c>
      <c r="E107" s="159">
        <v>1</v>
      </c>
      <c r="F107" s="61" t="s">
        <v>336</v>
      </c>
      <c r="G107" s="160">
        <v>0</v>
      </c>
      <c r="H107" s="146">
        <v>1425.9</v>
      </c>
      <c r="I107" s="146">
        <v>5703.56</v>
      </c>
      <c r="J107" s="149">
        <f t="shared" si="4"/>
        <v>7129.4600000000009</v>
      </c>
    </row>
    <row r="108" spans="1:10" ht="14" x14ac:dyDescent="0.3">
      <c r="A108" s="55" t="s">
        <v>216</v>
      </c>
      <c r="B108" s="55" t="s">
        <v>437</v>
      </c>
      <c r="C108" s="59" t="s">
        <v>222</v>
      </c>
      <c r="D108" s="158" t="s">
        <v>227</v>
      </c>
      <c r="E108" s="159">
        <v>1</v>
      </c>
      <c r="F108" s="89" t="s">
        <v>607</v>
      </c>
      <c r="G108" s="160">
        <v>0</v>
      </c>
      <c r="H108" s="146">
        <v>9396</v>
      </c>
      <c r="I108" s="146">
        <v>21924</v>
      </c>
      <c r="J108" s="150">
        <f t="shared" si="4"/>
        <v>31320</v>
      </c>
    </row>
    <row r="109" spans="1:10" ht="14" x14ac:dyDescent="0.3">
      <c r="A109" s="55" t="s">
        <v>195</v>
      </c>
      <c r="B109" s="55" t="s">
        <v>41</v>
      </c>
      <c r="C109" s="59" t="s">
        <v>634</v>
      </c>
      <c r="D109" s="158" t="s">
        <v>227</v>
      </c>
      <c r="E109" s="159">
        <v>1</v>
      </c>
      <c r="F109" s="154" t="s">
        <v>338</v>
      </c>
      <c r="G109" s="160">
        <v>0</v>
      </c>
      <c r="H109" s="146">
        <v>308.3</v>
      </c>
      <c r="I109" s="146">
        <v>1233.21</v>
      </c>
      <c r="J109" s="150">
        <f t="shared" si="4"/>
        <v>1541.51</v>
      </c>
    </row>
    <row r="110" spans="1:10" ht="14" x14ac:dyDescent="0.3">
      <c r="A110" s="55" t="s">
        <v>196</v>
      </c>
      <c r="B110" s="57" t="s">
        <v>33</v>
      </c>
      <c r="C110" s="60" t="s">
        <v>226</v>
      </c>
      <c r="D110" s="158" t="s">
        <v>407</v>
      </c>
      <c r="E110" s="159">
        <v>1</v>
      </c>
      <c r="F110" s="60" t="s">
        <v>339</v>
      </c>
      <c r="G110" s="160">
        <v>0</v>
      </c>
      <c r="H110" s="146"/>
      <c r="I110" s="145">
        <v>4316.21</v>
      </c>
      <c r="J110" s="149">
        <f t="shared" si="4"/>
        <v>4316.21</v>
      </c>
    </row>
    <row r="111" spans="1:10" ht="14" x14ac:dyDescent="0.3">
      <c r="A111" s="55" t="s">
        <v>213</v>
      </c>
      <c r="B111" s="57" t="s">
        <v>27</v>
      </c>
      <c r="C111" s="59" t="s">
        <v>634</v>
      </c>
      <c r="D111" s="158" t="s">
        <v>227</v>
      </c>
      <c r="E111" s="159">
        <v>1</v>
      </c>
      <c r="F111" s="60" t="s">
        <v>340</v>
      </c>
      <c r="G111" s="160">
        <v>0</v>
      </c>
      <c r="H111" s="146">
        <v>1695.65</v>
      </c>
      <c r="I111" s="146">
        <v>6782.61</v>
      </c>
      <c r="J111" s="149">
        <f t="shared" si="4"/>
        <v>8478.26</v>
      </c>
    </row>
    <row r="112" spans="1:10" ht="14" x14ac:dyDescent="0.3">
      <c r="A112" s="55" t="s">
        <v>189</v>
      </c>
      <c r="B112" s="55" t="s">
        <v>31</v>
      </c>
      <c r="C112" s="59" t="s">
        <v>636</v>
      </c>
      <c r="D112" s="158" t="s">
        <v>227</v>
      </c>
      <c r="E112" s="159">
        <v>1</v>
      </c>
      <c r="F112" s="60" t="s">
        <v>341</v>
      </c>
      <c r="G112" s="160">
        <v>0</v>
      </c>
      <c r="H112" s="146">
        <v>1310.28</v>
      </c>
      <c r="I112" s="146">
        <v>5241.1099999999997</v>
      </c>
      <c r="J112" s="149">
        <f t="shared" si="4"/>
        <v>6551.3899999999994</v>
      </c>
    </row>
    <row r="113" spans="1:10" ht="14" x14ac:dyDescent="0.3">
      <c r="A113" s="55" t="s">
        <v>189</v>
      </c>
      <c r="B113" s="55" t="s">
        <v>31</v>
      </c>
      <c r="C113" s="61" t="s">
        <v>219</v>
      </c>
      <c r="D113" s="158" t="s">
        <v>227</v>
      </c>
      <c r="E113" s="159">
        <v>1</v>
      </c>
      <c r="F113" s="61" t="s">
        <v>342</v>
      </c>
      <c r="G113" s="160">
        <v>0</v>
      </c>
      <c r="H113" s="146">
        <v>1310.28</v>
      </c>
      <c r="I113" s="146">
        <v>5241.1099999999997</v>
      </c>
      <c r="J113" s="149">
        <f t="shared" si="4"/>
        <v>6551.3899999999994</v>
      </c>
    </row>
    <row r="114" spans="1:10" ht="14" x14ac:dyDescent="0.3">
      <c r="A114" s="55" t="s">
        <v>181</v>
      </c>
      <c r="B114" s="57" t="s">
        <v>33</v>
      </c>
      <c r="C114" s="59" t="s">
        <v>222</v>
      </c>
      <c r="D114" s="158" t="s">
        <v>227</v>
      </c>
      <c r="E114" s="159">
        <v>1</v>
      </c>
      <c r="F114" s="60" t="s">
        <v>343</v>
      </c>
      <c r="G114" s="160">
        <v>0</v>
      </c>
      <c r="H114" s="146">
        <v>1079.06</v>
      </c>
      <c r="I114" s="145">
        <v>4316.21</v>
      </c>
      <c r="J114" s="149">
        <f t="shared" si="4"/>
        <v>5395.27</v>
      </c>
    </row>
    <row r="115" spans="1:10" ht="14" x14ac:dyDescent="0.3">
      <c r="A115" s="55" t="s">
        <v>189</v>
      </c>
      <c r="B115" s="55" t="s">
        <v>31</v>
      </c>
      <c r="C115" s="61" t="s">
        <v>219</v>
      </c>
      <c r="D115" s="158" t="s">
        <v>227</v>
      </c>
      <c r="E115" s="159">
        <v>1</v>
      </c>
      <c r="F115" s="60" t="s">
        <v>344</v>
      </c>
      <c r="G115" s="160">
        <v>0</v>
      </c>
      <c r="H115" s="146">
        <v>1310.28</v>
      </c>
      <c r="I115" s="146">
        <v>5241.1099999999997</v>
      </c>
      <c r="J115" s="149">
        <f t="shared" si="4"/>
        <v>6551.3899999999994</v>
      </c>
    </row>
    <row r="116" spans="1:10" ht="14" x14ac:dyDescent="0.3">
      <c r="A116" s="55" t="s">
        <v>182</v>
      </c>
      <c r="B116" s="56" t="s">
        <v>39</v>
      </c>
      <c r="C116" s="63" t="s">
        <v>637</v>
      </c>
      <c r="D116" s="158" t="s">
        <v>227</v>
      </c>
      <c r="E116" s="159">
        <v>1</v>
      </c>
      <c r="F116" s="155" t="s">
        <v>709</v>
      </c>
      <c r="G116" s="160">
        <v>0</v>
      </c>
      <c r="H116" s="146">
        <v>500.99</v>
      </c>
      <c r="I116" s="146">
        <v>2003.96</v>
      </c>
      <c r="J116" s="149">
        <f t="shared" si="4"/>
        <v>2504.9499999999998</v>
      </c>
    </row>
    <row r="117" spans="1:10" ht="14" x14ac:dyDescent="0.3">
      <c r="A117" s="55" t="s">
        <v>188</v>
      </c>
      <c r="B117" s="55" t="s">
        <v>35</v>
      </c>
      <c r="C117" s="59" t="s">
        <v>226</v>
      </c>
      <c r="D117" s="158" t="s">
        <v>227</v>
      </c>
      <c r="E117" s="159">
        <v>1</v>
      </c>
      <c r="F117" s="155" t="s">
        <v>710</v>
      </c>
      <c r="G117" s="160">
        <v>0</v>
      </c>
      <c r="H117" s="146">
        <v>936.46</v>
      </c>
      <c r="I117" s="146">
        <v>3745.85</v>
      </c>
      <c r="J117" s="149">
        <f t="shared" si="4"/>
        <v>4682.3099999999995</v>
      </c>
    </row>
    <row r="118" spans="1:10" ht="14" x14ac:dyDescent="0.3">
      <c r="A118" s="55" t="s">
        <v>183</v>
      </c>
      <c r="B118" s="57" t="s">
        <v>27</v>
      </c>
      <c r="C118" s="59" t="s">
        <v>634</v>
      </c>
      <c r="D118" s="158" t="s">
        <v>461</v>
      </c>
      <c r="E118" s="159">
        <v>1</v>
      </c>
      <c r="F118" s="61" t="s">
        <v>665</v>
      </c>
      <c r="G118" s="160">
        <v>0</v>
      </c>
      <c r="H118" s="146">
        <v>1695.65</v>
      </c>
      <c r="I118" s="146">
        <v>6782.61</v>
      </c>
      <c r="J118" s="149">
        <f t="shared" si="4"/>
        <v>8478.26</v>
      </c>
    </row>
    <row r="119" spans="1:10" ht="14" x14ac:dyDescent="0.3">
      <c r="A119" s="55" t="s">
        <v>206</v>
      </c>
      <c r="B119" s="57" t="s">
        <v>27</v>
      </c>
      <c r="C119" s="61" t="s">
        <v>219</v>
      </c>
      <c r="D119" s="158" t="s">
        <v>407</v>
      </c>
      <c r="E119" s="159">
        <v>1</v>
      </c>
      <c r="F119" s="60" t="s">
        <v>351</v>
      </c>
      <c r="G119" s="160">
        <v>0</v>
      </c>
      <c r="H119" s="146"/>
      <c r="I119" s="146">
        <v>6782.61</v>
      </c>
      <c r="J119" s="149">
        <f t="shared" si="4"/>
        <v>6782.61</v>
      </c>
    </row>
    <row r="120" spans="1:10" ht="14" x14ac:dyDescent="0.3">
      <c r="A120" s="55" t="s">
        <v>199</v>
      </c>
      <c r="B120" s="55" t="s">
        <v>31</v>
      </c>
      <c r="C120" s="61" t="s">
        <v>219</v>
      </c>
      <c r="D120" s="158" t="s">
        <v>227</v>
      </c>
      <c r="E120" s="159">
        <v>1</v>
      </c>
      <c r="F120" s="60" t="s">
        <v>569</v>
      </c>
      <c r="G120" s="160">
        <v>0</v>
      </c>
      <c r="H120" s="146">
        <v>1310.28</v>
      </c>
      <c r="I120" s="146">
        <v>5241.1099999999997</v>
      </c>
      <c r="J120" s="149">
        <f t="shared" si="4"/>
        <v>6551.3899999999994</v>
      </c>
    </row>
    <row r="121" spans="1:10" ht="14" x14ac:dyDescent="0.3">
      <c r="A121" s="55" t="s">
        <v>180</v>
      </c>
      <c r="B121" s="58" t="s">
        <v>37</v>
      </c>
      <c r="C121" s="61" t="s">
        <v>219</v>
      </c>
      <c r="D121" s="158" t="s">
        <v>227</v>
      </c>
      <c r="E121" s="159">
        <v>1</v>
      </c>
      <c r="F121" s="60" t="s">
        <v>352</v>
      </c>
      <c r="G121" s="160">
        <v>0</v>
      </c>
      <c r="H121" s="146">
        <v>770.75</v>
      </c>
      <c r="I121" s="145">
        <v>3083.01</v>
      </c>
      <c r="J121" s="149">
        <f t="shared" si="4"/>
        <v>3853.76</v>
      </c>
    </row>
    <row r="122" spans="1:10" ht="14" x14ac:dyDescent="0.3">
      <c r="A122" s="55" t="s">
        <v>183</v>
      </c>
      <c r="B122" s="57" t="s">
        <v>27</v>
      </c>
      <c r="C122" s="59" t="s">
        <v>226</v>
      </c>
      <c r="D122" s="158" t="s">
        <v>407</v>
      </c>
      <c r="E122" s="159">
        <v>1</v>
      </c>
      <c r="F122" s="60" t="s">
        <v>353</v>
      </c>
      <c r="G122" s="160">
        <v>0</v>
      </c>
      <c r="H122" s="146"/>
      <c r="I122" s="146">
        <v>6782.61</v>
      </c>
      <c r="J122" s="149">
        <f t="shared" si="4"/>
        <v>6782.61</v>
      </c>
    </row>
    <row r="123" spans="1:10" ht="14" x14ac:dyDescent="0.3">
      <c r="A123" s="55" t="s">
        <v>181</v>
      </c>
      <c r="B123" s="57" t="s">
        <v>33</v>
      </c>
      <c r="C123" s="63" t="s">
        <v>637</v>
      </c>
      <c r="D123" s="158" t="s">
        <v>227</v>
      </c>
      <c r="E123" s="159">
        <v>1</v>
      </c>
      <c r="F123" s="92" t="s">
        <v>641</v>
      </c>
      <c r="G123" s="160">
        <v>0</v>
      </c>
      <c r="H123" s="146">
        <v>1079.06</v>
      </c>
      <c r="I123" s="145">
        <v>4316.21</v>
      </c>
      <c r="J123" s="149">
        <f t="shared" si="4"/>
        <v>5395.27</v>
      </c>
    </row>
    <row r="124" spans="1:10" ht="14" x14ac:dyDescent="0.3">
      <c r="A124" s="55" t="s">
        <v>217</v>
      </c>
      <c r="B124" s="57" t="s">
        <v>27</v>
      </c>
      <c r="C124" s="63" t="s">
        <v>679</v>
      </c>
      <c r="D124" s="158" t="s">
        <v>407</v>
      </c>
      <c r="E124" s="159">
        <v>1</v>
      </c>
      <c r="F124" s="60" t="s">
        <v>356</v>
      </c>
      <c r="G124" s="160">
        <v>0</v>
      </c>
      <c r="H124" s="146"/>
      <c r="I124" s="146">
        <v>6782.61</v>
      </c>
      <c r="J124" s="149">
        <f t="shared" si="4"/>
        <v>6782.61</v>
      </c>
    </row>
    <row r="125" spans="1:10" ht="14" x14ac:dyDescent="0.3">
      <c r="A125" s="55" t="s">
        <v>185</v>
      </c>
      <c r="B125" s="55" t="s">
        <v>29</v>
      </c>
      <c r="C125" s="59" t="s">
        <v>222</v>
      </c>
      <c r="D125" s="158" t="s">
        <v>227</v>
      </c>
      <c r="E125" s="159">
        <v>1</v>
      </c>
      <c r="F125" s="60" t="s">
        <v>357</v>
      </c>
      <c r="G125" s="160">
        <v>0</v>
      </c>
      <c r="H125" s="146">
        <v>1425.9</v>
      </c>
      <c r="I125" s="146">
        <v>5703.56</v>
      </c>
      <c r="J125" s="149">
        <f t="shared" si="4"/>
        <v>7129.4600000000009</v>
      </c>
    </row>
    <row r="126" spans="1:10" ht="14" x14ac:dyDescent="0.3">
      <c r="A126" s="55" t="s">
        <v>183</v>
      </c>
      <c r="B126" s="57" t="s">
        <v>27</v>
      </c>
      <c r="C126" s="59" t="s">
        <v>222</v>
      </c>
      <c r="D126" s="158" t="s">
        <v>227</v>
      </c>
      <c r="E126" s="159">
        <v>1</v>
      </c>
      <c r="F126" s="154" t="s">
        <v>358</v>
      </c>
      <c r="G126" s="160">
        <v>0</v>
      </c>
      <c r="H126" s="146">
        <v>1695.65</v>
      </c>
      <c r="I126" s="146">
        <v>6782.61</v>
      </c>
      <c r="J126" s="149">
        <f t="shared" si="4"/>
        <v>8478.26</v>
      </c>
    </row>
    <row r="127" spans="1:10" ht="14" x14ac:dyDescent="0.3">
      <c r="A127" s="55" t="s">
        <v>183</v>
      </c>
      <c r="B127" s="57" t="s">
        <v>27</v>
      </c>
      <c r="C127" s="59" t="s">
        <v>634</v>
      </c>
      <c r="D127" s="158" t="s">
        <v>227</v>
      </c>
      <c r="E127" s="159">
        <v>1</v>
      </c>
      <c r="F127" s="60" t="s">
        <v>360</v>
      </c>
      <c r="G127" s="160">
        <v>0</v>
      </c>
      <c r="H127" s="146">
        <v>1695.65</v>
      </c>
      <c r="I127" s="146">
        <v>6782.61</v>
      </c>
      <c r="J127" s="149">
        <f t="shared" si="4"/>
        <v>8478.26</v>
      </c>
    </row>
    <row r="128" spans="1:10" ht="14" x14ac:dyDescent="0.3">
      <c r="A128" s="55" t="s">
        <v>183</v>
      </c>
      <c r="B128" s="57" t="s">
        <v>27</v>
      </c>
      <c r="C128" s="59" t="s">
        <v>222</v>
      </c>
      <c r="D128" s="158" t="s">
        <v>227</v>
      </c>
      <c r="E128" s="159">
        <v>1</v>
      </c>
      <c r="F128" s="60" t="s">
        <v>361</v>
      </c>
      <c r="G128" s="160">
        <v>0</v>
      </c>
      <c r="H128" s="146">
        <v>1695.65</v>
      </c>
      <c r="I128" s="146">
        <v>6782.61</v>
      </c>
      <c r="J128" s="149">
        <f t="shared" si="4"/>
        <v>8478.26</v>
      </c>
    </row>
    <row r="129" spans="1:10" ht="14" x14ac:dyDescent="0.3">
      <c r="A129" s="55" t="s">
        <v>185</v>
      </c>
      <c r="B129" s="55" t="s">
        <v>29</v>
      </c>
      <c r="C129" s="59" t="s">
        <v>634</v>
      </c>
      <c r="D129" s="158" t="s">
        <v>227</v>
      </c>
      <c r="E129" s="159">
        <v>1</v>
      </c>
      <c r="F129" s="60" t="s">
        <v>363</v>
      </c>
      <c r="G129" s="160">
        <v>0</v>
      </c>
      <c r="H129" s="146">
        <v>1425.9</v>
      </c>
      <c r="I129" s="146">
        <v>5703.56</v>
      </c>
      <c r="J129" s="149">
        <f t="shared" si="4"/>
        <v>7129.4600000000009</v>
      </c>
    </row>
    <row r="130" spans="1:10" ht="14" x14ac:dyDescent="0.3">
      <c r="A130" s="55" t="s">
        <v>189</v>
      </c>
      <c r="B130" s="55" t="s">
        <v>31</v>
      </c>
      <c r="C130" s="59" t="s">
        <v>222</v>
      </c>
      <c r="D130" s="158" t="s">
        <v>227</v>
      </c>
      <c r="E130" s="159">
        <v>1</v>
      </c>
      <c r="F130" s="60" t="s">
        <v>364</v>
      </c>
      <c r="G130" s="160">
        <v>0</v>
      </c>
      <c r="H130" s="146">
        <v>1310.28</v>
      </c>
      <c r="I130" s="146">
        <v>5241.1099999999997</v>
      </c>
      <c r="J130" s="149">
        <f t="shared" si="4"/>
        <v>6551.3899999999994</v>
      </c>
    </row>
    <row r="131" spans="1:10" ht="14" x14ac:dyDescent="0.3">
      <c r="A131" s="55" t="s">
        <v>215</v>
      </c>
      <c r="B131" s="58" t="s">
        <v>37</v>
      </c>
      <c r="C131" s="61" t="s">
        <v>219</v>
      </c>
      <c r="D131" s="158" t="s">
        <v>407</v>
      </c>
      <c r="E131" s="159">
        <v>1</v>
      </c>
      <c r="F131" s="60" t="s">
        <v>365</v>
      </c>
      <c r="G131" s="160">
        <v>0</v>
      </c>
      <c r="H131" s="146"/>
      <c r="I131" s="145">
        <v>3083.01</v>
      </c>
      <c r="J131" s="149">
        <f t="shared" si="4"/>
        <v>3083.01</v>
      </c>
    </row>
    <row r="132" spans="1:10" ht="14" x14ac:dyDescent="0.3">
      <c r="A132" s="55" t="s">
        <v>196</v>
      </c>
      <c r="B132" s="57" t="s">
        <v>33</v>
      </c>
      <c r="C132" s="63" t="s">
        <v>219</v>
      </c>
      <c r="D132" s="158" t="s">
        <v>227</v>
      </c>
      <c r="E132" s="159">
        <v>1</v>
      </c>
      <c r="F132" s="62" t="s">
        <v>366</v>
      </c>
      <c r="G132" s="160">
        <v>0</v>
      </c>
      <c r="H132" s="146">
        <v>1079.06</v>
      </c>
      <c r="I132" s="145">
        <v>4316.21</v>
      </c>
      <c r="J132" s="149">
        <f t="shared" si="4"/>
        <v>5395.27</v>
      </c>
    </row>
    <row r="133" spans="1:10" ht="14" x14ac:dyDescent="0.3">
      <c r="A133" s="55" t="s">
        <v>189</v>
      </c>
      <c r="B133" s="55" t="s">
        <v>31</v>
      </c>
      <c r="C133" s="63" t="s">
        <v>637</v>
      </c>
      <c r="D133" s="158" t="s">
        <v>227</v>
      </c>
      <c r="E133" s="159">
        <v>1</v>
      </c>
      <c r="F133" s="62" t="s">
        <v>367</v>
      </c>
      <c r="G133" s="160">
        <v>0</v>
      </c>
      <c r="H133" s="146">
        <v>1310.28</v>
      </c>
      <c r="I133" s="146">
        <v>5241.1099999999997</v>
      </c>
      <c r="J133" s="149">
        <f t="shared" si="4"/>
        <v>6551.3899999999994</v>
      </c>
    </row>
    <row r="134" spans="1:10" ht="14" x14ac:dyDescent="0.3">
      <c r="A134" s="55" t="s">
        <v>195</v>
      </c>
      <c r="B134" s="55" t="s">
        <v>41</v>
      </c>
      <c r="C134" s="60" t="s">
        <v>222</v>
      </c>
      <c r="D134" s="158" t="s">
        <v>227</v>
      </c>
      <c r="E134" s="159">
        <v>1</v>
      </c>
      <c r="F134" s="90" t="s">
        <v>666</v>
      </c>
      <c r="G134" s="160">
        <v>0</v>
      </c>
      <c r="H134" s="146">
        <v>308.3</v>
      </c>
      <c r="I134" s="146">
        <v>1233.21</v>
      </c>
      <c r="J134" s="150">
        <f t="shared" si="4"/>
        <v>1541.51</v>
      </c>
    </row>
    <row r="135" spans="1:10" ht="14" x14ac:dyDescent="0.3">
      <c r="A135" s="55" t="s">
        <v>204</v>
      </c>
      <c r="B135" s="55" t="s">
        <v>41</v>
      </c>
      <c r="C135" s="63" t="s">
        <v>222</v>
      </c>
      <c r="D135" s="158" t="s">
        <v>227</v>
      </c>
      <c r="E135" s="159">
        <v>1</v>
      </c>
      <c r="F135" s="62" t="s">
        <v>660</v>
      </c>
      <c r="G135" s="160">
        <v>0</v>
      </c>
      <c r="H135" s="146">
        <v>308.3</v>
      </c>
      <c r="I135" s="146">
        <v>1233.21</v>
      </c>
      <c r="J135" s="150">
        <f t="shared" si="4"/>
        <v>1541.51</v>
      </c>
    </row>
    <row r="136" spans="1:10" ht="14" x14ac:dyDescent="0.3">
      <c r="A136" s="55" t="s">
        <v>189</v>
      </c>
      <c r="B136" s="55" t="s">
        <v>31</v>
      </c>
      <c r="C136" s="61" t="s">
        <v>219</v>
      </c>
      <c r="D136" s="158" t="s">
        <v>227</v>
      </c>
      <c r="E136" s="159">
        <v>1</v>
      </c>
      <c r="F136" s="62" t="s">
        <v>370</v>
      </c>
      <c r="G136" s="160">
        <v>0</v>
      </c>
      <c r="H136" s="146">
        <v>1310.28</v>
      </c>
      <c r="I136" s="146">
        <v>5241.1099999999997</v>
      </c>
      <c r="J136" s="149">
        <f t="shared" ref="J136:J167" si="5">H136+I136</f>
        <v>6551.3899999999994</v>
      </c>
    </row>
    <row r="137" spans="1:10" ht="14" x14ac:dyDescent="0.3">
      <c r="A137" s="55" t="s">
        <v>180</v>
      </c>
      <c r="B137" s="58" t="s">
        <v>37</v>
      </c>
      <c r="C137" s="59" t="s">
        <v>634</v>
      </c>
      <c r="D137" s="158" t="s">
        <v>227</v>
      </c>
      <c r="E137" s="159">
        <v>1</v>
      </c>
      <c r="F137" s="62" t="s">
        <v>371</v>
      </c>
      <c r="G137" s="160">
        <v>0</v>
      </c>
      <c r="H137" s="146">
        <v>770.75</v>
      </c>
      <c r="I137" s="145">
        <v>3083.01</v>
      </c>
      <c r="J137" s="149">
        <f t="shared" si="5"/>
        <v>3853.76</v>
      </c>
    </row>
    <row r="138" spans="1:10" ht="14" x14ac:dyDescent="0.3">
      <c r="A138" s="55" t="s">
        <v>695</v>
      </c>
      <c r="B138" s="55" t="s">
        <v>449</v>
      </c>
      <c r="C138" s="61" t="s">
        <v>636</v>
      </c>
      <c r="D138" s="158" t="s">
        <v>227</v>
      </c>
      <c r="E138" s="159">
        <v>1</v>
      </c>
      <c r="F138" s="153" t="s">
        <v>619</v>
      </c>
      <c r="G138" s="160">
        <v>0</v>
      </c>
      <c r="H138" s="146">
        <v>3709.68</v>
      </c>
      <c r="I138" s="146">
        <v>14838.72</v>
      </c>
      <c r="J138" s="149">
        <f t="shared" si="5"/>
        <v>18548.399999999998</v>
      </c>
    </row>
    <row r="139" spans="1:10" ht="14" x14ac:dyDescent="0.3">
      <c r="A139" s="55" t="s">
        <v>694</v>
      </c>
      <c r="B139" s="55" t="s">
        <v>449</v>
      </c>
      <c r="C139" s="60" t="s">
        <v>226</v>
      </c>
      <c r="D139" s="158" t="s">
        <v>227</v>
      </c>
      <c r="E139" s="159">
        <v>1</v>
      </c>
      <c r="F139" s="60" t="s">
        <v>711</v>
      </c>
      <c r="G139" s="160">
        <v>0</v>
      </c>
      <c r="H139" s="146">
        <v>3709.68</v>
      </c>
      <c r="I139" s="146">
        <v>14838.72</v>
      </c>
      <c r="J139" s="149">
        <f t="shared" si="5"/>
        <v>18548.399999999998</v>
      </c>
    </row>
    <row r="140" spans="1:10" ht="14" x14ac:dyDescent="0.3">
      <c r="A140" s="55" t="s">
        <v>195</v>
      </c>
      <c r="B140" s="55" t="s">
        <v>41</v>
      </c>
      <c r="C140" s="61" t="s">
        <v>219</v>
      </c>
      <c r="D140" s="158" t="s">
        <v>227</v>
      </c>
      <c r="E140" s="159">
        <v>1</v>
      </c>
      <c r="F140" s="92" t="s">
        <v>661</v>
      </c>
      <c r="G140" s="160">
        <v>0</v>
      </c>
      <c r="H140" s="146">
        <v>308.3</v>
      </c>
      <c r="I140" s="146">
        <v>1233.21</v>
      </c>
      <c r="J140" s="150">
        <f t="shared" si="5"/>
        <v>1541.51</v>
      </c>
    </row>
    <row r="141" spans="1:10" ht="14" x14ac:dyDescent="0.3">
      <c r="A141" s="55" t="s">
        <v>195</v>
      </c>
      <c r="B141" s="55" t="s">
        <v>41</v>
      </c>
      <c r="C141" s="59" t="s">
        <v>634</v>
      </c>
      <c r="D141" s="158" t="s">
        <v>227</v>
      </c>
      <c r="E141" s="159">
        <v>1</v>
      </c>
      <c r="F141" s="62" t="s">
        <v>378</v>
      </c>
      <c r="G141" s="160">
        <v>0</v>
      </c>
      <c r="H141" s="146">
        <v>308.3</v>
      </c>
      <c r="I141" s="146">
        <v>1233.21</v>
      </c>
      <c r="J141" s="150">
        <f t="shared" si="5"/>
        <v>1541.51</v>
      </c>
    </row>
    <row r="142" spans="1:10" ht="14" x14ac:dyDescent="0.3">
      <c r="A142" s="55" t="s">
        <v>183</v>
      </c>
      <c r="B142" s="57" t="s">
        <v>27</v>
      </c>
      <c r="C142" s="63" t="s">
        <v>679</v>
      </c>
      <c r="D142" s="158" t="s">
        <v>227</v>
      </c>
      <c r="E142" s="159">
        <v>1</v>
      </c>
      <c r="F142" s="153" t="s">
        <v>712</v>
      </c>
      <c r="G142" s="160">
        <v>0</v>
      </c>
      <c r="H142" s="146">
        <v>1695.65</v>
      </c>
      <c r="I142" s="146">
        <v>6782.61</v>
      </c>
      <c r="J142" s="149">
        <f t="shared" si="5"/>
        <v>8478.26</v>
      </c>
    </row>
    <row r="143" spans="1:10" ht="14" x14ac:dyDescent="0.3">
      <c r="A143" s="55" t="s">
        <v>187</v>
      </c>
      <c r="B143" s="55" t="s">
        <v>25</v>
      </c>
      <c r="C143" s="59" t="s">
        <v>222</v>
      </c>
      <c r="D143" s="158" t="s">
        <v>227</v>
      </c>
      <c r="E143" s="159">
        <v>1</v>
      </c>
      <c r="F143" s="92" t="s">
        <v>624</v>
      </c>
      <c r="G143" s="160">
        <v>0</v>
      </c>
      <c r="H143" s="147">
        <v>2600</v>
      </c>
      <c r="I143" s="147">
        <v>10400</v>
      </c>
      <c r="J143" s="146">
        <f t="shared" si="5"/>
        <v>13000</v>
      </c>
    </row>
    <row r="144" spans="1:10" ht="14" x14ac:dyDescent="0.3">
      <c r="A144" s="55" t="s">
        <v>180</v>
      </c>
      <c r="B144" s="58" t="s">
        <v>37</v>
      </c>
      <c r="C144" s="61" t="s">
        <v>636</v>
      </c>
      <c r="D144" s="158" t="s">
        <v>227</v>
      </c>
      <c r="E144" s="159">
        <v>1</v>
      </c>
      <c r="F144" s="156" t="s">
        <v>655</v>
      </c>
      <c r="G144" s="160">
        <v>0</v>
      </c>
      <c r="H144" s="146">
        <v>770.75</v>
      </c>
      <c r="I144" s="145">
        <v>3083.01</v>
      </c>
      <c r="J144" s="149">
        <f t="shared" si="5"/>
        <v>3853.76</v>
      </c>
    </row>
    <row r="145" spans="1:10" ht="14" x14ac:dyDescent="0.3">
      <c r="A145" s="55" t="s">
        <v>189</v>
      </c>
      <c r="B145" s="55" t="s">
        <v>31</v>
      </c>
      <c r="C145" s="61" t="s">
        <v>219</v>
      </c>
      <c r="D145" s="158" t="s">
        <v>407</v>
      </c>
      <c r="E145" s="159">
        <v>1</v>
      </c>
      <c r="F145" s="60" t="s">
        <v>420</v>
      </c>
      <c r="G145" s="160">
        <v>0</v>
      </c>
      <c r="H145" s="146"/>
      <c r="I145" s="146">
        <v>5241.1099999999997</v>
      </c>
      <c r="J145" s="149">
        <f t="shared" si="5"/>
        <v>5241.1099999999997</v>
      </c>
    </row>
    <row r="146" spans="1:10" ht="14" x14ac:dyDescent="0.3">
      <c r="A146" s="55" t="s">
        <v>180</v>
      </c>
      <c r="B146" s="58" t="s">
        <v>37</v>
      </c>
      <c r="C146" s="61" t="s">
        <v>219</v>
      </c>
      <c r="D146" s="158" t="s">
        <v>227</v>
      </c>
      <c r="E146" s="159">
        <v>1</v>
      </c>
      <c r="F146" s="156" t="s">
        <v>713</v>
      </c>
      <c r="G146" s="160">
        <v>0</v>
      </c>
      <c r="H146" s="146">
        <v>770.75</v>
      </c>
      <c r="I146" s="145">
        <v>3083.01</v>
      </c>
      <c r="J146" s="149">
        <f t="shared" si="5"/>
        <v>3853.76</v>
      </c>
    </row>
    <row r="147" spans="1:10" ht="14" x14ac:dyDescent="0.3">
      <c r="A147" s="55" t="s">
        <v>180</v>
      </c>
      <c r="B147" s="58" t="s">
        <v>37</v>
      </c>
      <c r="C147" s="59" t="s">
        <v>634</v>
      </c>
      <c r="D147" s="158" t="s">
        <v>227</v>
      </c>
      <c r="E147" s="159">
        <v>1</v>
      </c>
      <c r="F147" s="121" t="s">
        <v>385</v>
      </c>
      <c r="G147" s="160">
        <v>0</v>
      </c>
      <c r="H147" s="146">
        <v>770.75</v>
      </c>
      <c r="I147" s="145">
        <v>3083.01</v>
      </c>
      <c r="J147" s="149">
        <f t="shared" si="5"/>
        <v>3853.76</v>
      </c>
    </row>
    <row r="148" spans="1:10" ht="14" x14ac:dyDescent="0.3">
      <c r="A148" s="55" t="s">
        <v>185</v>
      </c>
      <c r="B148" s="55" t="s">
        <v>29</v>
      </c>
      <c r="C148" s="59" t="s">
        <v>634</v>
      </c>
      <c r="D148" s="158" t="s">
        <v>227</v>
      </c>
      <c r="E148" s="159">
        <v>1</v>
      </c>
      <c r="F148" s="156" t="s">
        <v>386</v>
      </c>
      <c r="G148" s="160">
        <v>0</v>
      </c>
      <c r="H148" s="146">
        <v>1425.9</v>
      </c>
      <c r="I148" s="146">
        <v>5703.56</v>
      </c>
      <c r="J148" s="149">
        <f t="shared" si="5"/>
        <v>7129.4600000000009</v>
      </c>
    </row>
    <row r="149" spans="1:10" ht="14" x14ac:dyDescent="0.3">
      <c r="A149" s="55" t="s">
        <v>182</v>
      </c>
      <c r="B149" s="56" t="s">
        <v>39</v>
      </c>
      <c r="C149" s="59" t="s">
        <v>634</v>
      </c>
      <c r="D149" s="158" t="s">
        <v>227</v>
      </c>
      <c r="E149" s="159">
        <v>1</v>
      </c>
      <c r="F149" s="155" t="s">
        <v>386</v>
      </c>
      <c r="G149" s="160">
        <v>0</v>
      </c>
      <c r="H149" s="146">
        <v>500.99</v>
      </c>
      <c r="I149" s="146">
        <v>2003.96</v>
      </c>
      <c r="J149" s="149">
        <f t="shared" si="5"/>
        <v>2504.9499999999998</v>
      </c>
    </row>
    <row r="150" spans="1:10" ht="14" x14ac:dyDescent="0.3">
      <c r="A150" s="55" t="s">
        <v>180</v>
      </c>
      <c r="B150" s="58" t="s">
        <v>37</v>
      </c>
      <c r="C150" s="63" t="s">
        <v>219</v>
      </c>
      <c r="D150" s="158" t="s">
        <v>386</v>
      </c>
      <c r="E150" s="159">
        <v>1</v>
      </c>
      <c r="F150" s="154" t="s">
        <v>386</v>
      </c>
      <c r="G150" s="160">
        <v>0</v>
      </c>
      <c r="H150" s="146">
        <v>770.75</v>
      </c>
      <c r="I150" s="145">
        <v>3083.01</v>
      </c>
      <c r="J150" s="149">
        <f t="shared" si="5"/>
        <v>3853.76</v>
      </c>
    </row>
    <row r="151" spans="1:10" ht="14" x14ac:dyDescent="0.3">
      <c r="A151" s="55" t="s">
        <v>181</v>
      </c>
      <c r="B151" s="57" t="s">
        <v>33</v>
      </c>
      <c r="C151" s="59" t="s">
        <v>222</v>
      </c>
      <c r="D151" s="158" t="s">
        <v>386</v>
      </c>
      <c r="E151" s="159">
        <v>1</v>
      </c>
      <c r="F151" s="154" t="s">
        <v>386</v>
      </c>
      <c r="G151" s="160">
        <v>0</v>
      </c>
      <c r="H151" s="146">
        <v>1079.06</v>
      </c>
      <c r="I151" s="145">
        <v>4316.21</v>
      </c>
      <c r="J151" s="149">
        <f t="shared" si="5"/>
        <v>5395.27</v>
      </c>
    </row>
    <row r="152" spans="1:10" ht="14" x14ac:dyDescent="0.3">
      <c r="A152" s="55" t="s">
        <v>187</v>
      </c>
      <c r="B152" s="55" t="s">
        <v>25</v>
      </c>
      <c r="C152" s="60" t="s">
        <v>226</v>
      </c>
      <c r="D152" s="158" t="s">
        <v>386</v>
      </c>
      <c r="E152" s="159">
        <v>1</v>
      </c>
      <c r="F152" s="154" t="s">
        <v>386</v>
      </c>
      <c r="G152" s="160">
        <v>0</v>
      </c>
      <c r="H152" s="147">
        <v>2600</v>
      </c>
      <c r="I152" s="147">
        <v>10400</v>
      </c>
      <c r="J152" s="146">
        <f t="shared" si="5"/>
        <v>13000</v>
      </c>
    </row>
    <row r="153" spans="1:10" ht="14" x14ac:dyDescent="0.3">
      <c r="A153" s="55" t="s">
        <v>182</v>
      </c>
      <c r="B153" s="56" t="s">
        <v>39</v>
      </c>
      <c r="C153" s="59" t="s">
        <v>226</v>
      </c>
      <c r="D153" s="158" t="s">
        <v>386</v>
      </c>
      <c r="E153" s="159">
        <v>1</v>
      </c>
      <c r="F153" s="61" t="s">
        <v>386</v>
      </c>
      <c r="G153" s="160">
        <v>0</v>
      </c>
      <c r="H153" s="146">
        <v>500.99</v>
      </c>
      <c r="I153" s="146">
        <v>2003.96</v>
      </c>
      <c r="J153" s="149">
        <f t="shared" si="5"/>
        <v>2504.9499999999998</v>
      </c>
    </row>
    <row r="154" spans="1:10" ht="14" x14ac:dyDescent="0.3">
      <c r="A154" s="55" t="s">
        <v>182</v>
      </c>
      <c r="B154" s="56" t="s">
        <v>39</v>
      </c>
      <c r="C154" s="63" t="s">
        <v>679</v>
      </c>
      <c r="D154" s="158" t="s">
        <v>386</v>
      </c>
      <c r="E154" s="159">
        <v>1</v>
      </c>
      <c r="F154" s="154" t="s">
        <v>386</v>
      </c>
      <c r="G154" s="160">
        <v>0</v>
      </c>
      <c r="H154" s="146">
        <v>500.99</v>
      </c>
      <c r="I154" s="146">
        <v>2003.96</v>
      </c>
      <c r="J154" s="149">
        <f t="shared" si="5"/>
        <v>2504.9499999999998</v>
      </c>
    </row>
    <row r="155" spans="1:10" ht="14" x14ac:dyDescent="0.3">
      <c r="A155" s="55" t="s">
        <v>182</v>
      </c>
      <c r="B155" s="56" t="s">
        <v>39</v>
      </c>
      <c r="C155" s="61" t="s">
        <v>219</v>
      </c>
      <c r="D155" s="158" t="s">
        <v>386</v>
      </c>
      <c r="E155" s="159">
        <v>1</v>
      </c>
      <c r="F155" s="154" t="s">
        <v>386</v>
      </c>
      <c r="G155" s="160">
        <v>0</v>
      </c>
      <c r="H155" s="146">
        <v>500.99</v>
      </c>
      <c r="I155" s="146">
        <v>2003.96</v>
      </c>
      <c r="J155" s="149">
        <f t="shared" si="5"/>
        <v>2504.9499999999998</v>
      </c>
    </row>
    <row r="156" spans="1:10" ht="14" x14ac:dyDescent="0.3">
      <c r="A156" s="55" t="s">
        <v>185</v>
      </c>
      <c r="B156" s="55" t="s">
        <v>29</v>
      </c>
      <c r="C156" s="59" t="s">
        <v>219</v>
      </c>
      <c r="D156" s="158" t="s">
        <v>386</v>
      </c>
      <c r="E156" s="159">
        <v>1</v>
      </c>
      <c r="F156" s="61" t="s">
        <v>386</v>
      </c>
      <c r="G156" s="160">
        <v>0</v>
      </c>
      <c r="H156" s="146">
        <v>1425.9</v>
      </c>
      <c r="I156" s="146">
        <v>5703.56</v>
      </c>
      <c r="J156" s="149">
        <f t="shared" si="5"/>
        <v>7129.4600000000009</v>
      </c>
    </row>
    <row r="157" spans="1:10" ht="14" x14ac:dyDescent="0.3">
      <c r="A157" s="55" t="s">
        <v>180</v>
      </c>
      <c r="B157" s="58" t="s">
        <v>37</v>
      </c>
      <c r="C157" s="63" t="s">
        <v>679</v>
      </c>
      <c r="D157" s="158" t="s">
        <v>386</v>
      </c>
      <c r="E157" s="159">
        <v>1</v>
      </c>
      <c r="F157" s="62" t="s">
        <v>386</v>
      </c>
      <c r="G157" s="160">
        <v>0</v>
      </c>
      <c r="H157" s="146">
        <v>770.75</v>
      </c>
      <c r="I157" s="145">
        <v>3083.01</v>
      </c>
      <c r="J157" s="149">
        <f t="shared" si="5"/>
        <v>3853.76</v>
      </c>
    </row>
    <row r="158" spans="1:10" ht="14" x14ac:dyDescent="0.3">
      <c r="A158" s="55" t="s">
        <v>180</v>
      </c>
      <c r="B158" s="58" t="s">
        <v>37</v>
      </c>
      <c r="C158" s="63" t="s">
        <v>679</v>
      </c>
      <c r="D158" s="158" t="s">
        <v>386</v>
      </c>
      <c r="E158" s="159">
        <v>1</v>
      </c>
      <c r="F158" s="60" t="s">
        <v>386</v>
      </c>
      <c r="G158" s="160">
        <v>0</v>
      </c>
      <c r="H158" s="146">
        <v>770.75</v>
      </c>
      <c r="I158" s="145">
        <v>3083.01</v>
      </c>
      <c r="J158" s="149">
        <f t="shared" si="5"/>
        <v>3853.76</v>
      </c>
    </row>
    <row r="159" spans="1:10" ht="14" x14ac:dyDescent="0.3">
      <c r="A159" s="55" t="s">
        <v>189</v>
      </c>
      <c r="B159" s="55" t="s">
        <v>31</v>
      </c>
      <c r="C159" s="63" t="s">
        <v>636</v>
      </c>
      <c r="D159" s="158" t="s">
        <v>386</v>
      </c>
      <c r="E159" s="159">
        <v>1</v>
      </c>
      <c r="F159" s="62" t="s">
        <v>386</v>
      </c>
      <c r="G159" s="160">
        <v>0</v>
      </c>
      <c r="H159" s="146">
        <v>1310.28</v>
      </c>
      <c r="I159" s="146">
        <v>5241.1099999999997</v>
      </c>
      <c r="J159" s="149">
        <f t="shared" si="5"/>
        <v>6551.3899999999994</v>
      </c>
    </row>
    <row r="160" spans="1:10" ht="14" x14ac:dyDescent="0.3">
      <c r="A160" s="55" t="s">
        <v>180</v>
      </c>
      <c r="B160" s="58" t="s">
        <v>37</v>
      </c>
      <c r="C160" s="63" t="s">
        <v>679</v>
      </c>
      <c r="D160" s="158" t="s">
        <v>386</v>
      </c>
      <c r="E160" s="159">
        <v>1</v>
      </c>
      <c r="F160" s="154" t="s">
        <v>386</v>
      </c>
      <c r="G160" s="160">
        <v>0</v>
      </c>
      <c r="H160" s="146">
        <v>770.75</v>
      </c>
      <c r="I160" s="145">
        <v>3083.01</v>
      </c>
      <c r="J160" s="149">
        <f t="shared" si="5"/>
        <v>3853.76</v>
      </c>
    </row>
    <row r="161" spans="1:30" ht="14" x14ac:dyDescent="0.3">
      <c r="A161" s="55" t="s">
        <v>196</v>
      </c>
      <c r="B161" s="57" t="s">
        <v>33</v>
      </c>
      <c r="C161" s="63" t="s">
        <v>219</v>
      </c>
      <c r="D161" s="158" t="s">
        <v>386</v>
      </c>
      <c r="E161" s="159">
        <v>1</v>
      </c>
      <c r="F161" s="62" t="s">
        <v>386</v>
      </c>
      <c r="G161" s="160">
        <v>0</v>
      </c>
      <c r="H161" s="146">
        <v>1079.06</v>
      </c>
      <c r="I161" s="145">
        <v>4316.21</v>
      </c>
      <c r="J161" s="149">
        <f t="shared" si="5"/>
        <v>5395.27</v>
      </c>
    </row>
    <row r="162" spans="1:30" ht="14" x14ac:dyDescent="0.3">
      <c r="A162" s="55" t="s">
        <v>187</v>
      </c>
      <c r="B162" s="55" t="s">
        <v>25</v>
      </c>
      <c r="C162" s="60" t="s">
        <v>219</v>
      </c>
      <c r="D162" s="158" t="s">
        <v>386</v>
      </c>
      <c r="E162" s="159">
        <v>1</v>
      </c>
      <c r="F162" s="155" t="s">
        <v>386</v>
      </c>
      <c r="G162" s="160">
        <v>0</v>
      </c>
      <c r="H162" s="147">
        <v>2600</v>
      </c>
      <c r="I162" s="147">
        <v>10400</v>
      </c>
      <c r="J162" s="146">
        <f t="shared" si="5"/>
        <v>13000</v>
      </c>
    </row>
    <row r="163" spans="1:30" ht="14.5" x14ac:dyDescent="0.3">
      <c r="A163" s="56" t="s">
        <v>180</v>
      </c>
      <c r="B163" s="58" t="s">
        <v>37</v>
      </c>
      <c r="C163" s="59" t="s">
        <v>219</v>
      </c>
      <c r="D163" s="158" t="s">
        <v>386</v>
      </c>
      <c r="E163" s="159">
        <v>1</v>
      </c>
      <c r="F163" s="60" t="s">
        <v>386</v>
      </c>
      <c r="G163" s="160">
        <v>0</v>
      </c>
      <c r="H163" s="146">
        <v>770.75</v>
      </c>
      <c r="I163" s="145">
        <v>3083.01</v>
      </c>
      <c r="J163" s="149">
        <f t="shared" si="5"/>
        <v>3853.76</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183</v>
      </c>
      <c r="B164" s="57" t="s">
        <v>27</v>
      </c>
      <c r="C164" s="60" t="s">
        <v>219</v>
      </c>
      <c r="D164" s="158" t="s">
        <v>386</v>
      </c>
      <c r="E164" s="159">
        <v>1</v>
      </c>
      <c r="F164" s="60" t="s">
        <v>386</v>
      </c>
      <c r="G164" s="160">
        <v>0</v>
      </c>
      <c r="H164" s="146">
        <v>1695.65</v>
      </c>
      <c r="I164" s="146">
        <v>6782.61</v>
      </c>
      <c r="J164" s="149">
        <f t="shared" si="5"/>
        <v>8478.26</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205</v>
      </c>
      <c r="B165" s="55" t="s">
        <v>449</v>
      </c>
      <c r="C165" s="59" t="s">
        <v>634</v>
      </c>
      <c r="D165" s="158" t="s">
        <v>386</v>
      </c>
      <c r="E165" s="159">
        <v>1</v>
      </c>
      <c r="F165" s="60" t="s">
        <v>386</v>
      </c>
      <c r="G165" s="160">
        <v>0</v>
      </c>
      <c r="H165" s="146">
        <v>3709.68</v>
      </c>
      <c r="I165" s="146">
        <v>14838.72</v>
      </c>
      <c r="J165" s="149">
        <f t="shared" si="5"/>
        <v>18548.399999999998</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180</v>
      </c>
      <c r="B166" s="57" t="s">
        <v>37</v>
      </c>
      <c r="C166" s="59" t="s">
        <v>222</v>
      </c>
      <c r="D166" s="158" t="s">
        <v>386</v>
      </c>
      <c r="E166" s="159">
        <v>1</v>
      </c>
      <c r="F166" s="62" t="s">
        <v>386</v>
      </c>
      <c r="G166" s="160">
        <v>0</v>
      </c>
      <c r="H166" s="146">
        <v>770.75</v>
      </c>
      <c r="I166" s="145">
        <v>3083.01</v>
      </c>
      <c r="J166" s="149">
        <f t="shared" si="5"/>
        <v>3853.76</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182</v>
      </c>
      <c r="B167" s="56" t="s">
        <v>39</v>
      </c>
      <c r="C167" s="60" t="s">
        <v>219</v>
      </c>
      <c r="D167" s="158" t="s">
        <v>386</v>
      </c>
      <c r="E167" s="159">
        <v>1</v>
      </c>
      <c r="F167" s="129" t="s">
        <v>386</v>
      </c>
      <c r="G167" s="160">
        <v>0</v>
      </c>
      <c r="H167" s="146">
        <v>500.99</v>
      </c>
      <c r="I167" s="146">
        <v>2003.96</v>
      </c>
      <c r="J167" s="149">
        <f t="shared" si="5"/>
        <v>2504.9499999999998</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185</v>
      </c>
      <c r="B168" s="55" t="s">
        <v>29</v>
      </c>
      <c r="C168" s="61" t="s">
        <v>636</v>
      </c>
      <c r="D168" s="158" t="s">
        <v>386</v>
      </c>
      <c r="E168" s="159">
        <v>1</v>
      </c>
      <c r="F168" s="144" t="s">
        <v>386</v>
      </c>
      <c r="G168" s="160">
        <v>0</v>
      </c>
      <c r="H168" s="146">
        <v>1425.9</v>
      </c>
      <c r="I168" s="146">
        <v>5703.56</v>
      </c>
      <c r="J168" s="149">
        <f t="shared" ref="J168:J174" si="6">H168+I168</f>
        <v>7129.4600000000009</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180</v>
      </c>
      <c r="B169" s="58" t="s">
        <v>37</v>
      </c>
      <c r="C169" s="61" t="s">
        <v>219</v>
      </c>
      <c r="D169" s="158" t="s">
        <v>227</v>
      </c>
      <c r="E169" s="159">
        <v>1</v>
      </c>
      <c r="F169" s="62" t="s">
        <v>387</v>
      </c>
      <c r="G169" s="160">
        <v>0</v>
      </c>
      <c r="H169" s="146">
        <v>770.75</v>
      </c>
      <c r="I169" s="145">
        <v>3083.01</v>
      </c>
      <c r="J169" s="149">
        <f t="shared" si="6"/>
        <v>3853.76</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182</v>
      </c>
      <c r="B170" s="56" t="s">
        <v>39</v>
      </c>
      <c r="C170" s="59" t="s">
        <v>634</v>
      </c>
      <c r="D170" s="158" t="s">
        <v>227</v>
      </c>
      <c r="E170" s="159">
        <v>1</v>
      </c>
      <c r="F170" s="155" t="s">
        <v>714</v>
      </c>
      <c r="G170" s="160">
        <v>0</v>
      </c>
      <c r="H170" s="146">
        <v>500.99</v>
      </c>
      <c r="I170" s="146">
        <v>2003.96</v>
      </c>
      <c r="J170" s="149">
        <f t="shared" si="6"/>
        <v>2504.9499999999998</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180</v>
      </c>
      <c r="B171" s="58" t="s">
        <v>37</v>
      </c>
      <c r="C171" s="61" t="s">
        <v>636</v>
      </c>
      <c r="D171" s="158" t="s">
        <v>227</v>
      </c>
      <c r="E171" s="159">
        <v>1</v>
      </c>
      <c r="F171" s="60" t="s">
        <v>715</v>
      </c>
      <c r="G171" s="160">
        <v>0</v>
      </c>
      <c r="H171" s="146">
        <v>770.75</v>
      </c>
      <c r="I171" s="145">
        <v>3083.01</v>
      </c>
      <c r="J171" s="149">
        <f t="shared" si="6"/>
        <v>3853.76</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185</v>
      </c>
      <c r="B172" s="55" t="s">
        <v>29</v>
      </c>
      <c r="C172" s="61" t="s">
        <v>219</v>
      </c>
      <c r="D172" s="158" t="s">
        <v>227</v>
      </c>
      <c r="E172" s="159">
        <v>1</v>
      </c>
      <c r="F172" s="60" t="s">
        <v>388</v>
      </c>
      <c r="G172" s="160">
        <v>0</v>
      </c>
      <c r="H172" s="146">
        <v>1425.9</v>
      </c>
      <c r="I172" s="146">
        <v>5703.56</v>
      </c>
      <c r="J172" s="149">
        <f t="shared" si="6"/>
        <v>7129.4600000000009</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188</v>
      </c>
      <c r="B173" s="55" t="s">
        <v>35</v>
      </c>
      <c r="C173" s="59" t="s">
        <v>636</v>
      </c>
      <c r="D173" s="158" t="s">
        <v>227</v>
      </c>
      <c r="E173" s="159">
        <v>1</v>
      </c>
      <c r="F173" s="90" t="s">
        <v>716</v>
      </c>
      <c r="G173" s="160">
        <v>0</v>
      </c>
      <c r="H173" s="146">
        <v>936.46</v>
      </c>
      <c r="I173" s="146">
        <v>3745.85</v>
      </c>
      <c r="J173" s="149">
        <f t="shared" si="6"/>
        <v>4682.3099999999995</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181</v>
      </c>
      <c r="B174" s="57" t="s">
        <v>33</v>
      </c>
      <c r="C174" s="59" t="s">
        <v>222</v>
      </c>
      <c r="D174" s="158" t="s">
        <v>227</v>
      </c>
      <c r="E174" s="159">
        <v>1</v>
      </c>
      <c r="F174" s="63" t="s">
        <v>609</v>
      </c>
      <c r="G174" s="160">
        <v>0</v>
      </c>
      <c r="H174" s="146">
        <v>1079.06</v>
      </c>
      <c r="I174" s="145">
        <v>4316.21</v>
      </c>
      <c r="J174" s="149">
        <f t="shared" si="6"/>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7">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7"/>
        <v>7</v>
      </c>
      <c r="F177" s="24"/>
      <c r="G177" s="25">
        <f>SUMIF($B$7:$B$174,"DAS",$G$7:$G$174)</f>
        <v>0</v>
      </c>
      <c r="H177" s="25">
        <f>SUMIF($B$7:$B$174,"DIRETOR",$H$7:$H$174)-SUMIFS($H$7:$H$174,$D$7:$D$174,"VAGO",$B$7:$B$174,"DIRETOR")</f>
        <v>18548.399999999998</v>
      </c>
      <c r="I177" s="25">
        <f>SUMIF($B$7:$B$174,"DIRETOR",$I$7:$I$174)-SUMIFS($I$7:$I$174,$D$7:$D$174,"VAGO",$B$7:$B$174,"DIRETOR")</f>
        <v>89032.319999999992</v>
      </c>
      <c r="J177" s="25">
        <f>SUMIF($B$7:$B$174,"DIRETOR",$J$7:$J$174)</f>
        <v>126129.11999999998</v>
      </c>
      <c r="K177" s="26"/>
      <c r="L177" s="26"/>
      <c r="M177" s="26"/>
      <c r="N177" s="26"/>
      <c r="O177" s="26"/>
      <c r="P177" s="26"/>
      <c r="Q177" s="26"/>
    </row>
    <row r="178" spans="1:30" ht="14.5" x14ac:dyDescent="0.3">
      <c r="A178" s="22" t="s">
        <v>24</v>
      </c>
      <c r="B178" s="15" t="s">
        <v>25</v>
      </c>
      <c r="C178" s="23">
        <v>7</v>
      </c>
      <c r="D178" s="23">
        <v>2</v>
      </c>
      <c r="E178" s="23">
        <f>C178+D178</f>
        <v>9</v>
      </c>
      <c r="F178" s="27"/>
      <c r="G178" s="25">
        <f>SUMIF($B$7:$B$174,"DAS-1",$G$7:$G$174)</f>
        <v>0</v>
      </c>
      <c r="H178" s="25">
        <f>SUMIF($B$7:$B$174,"DAS-1",$H$7:$H$174)-SUMIFS($H$7:$H$174,$D$7:$D$174,"VAGO",$B$7:$B$174,"DAS-1")</f>
        <v>15600</v>
      </c>
      <c r="I178" s="25">
        <f>SUMIF($B$7:$B$174,"DAS-1",$I$7:$I$174)-SUMIFS($I$7:$I$174,$D$7:$D$174,"VAGO",$B$7:$B$174,"DAS-1")</f>
        <v>72800</v>
      </c>
      <c r="J178" s="25">
        <f>SUMIF($B$7:$B$174,"DAS-1",$J$7:$J$174)</f>
        <v>114400</v>
      </c>
      <c r="K178" s="97"/>
      <c r="L178" s="26"/>
      <c r="M178" s="26"/>
      <c r="N178" s="26"/>
      <c r="O178" s="26"/>
      <c r="P178" s="26"/>
      <c r="Q178" s="26"/>
    </row>
    <row r="179" spans="1:30" ht="14.5" x14ac:dyDescent="0.3">
      <c r="A179" s="22" t="s">
        <v>26</v>
      </c>
      <c r="B179" s="15" t="s">
        <v>27</v>
      </c>
      <c r="C179" s="23">
        <f>SUMIFS($E$7:$E$174,$B$7:$B$174,"DAS-2",$D$7:$D$174,"&lt;&gt;VAGO")</f>
        <v>27</v>
      </c>
      <c r="D179" s="23">
        <f>SUMIFS($E$7:$E$174,$B$7:$B$174,"DAS-2",$D$7:$D$174,"VAGO")</f>
        <v>1</v>
      </c>
      <c r="E179" s="23">
        <f t="shared" si="7"/>
        <v>28</v>
      </c>
      <c r="F179" s="27"/>
      <c r="G179" s="25">
        <f>SUMIF($B$7:$B$174,"DAS-2",$G$7:$G$174)</f>
        <v>0</v>
      </c>
      <c r="H179" s="25">
        <f>SUMIF($B$7:$B$174,"DAS-2",$H$7:$H$174)-SUMIFS($H$7:$H$174,$D$7:$D$174,"VAGO",$B$7:$B$174,"DAS-2")</f>
        <v>35608.650000000016</v>
      </c>
      <c r="I179" s="25">
        <f>SUMIF($B$7:$B$174,"DAS-2",$I$7:$I$174)-SUMIFS($I$7:$I$174,$D$7:$D$174,"VAGO",$B$7:$B$174,"DAS-2")</f>
        <v>183130.46999999988</v>
      </c>
      <c r="J179" s="25">
        <f>SUMIF($B$7:$B$174,"DAS-2",$J$7:$J$174)</f>
        <v>227217.38</v>
      </c>
      <c r="K179" s="26"/>
      <c r="L179" s="26"/>
      <c r="M179" s="26"/>
      <c r="N179" s="26"/>
      <c r="O179" s="26"/>
      <c r="P179" s="26"/>
      <c r="Q179" s="26"/>
    </row>
    <row r="180" spans="1:30" ht="14.5" x14ac:dyDescent="0.3">
      <c r="A180" s="22" t="s">
        <v>28</v>
      </c>
      <c r="B180" s="15" t="s">
        <v>29</v>
      </c>
      <c r="C180" s="23">
        <v>10</v>
      </c>
      <c r="D180" s="23">
        <v>3</v>
      </c>
      <c r="E180" s="23">
        <f t="shared" si="7"/>
        <v>13</v>
      </c>
      <c r="F180" s="27"/>
      <c r="G180" s="25">
        <f>SUMIF($B$7:$B$174,"DAS-3",$G$7:$G$174)</f>
        <v>0</v>
      </c>
      <c r="H180" s="25">
        <f>SUMIF($B$7:$B$174,"DAS-3",$H$7:$H$174)-SUMIFS($H$7:$H$174,$D$7:$D$174,"VAGO",$B$7:$B$174,"DAS-3")</f>
        <v>15684.900000000001</v>
      </c>
      <c r="I180" s="25">
        <f>SUMIF($B$7:$B$174,"DAS-3",$I$7:$I$174)-SUMIFS($I$7:$I$174,$D$7:$D$174,"VAGO",$B$7:$B$174,"DAS-3")</f>
        <v>62739.159999999982</v>
      </c>
      <c r="J180" s="25">
        <f>SUMIF($B$7:$B$174,"DAS-3",$J$7:$J$174)</f>
        <v>92682.980000000025</v>
      </c>
      <c r="K180" s="26"/>
      <c r="L180" s="26"/>
      <c r="M180" s="26"/>
      <c r="N180" s="26"/>
      <c r="O180" s="26"/>
      <c r="P180" s="26"/>
      <c r="Q180" s="26"/>
    </row>
    <row r="181" spans="1:30" ht="14.5" x14ac:dyDescent="0.3">
      <c r="A181" s="28" t="s">
        <v>30</v>
      </c>
      <c r="B181" s="15" t="s">
        <v>31</v>
      </c>
      <c r="C181" s="23">
        <v>23</v>
      </c>
      <c r="D181" s="23">
        <v>1</v>
      </c>
      <c r="E181" s="23">
        <f t="shared" si="7"/>
        <v>24</v>
      </c>
      <c r="F181" s="29"/>
      <c r="G181" s="25">
        <f>SUMIF($B$7:$B$174,"DAS-4",$G$7:$G$174)</f>
        <v>0</v>
      </c>
      <c r="H181" s="25">
        <f>SUMIF($B$7:$B$174,"DAS-4",$H$7:$H$174)-SUMIFS($H$7:$H$174,$D$7:$D$174,"VAGO",$B$7:$B$174,"DAS-4")</f>
        <v>22274.76</v>
      </c>
      <c r="I181" s="25">
        <f>SUMIF($B$7:$B$174,"DAS-4",$I$7:$I$174)-SUMIFS($I$7:$I$174,$D$7:$D$174,"VAGO",$B$7:$B$174,"DAS-4")</f>
        <v>120545.53</v>
      </c>
      <c r="J181" s="25">
        <f>SUMIF($B$7:$B$174,"DAS-4",$J$7:$J$174)</f>
        <v>149371.68</v>
      </c>
      <c r="K181" s="26"/>
      <c r="L181" s="26"/>
      <c r="M181" s="26"/>
      <c r="N181" s="26"/>
      <c r="O181" s="26"/>
      <c r="P181" s="26"/>
      <c r="Q181" s="26"/>
    </row>
    <row r="182" spans="1:30" ht="14.5" x14ac:dyDescent="0.3">
      <c r="A182" s="28" t="s">
        <v>32</v>
      </c>
      <c r="B182" s="15" t="s">
        <v>33</v>
      </c>
      <c r="C182" s="23">
        <v>18</v>
      </c>
      <c r="D182" s="23">
        <v>2</v>
      </c>
      <c r="E182" s="23">
        <f t="shared" si="7"/>
        <v>20</v>
      </c>
      <c r="F182" s="29"/>
      <c r="G182" s="25">
        <f>SUMIF($B$7:$B$174,"DAS-5",$G$7:$G$174)</f>
        <v>0</v>
      </c>
      <c r="H182" s="25">
        <f>SUMIF($B$7:$B$174,"DAS-5",$H$7:$H$174)-SUMIFS($H$7:$H$174,$D$7:$D$174,"VAGO",$B$7:$B$174,"DAS-5")</f>
        <v>15106.839999999997</v>
      </c>
      <c r="I182" s="25">
        <f>SUMIF($B$7:$B$174,"DAS-5",$I$7:$I$174)-SUMIFS($I$7:$I$174,$D$7:$D$174,"VAGO",$B$7:$B$174,"DAS-5")</f>
        <v>77691.780000000028</v>
      </c>
      <c r="J182" s="25">
        <f>SUMIF($B$7:$B$174,"DAS-5",$J$7:$J$174)</f>
        <v>103589.16000000005</v>
      </c>
      <c r="K182" s="26"/>
      <c r="L182" s="26"/>
      <c r="M182" s="26"/>
      <c r="N182" s="26"/>
      <c r="O182" s="26"/>
      <c r="P182" s="26"/>
      <c r="Q182" s="26"/>
    </row>
    <row r="183" spans="1:30" ht="14.5" x14ac:dyDescent="0.3">
      <c r="A183" s="28" t="s">
        <v>34</v>
      </c>
      <c r="B183" s="15" t="s">
        <v>35</v>
      </c>
      <c r="C183" s="23">
        <v>5</v>
      </c>
      <c r="D183" s="23">
        <v>0</v>
      </c>
      <c r="E183" s="23">
        <f t="shared" si="7"/>
        <v>5</v>
      </c>
      <c r="F183" s="29"/>
      <c r="G183" s="25">
        <f>SUMIF($B$7:$B$174,"CAA-1",$G$7:$G$174)</f>
        <v>0</v>
      </c>
      <c r="H183" s="25">
        <f>SUMIF($B$7:$B$174,"CAA-1",$H$7:$H$174)-SUMIFS($H$7:$H$174,$D$7:$D$174,"VAGO",$B$7:$B$174,"CAA-1")</f>
        <v>4682.3</v>
      </c>
      <c r="I183" s="25">
        <f>SUMIF($B$7:$B$174,"CAA-1",$I$7:$I$174)-SUMIFS($I$7:$I$174,$D$7:$D$174,"VAGO",$B$7:$B$174,"CAA-1")</f>
        <v>18729.25</v>
      </c>
      <c r="J183" s="25">
        <f>SUMIF($B$7:$B$174,"CAA-1",$J$7:$J$174)</f>
        <v>23411.549999999996</v>
      </c>
      <c r="K183" s="26"/>
      <c r="L183" s="26"/>
      <c r="M183" s="26"/>
      <c r="N183" s="26"/>
      <c r="O183" s="26"/>
      <c r="P183" s="26"/>
      <c r="Q183" s="26"/>
    </row>
    <row r="184" spans="1:30" ht="14.5" x14ac:dyDescent="0.3">
      <c r="A184" s="28" t="s">
        <v>36</v>
      </c>
      <c r="B184" s="15" t="s">
        <v>37</v>
      </c>
      <c r="C184" s="23">
        <v>20</v>
      </c>
      <c r="D184" s="23">
        <v>6</v>
      </c>
      <c r="E184" s="23">
        <f t="shared" si="7"/>
        <v>26</v>
      </c>
      <c r="F184" s="29"/>
      <c r="G184" s="25">
        <f>SUMIF($B$7:$B$174,"CAA-2",$G$7:$G$174)</f>
        <v>0</v>
      </c>
      <c r="H184" s="25">
        <f>SUMIF($B$7:$B$174,"CAA-2",$H$7:$H$174)-SUMIFS($H$7:$H$174,$D$7:$D$174,"VAGO",$B$7:$B$174,"CAA-2")</f>
        <v>13102.75</v>
      </c>
      <c r="I184" s="25">
        <f>SUMIF($B$7:$B$174,"CAA-2",$I$7:$I$174)-SUMIFS($I$7:$I$174,$D$7:$D$174,"VAGO",$B$7:$B$174,"CAA-2")</f>
        <v>61660.200000000012</v>
      </c>
      <c r="J184" s="25">
        <f>SUMIF($B$7:$B$174,"CAA-2",$J$7:$J$174)</f>
        <v>97885.50999999998</v>
      </c>
      <c r="K184" s="26"/>
      <c r="L184" s="26"/>
      <c r="M184" s="26"/>
      <c r="N184" s="26"/>
      <c r="O184" s="26"/>
      <c r="P184" s="26"/>
      <c r="Q184" s="26"/>
    </row>
    <row r="185" spans="1:30" ht="14.5" x14ac:dyDescent="0.3">
      <c r="A185" s="28" t="s">
        <v>38</v>
      </c>
      <c r="B185" s="15" t="s">
        <v>39</v>
      </c>
      <c r="C185" s="23">
        <v>18</v>
      </c>
      <c r="D185" s="23">
        <v>5</v>
      </c>
      <c r="E185" s="23">
        <f t="shared" si="7"/>
        <v>23</v>
      </c>
      <c r="F185" s="27"/>
      <c r="G185" s="25">
        <f>SUMIF($B$7:$B$174,"CAA-3",$G$7:$G$174)</f>
        <v>0</v>
      </c>
      <c r="H185" s="25">
        <f>SUMIF($B$7:$B$174,"CAA-3",$H$7:$H$174)-SUMIFS($H$7:$H$174,$D$7:$D$174,"VAGO",$B$7:$B$174,"CAA-3")</f>
        <v>8516.8299999999981</v>
      </c>
      <c r="I185" s="25">
        <f>SUMIF($B$7:$B$174,"CAA-3",$I$7:$I$174)-SUMIFS($I$7:$I$174,$D$7:$D$174,"VAGO",$B$7:$B$174,"CAA-3")</f>
        <v>38075.239999999991</v>
      </c>
      <c r="J185" s="25">
        <f>SUMIF($B$7:$B$174,"CAA-3",$J$7:$J$174)</f>
        <v>56611.869999999981</v>
      </c>
      <c r="K185" s="26"/>
      <c r="L185" s="26"/>
      <c r="M185" s="26"/>
      <c r="N185" s="26"/>
      <c r="O185" s="26"/>
      <c r="P185" s="26"/>
      <c r="Q185" s="26"/>
    </row>
    <row r="186" spans="1:30" ht="14.5" x14ac:dyDescent="0.3">
      <c r="A186" s="28" t="s">
        <v>40</v>
      </c>
      <c r="B186" s="15" t="s">
        <v>41</v>
      </c>
      <c r="C186" s="23">
        <v>10</v>
      </c>
      <c r="D186" s="23">
        <v>0</v>
      </c>
      <c r="E186" s="23">
        <f t="shared" si="7"/>
        <v>10</v>
      </c>
      <c r="F186" s="27"/>
      <c r="G186" s="25">
        <f>SUMIF($B$7:$B$174,"CAA-4",$G$7:$G$174)</f>
        <v>0</v>
      </c>
      <c r="H186" s="25">
        <f>SUMIF($B$7:$B$174,"CAA-4",$H$7:$H$174)-SUMIFS($H$7:$H$174,$D$7:$D$174,"VAGO",$B$7:$B$174,"CAA-4")</f>
        <v>3083.0000000000005</v>
      </c>
      <c r="I186" s="25">
        <f>SUMIF($B$7:$B$174,"CAA-4",$I$7:$I$174)-SUMIFS($I$7:$I$174,$D$7:$D$174,"VAGO",$B$7:$B$174,"CAA-4")</f>
        <v>12332.099999999999</v>
      </c>
      <c r="J186" s="25">
        <f>SUMIF($B$7:$B$174,"CAA-4",$J$7:$J$174)</f>
        <v>15415.1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7"/>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147</v>
      </c>
      <c r="D188" s="20">
        <f>SUM(D176:D187)</f>
        <v>21</v>
      </c>
      <c r="E188" s="20">
        <f>SUM(E176:E187)</f>
        <v>168</v>
      </c>
      <c r="F188" s="21"/>
      <c r="G188" s="30">
        <f t="shared" ref="G188:I188" si="8">SUM(G176:G187)</f>
        <v>0</v>
      </c>
      <c r="H188" s="30">
        <f t="shared" si="8"/>
        <v>162143.94999999995</v>
      </c>
      <c r="I188" s="30">
        <f t="shared" si="8"/>
        <v>760818.16999999993</v>
      </c>
      <c r="J188" s="30">
        <f>SUM(J176:J187)</f>
        <v>1040731.99</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9">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9"/>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10">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10"/>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10"/>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10"/>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10"/>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1">SUM(C196:C199)</f>
        <v>0</v>
      </c>
      <c r="D200" s="20">
        <f t="shared" si="11"/>
        <v>0</v>
      </c>
      <c r="E200" s="20">
        <f t="shared" si="11"/>
        <v>0</v>
      </c>
      <c r="F200" s="36"/>
      <c r="G200" s="39">
        <f t="shared" ref="G200:I200" si="12">SUM(G195:G199)</f>
        <v>0</v>
      </c>
      <c r="H200" s="39">
        <f t="shared" si="12"/>
        <v>0</v>
      </c>
      <c r="I200" s="39">
        <f t="shared" si="12"/>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126">
        <v>3900</v>
      </c>
      <c r="I205" s="16">
        <f t="shared" ref="I205:I209" si="13">SUM(G205:H205)</f>
        <v>3900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126">
        <v>1800</v>
      </c>
      <c r="I206" s="16">
        <f t="shared" si="13"/>
        <v>1800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684</v>
      </c>
      <c r="D207" s="94" t="s">
        <v>407</v>
      </c>
      <c r="E207" s="15">
        <v>1</v>
      </c>
      <c r="F207" s="89" t="s">
        <v>365</v>
      </c>
      <c r="G207" s="35"/>
      <c r="H207" s="126">
        <v>1800</v>
      </c>
      <c r="I207" s="16">
        <f t="shared" si="13"/>
        <v>1800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636</v>
      </c>
      <c r="D208" s="94" t="s">
        <v>227</v>
      </c>
      <c r="E208" s="15">
        <v>1</v>
      </c>
      <c r="F208" s="60" t="s">
        <v>581</v>
      </c>
      <c r="G208" s="35"/>
      <c r="H208" s="126">
        <v>1800</v>
      </c>
      <c r="I208" s="16">
        <f t="shared" si="13"/>
        <v>1800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126">
        <v>1800</v>
      </c>
      <c r="I209" s="16">
        <f t="shared" si="13"/>
        <v>1800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227</v>
      </c>
      <c r="E213" s="15">
        <v>1</v>
      </c>
      <c r="F213" s="84" t="s">
        <v>414</v>
      </c>
      <c r="G213" s="35">
        <v>0</v>
      </c>
      <c r="H213" s="126">
        <v>3900</v>
      </c>
      <c r="I213" s="16">
        <f t="shared" ref="I213:I217" si="14">SUM(G213:H213)</f>
        <v>3900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222</v>
      </c>
      <c r="D214" s="94" t="s">
        <v>227</v>
      </c>
      <c r="E214" s="15">
        <v>1</v>
      </c>
      <c r="F214" s="92" t="s">
        <v>675</v>
      </c>
      <c r="G214" s="35"/>
      <c r="H214" s="126">
        <v>1800</v>
      </c>
      <c r="I214" s="16">
        <f t="shared" si="14"/>
        <v>1800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92" t="s">
        <v>288</v>
      </c>
      <c r="G215" s="35"/>
      <c r="H215" s="126">
        <v>1800</v>
      </c>
      <c r="I215" s="16">
        <f t="shared" si="14"/>
        <v>1800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c r="D216" s="94" t="s">
        <v>386</v>
      </c>
      <c r="E216" s="15">
        <v>1</v>
      </c>
      <c r="F216" s="92" t="s">
        <v>386</v>
      </c>
      <c r="G216" s="35"/>
      <c r="H216" s="126">
        <v>1800</v>
      </c>
      <c r="I216" s="16">
        <f t="shared" si="14"/>
        <v>1800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92" t="s">
        <v>681</v>
      </c>
      <c r="G217" s="35"/>
      <c r="H217" s="126">
        <v>1800</v>
      </c>
      <c r="I217" s="16">
        <f t="shared" si="14"/>
        <v>1800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99" t="s">
        <v>364</v>
      </c>
      <c r="G221" s="35">
        <v>0</v>
      </c>
      <c r="H221" s="126">
        <v>3900</v>
      </c>
      <c r="I221" s="16">
        <f t="shared" ref="I221:I225" si="15">SUM(G221:H221)</f>
        <v>3900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63" t="s">
        <v>679</v>
      </c>
      <c r="D222" s="94" t="s">
        <v>227</v>
      </c>
      <c r="E222" s="15">
        <v>1</v>
      </c>
      <c r="F222" s="60" t="s">
        <v>249</v>
      </c>
      <c r="G222" s="35"/>
      <c r="H222" s="126">
        <v>1800</v>
      </c>
      <c r="I222" s="16">
        <f t="shared" si="15"/>
        <v>1800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126">
        <v>1800</v>
      </c>
      <c r="I223" s="16">
        <f t="shared" si="15"/>
        <v>1800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c r="D224" s="94" t="s">
        <v>386</v>
      </c>
      <c r="E224" s="15">
        <v>1</v>
      </c>
      <c r="F224" s="92" t="s">
        <v>386</v>
      </c>
      <c r="G224" s="35"/>
      <c r="H224" s="126">
        <v>1800</v>
      </c>
      <c r="I224" s="16">
        <f t="shared" si="15"/>
        <v>1800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63" t="s">
        <v>679</v>
      </c>
      <c r="D225" s="94" t="s">
        <v>407</v>
      </c>
      <c r="E225" s="15">
        <v>1</v>
      </c>
      <c r="F225" s="90" t="s">
        <v>356</v>
      </c>
      <c r="G225" s="35"/>
      <c r="H225" s="126">
        <v>1800</v>
      </c>
      <c r="I225" s="16">
        <f t="shared" si="15"/>
        <v>1800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6">C227+D227</f>
        <v>1</v>
      </c>
      <c r="F227" s="24"/>
      <c r="G227" s="16">
        <f>SUMIF($A$205:$A$209,"PRESIDENTE",$G$205:$G$209)</f>
        <v>0</v>
      </c>
      <c r="H227" s="16">
        <f>SUMIF($A$205:$A$209,"PRESIDENTE",$H$205:$H$209)</f>
        <v>3900</v>
      </c>
      <c r="I227" s="16">
        <f>H227+G227</f>
        <v>3900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6"/>
        <v>4</v>
      </c>
      <c r="F228" s="24"/>
      <c r="G228" s="16">
        <f>SUMIF($A$205:$A$209,"MEMBRO",$G$205:$G$209)</f>
        <v>0</v>
      </c>
      <c r="H228" s="16">
        <f>SUMIF($A$205:$A$209,"MEMBRO",$H$205:$H$209)</f>
        <v>7200</v>
      </c>
      <c r="I228" s="16">
        <f t="shared" ref="I228:I232" si="17">H228+G228</f>
        <v>7200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6"/>
        <v>1</v>
      </c>
      <c r="F229" s="24"/>
      <c r="G229" s="16">
        <f>SUMIF($A$213:$A$218,"PRESIDENTE",$G$213:$G$218)</f>
        <v>0</v>
      </c>
      <c r="H229" s="16">
        <f>SUMIF($A$213:$A$218,"PRESIDENTE",$H$213:$H$218)</f>
        <v>3900</v>
      </c>
      <c r="I229" s="16">
        <f t="shared" si="17"/>
        <v>3900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3</v>
      </c>
      <c r="D230" s="23">
        <f>SUMIFS($E$212:$E$217,$A$212:$A$217,"MEMBRO",$D$212:$D$217,"VAGO")</f>
        <v>1</v>
      </c>
      <c r="E230" s="23">
        <f t="shared" si="16"/>
        <v>4</v>
      </c>
      <c r="F230" s="24"/>
      <c r="G230" s="16">
        <f>SUMIF($A$213:$A$218,"MEMBRO",$G$213:$G$218)</f>
        <v>0</v>
      </c>
      <c r="H230" s="16">
        <f>SUMIF($A$213:$A$218,"MEMBRO",$H$213:$H$218)</f>
        <v>7200</v>
      </c>
      <c r="I230" s="16">
        <f t="shared" si="17"/>
        <v>7200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6"/>
        <v>1</v>
      </c>
      <c r="F231" s="24"/>
      <c r="G231" s="16">
        <f>SUMIF($A$220:$A$225,"PRESIDENTE",$G$220:$G$225)</f>
        <v>0</v>
      </c>
      <c r="H231" s="16">
        <f>SUMIF($A$220:$A$225,"PRESIDENTE",$H$220:$H$225)</f>
        <v>3900</v>
      </c>
      <c r="I231" s="16">
        <f t="shared" si="17"/>
        <v>3900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3</v>
      </c>
      <c r="D232" s="23">
        <f>SUMIFS($E$220:$E$225,$A$220:$A$225,"MEMBRO",$D$220:$D$225,"VAGO")</f>
        <v>1</v>
      </c>
      <c r="E232" s="23">
        <f t="shared" si="16"/>
        <v>4</v>
      </c>
      <c r="F232" s="24"/>
      <c r="G232" s="16">
        <f>SUMIF($A$220:$A$225,"MEMBRO",$G$205:$G$225)</f>
        <v>0</v>
      </c>
      <c r="H232" s="16">
        <f>SUMIF($A$220:$A$225,"MEMBRO",$H$220:$H$225)</f>
        <v>7200</v>
      </c>
      <c r="I232" s="16">
        <f t="shared" si="17"/>
        <v>7200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13</v>
      </c>
      <c r="D233" s="20">
        <f>SUM(D227:D232)</f>
        <v>2</v>
      </c>
      <c r="E233" s="20">
        <f>SUM(E227:E232)</f>
        <v>15</v>
      </c>
      <c r="F233" s="36"/>
      <c r="G233" s="39">
        <f>SUM(G227:G232)</f>
        <v>0</v>
      </c>
      <c r="H233" s="39">
        <f>SUM(H227:H232)</f>
        <v>33300</v>
      </c>
      <c r="I233" s="39">
        <f>SUM(I227:I232)</f>
        <v>33300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8">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8"/>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8"/>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8"/>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8"/>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407</v>
      </c>
      <c r="E243" s="15">
        <v>1</v>
      </c>
      <c r="F243" s="92" t="s">
        <v>419</v>
      </c>
      <c r="G243" s="35">
        <v>0</v>
      </c>
      <c r="H243" s="126">
        <v>5036.21</v>
      </c>
      <c r="I243" s="16">
        <f t="shared" si="18"/>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668</v>
      </c>
      <c r="G244" s="35">
        <v>0</v>
      </c>
      <c r="H244" s="126">
        <v>5036.21</v>
      </c>
      <c r="I244" s="16">
        <f t="shared" si="18"/>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92" t="s">
        <v>720</v>
      </c>
      <c r="G245" s="35">
        <v>0</v>
      </c>
      <c r="H245" s="126">
        <v>5036.21</v>
      </c>
      <c r="I245" s="16">
        <f t="shared" si="18"/>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9">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v>7</v>
      </c>
      <c r="D248" s="23">
        <v>0</v>
      </c>
      <c r="E248" s="23">
        <f t="shared" si="19"/>
        <v>7</v>
      </c>
      <c r="F248" s="24"/>
      <c r="G248" s="16">
        <f>SUMIF($A$238:$A$245,"MEMBRO",$G$238:$G$245)</f>
        <v>0</v>
      </c>
      <c r="H248" s="16">
        <f>SUMIF($A$238:$A$245,"MEMBRO",$H$238:$H$245)</f>
        <v>35253.47</v>
      </c>
      <c r="I248" s="16">
        <f t="shared" ref="I248" si="20">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92" t="s">
        <v>721</v>
      </c>
      <c r="G254" s="35">
        <v>0</v>
      </c>
      <c r="H254" s="126">
        <v>2014.48</v>
      </c>
      <c r="I254" s="16">
        <f t="shared" ref="I254:I256" si="21">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21"/>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92" t="s">
        <v>722</v>
      </c>
      <c r="G256" s="35">
        <v>0</v>
      </c>
      <c r="H256" s="126">
        <v>2014.48</v>
      </c>
      <c r="I256" s="16">
        <f t="shared" si="21"/>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2">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2"/>
        <v>2</v>
      </c>
      <c r="F259" s="24"/>
      <c r="G259" s="16">
        <f>SUMIF($A$254:$A$256,"MEMBRO",$G$254:$G$256)</f>
        <v>0</v>
      </c>
      <c r="H259" s="16">
        <f>SUMIF($A$254:$A$256,"MEMBRO",$H$254:$H$256)</f>
        <v>4028.96</v>
      </c>
      <c r="I259" s="16">
        <f t="shared" ref="I259" si="23">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92" t="s">
        <v>672</v>
      </c>
      <c r="G265" s="35">
        <v>0</v>
      </c>
      <c r="H265" s="126">
        <v>2014.48</v>
      </c>
      <c r="I265" s="16">
        <f t="shared" ref="I265:I267" si="24">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92" t="s">
        <v>671</v>
      </c>
      <c r="G266" s="35">
        <v>0</v>
      </c>
      <c r="H266" s="126">
        <v>2014.48</v>
      </c>
      <c r="I266" s="16">
        <f t="shared" si="24"/>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92" t="s">
        <v>673</v>
      </c>
      <c r="G267" s="35">
        <v>0</v>
      </c>
      <c r="H267" s="126">
        <v>2014.48</v>
      </c>
      <c r="I267" s="16">
        <f t="shared" si="24"/>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5">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5"/>
        <v>2</v>
      </c>
      <c r="F270" s="24"/>
      <c r="G270" s="16">
        <f>SUMIF($A$265:$A$267,"MEMBRO",$G$265:$G$267)</f>
        <v>0</v>
      </c>
      <c r="H270" s="16">
        <f>SUMIF($A$265:$A$267,"MEMBRO",$H$265:$H$267)</f>
        <v>4028.96</v>
      </c>
      <c r="I270" s="16">
        <f t="shared" ref="I270" si="26">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7">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v>1392.8</v>
      </c>
      <c r="I276" s="127">
        <f t="shared" si="27"/>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v>1392.8</v>
      </c>
      <c r="I277" s="127">
        <f t="shared" si="27"/>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7"/>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7"/>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v>1392.8</v>
      </c>
      <c r="I280" s="127">
        <f t="shared" si="27"/>
        <v>1392.8</v>
      </c>
    </row>
    <row r="281" spans="1:30" ht="14.5" x14ac:dyDescent="0.3">
      <c r="A281" s="55" t="s">
        <v>394</v>
      </c>
      <c r="B281" s="93" t="s">
        <v>93</v>
      </c>
      <c r="C281" s="79" t="s">
        <v>636</v>
      </c>
      <c r="D281" s="71" t="s">
        <v>407</v>
      </c>
      <c r="E281" s="53">
        <v>1</v>
      </c>
      <c r="F281" s="83" t="s">
        <v>414</v>
      </c>
      <c r="G281" s="54">
        <v>0</v>
      </c>
      <c r="H281" s="86">
        <v>1392.8</v>
      </c>
      <c r="I281" s="127">
        <f t="shared" si="27"/>
        <v>1392.8</v>
      </c>
    </row>
    <row r="282" spans="1:30" ht="14.5" x14ac:dyDescent="0.3">
      <c r="A282" s="55" t="s">
        <v>394</v>
      </c>
      <c r="B282" s="93" t="s">
        <v>93</v>
      </c>
      <c r="C282" s="79" t="s">
        <v>636</v>
      </c>
      <c r="D282" s="71" t="s">
        <v>407</v>
      </c>
      <c r="E282" s="53">
        <v>1</v>
      </c>
      <c r="F282" s="83" t="s">
        <v>415</v>
      </c>
      <c r="G282" s="54">
        <v>0</v>
      </c>
      <c r="H282" s="86">
        <v>1392.8</v>
      </c>
      <c r="I282" s="127">
        <f t="shared" si="27"/>
        <v>1392.8</v>
      </c>
    </row>
    <row r="283" spans="1:30" ht="14.5" x14ac:dyDescent="0.3">
      <c r="A283" s="80" t="s">
        <v>393</v>
      </c>
      <c r="B283" s="93" t="s">
        <v>93</v>
      </c>
      <c r="C283" s="77" t="s">
        <v>226</v>
      </c>
      <c r="D283" s="71" t="s">
        <v>407</v>
      </c>
      <c r="E283" s="53">
        <v>1</v>
      </c>
      <c r="F283" s="85" t="s">
        <v>416</v>
      </c>
      <c r="G283" s="54">
        <v>0</v>
      </c>
      <c r="H283" s="86">
        <v>1392.8</v>
      </c>
      <c r="I283" s="127">
        <f t="shared" si="27"/>
        <v>1392.8</v>
      </c>
    </row>
    <row r="284" spans="1:30" ht="14.5" x14ac:dyDescent="0.3">
      <c r="A284" s="60" t="s">
        <v>395</v>
      </c>
      <c r="B284" s="93" t="s">
        <v>93</v>
      </c>
      <c r="C284" s="79" t="s">
        <v>226</v>
      </c>
      <c r="D284" s="71" t="s">
        <v>407</v>
      </c>
      <c r="E284" s="53">
        <v>1</v>
      </c>
      <c r="F284" s="84" t="s">
        <v>417</v>
      </c>
      <c r="G284" s="54">
        <v>0</v>
      </c>
      <c r="H284" s="86">
        <v>1392.8</v>
      </c>
      <c r="I284" s="127">
        <f t="shared" si="27"/>
        <v>1392.8</v>
      </c>
    </row>
    <row r="285" spans="1:30" ht="14.5" x14ac:dyDescent="0.3">
      <c r="A285" s="60" t="s">
        <v>396</v>
      </c>
      <c r="B285" s="93" t="s">
        <v>93</v>
      </c>
      <c r="C285" s="79" t="s">
        <v>636</v>
      </c>
      <c r="D285" s="71" t="s">
        <v>407</v>
      </c>
      <c r="E285" s="53">
        <v>1</v>
      </c>
      <c r="F285" s="81" t="s">
        <v>418</v>
      </c>
      <c r="G285" s="54">
        <v>0</v>
      </c>
      <c r="H285" s="86">
        <v>1392.8</v>
      </c>
      <c r="I285" s="127">
        <f t="shared" si="27"/>
        <v>1392.8</v>
      </c>
    </row>
    <row r="286" spans="1:30" ht="14.5" x14ac:dyDescent="0.3">
      <c r="A286" s="60" t="s">
        <v>393</v>
      </c>
      <c r="B286" s="93" t="s">
        <v>93</v>
      </c>
      <c r="C286" s="79" t="s">
        <v>219</v>
      </c>
      <c r="D286" s="71" t="s">
        <v>407</v>
      </c>
      <c r="E286" s="53">
        <v>1</v>
      </c>
      <c r="F286" s="81" t="s">
        <v>419</v>
      </c>
      <c r="G286" s="54">
        <v>0</v>
      </c>
      <c r="H286" s="86">
        <v>1392.8</v>
      </c>
      <c r="I286" s="127">
        <f t="shared" si="27"/>
        <v>1392.8</v>
      </c>
    </row>
    <row r="287" spans="1:30" ht="14.5" x14ac:dyDescent="0.3">
      <c r="A287" s="60" t="s">
        <v>393</v>
      </c>
      <c r="B287" s="93" t="s">
        <v>93</v>
      </c>
      <c r="C287" s="79" t="s">
        <v>219</v>
      </c>
      <c r="D287" s="52" t="s">
        <v>407</v>
      </c>
      <c r="E287" s="53">
        <v>1</v>
      </c>
      <c r="F287" s="81" t="s">
        <v>511</v>
      </c>
      <c r="G287" s="54">
        <v>0</v>
      </c>
      <c r="H287" s="86">
        <v>1392.8</v>
      </c>
      <c r="I287" s="127">
        <f t="shared" si="27"/>
        <v>1392.8</v>
      </c>
    </row>
    <row r="288" spans="1:30" ht="14.5" x14ac:dyDescent="0.3">
      <c r="A288" s="60" t="s">
        <v>573</v>
      </c>
      <c r="B288" s="93" t="s">
        <v>448</v>
      </c>
      <c r="C288" s="79" t="s">
        <v>634</v>
      </c>
      <c r="D288" s="71" t="s">
        <v>407</v>
      </c>
      <c r="E288" s="53">
        <v>1</v>
      </c>
      <c r="F288" s="81" t="s">
        <v>542</v>
      </c>
      <c r="G288" s="54">
        <v>0</v>
      </c>
      <c r="H288" s="86">
        <v>849.76</v>
      </c>
      <c r="I288" s="127">
        <f t="shared" si="27"/>
        <v>849.76</v>
      </c>
    </row>
    <row r="289" spans="1:30" ht="14.5" x14ac:dyDescent="0.3">
      <c r="A289" s="60" t="s">
        <v>393</v>
      </c>
      <c r="B289" s="93" t="s">
        <v>448</v>
      </c>
      <c r="C289" s="79" t="s">
        <v>219</v>
      </c>
      <c r="D289" s="71" t="s">
        <v>407</v>
      </c>
      <c r="E289" s="53">
        <v>1</v>
      </c>
      <c r="F289" s="84" t="s">
        <v>422</v>
      </c>
      <c r="G289" s="54">
        <v>0</v>
      </c>
      <c r="H289" s="86">
        <v>849.76</v>
      </c>
      <c r="I289" s="127">
        <f t="shared" si="27"/>
        <v>849.76</v>
      </c>
    </row>
    <row r="290" spans="1:30" ht="14.5" x14ac:dyDescent="0.3">
      <c r="A290" s="60" t="s">
        <v>683</v>
      </c>
      <c r="B290" s="163" t="s">
        <v>448</v>
      </c>
      <c r="C290" s="79" t="s">
        <v>634</v>
      </c>
      <c r="D290" s="164" t="s">
        <v>407</v>
      </c>
      <c r="E290" s="53">
        <v>1</v>
      </c>
      <c r="F290" s="81" t="s">
        <v>682</v>
      </c>
      <c r="G290" s="54">
        <v>0</v>
      </c>
      <c r="H290" s="86">
        <v>849.76</v>
      </c>
      <c r="I290" s="127">
        <f t="shared" si="27"/>
        <v>849.76</v>
      </c>
    </row>
    <row r="291" spans="1:30" ht="14.5" x14ac:dyDescent="0.3">
      <c r="A291" s="60" t="s">
        <v>399</v>
      </c>
      <c r="B291" s="93" t="s">
        <v>448</v>
      </c>
      <c r="C291" s="79" t="s">
        <v>634</v>
      </c>
      <c r="D291" s="71" t="s">
        <v>407</v>
      </c>
      <c r="E291" s="53">
        <v>1</v>
      </c>
      <c r="F291" s="84" t="s">
        <v>424</v>
      </c>
      <c r="G291" s="54">
        <v>0</v>
      </c>
      <c r="H291" s="86">
        <v>849.76</v>
      </c>
      <c r="I291" s="127">
        <f t="shared" si="27"/>
        <v>849.76</v>
      </c>
    </row>
    <row r="292" spans="1:30" ht="14.5" x14ac:dyDescent="0.3">
      <c r="A292" s="60" t="s">
        <v>400</v>
      </c>
      <c r="B292" s="93" t="s">
        <v>448</v>
      </c>
      <c r="C292" s="79" t="s">
        <v>636</v>
      </c>
      <c r="D292" s="71" t="s">
        <v>407</v>
      </c>
      <c r="E292" s="53">
        <v>1</v>
      </c>
      <c r="F292" s="84" t="s">
        <v>425</v>
      </c>
      <c r="G292" s="54">
        <v>0</v>
      </c>
      <c r="H292" s="86">
        <v>849.76</v>
      </c>
      <c r="I292" s="127">
        <f t="shared" si="27"/>
        <v>849.76</v>
      </c>
    </row>
    <row r="293" spans="1:30" ht="14.5" x14ac:dyDescent="0.3">
      <c r="A293" s="60" t="s">
        <v>401</v>
      </c>
      <c r="B293" s="93" t="s">
        <v>448</v>
      </c>
      <c r="C293" s="79" t="s">
        <v>634</v>
      </c>
      <c r="D293" s="71" t="s">
        <v>407</v>
      </c>
      <c r="E293" s="53">
        <v>1</v>
      </c>
      <c r="F293" s="84" t="s">
        <v>426</v>
      </c>
      <c r="G293" s="54">
        <v>0</v>
      </c>
      <c r="H293" s="86">
        <v>849.76</v>
      </c>
      <c r="I293" s="127">
        <f t="shared" si="27"/>
        <v>849.76</v>
      </c>
    </row>
    <row r="294" spans="1:30" ht="14.5" x14ac:dyDescent="0.3">
      <c r="A294" s="60" t="s">
        <v>402</v>
      </c>
      <c r="B294" s="93" t="s">
        <v>448</v>
      </c>
      <c r="C294" s="79" t="s">
        <v>636</v>
      </c>
      <c r="D294" s="71" t="s">
        <v>407</v>
      </c>
      <c r="E294" s="53">
        <v>1</v>
      </c>
      <c r="F294" s="81" t="s">
        <v>427</v>
      </c>
      <c r="G294" s="54">
        <v>0</v>
      </c>
      <c r="H294" s="86">
        <v>849.76</v>
      </c>
      <c r="I294" s="127">
        <f t="shared" si="27"/>
        <v>849.76</v>
      </c>
    </row>
    <row r="295" spans="1:30" ht="14.5" x14ac:dyDescent="0.3">
      <c r="A295" s="60" t="s">
        <v>403</v>
      </c>
      <c r="B295" s="93" t="s">
        <v>448</v>
      </c>
      <c r="C295" s="79" t="s">
        <v>222</v>
      </c>
      <c r="D295" s="71" t="s">
        <v>407</v>
      </c>
      <c r="E295" s="53">
        <v>1</v>
      </c>
      <c r="F295" s="84" t="s">
        <v>428</v>
      </c>
      <c r="G295" s="54">
        <v>0</v>
      </c>
      <c r="H295" s="86">
        <v>849.76</v>
      </c>
      <c r="I295" s="127">
        <f t="shared" si="27"/>
        <v>849.76</v>
      </c>
    </row>
    <row r="296" spans="1:30" ht="14.5" x14ac:dyDescent="0.3">
      <c r="A296" s="60" t="s">
        <v>398</v>
      </c>
      <c r="B296" s="93" t="s">
        <v>448</v>
      </c>
      <c r="C296" s="79" t="s">
        <v>634</v>
      </c>
      <c r="D296" s="71" t="s">
        <v>407</v>
      </c>
      <c r="E296" s="53">
        <v>1</v>
      </c>
      <c r="F296" s="84" t="s">
        <v>429</v>
      </c>
      <c r="G296" s="54">
        <v>0</v>
      </c>
      <c r="H296" s="86">
        <v>849.76</v>
      </c>
      <c r="I296" s="127">
        <f t="shared" si="27"/>
        <v>849.76</v>
      </c>
    </row>
    <row r="297" spans="1:30" ht="14.5" x14ac:dyDescent="0.3">
      <c r="A297" s="60" t="s">
        <v>393</v>
      </c>
      <c r="B297" s="93" t="s">
        <v>448</v>
      </c>
      <c r="C297" s="79" t="s">
        <v>226</v>
      </c>
      <c r="D297" s="71" t="s">
        <v>407</v>
      </c>
      <c r="E297" s="53">
        <v>1</v>
      </c>
      <c r="F297" s="81" t="s">
        <v>430</v>
      </c>
      <c r="G297" s="54">
        <v>0</v>
      </c>
      <c r="H297" s="86">
        <v>849.76</v>
      </c>
      <c r="I297" s="127">
        <f t="shared" si="27"/>
        <v>849.76</v>
      </c>
    </row>
    <row r="298" spans="1:30" ht="14.5" x14ac:dyDescent="0.3">
      <c r="A298" s="60" t="s">
        <v>404</v>
      </c>
      <c r="B298" s="93" t="s">
        <v>448</v>
      </c>
      <c r="C298" s="79" t="s">
        <v>634</v>
      </c>
      <c r="D298" s="71" t="s">
        <v>407</v>
      </c>
      <c r="E298" s="53">
        <v>1</v>
      </c>
      <c r="F298" s="84" t="s">
        <v>431</v>
      </c>
      <c r="G298" s="54">
        <v>0</v>
      </c>
      <c r="H298" s="86">
        <v>849.76</v>
      </c>
      <c r="I298" s="127">
        <f t="shared" si="27"/>
        <v>849.76</v>
      </c>
    </row>
    <row r="299" spans="1:30" ht="14.5" x14ac:dyDescent="0.3">
      <c r="A299" s="60" t="s">
        <v>402</v>
      </c>
      <c r="B299" s="93" t="s">
        <v>448</v>
      </c>
      <c r="C299" s="79" t="s">
        <v>636</v>
      </c>
      <c r="D299" s="71" t="s">
        <v>407</v>
      </c>
      <c r="E299" s="53">
        <v>1</v>
      </c>
      <c r="F299" s="84" t="s">
        <v>433</v>
      </c>
      <c r="G299" s="54">
        <v>0</v>
      </c>
      <c r="H299" s="86">
        <v>849.76</v>
      </c>
      <c r="I299" s="127">
        <f t="shared" si="27"/>
        <v>849.76</v>
      </c>
    </row>
    <row r="300" spans="1:30" ht="14.5" x14ac:dyDescent="0.3">
      <c r="A300" s="60" t="s">
        <v>403</v>
      </c>
      <c r="B300" s="93" t="s">
        <v>448</v>
      </c>
      <c r="C300" s="63" t="s">
        <v>679</v>
      </c>
      <c r="D300" s="71" t="s">
        <v>407</v>
      </c>
      <c r="E300" s="53">
        <v>1</v>
      </c>
      <c r="F300" s="84" t="s">
        <v>434</v>
      </c>
      <c r="G300" s="54">
        <v>0</v>
      </c>
      <c r="H300" s="86">
        <v>849.76</v>
      </c>
      <c r="I300" s="127">
        <f t="shared" si="27"/>
        <v>849.76</v>
      </c>
    </row>
    <row r="301" spans="1:30" ht="14.5" x14ac:dyDescent="0.3">
      <c r="A301" s="60" t="s">
        <v>406</v>
      </c>
      <c r="B301" s="93" t="s">
        <v>448</v>
      </c>
      <c r="C301" s="79" t="s">
        <v>219</v>
      </c>
      <c r="D301" s="71" t="s">
        <v>407</v>
      </c>
      <c r="E301" s="53">
        <v>1</v>
      </c>
      <c r="F301" s="81" t="s">
        <v>435</v>
      </c>
      <c r="G301" s="54">
        <v>0</v>
      </c>
      <c r="H301" s="86">
        <v>849.76</v>
      </c>
      <c r="I301" s="127">
        <f t="shared" si="27"/>
        <v>849.76</v>
      </c>
    </row>
    <row r="302" spans="1:30" ht="14.5" x14ac:dyDescent="0.3">
      <c r="A302" s="60" t="s">
        <v>688</v>
      </c>
      <c r="B302" s="93" t="s">
        <v>448</v>
      </c>
      <c r="C302" s="79" t="s">
        <v>219</v>
      </c>
      <c r="D302" s="71" t="s">
        <v>407</v>
      </c>
      <c r="E302" s="53">
        <v>1</v>
      </c>
      <c r="F302" s="81" t="s">
        <v>689</v>
      </c>
      <c r="G302" s="54">
        <v>0</v>
      </c>
      <c r="H302" s="86">
        <v>849.76</v>
      </c>
      <c r="I302" s="127">
        <f t="shared" si="27"/>
        <v>849.76</v>
      </c>
    </row>
    <row r="303" spans="1:30" ht="14.5" x14ac:dyDescent="0.3">
      <c r="A303" s="60"/>
      <c r="B303" s="93" t="s">
        <v>448</v>
      </c>
      <c r="C303" s="79"/>
      <c r="D303" s="52" t="s">
        <v>386</v>
      </c>
      <c r="E303" s="53">
        <v>1</v>
      </c>
      <c r="F303" s="81" t="s">
        <v>386</v>
      </c>
      <c r="G303" s="54">
        <v>0</v>
      </c>
      <c r="H303" s="86">
        <v>849.76</v>
      </c>
      <c r="I303" s="127">
        <f t="shared" si="27"/>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v>849.76</v>
      </c>
      <c r="I304" s="127">
        <f t="shared" si="27"/>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v>849.76</v>
      </c>
      <c r="I305" s="127">
        <f t="shared" si="27"/>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8">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16</v>
      </c>
      <c r="D308" s="23">
        <v>3</v>
      </c>
      <c r="E308" s="23">
        <f t="shared" si="28"/>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8"/>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8"/>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8"/>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8"/>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28</v>
      </c>
      <c r="D313" s="20">
        <f t="shared" ref="D313:E313" si="29">SUM(D307:D312)</f>
        <v>3</v>
      </c>
      <c r="E313" s="20">
        <f t="shared" si="29"/>
        <v>31</v>
      </c>
      <c r="F313" s="36"/>
      <c r="G313" s="39">
        <f t="shared" ref="G313:H313" si="30">SUM(G307:G312)</f>
        <v>0</v>
      </c>
      <c r="H313" s="39">
        <f t="shared" si="30"/>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70" x14ac:dyDescent="0.3">
      <c r="A316" s="19" t="s">
        <v>492</v>
      </c>
      <c r="B316" s="21"/>
      <c r="C316" s="20">
        <f>SUM(C188+C200+C233+C249+C260+C271+C313)</f>
        <v>202</v>
      </c>
      <c r="D316" s="20">
        <f>SUM(D188+D200+D233+D249+D260+D271+D313)</f>
        <v>26</v>
      </c>
      <c r="E316" s="20">
        <f>SUM(E188+E200+E233+E249+E260+E271+E313)</f>
        <v>228</v>
      </c>
      <c r="F316" s="21"/>
      <c r="G316" s="39">
        <f>SUM(H188+G200+G233+G249+G260+G271+G313)</f>
        <v>162143.94999999995</v>
      </c>
      <c r="H316" s="39">
        <f>SUM(I188+H200+H233+H249+H260+H271+H313)</f>
        <v>879896.80999999982</v>
      </c>
      <c r="I316" s="39">
        <f>SUM(J188+I200+I233+I249+I260+I271+I313)</f>
        <v>1159810.6299999999</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customFormat="1" ht="14" x14ac:dyDescent="0.3"/>
    <row r="402" customFormat="1" ht="14" x14ac:dyDescent="0.3"/>
    <row r="403" customFormat="1" ht="14" x14ac:dyDescent="0.3"/>
    <row r="404" customFormat="1" ht="14" x14ac:dyDescent="0.3"/>
    <row r="405" customFormat="1" ht="14" x14ac:dyDescent="0.3"/>
    <row r="406" customFormat="1" ht="14" x14ac:dyDescent="0.3"/>
    <row r="407" customFormat="1" ht="14" x14ac:dyDescent="0.3"/>
    <row r="408" customFormat="1" ht="14" x14ac:dyDescent="0.3"/>
    <row r="409" customFormat="1" ht="14" x14ac:dyDescent="0.3"/>
    <row r="410" customFormat="1" ht="14" x14ac:dyDescent="0.3"/>
    <row r="411" customFormat="1" ht="14" x14ac:dyDescent="0.3"/>
    <row r="412" customFormat="1" ht="14" x14ac:dyDescent="0.3"/>
    <row r="413" customFormat="1" ht="14" x14ac:dyDescent="0.3"/>
    <row r="414" customFormat="1" ht="14" x14ac:dyDescent="0.3"/>
    <row r="415" customFormat="1" ht="14" x14ac:dyDescent="0.3"/>
    <row r="416" customFormat="1" ht="14" x14ac:dyDescent="0.3"/>
    <row r="417" customFormat="1" ht="14" x14ac:dyDescent="0.3"/>
    <row r="418" customFormat="1" ht="14" x14ac:dyDescent="0.3"/>
    <row r="419" customFormat="1" ht="14" x14ac:dyDescent="0.3"/>
    <row r="420" customFormat="1" ht="14" x14ac:dyDescent="0.3"/>
    <row r="421" customFormat="1" ht="14" x14ac:dyDescent="0.3"/>
    <row r="422" customFormat="1" ht="14" x14ac:dyDescent="0.3"/>
    <row r="423" customFormat="1" ht="14" x14ac:dyDescent="0.3"/>
    <row r="424" customFormat="1" ht="14" x14ac:dyDescent="0.3"/>
    <row r="425" customFormat="1" ht="14" x14ac:dyDescent="0.3"/>
    <row r="426" customFormat="1" ht="14" x14ac:dyDescent="0.3"/>
    <row r="427" customFormat="1" ht="14" x14ac:dyDescent="0.3"/>
    <row r="428" customFormat="1" ht="14" x14ac:dyDescent="0.3"/>
    <row r="429" customFormat="1" ht="14" x14ac:dyDescent="0.3"/>
    <row r="430" customFormat="1" ht="14" x14ac:dyDescent="0.3"/>
    <row r="431" customFormat="1" ht="14" x14ac:dyDescent="0.3"/>
    <row r="432" customFormat="1" ht="14" x14ac:dyDescent="0.3"/>
    <row r="433" customFormat="1" ht="14" x14ac:dyDescent="0.3"/>
    <row r="434" customFormat="1" ht="14" x14ac:dyDescent="0.3"/>
    <row r="435" customFormat="1" ht="14" x14ac:dyDescent="0.3"/>
    <row r="436" customFormat="1" ht="14" x14ac:dyDescent="0.3"/>
    <row r="437" customFormat="1" ht="14" x14ac:dyDescent="0.3"/>
    <row r="438" customFormat="1" ht="14" x14ac:dyDescent="0.3"/>
    <row r="439" customFormat="1" ht="14" x14ac:dyDescent="0.3"/>
    <row r="440" customFormat="1" ht="14" x14ac:dyDescent="0.3"/>
    <row r="441" customFormat="1" ht="14" x14ac:dyDescent="0.3"/>
    <row r="442" customFormat="1" ht="14" x14ac:dyDescent="0.3"/>
    <row r="443" customFormat="1" ht="14" x14ac:dyDescent="0.3"/>
    <row r="444" customFormat="1" ht="14" x14ac:dyDescent="0.3"/>
    <row r="445" customFormat="1" ht="14" x14ac:dyDescent="0.3"/>
    <row r="446" customFormat="1" ht="14" x14ac:dyDescent="0.3"/>
    <row r="447" customFormat="1" ht="14" x14ac:dyDescent="0.3"/>
    <row r="448" customFormat="1" ht="14" x14ac:dyDescent="0.3"/>
    <row r="449" customFormat="1" ht="14" x14ac:dyDescent="0.3"/>
    <row r="450" customFormat="1" ht="14" x14ac:dyDescent="0.3"/>
    <row r="451" customFormat="1" ht="14" x14ac:dyDescent="0.3"/>
    <row r="452" customFormat="1" ht="14" x14ac:dyDescent="0.3"/>
    <row r="453" customFormat="1" ht="14" x14ac:dyDescent="0.3"/>
    <row r="454" customFormat="1" ht="14" x14ac:dyDescent="0.3"/>
    <row r="455" customFormat="1" ht="14" x14ac:dyDescent="0.3"/>
    <row r="456" customFormat="1" ht="14" x14ac:dyDescent="0.3"/>
    <row r="457" customFormat="1" ht="14" x14ac:dyDescent="0.3"/>
    <row r="458" customFormat="1" ht="14" x14ac:dyDescent="0.3"/>
    <row r="459" customFormat="1" ht="14" x14ac:dyDescent="0.3"/>
    <row r="460" customFormat="1" ht="14" x14ac:dyDescent="0.3"/>
    <row r="461" customFormat="1" ht="14" x14ac:dyDescent="0.3"/>
    <row r="462" customFormat="1" ht="14" x14ac:dyDescent="0.3"/>
    <row r="463" customFormat="1" ht="14" x14ac:dyDescent="0.3"/>
    <row r="464" customFormat="1" ht="14" x14ac:dyDescent="0.3"/>
    <row r="465" customFormat="1" ht="14" x14ac:dyDescent="0.3"/>
    <row r="466" customFormat="1" ht="14" x14ac:dyDescent="0.3"/>
    <row r="467" customFormat="1" ht="14" x14ac:dyDescent="0.3"/>
    <row r="468" customFormat="1" ht="14" x14ac:dyDescent="0.3"/>
    <row r="469" customFormat="1" ht="14" x14ac:dyDescent="0.3"/>
    <row r="470" customFormat="1" ht="14" x14ac:dyDescent="0.3"/>
    <row r="471" customFormat="1" ht="14" x14ac:dyDescent="0.3"/>
    <row r="472" customFormat="1" ht="14" x14ac:dyDescent="0.3"/>
    <row r="473" customFormat="1" ht="14" x14ac:dyDescent="0.3"/>
    <row r="474" customFormat="1" ht="14" x14ac:dyDescent="0.3"/>
    <row r="475" customFormat="1" ht="14" x14ac:dyDescent="0.3"/>
    <row r="476" customFormat="1" ht="14" x14ac:dyDescent="0.3"/>
    <row r="477" customFormat="1" ht="14" x14ac:dyDescent="0.3"/>
    <row r="478" customFormat="1" ht="14" x14ac:dyDescent="0.3"/>
    <row r="479" customFormat="1" ht="14" x14ac:dyDescent="0.3"/>
    <row r="480" customFormat="1" ht="14" x14ac:dyDescent="0.3"/>
    <row r="481" customFormat="1" ht="14" x14ac:dyDescent="0.3"/>
    <row r="482" customFormat="1" ht="14" x14ac:dyDescent="0.3"/>
    <row r="483" customFormat="1" ht="14" x14ac:dyDescent="0.3"/>
    <row r="484" customFormat="1" ht="14" x14ac:dyDescent="0.3"/>
    <row r="485" customFormat="1" ht="14" x14ac:dyDescent="0.3"/>
    <row r="486" customFormat="1" ht="14" x14ac:dyDescent="0.3"/>
    <row r="487" customFormat="1" ht="14" x14ac:dyDescent="0.3"/>
    <row r="488" customFormat="1" ht="14" x14ac:dyDescent="0.3"/>
    <row r="489" customFormat="1" ht="14" x14ac:dyDescent="0.3"/>
    <row r="490" customFormat="1" ht="14" x14ac:dyDescent="0.3"/>
    <row r="491" customFormat="1" ht="14" x14ac:dyDescent="0.3"/>
    <row r="492" customFormat="1" ht="14" x14ac:dyDescent="0.3"/>
    <row r="493" customFormat="1" ht="14" x14ac:dyDescent="0.3"/>
    <row r="494" customFormat="1" ht="14" x14ac:dyDescent="0.3"/>
    <row r="495" customFormat="1" ht="14" x14ac:dyDescent="0.3"/>
    <row r="496" customFormat="1" ht="14" x14ac:dyDescent="0.3"/>
    <row r="497" customFormat="1" ht="14" x14ac:dyDescent="0.3"/>
    <row r="498" customFormat="1" ht="14" x14ac:dyDescent="0.3"/>
    <row r="499" customFormat="1" ht="14" x14ac:dyDescent="0.3"/>
    <row r="500" customFormat="1" ht="14" x14ac:dyDescent="0.3"/>
    <row r="501" customFormat="1" ht="14" x14ac:dyDescent="0.3"/>
    <row r="502" customFormat="1" ht="14" x14ac:dyDescent="0.3"/>
    <row r="503" customFormat="1" ht="14" x14ac:dyDescent="0.3"/>
    <row r="504" customFormat="1" ht="14" x14ac:dyDescent="0.3"/>
    <row r="505" customFormat="1" ht="14" x14ac:dyDescent="0.3"/>
    <row r="506" customFormat="1" ht="14" x14ac:dyDescent="0.3"/>
    <row r="507" customFormat="1" ht="14" x14ac:dyDescent="0.3"/>
    <row r="508" customFormat="1" ht="14" x14ac:dyDescent="0.3"/>
    <row r="509" customFormat="1" ht="14" x14ac:dyDescent="0.3"/>
    <row r="510" customFormat="1" ht="14" x14ac:dyDescent="0.3"/>
    <row r="511" customFormat="1" ht="14" x14ac:dyDescent="0.3"/>
    <row r="512" customFormat="1" ht="14" x14ac:dyDescent="0.3"/>
    <row r="513" customFormat="1" ht="14" x14ac:dyDescent="0.3"/>
    <row r="514" customFormat="1" ht="14" x14ac:dyDescent="0.3"/>
    <row r="515" customFormat="1" ht="14" x14ac:dyDescent="0.3"/>
    <row r="516" customFormat="1" ht="14" x14ac:dyDescent="0.3"/>
    <row r="517" customFormat="1" ht="14" x14ac:dyDescent="0.3"/>
    <row r="518" customFormat="1" ht="14" x14ac:dyDescent="0.3"/>
    <row r="519" customFormat="1" ht="14" x14ac:dyDescent="0.3"/>
    <row r="520" customFormat="1" ht="14" x14ac:dyDescent="0.3"/>
    <row r="521" customFormat="1" ht="14" x14ac:dyDescent="0.3"/>
    <row r="522" customFormat="1" ht="14" x14ac:dyDescent="0.3"/>
    <row r="523" customFormat="1" ht="14" x14ac:dyDescent="0.3"/>
    <row r="524" customFormat="1" ht="14" x14ac:dyDescent="0.3"/>
    <row r="525" customFormat="1" ht="14" x14ac:dyDescent="0.3"/>
    <row r="526" customFormat="1" ht="14" x14ac:dyDescent="0.3"/>
    <row r="527" customFormat="1" ht="14" x14ac:dyDescent="0.3"/>
    <row r="528" customFormat="1" ht="14" x14ac:dyDescent="0.3"/>
    <row r="529" customFormat="1" ht="14" x14ac:dyDescent="0.3"/>
    <row r="530" customFormat="1" ht="14" x14ac:dyDescent="0.3"/>
    <row r="531" customFormat="1" ht="14" x14ac:dyDescent="0.3"/>
    <row r="532" customFormat="1" ht="14" x14ac:dyDescent="0.3"/>
    <row r="533" customFormat="1" ht="14" x14ac:dyDescent="0.3"/>
    <row r="534" customFormat="1" ht="14" x14ac:dyDescent="0.3"/>
    <row r="535" customFormat="1" ht="14" x14ac:dyDescent="0.3"/>
    <row r="536" customFormat="1" ht="14" x14ac:dyDescent="0.3"/>
    <row r="537" customFormat="1" ht="14" x14ac:dyDescent="0.3"/>
    <row r="538" customFormat="1" ht="14" x14ac:dyDescent="0.3"/>
    <row r="539" customFormat="1" ht="14" x14ac:dyDescent="0.3"/>
    <row r="540" customFormat="1" ht="14" x14ac:dyDescent="0.3"/>
    <row r="541" customFormat="1" ht="14" x14ac:dyDescent="0.3"/>
    <row r="542" customFormat="1" ht="14" x14ac:dyDescent="0.3"/>
    <row r="543" customFormat="1" ht="14" x14ac:dyDescent="0.3"/>
    <row r="544" customFormat="1" ht="14" x14ac:dyDescent="0.3"/>
    <row r="545" customFormat="1" ht="14" x14ac:dyDescent="0.3"/>
    <row r="546" customFormat="1" ht="14" x14ac:dyDescent="0.3"/>
    <row r="547" customFormat="1" ht="14" x14ac:dyDescent="0.3"/>
    <row r="548" customFormat="1" ht="14" x14ac:dyDescent="0.3"/>
    <row r="549" customFormat="1" ht="14" x14ac:dyDescent="0.3"/>
    <row r="550" customFormat="1" ht="14" x14ac:dyDescent="0.3"/>
    <row r="551" customFormat="1" ht="14" x14ac:dyDescent="0.3"/>
    <row r="552" customFormat="1" ht="14" x14ac:dyDescent="0.3"/>
    <row r="553" customFormat="1" ht="14" x14ac:dyDescent="0.3"/>
    <row r="554" customFormat="1" ht="14" x14ac:dyDescent="0.3"/>
    <row r="555" customFormat="1" ht="14" x14ac:dyDescent="0.3"/>
    <row r="556" customFormat="1" ht="14" x14ac:dyDescent="0.3"/>
    <row r="557" customFormat="1" ht="14" x14ac:dyDescent="0.3"/>
    <row r="558" customFormat="1" ht="14" x14ac:dyDescent="0.3"/>
    <row r="559" customFormat="1" ht="14" x14ac:dyDescent="0.3"/>
    <row r="560" customFormat="1" ht="14" x14ac:dyDescent="0.3"/>
    <row r="561" customFormat="1" ht="14" x14ac:dyDescent="0.3"/>
    <row r="562" customFormat="1" ht="14" x14ac:dyDescent="0.3"/>
    <row r="563" customFormat="1" ht="14" x14ac:dyDescent="0.3"/>
    <row r="564" customFormat="1" ht="14" x14ac:dyDescent="0.3"/>
    <row r="565" customFormat="1" ht="14" x14ac:dyDescent="0.3"/>
    <row r="566" customFormat="1" ht="14" x14ac:dyDescent="0.3"/>
    <row r="567" customFormat="1" ht="14" x14ac:dyDescent="0.3"/>
    <row r="568" customFormat="1" ht="14" x14ac:dyDescent="0.3"/>
    <row r="569" customFormat="1" ht="14" x14ac:dyDescent="0.3"/>
    <row r="570" customFormat="1" ht="14" x14ac:dyDescent="0.3"/>
    <row r="571" customFormat="1" ht="14" x14ac:dyDescent="0.3"/>
    <row r="572" customFormat="1" ht="14" x14ac:dyDescent="0.3"/>
    <row r="573" customFormat="1" ht="14" x14ac:dyDescent="0.3"/>
    <row r="574" customFormat="1" ht="14" x14ac:dyDescent="0.3"/>
    <row r="575" customFormat="1" ht="14" x14ac:dyDescent="0.3"/>
    <row r="576" customFormat="1" ht="14" x14ac:dyDescent="0.3"/>
    <row r="577" customFormat="1" ht="14" x14ac:dyDescent="0.3"/>
    <row r="578" customFormat="1" ht="14" x14ac:dyDescent="0.3"/>
    <row r="579" customFormat="1" ht="14" x14ac:dyDescent="0.3"/>
    <row r="580" customFormat="1" ht="14" x14ac:dyDescent="0.3"/>
    <row r="581" customFormat="1" ht="14" x14ac:dyDescent="0.3"/>
    <row r="582" customFormat="1" ht="14" x14ac:dyDescent="0.3"/>
    <row r="583" customFormat="1" ht="14" x14ac:dyDescent="0.3"/>
    <row r="584" customFormat="1" ht="14" x14ac:dyDescent="0.3"/>
    <row r="585" customFormat="1" ht="14" x14ac:dyDescent="0.3"/>
    <row r="586" customFormat="1" ht="14" x14ac:dyDescent="0.3"/>
    <row r="587" customFormat="1" ht="14" x14ac:dyDescent="0.3"/>
    <row r="588" customFormat="1" ht="14" x14ac:dyDescent="0.3"/>
    <row r="589" customFormat="1" ht="14" x14ac:dyDescent="0.3"/>
    <row r="590" customFormat="1" ht="14" x14ac:dyDescent="0.3"/>
    <row r="591" customFormat="1" ht="14" x14ac:dyDescent="0.3"/>
    <row r="592" customFormat="1" ht="14" x14ac:dyDescent="0.3"/>
    <row r="593" customFormat="1" ht="14" x14ac:dyDescent="0.3"/>
    <row r="594" customFormat="1" ht="14" x14ac:dyDescent="0.3"/>
    <row r="595" customFormat="1" ht="14" x14ac:dyDescent="0.3"/>
    <row r="596" customFormat="1" ht="14" x14ac:dyDescent="0.3"/>
    <row r="597" customFormat="1" ht="14" x14ac:dyDescent="0.3"/>
    <row r="598" customFormat="1" ht="14" x14ac:dyDescent="0.3"/>
    <row r="599" customFormat="1" ht="14" x14ac:dyDescent="0.3"/>
    <row r="600" customFormat="1" ht="14" x14ac:dyDescent="0.3"/>
    <row r="601" customFormat="1" ht="14" x14ac:dyDescent="0.3"/>
    <row r="602" customFormat="1" ht="14" x14ac:dyDescent="0.3"/>
    <row r="603" customFormat="1" ht="14" x14ac:dyDescent="0.3"/>
    <row r="604" customFormat="1" ht="14" x14ac:dyDescent="0.3"/>
    <row r="605" customFormat="1" ht="14" x14ac:dyDescent="0.3"/>
    <row r="606" customFormat="1" ht="14" x14ac:dyDescent="0.3"/>
    <row r="607" customFormat="1" ht="14" x14ac:dyDescent="0.3"/>
    <row r="608" customFormat="1" ht="14" x14ac:dyDescent="0.3"/>
    <row r="609" customFormat="1" ht="14" x14ac:dyDescent="0.3"/>
    <row r="610" customFormat="1" ht="14" x14ac:dyDescent="0.3"/>
    <row r="611" customFormat="1" ht="14" x14ac:dyDescent="0.3"/>
    <row r="612" customFormat="1" ht="14" x14ac:dyDescent="0.3"/>
    <row r="613" customFormat="1" ht="14" x14ac:dyDescent="0.3"/>
    <row r="614" customFormat="1" ht="14" x14ac:dyDescent="0.3"/>
    <row r="615" customFormat="1" ht="14" x14ac:dyDescent="0.3"/>
    <row r="616" customFormat="1" ht="14" x14ac:dyDescent="0.3"/>
    <row r="617" customFormat="1" ht="14" x14ac:dyDescent="0.3"/>
    <row r="618" customFormat="1" ht="14" x14ac:dyDescent="0.3"/>
    <row r="619" customFormat="1" ht="14" x14ac:dyDescent="0.3"/>
    <row r="620" customFormat="1" ht="14" x14ac:dyDescent="0.3"/>
    <row r="621" customFormat="1" ht="14" x14ac:dyDescent="0.3"/>
    <row r="622" customFormat="1" ht="14" x14ac:dyDescent="0.3"/>
    <row r="623" customFormat="1" ht="14" x14ac:dyDescent="0.3"/>
    <row r="624" customFormat="1" ht="14" x14ac:dyDescent="0.3"/>
    <row r="625" customFormat="1" ht="14" x14ac:dyDescent="0.3"/>
    <row r="626" customFormat="1" ht="14" x14ac:dyDescent="0.3"/>
    <row r="627" customFormat="1" ht="14" x14ac:dyDescent="0.3"/>
    <row r="628" customFormat="1" ht="14" x14ac:dyDescent="0.3"/>
    <row r="629" customFormat="1" ht="14" x14ac:dyDescent="0.3"/>
    <row r="630" customFormat="1" ht="14" x14ac:dyDescent="0.3"/>
    <row r="631" customFormat="1" ht="14" x14ac:dyDescent="0.3"/>
    <row r="632" customFormat="1" ht="14" x14ac:dyDescent="0.3"/>
    <row r="633" customFormat="1" ht="14" x14ac:dyDescent="0.3"/>
    <row r="634" customFormat="1" ht="14" x14ac:dyDescent="0.3"/>
    <row r="635" customFormat="1" ht="14" x14ac:dyDescent="0.3"/>
    <row r="636" customFormat="1" ht="14" x14ac:dyDescent="0.3"/>
    <row r="637" customFormat="1" ht="14" x14ac:dyDescent="0.3"/>
    <row r="638" customFormat="1" ht="14" x14ac:dyDescent="0.3"/>
    <row r="639" customFormat="1" ht="14" x14ac:dyDescent="0.3"/>
    <row r="640" customFormat="1" ht="14" x14ac:dyDescent="0.3"/>
    <row r="641" customFormat="1" ht="14" x14ac:dyDescent="0.3"/>
    <row r="642" customFormat="1" ht="14" x14ac:dyDescent="0.3"/>
    <row r="643" customFormat="1" ht="14" x14ac:dyDescent="0.3"/>
    <row r="644" customFormat="1" ht="14" x14ac:dyDescent="0.3"/>
    <row r="645" customFormat="1" ht="14" x14ac:dyDescent="0.3"/>
    <row r="646" customFormat="1" ht="14" x14ac:dyDescent="0.3"/>
    <row r="647" customFormat="1" ht="14" x14ac:dyDescent="0.3"/>
    <row r="648" customFormat="1" ht="14" x14ac:dyDescent="0.3"/>
    <row r="649" customFormat="1" ht="14" x14ac:dyDescent="0.3"/>
    <row r="650" customFormat="1" ht="14" x14ac:dyDescent="0.3"/>
    <row r="651" customFormat="1" ht="14" x14ac:dyDescent="0.3"/>
    <row r="652" customFormat="1" ht="14" x14ac:dyDescent="0.3"/>
    <row r="653" customFormat="1" ht="14" x14ac:dyDescent="0.3"/>
    <row r="654" customFormat="1" ht="14" x14ac:dyDescent="0.3"/>
    <row r="655" customFormat="1" ht="14" x14ac:dyDescent="0.3"/>
    <row r="656" customFormat="1" ht="14" x14ac:dyDescent="0.3"/>
    <row r="657" customFormat="1" ht="14" x14ac:dyDescent="0.3"/>
    <row r="658" customFormat="1" ht="14" x14ac:dyDescent="0.3"/>
    <row r="659" customFormat="1" ht="14" x14ac:dyDescent="0.3"/>
    <row r="660" customFormat="1" ht="14" x14ac:dyDescent="0.3"/>
    <row r="661" customFormat="1" ht="14" x14ac:dyDescent="0.3"/>
    <row r="662" customFormat="1" ht="14" x14ac:dyDescent="0.3"/>
    <row r="663" customFormat="1" ht="14" x14ac:dyDescent="0.3"/>
    <row r="664" customFormat="1" ht="14" x14ac:dyDescent="0.3"/>
    <row r="665" customFormat="1" ht="14" x14ac:dyDescent="0.3"/>
    <row r="666" customFormat="1" ht="14" x14ac:dyDescent="0.3"/>
    <row r="667" customFormat="1" ht="14" x14ac:dyDescent="0.3"/>
    <row r="668" customFormat="1" ht="14" x14ac:dyDescent="0.3"/>
    <row r="669" customFormat="1" ht="14" x14ac:dyDescent="0.3"/>
    <row r="670" customFormat="1" ht="14" x14ac:dyDescent="0.3"/>
    <row r="671" customFormat="1" ht="14" x14ac:dyDescent="0.3"/>
    <row r="672" customFormat="1" ht="14" x14ac:dyDescent="0.3"/>
    <row r="673" customFormat="1" ht="14" x14ac:dyDescent="0.3"/>
    <row r="674" customFormat="1" ht="14" x14ac:dyDescent="0.3"/>
    <row r="675" customFormat="1" ht="14" x14ac:dyDescent="0.3"/>
    <row r="676" customFormat="1" ht="14" x14ac:dyDescent="0.3"/>
    <row r="677" customFormat="1" ht="14" x14ac:dyDescent="0.3"/>
    <row r="678" customFormat="1" ht="14" x14ac:dyDescent="0.3"/>
    <row r="679" customFormat="1" ht="14" x14ac:dyDescent="0.3"/>
    <row r="680" customFormat="1" ht="14" x14ac:dyDescent="0.3"/>
    <row r="681" customFormat="1" ht="14" x14ac:dyDescent="0.3"/>
    <row r="682" customFormat="1" ht="14" x14ac:dyDescent="0.3"/>
    <row r="683" customFormat="1" ht="14" x14ac:dyDescent="0.3"/>
    <row r="684" customFormat="1" ht="14" x14ac:dyDescent="0.3"/>
    <row r="685" customFormat="1" ht="14" x14ac:dyDescent="0.3"/>
    <row r="686" customFormat="1" ht="14" x14ac:dyDescent="0.3"/>
    <row r="687" customFormat="1" ht="14" x14ac:dyDescent="0.3"/>
    <row r="688" customFormat="1" ht="14" x14ac:dyDescent="0.3"/>
    <row r="689" customFormat="1" ht="14" x14ac:dyDescent="0.3"/>
    <row r="690" customFormat="1" ht="14" x14ac:dyDescent="0.3"/>
    <row r="691" customFormat="1" ht="14" x14ac:dyDescent="0.3"/>
    <row r="692" customFormat="1" ht="14" x14ac:dyDescent="0.3"/>
    <row r="693" customFormat="1" ht="14" x14ac:dyDescent="0.3"/>
    <row r="694" customFormat="1" ht="14" x14ac:dyDescent="0.3"/>
    <row r="695" customFormat="1" ht="14" x14ac:dyDescent="0.3"/>
    <row r="696" customFormat="1" ht="14" x14ac:dyDescent="0.3"/>
    <row r="697" customFormat="1" ht="14" x14ac:dyDescent="0.3"/>
    <row r="698" customFormat="1" ht="14" x14ac:dyDescent="0.3"/>
    <row r="699" customFormat="1" ht="14" x14ac:dyDescent="0.3"/>
    <row r="700" customFormat="1" ht="14" x14ac:dyDescent="0.3"/>
    <row r="701" customFormat="1" ht="14" x14ac:dyDescent="0.3"/>
    <row r="702" customFormat="1" ht="14" x14ac:dyDescent="0.3"/>
    <row r="703" customFormat="1" ht="14" x14ac:dyDescent="0.3"/>
    <row r="704" customFormat="1" ht="14" x14ac:dyDescent="0.3"/>
    <row r="705" customFormat="1" ht="14" x14ac:dyDescent="0.3"/>
    <row r="706" customFormat="1" ht="14" x14ac:dyDescent="0.3"/>
    <row r="707" customFormat="1" ht="14" x14ac:dyDescent="0.3"/>
    <row r="708" customFormat="1" ht="14" x14ac:dyDescent="0.3"/>
    <row r="709" customFormat="1" ht="14" x14ac:dyDescent="0.3"/>
    <row r="710" customFormat="1" ht="14" x14ac:dyDescent="0.3"/>
    <row r="711" customFormat="1" ht="14" x14ac:dyDescent="0.3"/>
    <row r="712" customFormat="1" ht="14" x14ac:dyDescent="0.3"/>
    <row r="713" customFormat="1" ht="14" x14ac:dyDescent="0.3"/>
    <row r="714" customFormat="1" ht="14" x14ac:dyDescent="0.3"/>
    <row r="715" customFormat="1" ht="14" x14ac:dyDescent="0.3"/>
    <row r="716" customFormat="1" ht="14" x14ac:dyDescent="0.3"/>
    <row r="717" customFormat="1" ht="14" x14ac:dyDescent="0.3"/>
    <row r="718" customFormat="1" ht="14" x14ac:dyDescent="0.3"/>
    <row r="719" customFormat="1" ht="14" x14ac:dyDescent="0.3"/>
    <row r="720" customFormat="1" ht="14" x14ac:dyDescent="0.3"/>
    <row r="721" customFormat="1" ht="14" x14ac:dyDescent="0.3"/>
    <row r="722" customFormat="1" ht="14" x14ac:dyDescent="0.3"/>
    <row r="723" customFormat="1" ht="14" x14ac:dyDescent="0.3"/>
    <row r="724" customFormat="1" ht="14" x14ac:dyDescent="0.3"/>
    <row r="725" customFormat="1" ht="14" x14ac:dyDescent="0.3"/>
    <row r="726" customFormat="1" ht="14" x14ac:dyDescent="0.3"/>
    <row r="727" customFormat="1" ht="14" x14ac:dyDescent="0.3"/>
    <row r="728" customFormat="1" ht="14" x14ac:dyDescent="0.3"/>
    <row r="729" customFormat="1" ht="14" x14ac:dyDescent="0.3"/>
    <row r="730" customFormat="1" ht="14" x14ac:dyDescent="0.3"/>
    <row r="731" customFormat="1" ht="14" x14ac:dyDescent="0.3"/>
    <row r="732" customFormat="1" ht="14" x14ac:dyDescent="0.3"/>
    <row r="733" customFormat="1" ht="14" x14ac:dyDescent="0.3"/>
    <row r="734" customFormat="1" ht="14" x14ac:dyDescent="0.3"/>
    <row r="735" customFormat="1" ht="14" x14ac:dyDescent="0.3"/>
    <row r="736" customFormat="1" ht="14" x14ac:dyDescent="0.3"/>
    <row r="737" customFormat="1" ht="14" x14ac:dyDescent="0.3"/>
    <row r="738" customFormat="1" ht="14" x14ac:dyDescent="0.3"/>
    <row r="739" customFormat="1" ht="14" x14ac:dyDescent="0.3"/>
    <row r="740" customFormat="1" ht="14" x14ac:dyDescent="0.3"/>
    <row r="741" customFormat="1" ht="14" x14ac:dyDescent="0.3"/>
    <row r="742" customFormat="1" ht="14" x14ac:dyDescent="0.3"/>
    <row r="743" customFormat="1" ht="14" x14ac:dyDescent="0.3"/>
    <row r="744" customFormat="1" ht="14" x14ac:dyDescent="0.3"/>
    <row r="745" customFormat="1" ht="14" x14ac:dyDescent="0.3"/>
    <row r="746" customFormat="1" ht="14" x14ac:dyDescent="0.3"/>
    <row r="747" customFormat="1" ht="14" x14ac:dyDescent="0.3"/>
    <row r="748" customFormat="1" ht="14" x14ac:dyDescent="0.3"/>
    <row r="749" customFormat="1" ht="14" x14ac:dyDescent="0.3"/>
    <row r="750" customFormat="1" ht="14" x14ac:dyDescent="0.3"/>
    <row r="751" customFormat="1" ht="14" x14ac:dyDescent="0.3"/>
    <row r="752" customFormat="1" ht="14" x14ac:dyDescent="0.3"/>
    <row r="753" customFormat="1" ht="14" x14ac:dyDescent="0.3"/>
    <row r="754" customFormat="1" ht="14" x14ac:dyDescent="0.3"/>
    <row r="755" customFormat="1" ht="14" x14ac:dyDescent="0.3"/>
    <row r="756" customFormat="1" ht="14" x14ac:dyDescent="0.3"/>
    <row r="757" customFormat="1" ht="14" x14ac:dyDescent="0.3"/>
    <row r="758" customFormat="1" ht="14" x14ac:dyDescent="0.3"/>
    <row r="759" customFormat="1" ht="14" x14ac:dyDescent="0.3"/>
    <row r="760" customFormat="1" ht="14" x14ac:dyDescent="0.3"/>
    <row r="761" customFormat="1" ht="14" x14ac:dyDescent="0.3"/>
    <row r="762" customFormat="1" ht="14" x14ac:dyDescent="0.3"/>
    <row r="763" customFormat="1" ht="14" x14ac:dyDescent="0.3"/>
    <row r="764" customFormat="1" ht="14" x14ac:dyDescent="0.3"/>
    <row r="765" customFormat="1" ht="14" x14ac:dyDescent="0.3"/>
    <row r="766" customFormat="1" ht="14" x14ac:dyDescent="0.3"/>
    <row r="767" customFormat="1" ht="14" x14ac:dyDescent="0.3"/>
    <row r="768" customFormat="1" ht="14" x14ac:dyDescent="0.3"/>
    <row r="769" customFormat="1" ht="14" x14ac:dyDescent="0.3"/>
    <row r="770" customFormat="1" ht="14" x14ac:dyDescent="0.3"/>
    <row r="771" customFormat="1" ht="14" x14ac:dyDescent="0.3"/>
    <row r="772" customFormat="1" ht="14" x14ac:dyDescent="0.3"/>
    <row r="773" customFormat="1" ht="14" x14ac:dyDescent="0.3"/>
    <row r="774" customFormat="1" ht="14" x14ac:dyDescent="0.3"/>
    <row r="775" customFormat="1" ht="14" x14ac:dyDescent="0.3"/>
    <row r="776" customFormat="1" ht="14" x14ac:dyDescent="0.3"/>
    <row r="777" customFormat="1" ht="14" x14ac:dyDescent="0.3"/>
    <row r="778" customFormat="1" ht="14" x14ac:dyDescent="0.3"/>
    <row r="779" customFormat="1" ht="14" x14ac:dyDescent="0.3"/>
    <row r="780" customFormat="1" ht="14" x14ac:dyDescent="0.3"/>
    <row r="781" customFormat="1" ht="14" x14ac:dyDescent="0.3"/>
    <row r="782" customFormat="1" ht="14" x14ac:dyDescent="0.3"/>
    <row r="783" customFormat="1" ht="14" x14ac:dyDescent="0.3"/>
    <row r="784" customFormat="1" ht="14" x14ac:dyDescent="0.3"/>
    <row r="785" customFormat="1" ht="14" x14ac:dyDescent="0.3"/>
    <row r="786" customFormat="1" ht="14" x14ac:dyDescent="0.3"/>
    <row r="787" customFormat="1" ht="14" x14ac:dyDescent="0.3"/>
    <row r="788" customFormat="1" ht="14" x14ac:dyDescent="0.3"/>
    <row r="789" customFormat="1" ht="14" x14ac:dyDescent="0.3"/>
    <row r="790" customFormat="1" ht="14" x14ac:dyDescent="0.3"/>
    <row r="791" customFormat="1" ht="14" x14ac:dyDescent="0.3"/>
    <row r="792" customFormat="1" ht="14" x14ac:dyDescent="0.3"/>
    <row r="793" customFormat="1" ht="14" x14ac:dyDescent="0.3"/>
    <row r="794" customFormat="1" ht="14" x14ac:dyDescent="0.3"/>
    <row r="795" customFormat="1" ht="14" x14ac:dyDescent="0.3"/>
    <row r="796" customFormat="1" ht="14" x14ac:dyDescent="0.3"/>
    <row r="797" customFormat="1" ht="14" x14ac:dyDescent="0.3"/>
    <row r="798" customFormat="1" ht="14" x14ac:dyDescent="0.3"/>
    <row r="799" customFormat="1" ht="14" x14ac:dyDescent="0.3"/>
    <row r="800" customFormat="1" ht="14" x14ac:dyDescent="0.3"/>
    <row r="801" customFormat="1" ht="14" x14ac:dyDescent="0.3"/>
    <row r="802" customFormat="1" ht="14" x14ac:dyDescent="0.3"/>
    <row r="803" customFormat="1" ht="14" x14ac:dyDescent="0.3"/>
    <row r="804" customFormat="1" ht="14" x14ac:dyDescent="0.3"/>
    <row r="805" customFormat="1" ht="14" x14ac:dyDescent="0.3"/>
    <row r="806" customFormat="1" ht="14" x14ac:dyDescent="0.3"/>
    <row r="807" customFormat="1" ht="14" x14ac:dyDescent="0.3"/>
    <row r="808" customFormat="1" ht="14" x14ac:dyDescent="0.3"/>
    <row r="809" customFormat="1" ht="14" x14ac:dyDescent="0.3"/>
    <row r="810" customFormat="1" ht="14" x14ac:dyDescent="0.3"/>
    <row r="811" customFormat="1" ht="14" x14ac:dyDescent="0.3"/>
    <row r="812" customFormat="1" ht="14" x14ac:dyDescent="0.3"/>
    <row r="813" customFormat="1" ht="14" x14ac:dyDescent="0.3"/>
    <row r="814" customFormat="1" ht="14" x14ac:dyDescent="0.3"/>
    <row r="815" customFormat="1" ht="14" x14ac:dyDescent="0.3"/>
    <row r="816" customFormat="1" ht="14" x14ac:dyDescent="0.3"/>
    <row r="817" customFormat="1" ht="14" x14ac:dyDescent="0.3"/>
    <row r="818" customFormat="1" ht="14" x14ac:dyDescent="0.3"/>
    <row r="819" customFormat="1" ht="14" x14ac:dyDescent="0.3"/>
    <row r="820" customFormat="1" ht="14" x14ac:dyDescent="0.3"/>
    <row r="821" customFormat="1" ht="14" x14ac:dyDescent="0.3"/>
    <row r="822" customFormat="1" ht="14" x14ac:dyDescent="0.3"/>
    <row r="823" customFormat="1" ht="14" x14ac:dyDescent="0.3"/>
    <row r="824" customFormat="1" ht="14" x14ac:dyDescent="0.3"/>
    <row r="825" customFormat="1" ht="14" x14ac:dyDescent="0.3"/>
    <row r="826" customFormat="1" ht="14" x14ac:dyDescent="0.3"/>
    <row r="827" customFormat="1" ht="14" x14ac:dyDescent="0.3"/>
    <row r="828" customFormat="1" ht="14" x14ac:dyDescent="0.3"/>
    <row r="829" customFormat="1" ht="14" x14ac:dyDescent="0.3"/>
    <row r="830" customFormat="1" ht="14" x14ac:dyDescent="0.3"/>
    <row r="831" customFormat="1" ht="14" x14ac:dyDescent="0.3"/>
    <row r="832" customFormat="1" ht="14" x14ac:dyDescent="0.3"/>
    <row r="833" customFormat="1" ht="14" x14ac:dyDescent="0.3"/>
    <row r="834" customFormat="1" ht="14" x14ac:dyDescent="0.3"/>
    <row r="835" customFormat="1" ht="14" x14ac:dyDescent="0.3"/>
    <row r="836" customFormat="1" ht="14" x14ac:dyDescent="0.3"/>
    <row r="837" customFormat="1" ht="14" x14ac:dyDescent="0.3"/>
    <row r="838" customFormat="1" ht="14" x14ac:dyDescent="0.3"/>
    <row r="839" customFormat="1" ht="14" x14ac:dyDescent="0.3"/>
    <row r="840" customFormat="1" ht="14" x14ac:dyDescent="0.3"/>
    <row r="841" customFormat="1" ht="14" x14ac:dyDescent="0.3"/>
    <row r="842" customFormat="1" ht="14" x14ac:dyDescent="0.3"/>
    <row r="843" customFormat="1" ht="14" x14ac:dyDescent="0.3"/>
    <row r="844" customFormat="1" ht="14" x14ac:dyDescent="0.3"/>
    <row r="845" customFormat="1" ht="14" x14ac:dyDescent="0.3"/>
    <row r="846" customFormat="1" ht="14" x14ac:dyDescent="0.3"/>
    <row r="847" customFormat="1" ht="14" x14ac:dyDescent="0.3"/>
    <row r="848" customFormat="1" ht="14" x14ac:dyDescent="0.3"/>
    <row r="849" customFormat="1" ht="14" x14ac:dyDescent="0.3"/>
    <row r="850" customFormat="1" ht="14" x14ac:dyDescent="0.3"/>
    <row r="851" customFormat="1" ht="14" x14ac:dyDescent="0.3"/>
    <row r="852" customFormat="1" ht="14" x14ac:dyDescent="0.3"/>
    <row r="853" customFormat="1" ht="14" x14ac:dyDescent="0.3"/>
    <row r="854" customFormat="1" ht="14" x14ac:dyDescent="0.3"/>
    <row r="855" customFormat="1" ht="14" x14ac:dyDescent="0.3"/>
    <row r="856" customFormat="1" ht="14" x14ac:dyDescent="0.3"/>
    <row r="857" customFormat="1" ht="14" x14ac:dyDescent="0.3"/>
    <row r="858" customFormat="1" ht="14" x14ac:dyDescent="0.3"/>
    <row r="859" customFormat="1" ht="14" x14ac:dyDescent="0.3"/>
    <row r="860" customFormat="1" ht="14" x14ac:dyDescent="0.3"/>
    <row r="861" customFormat="1" ht="14" x14ac:dyDescent="0.3"/>
    <row r="862" customFormat="1" ht="14" x14ac:dyDescent="0.3"/>
    <row r="863" customFormat="1" ht="14" x14ac:dyDescent="0.3"/>
    <row r="864" customFormat="1" ht="14" x14ac:dyDescent="0.3"/>
    <row r="865" customFormat="1" ht="14" x14ac:dyDescent="0.3"/>
    <row r="866" customFormat="1" ht="14" x14ac:dyDescent="0.3"/>
    <row r="867" customFormat="1" ht="14" x14ac:dyDescent="0.3"/>
    <row r="868" customFormat="1" ht="14" x14ac:dyDescent="0.3"/>
    <row r="869" customFormat="1" ht="14" x14ac:dyDescent="0.3"/>
    <row r="870" customFormat="1" ht="14" x14ac:dyDescent="0.3"/>
    <row r="871" customFormat="1" ht="14" x14ac:dyDescent="0.3"/>
    <row r="872" customFormat="1" ht="14" x14ac:dyDescent="0.3"/>
    <row r="873" customFormat="1" ht="14" x14ac:dyDescent="0.3"/>
    <row r="874" customFormat="1" ht="14" x14ac:dyDescent="0.3"/>
    <row r="875" customFormat="1" ht="14" x14ac:dyDescent="0.3"/>
    <row r="876" customFormat="1" ht="14" x14ac:dyDescent="0.3"/>
    <row r="877" customFormat="1" ht="14" x14ac:dyDescent="0.3"/>
    <row r="878" customFormat="1" ht="14" x14ac:dyDescent="0.3"/>
    <row r="879" customFormat="1" ht="14" x14ac:dyDescent="0.3"/>
    <row r="880" customFormat="1" ht="14" x14ac:dyDescent="0.3"/>
    <row r="881" customFormat="1" ht="14" x14ac:dyDescent="0.3"/>
    <row r="882" customFormat="1" ht="14" x14ac:dyDescent="0.3"/>
    <row r="883" customFormat="1" ht="14" x14ac:dyDescent="0.3"/>
    <row r="884" customFormat="1" ht="14" x14ac:dyDescent="0.3"/>
    <row r="885" customFormat="1" ht="14" x14ac:dyDescent="0.3"/>
    <row r="886" customFormat="1" ht="14" x14ac:dyDescent="0.3"/>
    <row r="887" customFormat="1" ht="14" x14ac:dyDescent="0.3"/>
    <row r="888" customFormat="1" ht="14" x14ac:dyDescent="0.3"/>
    <row r="889" customFormat="1" ht="14" x14ac:dyDescent="0.3"/>
    <row r="890" customFormat="1" ht="14" x14ac:dyDescent="0.3"/>
    <row r="891" customFormat="1" ht="14" x14ac:dyDescent="0.3"/>
    <row r="892" customFormat="1" ht="14" x14ac:dyDescent="0.3"/>
    <row r="893" customFormat="1" ht="14" x14ac:dyDescent="0.3"/>
    <row r="894" customFormat="1" ht="14" x14ac:dyDescent="0.3"/>
    <row r="895" customFormat="1" ht="14" x14ac:dyDescent="0.3"/>
    <row r="896" customFormat="1" ht="14" x14ac:dyDescent="0.3"/>
    <row r="897" customFormat="1" ht="14" x14ac:dyDescent="0.3"/>
    <row r="898" customFormat="1" ht="14" x14ac:dyDescent="0.3"/>
    <row r="899" customFormat="1" ht="14" x14ac:dyDescent="0.3"/>
    <row r="900" customFormat="1" ht="14" x14ac:dyDescent="0.3"/>
    <row r="901" customFormat="1" ht="14" x14ac:dyDescent="0.3"/>
    <row r="902" customFormat="1" ht="14" x14ac:dyDescent="0.3"/>
    <row r="903" customFormat="1" ht="14" x14ac:dyDescent="0.3"/>
    <row r="904" customFormat="1" ht="14" x14ac:dyDescent="0.3"/>
    <row r="905" customFormat="1" ht="14" x14ac:dyDescent="0.3"/>
    <row r="906" customFormat="1" ht="14" x14ac:dyDescent="0.3"/>
    <row r="907" customFormat="1" ht="14" x14ac:dyDescent="0.3"/>
    <row r="908" customFormat="1" ht="14" x14ac:dyDescent="0.3"/>
    <row r="909" customFormat="1" ht="14" x14ac:dyDescent="0.3"/>
    <row r="910" customFormat="1" ht="14" x14ac:dyDescent="0.3"/>
    <row r="911" customFormat="1" ht="14" x14ac:dyDescent="0.3"/>
    <row r="912" customFormat="1" ht="14" x14ac:dyDescent="0.3"/>
    <row r="913" customFormat="1" ht="14" x14ac:dyDescent="0.3"/>
    <row r="914" customFormat="1" ht="14" x14ac:dyDescent="0.3"/>
    <row r="915" customFormat="1" ht="14" x14ac:dyDescent="0.3"/>
    <row r="916" customFormat="1" ht="14" x14ac:dyDescent="0.3"/>
    <row r="917" customFormat="1" ht="14" x14ac:dyDescent="0.3"/>
    <row r="918" customFormat="1" ht="14" x14ac:dyDescent="0.3"/>
    <row r="919" customFormat="1" ht="14" x14ac:dyDescent="0.3"/>
    <row r="920" customFormat="1" ht="14" x14ac:dyDescent="0.3"/>
    <row r="921" customFormat="1" ht="14" x14ac:dyDescent="0.3"/>
    <row r="922" customFormat="1" ht="14" x14ac:dyDescent="0.3"/>
    <row r="923" customFormat="1" ht="14" x14ac:dyDescent="0.3"/>
    <row r="924" customFormat="1" ht="14" x14ac:dyDescent="0.3"/>
    <row r="925" customFormat="1" ht="14" x14ac:dyDescent="0.3"/>
    <row r="926" customFormat="1" ht="14" x14ac:dyDescent="0.3"/>
    <row r="927" customFormat="1" ht="14" x14ac:dyDescent="0.3"/>
    <row r="928" customFormat="1" ht="14" x14ac:dyDescent="0.3"/>
    <row r="929" customFormat="1" ht="14" x14ac:dyDescent="0.3"/>
    <row r="930" customFormat="1" ht="14" x14ac:dyDescent="0.3"/>
    <row r="931" customFormat="1" ht="14" x14ac:dyDescent="0.3"/>
    <row r="932" customFormat="1" ht="14" x14ac:dyDescent="0.3"/>
    <row r="933" customFormat="1" ht="14" x14ac:dyDescent="0.3"/>
    <row r="934" customFormat="1" ht="14" x14ac:dyDescent="0.3"/>
    <row r="935" customFormat="1" ht="14" x14ac:dyDescent="0.3"/>
    <row r="936" customFormat="1" ht="14" x14ac:dyDescent="0.3"/>
    <row r="937" customFormat="1" ht="14" x14ac:dyDescent="0.3"/>
    <row r="938" customFormat="1" ht="14" x14ac:dyDescent="0.3"/>
    <row r="939" customFormat="1" ht="14" x14ac:dyDescent="0.3"/>
    <row r="940" customFormat="1" ht="14" x14ac:dyDescent="0.3"/>
    <row r="941" customFormat="1" ht="14" x14ac:dyDescent="0.3"/>
    <row r="942" customFormat="1" ht="14" x14ac:dyDescent="0.3"/>
    <row r="943" customFormat="1" ht="14" x14ac:dyDescent="0.3"/>
    <row r="944" customFormat="1" ht="14" x14ac:dyDescent="0.3"/>
    <row r="945" customFormat="1" ht="14" x14ac:dyDescent="0.3"/>
    <row r="946" customFormat="1" ht="14" x14ac:dyDescent="0.3"/>
    <row r="947" customFormat="1" ht="14" x14ac:dyDescent="0.3"/>
    <row r="948" customFormat="1" ht="14" x14ac:dyDescent="0.3"/>
    <row r="949" customFormat="1" ht="14" x14ac:dyDescent="0.3"/>
    <row r="950" customFormat="1" ht="14" x14ac:dyDescent="0.3"/>
    <row r="951" customFormat="1" ht="14" x14ac:dyDescent="0.3"/>
    <row r="952" customFormat="1" ht="14" x14ac:dyDescent="0.3"/>
    <row r="953" customFormat="1" ht="14" x14ac:dyDescent="0.3"/>
    <row r="954" customFormat="1" ht="14" x14ac:dyDescent="0.3"/>
    <row r="955" customFormat="1" ht="14" x14ac:dyDescent="0.3"/>
    <row r="956" customFormat="1" ht="14" x14ac:dyDescent="0.3"/>
    <row r="957" customFormat="1" ht="14" x14ac:dyDescent="0.3"/>
    <row r="958" customFormat="1" ht="14" x14ac:dyDescent="0.3"/>
    <row r="959" customFormat="1" ht="14" x14ac:dyDescent="0.3"/>
    <row r="960" customFormat="1" ht="14" x14ac:dyDescent="0.3"/>
    <row r="961" customFormat="1" ht="14" x14ac:dyDescent="0.3"/>
    <row r="962" customFormat="1" ht="14" x14ac:dyDescent="0.3"/>
    <row r="963" customFormat="1" ht="14" x14ac:dyDescent="0.3"/>
    <row r="964" customFormat="1" ht="14" x14ac:dyDescent="0.3"/>
    <row r="965" customFormat="1" ht="14" x14ac:dyDescent="0.3"/>
    <row r="966" customFormat="1" ht="14" x14ac:dyDescent="0.3"/>
    <row r="967" customFormat="1" ht="14" x14ac:dyDescent="0.3"/>
    <row r="968" customFormat="1" ht="14" x14ac:dyDescent="0.3"/>
    <row r="969" customFormat="1" ht="14" x14ac:dyDescent="0.3"/>
    <row r="970" customFormat="1" ht="14" x14ac:dyDescent="0.3"/>
    <row r="971" customFormat="1" ht="14" x14ac:dyDescent="0.3"/>
    <row r="972" customFormat="1" ht="14" x14ac:dyDescent="0.3"/>
    <row r="973" customFormat="1" ht="14" x14ac:dyDescent="0.3"/>
    <row r="974" customFormat="1" ht="14" x14ac:dyDescent="0.3"/>
    <row r="975" customFormat="1" ht="14" x14ac:dyDescent="0.3"/>
    <row r="976" customFormat="1" ht="14" x14ac:dyDescent="0.3"/>
    <row r="977" customFormat="1" ht="14" x14ac:dyDescent="0.3"/>
    <row r="978" customFormat="1" ht="14" x14ac:dyDescent="0.3"/>
    <row r="979" customFormat="1" ht="14" x14ac:dyDescent="0.3"/>
    <row r="980" customFormat="1" ht="14" x14ac:dyDescent="0.3"/>
    <row r="981" customFormat="1" ht="14" x14ac:dyDescent="0.3"/>
    <row r="982" customFormat="1" ht="14" x14ac:dyDescent="0.3"/>
    <row r="983" customFormat="1" ht="14" x14ac:dyDescent="0.3"/>
    <row r="984" customFormat="1" ht="14" x14ac:dyDescent="0.3"/>
    <row r="985" customFormat="1" ht="14" x14ac:dyDescent="0.3"/>
    <row r="986" customFormat="1" ht="14" x14ac:dyDescent="0.3"/>
    <row r="987" customFormat="1" ht="14" x14ac:dyDescent="0.3"/>
    <row r="988" customFormat="1" ht="14" x14ac:dyDescent="0.3"/>
    <row r="989" customFormat="1" ht="14" x14ac:dyDescent="0.3"/>
    <row r="990" customFormat="1" ht="14" x14ac:dyDescent="0.3"/>
    <row r="991" customFormat="1" ht="14" x14ac:dyDescent="0.3"/>
    <row r="992" customFormat="1" ht="14" x14ac:dyDescent="0.3"/>
    <row r="993" customFormat="1" ht="14" x14ac:dyDescent="0.3"/>
    <row r="994" customFormat="1" ht="14" x14ac:dyDescent="0.3"/>
    <row r="995" customFormat="1" ht="14" x14ac:dyDescent="0.3"/>
    <row r="996" customFormat="1" ht="14" x14ac:dyDescent="0.3"/>
    <row r="997" customFormat="1" ht="14" x14ac:dyDescent="0.3"/>
    <row r="998" customFormat="1" ht="14" x14ac:dyDescent="0.3"/>
    <row r="999" customFormat="1" ht="14" x14ac:dyDescent="0.3"/>
    <row r="1000" customFormat="1" ht="14" x14ac:dyDescent="0.3"/>
    <row r="1001" customFormat="1" ht="14" x14ac:dyDescent="0.3"/>
    <row r="1002" customFormat="1" ht="14" x14ac:dyDescent="0.3"/>
    <row r="1003" customFormat="1" ht="14" x14ac:dyDescent="0.3"/>
    <row r="1004" customFormat="1" ht="14" x14ac:dyDescent="0.3"/>
    <row r="1005" customFormat="1" ht="14" x14ac:dyDescent="0.3"/>
    <row r="1006" customFormat="1" ht="14" x14ac:dyDescent="0.3"/>
    <row r="1007" customFormat="1" ht="14" x14ac:dyDescent="0.3"/>
    <row r="1008" customFormat="1" ht="14" x14ac:dyDescent="0.3"/>
    <row r="1009" customFormat="1" ht="14" x14ac:dyDescent="0.3"/>
    <row r="1010" customFormat="1" ht="14" x14ac:dyDescent="0.3"/>
    <row r="1011" customFormat="1" ht="14" x14ac:dyDescent="0.3"/>
    <row r="1012" customFormat="1" ht="14" x14ac:dyDescent="0.3"/>
    <row r="1013" customFormat="1" ht="14" x14ac:dyDescent="0.3"/>
    <row r="1014" customFormat="1" ht="14" x14ac:dyDescent="0.3"/>
    <row r="1015" customFormat="1" ht="14" x14ac:dyDescent="0.3"/>
    <row r="1016" customFormat="1" ht="14" x14ac:dyDescent="0.3"/>
    <row r="1017" customFormat="1" ht="14" x14ac:dyDescent="0.3"/>
    <row r="1018" customFormat="1" ht="14" x14ac:dyDescent="0.3"/>
    <row r="1019" customFormat="1" ht="14" x14ac:dyDescent="0.3"/>
    <row r="1020" customFormat="1" ht="14" x14ac:dyDescent="0.3"/>
    <row r="1021" customFormat="1" ht="14" x14ac:dyDescent="0.3"/>
    <row r="1022" customFormat="1" ht="14" x14ac:dyDescent="0.3"/>
    <row r="1023" customFormat="1" ht="14" x14ac:dyDescent="0.3"/>
    <row r="1024" customFormat="1" ht="14" x14ac:dyDescent="0.3"/>
    <row r="1025" customFormat="1" ht="14" x14ac:dyDescent="0.3"/>
    <row r="1026" customFormat="1" ht="14" x14ac:dyDescent="0.3"/>
    <row r="1027" customFormat="1" ht="14" x14ac:dyDescent="0.3"/>
    <row r="1028" customFormat="1" ht="14" x14ac:dyDescent="0.3"/>
    <row r="1029" customFormat="1" ht="14" x14ac:dyDescent="0.3"/>
    <row r="1030" customFormat="1" ht="14" x14ac:dyDescent="0.3"/>
    <row r="1031" customFormat="1" ht="14" x14ac:dyDescent="0.3"/>
    <row r="1032" customFormat="1" ht="14" x14ac:dyDescent="0.3"/>
    <row r="1033" customFormat="1" ht="14" x14ac:dyDescent="0.3"/>
    <row r="1034" customFormat="1" ht="14" x14ac:dyDescent="0.3"/>
    <row r="1035" customFormat="1" ht="14" x14ac:dyDescent="0.3"/>
    <row r="1036" customFormat="1" ht="14" x14ac:dyDescent="0.3"/>
    <row r="1037" customFormat="1" ht="14" x14ac:dyDescent="0.3"/>
    <row r="1038" customFormat="1"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D205:D209 D192:D193 D238:D245 D221:D225 D213:D217 D254:D256 D265:D267 D275:D305 D7:D174" xr:uid="{9474AAF5-CC71-4D92-9EAD-E39337251220}">
      <formula1>"AGP,CLH,CLT,COM,CTD,CTI,DES,DISP,ELE,ESG,EST,EXM,EXQ,EXR,FRQ,REV,VAGO"</formula1>
    </dataValidation>
    <dataValidation type="list" allowBlank="1" sqref="B7:B174" xr:uid="{EAB69E15-5591-45E9-ADD8-59E98AF95D36}">
      <formula1>"DAS,DAS-1,DAS-2,DAS-3,DAS-4,DAS-5,CAA-1,CAA-2,CAA-3,CAA-4,CAA-5"</formula1>
    </dataValidation>
    <dataValidation type="list" allowBlank="1" sqref="B192:B193 B205:B209 B213:B217 B221:B225 B238:B245 B247 B254:B256 B258 B265:B267 B269" xr:uid="{04E1E6C3-179B-40BE-BAF4-A2079ED41F16}">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AAA25-FFAD-4FE9-B7CE-1B509F513DBF}">
  <dimension ref="A1:AD1038"/>
  <sheetViews>
    <sheetView workbookViewId="0">
      <selection sqref="A1:XFD1048576"/>
    </sheetView>
  </sheetViews>
  <sheetFormatPr defaultColWidth="12.58203125" defaultRowHeight="15" customHeight="1" x14ac:dyDescent="0.3"/>
  <cols>
    <col min="1" max="1" width="47" customWidth="1"/>
    <col min="2" max="2" width="13.75" bestFit="1" customWidth="1"/>
    <col min="3" max="3" width="30.5" customWidth="1"/>
    <col min="4" max="4" width="14.5" customWidth="1"/>
    <col min="5" max="5" width="9.58203125" customWidth="1"/>
    <col min="6" max="6" width="52.5" customWidth="1"/>
    <col min="7" max="7" width="18.08203125" customWidth="1"/>
    <col min="8" max="8" width="18.25" customWidth="1"/>
    <col min="9" max="9" width="17.83203125" customWidth="1"/>
    <col min="10" max="10" width="15.5820312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728</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131" t="s">
        <v>727</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5" t="s">
        <v>185</v>
      </c>
      <c r="B7" s="55" t="s">
        <v>29</v>
      </c>
      <c r="C7" s="61" t="s">
        <v>636</v>
      </c>
      <c r="D7" s="158" t="s">
        <v>227</v>
      </c>
      <c r="E7" s="159">
        <v>1</v>
      </c>
      <c r="F7" s="155" t="s">
        <v>700</v>
      </c>
      <c r="G7" s="160">
        <v>0</v>
      </c>
      <c r="H7" s="146">
        <v>1425.9</v>
      </c>
      <c r="I7" s="146">
        <v>5703.56</v>
      </c>
      <c r="J7" s="149">
        <f t="shared" ref="J7:J38" si="0">H7+I7</f>
        <v>7129.4600000000009</v>
      </c>
      <c r="K7" s="17"/>
      <c r="L7" s="17"/>
      <c r="M7" s="17"/>
      <c r="N7" s="17"/>
      <c r="O7" s="17"/>
      <c r="P7" s="17"/>
      <c r="Q7" s="17"/>
      <c r="R7" s="18"/>
      <c r="S7" s="18"/>
      <c r="T7" s="18"/>
      <c r="U7" s="18"/>
      <c r="V7" s="18"/>
      <c r="W7" s="18"/>
      <c r="X7" s="18"/>
      <c r="Y7" s="18"/>
      <c r="Z7" s="18"/>
      <c r="AA7" s="5"/>
      <c r="AB7" s="5"/>
      <c r="AC7" s="5"/>
      <c r="AD7" s="5"/>
    </row>
    <row r="8" spans="1:30" ht="14.5" x14ac:dyDescent="0.3">
      <c r="A8" s="63" t="s">
        <v>690</v>
      </c>
      <c r="B8" s="55" t="s">
        <v>449</v>
      </c>
      <c r="C8" s="63" t="s">
        <v>679</v>
      </c>
      <c r="D8" s="158" t="s">
        <v>227</v>
      </c>
      <c r="E8" s="159">
        <v>1</v>
      </c>
      <c r="F8" s="60" t="s">
        <v>620</v>
      </c>
      <c r="G8" s="160">
        <v>0</v>
      </c>
      <c r="H8" s="146">
        <v>3709.68</v>
      </c>
      <c r="I8" s="146">
        <v>14838.72</v>
      </c>
      <c r="J8" s="149">
        <f t="shared" si="0"/>
        <v>18548.399999999998</v>
      </c>
      <c r="K8" s="17"/>
      <c r="L8" s="17"/>
      <c r="M8" s="17"/>
      <c r="N8" s="17"/>
      <c r="O8" s="17"/>
      <c r="P8" s="17"/>
      <c r="Q8" s="17"/>
      <c r="R8" s="5"/>
      <c r="S8" s="5"/>
      <c r="T8" s="5"/>
      <c r="U8" s="5"/>
      <c r="V8" s="5"/>
      <c r="W8" s="5"/>
      <c r="X8" s="5"/>
      <c r="Y8" s="5"/>
      <c r="Z8" s="5"/>
      <c r="AA8" s="5"/>
      <c r="AB8" s="5"/>
      <c r="AC8" s="5"/>
      <c r="AD8" s="5"/>
    </row>
    <row r="9" spans="1:30" ht="14" x14ac:dyDescent="0.3">
      <c r="A9" s="55" t="s">
        <v>182</v>
      </c>
      <c r="B9" s="56" t="s">
        <v>39</v>
      </c>
      <c r="C9" s="59" t="s">
        <v>634</v>
      </c>
      <c r="D9" s="158" t="s">
        <v>407</v>
      </c>
      <c r="E9" s="159">
        <v>1</v>
      </c>
      <c r="F9" s="134" t="s">
        <v>421</v>
      </c>
      <c r="G9" s="160">
        <v>0</v>
      </c>
      <c r="H9" s="146"/>
      <c r="I9" s="146">
        <v>2003.96</v>
      </c>
      <c r="J9" s="149">
        <f t="shared" si="0"/>
        <v>2003.96</v>
      </c>
      <c r="K9" s="47"/>
      <c r="L9" s="47"/>
      <c r="M9" s="47"/>
      <c r="N9" s="47"/>
      <c r="O9" s="47"/>
      <c r="P9" s="47"/>
      <c r="Q9" s="47"/>
    </row>
    <row r="10" spans="1:30" ht="14" x14ac:dyDescent="0.3">
      <c r="A10" s="55" t="s">
        <v>218</v>
      </c>
      <c r="B10" s="55" t="s">
        <v>43</v>
      </c>
      <c r="C10" s="59" t="s">
        <v>222</v>
      </c>
      <c r="D10" s="158" t="s">
        <v>227</v>
      </c>
      <c r="E10" s="159">
        <v>1</v>
      </c>
      <c r="F10" s="60" t="s">
        <v>680</v>
      </c>
      <c r="G10" s="160">
        <v>0</v>
      </c>
      <c r="H10" s="147">
        <v>269.76</v>
      </c>
      <c r="I10" s="147">
        <v>1079.06</v>
      </c>
      <c r="J10" s="150">
        <f t="shared" si="0"/>
        <v>1348.82</v>
      </c>
    </row>
    <row r="11" spans="1:30" ht="14" x14ac:dyDescent="0.3">
      <c r="A11" s="56" t="s">
        <v>182</v>
      </c>
      <c r="B11" s="56" t="s">
        <v>39</v>
      </c>
      <c r="C11" s="59" t="s">
        <v>222</v>
      </c>
      <c r="D11" s="158" t="s">
        <v>227</v>
      </c>
      <c r="E11" s="159">
        <v>1</v>
      </c>
      <c r="F11" s="60" t="s">
        <v>231</v>
      </c>
      <c r="G11" s="160">
        <v>0</v>
      </c>
      <c r="H11" s="146">
        <v>500.99</v>
      </c>
      <c r="I11" s="146">
        <v>2003.96</v>
      </c>
      <c r="J11" s="149">
        <f t="shared" si="0"/>
        <v>2504.9499999999998</v>
      </c>
    </row>
    <row r="12" spans="1:30" ht="14" x14ac:dyDescent="0.3">
      <c r="A12" s="55" t="s">
        <v>188</v>
      </c>
      <c r="B12" s="55" t="s">
        <v>35</v>
      </c>
      <c r="C12" s="59" t="s">
        <v>222</v>
      </c>
      <c r="D12" s="158" t="s">
        <v>227</v>
      </c>
      <c r="E12" s="159">
        <v>1</v>
      </c>
      <c r="F12" s="60" t="s">
        <v>586</v>
      </c>
      <c r="G12" s="160">
        <v>0</v>
      </c>
      <c r="H12" s="146">
        <v>936.46</v>
      </c>
      <c r="I12" s="146">
        <v>3745.85</v>
      </c>
      <c r="J12" s="149">
        <f t="shared" si="0"/>
        <v>4682.3099999999995</v>
      </c>
    </row>
    <row r="13" spans="1:30" ht="14" x14ac:dyDescent="0.3">
      <c r="A13" s="55" t="s">
        <v>189</v>
      </c>
      <c r="B13" s="55" t="s">
        <v>31</v>
      </c>
      <c r="C13" s="59" t="s">
        <v>634</v>
      </c>
      <c r="D13" s="158" t="s">
        <v>227</v>
      </c>
      <c r="E13" s="159">
        <v>1</v>
      </c>
      <c r="F13" s="60" t="s">
        <v>505</v>
      </c>
      <c r="G13" s="160">
        <v>0</v>
      </c>
      <c r="H13" s="146">
        <v>1310.28</v>
      </c>
      <c r="I13" s="146">
        <v>5241.1099999999997</v>
      </c>
      <c r="J13" s="149">
        <f t="shared" si="0"/>
        <v>6551.3899999999994</v>
      </c>
    </row>
    <row r="14" spans="1:30" ht="14" x14ac:dyDescent="0.3">
      <c r="A14" s="55" t="s">
        <v>183</v>
      </c>
      <c r="B14" s="57" t="s">
        <v>27</v>
      </c>
      <c r="C14" s="63" t="s">
        <v>637</v>
      </c>
      <c r="D14" s="158" t="s">
        <v>407</v>
      </c>
      <c r="E14" s="159">
        <v>1</v>
      </c>
      <c r="F14" s="62" t="s">
        <v>233</v>
      </c>
      <c r="G14" s="160">
        <v>0</v>
      </c>
      <c r="H14" s="146"/>
      <c r="I14" s="146">
        <v>6782.61</v>
      </c>
      <c r="J14" s="149">
        <f t="shared" si="0"/>
        <v>6782.61</v>
      </c>
    </row>
    <row r="15" spans="1:30" ht="14" x14ac:dyDescent="0.3">
      <c r="A15" s="55" t="s">
        <v>207</v>
      </c>
      <c r="B15" s="57" t="s">
        <v>27</v>
      </c>
      <c r="C15" s="63" t="s">
        <v>636</v>
      </c>
      <c r="D15" s="158" t="s">
        <v>227</v>
      </c>
      <c r="E15" s="159">
        <v>1</v>
      </c>
      <c r="F15" s="60" t="s">
        <v>581</v>
      </c>
      <c r="G15" s="160">
        <v>0</v>
      </c>
      <c r="H15" s="146">
        <v>1695.65</v>
      </c>
      <c r="I15" s="146">
        <v>6782.61</v>
      </c>
      <c r="J15" s="149">
        <f t="shared" si="0"/>
        <v>8478.26</v>
      </c>
    </row>
    <row r="16" spans="1:30" ht="14" x14ac:dyDescent="0.3">
      <c r="A16" s="55" t="s">
        <v>196</v>
      </c>
      <c r="B16" s="57" t="s">
        <v>33</v>
      </c>
      <c r="C16" s="63" t="s">
        <v>637</v>
      </c>
      <c r="D16" s="158" t="s">
        <v>227</v>
      </c>
      <c r="E16" s="159">
        <v>1</v>
      </c>
      <c r="F16" s="90" t="s">
        <v>676</v>
      </c>
      <c r="G16" s="160">
        <v>0</v>
      </c>
      <c r="H16" s="146">
        <v>1079.06</v>
      </c>
      <c r="I16" s="145">
        <v>4316.21</v>
      </c>
      <c r="J16" s="149">
        <f t="shared" si="0"/>
        <v>5395.27</v>
      </c>
    </row>
    <row r="17" spans="1:10" ht="14" x14ac:dyDescent="0.3">
      <c r="A17" s="55" t="s">
        <v>182</v>
      </c>
      <c r="B17" s="56" t="s">
        <v>39</v>
      </c>
      <c r="C17" s="59" t="s">
        <v>634</v>
      </c>
      <c r="D17" s="158" t="s">
        <v>227</v>
      </c>
      <c r="E17" s="159">
        <v>1</v>
      </c>
      <c r="F17" s="60" t="s">
        <v>234</v>
      </c>
      <c r="G17" s="160">
        <v>0</v>
      </c>
      <c r="H17" s="146">
        <v>500.99</v>
      </c>
      <c r="I17" s="146">
        <v>2003.96</v>
      </c>
      <c r="J17" s="149">
        <f t="shared" si="0"/>
        <v>2504.9499999999998</v>
      </c>
    </row>
    <row r="18" spans="1:10" ht="14" x14ac:dyDescent="0.3">
      <c r="A18" s="55" t="s">
        <v>182</v>
      </c>
      <c r="B18" s="56" t="s">
        <v>39</v>
      </c>
      <c r="C18" s="61" t="s">
        <v>219</v>
      </c>
      <c r="D18" s="158" t="s">
        <v>227</v>
      </c>
      <c r="E18" s="159">
        <v>1</v>
      </c>
      <c r="F18" s="60" t="s">
        <v>235</v>
      </c>
      <c r="G18" s="160">
        <v>0</v>
      </c>
      <c r="H18" s="146">
        <v>500.99</v>
      </c>
      <c r="I18" s="146">
        <v>2003.96</v>
      </c>
      <c r="J18" s="149">
        <f t="shared" si="0"/>
        <v>2504.9499999999998</v>
      </c>
    </row>
    <row r="19" spans="1:10" ht="14" x14ac:dyDescent="0.3">
      <c r="A19" s="55" t="s">
        <v>181</v>
      </c>
      <c r="B19" s="57" t="s">
        <v>33</v>
      </c>
      <c r="C19" s="59" t="s">
        <v>634</v>
      </c>
      <c r="D19" s="158" t="s">
        <v>227</v>
      </c>
      <c r="E19" s="159">
        <v>1</v>
      </c>
      <c r="F19" s="60" t="s">
        <v>236</v>
      </c>
      <c r="G19" s="160">
        <v>0</v>
      </c>
      <c r="H19" s="146">
        <v>1079.06</v>
      </c>
      <c r="I19" s="145">
        <v>4316.21</v>
      </c>
      <c r="J19" s="149">
        <f t="shared" si="0"/>
        <v>5395.27</v>
      </c>
    </row>
    <row r="20" spans="1:10" ht="14" x14ac:dyDescent="0.3">
      <c r="A20" s="55" t="s">
        <v>183</v>
      </c>
      <c r="B20" s="57" t="s">
        <v>27</v>
      </c>
      <c r="C20" s="61" t="s">
        <v>219</v>
      </c>
      <c r="D20" s="158" t="s">
        <v>227</v>
      </c>
      <c r="E20" s="159">
        <v>1</v>
      </c>
      <c r="F20" s="61" t="s">
        <v>237</v>
      </c>
      <c r="G20" s="160">
        <v>0</v>
      </c>
      <c r="H20" s="146">
        <v>1695.65</v>
      </c>
      <c r="I20" s="146">
        <v>6782.61</v>
      </c>
      <c r="J20" s="149">
        <f t="shared" si="0"/>
        <v>8478.26</v>
      </c>
    </row>
    <row r="21" spans="1:10" ht="14" x14ac:dyDescent="0.3">
      <c r="A21" s="55" t="s">
        <v>183</v>
      </c>
      <c r="B21" s="57" t="s">
        <v>27</v>
      </c>
      <c r="C21" s="59" t="s">
        <v>222</v>
      </c>
      <c r="D21" s="158" t="s">
        <v>227</v>
      </c>
      <c r="E21" s="159">
        <v>1</v>
      </c>
      <c r="F21" s="60" t="s">
        <v>238</v>
      </c>
      <c r="G21" s="160">
        <v>0</v>
      </c>
      <c r="H21" s="146">
        <v>1695.65</v>
      </c>
      <c r="I21" s="146">
        <v>6782.61</v>
      </c>
      <c r="J21" s="149">
        <f t="shared" si="0"/>
        <v>8478.26</v>
      </c>
    </row>
    <row r="22" spans="1:10" ht="14" x14ac:dyDescent="0.3">
      <c r="A22" s="55" t="s">
        <v>185</v>
      </c>
      <c r="B22" s="55" t="s">
        <v>29</v>
      </c>
      <c r="C22" s="61" t="s">
        <v>636</v>
      </c>
      <c r="D22" s="158" t="s">
        <v>227</v>
      </c>
      <c r="E22" s="159">
        <v>1</v>
      </c>
      <c r="F22" s="60" t="s">
        <v>239</v>
      </c>
      <c r="G22" s="160">
        <v>0</v>
      </c>
      <c r="H22" s="146">
        <v>1425.9</v>
      </c>
      <c r="I22" s="146">
        <v>5703.56</v>
      </c>
      <c r="J22" s="149">
        <f t="shared" si="0"/>
        <v>7129.4600000000009</v>
      </c>
    </row>
    <row r="23" spans="1:10" ht="16.5" customHeight="1" x14ac:dyDescent="0.3">
      <c r="A23" s="55" t="s">
        <v>196</v>
      </c>
      <c r="B23" s="57" t="s">
        <v>33</v>
      </c>
      <c r="C23" s="61" t="s">
        <v>219</v>
      </c>
      <c r="D23" s="158" t="s">
        <v>407</v>
      </c>
      <c r="E23" s="159">
        <v>1</v>
      </c>
      <c r="F23" s="60" t="s">
        <v>423</v>
      </c>
      <c r="G23" s="160">
        <v>0</v>
      </c>
      <c r="H23" s="146"/>
      <c r="I23" s="145">
        <v>4316.21</v>
      </c>
      <c r="J23" s="149">
        <f t="shared" si="0"/>
        <v>4316.21</v>
      </c>
    </row>
    <row r="24" spans="1:10" ht="14" x14ac:dyDescent="0.3">
      <c r="A24" s="55" t="s">
        <v>183</v>
      </c>
      <c r="B24" s="57" t="s">
        <v>27</v>
      </c>
      <c r="C24" s="59" t="s">
        <v>222</v>
      </c>
      <c r="D24" s="158" t="s">
        <v>227</v>
      </c>
      <c r="E24" s="159">
        <v>1</v>
      </c>
      <c r="F24" s="60" t="s">
        <v>241</v>
      </c>
      <c r="G24" s="160">
        <v>0</v>
      </c>
      <c r="H24" s="146">
        <v>1695.65</v>
      </c>
      <c r="I24" s="146">
        <v>6782.61</v>
      </c>
      <c r="J24" s="149">
        <f t="shared" si="0"/>
        <v>8478.26</v>
      </c>
    </row>
    <row r="25" spans="1:10" ht="14" x14ac:dyDescent="0.3">
      <c r="A25" s="55" t="s">
        <v>189</v>
      </c>
      <c r="B25" s="55" t="s">
        <v>31</v>
      </c>
      <c r="C25" s="60" t="s">
        <v>636</v>
      </c>
      <c r="D25" s="158" t="s">
        <v>407</v>
      </c>
      <c r="E25" s="159">
        <v>1</v>
      </c>
      <c r="F25" s="60" t="s">
        <v>242</v>
      </c>
      <c r="G25" s="160">
        <v>0</v>
      </c>
      <c r="H25" s="146"/>
      <c r="I25" s="146">
        <v>5241.1099999999997</v>
      </c>
      <c r="J25" s="149">
        <f t="shared" si="0"/>
        <v>5241.1099999999997</v>
      </c>
    </row>
    <row r="26" spans="1:10" ht="14" x14ac:dyDescent="0.3">
      <c r="A26" s="55" t="s">
        <v>180</v>
      </c>
      <c r="B26" s="58" t="s">
        <v>37</v>
      </c>
      <c r="C26" s="61" t="s">
        <v>636</v>
      </c>
      <c r="D26" s="158" t="s">
        <v>227</v>
      </c>
      <c r="E26" s="159">
        <v>1</v>
      </c>
      <c r="F26" s="162" t="s">
        <v>649</v>
      </c>
      <c r="G26" s="160">
        <v>0</v>
      </c>
      <c r="H26" s="146">
        <v>770.75</v>
      </c>
      <c r="I26" s="145">
        <v>3083.01</v>
      </c>
      <c r="J26" s="149">
        <f t="shared" si="0"/>
        <v>3853.76</v>
      </c>
    </row>
    <row r="27" spans="1:10" ht="14" x14ac:dyDescent="0.3">
      <c r="A27" s="55" t="s">
        <v>180</v>
      </c>
      <c r="B27" s="58" t="s">
        <v>37</v>
      </c>
      <c r="C27" s="61" t="s">
        <v>222</v>
      </c>
      <c r="D27" s="158" t="s">
        <v>227</v>
      </c>
      <c r="E27" s="159">
        <v>1</v>
      </c>
      <c r="F27" s="60" t="s">
        <v>243</v>
      </c>
      <c r="G27" s="160">
        <v>0</v>
      </c>
      <c r="H27" s="146">
        <v>770.75</v>
      </c>
      <c r="I27" s="145">
        <v>3083.01</v>
      </c>
      <c r="J27" s="149">
        <f t="shared" si="0"/>
        <v>3853.76</v>
      </c>
    </row>
    <row r="28" spans="1:10" ht="14" x14ac:dyDescent="0.3">
      <c r="A28" s="55" t="s">
        <v>187</v>
      </c>
      <c r="B28" s="55" t="s">
        <v>25</v>
      </c>
      <c r="C28" s="61" t="s">
        <v>219</v>
      </c>
      <c r="D28" s="158" t="s">
        <v>227</v>
      </c>
      <c r="E28" s="159">
        <v>1</v>
      </c>
      <c r="F28" s="63" t="s">
        <v>244</v>
      </c>
      <c r="G28" s="160">
        <v>0</v>
      </c>
      <c r="H28" s="147">
        <v>2600</v>
      </c>
      <c r="I28" s="147">
        <v>10400</v>
      </c>
      <c r="J28" s="146">
        <f t="shared" si="0"/>
        <v>13000</v>
      </c>
    </row>
    <row r="29" spans="1:10" ht="14" x14ac:dyDescent="0.3">
      <c r="A29" s="55" t="s">
        <v>691</v>
      </c>
      <c r="B29" s="55" t="s">
        <v>449</v>
      </c>
      <c r="C29" s="63" t="s">
        <v>637</v>
      </c>
      <c r="D29" s="158" t="s">
        <v>227</v>
      </c>
      <c r="E29" s="159">
        <v>1</v>
      </c>
      <c r="F29" s="152" t="s">
        <v>640</v>
      </c>
      <c r="G29" s="160">
        <v>0</v>
      </c>
      <c r="H29" s="146">
        <v>3709.68</v>
      </c>
      <c r="I29" s="146">
        <v>14838.72</v>
      </c>
      <c r="J29" s="149">
        <f t="shared" si="0"/>
        <v>18548.399999999998</v>
      </c>
    </row>
    <row r="30" spans="1:10" ht="14" x14ac:dyDescent="0.3">
      <c r="A30" s="55" t="s">
        <v>180</v>
      </c>
      <c r="B30" s="58" t="s">
        <v>37</v>
      </c>
      <c r="C30" s="63" t="s">
        <v>679</v>
      </c>
      <c r="D30" s="158" t="s">
        <v>227</v>
      </c>
      <c r="E30" s="159">
        <v>1</v>
      </c>
      <c r="F30" s="60" t="s">
        <v>249</v>
      </c>
      <c r="G30" s="160">
        <v>0</v>
      </c>
      <c r="H30" s="146">
        <v>770.75</v>
      </c>
      <c r="I30" s="145">
        <v>3083.01</v>
      </c>
      <c r="J30" s="149">
        <f t="shared" si="0"/>
        <v>3853.76</v>
      </c>
    </row>
    <row r="31" spans="1:10" ht="14" x14ac:dyDescent="0.3">
      <c r="A31" s="55" t="s">
        <v>181</v>
      </c>
      <c r="B31" s="57" t="s">
        <v>33</v>
      </c>
      <c r="C31" s="60" t="s">
        <v>636</v>
      </c>
      <c r="D31" s="158" t="s">
        <v>407</v>
      </c>
      <c r="E31" s="159">
        <v>1</v>
      </c>
      <c r="F31" s="61" t="s">
        <v>595</v>
      </c>
      <c r="G31" s="160">
        <v>0</v>
      </c>
      <c r="H31" s="146"/>
      <c r="I31" s="145">
        <v>4316.21</v>
      </c>
      <c r="J31" s="149">
        <f t="shared" si="0"/>
        <v>4316.21</v>
      </c>
    </row>
    <row r="32" spans="1:10" ht="14" x14ac:dyDescent="0.3">
      <c r="A32" s="55" t="s">
        <v>182</v>
      </c>
      <c r="B32" s="56" t="s">
        <v>39</v>
      </c>
      <c r="C32" s="60" t="s">
        <v>226</v>
      </c>
      <c r="D32" s="158" t="s">
        <v>227</v>
      </c>
      <c r="E32" s="159">
        <v>1</v>
      </c>
      <c r="F32" s="165" t="s">
        <v>701</v>
      </c>
      <c r="G32" s="160">
        <v>0</v>
      </c>
      <c r="H32" s="146">
        <v>500.99</v>
      </c>
      <c r="I32" s="146">
        <v>2003.96</v>
      </c>
      <c r="J32" s="149">
        <f t="shared" si="0"/>
        <v>2504.9499999999998</v>
      </c>
    </row>
    <row r="33" spans="1:10" ht="14" x14ac:dyDescent="0.3">
      <c r="A33" s="55" t="s">
        <v>180</v>
      </c>
      <c r="B33" s="58" t="s">
        <v>37</v>
      </c>
      <c r="C33" s="61" t="s">
        <v>222</v>
      </c>
      <c r="D33" s="158" t="s">
        <v>227</v>
      </c>
      <c r="E33" s="159">
        <v>1</v>
      </c>
      <c r="F33" s="60" t="s">
        <v>612</v>
      </c>
      <c r="G33" s="160">
        <v>0</v>
      </c>
      <c r="H33" s="146">
        <v>770.75</v>
      </c>
      <c r="I33" s="145">
        <v>3083.01</v>
      </c>
      <c r="J33" s="149">
        <f t="shared" si="0"/>
        <v>3853.76</v>
      </c>
    </row>
    <row r="34" spans="1:10" ht="14" x14ac:dyDescent="0.3">
      <c r="A34" s="55" t="s">
        <v>182</v>
      </c>
      <c r="B34" s="56" t="s">
        <v>39</v>
      </c>
      <c r="C34" s="63" t="s">
        <v>222</v>
      </c>
      <c r="D34" s="158" t="s">
        <v>227</v>
      </c>
      <c r="E34" s="159">
        <v>1</v>
      </c>
      <c r="F34" s="89" t="s">
        <v>729</v>
      </c>
      <c r="G34" s="160">
        <v>0</v>
      </c>
      <c r="H34" s="146">
        <v>500.99</v>
      </c>
      <c r="I34" s="146">
        <v>2003.96</v>
      </c>
      <c r="J34" s="149">
        <f t="shared" si="0"/>
        <v>2504.9499999999998</v>
      </c>
    </row>
    <row r="35" spans="1:10" ht="14" x14ac:dyDescent="0.3">
      <c r="A35" s="55" t="s">
        <v>187</v>
      </c>
      <c r="B35" s="55" t="s">
        <v>25</v>
      </c>
      <c r="C35" s="59" t="s">
        <v>637</v>
      </c>
      <c r="D35" s="158" t="s">
        <v>227</v>
      </c>
      <c r="E35" s="159">
        <v>1</v>
      </c>
      <c r="F35" s="60" t="s">
        <v>623</v>
      </c>
      <c r="G35" s="160">
        <v>0</v>
      </c>
      <c r="H35" s="147">
        <v>2600</v>
      </c>
      <c r="I35" s="147">
        <v>10400</v>
      </c>
      <c r="J35" s="146">
        <f t="shared" si="0"/>
        <v>13000</v>
      </c>
    </row>
    <row r="36" spans="1:10" ht="14" x14ac:dyDescent="0.3">
      <c r="A36" s="55" t="s">
        <v>183</v>
      </c>
      <c r="B36" s="57" t="s">
        <v>27</v>
      </c>
      <c r="C36" s="59" t="s">
        <v>222</v>
      </c>
      <c r="D36" s="158" t="s">
        <v>227</v>
      </c>
      <c r="E36" s="159">
        <v>1</v>
      </c>
      <c r="F36" s="60" t="s">
        <v>253</v>
      </c>
      <c r="G36" s="160">
        <v>0</v>
      </c>
      <c r="H36" s="146">
        <v>1695.65</v>
      </c>
      <c r="I36" s="146">
        <v>6782.61</v>
      </c>
      <c r="J36" s="149">
        <f t="shared" si="0"/>
        <v>8478.26</v>
      </c>
    </row>
    <row r="37" spans="1:10" ht="14" x14ac:dyDescent="0.3">
      <c r="A37" s="55" t="s">
        <v>189</v>
      </c>
      <c r="B37" s="55" t="s">
        <v>31</v>
      </c>
      <c r="C37" s="63" t="s">
        <v>636</v>
      </c>
      <c r="D37" s="158" t="s">
        <v>407</v>
      </c>
      <c r="E37" s="159">
        <v>1</v>
      </c>
      <c r="F37" s="129" t="s">
        <v>254</v>
      </c>
      <c r="G37" s="160">
        <v>0</v>
      </c>
      <c r="H37" s="146"/>
      <c r="I37" s="146">
        <v>5241.1099999999997</v>
      </c>
      <c r="J37" s="149">
        <f t="shared" si="0"/>
        <v>5241.1099999999997</v>
      </c>
    </row>
    <row r="38" spans="1:10" ht="14" x14ac:dyDescent="0.3">
      <c r="A38" s="55" t="s">
        <v>692</v>
      </c>
      <c r="B38" s="55" t="s">
        <v>449</v>
      </c>
      <c r="C38" s="59" t="s">
        <v>634</v>
      </c>
      <c r="D38" s="158" t="s">
        <v>227</v>
      </c>
      <c r="E38" s="159">
        <v>1</v>
      </c>
      <c r="F38" s="60" t="s">
        <v>255</v>
      </c>
      <c r="G38" s="160">
        <v>0</v>
      </c>
      <c r="H38" s="146">
        <v>3709.68</v>
      </c>
      <c r="I38" s="146">
        <v>14838.72</v>
      </c>
      <c r="J38" s="149">
        <f t="shared" si="0"/>
        <v>18548.399999999998</v>
      </c>
    </row>
    <row r="39" spans="1:10" ht="14" x14ac:dyDescent="0.3">
      <c r="A39" s="55" t="s">
        <v>180</v>
      </c>
      <c r="B39" s="58" t="s">
        <v>37</v>
      </c>
      <c r="C39" s="59" t="s">
        <v>634</v>
      </c>
      <c r="D39" s="158" t="s">
        <v>227</v>
      </c>
      <c r="E39" s="159">
        <v>1</v>
      </c>
      <c r="F39" s="60" t="s">
        <v>257</v>
      </c>
      <c r="G39" s="160">
        <v>0</v>
      </c>
      <c r="H39" s="146">
        <v>770.75</v>
      </c>
      <c r="I39" s="145">
        <v>3083.01</v>
      </c>
      <c r="J39" s="149">
        <f t="shared" ref="J39:J70" si="1">H39+I39</f>
        <v>3853.76</v>
      </c>
    </row>
    <row r="40" spans="1:10" ht="14" x14ac:dyDescent="0.3">
      <c r="A40" s="55" t="s">
        <v>181</v>
      </c>
      <c r="B40" s="57" t="s">
        <v>33</v>
      </c>
      <c r="C40" s="61" t="s">
        <v>636</v>
      </c>
      <c r="D40" s="158" t="s">
        <v>227</v>
      </c>
      <c r="E40" s="159">
        <v>1</v>
      </c>
      <c r="F40" s="155" t="s">
        <v>650</v>
      </c>
      <c r="G40" s="160">
        <v>0</v>
      </c>
      <c r="H40" s="146">
        <v>1079.06</v>
      </c>
      <c r="I40" s="145">
        <v>4316.21</v>
      </c>
      <c r="J40" s="149">
        <f t="shared" si="1"/>
        <v>5395.27</v>
      </c>
    </row>
    <row r="41" spans="1:10" ht="26" x14ac:dyDescent="0.3">
      <c r="A41" s="55" t="s">
        <v>191</v>
      </c>
      <c r="B41" s="55" t="s">
        <v>31</v>
      </c>
      <c r="C41" s="61" t="s">
        <v>219</v>
      </c>
      <c r="D41" s="158" t="s">
        <v>407</v>
      </c>
      <c r="E41" s="159">
        <v>1</v>
      </c>
      <c r="F41" s="60" t="s">
        <v>258</v>
      </c>
      <c r="G41" s="160">
        <v>0</v>
      </c>
      <c r="H41" s="146"/>
      <c r="I41" s="146">
        <v>5241.1099999999997</v>
      </c>
      <c r="J41" s="149">
        <f t="shared" si="1"/>
        <v>5241.1099999999997</v>
      </c>
    </row>
    <row r="42" spans="1:10" ht="14" x14ac:dyDescent="0.3">
      <c r="A42" s="55" t="s">
        <v>180</v>
      </c>
      <c r="B42" s="58" t="s">
        <v>37</v>
      </c>
      <c r="C42" s="61" t="s">
        <v>636</v>
      </c>
      <c r="D42" s="158" t="s">
        <v>227</v>
      </c>
      <c r="E42" s="159">
        <v>1</v>
      </c>
      <c r="F42" s="155" t="s">
        <v>651</v>
      </c>
      <c r="G42" s="160">
        <v>0</v>
      </c>
      <c r="H42" s="146">
        <v>770.75</v>
      </c>
      <c r="I42" s="145">
        <v>3083.01</v>
      </c>
      <c r="J42" s="149">
        <f t="shared" si="1"/>
        <v>3853.76</v>
      </c>
    </row>
    <row r="43" spans="1:10" ht="14" x14ac:dyDescent="0.3">
      <c r="A43" s="55" t="s">
        <v>182</v>
      </c>
      <c r="B43" s="56" t="s">
        <v>39</v>
      </c>
      <c r="C43" s="59" t="s">
        <v>222</v>
      </c>
      <c r="D43" s="158" t="s">
        <v>227</v>
      </c>
      <c r="E43" s="159">
        <v>1</v>
      </c>
      <c r="F43" s="60" t="s">
        <v>260</v>
      </c>
      <c r="G43" s="160">
        <v>0</v>
      </c>
      <c r="H43" s="146">
        <v>500.99</v>
      </c>
      <c r="I43" s="146">
        <v>2003.96</v>
      </c>
      <c r="J43" s="149">
        <f t="shared" si="1"/>
        <v>2504.9499999999998</v>
      </c>
    </row>
    <row r="44" spans="1:10" ht="14" x14ac:dyDescent="0.3">
      <c r="A44" s="55" t="s">
        <v>183</v>
      </c>
      <c r="B44" s="57" t="s">
        <v>27</v>
      </c>
      <c r="C44" s="59" t="s">
        <v>222</v>
      </c>
      <c r="D44" s="158" t="s">
        <v>227</v>
      </c>
      <c r="E44" s="159">
        <v>1</v>
      </c>
      <c r="F44" s="60" t="s">
        <v>724</v>
      </c>
      <c r="G44" s="160">
        <v>0</v>
      </c>
      <c r="H44" s="146">
        <v>1695.65</v>
      </c>
      <c r="I44" s="146">
        <v>6782.61</v>
      </c>
      <c r="J44" s="149">
        <f t="shared" si="1"/>
        <v>8478.26</v>
      </c>
    </row>
    <row r="45" spans="1:10" ht="14" x14ac:dyDescent="0.3">
      <c r="A45" s="55" t="s">
        <v>183</v>
      </c>
      <c r="B45" s="57" t="s">
        <v>27</v>
      </c>
      <c r="C45" s="63" t="s">
        <v>222</v>
      </c>
      <c r="D45" s="158" t="s">
        <v>227</v>
      </c>
      <c r="E45" s="159">
        <v>1</v>
      </c>
      <c r="F45" s="61" t="s">
        <v>263</v>
      </c>
      <c r="G45" s="160">
        <v>0</v>
      </c>
      <c r="H45" s="146">
        <v>1695.65</v>
      </c>
      <c r="I45" s="146">
        <v>6782.61</v>
      </c>
      <c r="J45" s="149">
        <f t="shared" si="1"/>
        <v>8478.26</v>
      </c>
    </row>
    <row r="46" spans="1:10" ht="14" x14ac:dyDescent="0.3">
      <c r="A46" s="55" t="s">
        <v>185</v>
      </c>
      <c r="B46" s="55" t="s">
        <v>29</v>
      </c>
      <c r="C46" s="59" t="s">
        <v>634</v>
      </c>
      <c r="D46" s="158" t="s">
        <v>227</v>
      </c>
      <c r="E46" s="159">
        <v>1</v>
      </c>
      <c r="F46" s="60" t="s">
        <v>264</v>
      </c>
      <c r="G46" s="160">
        <v>0</v>
      </c>
      <c r="H46" s="146">
        <v>1425.9</v>
      </c>
      <c r="I46" s="146">
        <v>5703.56</v>
      </c>
      <c r="J46" s="149">
        <f t="shared" si="1"/>
        <v>7129.4600000000009</v>
      </c>
    </row>
    <row r="47" spans="1:10" ht="14" x14ac:dyDescent="0.3">
      <c r="A47" s="55" t="s">
        <v>188</v>
      </c>
      <c r="B47" s="55" t="s">
        <v>35</v>
      </c>
      <c r="C47" s="59" t="s">
        <v>222</v>
      </c>
      <c r="D47" s="158" t="s">
        <v>227</v>
      </c>
      <c r="E47" s="159">
        <v>1</v>
      </c>
      <c r="F47" s="60" t="s">
        <v>265</v>
      </c>
      <c r="G47" s="160">
        <v>0</v>
      </c>
      <c r="H47" s="146">
        <v>936.46</v>
      </c>
      <c r="I47" s="146">
        <v>3745.85</v>
      </c>
      <c r="J47" s="149">
        <f t="shared" si="1"/>
        <v>4682.3099999999995</v>
      </c>
    </row>
    <row r="48" spans="1:10" ht="14" x14ac:dyDescent="0.3">
      <c r="A48" s="55" t="s">
        <v>180</v>
      </c>
      <c r="B48" s="58" t="s">
        <v>37</v>
      </c>
      <c r="C48" s="60" t="s">
        <v>226</v>
      </c>
      <c r="D48" s="158" t="s">
        <v>407</v>
      </c>
      <c r="E48" s="159">
        <v>1</v>
      </c>
      <c r="F48" s="60" t="s">
        <v>266</v>
      </c>
      <c r="G48" s="160">
        <v>0</v>
      </c>
      <c r="H48" s="146"/>
      <c r="I48" s="145">
        <v>3083.01</v>
      </c>
      <c r="J48" s="149">
        <f t="shared" si="1"/>
        <v>3083.01</v>
      </c>
    </row>
    <row r="49" spans="1:10" ht="14" x14ac:dyDescent="0.3">
      <c r="A49" s="55" t="s">
        <v>182</v>
      </c>
      <c r="B49" s="56" t="s">
        <v>39</v>
      </c>
      <c r="C49" s="59" t="s">
        <v>222</v>
      </c>
      <c r="D49" s="158" t="s">
        <v>227</v>
      </c>
      <c r="E49" s="159">
        <v>1</v>
      </c>
      <c r="F49" s="60" t="s">
        <v>268</v>
      </c>
      <c r="G49" s="160">
        <v>0</v>
      </c>
      <c r="H49" s="146">
        <v>500.99</v>
      </c>
      <c r="I49" s="146">
        <v>2003.96</v>
      </c>
      <c r="J49" s="149">
        <f t="shared" si="1"/>
        <v>2504.9499999999998</v>
      </c>
    </row>
    <row r="50" spans="1:10" ht="14" x14ac:dyDescent="0.3">
      <c r="A50" s="55" t="s">
        <v>185</v>
      </c>
      <c r="B50" s="55" t="s">
        <v>29</v>
      </c>
      <c r="C50" s="63" t="s">
        <v>637</v>
      </c>
      <c r="D50" s="158" t="s">
        <v>227</v>
      </c>
      <c r="E50" s="159">
        <v>1</v>
      </c>
      <c r="F50" s="60" t="s">
        <v>674</v>
      </c>
      <c r="G50" s="160">
        <v>0</v>
      </c>
      <c r="H50" s="146">
        <v>1425.9</v>
      </c>
      <c r="I50" s="146">
        <v>5703.56</v>
      </c>
      <c r="J50" s="149">
        <f t="shared" si="1"/>
        <v>7129.4600000000009</v>
      </c>
    </row>
    <row r="51" spans="1:10" ht="14" x14ac:dyDescent="0.3">
      <c r="A51" s="55" t="s">
        <v>181</v>
      </c>
      <c r="B51" s="57" t="s">
        <v>33</v>
      </c>
      <c r="C51" s="61" t="s">
        <v>219</v>
      </c>
      <c r="D51" s="158" t="s">
        <v>227</v>
      </c>
      <c r="E51" s="159">
        <v>1</v>
      </c>
      <c r="F51" s="61" t="s">
        <v>270</v>
      </c>
      <c r="G51" s="160">
        <v>0</v>
      </c>
      <c r="H51" s="146">
        <v>1079.06</v>
      </c>
      <c r="I51" s="145">
        <v>4316.21</v>
      </c>
      <c r="J51" s="149">
        <f t="shared" si="1"/>
        <v>5395.27</v>
      </c>
    </row>
    <row r="52" spans="1:10" ht="14" x14ac:dyDescent="0.3">
      <c r="A52" s="55" t="s">
        <v>183</v>
      </c>
      <c r="B52" s="57" t="s">
        <v>27</v>
      </c>
      <c r="C52" s="59" t="s">
        <v>222</v>
      </c>
      <c r="D52" s="158" t="s">
        <v>407</v>
      </c>
      <c r="E52" s="159">
        <v>1</v>
      </c>
      <c r="F52" s="60" t="s">
        <v>271</v>
      </c>
      <c r="G52" s="160">
        <v>0</v>
      </c>
      <c r="H52" s="146"/>
      <c r="I52" s="146">
        <v>6782.61</v>
      </c>
      <c r="J52" s="149">
        <f t="shared" si="1"/>
        <v>6782.61</v>
      </c>
    </row>
    <row r="53" spans="1:10" ht="14" x14ac:dyDescent="0.3">
      <c r="A53" s="55" t="s">
        <v>180</v>
      </c>
      <c r="B53" s="58" t="s">
        <v>37</v>
      </c>
      <c r="C53" s="63" t="s">
        <v>636</v>
      </c>
      <c r="D53" s="158" t="s">
        <v>227</v>
      </c>
      <c r="E53" s="159">
        <v>1</v>
      </c>
      <c r="F53" s="90" t="s">
        <v>642</v>
      </c>
      <c r="G53" s="160">
        <v>0</v>
      </c>
      <c r="H53" s="146">
        <v>770.75</v>
      </c>
      <c r="I53" s="145">
        <v>3083.01</v>
      </c>
      <c r="J53" s="149">
        <f t="shared" si="1"/>
        <v>3853.76</v>
      </c>
    </row>
    <row r="54" spans="1:10" ht="14" x14ac:dyDescent="0.3">
      <c r="A54" s="55" t="s">
        <v>195</v>
      </c>
      <c r="B54" s="55" t="s">
        <v>41</v>
      </c>
      <c r="C54" s="60" t="s">
        <v>636</v>
      </c>
      <c r="D54" s="158" t="s">
        <v>227</v>
      </c>
      <c r="E54" s="159">
        <v>1</v>
      </c>
      <c r="F54" s="60" t="s">
        <v>590</v>
      </c>
      <c r="G54" s="160">
        <v>0</v>
      </c>
      <c r="H54" s="146">
        <v>308.3</v>
      </c>
      <c r="I54" s="146">
        <v>1233.21</v>
      </c>
      <c r="J54" s="150">
        <f t="shared" si="1"/>
        <v>1541.51</v>
      </c>
    </row>
    <row r="55" spans="1:10" ht="14" x14ac:dyDescent="0.3">
      <c r="A55" s="55" t="s">
        <v>182</v>
      </c>
      <c r="B55" s="56" t="s">
        <v>39</v>
      </c>
      <c r="C55" s="59" t="s">
        <v>222</v>
      </c>
      <c r="D55" s="158" t="s">
        <v>227</v>
      </c>
      <c r="E55" s="159">
        <v>1</v>
      </c>
      <c r="F55" s="60" t="s">
        <v>278</v>
      </c>
      <c r="G55" s="160">
        <v>0</v>
      </c>
      <c r="H55" s="146">
        <v>500.99</v>
      </c>
      <c r="I55" s="146">
        <v>2003.96</v>
      </c>
      <c r="J55" s="149">
        <f t="shared" si="1"/>
        <v>2504.9499999999998</v>
      </c>
    </row>
    <row r="56" spans="1:10" ht="14" x14ac:dyDescent="0.3">
      <c r="A56" s="55" t="s">
        <v>195</v>
      </c>
      <c r="B56" s="55" t="s">
        <v>41</v>
      </c>
      <c r="C56" s="59" t="s">
        <v>222</v>
      </c>
      <c r="D56" s="158" t="s">
        <v>227</v>
      </c>
      <c r="E56" s="159">
        <v>1</v>
      </c>
      <c r="F56" s="61" t="s">
        <v>280</v>
      </c>
      <c r="G56" s="160">
        <v>0</v>
      </c>
      <c r="H56" s="146">
        <v>308.3</v>
      </c>
      <c r="I56" s="146">
        <v>1233.21</v>
      </c>
      <c r="J56" s="150">
        <f t="shared" si="1"/>
        <v>1541.51</v>
      </c>
    </row>
    <row r="57" spans="1:10" ht="14" x14ac:dyDescent="0.3">
      <c r="A57" s="55" t="s">
        <v>189</v>
      </c>
      <c r="B57" s="55" t="s">
        <v>31</v>
      </c>
      <c r="C57" s="63" t="s">
        <v>222</v>
      </c>
      <c r="D57" s="158" t="s">
        <v>227</v>
      </c>
      <c r="E57" s="159">
        <v>1</v>
      </c>
      <c r="F57" s="90" t="s">
        <v>730</v>
      </c>
      <c r="G57" s="160">
        <v>0</v>
      </c>
      <c r="H57" s="146">
        <v>1310.28</v>
      </c>
      <c r="I57" s="146">
        <v>5241.1099999999997</v>
      </c>
      <c r="J57" s="149">
        <f t="shared" si="1"/>
        <v>6551.3899999999994</v>
      </c>
    </row>
    <row r="58" spans="1:10" ht="14" x14ac:dyDescent="0.3">
      <c r="A58" s="55" t="s">
        <v>185</v>
      </c>
      <c r="B58" s="55" t="s">
        <v>29</v>
      </c>
      <c r="C58" s="59" t="s">
        <v>222</v>
      </c>
      <c r="D58" s="158" t="s">
        <v>227</v>
      </c>
      <c r="E58" s="159">
        <v>1</v>
      </c>
      <c r="F58" s="61" t="s">
        <v>611</v>
      </c>
      <c r="G58" s="160">
        <v>0</v>
      </c>
      <c r="H58" s="146">
        <v>1425.9</v>
      </c>
      <c r="I58" s="146">
        <v>5703.56</v>
      </c>
      <c r="J58" s="149">
        <f t="shared" si="1"/>
        <v>7129.4600000000009</v>
      </c>
    </row>
    <row r="59" spans="1:10" ht="14" x14ac:dyDescent="0.3">
      <c r="A59" s="55" t="s">
        <v>189</v>
      </c>
      <c r="B59" s="55" t="s">
        <v>31</v>
      </c>
      <c r="C59" s="61" t="s">
        <v>219</v>
      </c>
      <c r="D59" s="158" t="s">
        <v>227</v>
      </c>
      <c r="E59" s="159">
        <v>1</v>
      </c>
      <c r="F59" s="60" t="s">
        <v>281</v>
      </c>
      <c r="G59" s="160">
        <v>0</v>
      </c>
      <c r="H59" s="146">
        <v>1310.28</v>
      </c>
      <c r="I59" s="146">
        <v>5241.1099999999997</v>
      </c>
      <c r="J59" s="149">
        <f t="shared" si="1"/>
        <v>6551.3899999999994</v>
      </c>
    </row>
    <row r="60" spans="1:10" ht="14" x14ac:dyDescent="0.3">
      <c r="A60" s="55" t="s">
        <v>187</v>
      </c>
      <c r="B60" s="55" t="s">
        <v>25</v>
      </c>
      <c r="C60" s="59" t="s">
        <v>222</v>
      </c>
      <c r="D60" s="158" t="s">
        <v>227</v>
      </c>
      <c r="E60" s="159">
        <v>1</v>
      </c>
      <c r="F60" s="60" t="s">
        <v>282</v>
      </c>
      <c r="G60" s="160">
        <v>0</v>
      </c>
      <c r="H60" s="147">
        <v>2600</v>
      </c>
      <c r="I60" s="147">
        <v>10400</v>
      </c>
      <c r="J60" s="146">
        <f t="shared" si="1"/>
        <v>13000</v>
      </c>
    </row>
    <row r="61" spans="1:10" ht="14" x14ac:dyDescent="0.3">
      <c r="A61" s="55" t="s">
        <v>196</v>
      </c>
      <c r="B61" s="57" t="s">
        <v>33</v>
      </c>
      <c r="C61" s="61" t="s">
        <v>219</v>
      </c>
      <c r="D61" s="158" t="s">
        <v>227</v>
      </c>
      <c r="E61" s="159">
        <v>1</v>
      </c>
      <c r="F61" s="62" t="s">
        <v>283</v>
      </c>
      <c r="G61" s="160">
        <v>0</v>
      </c>
      <c r="H61" s="146">
        <v>1079.06</v>
      </c>
      <c r="I61" s="145">
        <v>4316.21</v>
      </c>
      <c r="J61" s="149">
        <f t="shared" si="1"/>
        <v>5395.27</v>
      </c>
    </row>
    <row r="62" spans="1:10" ht="14" x14ac:dyDescent="0.3">
      <c r="A62" s="55" t="s">
        <v>189</v>
      </c>
      <c r="B62" s="55" t="s">
        <v>31</v>
      </c>
      <c r="C62" s="60" t="s">
        <v>226</v>
      </c>
      <c r="D62" s="158" t="s">
        <v>227</v>
      </c>
      <c r="E62" s="159">
        <v>1</v>
      </c>
      <c r="F62" s="61" t="s">
        <v>284</v>
      </c>
      <c r="G62" s="160">
        <v>0</v>
      </c>
      <c r="H62" s="146">
        <v>1310.28</v>
      </c>
      <c r="I62" s="146">
        <v>5241.1099999999997</v>
      </c>
      <c r="J62" s="149">
        <f t="shared" si="1"/>
        <v>6551.3899999999994</v>
      </c>
    </row>
    <row r="63" spans="1:10" ht="14" x14ac:dyDescent="0.3">
      <c r="A63" s="55" t="s">
        <v>182</v>
      </c>
      <c r="B63" s="56" t="s">
        <v>39</v>
      </c>
      <c r="C63" s="60" t="s">
        <v>226</v>
      </c>
      <c r="D63" s="158" t="s">
        <v>227</v>
      </c>
      <c r="E63" s="159">
        <v>1</v>
      </c>
      <c r="F63" s="63" t="s">
        <v>702</v>
      </c>
      <c r="G63" s="160">
        <v>0</v>
      </c>
      <c r="H63" s="146">
        <v>500.99</v>
      </c>
      <c r="I63" s="146">
        <v>2003.96</v>
      </c>
      <c r="J63" s="149">
        <f t="shared" si="1"/>
        <v>2504.9499999999998</v>
      </c>
    </row>
    <row r="64" spans="1:10" ht="14" x14ac:dyDescent="0.3">
      <c r="A64" s="55" t="s">
        <v>182</v>
      </c>
      <c r="B64" s="56" t="s">
        <v>39</v>
      </c>
      <c r="C64" s="59" t="s">
        <v>226</v>
      </c>
      <c r="D64" s="158" t="s">
        <v>407</v>
      </c>
      <c r="E64" s="159">
        <v>1</v>
      </c>
      <c r="F64" s="60" t="s">
        <v>731</v>
      </c>
      <c r="G64" s="160">
        <v>0</v>
      </c>
      <c r="H64" s="146"/>
      <c r="I64" s="146">
        <v>2003.96</v>
      </c>
      <c r="J64" s="149">
        <f t="shared" si="1"/>
        <v>2003.96</v>
      </c>
    </row>
    <row r="65" spans="1:10" ht="14" x14ac:dyDescent="0.3">
      <c r="A65" s="55" t="s">
        <v>182</v>
      </c>
      <c r="B65" s="56" t="s">
        <v>39</v>
      </c>
      <c r="C65" s="59" t="s">
        <v>634</v>
      </c>
      <c r="D65" s="158" t="s">
        <v>227</v>
      </c>
      <c r="E65" s="159">
        <v>1</v>
      </c>
      <c r="F65" s="155" t="s">
        <v>703</v>
      </c>
      <c r="G65" s="160">
        <v>0</v>
      </c>
      <c r="H65" s="146">
        <v>500.99</v>
      </c>
      <c r="I65" s="146">
        <v>2003.96</v>
      </c>
      <c r="J65" s="149">
        <f t="shared" si="1"/>
        <v>2504.9499999999998</v>
      </c>
    </row>
    <row r="66" spans="1:10" ht="14" x14ac:dyDescent="0.3">
      <c r="A66" s="55" t="s">
        <v>203</v>
      </c>
      <c r="B66" s="55" t="s">
        <v>31</v>
      </c>
      <c r="C66" s="60" t="s">
        <v>226</v>
      </c>
      <c r="D66" s="158" t="s">
        <v>407</v>
      </c>
      <c r="E66" s="159">
        <v>1</v>
      </c>
      <c r="F66" s="129" t="s">
        <v>288</v>
      </c>
      <c r="G66" s="160">
        <v>0</v>
      </c>
      <c r="H66" s="146"/>
      <c r="I66" s="146">
        <v>5241.1099999999997</v>
      </c>
      <c r="J66" s="149">
        <f t="shared" si="1"/>
        <v>5241.1099999999997</v>
      </c>
    </row>
    <row r="67" spans="1:10" ht="14" x14ac:dyDescent="0.3">
      <c r="A67" s="55" t="s">
        <v>189</v>
      </c>
      <c r="B67" s="55" t="s">
        <v>31</v>
      </c>
      <c r="C67" s="61" t="s">
        <v>636</v>
      </c>
      <c r="D67" s="158" t="s">
        <v>227</v>
      </c>
      <c r="E67" s="159">
        <v>1</v>
      </c>
      <c r="F67" s="90" t="s">
        <v>643</v>
      </c>
      <c r="G67" s="160">
        <v>0</v>
      </c>
      <c r="H67" s="146">
        <v>1310.28</v>
      </c>
      <c r="I67" s="146">
        <v>5241.1099999999997</v>
      </c>
      <c r="J67" s="149">
        <f t="shared" si="1"/>
        <v>6551.3899999999994</v>
      </c>
    </row>
    <row r="68" spans="1:10" ht="14" x14ac:dyDescent="0.3">
      <c r="A68" s="56" t="s">
        <v>189</v>
      </c>
      <c r="B68" s="56" t="s">
        <v>31</v>
      </c>
      <c r="C68" s="59" t="s">
        <v>634</v>
      </c>
      <c r="D68" s="158" t="s">
        <v>227</v>
      </c>
      <c r="E68" s="159">
        <v>1</v>
      </c>
      <c r="F68" s="60" t="s">
        <v>704</v>
      </c>
      <c r="G68" s="160">
        <v>0</v>
      </c>
      <c r="H68" s="146">
        <v>1310.28</v>
      </c>
      <c r="I68" s="146">
        <v>5241.1099999999997</v>
      </c>
      <c r="J68" s="149">
        <f t="shared" si="1"/>
        <v>6551.3899999999994</v>
      </c>
    </row>
    <row r="69" spans="1:10" ht="14" x14ac:dyDescent="0.3">
      <c r="A69" s="55" t="s">
        <v>201</v>
      </c>
      <c r="B69" s="56" t="s">
        <v>39</v>
      </c>
      <c r="C69" s="63" t="s">
        <v>637</v>
      </c>
      <c r="D69" s="158" t="s">
        <v>227</v>
      </c>
      <c r="E69" s="159">
        <v>1</v>
      </c>
      <c r="F69" s="60" t="s">
        <v>594</v>
      </c>
      <c r="G69" s="160">
        <v>0</v>
      </c>
      <c r="H69" s="146">
        <v>500.99</v>
      </c>
      <c r="I69" s="146">
        <v>2003.96</v>
      </c>
      <c r="J69" s="149">
        <f t="shared" si="1"/>
        <v>2504.9499999999998</v>
      </c>
    </row>
    <row r="70" spans="1:10" ht="14" x14ac:dyDescent="0.3">
      <c r="A70" s="55" t="s">
        <v>182</v>
      </c>
      <c r="B70" s="56" t="s">
        <v>39</v>
      </c>
      <c r="C70" s="59" t="s">
        <v>634</v>
      </c>
      <c r="D70" s="158" t="s">
        <v>227</v>
      </c>
      <c r="E70" s="159">
        <v>1</v>
      </c>
      <c r="F70" s="60" t="s">
        <v>732</v>
      </c>
      <c r="G70" s="160">
        <v>0</v>
      </c>
      <c r="H70" s="146">
        <v>500.99</v>
      </c>
      <c r="I70" s="146">
        <v>2003.96</v>
      </c>
      <c r="J70" s="149">
        <f t="shared" si="1"/>
        <v>2504.9499999999998</v>
      </c>
    </row>
    <row r="71" spans="1:10" ht="14" x14ac:dyDescent="0.3">
      <c r="A71" s="55" t="s">
        <v>188</v>
      </c>
      <c r="B71" s="55" t="s">
        <v>35</v>
      </c>
      <c r="C71" s="59" t="s">
        <v>219</v>
      </c>
      <c r="D71" s="158" t="s">
        <v>227</v>
      </c>
      <c r="E71" s="159">
        <v>1</v>
      </c>
      <c r="F71" s="155" t="s">
        <v>705</v>
      </c>
      <c r="G71" s="160">
        <v>0</v>
      </c>
      <c r="H71" s="146">
        <v>936.46</v>
      </c>
      <c r="I71" s="146">
        <v>3745.85</v>
      </c>
      <c r="J71" s="149">
        <f t="shared" ref="J71:J102" si="2">H71+I71</f>
        <v>4682.3099999999995</v>
      </c>
    </row>
    <row r="72" spans="1:10" ht="14" x14ac:dyDescent="0.3">
      <c r="A72" s="55" t="s">
        <v>199</v>
      </c>
      <c r="B72" s="55" t="s">
        <v>31</v>
      </c>
      <c r="C72" s="59" t="s">
        <v>634</v>
      </c>
      <c r="D72" s="158" t="s">
        <v>227</v>
      </c>
      <c r="E72" s="159">
        <v>1</v>
      </c>
      <c r="F72" s="129" t="s">
        <v>297</v>
      </c>
      <c r="G72" s="160">
        <v>0</v>
      </c>
      <c r="H72" s="146">
        <v>1310.28</v>
      </c>
      <c r="I72" s="146">
        <v>5241.1099999999997</v>
      </c>
      <c r="J72" s="149">
        <f t="shared" si="2"/>
        <v>6551.3899999999994</v>
      </c>
    </row>
    <row r="73" spans="1:10" ht="14" x14ac:dyDescent="0.3">
      <c r="A73" s="55" t="s">
        <v>200</v>
      </c>
      <c r="B73" s="57" t="s">
        <v>33</v>
      </c>
      <c r="C73" s="59" t="s">
        <v>222</v>
      </c>
      <c r="D73" s="158" t="s">
        <v>407</v>
      </c>
      <c r="E73" s="159">
        <v>1</v>
      </c>
      <c r="F73" s="60" t="s">
        <v>298</v>
      </c>
      <c r="G73" s="160">
        <v>0</v>
      </c>
      <c r="H73" s="146"/>
      <c r="I73" s="145">
        <v>4316.21</v>
      </c>
      <c r="J73" s="149">
        <f t="shared" si="2"/>
        <v>4316.21</v>
      </c>
    </row>
    <row r="74" spans="1:10" ht="14" x14ac:dyDescent="0.3">
      <c r="A74" s="55" t="s">
        <v>183</v>
      </c>
      <c r="B74" s="57" t="s">
        <v>27</v>
      </c>
      <c r="C74" s="61" t="s">
        <v>636</v>
      </c>
      <c r="D74" s="158" t="s">
        <v>227</v>
      </c>
      <c r="E74" s="159">
        <v>1</v>
      </c>
      <c r="F74" s="90" t="s">
        <v>610</v>
      </c>
      <c r="G74" s="160">
        <v>0</v>
      </c>
      <c r="H74" s="146">
        <v>1695.65</v>
      </c>
      <c r="I74" s="146">
        <v>6782.61</v>
      </c>
      <c r="J74" s="149">
        <f t="shared" si="2"/>
        <v>8478.26</v>
      </c>
    </row>
    <row r="75" spans="1:10" ht="14" x14ac:dyDescent="0.3">
      <c r="A75" s="55" t="s">
        <v>202</v>
      </c>
      <c r="B75" s="55" t="s">
        <v>31</v>
      </c>
      <c r="C75" s="59" t="s">
        <v>222</v>
      </c>
      <c r="D75" s="158" t="s">
        <v>407</v>
      </c>
      <c r="E75" s="159">
        <v>1</v>
      </c>
      <c r="F75" s="60" t="s">
        <v>300</v>
      </c>
      <c r="G75" s="160">
        <v>0</v>
      </c>
      <c r="H75" s="146"/>
      <c r="I75" s="146">
        <v>5241.1099999999997</v>
      </c>
      <c r="J75" s="149">
        <f t="shared" si="2"/>
        <v>5241.1099999999997</v>
      </c>
    </row>
    <row r="76" spans="1:10" ht="14" x14ac:dyDescent="0.3">
      <c r="A76" s="55" t="s">
        <v>180</v>
      </c>
      <c r="B76" s="58" t="s">
        <v>37</v>
      </c>
      <c r="C76" s="61" t="s">
        <v>636</v>
      </c>
      <c r="D76" s="158" t="s">
        <v>227</v>
      </c>
      <c r="E76" s="159">
        <v>1</v>
      </c>
      <c r="F76" s="60" t="s">
        <v>614</v>
      </c>
      <c r="G76" s="160">
        <v>0</v>
      </c>
      <c r="H76" s="146">
        <v>770.75</v>
      </c>
      <c r="I76" s="145">
        <v>3083.01</v>
      </c>
      <c r="J76" s="149">
        <f t="shared" si="2"/>
        <v>3853.76</v>
      </c>
    </row>
    <row r="77" spans="1:10" ht="14" x14ac:dyDescent="0.3">
      <c r="A77" s="55" t="s">
        <v>189</v>
      </c>
      <c r="B77" s="55" t="s">
        <v>31</v>
      </c>
      <c r="C77" s="61" t="s">
        <v>219</v>
      </c>
      <c r="D77" s="158" t="s">
        <v>227</v>
      </c>
      <c r="E77" s="159">
        <v>1</v>
      </c>
      <c r="F77" s="61" t="s">
        <v>302</v>
      </c>
      <c r="G77" s="160">
        <v>0</v>
      </c>
      <c r="H77" s="146">
        <v>1310.28</v>
      </c>
      <c r="I77" s="146">
        <v>5241.1099999999997</v>
      </c>
      <c r="J77" s="149">
        <f t="shared" si="2"/>
        <v>6551.3899999999994</v>
      </c>
    </row>
    <row r="78" spans="1:10" ht="14" x14ac:dyDescent="0.3">
      <c r="A78" s="56" t="s">
        <v>182</v>
      </c>
      <c r="B78" s="56" t="s">
        <v>39</v>
      </c>
      <c r="C78" s="59" t="s">
        <v>634</v>
      </c>
      <c r="D78" s="158" t="s">
        <v>227</v>
      </c>
      <c r="E78" s="159">
        <v>1</v>
      </c>
      <c r="F78" s="90" t="s">
        <v>644</v>
      </c>
      <c r="G78" s="160">
        <v>0</v>
      </c>
      <c r="H78" s="146">
        <v>500.99</v>
      </c>
      <c r="I78" s="146">
        <v>2003.96</v>
      </c>
      <c r="J78" s="149">
        <f t="shared" si="2"/>
        <v>2504.9499999999998</v>
      </c>
    </row>
    <row r="79" spans="1:10" ht="14" x14ac:dyDescent="0.3">
      <c r="A79" s="55" t="s">
        <v>195</v>
      </c>
      <c r="B79" s="55" t="s">
        <v>41</v>
      </c>
      <c r="C79" s="59" t="s">
        <v>222</v>
      </c>
      <c r="D79" s="158" t="s">
        <v>227</v>
      </c>
      <c r="E79" s="159">
        <v>1</v>
      </c>
      <c r="F79" s="60" t="s">
        <v>304</v>
      </c>
      <c r="G79" s="160">
        <v>0</v>
      </c>
      <c r="H79" s="146">
        <v>308.3</v>
      </c>
      <c r="I79" s="146">
        <v>1233.21</v>
      </c>
      <c r="J79" s="150">
        <f t="shared" si="2"/>
        <v>1541.51</v>
      </c>
    </row>
    <row r="80" spans="1:10" ht="14" x14ac:dyDescent="0.3">
      <c r="A80" s="55" t="s">
        <v>180</v>
      </c>
      <c r="B80" s="58" t="s">
        <v>37</v>
      </c>
      <c r="C80" s="60" t="s">
        <v>226</v>
      </c>
      <c r="D80" s="158" t="s">
        <v>407</v>
      </c>
      <c r="E80" s="159">
        <v>1</v>
      </c>
      <c r="F80" s="60" t="s">
        <v>411</v>
      </c>
      <c r="G80" s="160">
        <v>0</v>
      </c>
      <c r="H80" s="146"/>
      <c r="I80" s="145">
        <v>3083.01</v>
      </c>
      <c r="J80" s="149">
        <f t="shared" si="2"/>
        <v>3083.01</v>
      </c>
    </row>
    <row r="81" spans="1:10" ht="14" x14ac:dyDescent="0.3">
      <c r="A81" s="55" t="s">
        <v>197</v>
      </c>
      <c r="B81" s="57" t="s">
        <v>27</v>
      </c>
      <c r="C81" s="60" t="s">
        <v>226</v>
      </c>
      <c r="D81" s="158" t="s">
        <v>407</v>
      </c>
      <c r="E81" s="159">
        <v>1</v>
      </c>
      <c r="F81" s="60" t="s">
        <v>305</v>
      </c>
      <c r="G81" s="160">
        <v>0</v>
      </c>
      <c r="H81" s="146"/>
      <c r="I81" s="146">
        <v>6782.61</v>
      </c>
      <c r="J81" s="149">
        <f t="shared" si="2"/>
        <v>6782.61</v>
      </c>
    </row>
    <row r="82" spans="1:10" ht="14" x14ac:dyDescent="0.3">
      <c r="A82" s="55" t="s">
        <v>189</v>
      </c>
      <c r="B82" s="55" t="s">
        <v>31</v>
      </c>
      <c r="C82" s="59" t="s">
        <v>222</v>
      </c>
      <c r="D82" s="158" t="s">
        <v>227</v>
      </c>
      <c r="E82" s="159">
        <v>1</v>
      </c>
      <c r="F82" s="62" t="s">
        <v>664</v>
      </c>
      <c r="G82" s="160">
        <v>0</v>
      </c>
      <c r="H82" s="146">
        <v>1310.28</v>
      </c>
      <c r="I82" s="146">
        <v>5241.1099999999997</v>
      </c>
      <c r="J82" s="149">
        <f t="shared" si="2"/>
        <v>6551.3899999999994</v>
      </c>
    </row>
    <row r="83" spans="1:10" ht="14" x14ac:dyDescent="0.3">
      <c r="A83" s="55" t="s">
        <v>693</v>
      </c>
      <c r="B83" s="55" t="s">
        <v>449</v>
      </c>
      <c r="C83" s="61" t="s">
        <v>219</v>
      </c>
      <c r="D83" s="158" t="s">
        <v>461</v>
      </c>
      <c r="E83" s="159">
        <v>1</v>
      </c>
      <c r="F83" s="90" t="s">
        <v>625</v>
      </c>
      <c r="G83" s="160">
        <v>0</v>
      </c>
      <c r="H83" s="146"/>
      <c r="I83" s="146">
        <v>14838.72</v>
      </c>
      <c r="J83" s="149">
        <f t="shared" si="2"/>
        <v>14838.72</v>
      </c>
    </row>
    <row r="84" spans="1:10" ht="14" x14ac:dyDescent="0.3">
      <c r="A84" s="55" t="s">
        <v>182</v>
      </c>
      <c r="B84" s="56" t="s">
        <v>39</v>
      </c>
      <c r="C84" s="61" t="s">
        <v>219</v>
      </c>
      <c r="D84" s="158" t="s">
        <v>227</v>
      </c>
      <c r="E84" s="159">
        <v>1</v>
      </c>
      <c r="F84" s="129" t="s">
        <v>734</v>
      </c>
      <c r="G84" s="160">
        <v>0</v>
      </c>
      <c r="H84" s="146">
        <v>500.99</v>
      </c>
      <c r="I84" s="146">
        <v>2003.96</v>
      </c>
      <c r="J84" s="149">
        <f t="shared" si="2"/>
        <v>2504.9499999999998</v>
      </c>
    </row>
    <row r="85" spans="1:10" ht="14" x14ac:dyDescent="0.3">
      <c r="A85" s="55" t="s">
        <v>187</v>
      </c>
      <c r="B85" s="55" t="s">
        <v>25</v>
      </c>
      <c r="C85" s="61" t="s">
        <v>636</v>
      </c>
      <c r="D85" s="158" t="s">
        <v>407</v>
      </c>
      <c r="E85" s="159">
        <v>1</v>
      </c>
      <c r="F85" s="89" t="s">
        <v>306</v>
      </c>
      <c r="G85" s="160">
        <v>0</v>
      </c>
      <c r="H85" s="147"/>
      <c r="I85" s="147">
        <v>10400</v>
      </c>
      <c r="J85" s="146">
        <f t="shared" si="2"/>
        <v>10400</v>
      </c>
    </row>
    <row r="86" spans="1:10" ht="14" x14ac:dyDescent="0.3">
      <c r="A86" s="55" t="s">
        <v>180</v>
      </c>
      <c r="B86" s="57" t="s">
        <v>37</v>
      </c>
      <c r="C86" s="61" t="s">
        <v>636</v>
      </c>
      <c r="D86" s="158" t="s">
        <v>227</v>
      </c>
      <c r="E86" s="159">
        <v>1</v>
      </c>
      <c r="F86" s="155" t="s">
        <v>653</v>
      </c>
      <c r="G86" s="160">
        <v>0</v>
      </c>
      <c r="H86" s="146">
        <v>770.75</v>
      </c>
      <c r="I86" s="145">
        <v>3083.01</v>
      </c>
      <c r="J86" s="149">
        <f t="shared" si="2"/>
        <v>3853.76</v>
      </c>
    </row>
    <row r="87" spans="1:10" ht="14" x14ac:dyDescent="0.3">
      <c r="A87" s="55" t="s">
        <v>180</v>
      </c>
      <c r="B87" s="58" t="s">
        <v>37</v>
      </c>
      <c r="C87" s="63" t="s">
        <v>219</v>
      </c>
      <c r="D87" s="158" t="s">
        <v>227</v>
      </c>
      <c r="E87" s="159">
        <v>1</v>
      </c>
      <c r="F87" s="60" t="s">
        <v>733</v>
      </c>
      <c r="G87" s="160">
        <v>0</v>
      </c>
      <c r="H87" s="146">
        <v>770.75</v>
      </c>
      <c r="I87" s="145">
        <v>3083.01</v>
      </c>
      <c r="J87" s="149">
        <f t="shared" si="2"/>
        <v>3853.76</v>
      </c>
    </row>
    <row r="88" spans="1:10" ht="14" x14ac:dyDescent="0.3">
      <c r="A88" s="55" t="s">
        <v>199</v>
      </c>
      <c r="B88" s="55" t="s">
        <v>31</v>
      </c>
      <c r="C88" s="59" t="s">
        <v>219</v>
      </c>
      <c r="D88" s="158" t="s">
        <v>227</v>
      </c>
      <c r="E88" s="159">
        <v>1</v>
      </c>
      <c r="F88" s="155" t="s">
        <v>509</v>
      </c>
      <c r="G88" s="160">
        <v>0</v>
      </c>
      <c r="H88" s="146">
        <v>1310.28</v>
      </c>
      <c r="I88" s="146">
        <v>5241.1099999999997</v>
      </c>
      <c r="J88" s="149">
        <f t="shared" si="2"/>
        <v>6551.3899999999994</v>
      </c>
    </row>
    <row r="89" spans="1:10" ht="14" x14ac:dyDescent="0.3">
      <c r="A89" s="55" t="s">
        <v>183</v>
      </c>
      <c r="B89" s="57" t="s">
        <v>27</v>
      </c>
      <c r="C89" s="60" t="s">
        <v>226</v>
      </c>
      <c r="D89" s="158" t="s">
        <v>227</v>
      </c>
      <c r="E89" s="159">
        <v>1</v>
      </c>
      <c r="F89" s="60" t="s">
        <v>311</v>
      </c>
      <c r="G89" s="160">
        <v>0</v>
      </c>
      <c r="H89" s="146">
        <v>1695.65</v>
      </c>
      <c r="I89" s="146">
        <v>6782.61</v>
      </c>
      <c r="J89" s="149">
        <f t="shared" si="2"/>
        <v>8478.26</v>
      </c>
    </row>
    <row r="90" spans="1:10" ht="14" x14ac:dyDescent="0.3">
      <c r="A90" s="55" t="s">
        <v>181</v>
      </c>
      <c r="B90" s="57" t="s">
        <v>33</v>
      </c>
      <c r="C90" s="60" t="s">
        <v>226</v>
      </c>
      <c r="D90" s="158" t="s">
        <v>227</v>
      </c>
      <c r="E90" s="159">
        <v>1</v>
      </c>
      <c r="F90" s="62" t="s">
        <v>312</v>
      </c>
      <c r="G90" s="160">
        <v>0</v>
      </c>
      <c r="H90" s="146">
        <v>1079.06</v>
      </c>
      <c r="I90" s="145">
        <v>4316.21</v>
      </c>
      <c r="J90" s="149">
        <f t="shared" si="2"/>
        <v>5395.27</v>
      </c>
    </row>
    <row r="91" spans="1:10" ht="14" x14ac:dyDescent="0.3">
      <c r="A91" s="55" t="s">
        <v>180</v>
      </c>
      <c r="B91" s="57" t="s">
        <v>37</v>
      </c>
      <c r="C91" s="59" t="s">
        <v>222</v>
      </c>
      <c r="D91" s="158" t="s">
        <v>227</v>
      </c>
      <c r="E91" s="159">
        <v>1</v>
      </c>
      <c r="F91" s="60" t="s">
        <v>735</v>
      </c>
      <c r="G91" s="160">
        <v>0</v>
      </c>
      <c r="H91" s="146">
        <v>770.75</v>
      </c>
      <c r="I91" s="145">
        <v>3083.01</v>
      </c>
      <c r="J91" s="149">
        <f t="shared" si="2"/>
        <v>3853.76</v>
      </c>
    </row>
    <row r="92" spans="1:10" ht="14" x14ac:dyDescent="0.3">
      <c r="A92" s="55" t="s">
        <v>187</v>
      </c>
      <c r="B92" s="55" t="s">
        <v>25</v>
      </c>
      <c r="C92" s="59" t="s">
        <v>634</v>
      </c>
      <c r="D92" s="158" t="s">
        <v>227</v>
      </c>
      <c r="E92" s="159">
        <v>1</v>
      </c>
      <c r="F92" s="155" t="s">
        <v>654</v>
      </c>
      <c r="G92" s="160">
        <v>0</v>
      </c>
      <c r="H92" s="147">
        <v>2600</v>
      </c>
      <c r="I92" s="147">
        <v>10400</v>
      </c>
      <c r="J92" s="146">
        <f t="shared" si="2"/>
        <v>13000</v>
      </c>
    </row>
    <row r="93" spans="1:10" ht="14" x14ac:dyDescent="0.3">
      <c r="A93" s="55" t="s">
        <v>207</v>
      </c>
      <c r="B93" s="57" t="s">
        <v>27</v>
      </c>
      <c r="C93" s="61" t="s">
        <v>636</v>
      </c>
      <c r="D93" s="158" t="s">
        <v>227</v>
      </c>
      <c r="E93" s="159">
        <v>1</v>
      </c>
      <c r="F93" s="60" t="s">
        <v>314</v>
      </c>
      <c r="G93" s="160">
        <v>0</v>
      </c>
      <c r="H93" s="146">
        <v>1695.65</v>
      </c>
      <c r="I93" s="146">
        <v>6782.61</v>
      </c>
      <c r="J93" s="149">
        <f t="shared" si="2"/>
        <v>8478.26</v>
      </c>
    </row>
    <row r="94" spans="1:10" ht="14" x14ac:dyDescent="0.3">
      <c r="A94" s="55" t="s">
        <v>187</v>
      </c>
      <c r="B94" s="55" t="s">
        <v>25</v>
      </c>
      <c r="C94" s="59" t="s">
        <v>222</v>
      </c>
      <c r="D94" s="158" t="s">
        <v>227</v>
      </c>
      <c r="E94" s="159">
        <v>1</v>
      </c>
      <c r="F94" s="89" t="s">
        <v>608</v>
      </c>
      <c r="G94" s="160">
        <v>0</v>
      </c>
      <c r="H94" s="147">
        <v>2600</v>
      </c>
      <c r="I94" s="147">
        <v>10400</v>
      </c>
      <c r="J94" s="146">
        <f t="shared" si="2"/>
        <v>13000</v>
      </c>
    </row>
    <row r="95" spans="1:10" ht="14" x14ac:dyDescent="0.3">
      <c r="A95" s="55" t="s">
        <v>183</v>
      </c>
      <c r="B95" s="57" t="s">
        <v>27</v>
      </c>
      <c r="C95" s="59" t="s">
        <v>222</v>
      </c>
      <c r="D95" s="158" t="s">
        <v>227</v>
      </c>
      <c r="E95" s="159">
        <v>1</v>
      </c>
      <c r="F95" s="61" t="s">
        <v>315</v>
      </c>
      <c r="G95" s="160">
        <v>0</v>
      </c>
      <c r="H95" s="146">
        <v>1695.65</v>
      </c>
      <c r="I95" s="146">
        <v>6782.61</v>
      </c>
      <c r="J95" s="149">
        <f t="shared" si="2"/>
        <v>8478.26</v>
      </c>
    </row>
    <row r="96" spans="1:10" ht="14" x14ac:dyDescent="0.3">
      <c r="A96" s="55" t="s">
        <v>183</v>
      </c>
      <c r="B96" s="57" t="s">
        <v>27</v>
      </c>
      <c r="C96" s="60" t="s">
        <v>222</v>
      </c>
      <c r="D96" s="158" t="s">
        <v>227</v>
      </c>
      <c r="E96" s="159">
        <v>1</v>
      </c>
      <c r="F96" s="90" t="s">
        <v>737</v>
      </c>
      <c r="G96" s="160">
        <v>0</v>
      </c>
      <c r="H96" s="146">
        <v>1695.65</v>
      </c>
      <c r="I96" s="146">
        <v>6782.61</v>
      </c>
      <c r="J96" s="149">
        <f t="shared" si="2"/>
        <v>8478.26</v>
      </c>
    </row>
    <row r="97" spans="1:10" ht="14" x14ac:dyDescent="0.3">
      <c r="A97" s="55" t="s">
        <v>183</v>
      </c>
      <c r="B97" s="57" t="s">
        <v>27</v>
      </c>
      <c r="C97" s="59" t="s">
        <v>222</v>
      </c>
      <c r="D97" s="158" t="s">
        <v>227</v>
      </c>
      <c r="E97" s="159">
        <v>1</v>
      </c>
      <c r="F97" s="60" t="s">
        <v>613</v>
      </c>
      <c r="G97" s="160">
        <v>0</v>
      </c>
      <c r="H97" s="146">
        <v>1695.65</v>
      </c>
      <c r="I97" s="146">
        <v>6782.61</v>
      </c>
      <c r="J97" s="149">
        <f t="shared" si="2"/>
        <v>8478.26</v>
      </c>
    </row>
    <row r="98" spans="1:10" ht="14" x14ac:dyDescent="0.3">
      <c r="A98" s="55" t="s">
        <v>182</v>
      </c>
      <c r="B98" s="56" t="s">
        <v>39</v>
      </c>
      <c r="C98" s="59" t="s">
        <v>634</v>
      </c>
      <c r="D98" s="158" t="s">
        <v>227</v>
      </c>
      <c r="E98" s="159">
        <v>1</v>
      </c>
      <c r="F98" s="60" t="s">
        <v>319</v>
      </c>
      <c r="G98" s="160">
        <v>0</v>
      </c>
      <c r="H98" s="146">
        <v>500.99</v>
      </c>
      <c r="I98" s="146">
        <v>2003.96</v>
      </c>
      <c r="J98" s="149">
        <f t="shared" si="2"/>
        <v>2504.9499999999998</v>
      </c>
    </row>
    <row r="99" spans="1:10" ht="14" x14ac:dyDescent="0.3">
      <c r="A99" s="55" t="s">
        <v>207</v>
      </c>
      <c r="B99" s="57" t="s">
        <v>27</v>
      </c>
      <c r="C99" s="63" t="s">
        <v>636</v>
      </c>
      <c r="D99" s="158" t="s">
        <v>227</v>
      </c>
      <c r="E99" s="159">
        <v>1</v>
      </c>
      <c r="F99" s="60" t="s">
        <v>320</v>
      </c>
      <c r="G99" s="160">
        <v>0</v>
      </c>
      <c r="H99" s="146">
        <v>1695.65</v>
      </c>
      <c r="I99" s="146">
        <v>6782.61</v>
      </c>
      <c r="J99" s="149">
        <f t="shared" si="2"/>
        <v>8478.26</v>
      </c>
    </row>
    <row r="100" spans="1:10" ht="14" x14ac:dyDescent="0.3">
      <c r="A100" s="55" t="s">
        <v>181</v>
      </c>
      <c r="B100" s="57" t="s">
        <v>33</v>
      </c>
      <c r="C100" s="61" t="s">
        <v>219</v>
      </c>
      <c r="D100" s="158" t="s">
        <v>227</v>
      </c>
      <c r="E100" s="159">
        <v>1</v>
      </c>
      <c r="F100" s="60" t="s">
        <v>321</v>
      </c>
      <c r="G100" s="160">
        <v>0</v>
      </c>
      <c r="H100" s="146">
        <v>1079.06</v>
      </c>
      <c r="I100" s="145">
        <v>4316.21</v>
      </c>
      <c r="J100" s="149">
        <f t="shared" si="2"/>
        <v>5395.27</v>
      </c>
    </row>
    <row r="101" spans="1:10" ht="14" x14ac:dyDescent="0.3">
      <c r="A101" s="55" t="s">
        <v>193</v>
      </c>
      <c r="B101" s="57" t="s">
        <v>27</v>
      </c>
      <c r="C101" s="59" t="s">
        <v>222</v>
      </c>
      <c r="D101" s="158" t="s">
        <v>227</v>
      </c>
      <c r="E101" s="159">
        <v>1</v>
      </c>
      <c r="F101" s="60" t="s">
        <v>725</v>
      </c>
      <c r="G101" s="160">
        <v>0</v>
      </c>
      <c r="H101" s="146">
        <v>1695.65</v>
      </c>
      <c r="I101" s="146">
        <v>6782.61</v>
      </c>
      <c r="J101" s="149">
        <f t="shared" si="2"/>
        <v>8478.26</v>
      </c>
    </row>
    <row r="102" spans="1:10" ht="14" x14ac:dyDescent="0.3">
      <c r="A102" s="55" t="s">
        <v>182</v>
      </c>
      <c r="B102" s="56" t="s">
        <v>39</v>
      </c>
      <c r="C102" s="59" t="s">
        <v>634</v>
      </c>
      <c r="D102" s="158" t="s">
        <v>227</v>
      </c>
      <c r="E102" s="159">
        <v>1</v>
      </c>
      <c r="F102" s="60" t="s">
        <v>322</v>
      </c>
      <c r="G102" s="160">
        <v>0</v>
      </c>
      <c r="H102" s="146">
        <v>500.99</v>
      </c>
      <c r="I102" s="146">
        <v>2003.96</v>
      </c>
      <c r="J102" s="149">
        <f t="shared" si="2"/>
        <v>2504.9499999999998</v>
      </c>
    </row>
    <row r="103" spans="1:10" ht="14" x14ac:dyDescent="0.3">
      <c r="A103" s="55" t="s">
        <v>196</v>
      </c>
      <c r="B103" s="57" t="s">
        <v>33</v>
      </c>
      <c r="C103" s="63" t="s">
        <v>679</v>
      </c>
      <c r="D103" s="158" t="s">
        <v>227</v>
      </c>
      <c r="E103" s="159">
        <v>1</v>
      </c>
      <c r="F103" s="60" t="s">
        <v>706</v>
      </c>
      <c r="G103" s="160">
        <v>0</v>
      </c>
      <c r="H103" s="146">
        <v>1079.06</v>
      </c>
      <c r="I103" s="145">
        <v>4316.21</v>
      </c>
      <c r="J103" s="149">
        <f t="shared" ref="J103:J134" si="3">H103+I103</f>
        <v>5395.27</v>
      </c>
    </row>
    <row r="104" spans="1:10" ht="14" x14ac:dyDescent="0.3">
      <c r="A104" s="55" t="s">
        <v>182</v>
      </c>
      <c r="B104" s="56" t="s">
        <v>39</v>
      </c>
      <c r="C104" s="63" t="s">
        <v>219</v>
      </c>
      <c r="D104" s="158" t="s">
        <v>407</v>
      </c>
      <c r="E104" s="159">
        <v>1</v>
      </c>
      <c r="F104" s="155" t="s">
        <v>432</v>
      </c>
      <c r="G104" s="160">
        <v>0</v>
      </c>
      <c r="H104" s="146"/>
      <c r="I104" s="146">
        <v>2003.96</v>
      </c>
      <c r="J104" s="149">
        <f t="shared" si="3"/>
        <v>2003.96</v>
      </c>
    </row>
    <row r="105" spans="1:10" ht="14" x14ac:dyDescent="0.3">
      <c r="A105" s="55" t="s">
        <v>218</v>
      </c>
      <c r="B105" s="55" t="s">
        <v>43</v>
      </c>
      <c r="C105" s="61" t="s">
        <v>634</v>
      </c>
      <c r="D105" s="158" t="s">
        <v>227</v>
      </c>
      <c r="E105" s="159">
        <v>1</v>
      </c>
      <c r="F105" s="63" t="s">
        <v>658</v>
      </c>
      <c r="G105" s="160">
        <v>0</v>
      </c>
      <c r="H105" s="147">
        <v>269.76</v>
      </c>
      <c r="I105" s="147">
        <v>1079.06</v>
      </c>
      <c r="J105" s="150">
        <f t="shared" si="3"/>
        <v>1348.82</v>
      </c>
    </row>
    <row r="106" spans="1:10" ht="14" x14ac:dyDescent="0.3">
      <c r="A106" s="56" t="s">
        <v>181</v>
      </c>
      <c r="B106" s="58" t="s">
        <v>33</v>
      </c>
      <c r="C106" s="63" t="s">
        <v>679</v>
      </c>
      <c r="D106" s="158" t="s">
        <v>227</v>
      </c>
      <c r="E106" s="159">
        <v>1</v>
      </c>
      <c r="F106" s="155" t="s">
        <v>707</v>
      </c>
      <c r="G106" s="160">
        <v>0</v>
      </c>
      <c r="H106" s="146">
        <v>1079.06</v>
      </c>
      <c r="I106" s="145">
        <v>4316.21</v>
      </c>
      <c r="J106" s="149">
        <f t="shared" si="3"/>
        <v>5395.27</v>
      </c>
    </row>
    <row r="107" spans="1:10" ht="14" x14ac:dyDescent="0.3">
      <c r="A107" s="55" t="s">
        <v>201</v>
      </c>
      <c r="B107" s="56" t="s">
        <v>39</v>
      </c>
      <c r="C107" s="60" t="s">
        <v>226</v>
      </c>
      <c r="D107" s="158" t="s">
        <v>227</v>
      </c>
      <c r="E107" s="159">
        <v>1</v>
      </c>
      <c r="F107" s="165" t="s">
        <v>708</v>
      </c>
      <c r="G107" s="160">
        <v>0</v>
      </c>
      <c r="H107" s="146">
        <v>500.99</v>
      </c>
      <c r="I107" s="146">
        <v>2003.96</v>
      </c>
      <c r="J107" s="149">
        <f t="shared" si="3"/>
        <v>2504.9499999999998</v>
      </c>
    </row>
    <row r="108" spans="1:10" ht="14" x14ac:dyDescent="0.3">
      <c r="A108" s="55" t="s">
        <v>209</v>
      </c>
      <c r="B108" s="57" t="s">
        <v>27</v>
      </c>
      <c r="C108" s="61" t="s">
        <v>219</v>
      </c>
      <c r="D108" s="158" t="s">
        <v>227</v>
      </c>
      <c r="E108" s="159">
        <v>1</v>
      </c>
      <c r="F108" s="60" t="s">
        <v>326</v>
      </c>
      <c r="G108" s="160">
        <v>0</v>
      </c>
      <c r="H108" s="146">
        <v>1695.65</v>
      </c>
      <c r="I108" s="146">
        <v>6782.61</v>
      </c>
      <c r="J108" s="149">
        <f t="shared" si="3"/>
        <v>8478.26</v>
      </c>
    </row>
    <row r="109" spans="1:10" ht="14" x14ac:dyDescent="0.3">
      <c r="A109" s="55" t="s">
        <v>185</v>
      </c>
      <c r="B109" s="55" t="s">
        <v>29</v>
      </c>
      <c r="C109" s="63" t="s">
        <v>679</v>
      </c>
      <c r="D109" s="158" t="s">
        <v>227</v>
      </c>
      <c r="E109" s="159">
        <v>1</v>
      </c>
      <c r="F109" s="92" t="s">
        <v>667</v>
      </c>
      <c r="G109" s="160">
        <v>0</v>
      </c>
      <c r="H109" s="146">
        <v>1425.9</v>
      </c>
      <c r="I109" s="146">
        <v>5703.56</v>
      </c>
      <c r="J109" s="149">
        <f t="shared" si="3"/>
        <v>7129.4600000000009</v>
      </c>
    </row>
    <row r="110" spans="1:10" ht="14" x14ac:dyDescent="0.3">
      <c r="A110" s="55" t="s">
        <v>195</v>
      </c>
      <c r="B110" s="55" t="s">
        <v>41</v>
      </c>
      <c r="C110" s="61" t="s">
        <v>219</v>
      </c>
      <c r="D110" s="158" t="s">
        <v>227</v>
      </c>
      <c r="E110" s="159">
        <v>1</v>
      </c>
      <c r="F110" s="90" t="s">
        <v>675</v>
      </c>
      <c r="G110" s="160">
        <v>0</v>
      </c>
      <c r="H110" s="146">
        <v>308.3</v>
      </c>
      <c r="I110" s="146">
        <v>1233.21</v>
      </c>
      <c r="J110" s="150">
        <f t="shared" si="3"/>
        <v>1541.51</v>
      </c>
    </row>
    <row r="111" spans="1:10" ht="14" x14ac:dyDescent="0.3">
      <c r="A111" s="55" t="s">
        <v>180</v>
      </c>
      <c r="B111" s="58" t="s">
        <v>37</v>
      </c>
      <c r="C111" s="61" t="s">
        <v>219</v>
      </c>
      <c r="D111" s="158" t="s">
        <v>227</v>
      </c>
      <c r="E111" s="159">
        <v>1</v>
      </c>
      <c r="F111" s="59" t="s">
        <v>330</v>
      </c>
      <c r="G111" s="160">
        <v>0</v>
      </c>
      <c r="H111" s="146">
        <v>770.75</v>
      </c>
      <c r="I111" s="145">
        <v>3083.01</v>
      </c>
      <c r="J111" s="149">
        <f t="shared" si="3"/>
        <v>3853.76</v>
      </c>
    </row>
    <row r="112" spans="1:10" ht="14" x14ac:dyDescent="0.3">
      <c r="A112" s="55" t="s">
        <v>199</v>
      </c>
      <c r="B112" s="55" t="s">
        <v>31</v>
      </c>
      <c r="C112" s="61" t="s">
        <v>219</v>
      </c>
      <c r="D112" s="158" t="s">
        <v>227</v>
      </c>
      <c r="E112" s="159">
        <v>1</v>
      </c>
      <c r="F112" s="60" t="s">
        <v>331</v>
      </c>
      <c r="G112" s="160">
        <v>0</v>
      </c>
      <c r="H112" s="146">
        <v>1310.28</v>
      </c>
      <c r="I112" s="146">
        <v>5241.1099999999997</v>
      </c>
      <c r="J112" s="149">
        <f t="shared" si="3"/>
        <v>6551.3899999999994</v>
      </c>
    </row>
    <row r="113" spans="1:10" ht="14" x14ac:dyDescent="0.3">
      <c r="A113" s="55" t="s">
        <v>195</v>
      </c>
      <c r="B113" s="55" t="s">
        <v>41</v>
      </c>
      <c r="C113" s="63" t="s">
        <v>219</v>
      </c>
      <c r="D113" s="158" t="s">
        <v>227</v>
      </c>
      <c r="E113" s="159">
        <v>1</v>
      </c>
      <c r="F113" s="60" t="s">
        <v>659</v>
      </c>
      <c r="G113" s="160">
        <v>0</v>
      </c>
      <c r="H113" s="146">
        <v>308.3</v>
      </c>
      <c r="I113" s="146">
        <v>1233.21</v>
      </c>
      <c r="J113" s="150">
        <f t="shared" si="3"/>
        <v>1541.51</v>
      </c>
    </row>
    <row r="114" spans="1:10" ht="14" x14ac:dyDescent="0.3">
      <c r="A114" s="55" t="s">
        <v>196</v>
      </c>
      <c r="B114" s="57" t="s">
        <v>33</v>
      </c>
      <c r="C114" s="59" t="s">
        <v>226</v>
      </c>
      <c r="D114" s="158" t="s">
        <v>227</v>
      </c>
      <c r="E114" s="159">
        <v>1</v>
      </c>
      <c r="F114" s="155" t="s">
        <v>687</v>
      </c>
      <c r="G114" s="160">
        <v>0</v>
      </c>
      <c r="H114" s="146">
        <v>1079.06</v>
      </c>
      <c r="I114" s="145">
        <v>4316.21</v>
      </c>
      <c r="J114" s="149">
        <f t="shared" si="3"/>
        <v>5395.27</v>
      </c>
    </row>
    <row r="115" spans="1:10" ht="14" x14ac:dyDescent="0.3">
      <c r="A115" s="55" t="s">
        <v>185</v>
      </c>
      <c r="B115" s="55" t="s">
        <v>29</v>
      </c>
      <c r="C115" s="61" t="s">
        <v>636</v>
      </c>
      <c r="D115" s="158" t="s">
        <v>227</v>
      </c>
      <c r="E115" s="159">
        <v>1</v>
      </c>
      <c r="F115" s="61" t="s">
        <v>336</v>
      </c>
      <c r="G115" s="160">
        <v>0</v>
      </c>
      <c r="H115" s="146">
        <v>1425.9</v>
      </c>
      <c r="I115" s="146">
        <v>5703.56</v>
      </c>
      <c r="J115" s="149">
        <f t="shared" si="3"/>
        <v>7129.4600000000009</v>
      </c>
    </row>
    <row r="116" spans="1:10" ht="14" x14ac:dyDescent="0.3">
      <c r="A116" s="55" t="s">
        <v>216</v>
      </c>
      <c r="B116" s="55" t="s">
        <v>437</v>
      </c>
      <c r="C116" s="59" t="s">
        <v>222</v>
      </c>
      <c r="D116" s="158" t="s">
        <v>227</v>
      </c>
      <c r="E116" s="159">
        <v>1</v>
      </c>
      <c r="F116" s="89" t="s">
        <v>607</v>
      </c>
      <c r="G116" s="160">
        <v>0</v>
      </c>
      <c r="H116" s="146">
        <v>9396</v>
      </c>
      <c r="I116" s="146">
        <v>21924</v>
      </c>
      <c r="J116" s="150">
        <f t="shared" si="3"/>
        <v>31320</v>
      </c>
    </row>
    <row r="117" spans="1:10" ht="14" x14ac:dyDescent="0.3">
      <c r="A117" s="55" t="s">
        <v>195</v>
      </c>
      <c r="B117" s="55" t="s">
        <v>41</v>
      </c>
      <c r="C117" s="59" t="s">
        <v>634</v>
      </c>
      <c r="D117" s="158" t="s">
        <v>227</v>
      </c>
      <c r="E117" s="159">
        <v>1</v>
      </c>
      <c r="F117" s="61" t="s">
        <v>338</v>
      </c>
      <c r="G117" s="160">
        <v>0</v>
      </c>
      <c r="H117" s="146">
        <v>308.3</v>
      </c>
      <c r="I117" s="146">
        <v>1233.21</v>
      </c>
      <c r="J117" s="150">
        <f t="shared" si="3"/>
        <v>1541.51</v>
      </c>
    </row>
    <row r="118" spans="1:10" ht="14" x14ac:dyDescent="0.3">
      <c r="A118" s="55" t="s">
        <v>196</v>
      </c>
      <c r="B118" s="57" t="s">
        <v>33</v>
      </c>
      <c r="C118" s="60" t="s">
        <v>226</v>
      </c>
      <c r="D118" s="158" t="s">
        <v>407</v>
      </c>
      <c r="E118" s="159">
        <v>1</v>
      </c>
      <c r="F118" s="60" t="s">
        <v>339</v>
      </c>
      <c r="G118" s="160">
        <v>0</v>
      </c>
      <c r="H118" s="146"/>
      <c r="I118" s="145">
        <v>4316.21</v>
      </c>
      <c r="J118" s="149">
        <f t="shared" si="3"/>
        <v>4316.21</v>
      </c>
    </row>
    <row r="119" spans="1:10" ht="14" x14ac:dyDescent="0.3">
      <c r="A119" s="55" t="s">
        <v>213</v>
      </c>
      <c r="B119" s="57" t="s">
        <v>27</v>
      </c>
      <c r="C119" s="59" t="s">
        <v>634</v>
      </c>
      <c r="D119" s="158" t="s">
        <v>227</v>
      </c>
      <c r="E119" s="159">
        <v>1</v>
      </c>
      <c r="F119" s="60" t="s">
        <v>340</v>
      </c>
      <c r="G119" s="160">
        <v>0</v>
      </c>
      <c r="H119" s="146">
        <v>1695.65</v>
      </c>
      <c r="I119" s="146">
        <v>6782.61</v>
      </c>
      <c r="J119" s="149">
        <f t="shared" si="3"/>
        <v>8478.26</v>
      </c>
    </row>
    <row r="120" spans="1:10" ht="14" x14ac:dyDescent="0.3">
      <c r="A120" s="55" t="s">
        <v>189</v>
      </c>
      <c r="B120" s="55" t="s">
        <v>31</v>
      </c>
      <c r="C120" s="59" t="s">
        <v>636</v>
      </c>
      <c r="D120" s="158" t="s">
        <v>227</v>
      </c>
      <c r="E120" s="159">
        <v>1</v>
      </c>
      <c r="F120" s="60" t="s">
        <v>341</v>
      </c>
      <c r="G120" s="160">
        <v>0</v>
      </c>
      <c r="H120" s="146">
        <v>1310.28</v>
      </c>
      <c r="I120" s="146">
        <v>5241.1099999999997</v>
      </c>
      <c r="J120" s="149">
        <f t="shared" si="3"/>
        <v>6551.3899999999994</v>
      </c>
    </row>
    <row r="121" spans="1:10" ht="14" x14ac:dyDescent="0.3">
      <c r="A121" s="55" t="s">
        <v>189</v>
      </c>
      <c r="B121" s="55" t="s">
        <v>31</v>
      </c>
      <c r="C121" s="61" t="s">
        <v>219</v>
      </c>
      <c r="D121" s="158" t="s">
        <v>227</v>
      </c>
      <c r="E121" s="159">
        <v>1</v>
      </c>
      <c r="F121" s="61" t="s">
        <v>342</v>
      </c>
      <c r="G121" s="160">
        <v>0</v>
      </c>
      <c r="H121" s="146">
        <v>1310.28</v>
      </c>
      <c r="I121" s="146">
        <v>5241.1099999999997</v>
      </c>
      <c r="J121" s="149">
        <f t="shared" si="3"/>
        <v>6551.3899999999994</v>
      </c>
    </row>
    <row r="122" spans="1:10" ht="14" x14ac:dyDescent="0.3">
      <c r="A122" s="55" t="s">
        <v>181</v>
      </c>
      <c r="B122" s="57" t="s">
        <v>33</v>
      </c>
      <c r="C122" s="59" t="s">
        <v>222</v>
      </c>
      <c r="D122" s="158" t="s">
        <v>227</v>
      </c>
      <c r="E122" s="159">
        <v>1</v>
      </c>
      <c r="F122" s="60" t="s">
        <v>343</v>
      </c>
      <c r="G122" s="160">
        <v>0</v>
      </c>
      <c r="H122" s="146">
        <v>1079.06</v>
      </c>
      <c r="I122" s="145">
        <v>4316.21</v>
      </c>
      <c r="J122" s="149">
        <f t="shared" si="3"/>
        <v>5395.27</v>
      </c>
    </row>
    <row r="123" spans="1:10" ht="14" x14ac:dyDescent="0.3">
      <c r="A123" s="56" t="s">
        <v>180</v>
      </c>
      <c r="B123" s="58" t="s">
        <v>37</v>
      </c>
      <c r="C123" s="59" t="s">
        <v>219</v>
      </c>
      <c r="D123" s="158" t="s">
        <v>227</v>
      </c>
      <c r="E123" s="159">
        <v>1</v>
      </c>
      <c r="F123" s="92" t="s">
        <v>736</v>
      </c>
      <c r="G123" s="160">
        <v>0</v>
      </c>
      <c r="H123" s="146">
        <v>770.75</v>
      </c>
      <c r="I123" s="145">
        <v>3083.01</v>
      </c>
      <c r="J123" s="149">
        <f t="shared" si="3"/>
        <v>3853.76</v>
      </c>
    </row>
    <row r="124" spans="1:10" ht="14" x14ac:dyDescent="0.3">
      <c r="A124" s="55" t="s">
        <v>189</v>
      </c>
      <c r="B124" s="55" t="s">
        <v>31</v>
      </c>
      <c r="C124" s="61" t="s">
        <v>219</v>
      </c>
      <c r="D124" s="158" t="s">
        <v>227</v>
      </c>
      <c r="E124" s="159">
        <v>1</v>
      </c>
      <c r="F124" s="60" t="s">
        <v>344</v>
      </c>
      <c r="G124" s="160">
        <v>0</v>
      </c>
      <c r="H124" s="146">
        <v>1310.28</v>
      </c>
      <c r="I124" s="146">
        <v>5241.1099999999997</v>
      </c>
      <c r="J124" s="149">
        <f t="shared" si="3"/>
        <v>6551.3899999999994</v>
      </c>
    </row>
    <row r="125" spans="1:10" ht="14" x14ac:dyDescent="0.3">
      <c r="A125" s="55" t="s">
        <v>182</v>
      </c>
      <c r="B125" s="56" t="s">
        <v>39</v>
      </c>
      <c r="C125" s="63" t="s">
        <v>637</v>
      </c>
      <c r="D125" s="158" t="s">
        <v>227</v>
      </c>
      <c r="E125" s="159">
        <v>1</v>
      </c>
      <c r="F125" s="155" t="s">
        <v>709</v>
      </c>
      <c r="G125" s="160">
        <v>0</v>
      </c>
      <c r="H125" s="146">
        <v>500.99</v>
      </c>
      <c r="I125" s="146">
        <v>2003.96</v>
      </c>
      <c r="J125" s="149">
        <f t="shared" si="3"/>
        <v>2504.9499999999998</v>
      </c>
    </row>
    <row r="126" spans="1:10" ht="14" x14ac:dyDescent="0.3">
      <c r="A126" s="55" t="s">
        <v>188</v>
      </c>
      <c r="B126" s="55" t="s">
        <v>35</v>
      </c>
      <c r="C126" s="59" t="s">
        <v>226</v>
      </c>
      <c r="D126" s="158" t="s">
        <v>227</v>
      </c>
      <c r="E126" s="159">
        <v>1</v>
      </c>
      <c r="F126" s="156" t="s">
        <v>710</v>
      </c>
      <c r="G126" s="160">
        <v>0</v>
      </c>
      <c r="H126" s="146">
        <v>936.46</v>
      </c>
      <c r="I126" s="146">
        <v>3745.85</v>
      </c>
      <c r="J126" s="149">
        <f t="shared" si="3"/>
        <v>4682.3099999999995</v>
      </c>
    </row>
    <row r="127" spans="1:10" ht="14" x14ac:dyDescent="0.3">
      <c r="A127" s="55" t="s">
        <v>183</v>
      </c>
      <c r="B127" s="57" t="s">
        <v>27</v>
      </c>
      <c r="C127" s="59" t="s">
        <v>634</v>
      </c>
      <c r="D127" s="158" t="s">
        <v>461</v>
      </c>
      <c r="E127" s="159">
        <v>1</v>
      </c>
      <c r="F127" s="61" t="s">
        <v>665</v>
      </c>
      <c r="G127" s="160">
        <v>0</v>
      </c>
      <c r="H127" s="146">
        <v>1695.65</v>
      </c>
      <c r="I127" s="146">
        <v>6782.61</v>
      </c>
      <c r="J127" s="149">
        <f t="shared" si="3"/>
        <v>8478.26</v>
      </c>
    </row>
    <row r="128" spans="1:10" ht="14" x14ac:dyDescent="0.3">
      <c r="A128" s="55" t="s">
        <v>206</v>
      </c>
      <c r="B128" s="57" t="s">
        <v>27</v>
      </c>
      <c r="C128" s="61" t="s">
        <v>219</v>
      </c>
      <c r="D128" s="158" t="s">
        <v>407</v>
      </c>
      <c r="E128" s="159">
        <v>1</v>
      </c>
      <c r="F128" s="60" t="s">
        <v>351</v>
      </c>
      <c r="G128" s="160">
        <v>0</v>
      </c>
      <c r="H128" s="146"/>
      <c r="I128" s="146">
        <v>6782.61</v>
      </c>
      <c r="J128" s="149">
        <f t="shared" si="3"/>
        <v>6782.61</v>
      </c>
    </row>
    <row r="129" spans="1:10" ht="14" x14ac:dyDescent="0.3">
      <c r="A129" s="55" t="s">
        <v>199</v>
      </c>
      <c r="B129" s="55" t="s">
        <v>31</v>
      </c>
      <c r="C129" s="61" t="s">
        <v>219</v>
      </c>
      <c r="D129" s="158" t="s">
        <v>227</v>
      </c>
      <c r="E129" s="159">
        <v>1</v>
      </c>
      <c r="F129" s="60" t="s">
        <v>569</v>
      </c>
      <c r="G129" s="160">
        <v>0</v>
      </c>
      <c r="H129" s="146">
        <v>1310.28</v>
      </c>
      <c r="I129" s="146">
        <v>5241.1099999999997</v>
      </c>
      <c r="J129" s="149">
        <f t="shared" si="3"/>
        <v>6551.3899999999994</v>
      </c>
    </row>
    <row r="130" spans="1:10" ht="14" x14ac:dyDescent="0.3">
      <c r="A130" s="55" t="s">
        <v>180</v>
      </c>
      <c r="B130" s="58" t="s">
        <v>37</v>
      </c>
      <c r="C130" s="61" t="s">
        <v>219</v>
      </c>
      <c r="D130" s="158" t="s">
        <v>227</v>
      </c>
      <c r="E130" s="159">
        <v>1</v>
      </c>
      <c r="F130" s="60" t="s">
        <v>352</v>
      </c>
      <c r="G130" s="160">
        <v>0</v>
      </c>
      <c r="H130" s="146">
        <v>770.75</v>
      </c>
      <c r="I130" s="145">
        <v>3083.01</v>
      </c>
      <c r="J130" s="149">
        <f t="shared" si="3"/>
        <v>3853.76</v>
      </c>
    </row>
    <row r="131" spans="1:10" ht="14" x14ac:dyDescent="0.3">
      <c r="A131" s="55" t="s">
        <v>183</v>
      </c>
      <c r="B131" s="57" t="s">
        <v>27</v>
      </c>
      <c r="C131" s="59" t="s">
        <v>226</v>
      </c>
      <c r="D131" s="158" t="s">
        <v>407</v>
      </c>
      <c r="E131" s="159">
        <v>1</v>
      </c>
      <c r="F131" s="60" t="s">
        <v>353</v>
      </c>
      <c r="G131" s="160">
        <v>0</v>
      </c>
      <c r="H131" s="146"/>
      <c r="I131" s="146">
        <v>6782.61</v>
      </c>
      <c r="J131" s="149">
        <f t="shared" si="3"/>
        <v>6782.61</v>
      </c>
    </row>
    <row r="132" spans="1:10" ht="14" x14ac:dyDescent="0.3">
      <c r="A132" s="55" t="s">
        <v>181</v>
      </c>
      <c r="B132" s="57" t="s">
        <v>33</v>
      </c>
      <c r="C132" s="63" t="s">
        <v>637</v>
      </c>
      <c r="D132" s="158" t="s">
        <v>227</v>
      </c>
      <c r="E132" s="159">
        <v>1</v>
      </c>
      <c r="F132" s="92" t="s">
        <v>641</v>
      </c>
      <c r="G132" s="160">
        <v>0</v>
      </c>
      <c r="H132" s="146">
        <v>1079.06</v>
      </c>
      <c r="I132" s="145">
        <v>4316.21</v>
      </c>
      <c r="J132" s="149">
        <f t="shared" si="3"/>
        <v>5395.27</v>
      </c>
    </row>
    <row r="133" spans="1:10" ht="14" x14ac:dyDescent="0.3">
      <c r="A133" s="55" t="s">
        <v>217</v>
      </c>
      <c r="B133" s="57" t="s">
        <v>27</v>
      </c>
      <c r="C133" s="63" t="s">
        <v>679</v>
      </c>
      <c r="D133" s="158" t="s">
        <v>407</v>
      </c>
      <c r="E133" s="159">
        <v>1</v>
      </c>
      <c r="F133" s="62" t="s">
        <v>356</v>
      </c>
      <c r="G133" s="160">
        <v>0</v>
      </c>
      <c r="H133" s="146"/>
      <c r="I133" s="146">
        <v>6782.61</v>
      </c>
      <c r="J133" s="149">
        <f t="shared" si="3"/>
        <v>6782.61</v>
      </c>
    </row>
    <row r="134" spans="1:10" ht="14" x14ac:dyDescent="0.3">
      <c r="A134" s="55" t="s">
        <v>185</v>
      </c>
      <c r="B134" s="55" t="s">
        <v>29</v>
      </c>
      <c r="C134" s="59" t="s">
        <v>222</v>
      </c>
      <c r="D134" s="158" t="s">
        <v>227</v>
      </c>
      <c r="E134" s="159">
        <v>1</v>
      </c>
      <c r="F134" s="60" t="s">
        <v>357</v>
      </c>
      <c r="G134" s="160">
        <v>0</v>
      </c>
      <c r="H134" s="146">
        <v>1425.9</v>
      </c>
      <c r="I134" s="146">
        <v>5703.56</v>
      </c>
      <c r="J134" s="149">
        <f t="shared" si="3"/>
        <v>7129.4600000000009</v>
      </c>
    </row>
    <row r="135" spans="1:10" ht="14" x14ac:dyDescent="0.3">
      <c r="A135" s="55" t="s">
        <v>183</v>
      </c>
      <c r="B135" s="57" t="s">
        <v>27</v>
      </c>
      <c r="C135" s="59" t="s">
        <v>222</v>
      </c>
      <c r="D135" s="158" t="s">
        <v>227</v>
      </c>
      <c r="E135" s="159">
        <v>1</v>
      </c>
      <c r="F135" s="154" t="s">
        <v>358</v>
      </c>
      <c r="G135" s="160">
        <v>0</v>
      </c>
      <c r="H135" s="146">
        <v>1695.65</v>
      </c>
      <c r="I135" s="146">
        <v>6782.61</v>
      </c>
      <c r="J135" s="149">
        <f t="shared" ref="J135:J166" si="4">H135+I135</f>
        <v>8478.26</v>
      </c>
    </row>
    <row r="136" spans="1:10" ht="14" x14ac:dyDescent="0.3">
      <c r="A136" s="55" t="s">
        <v>183</v>
      </c>
      <c r="B136" s="57" t="s">
        <v>27</v>
      </c>
      <c r="C136" s="59" t="s">
        <v>634</v>
      </c>
      <c r="D136" s="158" t="s">
        <v>227</v>
      </c>
      <c r="E136" s="159">
        <v>1</v>
      </c>
      <c r="F136" s="62" t="s">
        <v>360</v>
      </c>
      <c r="G136" s="160">
        <v>0</v>
      </c>
      <c r="H136" s="146">
        <v>1695.65</v>
      </c>
      <c r="I136" s="146">
        <v>6782.61</v>
      </c>
      <c r="J136" s="149">
        <f t="shared" si="4"/>
        <v>8478.26</v>
      </c>
    </row>
    <row r="137" spans="1:10" ht="14" x14ac:dyDescent="0.3">
      <c r="A137" s="55" t="s">
        <v>183</v>
      </c>
      <c r="B137" s="57" t="s">
        <v>27</v>
      </c>
      <c r="C137" s="59" t="s">
        <v>222</v>
      </c>
      <c r="D137" s="158" t="s">
        <v>227</v>
      </c>
      <c r="E137" s="159">
        <v>1</v>
      </c>
      <c r="F137" s="62" t="s">
        <v>361</v>
      </c>
      <c r="G137" s="160">
        <v>0</v>
      </c>
      <c r="H137" s="146">
        <v>1695.65</v>
      </c>
      <c r="I137" s="146">
        <v>6782.61</v>
      </c>
      <c r="J137" s="149">
        <f t="shared" si="4"/>
        <v>8478.26</v>
      </c>
    </row>
    <row r="138" spans="1:10" ht="14" x14ac:dyDescent="0.3">
      <c r="A138" s="55" t="s">
        <v>185</v>
      </c>
      <c r="B138" s="55" t="s">
        <v>29</v>
      </c>
      <c r="C138" s="59" t="s">
        <v>634</v>
      </c>
      <c r="D138" s="158" t="s">
        <v>227</v>
      </c>
      <c r="E138" s="159">
        <v>1</v>
      </c>
      <c r="F138" s="62" t="s">
        <v>363</v>
      </c>
      <c r="G138" s="160">
        <v>0</v>
      </c>
      <c r="H138" s="146">
        <v>1425.9</v>
      </c>
      <c r="I138" s="146">
        <v>5703.56</v>
      </c>
      <c r="J138" s="149">
        <f t="shared" si="4"/>
        <v>7129.4600000000009</v>
      </c>
    </row>
    <row r="139" spans="1:10" ht="14" x14ac:dyDescent="0.3">
      <c r="A139" s="55" t="s">
        <v>215</v>
      </c>
      <c r="B139" s="58" t="s">
        <v>37</v>
      </c>
      <c r="C139" s="61" t="s">
        <v>219</v>
      </c>
      <c r="D139" s="158" t="s">
        <v>407</v>
      </c>
      <c r="E139" s="159">
        <v>1</v>
      </c>
      <c r="F139" s="60" t="s">
        <v>365</v>
      </c>
      <c r="G139" s="160">
        <v>0</v>
      </c>
      <c r="H139" s="146"/>
      <c r="I139" s="145">
        <v>3083.01</v>
      </c>
      <c r="J139" s="149">
        <f t="shared" si="4"/>
        <v>3083.01</v>
      </c>
    </row>
    <row r="140" spans="1:10" ht="14" x14ac:dyDescent="0.3">
      <c r="A140" s="55" t="s">
        <v>196</v>
      </c>
      <c r="B140" s="57" t="s">
        <v>33</v>
      </c>
      <c r="C140" s="63" t="s">
        <v>219</v>
      </c>
      <c r="D140" s="158" t="s">
        <v>227</v>
      </c>
      <c r="E140" s="159">
        <v>1</v>
      </c>
      <c r="F140" s="62" t="s">
        <v>366</v>
      </c>
      <c r="G140" s="160">
        <v>0</v>
      </c>
      <c r="H140" s="146">
        <v>1079.06</v>
      </c>
      <c r="I140" s="145">
        <v>4316.21</v>
      </c>
      <c r="J140" s="149">
        <f t="shared" si="4"/>
        <v>5395.27</v>
      </c>
    </row>
    <row r="141" spans="1:10" ht="14" x14ac:dyDescent="0.3">
      <c r="A141" s="55" t="s">
        <v>189</v>
      </c>
      <c r="B141" s="55" t="s">
        <v>31</v>
      </c>
      <c r="C141" s="63" t="s">
        <v>637</v>
      </c>
      <c r="D141" s="158" t="s">
        <v>227</v>
      </c>
      <c r="E141" s="159">
        <v>1</v>
      </c>
      <c r="F141" s="62" t="s">
        <v>367</v>
      </c>
      <c r="G141" s="160">
        <v>0</v>
      </c>
      <c r="H141" s="146">
        <v>1310.28</v>
      </c>
      <c r="I141" s="146">
        <v>5241.1099999999997</v>
      </c>
      <c r="J141" s="149">
        <f t="shared" si="4"/>
        <v>6551.3899999999994</v>
      </c>
    </row>
    <row r="142" spans="1:10" ht="14" x14ac:dyDescent="0.3">
      <c r="A142" s="55" t="s">
        <v>195</v>
      </c>
      <c r="B142" s="55" t="s">
        <v>41</v>
      </c>
      <c r="C142" s="60" t="s">
        <v>222</v>
      </c>
      <c r="D142" s="158" t="s">
        <v>227</v>
      </c>
      <c r="E142" s="159">
        <v>1</v>
      </c>
      <c r="F142" s="92" t="s">
        <v>666</v>
      </c>
      <c r="G142" s="160">
        <v>0</v>
      </c>
      <c r="H142" s="146">
        <v>308.3</v>
      </c>
      <c r="I142" s="146">
        <v>1233.21</v>
      </c>
      <c r="J142" s="150">
        <f t="shared" si="4"/>
        <v>1541.51</v>
      </c>
    </row>
    <row r="143" spans="1:10" ht="14" x14ac:dyDescent="0.3">
      <c r="A143" s="55" t="s">
        <v>204</v>
      </c>
      <c r="B143" s="55" t="s">
        <v>41</v>
      </c>
      <c r="C143" s="63" t="s">
        <v>222</v>
      </c>
      <c r="D143" s="158" t="s">
        <v>227</v>
      </c>
      <c r="E143" s="159">
        <v>1</v>
      </c>
      <c r="F143" s="62" t="s">
        <v>660</v>
      </c>
      <c r="G143" s="160">
        <v>0</v>
      </c>
      <c r="H143" s="146">
        <v>308.3</v>
      </c>
      <c r="I143" s="146">
        <v>1233.21</v>
      </c>
      <c r="J143" s="150">
        <f t="shared" si="4"/>
        <v>1541.51</v>
      </c>
    </row>
    <row r="144" spans="1:10" ht="14" x14ac:dyDescent="0.3">
      <c r="A144" s="55" t="s">
        <v>189</v>
      </c>
      <c r="B144" s="55" t="s">
        <v>31</v>
      </c>
      <c r="C144" s="61" t="s">
        <v>219</v>
      </c>
      <c r="D144" s="158" t="s">
        <v>227</v>
      </c>
      <c r="E144" s="159">
        <v>1</v>
      </c>
      <c r="F144" s="62" t="s">
        <v>370</v>
      </c>
      <c r="G144" s="160">
        <v>0</v>
      </c>
      <c r="H144" s="146">
        <v>1310.28</v>
      </c>
      <c r="I144" s="146">
        <v>5241.1099999999997</v>
      </c>
      <c r="J144" s="149">
        <f t="shared" si="4"/>
        <v>6551.3899999999994</v>
      </c>
    </row>
    <row r="145" spans="1:10" ht="14" x14ac:dyDescent="0.3">
      <c r="A145" s="55" t="s">
        <v>180</v>
      </c>
      <c r="B145" s="58" t="s">
        <v>37</v>
      </c>
      <c r="C145" s="59" t="s">
        <v>634</v>
      </c>
      <c r="D145" s="158" t="s">
        <v>227</v>
      </c>
      <c r="E145" s="159">
        <v>1</v>
      </c>
      <c r="F145" s="60" t="s">
        <v>371</v>
      </c>
      <c r="G145" s="160">
        <v>0</v>
      </c>
      <c r="H145" s="146">
        <v>770.75</v>
      </c>
      <c r="I145" s="145">
        <v>3083.01</v>
      </c>
      <c r="J145" s="149">
        <f t="shared" si="4"/>
        <v>3853.76</v>
      </c>
    </row>
    <row r="146" spans="1:10" ht="14" x14ac:dyDescent="0.3">
      <c r="A146" s="55" t="s">
        <v>695</v>
      </c>
      <c r="B146" s="55" t="s">
        <v>449</v>
      </c>
      <c r="C146" s="61" t="s">
        <v>636</v>
      </c>
      <c r="D146" s="158" t="s">
        <v>227</v>
      </c>
      <c r="E146" s="159">
        <v>1</v>
      </c>
      <c r="F146" s="153" t="s">
        <v>619</v>
      </c>
      <c r="G146" s="160">
        <v>0</v>
      </c>
      <c r="H146" s="146">
        <v>3709.68</v>
      </c>
      <c r="I146" s="146">
        <v>14838.72</v>
      </c>
      <c r="J146" s="149">
        <f t="shared" si="4"/>
        <v>18548.399999999998</v>
      </c>
    </row>
    <row r="147" spans="1:10" ht="14" x14ac:dyDescent="0.3">
      <c r="A147" s="55" t="s">
        <v>694</v>
      </c>
      <c r="B147" s="55" t="s">
        <v>449</v>
      </c>
      <c r="C147" s="60" t="s">
        <v>226</v>
      </c>
      <c r="D147" s="158" t="s">
        <v>227</v>
      </c>
      <c r="E147" s="159">
        <v>1</v>
      </c>
      <c r="F147" s="60" t="s">
        <v>711</v>
      </c>
      <c r="G147" s="160">
        <v>0</v>
      </c>
      <c r="H147" s="146">
        <v>3709.68</v>
      </c>
      <c r="I147" s="146">
        <v>14838.72</v>
      </c>
      <c r="J147" s="149">
        <f t="shared" si="4"/>
        <v>18548.399999999998</v>
      </c>
    </row>
    <row r="148" spans="1:10" ht="14" x14ac:dyDescent="0.3">
      <c r="A148" s="55" t="s">
        <v>195</v>
      </c>
      <c r="B148" s="55" t="s">
        <v>41</v>
      </c>
      <c r="C148" s="61" t="s">
        <v>219</v>
      </c>
      <c r="D148" s="158" t="s">
        <v>227</v>
      </c>
      <c r="E148" s="159">
        <v>1</v>
      </c>
      <c r="F148" s="92" t="s">
        <v>661</v>
      </c>
      <c r="G148" s="160">
        <v>0</v>
      </c>
      <c r="H148" s="146">
        <v>308.3</v>
      </c>
      <c r="I148" s="146">
        <v>1233.21</v>
      </c>
      <c r="J148" s="150">
        <f t="shared" si="4"/>
        <v>1541.51</v>
      </c>
    </row>
    <row r="149" spans="1:10" ht="14" x14ac:dyDescent="0.3">
      <c r="A149" s="55" t="s">
        <v>195</v>
      </c>
      <c r="B149" s="55" t="s">
        <v>41</v>
      </c>
      <c r="C149" s="59" t="s">
        <v>634</v>
      </c>
      <c r="D149" s="158" t="s">
        <v>227</v>
      </c>
      <c r="E149" s="159">
        <v>1</v>
      </c>
      <c r="F149" s="62" t="s">
        <v>378</v>
      </c>
      <c r="G149" s="160">
        <v>0</v>
      </c>
      <c r="H149" s="146">
        <v>308.3</v>
      </c>
      <c r="I149" s="146">
        <v>1233.21</v>
      </c>
      <c r="J149" s="150">
        <f t="shared" si="4"/>
        <v>1541.51</v>
      </c>
    </row>
    <row r="150" spans="1:10" ht="14" x14ac:dyDescent="0.3">
      <c r="A150" s="55" t="s">
        <v>183</v>
      </c>
      <c r="B150" s="57" t="s">
        <v>27</v>
      </c>
      <c r="C150" s="63" t="s">
        <v>679</v>
      </c>
      <c r="D150" s="158" t="s">
        <v>227</v>
      </c>
      <c r="E150" s="159">
        <v>1</v>
      </c>
      <c r="F150" s="153" t="s">
        <v>712</v>
      </c>
      <c r="G150" s="160">
        <v>0</v>
      </c>
      <c r="H150" s="146">
        <v>1695.65</v>
      </c>
      <c r="I150" s="146">
        <v>6782.61</v>
      </c>
      <c r="J150" s="149">
        <f t="shared" si="4"/>
        <v>8478.26</v>
      </c>
    </row>
    <row r="151" spans="1:10" ht="14" x14ac:dyDescent="0.3">
      <c r="A151" s="55" t="s">
        <v>187</v>
      </c>
      <c r="B151" s="55" t="s">
        <v>25</v>
      </c>
      <c r="C151" s="59" t="s">
        <v>222</v>
      </c>
      <c r="D151" s="158" t="s">
        <v>227</v>
      </c>
      <c r="E151" s="159">
        <v>1</v>
      </c>
      <c r="F151" s="92" t="s">
        <v>624</v>
      </c>
      <c r="G151" s="160">
        <v>0</v>
      </c>
      <c r="H151" s="147">
        <v>2600</v>
      </c>
      <c r="I151" s="147">
        <v>10400</v>
      </c>
      <c r="J151" s="146">
        <f t="shared" si="4"/>
        <v>13000</v>
      </c>
    </row>
    <row r="152" spans="1:10" ht="14" x14ac:dyDescent="0.3">
      <c r="A152" s="55" t="s">
        <v>180</v>
      </c>
      <c r="B152" s="58" t="s">
        <v>37</v>
      </c>
      <c r="C152" s="61" t="s">
        <v>636</v>
      </c>
      <c r="D152" s="158" t="s">
        <v>227</v>
      </c>
      <c r="E152" s="159">
        <v>1</v>
      </c>
      <c r="F152" s="156" t="s">
        <v>655</v>
      </c>
      <c r="G152" s="160">
        <v>0</v>
      </c>
      <c r="H152" s="146">
        <v>770.75</v>
      </c>
      <c r="I152" s="145">
        <v>3083.01</v>
      </c>
      <c r="J152" s="149">
        <f t="shared" si="4"/>
        <v>3853.76</v>
      </c>
    </row>
    <row r="153" spans="1:10" ht="14" x14ac:dyDescent="0.3">
      <c r="A153" s="55" t="s">
        <v>189</v>
      </c>
      <c r="B153" s="55" t="s">
        <v>31</v>
      </c>
      <c r="C153" s="61" t="s">
        <v>219</v>
      </c>
      <c r="D153" s="158" t="s">
        <v>407</v>
      </c>
      <c r="E153" s="159">
        <v>1</v>
      </c>
      <c r="F153" s="62" t="s">
        <v>420</v>
      </c>
      <c r="G153" s="160">
        <v>0</v>
      </c>
      <c r="H153" s="146"/>
      <c r="I153" s="146">
        <v>5241.1099999999997</v>
      </c>
      <c r="J153" s="149">
        <f t="shared" si="4"/>
        <v>5241.1099999999997</v>
      </c>
    </row>
    <row r="154" spans="1:10" ht="14" x14ac:dyDescent="0.3">
      <c r="A154" s="55" t="s">
        <v>180</v>
      </c>
      <c r="B154" s="58" t="s">
        <v>37</v>
      </c>
      <c r="C154" s="61" t="s">
        <v>219</v>
      </c>
      <c r="D154" s="158" t="s">
        <v>227</v>
      </c>
      <c r="E154" s="159">
        <v>1</v>
      </c>
      <c r="F154" s="156" t="s">
        <v>713</v>
      </c>
      <c r="G154" s="160">
        <v>0</v>
      </c>
      <c r="H154" s="146">
        <v>770.75</v>
      </c>
      <c r="I154" s="145">
        <v>3083.01</v>
      </c>
      <c r="J154" s="149">
        <f t="shared" si="4"/>
        <v>3853.76</v>
      </c>
    </row>
    <row r="155" spans="1:10" ht="14" x14ac:dyDescent="0.3">
      <c r="A155" s="55" t="s">
        <v>180</v>
      </c>
      <c r="B155" s="58" t="s">
        <v>37</v>
      </c>
      <c r="C155" s="59" t="s">
        <v>634</v>
      </c>
      <c r="D155" s="158" t="s">
        <v>227</v>
      </c>
      <c r="E155" s="159">
        <v>1</v>
      </c>
      <c r="F155" s="151" t="s">
        <v>385</v>
      </c>
      <c r="G155" s="160">
        <v>0</v>
      </c>
      <c r="H155" s="146">
        <v>770.75</v>
      </c>
      <c r="I155" s="145">
        <v>3083.01</v>
      </c>
      <c r="J155" s="149">
        <f t="shared" si="4"/>
        <v>3853.76</v>
      </c>
    </row>
    <row r="156" spans="1:10" ht="14" x14ac:dyDescent="0.3">
      <c r="A156" s="55" t="s">
        <v>189</v>
      </c>
      <c r="B156" s="55" t="s">
        <v>31</v>
      </c>
      <c r="C156" s="61" t="s">
        <v>219</v>
      </c>
      <c r="D156" s="158" t="s">
        <v>227</v>
      </c>
      <c r="E156" s="159">
        <v>1</v>
      </c>
      <c r="F156" s="60" t="s">
        <v>386</v>
      </c>
      <c r="G156" s="160">
        <v>0</v>
      </c>
      <c r="H156" s="146">
        <v>1310.28</v>
      </c>
      <c r="I156" s="146">
        <v>5241.1099999999997</v>
      </c>
      <c r="J156" s="149">
        <f t="shared" si="4"/>
        <v>6551.3899999999994</v>
      </c>
    </row>
    <row r="157" spans="1:10" ht="14" x14ac:dyDescent="0.3">
      <c r="A157" s="55" t="s">
        <v>185</v>
      </c>
      <c r="B157" s="55" t="s">
        <v>29</v>
      </c>
      <c r="C157" s="59" t="s">
        <v>634</v>
      </c>
      <c r="D157" s="158" t="s">
        <v>227</v>
      </c>
      <c r="E157" s="159">
        <v>1</v>
      </c>
      <c r="F157" s="156" t="s">
        <v>386</v>
      </c>
      <c r="G157" s="160">
        <v>0</v>
      </c>
      <c r="H157" s="146">
        <v>1425.9</v>
      </c>
      <c r="I157" s="146">
        <v>5703.56</v>
      </c>
      <c r="J157" s="149">
        <f t="shared" si="4"/>
        <v>7129.4600000000009</v>
      </c>
    </row>
    <row r="158" spans="1:10" ht="14" x14ac:dyDescent="0.3">
      <c r="A158" s="55" t="s">
        <v>181</v>
      </c>
      <c r="B158" s="57" t="s">
        <v>33</v>
      </c>
      <c r="C158" s="59" t="s">
        <v>222</v>
      </c>
      <c r="D158" s="158" t="s">
        <v>386</v>
      </c>
      <c r="E158" s="159">
        <v>1</v>
      </c>
      <c r="F158" s="61" t="s">
        <v>386</v>
      </c>
      <c r="G158" s="160">
        <v>0</v>
      </c>
      <c r="H158" s="146">
        <v>1079.06</v>
      </c>
      <c r="I158" s="145">
        <v>4316.21</v>
      </c>
      <c r="J158" s="149">
        <f t="shared" si="4"/>
        <v>5395.27</v>
      </c>
    </row>
    <row r="159" spans="1:10" ht="14" x14ac:dyDescent="0.3">
      <c r="A159" s="55" t="s">
        <v>187</v>
      </c>
      <c r="B159" s="55" t="s">
        <v>25</v>
      </c>
      <c r="C159" s="60" t="s">
        <v>226</v>
      </c>
      <c r="D159" s="158" t="s">
        <v>386</v>
      </c>
      <c r="E159" s="159">
        <v>1</v>
      </c>
      <c r="F159" s="154" t="s">
        <v>386</v>
      </c>
      <c r="G159" s="160">
        <v>0</v>
      </c>
      <c r="H159" s="147">
        <v>2600</v>
      </c>
      <c r="I159" s="147">
        <v>10400</v>
      </c>
      <c r="J159" s="146">
        <f t="shared" si="4"/>
        <v>13000</v>
      </c>
    </row>
    <row r="160" spans="1:10" ht="14" x14ac:dyDescent="0.3">
      <c r="A160" s="55" t="s">
        <v>185</v>
      </c>
      <c r="B160" s="55" t="s">
        <v>29</v>
      </c>
      <c r="C160" s="59" t="s">
        <v>219</v>
      </c>
      <c r="D160" s="158" t="s">
        <v>386</v>
      </c>
      <c r="E160" s="159">
        <v>1</v>
      </c>
      <c r="F160" s="154" t="s">
        <v>386</v>
      </c>
      <c r="G160" s="160">
        <v>0</v>
      </c>
      <c r="H160" s="146">
        <v>1425.9</v>
      </c>
      <c r="I160" s="146">
        <v>5703.56</v>
      </c>
      <c r="J160" s="149">
        <f t="shared" si="4"/>
        <v>7129.4600000000009</v>
      </c>
    </row>
    <row r="161" spans="1:30" ht="14" x14ac:dyDescent="0.3">
      <c r="A161" s="55" t="s">
        <v>180</v>
      </c>
      <c r="B161" s="58" t="s">
        <v>37</v>
      </c>
      <c r="C161" s="63" t="s">
        <v>679</v>
      </c>
      <c r="D161" s="158" t="s">
        <v>386</v>
      </c>
      <c r="E161" s="159">
        <v>1</v>
      </c>
      <c r="F161" s="62" t="s">
        <v>386</v>
      </c>
      <c r="G161" s="160">
        <v>0</v>
      </c>
      <c r="H161" s="146">
        <v>770.75</v>
      </c>
      <c r="I161" s="145">
        <v>3083.01</v>
      </c>
      <c r="J161" s="149">
        <f t="shared" si="4"/>
        <v>3853.76</v>
      </c>
    </row>
    <row r="162" spans="1:30" ht="14" x14ac:dyDescent="0.3">
      <c r="A162" s="55" t="s">
        <v>180</v>
      </c>
      <c r="B162" s="58" t="s">
        <v>37</v>
      </c>
      <c r="C162" s="63" t="s">
        <v>679</v>
      </c>
      <c r="D162" s="158" t="s">
        <v>386</v>
      </c>
      <c r="E162" s="159">
        <v>1</v>
      </c>
      <c r="F162" s="60" t="s">
        <v>386</v>
      </c>
      <c r="G162" s="160">
        <v>0</v>
      </c>
      <c r="H162" s="146">
        <v>770.75</v>
      </c>
      <c r="I162" s="145">
        <v>3083.01</v>
      </c>
      <c r="J162" s="149">
        <f t="shared" si="4"/>
        <v>3853.76</v>
      </c>
    </row>
    <row r="163" spans="1:30" ht="14.5" x14ac:dyDescent="0.3">
      <c r="A163" s="55" t="s">
        <v>196</v>
      </c>
      <c r="B163" s="57" t="s">
        <v>33</v>
      </c>
      <c r="C163" s="63" t="s">
        <v>219</v>
      </c>
      <c r="D163" s="158" t="s">
        <v>386</v>
      </c>
      <c r="E163" s="159">
        <v>1</v>
      </c>
      <c r="F163" s="62" t="s">
        <v>386</v>
      </c>
      <c r="G163" s="160">
        <v>0</v>
      </c>
      <c r="H163" s="146">
        <v>1079.06</v>
      </c>
      <c r="I163" s="145">
        <v>4316.21</v>
      </c>
      <c r="J163" s="149">
        <f t="shared" si="4"/>
        <v>5395.27</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187</v>
      </c>
      <c r="B164" s="55" t="s">
        <v>25</v>
      </c>
      <c r="C164" s="60" t="s">
        <v>219</v>
      </c>
      <c r="D164" s="158" t="s">
        <v>386</v>
      </c>
      <c r="E164" s="159">
        <v>1</v>
      </c>
      <c r="F164" s="156" t="s">
        <v>386</v>
      </c>
      <c r="G164" s="160">
        <v>0</v>
      </c>
      <c r="H164" s="147">
        <v>2600</v>
      </c>
      <c r="I164" s="147">
        <v>10400</v>
      </c>
      <c r="J164" s="146">
        <f t="shared" si="4"/>
        <v>13000</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205</v>
      </c>
      <c r="B165" s="55" t="s">
        <v>449</v>
      </c>
      <c r="C165" s="59" t="s">
        <v>634</v>
      </c>
      <c r="D165" s="158" t="s">
        <v>386</v>
      </c>
      <c r="E165" s="159">
        <v>1</v>
      </c>
      <c r="F165" s="60" t="s">
        <v>386</v>
      </c>
      <c r="G165" s="160">
        <v>0</v>
      </c>
      <c r="H165" s="146">
        <v>3709.68</v>
      </c>
      <c r="I165" s="146">
        <v>14838.72</v>
      </c>
      <c r="J165" s="149">
        <f t="shared" si="4"/>
        <v>18548.399999999998</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182</v>
      </c>
      <c r="B166" s="56" t="s">
        <v>39</v>
      </c>
      <c r="C166" s="60" t="s">
        <v>219</v>
      </c>
      <c r="D166" s="158" t="s">
        <v>386</v>
      </c>
      <c r="E166" s="159">
        <v>1</v>
      </c>
      <c r="F166" s="62" t="s">
        <v>386</v>
      </c>
      <c r="G166" s="160">
        <v>0</v>
      </c>
      <c r="H166" s="146">
        <v>500.99</v>
      </c>
      <c r="I166" s="146">
        <v>2003.96</v>
      </c>
      <c r="J166" s="149">
        <f t="shared" si="4"/>
        <v>2504.9499999999998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185</v>
      </c>
      <c r="B167" s="55" t="s">
        <v>29</v>
      </c>
      <c r="C167" s="61" t="s">
        <v>636</v>
      </c>
      <c r="D167" s="158" t="s">
        <v>386</v>
      </c>
      <c r="E167" s="159">
        <v>1</v>
      </c>
      <c r="F167" s="144" t="s">
        <v>386</v>
      </c>
      <c r="G167" s="160">
        <v>0</v>
      </c>
      <c r="H167" s="146">
        <v>1425.9</v>
      </c>
      <c r="I167" s="146">
        <v>5703.56</v>
      </c>
      <c r="J167" s="149">
        <f t="shared" ref="J167:J174" si="5">H167+I167</f>
        <v>7129.4600000000009</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180</v>
      </c>
      <c r="B168" s="58" t="s">
        <v>37</v>
      </c>
      <c r="C168" s="61" t="s">
        <v>219</v>
      </c>
      <c r="D168" s="158" t="s">
        <v>227</v>
      </c>
      <c r="E168" s="159">
        <v>1</v>
      </c>
      <c r="F168" s="129" t="s">
        <v>387</v>
      </c>
      <c r="G168" s="160">
        <v>0</v>
      </c>
      <c r="H168" s="146">
        <v>770.75</v>
      </c>
      <c r="I168" s="145">
        <v>3083.01</v>
      </c>
      <c r="J168" s="149">
        <f t="shared" si="5"/>
        <v>3853.76</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182</v>
      </c>
      <c r="B169" s="56" t="s">
        <v>39</v>
      </c>
      <c r="C169" s="59" t="s">
        <v>634</v>
      </c>
      <c r="D169" s="158" t="s">
        <v>227</v>
      </c>
      <c r="E169" s="159">
        <v>1</v>
      </c>
      <c r="F169" s="156" t="s">
        <v>714</v>
      </c>
      <c r="G169" s="160">
        <v>0</v>
      </c>
      <c r="H169" s="146">
        <v>500.99</v>
      </c>
      <c r="I169" s="146">
        <v>2003.96</v>
      </c>
      <c r="J169" s="149">
        <f t="shared" si="5"/>
        <v>2504.9499999999998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180</v>
      </c>
      <c r="B170" s="58" t="s">
        <v>37</v>
      </c>
      <c r="C170" s="61" t="s">
        <v>636</v>
      </c>
      <c r="D170" s="158" t="s">
        <v>227</v>
      </c>
      <c r="E170" s="159">
        <v>1</v>
      </c>
      <c r="F170" s="60" t="s">
        <v>715</v>
      </c>
      <c r="G170" s="160">
        <v>0</v>
      </c>
      <c r="H170" s="146">
        <v>770.75</v>
      </c>
      <c r="I170" s="145">
        <v>3083.01</v>
      </c>
      <c r="J170" s="149">
        <f t="shared" si="5"/>
        <v>3853.76</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185</v>
      </c>
      <c r="B171" s="55" t="s">
        <v>29</v>
      </c>
      <c r="C171" s="61" t="s">
        <v>219</v>
      </c>
      <c r="D171" s="158" t="s">
        <v>227</v>
      </c>
      <c r="E171" s="159">
        <v>1</v>
      </c>
      <c r="F171" s="60" t="s">
        <v>388</v>
      </c>
      <c r="G171" s="160">
        <v>0</v>
      </c>
      <c r="H171" s="146">
        <v>1425.9</v>
      </c>
      <c r="I171" s="146">
        <v>5703.56</v>
      </c>
      <c r="J171" s="149">
        <f t="shared" si="5"/>
        <v>7129.4600000000009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188</v>
      </c>
      <c r="B172" s="55" t="s">
        <v>35</v>
      </c>
      <c r="C172" s="59" t="s">
        <v>636</v>
      </c>
      <c r="D172" s="158" t="s">
        <v>227</v>
      </c>
      <c r="E172" s="159">
        <v>1</v>
      </c>
      <c r="F172" s="90" t="s">
        <v>716</v>
      </c>
      <c r="G172" s="160">
        <v>0</v>
      </c>
      <c r="H172" s="146">
        <v>936.46</v>
      </c>
      <c r="I172" s="146">
        <v>3745.85</v>
      </c>
      <c r="J172" s="149">
        <f t="shared" si="5"/>
        <v>4682.3099999999995</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180</v>
      </c>
      <c r="B173" s="58" t="s">
        <v>37</v>
      </c>
      <c r="C173" s="63" t="s">
        <v>219</v>
      </c>
      <c r="D173" s="158" t="s">
        <v>227</v>
      </c>
      <c r="E173" s="159">
        <v>1</v>
      </c>
      <c r="F173" s="90" t="s">
        <v>738</v>
      </c>
      <c r="G173" s="160">
        <v>0</v>
      </c>
      <c r="H173" s="146">
        <v>770.75</v>
      </c>
      <c r="I173" s="145">
        <v>3083.01</v>
      </c>
      <c r="J173" s="149">
        <f t="shared" si="5"/>
        <v>3853.76</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181</v>
      </c>
      <c r="B174" s="57" t="s">
        <v>33</v>
      </c>
      <c r="C174" s="59" t="s">
        <v>222</v>
      </c>
      <c r="D174" s="158" t="s">
        <v>227</v>
      </c>
      <c r="E174" s="159">
        <v>1</v>
      </c>
      <c r="F174" s="63" t="s">
        <v>609</v>
      </c>
      <c r="G174" s="160">
        <v>0</v>
      </c>
      <c r="H174" s="146">
        <v>1079.06</v>
      </c>
      <c r="I174" s="145">
        <v>4316.21</v>
      </c>
      <c r="J174" s="149">
        <f t="shared" si="5"/>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6">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6"/>
        <v>7</v>
      </c>
      <c r="F177" s="24"/>
      <c r="G177" s="25">
        <f>SUMIF($B$7:$B$174,"DAS",$G$7:$G$174)</f>
        <v>0</v>
      </c>
      <c r="H177" s="25">
        <f>SUMIF($B$7:$B$174,"DIRETOR",$H$7:$H$174)-SUMIFS($H$7:$H$174,$D$7:$D$174,"VAGO",$B$7:$B$174,"DIRETOR")</f>
        <v>18548.399999999998</v>
      </c>
      <c r="I177" s="25">
        <f>SUMIF($B$7:$B$174,"DIRETOR",$I$7:$I$174)-SUMIFS($I$7:$I$174,$D$7:$D$174,"VAGO",$B$7:$B$174,"DIRETOR")</f>
        <v>89032.319999999992</v>
      </c>
      <c r="J177" s="25">
        <f>SUMIF($B$7:$B$174,"DIRETOR",$J$7:$J$174)</f>
        <v>126129.11999999998</v>
      </c>
      <c r="K177" s="26"/>
      <c r="L177" s="26"/>
      <c r="M177" s="26"/>
      <c r="N177" s="26"/>
      <c r="O177" s="26"/>
      <c r="P177" s="26"/>
      <c r="Q177" s="26"/>
    </row>
    <row r="178" spans="1:30" ht="14.5" x14ac:dyDescent="0.3">
      <c r="A178" s="22" t="s">
        <v>24</v>
      </c>
      <c r="B178" s="15" t="s">
        <v>25</v>
      </c>
      <c r="C178" s="23">
        <v>7</v>
      </c>
      <c r="D178" s="23">
        <v>2</v>
      </c>
      <c r="E178" s="23">
        <f>C178+D178</f>
        <v>9</v>
      </c>
      <c r="F178" s="27"/>
      <c r="G178" s="25">
        <f>SUMIF($B$7:$B$174,"DAS-1",$G$7:$G$174)</f>
        <v>0</v>
      </c>
      <c r="H178" s="25">
        <f>SUMIF($B$7:$B$174,"DAS-1",$H$7:$H$174)-SUMIFS($H$7:$H$174,$D$7:$D$174,"VAGO",$B$7:$B$174,"DAS-1")</f>
        <v>15600</v>
      </c>
      <c r="I178" s="25">
        <f>SUMIF($B$7:$B$174,"DAS-1",$I$7:$I$174)-SUMIFS($I$7:$I$174,$D$7:$D$174,"VAGO",$B$7:$B$174,"DAS-1")</f>
        <v>72800</v>
      </c>
      <c r="J178" s="25">
        <f>SUMIF($B$7:$B$174,"DAS-1",$J$7:$J$174)</f>
        <v>114400</v>
      </c>
      <c r="K178" s="97"/>
      <c r="L178" s="26"/>
      <c r="M178" s="26"/>
      <c r="N178" s="26"/>
      <c r="O178" s="26"/>
      <c r="P178" s="26"/>
      <c r="Q178" s="26"/>
    </row>
    <row r="179" spans="1:30" ht="14.5" x14ac:dyDescent="0.3">
      <c r="A179" s="22" t="s">
        <v>26</v>
      </c>
      <c r="B179" s="15" t="s">
        <v>27</v>
      </c>
      <c r="C179" s="23">
        <f>SUMIFS($E$7:$E$174,$B$7:$B$174,"DAS-2",$D$7:$D$174,"&lt;&gt;VAGO")</f>
        <v>28</v>
      </c>
      <c r="D179" s="23">
        <f>SUMIFS($E$7:$E$174,$B$7:$B$174,"DAS-2",$D$7:$D$174,"VAGO")</f>
        <v>0</v>
      </c>
      <c r="E179" s="23">
        <f t="shared" si="6"/>
        <v>28</v>
      </c>
      <c r="F179" s="27"/>
      <c r="G179" s="25">
        <f>SUMIF($B$7:$B$174,"DAS-2",$G$7:$G$174)</f>
        <v>0</v>
      </c>
      <c r="H179" s="25">
        <f>SUMIF($B$7:$B$174,"DAS-2",$H$7:$H$174)-SUMIFS($H$7:$H$174,$D$7:$D$174,"VAGO",$B$7:$B$174,"DAS-2")</f>
        <v>37304.300000000017</v>
      </c>
      <c r="I179" s="25">
        <f>SUMIF($B$7:$B$174,"DAS-2",$I$7:$I$174)-SUMIFS($I$7:$I$174,$D$7:$D$174,"VAGO",$B$7:$B$174,"DAS-2")</f>
        <v>189913.07999999987</v>
      </c>
      <c r="J179" s="25">
        <f>SUMIF($B$7:$B$174,"DAS-2",$J$7:$J$174)</f>
        <v>227217.38</v>
      </c>
      <c r="K179" s="26"/>
      <c r="L179" s="26"/>
      <c r="M179" s="26"/>
      <c r="N179" s="26"/>
      <c r="O179" s="26"/>
      <c r="P179" s="26"/>
      <c r="Q179" s="26"/>
    </row>
    <row r="180" spans="1:30" ht="14.5" x14ac:dyDescent="0.3">
      <c r="A180" s="22" t="s">
        <v>28</v>
      </c>
      <c r="B180" s="15" t="s">
        <v>29</v>
      </c>
      <c r="C180" s="23">
        <v>10</v>
      </c>
      <c r="D180" s="23">
        <v>3</v>
      </c>
      <c r="E180" s="23">
        <f t="shared" si="6"/>
        <v>13</v>
      </c>
      <c r="F180" s="27"/>
      <c r="G180" s="25">
        <f>SUMIF($B$7:$B$174,"DAS-3",$G$7:$G$174)</f>
        <v>0</v>
      </c>
      <c r="H180" s="25">
        <f>SUMIF($B$7:$B$174,"DAS-3",$H$7:$H$174)-SUMIFS($H$7:$H$174,$D$7:$D$174,"VAGO",$B$7:$B$174,"DAS-3")</f>
        <v>15684.900000000001</v>
      </c>
      <c r="I180" s="25">
        <f>SUMIF($B$7:$B$174,"DAS-3",$I$7:$I$174)-SUMIFS($I$7:$I$174,$D$7:$D$174,"VAGO",$B$7:$B$174,"DAS-3")</f>
        <v>62739.159999999982</v>
      </c>
      <c r="J180" s="25">
        <f>SUMIF($B$7:$B$174,"DAS-3",$J$7:$J$174)</f>
        <v>92682.980000000025</v>
      </c>
      <c r="K180" s="26"/>
      <c r="L180" s="26"/>
      <c r="M180" s="26"/>
      <c r="N180" s="26"/>
      <c r="O180" s="26"/>
      <c r="P180" s="26"/>
      <c r="Q180" s="26"/>
    </row>
    <row r="181" spans="1:30" ht="14.5" x14ac:dyDescent="0.3">
      <c r="A181" s="28" t="s">
        <v>30</v>
      </c>
      <c r="B181" s="15" t="s">
        <v>31</v>
      </c>
      <c r="C181" s="23">
        <v>23</v>
      </c>
      <c r="D181" s="23">
        <v>1</v>
      </c>
      <c r="E181" s="23">
        <f t="shared" si="6"/>
        <v>24</v>
      </c>
      <c r="F181" s="29"/>
      <c r="G181" s="25">
        <f>SUMIF($B$7:$B$174,"DAS-4",$G$7:$G$174)</f>
        <v>0</v>
      </c>
      <c r="H181" s="25">
        <f>SUMIF($B$7:$B$174,"DAS-4",$H$7:$H$174)-SUMIFS($H$7:$H$174,$D$7:$D$174,"VAGO",$B$7:$B$174,"DAS-4")</f>
        <v>23585.039999999997</v>
      </c>
      <c r="I181" s="25">
        <f>SUMIF($B$7:$B$174,"DAS-4",$I$7:$I$174)-SUMIFS($I$7:$I$174,$D$7:$D$174,"VAGO",$B$7:$B$174,"DAS-4")</f>
        <v>125786.64</v>
      </c>
      <c r="J181" s="25">
        <f>SUMIF($B$7:$B$174,"DAS-4",$J$7:$J$174)</f>
        <v>149371.68</v>
      </c>
      <c r="K181" s="26"/>
      <c r="L181" s="26"/>
      <c r="M181" s="26"/>
      <c r="N181" s="26"/>
      <c r="O181" s="26"/>
      <c r="P181" s="26"/>
      <c r="Q181" s="26"/>
    </row>
    <row r="182" spans="1:30" ht="14.5" x14ac:dyDescent="0.3">
      <c r="A182" s="28" t="s">
        <v>32</v>
      </c>
      <c r="B182" s="15" t="s">
        <v>33</v>
      </c>
      <c r="C182" s="23">
        <v>18</v>
      </c>
      <c r="D182" s="23">
        <v>2</v>
      </c>
      <c r="E182" s="23">
        <f t="shared" si="6"/>
        <v>20</v>
      </c>
      <c r="F182" s="29"/>
      <c r="G182" s="25">
        <f>SUMIF($B$7:$B$174,"DAS-5",$G$7:$G$174)</f>
        <v>0</v>
      </c>
      <c r="H182" s="25">
        <f>SUMIF($B$7:$B$174,"DAS-5",$H$7:$H$174)-SUMIFS($H$7:$H$174,$D$7:$D$174,"VAGO",$B$7:$B$174,"DAS-5")</f>
        <v>15106.839999999997</v>
      </c>
      <c r="I182" s="25">
        <f>SUMIF($B$7:$B$174,"DAS-5",$I$7:$I$174)-SUMIFS($I$7:$I$174,$D$7:$D$174,"VAGO",$B$7:$B$174,"DAS-5")</f>
        <v>77691.780000000028</v>
      </c>
      <c r="J182" s="25">
        <f>SUMIF($B$7:$B$174,"DAS-5",$J$7:$J$174)</f>
        <v>103589.16000000005</v>
      </c>
      <c r="K182" s="26"/>
      <c r="L182" s="26"/>
      <c r="M182" s="26"/>
      <c r="N182" s="26"/>
      <c r="O182" s="26"/>
      <c r="P182" s="26"/>
      <c r="Q182" s="26"/>
    </row>
    <row r="183" spans="1:30" ht="14.5" x14ac:dyDescent="0.3">
      <c r="A183" s="28" t="s">
        <v>34</v>
      </c>
      <c r="B183" s="15" t="s">
        <v>35</v>
      </c>
      <c r="C183" s="23">
        <v>5</v>
      </c>
      <c r="D183" s="23">
        <v>0</v>
      </c>
      <c r="E183" s="23">
        <f t="shared" si="6"/>
        <v>5</v>
      </c>
      <c r="F183" s="29"/>
      <c r="G183" s="25">
        <f>SUMIF($B$7:$B$174,"CAA-1",$G$7:$G$174)</f>
        <v>0</v>
      </c>
      <c r="H183" s="25">
        <f>SUMIF($B$7:$B$174,"CAA-1",$H$7:$H$174)-SUMIFS($H$7:$H$174,$D$7:$D$174,"VAGO",$B$7:$B$174,"CAA-1")</f>
        <v>4682.3</v>
      </c>
      <c r="I183" s="25">
        <f>SUMIF($B$7:$B$174,"CAA-1",$I$7:$I$174)-SUMIFS($I$7:$I$174,$D$7:$D$174,"VAGO",$B$7:$B$174,"CAA-1")</f>
        <v>18729.25</v>
      </c>
      <c r="J183" s="25">
        <f>SUMIF($B$7:$B$174,"CAA-1",$J$7:$J$174)</f>
        <v>23411.549999999996</v>
      </c>
      <c r="K183" s="26"/>
      <c r="L183" s="26"/>
      <c r="M183" s="26"/>
      <c r="N183" s="26"/>
      <c r="O183" s="26"/>
      <c r="P183" s="26"/>
      <c r="Q183" s="26"/>
    </row>
    <row r="184" spans="1:30" ht="14.5" x14ac:dyDescent="0.3">
      <c r="A184" s="28" t="s">
        <v>36</v>
      </c>
      <c r="B184" s="15" t="s">
        <v>37</v>
      </c>
      <c r="C184" s="23">
        <v>24</v>
      </c>
      <c r="D184" s="23">
        <v>2</v>
      </c>
      <c r="E184" s="23">
        <f t="shared" si="6"/>
        <v>26</v>
      </c>
      <c r="F184" s="29"/>
      <c r="G184" s="25">
        <f>SUMIF($B$7:$B$174,"CAA-2",$G$7:$G$174)</f>
        <v>0</v>
      </c>
      <c r="H184" s="25">
        <f>SUMIF($B$7:$B$174,"CAA-2",$H$7:$H$174)-SUMIFS($H$7:$H$174,$D$7:$D$174,"VAGO",$B$7:$B$174,"CAA-2")</f>
        <v>16185.75</v>
      </c>
      <c r="I184" s="25">
        <f>SUMIF($B$7:$B$174,"CAA-2",$I$7:$I$174)-SUMIFS($I$7:$I$174,$D$7:$D$174,"VAGO",$B$7:$B$174,"CAA-2")</f>
        <v>73992.240000000005</v>
      </c>
      <c r="J184" s="25">
        <f>SUMIF($B$7:$B$174,"CAA-2",$J$7:$J$174)</f>
        <v>97885.50999999998</v>
      </c>
      <c r="K184" s="26"/>
      <c r="L184" s="26"/>
      <c r="M184" s="26"/>
      <c r="N184" s="26"/>
      <c r="O184" s="26"/>
      <c r="P184" s="26"/>
      <c r="Q184" s="26"/>
    </row>
    <row r="185" spans="1:30" ht="14.5" x14ac:dyDescent="0.3">
      <c r="A185" s="28" t="s">
        <v>38</v>
      </c>
      <c r="B185" s="15" t="s">
        <v>39</v>
      </c>
      <c r="C185" s="23">
        <v>22</v>
      </c>
      <c r="D185" s="23">
        <v>1</v>
      </c>
      <c r="E185" s="23">
        <f t="shared" si="6"/>
        <v>23</v>
      </c>
      <c r="F185" s="27"/>
      <c r="G185" s="25">
        <f>SUMIF($B$7:$B$174,"CAA-3",$G$7:$G$174)</f>
        <v>0</v>
      </c>
      <c r="H185" s="25">
        <f>SUMIF($B$7:$B$174,"CAA-3",$H$7:$H$174)-SUMIFS($H$7:$H$174,$D$7:$D$174,"VAGO",$B$7:$B$174,"CAA-3")</f>
        <v>9518.8099999999977</v>
      </c>
      <c r="I185" s="25">
        <f>SUMIF($B$7:$B$174,"CAA-3",$I$7:$I$174)-SUMIFS($I$7:$I$174,$D$7:$D$174,"VAGO",$B$7:$B$174,"CAA-3")</f>
        <v>44087.119999999988</v>
      </c>
      <c r="J185" s="25">
        <f>SUMIF($B$7:$B$174,"CAA-3",$J$7:$J$174)</f>
        <v>56110.879999999976</v>
      </c>
      <c r="K185" s="26"/>
      <c r="L185" s="26"/>
      <c r="M185" s="26"/>
      <c r="N185" s="26"/>
      <c r="O185" s="26"/>
      <c r="P185" s="26"/>
      <c r="Q185" s="26"/>
    </row>
    <row r="186" spans="1:30" ht="14.5" x14ac:dyDescent="0.3">
      <c r="A186" s="28" t="s">
        <v>40</v>
      </c>
      <c r="B186" s="15" t="s">
        <v>41</v>
      </c>
      <c r="C186" s="23">
        <v>10</v>
      </c>
      <c r="D186" s="23">
        <v>0</v>
      </c>
      <c r="E186" s="23">
        <f t="shared" si="6"/>
        <v>10</v>
      </c>
      <c r="F186" s="27"/>
      <c r="G186" s="25">
        <f>SUMIF($B$7:$B$174,"CAA-4",$G$7:$G$174)</f>
        <v>0</v>
      </c>
      <c r="H186" s="25">
        <f>SUMIF($B$7:$B$174,"CAA-4",$H$7:$H$174)-SUMIFS($H$7:$H$174,$D$7:$D$174,"VAGO",$B$7:$B$174,"CAA-4")</f>
        <v>3083.0000000000005</v>
      </c>
      <c r="I186" s="25">
        <f>SUMIF($B$7:$B$174,"CAA-4",$I$7:$I$174)-SUMIFS($I$7:$I$174,$D$7:$D$174,"VAGO",$B$7:$B$174,"CAA-4")</f>
        <v>12332.099999999999</v>
      </c>
      <c r="J186" s="25">
        <f>SUMIF($B$7:$B$174,"CAA-4",$J$7:$J$174)</f>
        <v>15415.1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6"/>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156</v>
      </c>
      <c r="D188" s="20">
        <f>SUM(D176:D187)</f>
        <v>12</v>
      </c>
      <c r="E188" s="20">
        <f>SUM(E176:E187)</f>
        <v>168</v>
      </c>
      <c r="F188" s="21"/>
      <c r="G188" s="30">
        <f t="shared" ref="G188:I188" si="7">SUM(G176:G187)</f>
        <v>0</v>
      </c>
      <c r="H188" s="30">
        <f t="shared" si="7"/>
        <v>169234.85999999996</v>
      </c>
      <c r="I188" s="30">
        <f t="shared" si="7"/>
        <v>791185.80999999982</v>
      </c>
      <c r="J188" s="30">
        <f>SUM(J176:J187)</f>
        <v>1040231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8">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8"/>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9">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9"/>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9"/>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9"/>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9"/>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0">SUM(C196:C199)</f>
        <v>0</v>
      </c>
      <c r="D200" s="20">
        <f t="shared" si="10"/>
        <v>0</v>
      </c>
      <c r="E200" s="20">
        <f t="shared" si="10"/>
        <v>0</v>
      </c>
      <c r="F200" s="36"/>
      <c r="G200" s="39">
        <f t="shared" ref="G200:I200" si="11">SUM(G195:G199)</f>
        <v>0</v>
      </c>
      <c r="H200" s="39">
        <f t="shared" si="11"/>
        <v>0</v>
      </c>
      <c r="I200" s="39">
        <f t="shared" si="11"/>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684</v>
      </c>
      <c r="D205" s="94" t="s">
        <v>227</v>
      </c>
      <c r="E205" s="15">
        <v>1</v>
      </c>
      <c r="F205" s="88" t="s">
        <v>358</v>
      </c>
      <c r="G205" s="35">
        <v>0</v>
      </c>
      <c r="H205" s="126">
        <v>3900</v>
      </c>
      <c r="I205" s="16">
        <f t="shared" ref="I205:I209" si="12">SUM(G205:H205)</f>
        <v>3900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126">
        <v>1800</v>
      </c>
      <c r="I206" s="16">
        <f t="shared" si="12"/>
        <v>1800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684</v>
      </c>
      <c r="D207" s="94" t="s">
        <v>407</v>
      </c>
      <c r="E207" s="15">
        <v>1</v>
      </c>
      <c r="F207" s="89" t="s">
        <v>365</v>
      </c>
      <c r="G207" s="35"/>
      <c r="H207" s="126">
        <v>1800</v>
      </c>
      <c r="I207" s="16">
        <f t="shared" si="12"/>
        <v>1800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226</v>
      </c>
      <c r="D208" s="94" t="s">
        <v>227</v>
      </c>
      <c r="E208" s="15">
        <v>1</v>
      </c>
      <c r="F208" s="60" t="s">
        <v>581</v>
      </c>
      <c r="G208" s="35"/>
      <c r="H208" s="126">
        <v>1800</v>
      </c>
      <c r="I208" s="16">
        <f t="shared" si="12"/>
        <v>1800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126">
        <v>1800</v>
      </c>
      <c r="I209" s="16">
        <f t="shared" si="12"/>
        <v>1800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407</v>
      </c>
      <c r="E213" s="15">
        <v>1</v>
      </c>
      <c r="F213" s="84" t="s">
        <v>414</v>
      </c>
      <c r="G213" s="35">
        <v>0</v>
      </c>
      <c r="H213" s="126">
        <v>3900</v>
      </c>
      <c r="I213" s="16">
        <f t="shared" ref="I213:I217" si="13">SUM(G213:H213)</f>
        <v>3900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684</v>
      </c>
      <c r="D214" s="94" t="s">
        <v>227</v>
      </c>
      <c r="E214" s="15">
        <v>1</v>
      </c>
      <c r="F214" s="92" t="s">
        <v>675</v>
      </c>
      <c r="G214" s="35"/>
      <c r="H214" s="126">
        <v>1800</v>
      </c>
      <c r="I214" s="16">
        <f t="shared" si="13"/>
        <v>1800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92" t="s">
        <v>288</v>
      </c>
      <c r="G215" s="35"/>
      <c r="H215" s="126">
        <v>1800</v>
      </c>
      <c r="I215" s="16">
        <f t="shared" si="13"/>
        <v>1800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c r="D216" s="94" t="s">
        <v>386</v>
      </c>
      <c r="E216" s="15">
        <v>1</v>
      </c>
      <c r="F216" s="92" t="s">
        <v>386</v>
      </c>
      <c r="G216" s="35"/>
      <c r="H216" s="126">
        <v>1800</v>
      </c>
      <c r="I216" s="16">
        <f t="shared" si="13"/>
        <v>1800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226</v>
      </c>
      <c r="D217" s="94" t="s">
        <v>407</v>
      </c>
      <c r="E217" s="15">
        <v>1</v>
      </c>
      <c r="F217" s="84" t="s">
        <v>409</v>
      </c>
      <c r="G217" s="35"/>
      <c r="H217" s="126">
        <v>1800</v>
      </c>
      <c r="I217" s="16">
        <f t="shared" si="13"/>
        <v>1800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684</v>
      </c>
      <c r="D221" s="94" t="s">
        <v>407</v>
      </c>
      <c r="E221" s="15">
        <v>1</v>
      </c>
      <c r="F221" s="92" t="s">
        <v>681</v>
      </c>
      <c r="G221" s="35">
        <v>0</v>
      </c>
      <c r="H221" s="126">
        <v>3900</v>
      </c>
      <c r="I221" s="16">
        <f t="shared" ref="I221:I225" si="14">SUM(G221:H221)</f>
        <v>3900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63" t="s">
        <v>679</v>
      </c>
      <c r="D222" s="94" t="s">
        <v>227</v>
      </c>
      <c r="E222" s="15">
        <v>1</v>
      </c>
      <c r="F222" s="60" t="s">
        <v>249</v>
      </c>
      <c r="G222" s="35"/>
      <c r="H222" s="126">
        <v>1800</v>
      </c>
      <c r="I222" s="16">
        <f t="shared" si="14"/>
        <v>1800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126">
        <v>1800</v>
      </c>
      <c r="I223" s="16">
        <f t="shared" si="14"/>
        <v>1800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684</v>
      </c>
      <c r="D224" s="94" t="s">
        <v>227</v>
      </c>
      <c r="E224" s="15">
        <v>1</v>
      </c>
      <c r="F224" s="92" t="s">
        <v>738</v>
      </c>
      <c r="G224" s="35"/>
      <c r="H224" s="126">
        <v>1800</v>
      </c>
      <c r="I224" s="16">
        <f t="shared" si="14"/>
        <v>1800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63" t="s">
        <v>679</v>
      </c>
      <c r="D225" s="94" t="s">
        <v>407</v>
      </c>
      <c r="E225" s="15">
        <v>1</v>
      </c>
      <c r="F225" s="90" t="s">
        <v>356</v>
      </c>
      <c r="G225" s="35"/>
      <c r="H225" s="126">
        <v>1800</v>
      </c>
      <c r="I225" s="16">
        <f t="shared" si="14"/>
        <v>1800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5">C227+D227</f>
        <v>1</v>
      </c>
      <c r="F227" s="24"/>
      <c r="G227" s="16">
        <f>SUMIF($A$205:$A$209,"PRESIDENTE",$G$205:$G$209)</f>
        <v>0</v>
      </c>
      <c r="H227" s="16">
        <f>SUMIF($A$205:$A$209,"PRESIDENTE",$H$205:$H$209)</f>
        <v>3900</v>
      </c>
      <c r="I227" s="16">
        <f>H227+G227</f>
        <v>3900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5"/>
        <v>4</v>
      </c>
      <c r="F228" s="24"/>
      <c r="G228" s="16">
        <f>SUMIF($A$205:$A$209,"MEMBRO",$G$205:$G$209)</f>
        <v>0</v>
      </c>
      <c r="H228" s="16">
        <f>SUMIF($A$205:$A$209,"MEMBRO",$H$205:$H$209)</f>
        <v>7200</v>
      </c>
      <c r="I228" s="16">
        <f t="shared" ref="I228:I232" si="16">H228+G228</f>
        <v>7200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5"/>
        <v>1</v>
      </c>
      <c r="F229" s="24"/>
      <c r="G229" s="16">
        <f>SUMIF($A$213:$A$218,"PRESIDENTE",$G$213:$G$218)</f>
        <v>0</v>
      </c>
      <c r="H229" s="16">
        <f>SUMIF($A$213:$A$218,"PRESIDENTE",$H$213:$H$218)</f>
        <v>3900</v>
      </c>
      <c r="I229" s="16">
        <f t="shared" si="16"/>
        <v>3900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3</v>
      </c>
      <c r="D230" s="23">
        <f>SUMIFS($E$212:$E$217,$A$212:$A$217,"MEMBRO",$D$212:$D$217,"VAGO")</f>
        <v>1</v>
      </c>
      <c r="E230" s="23">
        <f t="shared" si="15"/>
        <v>4</v>
      </c>
      <c r="F230" s="24"/>
      <c r="G230" s="16">
        <f>SUMIF($A$213:$A$218,"MEMBRO",$G$213:$G$218)</f>
        <v>0</v>
      </c>
      <c r="H230" s="16">
        <f>SUMIF($A$213:$A$218,"MEMBRO",$H$213:$H$218)</f>
        <v>7200</v>
      </c>
      <c r="I230" s="16">
        <f t="shared" si="16"/>
        <v>7200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5"/>
        <v>1</v>
      </c>
      <c r="F231" s="24"/>
      <c r="G231" s="16">
        <f>SUMIF($A$220:$A$225,"PRESIDENTE",$G$220:$G$225)</f>
        <v>0</v>
      </c>
      <c r="H231" s="16">
        <f>SUMIF($A$220:$A$225,"PRESIDENTE",$H$220:$H$225)</f>
        <v>3900</v>
      </c>
      <c r="I231" s="16">
        <f t="shared" si="16"/>
        <v>3900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5"/>
        <v>4</v>
      </c>
      <c r="F232" s="24"/>
      <c r="G232" s="16">
        <f>SUMIF($A$220:$A$225,"MEMBRO",$G$205:$G$225)</f>
        <v>0</v>
      </c>
      <c r="H232" s="16">
        <f>SUMIF($A$220:$A$225,"MEMBRO",$H$220:$H$225)</f>
        <v>7200</v>
      </c>
      <c r="I232" s="16">
        <f t="shared" si="16"/>
        <v>7200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14</v>
      </c>
      <c r="D233" s="20">
        <f>SUM(D227:D232)</f>
        <v>1</v>
      </c>
      <c r="E233" s="20">
        <f>SUM(E227:E232)</f>
        <v>15</v>
      </c>
      <c r="F233" s="36"/>
      <c r="G233" s="39">
        <f>SUM(G227:G232)</f>
        <v>0</v>
      </c>
      <c r="H233" s="39">
        <f>SUM(H227:H232)</f>
        <v>33300</v>
      </c>
      <c r="I233" s="39">
        <f>SUM(I227:I232)</f>
        <v>33300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7">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7"/>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7"/>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7"/>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7"/>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407</v>
      </c>
      <c r="E243" s="15">
        <v>1</v>
      </c>
      <c r="F243" s="92" t="s">
        <v>419</v>
      </c>
      <c r="G243" s="35">
        <v>0</v>
      </c>
      <c r="H243" s="126">
        <v>5036.21</v>
      </c>
      <c r="I243" s="16">
        <f t="shared" si="17"/>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668</v>
      </c>
      <c r="G244" s="35">
        <v>0</v>
      </c>
      <c r="H244" s="126">
        <v>5036.21</v>
      </c>
      <c r="I244" s="16">
        <f t="shared" si="17"/>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92" t="s">
        <v>720</v>
      </c>
      <c r="G245" s="35">
        <v>0</v>
      </c>
      <c r="H245" s="126">
        <v>5036.21</v>
      </c>
      <c r="I245" s="16">
        <f t="shared" si="17"/>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8">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v>7</v>
      </c>
      <c r="D248" s="23">
        <v>0</v>
      </c>
      <c r="E248" s="23">
        <f t="shared" si="18"/>
        <v>7</v>
      </c>
      <c r="F248" s="24"/>
      <c r="G248" s="16">
        <f>SUMIF($A$238:$A$245,"MEMBRO",$G$238:$G$245)</f>
        <v>0</v>
      </c>
      <c r="H248" s="16">
        <f>SUMIF($A$238:$A$245,"MEMBRO",$H$238:$H$245)</f>
        <v>35253.47</v>
      </c>
      <c r="I248" s="16">
        <f t="shared" ref="I248" si="19">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92" t="s">
        <v>721</v>
      </c>
      <c r="G254" s="35">
        <v>0</v>
      </c>
      <c r="H254" s="126">
        <v>2014.48</v>
      </c>
      <c r="I254" s="16">
        <f t="shared" ref="I254:I256" si="20">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20"/>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92" t="s">
        <v>722</v>
      </c>
      <c r="G256" s="35">
        <v>0</v>
      </c>
      <c r="H256" s="126">
        <v>2014.48</v>
      </c>
      <c r="I256" s="16">
        <f t="shared" si="20"/>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1">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1"/>
        <v>2</v>
      </c>
      <c r="F259" s="24"/>
      <c r="G259" s="16">
        <f>SUMIF($A$254:$A$256,"MEMBRO",$G$254:$G$256)</f>
        <v>0</v>
      </c>
      <c r="H259" s="16">
        <f>SUMIF($A$254:$A$256,"MEMBRO",$H$254:$H$256)</f>
        <v>4028.96</v>
      </c>
      <c r="I259" s="16">
        <f t="shared" ref="I259" si="22">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92" t="s">
        <v>672</v>
      </c>
      <c r="G265" s="35">
        <v>0</v>
      </c>
      <c r="H265" s="126">
        <v>2014.48</v>
      </c>
      <c r="I265" s="16">
        <f t="shared" ref="I265:I267" si="23">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92" t="s">
        <v>671</v>
      </c>
      <c r="G266" s="35">
        <v>0</v>
      </c>
      <c r="H266" s="126">
        <v>2014.48</v>
      </c>
      <c r="I266" s="16">
        <f t="shared" si="23"/>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92" t="s">
        <v>673</v>
      </c>
      <c r="G267" s="35">
        <v>0</v>
      </c>
      <c r="H267" s="126">
        <v>2014.48</v>
      </c>
      <c r="I267" s="16">
        <f t="shared" si="23"/>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4">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4"/>
        <v>2</v>
      </c>
      <c r="F270" s="24"/>
      <c r="G270" s="16">
        <f>SUMIF($A$265:$A$267,"MEMBRO",$G$265:$G$267)</f>
        <v>0</v>
      </c>
      <c r="H270" s="16">
        <f>SUMIF($A$265:$A$267,"MEMBRO",$H$265:$H$267)</f>
        <v>4028.96</v>
      </c>
      <c r="I270" s="16">
        <f t="shared" ref="I270" si="25">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6">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60" t="s">
        <v>402</v>
      </c>
      <c r="B276" s="93" t="s">
        <v>93</v>
      </c>
      <c r="C276" s="79" t="s">
        <v>636</v>
      </c>
      <c r="D276" s="71" t="s">
        <v>407</v>
      </c>
      <c r="E276" s="53">
        <v>1</v>
      </c>
      <c r="F276" s="84" t="s">
        <v>433</v>
      </c>
      <c r="G276" s="54">
        <v>0</v>
      </c>
      <c r="H276" s="86">
        <v>1392.8</v>
      </c>
      <c r="I276" s="127">
        <f t="shared" si="26"/>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4" t="s">
        <v>410</v>
      </c>
      <c r="G277" s="54">
        <v>0</v>
      </c>
      <c r="H277" s="86">
        <v>1392.8</v>
      </c>
      <c r="I277" s="127">
        <f t="shared" si="26"/>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6"/>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6"/>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4" t="s">
        <v>413</v>
      </c>
      <c r="G280" s="54">
        <v>0</v>
      </c>
      <c r="H280" s="86">
        <v>1392.8</v>
      </c>
      <c r="I280" s="127">
        <f t="shared" si="26"/>
        <v>1392.8</v>
      </c>
    </row>
    <row r="281" spans="1:30" ht="14.5" x14ac:dyDescent="0.3">
      <c r="A281" s="55" t="s">
        <v>394</v>
      </c>
      <c r="B281" s="93" t="s">
        <v>93</v>
      </c>
      <c r="C281" s="79" t="s">
        <v>636</v>
      </c>
      <c r="D281" s="71" t="s">
        <v>407</v>
      </c>
      <c r="E281" s="53">
        <v>1</v>
      </c>
      <c r="F281" s="84" t="s">
        <v>414</v>
      </c>
      <c r="G281" s="54">
        <v>0</v>
      </c>
      <c r="H281" s="86">
        <v>1392.8</v>
      </c>
      <c r="I281" s="127">
        <f t="shared" si="26"/>
        <v>1392.8</v>
      </c>
    </row>
    <row r="282" spans="1:30" ht="14.5" x14ac:dyDescent="0.3">
      <c r="A282" s="55" t="s">
        <v>394</v>
      </c>
      <c r="B282" s="93" t="s">
        <v>93</v>
      </c>
      <c r="C282" s="79" t="s">
        <v>636</v>
      </c>
      <c r="D282" s="71" t="s">
        <v>407</v>
      </c>
      <c r="E282" s="53">
        <v>1</v>
      </c>
      <c r="F282" s="84" t="s">
        <v>415</v>
      </c>
      <c r="G282" s="54">
        <v>0</v>
      </c>
      <c r="H282" s="86">
        <v>1392.8</v>
      </c>
      <c r="I282" s="127">
        <f t="shared" si="26"/>
        <v>1392.8</v>
      </c>
    </row>
    <row r="283" spans="1:30" ht="14.5" x14ac:dyDescent="0.3">
      <c r="A283" s="80" t="s">
        <v>393</v>
      </c>
      <c r="B283" s="93" t="s">
        <v>93</v>
      </c>
      <c r="C283" s="77" t="s">
        <v>226</v>
      </c>
      <c r="D283" s="71" t="s">
        <v>407</v>
      </c>
      <c r="E283" s="53">
        <v>1</v>
      </c>
      <c r="F283" s="168" t="s">
        <v>416</v>
      </c>
      <c r="G283" s="54">
        <v>0</v>
      </c>
      <c r="H283" s="86">
        <v>1392.8</v>
      </c>
      <c r="I283" s="127">
        <f t="shared" si="26"/>
        <v>1392.8</v>
      </c>
    </row>
    <row r="284" spans="1:30" ht="14.5" x14ac:dyDescent="0.3">
      <c r="A284" s="60" t="s">
        <v>395</v>
      </c>
      <c r="B284" s="93" t="s">
        <v>93</v>
      </c>
      <c r="C284" s="79" t="s">
        <v>226</v>
      </c>
      <c r="D284" s="71" t="s">
        <v>407</v>
      </c>
      <c r="E284" s="53">
        <v>1</v>
      </c>
      <c r="F284" s="84" t="s">
        <v>417</v>
      </c>
      <c r="G284" s="54">
        <v>0</v>
      </c>
      <c r="H284" s="86">
        <v>1392.8</v>
      </c>
      <c r="I284" s="127">
        <f t="shared" si="26"/>
        <v>1392.8</v>
      </c>
    </row>
    <row r="285" spans="1:30" ht="14.5" x14ac:dyDescent="0.3">
      <c r="A285" s="60" t="s">
        <v>396</v>
      </c>
      <c r="B285" s="93" t="s">
        <v>93</v>
      </c>
      <c r="C285" s="79" t="s">
        <v>636</v>
      </c>
      <c r="D285" s="71" t="s">
        <v>407</v>
      </c>
      <c r="E285" s="53">
        <v>1</v>
      </c>
      <c r="F285" s="81" t="s">
        <v>418</v>
      </c>
      <c r="G285" s="54">
        <v>0</v>
      </c>
      <c r="H285" s="86">
        <v>1392.8</v>
      </c>
      <c r="I285" s="127">
        <f t="shared" si="26"/>
        <v>1392.8</v>
      </c>
    </row>
    <row r="286" spans="1:30" ht="14.5" x14ac:dyDescent="0.3">
      <c r="A286" s="60" t="s">
        <v>393</v>
      </c>
      <c r="B286" s="93" t="s">
        <v>93</v>
      </c>
      <c r="C286" s="79" t="s">
        <v>219</v>
      </c>
      <c r="D286" s="71" t="s">
        <v>407</v>
      </c>
      <c r="E286" s="53">
        <v>1</v>
      </c>
      <c r="F286" s="81" t="s">
        <v>419</v>
      </c>
      <c r="G286" s="54">
        <v>0</v>
      </c>
      <c r="H286" s="86">
        <v>1392.8</v>
      </c>
      <c r="I286" s="127">
        <f t="shared" si="26"/>
        <v>1392.8</v>
      </c>
    </row>
    <row r="287" spans="1:30" ht="14.5" x14ac:dyDescent="0.3">
      <c r="A287" s="60" t="s">
        <v>393</v>
      </c>
      <c r="B287" s="93" t="s">
        <v>93</v>
      </c>
      <c r="C287" s="79" t="s">
        <v>219</v>
      </c>
      <c r="D287" s="52" t="s">
        <v>407</v>
      </c>
      <c r="E287" s="53">
        <v>1</v>
      </c>
      <c r="F287" s="81" t="s">
        <v>511</v>
      </c>
      <c r="G287" s="54">
        <v>0</v>
      </c>
      <c r="H287" s="86">
        <v>1392.8</v>
      </c>
      <c r="I287" s="127">
        <f t="shared" si="26"/>
        <v>1392.8</v>
      </c>
    </row>
    <row r="288" spans="1:30" ht="14.5" x14ac:dyDescent="0.3">
      <c r="A288" s="60" t="s">
        <v>573</v>
      </c>
      <c r="B288" s="93" t="s">
        <v>448</v>
      </c>
      <c r="C288" s="79" t="s">
        <v>634</v>
      </c>
      <c r="D288" s="71" t="s">
        <v>407</v>
      </c>
      <c r="E288" s="53">
        <v>1</v>
      </c>
      <c r="F288" s="81" t="s">
        <v>542</v>
      </c>
      <c r="G288" s="54">
        <v>0</v>
      </c>
      <c r="H288" s="86">
        <v>849.76</v>
      </c>
      <c r="I288" s="127">
        <f t="shared" si="26"/>
        <v>849.76</v>
      </c>
    </row>
    <row r="289" spans="1:30" ht="14.5" x14ac:dyDescent="0.3">
      <c r="A289" s="60" t="s">
        <v>393</v>
      </c>
      <c r="B289" s="93" t="s">
        <v>448</v>
      </c>
      <c r="C289" s="79" t="s">
        <v>219</v>
      </c>
      <c r="D289" s="71" t="s">
        <v>407</v>
      </c>
      <c r="E289" s="53">
        <v>1</v>
      </c>
      <c r="F289" s="84" t="s">
        <v>422</v>
      </c>
      <c r="G289" s="54">
        <v>0</v>
      </c>
      <c r="H289" s="86">
        <v>849.76</v>
      </c>
      <c r="I289" s="127">
        <f t="shared" si="26"/>
        <v>849.76</v>
      </c>
    </row>
    <row r="290" spans="1:30" ht="14.5" x14ac:dyDescent="0.3">
      <c r="A290" s="60" t="s">
        <v>683</v>
      </c>
      <c r="B290" s="163" t="s">
        <v>448</v>
      </c>
      <c r="C290" s="79" t="s">
        <v>634</v>
      </c>
      <c r="D290" s="164" t="s">
        <v>407</v>
      </c>
      <c r="E290" s="53">
        <v>1</v>
      </c>
      <c r="F290" s="81" t="s">
        <v>682</v>
      </c>
      <c r="G290" s="54">
        <v>0</v>
      </c>
      <c r="H290" s="86">
        <v>849.76</v>
      </c>
      <c r="I290" s="127">
        <f t="shared" si="26"/>
        <v>849.76</v>
      </c>
    </row>
    <row r="291" spans="1:30" ht="14.5" x14ac:dyDescent="0.3">
      <c r="A291" s="60" t="s">
        <v>399</v>
      </c>
      <c r="B291" s="93" t="s">
        <v>448</v>
      </c>
      <c r="C291" s="79" t="s">
        <v>634</v>
      </c>
      <c r="D291" s="71" t="s">
        <v>407</v>
      </c>
      <c r="E291" s="53">
        <v>1</v>
      </c>
      <c r="F291" s="84" t="s">
        <v>424</v>
      </c>
      <c r="G291" s="54">
        <v>0</v>
      </c>
      <c r="H291" s="86">
        <v>849.76</v>
      </c>
      <c r="I291" s="127">
        <f t="shared" si="26"/>
        <v>849.76</v>
      </c>
    </row>
    <row r="292" spans="1:30" ht="14.5" x14ac:dyDescent="0.3">
      <c r="A292" s="60" t="s">
        <v>400</v>
      </c>
      <c r="B292" s="93" t="s">
        <v>448</v>
      </c>
      <c r="C292" s="79" t="s">
        <v>636</v>
      </c>
      <c r="D292" s="71" t="s">
        <v>407</v>
      </c>
      <c r="E292" s="53">
        <v>1</v>
      </c>
      <c r="F292" s="84" t="s">
        <v>425</v>
      </c>
      <c r="G292" s="54">
        <v>0</v>
      </c>
      <c r="H292" s="86">
        <v>849.76</v>
      </c>
      <c r="I292" s="127">
        <f t="shared" si="26"/>
        <v>849.76</v>
      </c>
    </row>
    <row r="293" spans="1:30" ht="14.5" x14ac:dyDescent="0.3">
      <c r="A293" s="60" t="s">
        <v>401</v>
      </c>
      <c r="B293" s="93" t="s">
        <v>448</v>
      </c>
      <c r="C293" s="79" t="s">
        <v>634</v>
      </c>
      <c r="D293" s="71" t="s">
        <v>407</v>
      </c>
      <c r="E293" s="53">
        <v>1</v>
      </c>
      <c r="F293" s="84" t="s">
        <v>426</v>
      </c>
      <c r="G293" s="54">
        <v>0</v>
      </c>
      <c r="H293" s="86">
        <v>849.76</v>
      </c>
      <c r="I293" s="127">
        <f t="shared" si="26"/>
        <v>849.76</v>
      </c>
    </row>
    <row r="294" spans="1:30" ht="14.5" x14ac:dyDescent="0.3">
      <c r="A294" s="60" t="s">
        <v>402</v>
      </c>
      <c r="B294" s="93" t="s">
        <v>448</v>
      </c>
      <c r="C294" s="79" t="s">
        <v>636</v>
      </c>
      <c r="D294" s="71" t="s">
        <v>407</v>
      </c>
      <c r="E294" s="53">
        <v>1</v>
      </c>
      <c r="F294" s="81" t="s">
        <v>427</v>
      </c>
      <c r="G294" s="54">
        <v>0</v>
      </c>
      <c r="H294" s="86">
        <v>849.76</v>
      </c>
      <c r="I294" s="127">
        <f t="shared" si="26"/>
        <v>849.76</v>
      </c>
    </row>
    <row r="295" spans="1:30" ht="14.5" x14ac:dyDescent="0.3">
      <c r="A295" s="60" t="s">
        <v>403</v>
      </c>
      <c r="B295" s="93" t="s">
        <v>448</v>
      </c>
      <c r="C295" s="79" t="s">
        <v>222</v>
      </c>
      <c r="D295" s="71" t="s">
        <v>407</v>
      </c>
      <c r="E295" s="53">
        <v>1</v>
      </c>
      <c r="F295" s="84" t="s">
        <v>428</v>
      </c>
      <c r="G295" s="54">
        <v>0</v>
      </c>
      <c r="H295" s="86">
        <v>849.76</v>
      </c>
      <c r="I295" s="127">
        <f t="shared" si="26"/>
        <v>849.76</v>
      </c>
    </row>
    <row r="296" spans="1:30" ht="14.5" x14ac:dyDescent="0.3">
      <c r="A296" s="60" t="s">
        <v>398</v>
      </c>
      <c r="B296" s="93" t="s">
        <v>448</v>
      </c>
      <c r="C296" s="79" t="s">
        <v>634</v>
      </c>
      <c r="D296" s="71" t="s">
        <v>407</v>
      </c>
      <c r="E296" s="53">
        <v>1</v>
      </c>
      <c r="F296" s="84" t="s">
        <v>429</v>
      </c>
      <c r="G296" s="54">
        <v>0</v>
      </c>
      <c r="H296" s="86">
        <v>849.76</v>
      </c>
      <c r="I296" s="127">
        <f t="shared" si="26"/>
        <v>849.76</v>
      </c>
    </row>
    <row r="297" spans="1:30" ht="14.5" x14ac:dyDescent="0.3">
      <c r="A297" s="60" t="s">
        <v>393</v>
      </c>
      <c r="B297" s="93" t="s">
        <v>448</v>
      </c>
      <c r="C297" s="79" t="s">
        <v>226</v>
      </c>
      <c r="D297" s="71" t="s">
        <v>407</v>
      </c>
      <c r="E297" s="53">
        <v>1</v>
      </c>
      <c r="F297" s="81" t="s">
        <v>430</v>
      </c>
      <c r="G297" s="54">
        <v>0</v>
      </c>
      <c r="H297" s="86">
        <v>849.76</v>
      </c>
      <c r="I297" s="127">
        <f t="shared" si="26"/>
        <v>849.76</v>
      </c>
    </row>
    <row r="298" spans="1:30" ht="14.5" x14ac:dyDescent="0.3">
      <c r="A298" s="60" t="s">
        <v>404</v>
      </c>
      <c r="B298" s="93" t="s">
        <v>448</v>
      </c>
      <c r="C298" s="79" t="s">
        <v>634</v>
      </c>
      <c r="D298" s="71" t="s">
        <v>407</v>
      </c>
      <c r="E298" s="53">
        <v>1</v>
      </c>
      <c r="F298" s="84" t="s">
        <v>431</v>
      </c>
      <c r="G298" s="54">
        <v>0</v>
      </c>
      <c r="H298" s="86">
        <v>849.76</v>
      </c>
      <c r="I298" s="127">
        <f t="shared" si="26"/>
        <v>849.76</v>
      </c>
    </row>
    <row r="299" spans="1:30" ht="14.5" x14ac:dyDescent="0.3">
      <c r="A299" s="60" t="s">
        <v>688</v>
      </c>
      <c r="B299" s="93" t="s">
        <v>448</v>
      </c>
      <c r="C299" s="79" t="s">
        <v>219</v>
      </c>
      <c r="D299" s="71" t="s">
        <v>407</v>
      </c>
      <c r="E299" s="53">
        <v>1</v>
      </c>
      <c r="F299" s="81" t="s">
        <v>689</v>
      </c>
      <c r="G299" s="54">
        <v>0</v>
      </c>
      <c r="H299" s="86">
        <v>849.76</v>
      </c>
      <c r="I299" s="127">
        <f t="shared" si="26"/>
        <v>849.76</v>
      </c>
    </row>
    <row r="300" spans="1:30" ht="14.5" x14ac:dyDescent="0.3">
      <c r="A300" s="60" t="s">
        <v>403</v>
      </c>
      <c r="B300" s="93" t="s">
        <v>448</v>
      </c>
      <c r="C300" s="63" t="s">
        <v>679</v>
      </c>
      <c r="D300" s="71" t="s">
        <v>407</v>
      </c>
      <c r="E300" s="53">
        <v>1</v>
      </c>
      <c r="F300" s="84" t="s">
        <v>434</v>
      </c>
      <c r="G300" s="54">
        <v>0</v>
      </c>
      <c r="H300" s="86">
        <v>849.76</v>
      </c>
      <c r="I300" s="127">
        <f t="shared" si="26"/>
        <v>849.76</v>
      </c>
    </row>
    <row r="301" spans="1:30" ht="14.5" x14ac:dyDescent="0.3">
      <c r="A301" s="60" t="s">
        <v>406</v>
      </c>
      <c r="B301" s="93" t="s">
        <v>448</v>
      </c>
      <c r="C301" s="79" t="s">
        <v>219</v>
      </c>
      <c r="D301" s="71" t="s">
        <v>407</v>
      </c>
      <c r="E301" s="53">
        <v>1</v>
      </c>
      <c r="F301" s="81" t="s">
        <v>435</v>
      </c>
      <c r="G301" s="54">
        <v>0</v>
      </c>
      <c r="H301" s="86">
        <v>849.76</v>
      </c>
      <c r="I301" s="127">
        <f t="shared" si="26"/>
        <v>849.76</v>
      </c>
    </row>
    <row r="302" spans="1:30" ht="14.5" x14ac:dyDescent="0.3">
      <c r="A302" s="60" t="s">
        <v>743</v>
      </c>
      <c r="B302" s="93" t="s">
        <v>448</v>
      </c>
      <c r="C302" s="77" t="s">
        <v>226</v>
      </c>
      <c r="D302" s="71" t="s">
        <v>407</v>
      </c>
      <c r="E302" s="53">
        <v>1</v>
      </c>
      <c r="F302" s="81" t="s">
        <v>739</v>
      </c>
      <c r="G302" s="54">
        <v>0</v>
      </c>
      <c r="H302" s="86">
        <v>849.76</v>
      </c>
      <c r="I302" s="127">
        <f t="shared" si="26"/>
        <v>849.76</v>
      </c>
    </row>
    <row r="303" spans="1:30" ht="14.5" x14ac:dyDescent="0.3">
      <c r="A303" s="60" t="s">
        <v>744</v>
      </c>
      <c r="B303" s="93" t="s">
        <v>448</v>
      </c>
      <c r="C303" s="77" t="s">
        <v>226</v>
      </c>
      <c r="D303" s="52" t="s">
        <v>407</v>
      </c>
      <c r="E303" s="53">
        <v>1</v>
      </c>
      <c r="F303" s="81" t="s">
        <v>740</v>
      </c>
      <c r="G303" s="54">
        <v>0</v>
      </c>
      <c r="H303" s="86">
        <v>849.76</v>
      </c>
      <c r="I303" s="127">
        <f t="shared" si="26"/>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t="s">
        <v>745</v>
      </c>
      <c r="B304" s="93" t="s">
        <v>448</v>
      </c>
      <c r="C304" s="77" t="s">
        <v>226</v>
      </c>
      <c r="D304" s="52" t="s">
        <v>407</v>
      </c>
      <c r="E304" s="53">
        <v>1</v>
      </c>
      <c r="F304" s="81" t="s">
        <v>741</v>
      </c>
      <c r="G304" s="74">
        <v>0</v>
      </c>
      <c r="H304" s="86">
        <v>849.76</v>
      </c>
      <c r="I304" s="127">
        <f t="shared" si="26"/>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t="s">
        <v>746</v>
      </c>
      <c r="B305" s="93" t="s">
        <v>448</v>
      </c>
      <c r="C305" s="77" t="s">
        <v>226</v>
      </c>
      <c r="D305" s="52" t="s">
        <v>407</v>
      </c>
      <c r="E305" s="53">
        <v>1</v>
      </c>
      <c r="F305" s="81" t="s">
        <v>742</v>
      </c>
      <c r="G305" s="35">
        <v>0</v>
      </c>
      <c r="H305" s="86">
        <v>849.76</v>
      </c>
      <c r="I305" s="127">
        <f t="shared" si="26"/>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7">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19</v>
      </c>
      <c r="D308" s="23">
        <v>0</v>
      </c>
      <c r="E308" s="23">
        <f t="shared" si="27"/>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7"/>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7"/>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7"/>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7"/>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31</v>
      </c>
      <c r="D313" s="20">
        <f t="shared" ref="D313:E313" si="28">SUM(D307:D312)</f>
        <v>0</v>
      </c>
      <c r="E313" s="20">
        <f t="shared" si="28"/>
        <v>31</v>
      </c>
      <c r="F313" s="36"/>
      <c r="G313" s="39">
        <f t="shared" ref="G313:H313" si="29">SUM(G307:G312)</f>
        <v>0</v>
      </c>
      <c r="H313" s="39">
        <f t="shared" si="29"/>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215</v>
      </c>
      <c r="D316" s="20">
        <f>SUM(D188+D200+D233+D249+D260+D271+D313)</f>
        <v>13</v>
      </c>
      <c r="E316" s="20">
        <f>SUM(E188+E200+E233+E249+E260+E271+E313)</f>
        <v>228</v>
      </c>
      <c r="F316" s="21"/>
      <c r="G316" s="39">
        <f>SUM(H188+G200+G233+G249+G260+G271+G313)</f>
        <v>169234.85999999996</v>
      </c>
      <c r="H316" s="39">
        <f>SUM(I188+H200+H233+H249+H260+H271+H313)</f>
        <v>910264.44999999972</v>
      </c>
      <c r="I316" s="39">
        <f>SUM(J188+I200+I233+I249+I260+I271+I313)</f>
        <v>1159309.6399999999</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customFormat="1" ht="14" x14ac:dyDescent="0.3"/>
    <row r="402" customFormat="1" ht="14" x14ac:dyDescent="0.3"/>
    <row r="403" customFormat="1" ht="14" x14ac:dyDescent="0.3"/>
    <row r="404" customFormat="1" ht="14" x14ac:dyDescent="0.3"/>
    <row r="405" customFormat="1" ht="14" x14ac:dyDescent="0.3"/>
    <row r="406" customFormat="1" ht="14" x14ac:dyDescent="0.3"/>
    <row r="407" customFormat="1" ht="14" x14ac:dyDescent="0.3"/>
    <row r="408" customFormat="1" ht="14" x14ac:dyDescent="0.3"/>
    <row r="409" customFormat="1" ht="14" x14ac:dyDescent="0.3"/>
    <row r="410" customFormat="1" ht="14" x14ac:dyDescent="0.3"/>
    <row r="411" customFormat="1" ht="14" x14ac:dyDescent="0.3"/>
    <row r="412" customFormat="1" ht="14" x14ac:dyDescent="0.3"/>
    <row r="413" customFormat="1" ht="14" x14ac:dyDescent="0.3"/>
    <row r="414" customFormat="1" ht="14" x14ac:dyDescent="0.3"/>
    <row r="415" customFormat="1" ht="14" x14ac:dyDescent="0.3"/>
    <row r="416" customFormat="1" ht="14" x14ac:dyDescent="0.3"/>
    <row r="417" customFormat="1" ht="14" x14ac:dyDescent="0.3"/>
    <row r="418" customFormat="1" ht="14" x14ac:dyDescent="0.3"/>
    <row r="419" customFormat="1" ht="14" x14ac:dyDescent="0.3"/>
    <row r="420" customFormat="1" ht="14" x14ac:dyDescent="0.3"/>
    <row r="421" customFormat="1" ht="14" x14ac:dyDescent="0.3"/>
    <row r="422" customFormat="1" ht="14" x14ac:dyDescent="0.3"/>
    <row r="423" customFormat="1" ht="14" x14ac:dyDescent="0.3"/>
    <row r="424" customFormat="1" ht="14" x14ac:dyDescent="0.3"/>
    <row r="425" customFormat="1" ht="14" x14ac:dyDescent="0.3"/>
    <row r="426" customFormat="1" ht="14" x14ac:dyDescent="0.3"/>
    <row r="427" customFormat="1" ht="14" x14ac:dyDescent="0.3"/>
    <row r="428" customFormat="1" ht="14" x14ac:dyDescent="0.3"/>
    <row r="429" customFormat="1" ht="14" x14ac:dyDescent="0.3"/>
    <row r="430" customFormat="1" ht="14" x14ac:dyDescent="0.3"/>
    <row r="431" customFormat="1" ht="14" x14ac:dyDescent="0.3"/>
    <row r="432" customFormat="1" ht="14" x14ac:dyDescent="0.3"/>
    <row r="433" customFormat="1" ht="14" x14ac:dyDescent="0.3"/>
    <row r="434" customFormat="1" ht="14" x14ac:dyDescent="0.3"/>
    <row r="435" customFormat="1" ht="14" x14ac:dyDescent="0.3"/>
    <row r="436" customFormat="1" ht="14" x14ac:dyDescent="0.3"/>
    <row r="437" customFormat="1" ht="14" x14ac:dyDescent="0.3"/>
    <row r="438" customFormat="1" ht="14" x14ac:dyDescent="0.3"/>
    <row r="439" customFormat="1" ht="14" x14ac:dyDescent="0.3"/>
    <row r="440" customFormat="1" ht="14" x14ac:dyDescent="0.3"/>
    <row r="441" customFormat="1" ht="14" x14ac:dyDescent="0.3"/>
    <row r="442" customFormat="1" ht="14" x14ac:dyDescent="0.3"/>
    <row r="443" customFormat="1" ht="14" x14ac:dyDescent="0.3"/>
    <row r="444" customFormat="1" ht="14" x14ac:dyDescent="0.3"/>
    <row r="445" customFormat="1" ht="14" x14ac:dyDescent="0.3"/>
    <row r="446" customFormat="1" ht="14" x14ac:dyDescent="0.3"/>
    <row r="447" customFormat="1" ht="14" x14ac:dyDescent="0.3"/>
    <row r="448" customFormat="1" ht="14" x14ac:dyDescent="0.3"/>
    <row r="449" customFormat="1" ht="14" x14ac:dyDescent="0.3"/>
    <row r="450" customFormat="1" ht="14" x14ac:dyDescent="0.3"/>
    <row r="451" customFormat="1" ht="14" x14ac:dyDescent="0.3"/>
    <row r="452" customFormat="1" ht="14" x14ac:dyDescent="0.3"/>
    <row r="453" customFormat="1" ht="14" x14ac:dyDescent="0.3"/>
    <row r="454" customFormat="1" ht="14" x14ac:dyDescent="0.3"/>
    <row r="455" customFormat="1" ht="14" x14ac:dyDescent="0.3"/>
    <row r="456" customFormat="1" ht="14" x14ac:dyDescent="0.3"/>
    <row r="457" customFormat="1" ht="14" x14ac:dyDescent="0.3"/>
    <row r="458" customFormat="1" ht="14" x14ac:dyDescent="0.3"/>
    <row r="459" customFormat="1" ht="14" x14ac:dyDescent="0.3"/>
    <row r="460" customFormat="1" ht="14" x14ac:dyDescent="0.3"/>
    <row r="461" customFormat="1" ht="14" x14ac:dyDescent="0.3"/>
    <row r="462" customFormat="1" ht="14" x14ac:dyDescent="0.3"/>
    <row r="463" customFormat="1" ht="14" x14ac:dyDescent="0.3"/>
    <row r="464" customFormat="1" ht="14" x14ac:dyDescent="0.3"/>
    <row r="465" customFormat="1" ht="14" x14ac:dyDescent="0.3"/>
    <row r="466" customFormat="1" ht="14" x14ac:dyDescent="0.3"/>
    <row r="467" customFormat="1" ht="14" x14ac:dyDescent="0.3"/>
    <row r="468" customFormat="1" ht="14" x14ac:dyDescent="0.3"/>
    <row r="469" customFormat="1" ht="14" x14ac:dyDescent="0.3"/>
    <row r="470" customFormat="1" ht="14" x14ac:dyDescent="0.3"/>
    <row r="471" customFormat="1" ht="14" x14ac:dyDescent="0.3"/>
    <row r="472" customFormat="1" ht="14" x14ac:dyDescent="0.3"/>
    <row r="473" customFormat="1" ht="14" x14ac:dyDescent="0.3"/>
    <row r="474" customFormat="1" ht="14" x14ac:dyDescent="0.3"/>
    <row r="475" customFormat="1" ht="14" x14ac:dyDescent="0.3"/>
    <row r="476" customFormat="1" ht="14" x14ac:dyDescent="0.3"/>
    <row r="477" customFormat="1" ht="14" x14ac:dyDescent="0.3"/>
    <row r="478" customFormat="1" ht="14" x14ac:dyDescent="0.3"/>
    <row r="479" customFormat="1" ht="14" x14ac:dyDescent="0.3"/>
    <row r="480" customFormat="1" ht="14" x14ac:dyDescent="0.3"/>
    <row r="481" customFormat="1" ht="14" x14ac:dyDescent="0.3"/>
    <row r="482" customFormat="1" ht="14" x14ac:dyDescent="0.3"/>
    <row r="483" customFormat="1" ht="14" x14ac:dyDescent="0.3"/>
    <row r="484" customFormat="1" ht="14" x14ac:dyDescent="0.3"/>
    <row r="485" customFormat="1" ht="14" x14ac:dyDescent="0.3"/>
    <row r="486" customFormat="1" ht="14" x14ac:dyDescent="0.3"/>
    <row r="487" customFormat="1" ht="14" x14ac:dyDescent="0.3"/>
    <row r="488" customFormat="1" ht="14" x14ac:dyDescent="0.3"/>
    <row r="489" customFormat="1" ht="14" x14ac:dyDescent="0.3"/>
    <row r="490" customFormat="1" ht="14" x14ac:dyDescent="0.3"/>
    <row r="491" customFormat="1" ht="14" x14ac:dyDescent="0.3"/>
    <row r="492" customFormat="1" ht="14" x14ac:dyDescent="0.3"/>
    <row r="493" customFormat="1" ht="14" x14ac:dyDescent="0.3"/>
    <row r="494" customFormat="1" ht="14" x14ac:dyDescent="0.3"/>
    <row r="495" customFormat="1" ht="14" x14ac:dyDescent="0.3"/>
    <row r="496" customFormat="1" ht="14" x14ac:dyDescent="0.3"/>
    <row r="497" customFormat="1" ht="14" x14ac:dyDescent="0.3"/>
    <row r="498" customFormat="1" ht="14" x14ac:dyDescent="0.3"/>
    <row r="499" customFormat="1" ht="14" x14ac:dyDescent="0.3"/>
    <row r="500" customFormat="1" ht="14" x14ac:dyDescent="0.3"/>
    <row r="501" customFormat="1" ht="14" x14ac:dyDescent="0.3"/>
    <row r="502" customFormat="1" ht="14" x14ac:dyDescent="0.3"/>
    <row r="503" customFormat="1" ht="14" x14ac:dyDescent="0.3"/>
    <row r="504" customFormat="1" ht="14" x14ac:dyDescent="0.3"/>
    <row r="505" customFormat="1" ht="14" x14ac:dyDescent="0.3"/>
    <row r="506" customFormat="1" ht="14" x14ac:dyDescent="0.3"/>
    <row r="507" customFormat="1" ht="14" x14ac:dyDescent="0.3"/>
    <row r="508" customFormat="1" ht="14" x14ac:dyDescent="0.3"/>
    <row r="509" customFormat="1" ht="14" x14ac:dyDescent="0.3"/>
    <row r="510" customFormat="1" ht="14" x14ac:dyDescent="0.3"/>
    <row r="511" customFormat="1" ht="14" x14ac:dyDescent="0.3"/>
    <row r="512" customFormat="1" ht="14" x14ac:dyDescent="0.3"/>
    <row r="513" customFormat="1" ht="14" x14ac:dyDescent="0.3"/>
    <row r="514" customFormat="1" ht="14" x14ac:dyDescent="0.3"/>
    <row r="515" customFormat="1" ht="14" x14ac:dyDescent="0.3"/>
    <row r="516" customFormat="1" ht="14" x14ac:dyDescent="0.3"/>
    <row r="517" customFormat="1" ht="14" x14ac:dyDescent="0.3"/>
    <row r="518" customFormat="1" ht="14" x14ac:dyDescent="0.3"/>
    <row r="519" customFormat="1" ht="14" x14ac:dyDescent="0.3"/>
    <row r="520" customFormat="1" ht="14" x14ac:dyDescent="0.3"/>
    <row r="521" customFormat="1" ht="14" x14ac:dyDescent="0.3"/>
    <row r="522" customFormat="1" ht="14" x14ac:dyDescent="0.3"/>
    <row r="523" customFormat="1" ht="14" x14ac:dyDescent="0.3"/>
    <row r="524" customFormat="1" ht="14" x14ac:dyDescent="0.3"/>
    <row r="525" customFormat="1" ht="14" x14ac:dyDescent="0.3"/>
    <row r="526" customFormat="1" ht="14" x14ac:dyDescent="0.3"/>
    <row r="527" customFormat="1" ht="14" x14ac:dyDescent="0.3"/>
    <row r="528" customFormat="1" ht="14" x14ac:dyDescent="0.3"/>
    <row r="529" customFormat="1" ht="14" x14ac:dyDescent="0.3"/>
    <row r="530" customFormat="1" ht="14" x14ac:dyDescent="0.3"/>
    <row r="531" customFormat="1" ht="14" x14ac:dyDescent="0.3"/>
    <row r="532" customFormat="1" ht="14" x14ac:dyDescent="0.3"/>
    <row r="533" customFormat="1" ht="14" x14ac:dyDescent="0.3"/>
    <row r="534" customFormat="1" ht="14" x14ac:dyDescent="0.3"/>
    <row r="535" customFormat="1" ht="14" x14ac:dyDescent="0.3"/>
    <row r="536" customFormat="1" ht="14" x14ac:dyDescent="0.3"/>
    <row r="537" customFormat="1" ht="14" x14ac:dyDescent="0.3"/>
    <row r="538" customFormat="1" ht="14" x14ac:dyDescent="0.3"/>
    <row r="539" customFormat="1" ht="14" x14ac:dyDescent="0.3"/>
    <row r="540" customFormat="1" ht="14" x14ac:dyDescent="0.3"/>
    <row r="541" customFormat="1" ht="14" x14ac:dyDescent="0.3"/>
    <row r="542" customFormat="1" ht="14" x14ac:dyDescent="0.3"/>
    <row r="543" customFormat="1" ht="14" x14ac:dyDescent="0.3"/>
    <row r="544" customFormat="1" ht="14" x14ac:dyDescent="0.3"/>
    <row r="545" customFormat="1" ht="14" x14ac:dyDescent="0.3"/>
    <row r="546" customFormat="1" ht="14" x14ac:dyDescent="0.3"/>
    <row r="547" customFormat="1" ht="14" x14ac:dyDescent="0.3"/>
    <row r="548" customFormat="1" ht="14" x14ac:dyDescent="0.3"/>
    <row r="549" customFormat="1" ht="14" x14ac:dyDescent="0.3"/>
    <row r="550" customFormat="1" ht="14" x14ac:dyDescent="0.3"/>
    <row r="551" customFormat="1" ht="14" x14ac:dyDescent="0.3"/>
    <row r="552" customFormat="1" ht="14" x14ac:dyDescent="0.3"/>
    <row r="553" customFormat="1" ht="14" x14ac:dyDescent="0.3"/>
    <row r="554" customFormat="1" ht="14" x14ac:dyDescent="0.3"/>
    <row r="555" customFormat="1" ht="14" x14ac:dyDescent="0.3"/>
    <row r="556" customFormat="1" ht="14" x14ac:dyDescent="0.3"/>
    <row r="557" customFormat="1" ht="14" x14ac:dyDescent="0.3"/>
    <row r="558" customFormat="1" ht="14" x14ac:dyDescent="0.3"/>
    <row r="559" customFormat="1" ht="14" x14ac:dyDescent="0.3"/>
    <row r="560" customFormat="1" ht="14" x14ac:dyDescent="0.3"/>
    <row r="561" customFormat="1" ht="14" x14ac:dyDescent="0.3"/>
    <row r="562" customFormat="1" ht="14" x14ac:dyDescent="0.3"/>
    <row r="563" customFormat="1" ht="14" x14ac:dyDescent="0.3"/>
    <row r="564" customFormat="1" ht="14" x14ac:dyDescent="0.3"/>
    <row r="565" customFormat="1" ht="14" x14ac:dyDescent="0.3"/>
    <row r="566" customFormat="1" ht="14" x14ac:dyDescent="0.3"/>
    <row r="567" customFormat="1" ht="14" x14ac:dyDescent="0.3"/>
    <row r="568" customFormat="1" ht="14" x14ac:dyDescent="0.3"/>
    <row r="569" customFormat="1" ht="14" x14ac:dyDescent="0.3"/>
    <row r="570" customFormat="1" ht="14" x14ac:dyDescent="0.3"/>
    <row r="571" customFormat="1" ht="14" x14ac:dyDescent="0.3"/>
    <row r="572" customFormat="1" ht="14" x14ac:dyDescent="0.3"/>
    <row r="573" customFormat="1" ht="14" x14ac:dyDescent="0.3"/>
    <row r="574" customFormat="1" ht="14" x14ac:dyDescent="0.3"/>
    <row r="575" customFormat="1" ht="14" x14ac:dyDescent="0.3"/>
    <row r="576" customFormat="1" ht="14" x14ac:dyDescent="0.3"/>
    <row r="577" customFormat="1" ht="14" x14ac:dyDescent="0.3"/>
    <row r="578" customFormat="1" ht="14" x14ac:dyDescent="0.3"/>
    <row r="579" customFormat="1" ht="14" x14ac:dyDescent="0.3"/>
    <row r="580" customFormat="1" ht="14" x14ac:dyDescent="0.3"/>
    <row r="581" customFormat="1" ht="14" x14ac:dyDescent="0.3"/>
    <row r="582" customFormat="1" ht="14" x14ac:dyDescent="0.3"/>
    <row r="583" customFormat="1" ht="14" x14ac:dyDescent="0.3"/>
    <row r="584" customFormat="1" ht="14" x14ac:dyDescent="0.3"/>
    <row r="585" customFormat="1" ht="14" x14ac:dyDescent="0.3"/>
    <row r="586" customFormat="1" ht="14" x14ac:dyDescent="0.3"/>
    <row r="587" customFormat="1" ht="14" x14ac:dyDescent="0.3"/>
    <row r="588" customFormat="1" ht="14" x14ac:dyDescent="0.3"/>
    <row r="589" customFormat="1" ht="14" x14ac:dyDescent="0.3"/>
    <row r="590" customFormat="1" ht="14" x14ac:dyDescent="0.3"/>
    <row r="591" customFormat="1" ht="14" x14ac:dyDescent="0.3"/>
    <row r="592" customFormat="1" ht="14" x14ac:dyDescent="0.3"/>
    <row r="593" customFormat="1" ht="14" x14ac:dyDescent="0.3"/>
    <row r="594" customFormat="1" ht="14" x14ac:dyDescent="0.3"/>
    <row r="595" customFormat="1" ht="14" x14ac:dyDescent="0.3"/>
    <row r="596" customFormat="1" ht="14" x14ac:dyDescent="0.3"/>
    <row r="597" customFormat="1" ht="14" x14ac:dyDescent="0.3"/>
    <row r="598" customFormat="1" ht="14" x14ac:dyDescent="0.3"/>
    <row r="599" customFormat="1" ht="14" x14ac:dyDescent="0.3"/>
    <row r="600" customFormat="1" ht="14" x14ac:dyDescent="0.3"/>
    <row r="601" customFormat="1" ht="14" x14ac:dyDescent="0.3"/>
    <row r="602" customFormat="1" ht="14" x14ac:dyDescent="0.3"/>
    <row r="603" customFormat="1" ht="14" x14ac:dyDescent="0.3"/>
    <row r="604" customFormat="1" ht="14" x14ac:dyDescent="0.3"/>
    <row r="605" customFormat="1" ht="14" x14ac:dyDescent="0.3"/>
    <row r="606" customFormat="1" ht="14" x14ac:dyDescent="0.3"/>
    <row r="607" customFormat="1" ht="14" x14ac:dyDescent="0.3"/>
    <row r="608" customFormat="1" ht="14" x14ac:dyDescent="0.3"/>
    <row r="609" customFormat="1" ht="14" x14ac:dyDescent="0.3"/>
    <row r="610" customFormat="1" ht="14" x14ac:dyDescent="0.3"/>
    <row r="611" customFormat="1" ht="14" x14ac:dyDescent="0.3"/>
    <row r="612" customFormat="1" ht="14" x14ac:dyDescent="0.3"/>
    <row r="613" customFormat="1" ht="14" x14ac:dyDescent="0.3"/>
    <row r="614" customFormat="1" ht="14" x14ac:dyDescent="0.3"/>
    <row r="615" customFormat="1" ht="14" x14ac:dyDescent="0.3"/>
    <row r="616" customFormat="1" ht="14" x14ac:dyDescent="0.3"/>
    <row r="617" customFormat="1" ht="14" x14ac:dyDescent="0.3"/>
    <row r="618" customFormat="1" ht="14" x14ac:dyDescent="0.3"/>
    <row r="619" customFormat="1" ht="14" x14ac:dyDescent="0.3"/>
    <row r="620" customFormat="1" ht="14" x14ac:dyDescent="0.3"/>
    <row r="621" customFormat="1" ht="14" x14ac:dyDescent="0.3"/>
    <row r="622" customFormat="1" ht="14" x14ac:dyDescent="0.3"/>
    <row r="623" customFormat="1" ht="14" x14ac:dyDescent="0.3"/>
    <row r="624" customFormat="1" ht="14" x14ac:dyDescent="0.3"/>
    <row r="625" customFormat="1" ht="14" x14ac:dyDescent="0.3"/>
    <row r="626" customFormat="1" ht="14" x14ac:dyDescent="0.3"/>
    <row r="627" customFormat="1" ht="14" x14ac:dyDescent="0.3"/>
    <row r="628" customFormat="1" ht="14" x14ac:dyDescent="0.3"/>
    <row r="629" customFormat="1" ht="14" x14ac:dyDescent="0.3"/>
    <row r="630" customFormat="1" ht="14" x14ac:dyDescent="0.3"/>
    <row r="631" customFormat="1" ht="14" x14ac:dyDescent="0.3"/>
    <row r="632" customFormat="1" ht="14" x14ac:dyDescent="0.3"/>
    <row r="633" customFormat="1" ht="14" x14ac:dyDescent="0.3"/>
    <row r="634" customFormat="1" ht="14" x14ac:dyDescent="0.3"/>
    <row r="635" customFormat="1" ht="14" x14ac:dyDescent="0.3"/>
    <row r="636" customFormat="1" ht="14" x14ac:dyDescent="0.3"/>
    <row r="637" customFormat="1" ht="14" x14ac:dyDescent="0.3"/>
    <row r="638" customFormat="1" ht="14" x14ac:dyDescent="0.3"/>
    <row r="639" customFormat="1" ht="14" x14ac:dyDescent="0.3"/>
    <row r="640" customFormat="1" ht="14" x14ac:dyDescent="0.3"/>
    <row r="641" customFormat="1" ht="14" x14ac:dyDescent="0.3"/>
    <row r="642" customFormat="1" ht="14" x14ac:dyDescent="0.3"/>
    <row r="643" customFormat="1" ht="14" x14ac:dyDescent="0.3"/>
    <row r="644" customFormat="1" ht="14" x14ac:dyDescent="0.3"/>
    <row r="645" customFormat="1" ht="14" x14ac:dyDescent="0.3"/>
    <row r="646" customFormat="1" ht="14" x14ac:dyDescent="0.3"/>
    <row r="647" customFormat="1" ht="14" x14ac:dyDescent="0.3"/>
    <row r="648" customFormat="1" ht="14" x14ac:dyDescent="0.3"/>
    <row r="649" customFormat="1" ht="14" x14ac:dyDescent="0.3"/>
    <row r="650" customFormat="1" ht="14" x14ac:dyDescent="0.3"/>
    <row r="651" customFormat="1" ht="14" x14ac:dyDescent="0.3"/>
    <row r="652" customFormat="1" ht="14" x14ac:dyDescent="0.3"/>
    <row r="653" customFormat="1" ht="14" x14ac:dyDescent="0.3"/>
    <row r="654" customFormat="1" ht="14" x14ac:dyDescent="0.3"/>
    <row r="655" customFormat="1" ht="14" x14ac:dyDescent="0.3"/>
    <row r="656" customFormat="1" ht="14" x14ac:dyDescent="0.3"/>
    <row r="657" customFormat="1" ht="14" x14ac:dyDescent="0.3"/>
    <row r="658" customFormat="1" ht="14" x14ac:dyDescent="0.3"/>
    <row r="659" customFormat="1" ht="14" x14ac:dyDescent="0.3"/>
    <row r="660" customFormat="1" ht="14" x14ac:dyDescent="0.3"/>
    <row r="661" customFormat="1" ht="14" x14ac:dyDescent="0.3"/>
    <row r="662" customFormat="1" ht="14" x14ac:dyDescent="0.3"/>
    <row r="663" customFormat="1" ht="14" x14ac:dyDescent="0.3"/>
    <row r="664" customFormat="1" ht="14" x14ac:dyDescent="0.3"/>
    <row r="665" customFormat="1" ht="14" x14ac:dyDescent="0.3"/>
    <row r="666" customFormat="1" ht="14" x14ac:dyDescent="0.3"/>
    <row r="667" customFormat="1" ht="14" x14ac:dyDescent="0.3"/>
    <row r="668" customFormat="1" ht="14" x14ac:dyDescent="0.3"/>
    <row r="669" customFormat="1" ht="14" x14ac:dyDescent="0.3"/>
    <row r="670" customFormat="1" ht="14" x14ac:dyDescent="0.3"/>
    <row r="671" customFormat="1" ht="14" x14ac:dyDescent="0.3"/>
    <row r="672" customFormat="1" ht="14" x14ac:dyDescent="0.3"/>
    <row r="673" customFormat="1" ht="14" x14ac:dyDescent="0.3"/>
    <row r="674" customFormat="1" ht="14" x14ac:dyDescent="0.3"/>
    <row r="675" customFormat="1" ht="14" x14ac:dyDescent="0.3"/>
    <row r="676" customFormat="1" ht="14" x14ac:dyDescent="0.3"/>
    <row r="677" customFormat="1" ht="14" x14ac:dyDescent="0.3"/>
    <row r="678" customFormat="1" ht="14" x14ac:dyDescent="0.3"/>
    <row r="679" customFormat="1" ht="14" x14ac:dyDescent="0.3"/>
    <row r="680" customFormat="1" ht="14" x14ac:dyDescent="0.3"/>
    <row r="681" customFormat="1" ht="14" x14ac:dyDescent="0.3"/>
    <row r="682" customFormat="1" ht="14" x14ac:dyDescent="0.3"/>
    <row r="683" customFormat="1" ht="14" x14ac:dyDescent="0.3"/>
    <row r="684" customFormat="1" ht="14" x14ac:dyDescent="0.3"/>
    <row r="685" customFormat="1" ht="14" x14ac:dyDescent="0.3"/>
    <row r="686" customFormat="1" ht="14" x14ac:dyDescent="0.3"/>
    <row r="687" customFormat="1" ht="14" x14ac:dyDescent="0.3"/>
    <row r="688" customFormat="1" ht="14" x14ac:dyDescent="0.3"/>
    <row r="689" customFormat="1" ht="14" x14ac:dyDescent="0.3"/>
    <row r="690" customFormat="1" ht="14" x14ac:dyDescent="0.3"/>
    <row r="691" customFormat="1" ht="14" x14ac:dyDescent="0.3"/>
    <row r="692" customFormat="1" ht="14" x14ac:dyDescent="0.3"/>
    <row r="693" customFormat="1" ht="14" x14ac:dyDescent="0.3"/>
    <row r="694" customFormat="1" ht="14" x14ac:dyDescent="0.3"/>
    <row r="695" customFormat="1" ht="14" x14ac:dyDescent="0.3"/>
    <row r="696" customFormat="1" ht="14" x14ac:dyDescent="0.3"/>
    <row r="697" customFormat="1" ht="14" x14ac:dyDescent="0.3"/>
    <row r="698" customFormat="1" ht="14" x14ac:dyDescent="0.3"/>
    <row r="699" customFormat="1" ht="14" x14ac:dyDescent="0.3"/>
    <row r="700" customFormat="1" ht="14" x14ac:dyDescent="0.3"/>
    <row r="701" customFormat="1" ht="14" x14ac:dyDescent="0.3"/>
    <row r="702" customFormat="1" ht="14" x14ac:dyDescent="0.3"/>
    <row r="703" customFormat="1" ht="14" x14ac:dyDescent="0.3"/>
    <row r="704" customFormat="1" ht="14" x14ac:dyDescent="0.3"/>
    <row r="705" customFormat="1" ht="14" x14ac:dyDescent="0.3"/>
    <row r="706" customFormat="1" ht="14" x14ac:dyDescent="0.3"/>
    <row r="707" customFormat="1" ht="14" x14ac:dyDescent="0.3"/>
    <row r="708" customFormat="1" ht="14" x14ac:dyDescent="0.3"/>
    <row r="709" customFormat="1" ht="14" x14ac:dyDescent="0.3"/>
    <row r="710" customFormat="1" ht="14" x14ac:dyDescent="0.3"/>
    <row r="711" customFormat="1" ht="14" x14ac:dyDescent="0.3"/>
    <row r="712" customFormat="1" ht="14" x14ac:dyDescent="0.3"/>
    <row r="713" customFormat="1" ht="14" x14ac:dyDescent="0.3"/>
    <row r="714" customFormat="1" ht="14" x14ac:dyDescent="0.3"/>
    <row r="715" customFormat="1" ht="14" x14ac:dyDescent="0.3"/>
    <row r="716" customFormat="1" ht="14" x14ac:dyDescent="0.3"/>
    <row r="717" customFormat="1" ht="14" x14ac:dyDescent="0.3"/>
    <row r="718" customFormat="1" ht="14" x14ac:dyDescent="0.3"/>
    <row r="719" customFormat="1" ht="14" x14ac:dyDescent="0.3"/>
    <row r="720" customFormat="1" ht="14" x14ac:dyDescent="0.3"/>
    <row r="721" customFormat="1" ht="14" x14ac:dyDescent="0.3"/>
    <row r="722" customFormat="1" ht="14" x14ac:dyDescent="0.3"/>
    <row r="723" customFormat="1" ht="14" x14ac:dyDescent="0.3"/>
    <row r="724" customFormat="1" ht="14" x14ac:dyDescent="0.3"/>
    <row r="725" customFormat="1" ht="14" x14ac:dyDescent="0.3"/>
    <row r="726" customFormat="1" ht="14" x14ac:dyDescent="0.3"/>
    <row r="727" customFormat="1" ht="14" x14ac:dyDescent="0.3"/>
    <row r="728" customFormat="1" ht="14" x14ac:dyDescent="0.3"/>
    <row r="729" customFormat="1" ht="14" x14ac:dyDescent="0.3"/>
    <row r="730" customFormat="1" ht="14" x14ac:dyDescent="0.3"/>
    <row r="731" customFormat="1" ht="14" x14ac:dyDescent="0.3"/>
    <row r="732" customFormat="1" ht="14" x14ac:dyDescent="0.3"/>
    <row r="733" customFormat="1" ht="14" x14ac:dyDescent="0.3"/>
    <row r="734" customFormat="1" ht="14" x14ac:dyDescent="0.3"/>
    <row r="735" customFormat="1" ht="14" x14ac:dyDescent="0.3"/>
    <row r="736" customFormat="1" ht="14" x14ac:dyDescent="0.3"/>
    <row r="737" customFormat="1" ht="14" x14ac:dyDescent="0.3"/>
    <row r="738" customFormat="1" ht="14" x14ac:dyDescent="0.3"/>
    <row r="739" customFormat="1" ht="14" x14ac:dyDescent="0.3"/>
    <row r="740" customFormat="1" ht="14" x14ac:dyDescent="0.3"/>
    <row r="741" customFormat="1" ht="14" x14ac:dyDescent="0.3"/>
    <row r="742" customFormat="1" ht="14" x14ac:dyDescent="0.3"/>
    <row r="743" customFormat="1" ht="14" x14ac:dyDescent="0.3"/>
    <row r="744" customFormat="1" ht="14" x14ac:dyDescent="0.3"/>
    <row r="745" customFormat="1" ht="14" x14ac:dyDescent="0.3"/>
    <row r="746" customFormat="1" ht="14" x14ac:dyDescent="0.3"/>
    <row r="747" customFormat="1" ht="14" x14ac:dyDescent="0.3"/>
    <row r="748" customFormat="1" ht="14" x14ac:dyDescent="0.3"/>
    <row r="749" customFormat="1" ht="14" x14ac:dyDescent="0.3"/>
    <row r="750" customFormat="1" ht="14" x14ac:dyDescent="0.3"/>
    <row r="751" customFormat="1" ht="14" x14ac:dyDescent="0.3"/>
    <row r="752" customFormat="1" ht="14" x14ac:dyDescent="0.3"/>
    <row r="753" customFormat="1" ht="14" x14ac:dyDescent="0.3"/>
    <row r="754" customFormat="1" ht="14" x14ac:dyDescent="0.3"/>
    <row r="755" customFormat="1" ht="14" x14ac:dyDescent="0.3"/>
    <row r="756" customFormat="1" ht="14" x14ac:dyDescent="0.3"/>
    <row r="757" customFormat="1" ht="14" x14ac:dyDescent="0.3"/>
    <row r="758" customFormat="1" ht="14" x14ac:dyDescent="0.3"/>
    <row r="759" customFormat="1" ht="14" x14ac:dyDescent="0.3"/>
    <row r="760" customFormat="1" ht="14" x14ac:dyDescent="0.3"/>
    <row r="761" customFormat="1" ht="14" x14ac:dyDescent="0.3"/>
    <row r="762" customFormat="1" ht="14" x14ac:dyDescent="0.3"/>
    <row r="763" customFormat="1" ht="14" x14ac:dyDescent="0.3"/>
    <row r="764" customFormat="1" ht="14" x14ac:dyDescent="0.3"/>
    <row r="765" customFormat="1" ht="14" x14ac:dyDescent="0.3"/>
    <row r="766" customFormat="1" ht="14" x14ac:dyDescent="0.3"/>
    <row r="767" customFormat="1" ht="14" x14ac:dyDescent="0.3"/>
    <row r="768" customFormat="1" ht="14" x14ac:dyDescent="0.3"/>
    <row r="769" customFormat="1" ht="14" x14ac:dyDescent="0.3"/>
    <row r="770" customFormat="1" ht="14" x14ac:dyDescent="0.3"/>
    <row r="771" customFormat="1" ht="14" x14ac:dyDescent="0.3"/>
    <row r="772" customFormat="1" ht="14" x14ac:dyDescent="0.3"/>
    <row r="773" customFormat="1" ht="14" x14ac:dyDescent="0.3"/>
    <row r="774" customFormat="1" ht="14" x14ac:dyDescent="0.3"/>
    <row r="775" customFormat="1" ht="14" x14ac:dyDescent="0.3"/>
    <row r="776" customFormat="1" ht="14" x14ac:dyDescent="0.3"/>
    <row r="777" customFormat="1" ht="14" x14ac:dyDescent="0.3"/>
    <row r="778" customFormat="1" ht="14" x14ac:dyDescent="0.3"/>
    <row r="779" customFormat="1" ht="14" x14ac:dyDescent="0.3"/>
    <row r="780" customFormat="1" ht="14" x14ac:dyDescent="0.3"/>
    <row r="781" customFormat="1" ht="14" x14ac:dyDescent="0.3"/>
    <row r="782" customFormat="1" ht="14" x14ac:dyDescent="0.3"/>
    <row r="783" customFormat="1" ht="14" x14ac:dyDescent="0.3"/>
    <row r="784" customFormat="1" ht="14" x14ac:dyDescent="0.3"/>
    <row r="785" customFormat="1" ht="14" x14ac:dyDescent="0.3"/>
    <row r="786" customFormat="1" ht="14" x14ac:dyDescent="0.3"/>
    <row r="787" customFormat="1" ht="14" x14ac:dyDescent="0.3"/>
    <row r="788" customFormat="1" ht="14" x14ac:dyDescent="0.3"/>
    <row r="789" customFormat="1" ht="14" x14ac:dyDescent="0.3"/>
    <row r="790" customFormat="1" ht="14" x14ac:dyDescent="0.3"/>
    <row r="791" customFormat="1" ht="14" x14ac:dyDescent="0.3"/>
    <row r="792" customFormat="1" ht="14" x14ac:dyDescent="0.3"/>
    <row r="793" customFormat="1" ht="14" x14ac:dyDescent="0.3"/>
    <row r="794" customFormat="1" ht="14" x14ac:dyDescent="0.3"/>
    <row r="795" customFormat="1" ht="14" x14ac:dyDescent="0.3"/>
    <row r="796" customFormat="1" ht="14" x14ac:dyDescent="0.3"/>
    <row r="797" customFormat="1" ht="14" x14ac:dyDescent="0.3"/>
    <row r="798" customFormat="1" ht="14" x14ac:dyDescent="0.3"/>
    <row r="799" customFormat="1" ht="14" x14ac:dyDescent="0.3"/>
    <row r="800" customFormat="1" ht="14" x14ac:dyDescent="0.3"/>
    <row r="801" customFormat="1" ht="14" x14ac:dyDescent="0.3"/>
    <row r="802" customFormat="1" ht="14" x14ac:dyDescent="0.3"/>
    <row r="803" customFormat="1" ht="14" x14ac:dyDescent="0.3"/>
    <row r="804" customFormat="1" ht="14" x14ac:dyDescent="0.3"/>
    <row r="805" customFormat="1" ht="14" x14ac:dyDescent="0.3"/>
    <row r="806" customFormat="1" ht="14" x14ac:dyDescent="0.3"/>
    <row r="807" customFormat="1" ht="14" x14ac:dyDescent="0.3"/>
    <row r="808" customFormat="1" ht="14" x14ac:dyDescent="0.3"/>
    <row r="809" customFormat="1" ht="14" x14ac:dyDescent="0.3"/>
    <row r="810" customFormat="1" ht="14" x14ac:dyDescent="0.3"/>
    <row r="811" customFormat="1" ht="14" x14ac:dyDescent="0.3"/>
    <row r="812" customFormat="1" ht="14" x14ac:dyDescent="0.3"/>
    <row r="813" customFormat="1" ht="14" x14ac:dyDescent="0.3"/>
    <row r="814" customFormat="1" ht="14" x14ac:dyDescent="0.3"/>
    <row r="815" customFormat="1" ht="14" x14ac:dyDescent="0.3"/>
    <row r="816" customFormat="1" ht="14" x14ac:dyDescent="0.3"/>
    <row r="817" customFormat="1" ht="14" x14ac:dyDescent="0.3"/>
    <row r="818" customFormat="1" ht="14" x14ac:dyDescent="0.3"/>
    <row r="819" customFormat="1" ht="14" x14ac:dyDescent="0.3"/>
    <row r="820" customFormat="1" ht="14" x14ac:dyDescent="0.3"/>
    <row r="821" customFormat="1" ht="14" x14ac:dyDescent="0.3"/>
    <row r="822" customFormat="1" ht="14" x14ac:dyDescent="0.3"/>
    <row r="823" customFormat="1" ht="14" x14ac:dyDescent="0.3"/>
    <row r="824" customFormat="1" ht="14" x14ac:dyDescent="0.3"/>
    <row r="825" customFormat="1" ht="14" x14ac:dyDescent="0.3"/>
    <row r="826" customFormat="1" ht="14" x14ac:dyDescent="0.3"/>
    <row r="827" customFormat="1" ht="14" x14ac:dyDescent="0.3"/>
    <row r="828" customFormat="1" ht="14" x14ac:dyDescent="0.3"/>
    <row r="829" customFormat="1" ht="14" x14ac:dyDescent="0.3"/>
    <row r="830" customFormat="1" ht="14" x14ac:dyDescent="0.3"/>
    <row r="831" customFormat="1" ht="14" x14ac:dyDescent="0.3"/>
    <row r="832" customFormat="1" ht="14" x14ac:dyDescent="0.3"/>
    <row r="833" customFormat="1" ht="14" x14ac:dyDescent="0.3"/>
    <row r="834" customFormat="1" ht="14" x14ac:dyDescent="0.3"/>
    <row r="835" customFormat="1" ht="14" x14ac:dyDescent="0.3"/>
    <row r="836" customFormat="1" ht="14" x14ac:dyDescent="0.3"/>
    <row r="837" customFormat="1" ht="14" x14ac:dyDescent="0.3"/>
    <row r="838" customFormat="1" ht="14" x14ac:dyDescent="0.3"/>
    <row r="839" customFormat="1" ht="14" x14ac:dyDescent="0.3"/>
    <row r="840" customFormat="1" ht="14" x14ac:dyDescent="0.3"/>
    <row r="841" customFormat="1" ht="14" x14ac:dyDescent="0.3"/>
    <row r="842" customFormat="1" ht="14" x14ac:dyDescent="0.3"/>
    <row r="843" customFormat="1" ht="14" x14ac:dyDescent="0.3"/>
    <row r="844" customFormat="1" ht="14" x14ac:dyDescent="0.3"/>
    <row r="845" customFormat="1" ht="14" x14ac:dyDescent="0.3"/>
    <row r="846" customFormat="1" ht="14" x14ac:dyDescent="0.3"/>
    <row r="847" customFormat="1" ht="14" x14ac:dyDescent="0.3"/>
    <row r="848" customFormat="1" ht="14" x14ac:dyDescent="0.3"/>
    <row r="849" customFormat="1" ht="14" x14ac:dyDescent="0.3"/>
    <row r="850" customFormat="1" ht="14" x14ac:dyDescent="0.3"/>
    <row r="851" customFormat="1" ht="14" x14ac:dyDescent="0.3"/>
    <row r="852" customFormat="1" ht="14" x14ac:dyDescent="0.3"/>
    <row r="853" customFormat="1" ht="14" x14ac:dyDescent="0.3"/>
    <row r="854" customFormat="1" ht="14" x14ac:dyDescent="0.3"/>
    <row r="855" customFormat="1" ht="14" x14ac:dyDescent="0.3"/>
    <row r="856" customFormat="1" ht="14" x14ac:dyDescent="0.3"/>
    <row r="857" customFormat="1" ht="14" x14ac:dyDescent="0.3"/>
    <row r="858" customFormat="1" ht="14" x14ac:dyDescent="0.3"/>
    <row r="859" customFormat="1" ht="14" x14ac:dyDescent="0.3"/>
    <row r="860" customFormat="1" ht="14" x14ac:dyDescent="0.3"/>
    <row r="861" customFormat="1" ht="14" x14ac:dyDescent="0.3"/>
    <row r="862" customFormat="1" ht="14" x14ac:dyDescent="0.3"/>
    <row r="863" customFormat="1" ht="14" x14ac:dyDescent="0.3"/>
    <row r="864" customFormat="1" ht="14" x14ac:dyDescent="0.3"/>
    <row r="865" customFormat="1" ht="14" x14ac:dyDescent="0.3"/>
    <row r="866" customFormat="1" ht="14" x14ac:dyDescent="0.3"/>
    <row r="867" customFormat="1" ht="14" x14ac:dyDescent="0.3"/>
    <row r="868" customFormat="1" ht="14" x14ac:dyDescent="0.3"/>
    <row r="869" customFormat="1" ht="14" x14ac:dyDescent="0.3"/>
    <row r="870" customFormat="1" ht="14" x14ac:dyDescent="0.3"/>
    <row r="871" customFormat="1" ht="14" x14ac:dyDescent="0.3"/>
    <row r="872" customFormat="1" ht="14" x14ac:dyDescent="0.3"/>
    <row r="873" customFormat="1" ht="14" x14ac:dyDescent="0.3"/>
    <row r="874" customFormat="1" ht="14" x14ac:dyDescent="0.3"/>
    <row r="875" customFormat="1" ht="14" x14ac:dyDescent="0.3"/>
    <row r="876" customFormat="1" ht="14" x14ac:dyDescent="0.3"/>
    <row r="877" customFormat="1" ht="14" x14ac:dyDescent="0.3"/>
    <row r="878" customFormat="1" ht="14" x14ac:dyDescent="0.3"/>
    <row r="879" customFormat="1" ht="14" x14ac:dyDescent="0.3"/>
    <row r="880" customFormat="1" ht="14" x14ac:dyDescent="0.3"/>
    <row r="881" customFormat="1" ht="14" x14ac:dyDescent="0.3"/>
    <row r="882" customFormat="1" ht="14" x14ac:dyDescent="0.3"/>
    <row r="883" customFormat="1" ht="14" x14ac:dyDescent="0.3"/>
    <row r="884" customFormat="1" ht="14" x14ac:dyDescent="0.3"/>
    <row r="885" customFormat="1" ht="14" x14ac:dyDescent="0.3"/>
    <row r="886" customFormat="1" ht="14" x14ac:dyDescent="0.3"/>
    <row r="887" customFormat="1" ht="14" x14ac:dyDescent="0.3"/>
    <row r="888" customFormat="1" ht="14" x14ac:dyDescent="0.3"/>
    <row r="889" customFormat="1" ht="14" x14ac:dyDescent="0.3"/>
    <row r="890" customFormat="1" ht="14" x14ac:dyDescent="0.3"/>
    <row r="891" customFormat="1" ht="14" x14ac:dyDescent="0.3"/>
    <row r="892" customFormat="1" ht="14" x14ac:dyDescent="0.3"/>
    <row r="893" customFormat="1" ht="14" x14ac:dyDescent="0.3"/>
    <row r="894" customFormat="1" ht="14" x14ac:dyDescent="0.3"/>
    <row r="895" customFormat="1" ht="14" x14ac:dyDescent="0.3"/>
    <row r="896" customFormat="1" ht="14" x14ac:dyDescent="0.3"/>
    <row r="897" customFormat="1" ht="14" x14ac:dyDescent="0.3"/>
    <row r="898" customFormat="1" ht="14" x14ac:dyDescent="0.3"/>
    <row r="899" customFormat="1" ht="14" x14ac:dyDescent="0.3"/>
    <row r="900" customFormat="1" ht="14" x14ac:dyDescent="0.3"/>
    <row r="901" customFormat="1" ht="14" x14ac:dyDescent="0.3"/>
    <row r="902" customFormat="1" ht="14" x14ac:dyDescent="0.3"/>
    <row r="903" customFormat="1" ht="14" x14ac:dyDescent="0.3"/>
    <row r="904" customFormat="1" ht="14" x14ac:dyDescent="0.3"/>
    <row r="905" customFormat="1" ht="14" x14ac:dyDescent="0.3"/>
    <row r="906" customFormat="1" ht="14" x14ac:dyDescent="0.3"/>
    <row r="907" customFormat="1" ht="14" x14ac:dyDescent="0.3"/>
    <row r="908" customFormat="1" ht="14" x14ac:dyDescent="0.3"/>
    <row r="909" customFormat="1" ht="14" x14ac:dyDescent="0.3"/>
    <row r="910" customFormat="1" ht="14" x14ac:dyDescent="0.3"/>
    <row r="911" customFormat="1" ht="14" x14ac:dyDescent="0.3"/>
    <row r="912" customFormat="1" ht="14" x14ac:dyDescent="0.3"/>
    <row r="913" customFormat="1" ht="14" x14ac:dyDescent="0.3"/>
    <row r="914" customFormat="1" ht="14" x14ac:dyDescent="0.3"/>
    <row r="915" customFormat="1" ht="14" x14ac:dyDescent="0.3"/>
    <row r="916" customFormat="1" ht="14" x14ac:dyDescent="0.3"/>
    <row r="917" customFormat="1" ht="14" x14ac:dyDescent="0.3"/>
    <row r="918" customFormat="1" ht="14" x14ac:dyDescent="0.3"/>
    <row r="919" customFormat="1" ht="14" x14ac:dyDescent="0.3"/>
    <row r="920" customFormat="1" ht="14" x14ac:dyDescent="0.3"/>
    <row r="921" customFormat="1" ht="14" x14ac:dyDescent="0.3"/>
    <row r="922" customFormat="1" ht="14" x14ac:dyDescent="0.3"/>
    <row r="923" customFormat="1" ht="14" x14ac:dyDescent="0.3"/>
    <row r="924" customFormat="1" ht="14" x14ac:dyDescent="0.3"/>
    <row r="925" customFormat="1" ht="14" x14ac:dyDescent="0.3"/>
    <row r="926" customFormat="1" ht="14" x14ac:dyDescent="0.3"/>
    <row r="927" customFormat="1" ht="14" x14ac:dyDescent="0.3"/>
    <row r="928" customFormat="1" ht="14" x14ac:dyDescent="0.3"/>
    <row r="929" customFormat="1" ht="14" x14ac:dyDescent="0.3"/>
    <row r="930" customFormat="1" ht="14" x14ac:dyDescent="0.3"/>
    <row r="931" customFormat="1" ht="14" x14ac:dyDescent="0.3"/>
    <row r="932" customFormat="1" ht="14" x14ac:dyDescent="0.3"/>
    <row r="933" customFormat="1" ht="14" x14ac:dyDescent="0.3"/>
    <row r="934" customFormat="1" ht="14" x14ac:dyDescent="0.3"/>
    <row r="935" customFormat="1" ht="14" x14ac:dyDescent="0.3"/>
    <row r="936" customFormat="1" ht="14" x14ac:dyDescent="0.3"/>
    <row r="937" customFormat="1" ht="14" x14ac:dyDescent="0.3"/>
    <row r="938" customFormat="1" ht="14" x14ac:dyDescent="0.3"/>
    <row r="939" customFormat="1" ht="14" x14ac:dyDescent="0.3"/>
    <row r="940" customFormat="1" ht="14" x14ac:dyDescent="0.3"/>
    <row r="941" customFormat="1" ht="14" x14ac:dyDescent="0.3"/>
    <row r="942" customFormat="1" ht="14" x14ac:dyDescent="0.3"/>
    <row r="943" customFormat="1" ht="14" x14ac:dyDescent="0.3"/>
    <row r="944" customFormat="1" ht="14" x14ac:dyDescent="0.3"/>
    <row r="945" customFormat="1" ht="14" x14ac:dyDescent="0.3"/>
    <row r="946" customFormat="1" ht="14" x14ac:dyDescent="0.3"/>
    <row r="947" customFormat="1" ht="14" x14ac:dyDescent="0.3"/>
    <row r="948" customFormat="1" ht="14" x14ac:dyDescent="0.3"/>
    <row r="949" customFormat="1" ht="14" x14ac:dyDescent="0.3"/>
    <row r="950" customFormat="1" ht="14" x14ac:dyDescent="0.3"/>
    <row r="951" customFormat="1" ht="14" x14ac:dyDescent="0.3"/>
    <row r="952" customFormat="1" ht="14" x14ac:dyDescent="0.3"/>
    <row r="953" customFormat="1" ht="14" x14ac:dyDescent="0.3"/>
    <row r="954" customFormat="1" ht="14" x14ac:dyDescent="0.3"/>
    <row r="955" customFormat="1" ht="14" x14ac:dyDescent="0.3"/>
    <row r="956" customFormat="1" ht="14" x14ac:dyDescent="0.3"/>
    <row r="957" customFormat="1" ht="14" x14ac:dyDescent="0.3"/>
    <row r="958" customFormat="1" ht="14" x14ac:dyDescent="0.3"/>
    <row r="959" customFormat="1" ht="14" x14ac:dyDescent="0.3"/>
    <row r="960" customFormat="1" ht="14" x14ac:dyDescent="0.3"/>
    <row r="961" customFormat="1" ht="14" x14ac:dyDescent="0.3"/>
    <row r="962" customFormat="1" ht="14" x14ac:dyDescent="0.3"/>
    <row r="963" customFormat="1" ht="14" x14ac:dyDescent="0.3"/>
    <row r="964" customFormat="1" ht="14" x14ac:dyDescent="0.3"/>
    <row r="965" customFormat="1" ht="14" x14ac:dyDescent="0.3"/>
    <row r="966" customFormat="1" ht="14" x14ac:dyDescent="0.3"/>
    <row r="967" customFormat="1" ht="14" x14ac:dyDescent="0.3"/>
    <row r="968" customFormat="1" ht="14" x14ac:dyDescent="0.3"/>
    <row r="969" customFormat="1" ht="14" x14ac:dyDescent="0.3"/>
    <row r="970" customFormat="1" ht="14" x14ac:dyDescent="0.3"/>
    <row r="971" customFormat="1" ht="14" x14ac:dyDescent="0.3"/>
    <row r="972" customFormat="1" ht="14" x14ac:dyDescent="0.3"/>
    <row r="973" customFormat="1" ht="14" x14ac:dyDescent="0.3"/>
    <row r="974" customFormat="1" ht="14" x14ac:dyDescent="0.3"/>
    <row r="975" customFormat="1" ht="14" x14ac:dyDescent="0.3"/>
    <row r="976" customFormat="1" ht="14" x14ac:dyDescent="0.3"/>
    <row r="977" customFormat="1" ht="14" x14ac:dyDescent="0.3"/>
    <row r="978" customFormat="1" ht="14" x14ac:dyDescent="0.3"/>
    <row r="979" customFormat="1" ht="14" x14ac:dyDescent="0.3"/>
    <row r="980" customFormat="1" ht="14" x14ac:dyDescent="0.3"/>
    <row r="981" customFormat="1" ht="14" x14ac:dyDescent="0.3"/>
    <row r="982" customFormat="1" ht="14" x14ac:dyDescent="0.3"/>
    <row r="983" customFormat="1" ht="14" x14ac:dyDescent="0.3"/>
    <row r="984" customFormat="1" ht="14" x14ac:dyDescent="0.3"/>
    <row r="985" customFormat="1" ht="14" x14ac:dyDescent="0.3"/>
    <row r="986" customFormat="1" ht="14" x14ac:dyDescent="0.3"/>
    <row r="987" customFormat="1" ht="14" x14ac:dyDescent="0.3"/>
    <row r="988" customFormat="1" ht="14" x14ac:dyDescent="0.3"/>
    <row r="989" customFormat="1" ht="14" x14ac:dyDescent="0.3"/>
    <row r="990" customFormat="1" ht="14" x14ac:dyDescent="0.3"/>
    <row r="991" customFormat="1" ht="14" x14ac:dyDescent="0.3"/>
    <row r="992" customFormat="1" ht="14" x14ac:dyDescent="0.3"/>
    <row r="993" customFormat="1" ht="14" x14ac:dyDescent="0.3"/>
    <row r="994" customFormat="1" ht="14" x14ac:dyDescent="0.3"/>
    <row r="995" customFormat="1" ht="14" x14ac:dyDescent="0.3"/>
    <row r="996" customFormat="1" ht="14" x14ac:dyDescent="0.3"/>
    <row r="997" customFormat="1" ht="14" x14ac:dyDescent="0.3"/>
    <row r="998" customFormat="1" ht="14" x14ac:dyDescent="0.3"/>
    <row r="999" customFormat="1" ht="14" x14ac:dyDescent="0.3"/>
    <row r="1000" customFormat="1" ht="14" x14ac:dyDescent="0.3"/>
    <row r="1001" customFormat="1" ht="14" x14ac:dyDescent="0.3"/>
    <row r="1002" customFormat="1" ht="14" x14ac:dyDescent="0.3"/>
    <row r="1003" customFormat="1" ht="14" x14ac:dyDescent="0.3"/>
    <row r="1004" customFormat="1" ht="14" x14ac:dyDescent="0.3"/>
    <row r="1005" customFormat="1" ht="14" x14ac:dyDescent="0.3"/>
    <row r="1006" customFormat="1" ht="14" x14ac:dyDescent="0.3"/>
    <row r="1007" customFormat="1" ht="14" x14ac:dyDescent="0.3"/>
    <row r="1008" customFormat="1" ht="14" x14ac:dyDescent="0.3"/>
    <row r="1009" customFormat="1" ht="14" x14ac:dyDescent="0.3"/>
    <row r="1010" customFormat="1" ht="14" x14ac:dyDescent="0.3"/>
    <row r="1011" customFormat="1" ht="14" x14ac:dyDescent="0.3"/>
    <row r="1012" customFormat="1" ht="14" x14ac:dyDescent="0.3"/>
    <row r="1013" customFormat="1" ht="14" x14ac:dyDescent="0.3"/>
    <row r="1014" customFormat="1" ht="14" x14ac:dyDescent="0.3"/>
    <row r="1015" customFormat="1" ht="14" x14ac:dyDescent="0.3"/>
    <row r="1016" customFormat="1" ht="14" x14ac:dyDescent="0.3"/>
    <row r="1017" customFormat="1" ht="14" x14ac:dyDescent="0.3"/>
    <row r="1018" customFormat="1" ht="14" x14ac:dyDescent="0.3"/>
    <row r="1019" customFormat="1" ht="14" x14ac:dyDescent="0.3"/>
    <row r="1020" customFormat="1" ht="14" x14ac:dyDescent="0.3"/>
    <row r="1021" customFormat="1" ht="14" x14ac:dyDescent="0.3"/>
    <row r="1022" customFormat="1" ht="14" x14ac:dyDescent="0.3"/>
    <row r="1023" customFormat="1" ht="14" x14ac:dyDescent="0.3"/>
    <row r="1024" customFormat="1" ht="14" x14ac:dyDescent="0.3"/>
    <row r="1025" customFormat="1" ht="14" x14ac:dyDescent="0.3"/>
    <row r="1026" customFormat="1" ht="14" x14ac:dyDescent="0.3"/>
    <row r="1027" customFormat="1" ht="14" x14ac:dyDescent="0.3"/>
    <row r="1028" customFormat="1" ht="14" x14ac:dyDescent="0.3"/>
    <row r="1029" customFormat="1" ht="14" x14ac:dyDescent="0.3"/>
    <row r="1030" customFormat="1" ht="14" x14ac:dyDescent="0.3"/>
    <row r="1031" customFormat="1" ht="14" x14ac:dyDescent="0.3"/>
    <row r="1032" customFormat="1" ht="14" x14ac:dyDescent="0.3"/>
    <row r="1033" customFormat="1" ht="14" x14ac:dyDescent="0.3"/>
    <row r="1034" customFormat="1" ht="14" x14ac:dyDescent="0.3"/>
    <row r="1035" customFormat="1" ht="14" x14ac:dyDescent="0.3"/>
    <row r="1036" customFormat="1" ht="14" x14ac:dyDescent="0.3"/>
    <row r="1037" customFormat="1" ht="14" x14ac:dyDescent="0.3"/>
    <row r="1038" customFormat="1"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7D8F6367-28B7-4540-93DC-2B8874E6AAC7}">
      <formula1>"FDA,FDA-1,FDA-2,FDA-3,FDA-4"</formula1>
    </dataValidation>
    <dataValidation type="list" allowBlank="1" sqref="B7:B174" xr:uid="{C7CFCC6F-28AA-402D-9160-AAD8D095B34A}">
      <formula1>"DAS,DAS-1,DAS-2,DAS-3,DAS-4,DAS-5,CAA-1,CAA-2,CAA-3,CAA-4,CAA-5"</formula1>
    </dataValidation>
    <dataValidation type="list" allowBlank="1" sqref="D205:D209 D192:D193 D238:D245 D221:D225 D213:D217 D254:D256 D265:D267 D7:D174 D275:D305" xr:uid="{CC995458-DFC2-40B5-A2AB-42077A5A9BA0}">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6AA9F-EA7E-4B3C-A692-C1D70BA5105C}">
  <dimension ref="A1:AD1038"/>
  <sheetViews>
    <sheetView workbookViewId="0">
      <selection activeCell="A12" sqref="A12"/>
    </sheetView>
  </sheetViews>
  <sheetFormatPr defaultColWidth="12.58203125" defaultRowHeight="15" customHeight="1" x14ac:dyDescent="0.3"/>
  <cols>
    <col min="1" max="1" width="43.08203125" customWidth="1"/>
    <col min="2" max="2" width="12.25" customWidth="1"/>
    <col min="3" max="3" width="30.5" customWidth="1"/>
    <col min="4" max="4" width="14.5" customWidth="1"/>
    <col min="5" max="5" width="9.58203125" customWidth="1"/>
    <col min="6" max="6" width="43.33203125" customWidth="1"/>
    <col min="7" max="7" width="18.08203125" customWidth="1"/>
    <col min="8" max="8" width="18.25" customWidth="1"/>
    <col min="9" max="9" width="17.83203125" customWidth="1"/>
    <col min="10" max="10" width="15.5820312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748</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131" t="s">
        <v>747</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5" t="s">
        <v>185</v>
      </c>
      <c r="B7" s="55" t="s">
        <v>29</v>
      </c>
      <c r="C7" s="61" t="s">
        <v>636</v>
      </c>
      <c r="D7" s="158" t="s">
        <v>227</v>
      </c>
      <c r="E7" s="159">
        <v>1</v>
      </c>
      <c r="F7" s="155" t="s">
        <v>700</v>
      </c>
      <c r="G7" s="160">
        <v>0</v>
      </c>
      <c r="H7" s="146">
        <v>1425.9</v>
      </c>
      <c r="I7" s="146">
        <v>5703.56</v>
      </c>
      <c r="J7" s="149">
        <f t="shared" ref="J7:J38" si="0">H7+I7</f>
        <v>7129.4600000000009</v>
      </c>
      <c r="K7" s="17"/>
      <c r="L7" s="17"/>
      <c r="M7" s="17"/>
      <c r="N7" s="17"/>
      <c r="O7" s="17"/>
      <c r="P7" s="17"/>
      <c r="Q7" s="17"/>
      <c r="R7" s="18"/>
      <c r="S7" s="18"/>
      <c r="T7" s="18"/>
      <c r="U7" s="18"/>
      <c r="V7" s="18"/>
      <c r="W7" s="18"/>
      <c r="X7" s="18"/>
      <c r="Y7" s="18"/>
      <c r="Z7" s="18"/>
      <c r="AA7" s="5"/>
      <c r="AB7" s="5"/>
      <c r="AC7" s="5"/>
      <c r="AD7" s="5"/>
    </row>
    <row r="8" spans="1:30" ht="14.5" x14ac:dyDescent="0.3">
      <c r="A8" s="63" t="s">
        <v>690</v>
      </c>
      <c r="B8" s="55" t="s">
        <v>449</v>
      </c>
      <c r="C8" s="63" t="s">
        <v>679</v>
      </c>
      <c r="D8" s="158" t="s">
        <v>227</v>
      </c>
      <c r="E8" s="159">
        <v>1</v>
      </c>
      <c r="F8" s="60" t="s">
        <v>620</v>
      </c>
      <c r="G8" s="160">
        <v>0</v>
      </c>
      <c r="H8" s="146">
        <v>3709.68</v>
      </c>
      <c r="I8" s="146">
        <v>14838.72</v>
      </c>
      <c r="J8" s="149">
        <f t="shared" si="0"/>
        <v>18548.399999999998</v>
      </c>
      <c r="K8" s="17"/>
      <c r="L8" s="17"/>
      <c r="M8" s="17"/>
      <c r="N8" s="17"/>
      <c r="O8" s="17"/>
      <c r="P8" s="17"/>
      <c r="Q8" s="17"/>
      <c r="R8" s="5"/>
      <c r="S8" s="5"/>
      <c r="T8" s="5"/>
      <c r="U8" s="5"/>
      <c r="V8" s="5"/>
      <c r="W8" s="5"/>
      <c r="X8" s="5"/>
      <c r="Y8" s="5"/>
      <c r="Z8" s="5"/>
      <c r="AA8" s="5"/>
      <c r="AB8" s="5"/>
      <c r="AC8" s="5"/>
      <c r="AD8" s="5"/>
    </row>
    <row r="9" spans="1:30" ht="14" x14ac:dyDescent="0.3">
      <c r="A9" s="55" t="s">
        <v>182</v>
      </c>
      <c r="B9" s="56" t="s">
        <v>39</v>
      </c>
      <c r="C9" s="59" t="s">
        <v>634</v>
      </c>
      <c r="D9" s="158" t="s">
        <v>407</v>
      </c>
      <c r="E9" s="159">
        <v>1</v>
      </c>
      <c r="F9" s="134" t="s">
        <v>421</v>
      </c>
      <c r="G9" s="160">
        <v>0</v>
      </c>
      <c r="H9" s="146"/>
      <c r="I9" s="146">
        <v>2003.96</v>
      </c>
      <c r="J9" s="149">
        <f t="shared" si="0"/>
        <v>2003.96</v>
      </c>
      <c r="K9" s="47"/>
      <c r="L9" s="47"/>
      <c r="M9" s="47"/>
      <c r="N9" s="47"/>
      <c r="O9" s="47"/>
      <c r="P9" s="47"/>
      <c r="Q9" s="47"/>
    </row>
    <row r="10" spans="1:30" ht="14" x14ac:dyDescent="0.3">
      <c r="A10" s="55" t="s">
        <v>218</v>
      </c>
      <c r="B10" s="55" t="s">
        <v>43</v>
      </c>
      <c r="C10" s="59" t="s">
        <v>222</v>
      </c>
      <c r="D10" s="158" t="s">
        <v>227</v>
      </c>
      <c r="E10" s="159">
        <v>1</v>
      </c>
      <c r="F10" s="60" t="s">
        <v>680</v>
      </c>
      <c r="G10" s="160">
        <v>0</v>
      </c>
      <c r="H10" s="147">
        <v>269.76</v>
      </c>
      <c r="I10" s="147">
        <v>1079.06</v>
      </c>
      <c r="J10" s="150">
        <f t="shared" si="0"/>
        <v>1348.82</v>
      </c>
    </row>
    <row r="11" spans="1:30" ht="14" x14ac:dyDescent="0.3">
      <c r="A11" s="56" t="s">
        <v>182</v>
      </c>
      <c r="B11" s="56" t="s">
        <v>39</v>
      </c>
      <c r="C11" s="59" t="s">
        <v>222</v>
      </c>
      <c r="D11" s="158" t="s">
        <v>227</v>
      </c>
      <c r="E11" s="159">
        <v>1</v>
      </c>
      <c r="F11" s="60" t="s">
        <v>231</v>
      </c>
      <c r="G11" s="160">
        <v>0</v>
      </c>
      <c r="H11" s="146">
        <v>500.99</v>
      </c>
      <c r="I11" s="146">
        <v>2003.96</v>
      </c>
      <c r="J11" s="149">
        <f t="shared" si="0"/>
        <v>2504.9499999999998</v>
      </c>
    </row>
    <row r="12" spans="1:30" ht="14" x14ac:dyDescent="0.3">
      <c r="A12" s="55" t="s">
        <v>188</v>
      </c>
      <c r="B12" s="55" t="s">
        <v>35</v>
      </c>
      <c r="C12" s="59" t="s">
        <v>222</v>
      </c>
      <c r="D12" s="158" t="s">
        <v>227</v>
      </c>
      <c r="E12" s="159">
        <v>1</v>
      </c>
      <c r="F12" s="60" t="s">
        <v>586</v>
      </c>
      <c r="G12" s="160">
        <v>0</v>
      </c>
      <c r="H12" s="146">
        <v>936.46</v>
      </c>
      <c r="I12" s="146">
        <v>3745.85</v>
      </c>
      <c r="J12" s="149">
        <f t="shared" si="0"/>
        <v>4682.3099999999995</v>
      </c>
    </row>
    <row r="13" spans="1:30" ht="14" x14ac:dyDescent="0.3">
      <c r="A13" s="55" t="s">
        <v>189</v>
      </c>
      <c r="B13" s="55" t="s">
        <v>31</v>
      </c>
      <c r="C13" s="59" t="s">
        <v>634</v>
      </c>
      <c r="D13" s="158" t="s">
        <v>227</v>
      </c>
      <c r="E13" s="159">
        <v>1</v>
      </c>
      <c r="F13" s="60" t="s">
        <v>505</v>
      </c>
      <c r="G13" s="160">
        <v>0</v>
      </c>
      <c r="H13" s="146">
        <v>1310.28</v>
      </c>
      <c r="I13" s="146">
        <v>5241.1099999999997</v>
      </c>
      <c r="J13" s="149">
        <f t="shared" si="0"/>
        <v>6551.3899999999994</v>
      </c>
    </row>
    <row r="14" spans="1:30" ht="14" x14ac:dyDescent="0.3">
      <c r="A14" s="55" t="s">
        <v>183</v>
      </c>
      <c r="B14" s="57" t="s">
        <v>27</v>
      </c>
      <c r="C14" s="63" t="s">
        <v>637</v>
      </c>
      <c r="D14" s="158" t="s">
        <v>407</v>
      </c>
      <c r="E14" s="159">
        <v>1</v>
      </c>
      <c r="F14" s="62" t="s">
        <v>233</v>
      </c>
      <c r="G14" s="160">
        <v>0</v>
      </c>
      <c r="H14" s="146"/>
      <c r="I14" s="146">
        <v>6782.61</v>
      </c>
      <c r="J14" s="149">
        <f t="shared" si="0"/>
        <v>6782.61</v>
      </c>
    </row>
    <row r="15" spans="1:30" ht="14" x14ac:dyDescent="0.3">
      <c r="A15" s="55" t="s">
        <v>207</v>
      </c>
      <c r="B15" s="57" t="s">
        <v>27</v>
      </c>
      <c r="C15" s="63" t="s">
        <v>636</v>
      </c>
      <c r="D15" s="158" t="s">
        <v>227</v>
      </c>
      <c r="E15" s="159">
        <v>1</v>
      </c>
      <c r="F15" s="60" t="s">
        <v>581</v>
      </c>
      <c r="G15" s="160">
        <v>0</v>
      </c>
      <c r="H15" s="146">
        <v>1695.65</v>
      </c>
      <c r="I15" s="146">
        <v>6782.61</v>
      </c>
      <c r="J15" s="149">
        <f t="shared" si="0"/>
        <v>8478.26</v>
      </c>
    </row>
    <row r="16" spans="1:30" ht="14" x14ac:dyDescent="0.3">
      <c r="A16" s="55" t="s">
        <v>196</v>
      </c>
      <c r="B16" s="57" t="s">
        <v>33</v>
      </c>
      <c r="C16" s="63" t="s">
        <v>637</v>
      </c>
      <c r="D16" s="158" t="s">
        <v>227</v>
      </c>
      <c r="E16" s="159">
        <v>1</v>
      </c>
      <c r="F16" s="90" t="s">
        <v>676</v>
      </c>
      <c r="G16" s="160">
        <v>0</v>
      </c>
      <c r="H16" s="146">
        <v>1079.06</v>
      </c>
      <c r="I16" s="145">
        <v>4316.21</v>
      </c>
      <c r="J16" s="149">
        <f t="shared" si="0"/>
        <v>5395.27</v>
      </c>
    </row>
    <row r="17" spans="1:10" ht="14" x14ac:dyDescent="0.3">
      <c r="A17" s="55" t="s">
        <v>182</v>
      </c>
      <c r="B17" s="56" t="s">
        <v>39</v>
      </c>
      <c r="C17" s="59" t="s">
        <v>634</v>
      </c>
      <c r="D17" s="158" t="s">
        <v>227</v>
      </c>
      <c r="E17" s="159">
        <v>1</v>
      </c>
      <c r="F17" s="60" t="s">
        <v>234</v>
      </c>
      <c r="G17" s="160">
        <v>0</v>
      </c>
      <c r="H17" s="146">
        <v>500.99</v>
      </c>
      <c r="I17" s="146">
        <v>2003.96</v>
      </c>
      <c r="J17" s="149">
        <f t="shared" si="0"/>
        <v>2504.9499999999998</v>
      </c>
    </row>
    <row r="18" spans="1:10" ht="14" x14ac:dyDescent="0.3">
      <c r="A18" s="55" t="s">
        <v>182</v>
      </c>
      <c r="B18" s="56" t="s">
        <v>39</v>
      </c>
      <c r="C18" s="61" t="s">
        <v>219</v>
      </c>
      <c r="D18" s="158" t="s">
        <v>227</v>
      </c>
      <c r="E18" s="159">
        <v>1</v>
      </c>
      <c r="F18" s="60" t="s">
        <v>235</v>
      </c>
      <c r="G18" s="160">
        <v>0</v>
      </c>
      <c r="H18" s="146">
        <v>500.99</v>
      </c>
      <c r="I18" s="146">
        <v>2003.96</v>
      </c>
      <c r="J18" s="149">
        <f t="shared" si="0"/>
        <v>2504.9499999999998</v>
      </c>
    </row>
    <row r="19" spans="1:10" ht="14" x14ac:dyDescent="0.3">
      <c r="A19" s="55" t="s">
        <v>181</v>
      </c>
      <c r="B19" s="57" t="s">
        <v>33</v>
      </c>
      <c r="C19" s="59" t="s">
        <v>634</v>
      </c>
      <c r="D19" s="158" t="s">
        <v>227</v>
      </c>
      <c r="E19" s="159">
        <v>1</v>
      </c>
      <c r="F19" s="60" t="s">
        <v>236</v>
      </c>
      <c r="G19" s="160">
        <v>0</v>
      </c>
      <c r="H19" s="146">
        <v>1079.06</v>
      </c>
      <c r="I19" s="145">
        <v>4316.21</v>
      </c>
      <c r="J19" s="149">
        <f t="shared" si="0"/>
        <v>5395.27</v>
      </c>
    </row>
    <row r="20" spans="1:10" ht="14" x14ac:dyDescent="0.3">
      <c r="A20" s="55" t="s">
        <v>183</v>
      </c>
      <c r="B20" s="57" t="s">
        <v>27</v>
      </c>
      <c r="C20" s="61" t="s">
        <v>219</v>
      </c>
      <c r="D20" s="158" t="s">
        <v>227</v>
      </c>
      <c r="E20" s="159">
        <v>1</v>
      </c>
      <c r="F20" s="61" t="s">
        <v>237</v>
      </c>
      <c r="G20" s="160">
        <v>0</v>
      </c>
      <c r="H20" s="146">
        <v>1695.65</v>
      </c>
      <c r="I20" s="146">
        <v>6782.61</v>
      </c>
      <c r="J20" s="149">
        <f t="shared" si="0"/>
        <v>8478.26</v>
      </c>
    </row>
    <row r="21" spans="1:10" ht="14" x14ac:dyDescent="0.3">
      <c r="A21" s="55" t="s">
        <v>183</v>
      </c>
      <c r="B21" s="57" t="s">
        <v>27</v>
      </c>
      <c r="C21" s="59" t="s">
        <v>222</v>
      </c>
      <c r="D21" s="158" t="s">
        <v>227</v>
      </c>
      <c r="E21" s="159">
        <v>1</v>
      </c>
      <c r="F21" s="60" t="s">
        <v>238</v>
      </c>
      <c r="G21" s="160">
        <v>0</v>
      </c>
      <c r="H21" s="146">
        <v>1695.65</v>
      </c>
      <c r="I21" s="146">
        <v>6782.61</v>
      </c>
      <c r="J21" s="149">
        <f t="shared" si="0"/>
        <v>8478.26</v>
      </c>
    </row>
    <row r="22" spans="1:10" ht="14" x14ac:dyDescent="0.3">
      <c r="A22" s="55" t="s">
        <v>185</v>
      </c>
      <c r="B22" s="55" t="s">
        <v>29</v>
      </c>
      <c r="C22" s="61" t="s">
        <v>636</v>
      </c>
      <c r="D22" s="158" t="s">
        <v>227</v>
      </c>
      <c r="E22" s="159">
        <v>1</v>
      </c>
      <c r="F22" s="60" t="s">
        <v>239</v>
      </c>
      <c r="G22" s="160">
        <v>0</v>
      </c>
      <c r="H22" s="146">
        <v>1425.9</v>
      </c>
      <c r="I22" s="146">
        <v>5703.56</v>
      </c>
      <c r="J22" s="149">
        <f t="shared" si="0"/>
        <v>7129.4600000000009</v>
      </c>
    </row>
    <row r="23" spans="1:10" ht="16.5" customHeight="1" x14ac:dyDescent="0.3">
      <c r="A23" s="55" t="s">
        <v>196</v>
      </c>
      <c r="B23" s="57" t="s">
        <v>33</v>
      </c>
      <c r="C23" s="61" t="s">
        <v>219</v>
      </c>
      <c r="D23" s="158" t="s">
        <v>407</v>
      </c>
      <c r="E23" s="159">
        <v>1</v>
      </c>
      <c r="F23" s="60" t="s">
        <v>423</v>
      </c>
      <c r="G23" s="160">
        <v>0</v>
      </c>
      <c r="H23" s="146"/>
      <c r="I23" s="145">
        <v>4316.21</v>
      </c>
      <c r="J23" s="149">
        <f t="shared" si="0"/>
        <v>4316.21</v>
      </c>
    </row>
    <row r="24" spans="1:10" ht="14" x14ac:dyDescent="0.3">
      <c r="A24" s="55" t="s">
        <v>183</v>
      </c>
      <c r="B24" s="57" t="s">
        <v>27</v>
      </c>
      <c r="C24" s="59" t="s">
        <v>222</v>
      </c>
      <c r="D24" s="158" t="s">
        <v>227</v>
      </c>
      <c r="E24" s="159">
        <v>1</v>
      </c>
      <c r="F24" s="60" t="s">
        <v>241</v>
      </c>
      <c r="G24" s="160">
        <v>0</v>
      </c>
      <c r="H24" s="146">
        <v>1695.65</v>
      </c>
      <c r="I24" s="146">
        <v>6782.61</v>
      </c>
      <c r="J24" s="149">
        <f t="shared" si="0"/>
        <v>8478.26</v>
      </c>
    </row>
    <row r="25" spans="1:10" ht="14" x14ac:dyDescent="0.3">
      <c r="A25" s="55" t="s">
        <v>189</v>
      </c>
      <c r="B25" s="55" t="s">
        <v>31</v>
      </c>
      <c r="C25" s="60" t="s">
        <v>636</v>
      </c>
      <c r="D25" s="158" t="s">
        <v>407</v>
      </c>
      <c r="E25" s="159">
        <v>1</v>
      </c>
      <c r="F25" s="60" t="s">
        <v>242</v>
      </c>
      <c r="G25" s="160">
        <v>0</v>
      </c>
      <c r="H25" s="146"/>
      <c r="I25" s="146">
        <v>5241.1099999999997</v>
      </c>
      <c r="J25" s="149">
        <f t="shared" si="0"/>
        <v>5241.1099999999997</v>
      </c>
    </row>
    <row r="26" spans="1:10" ht="14" x14ac:dyDescent="0.3">
      <c r="A26" s="55" t="s">
        <v>180</v>
      </c>
      <c r="B26" s="58" t="s">
        <v>37</v>
      </c>
      <c r="C26" s="61" t="s">
        <v>636</v>
      </c>
      <c r="D26" s="158" t="s">
        <v>227</v>
      </c>
      <c r="E26" s="159">
        <v>1</v>
      </c>
      <c r="F26" s="162" t="s">
        <v>649</v>
      </c>
      <c r="G26" s="160">
        <v>0</v>
      </c>
      <c r="H26" s="146">
        <v>770.75</v>
      </c>
      <c r="I26" s="145">
        <v>3083.01</v>
      </c>
      <c r="J26" s="149">
        <f t="shared" si="0"/>
        <v>3853.76</v>
      </c>
    </row>
    <row r="27" spans="1:10" ht="14" x14ac:dyDescent="0.3">
      <c r="A27" s="55" t="s">
        <v>180</v>
      </c>
      <c r="B27" s="58" t="s">
        <v>37</v>
      </c>
      <c r="C27" s="61" t="s">
        <v>222</v>
      </c>
      <c r="D27" s="158" t="s">
        <v>227</v>
      </c>
      <c r="E27" s="159">
        <v>1</v>
      </c>
      <c r="F27" s="60" t="s">
        <v>243</v>
      </c>
      <c r="G27" s="160">
        <v>0</v>
      </c>
      <c r="H27" s="146">
        <v>770.75</v>
      </c>
      <c r="I27" s="145">
        <v>3083.01</v>
      </c>
      <c r="J27" s="149">
        <f t="shared" si="0"/>
        <v>3853.76</v>
      </c>
    </row>
    <row r="28" spans="1:10" ht="14" x14ac:dyDescent="0.3">
      <c r="A28" s="55" t="s">
        <v>187</v>
      </c>
      <c r="B28" s="55" t="s">
        <v>25</v>
      </c>
      <c r="C28" s="61" t="s">
        <v>219</v>
      </c>
      <c r="D28" s="158" t="s">
        <v>227</v>
      </c>
      <c r="E28" s="159">
        <v>1</v>
      </c>
      <c r="F28" s="63" t="s">
        <v>244</v>
      </c>
      <c r="G28" s="160">
        <v>0</v>
      </c>
      <c r="H28" s="147">
        <v>2600</v>
      </c>
      <c r="I28" s="147">
        <v>10400</v>
      </c>
      <c r="J28" s="146">
        <f t="shared" si="0"/>
        <v>13000</v>
      </c>
    </row>
    <row r="29" spans="1:10" ht="14" x14ac:dyDescent="0.3">
      <c r="A29" s="55" t="s">
        <v>691</v>
      </c>
      <c r="B29" s="55" t="s">
        <v>449</v>
      </c>
      <c r="C29" s="63" t="s">
        <v>637</v>
      </c>
      <c r="D29" s="158" t="s">
        <v>227</v>
      </c>
      <c r="E29" s="159">
        <v>1</v>
      </c>
      <c r="F29" s="152" t="s">
        <v>640</v>
      </c>
      <c r="G29" s="160">
        <v>0</v>
      </c>
      <c r="H29" s="146">
        <v>3709.68</v>
      </c>
      <c r="I29" s="146">
        <v>14838.72</v>
      </c>
      <c r="J29" s="149">
        <f t="shared" si="0"/>
        <v>18548.399999999998</v>
      </c>
    </row>
    <row r="30" spans="1:10" ht="14" x14ac:dyDescent="0.3">
      <c r="A30" s="55" t="s">
        <v>180</v>
      </c>
      <c r="B30" s="58" t="s">
        <v>37</v>
      </c>
      <c r="C30" s="63" t="s">
        <v>679</v>
      </c>
      <c r="D30" s="158" t="s">
        <v>227</v>
      </c>
      <c r="E30" s="159">
        <v>1</v>
      </c>
      <c r="F30" s="60" t="s">
        <v>249</v>
      </c>
      <c r="G30" s="160">
        <v>0</v>
      </c>
      <c r="H30" s="146">
        <v>770.75</v>
      </c>
      <c r="I30" s="145">
        <v>3083.01</v>
      </c>
      <c r="J30" s="149">
        <f t="shared" si="0"/>
        <v>3853.76</v>
      </c>
    </row>
    <row r="31" spans="1:10" ht="14" x14ac:dyDescent="0.3">
      <c r="A31" s="55" t="s">
        <v>181</v>
      </c>
      <c r="B31" s="57" t="s">
        <v>33</v>
      </c>
      <c r="C31" s="60" t="s">
        <v>636</v>
      </c>
      <c r="D31" s="158" t="s">
        <v>407</v>
      </c>
      <c r="E31" s="159">
        <v>1</v>
      </c>
      <c r="F31" s="61" t="s">
        <v>595</v>
      </c>
      <c r="G31" s="160">
        <v>0</v>
      </c>
      <c r="H31" s="146"/>
      <c r="I31" s="145">
        <v>4316.21</v>
      </c>
      <c r="J31" s="149">
        <f t="shared" si="0"/>
        <v>4316.21</v>
      </c>
    </row>
    <row r="32" spans="1:10" ht="14" x14ac:dyDescent="0.3">
      <c r="A32" s="55" t="s">
        <v>182</v>
      </c>
      <c r="B32" s="56" t="s">
        <v>39</v>
      </c>
      <c r="C32" s="60" t="s">
        <v>226</v>
      </c>
      <c r="D32" s="158" t="s">
        <v>227</v>
      </c>
      <c r="E32" s="159">
        <v>1</v>
      </c>
      <c r="F32" s="165" t="s">
        <v>701</v>
      </c>
      <c r="G32" s="160">
        <v>0</v>
      </c>
      <c r="H32" s="146">
        <v>500.99</v>
      </c>
      <c r="I32" s="146">
        <v>2003.96</v>
      </c>
      <c r="J32" s="149">
        <f t="shared" si="0"/>
        <v>2504.9499999999998</v>
      </c>
    </row>
    <row r="33" spans="1:10" ht="14" x14ac:dyDescent="0.3">
      <c r="A33" s="55" t="s">
        <v>180</v>
      </c>
      <c r="B33" s="58" t="s">
        <v>37</v>
      </c>
      <c r="C33" s="61" t="s">
        <v>222</v>
      </c>
      <c r="D33" s="158" t="s">
        <v>227</v>
      </c>
      <c r="E33" s="159">
        <v>1</v>
      </c>
      <c r="F33" s="60" t="s">
        <v>612</v>
      </c>
      <c r="G33" s="160">
        <v>0</v>
      </c>
      <c r="H33" s="146">
        <v>770.75</v>
      </c>
      <c r="I33" s="145">
        <v>3083.01</v>
      </c>
      <c r="J33" s="149">
        <f t="shared" si="0"/>
        <v>3853.76</v>
      </c>
    </row>
    <row r="34" spans="1:10" ht="14" x14ac:dyDescent="0.3">
      <c r="A34" s="55" t="s">
        <v>182</v>
      </c>
      <c r="B34" s="56" t="s">
        <v>39</v>
      </c>
      <c r="C34" s="63" t="s">
        <v>222</v>
      </c>
      <c r="D34" s="158" t="s">
        <v>227</v>
      </c>
      <c r="E34" s="159">
        <v>1</v>
      </c>
      <c r="F34" s="89" t="s">
        <v>729</v>
      </c>
      <c r="G34" s="160">
        <v>0</v>
      </c>
      <c r="H34" s="146">
        <v>500.99</v>
      </c>
      <c r="I34" s="146">
        <v>2003.96</v>
      </c>
      <c r="J34" s="149">
        <f t="shared" si="0"/>
        <v>2504.9499999999998</v>
      </c>
    </row>
    <row r="35" spans="1:10" ht="14" x14ac:dyDescent="0.3">
      <c r="A35" s="55" t="s">
        <v>187</v>
      </c>
      <c r="B35" s="55" t="s">
        <v>25</v>
      </c>
      <c r="C35" s="59" t="s">
        <v>637</v>
      </c>
      <c r="D35" s="158" t="s">
        <v>227</v>
      </c>
      <c r="E35" s="159">
        <v>1</v>
      </c>
      <c r="F35" s="60" t="s">
        <v>623</v>
      </c>
      <c r="G35" s="160">
        <v>0</v>
      </c>
      <c r="H35" s="147">
        <v>2600</v>
      </c>
      <c r="I35" s="147">
        <v>10400</v>
      </c>
      <c r="J35" s="146">
        <f t="shared" si="0"/>
        <v>13000</v>
      </c>
    </row>
    <row r="36" spans="1:10" ht="14" x14ac:dyDescent="0.3">
      <c r="A36" s="55" t="s">
        <v>183</v>
      </c>
      <c r="B36" s="57" t="s">
        <v>27</v>
      </c>
      <c r="C36" s="59" t="s">
        <v>222</v>
      </c>
      <c r="D36" s="158" t="s">
        <v>227</v>
      </c>
      <c r="E36" s="159">
        <v>1</v>
      </c>
      <c r="F36" s="60" t="s">
        <v>253</v>
      </c>
      <c r="G36" s="160">
        <v>0</v>
      </c>
      <c r="H36" s="146">
        <v>1695.65</v>
      </c>
      <c r="I36" s="146">
        <v>6782.61</v>
      </c>
      <c r="J36" s="149">
        <f t="shared" si="0"/>
        <v>8478.26</v>
      </c>
    </row>
    <row r="37" spans="1:10" ht="14" x14ac:dyDescent="0.3">
      <c r="A37" s="55" t="s">
        <v>189</v>
      </c>
      <c r="B37" s="55" t="s">
        <v>31</v>
      </c>
      <c r="C37" s="63" t="s">
        <v>636</v>
      </c>
      <c r="D37" s="158" t="s">
        <v>407</v>
      </c>
      <c r="E37" s="159">
        <v>1</v>
      </c>
      <c r="F37" s="129" t="s">
        <v>254</v>
      </c>
      <c r="G37" s="160">
        <v>0</v>
      </c>
      <c r="H37" s="146"/>
      <c r="I37" s="146">
        <v>5241.1099999999997</v>
      </c>
      <c r="J37" s="149">
        <f t="shared" si="0"/>
        <v>5241.1099999999997</v>
      </c>
    </row>
    <row r="38" spans="1:10" ht="14" x14ac:dyDescent="0.3">
      <c r="A38" s="55" t="s">
        <v>692</v>
      </c>
      <c r="B38" s="55" t="s">
        <v>449</v>
      </c>
      <c r="C38" s="59" t="s">
        <v>634</v>
      </c>
      <c r="D38" s="158" t="s">
        <v>227</v>
      </c>
      <c r="E38" s="159">
        <v>1</v>
      </c>
      <c r="F38" s="60" t="s">
        <v>255</v>
      </c>
      <c r="G38" s="160">
        <v>0</v>
      </c>
      <c r="H38" s="146">
        <v>3709.68</v>
      </c>
      <c r="I38" s="146">
        <v>14838.72</v>
      </c>
      <c r="J38" s="149">
        <f t="shared" si="0"/>
        <v>18548.399999999998</v>
      </c>
    </row>
    <row r="39" spans="1:10" ht="14" x14ac:dyDescent="0.3">
      <c r="A39" s="55" t="s">
        <v>180</v>
      </c>
      <c r="B39" s="58" t="s">
        <v>37</v>
      </c>
      <c r="C39" s="59" t="s">
        <v>634</v>
      </c>
      <c r="D39" s="158" t="s">
        <v>227</v>
      </c>
      <c r="E39" s="159">
        <v>1</v>
      </c>
      <c r="F39" s="60" t="s">
        <v>257</v>
      </c>
      <c r="G39" s="160">
        <v>0</v>
      </c>
      <c r="H39" s="146">
        <v>770.75</v>
      </c>
      <c r="I39" s="145">
        <v>3083.01</v>
      </c>
      <c r="J39" s="149">
        <f t="shared" ref="J39:J70" si="1">H39+I39</f>
        <v>3853.76</v>
      </c>
    </row>
    <row r="40" spans="1:10" ht="14" x14ac:dyDescent="0.3">
      <c r="A40" s="55" t="s">
        <v>181</v>
      </c>
      <c r="B40" s="57" t="s">
        <v>33</v>
      </c>
      <c r="C40" s="61" t="s">
        <v>636</v>
      </c>
      <c r="D40" s="158" t="s">
        <v>227</v>
      </c>
      <c r="E40" s="159">
        <v>1</v>
      </c>
      <c r="F40" s="155" t="s">
        <v>650</v>
      </c>
      <c r="G40" s="160">
        <v>0</v>
      </c>
      <c r="H40" s="146">
        <v>1079.06</v>
      </c>
      <c r="I40" s="145">
        <v>4316.21</v>
      </c>
      <c r="J40" s="149">
        <f t="shared" si="1"/>
        <v>5395.27</v>
      </c>
    </row>
    <row r="41" spans="1:10" ht="26" x14ac:dyDescent="0.3">
      <c r="A41" s="55" t="s">
        <v>191</v>
      </c>
      <c r="B41" s="55" t="s">
        <v>31</v>
      </c>
      <c r="C41" s="61" t="s">
        <v>219</v>
      </c>
      <c r="D41" s="158" t="s">
        <v>407</v>
      </c>
      <c r="E41" s="159">
        <v>1</v>
      </c>
      <c r="F41" s="60" t="s">
        <v>258</v>
      </c>
      <c r="G41" s="160">
        <v>0</v>
      </c>
      <c r="H41" s="146"/>
      <c r="I41" s="146">
        <v>5241.1099999999997</v>
      </c>
      <c r="J41" s="149">
        <f t="shared" si="1"/>
        <v>5241.1099999999997</v>
      </c>
    </row>
    <row r="42" spans="1:10" ht="14" x14ac:dyDescent="0.3">
      <c r="A42" s="55" t="s">
        <v>180</v>
      </c>
      <c r="B42" s="58" t="s">
        <v>37</v>
      </c>
      <c r="C42" s="61" t="s">
        <v>636</v>
      </c>
      <c r="D42" s="158" t="s">
        <v>227</v>
      </c>
      <c r="E42" s="159">
        <v>1</v>
      </c>
      <c r="F42" s="155" t="s">
        <v>651</v>
      </c>
      <c r="G42" s="160">
        <v>0</v>
      </c>
      <c r="H42" s="146">
        <v>770.75</v>
      </c>
      <c r="I42" s="145">
        <v>3083.01</v>
      </c>
      <c r="J42" s="149">
        <f t="shared" si="1"/>
        <v>3853.76</v>
      </c>
    </row>
    <row r="43" spans="1:10" ht="14" x14ac:dyDescent="0.3">
      <c r="A43" s="55" t="s">
        <v>182</v>
      </c>
      <c r="B43" s="56" t="s">
        <v>39</v>
      </c>
      <c r="C43" s="59" t="s">
        <v>222</v>
      </c>
      <c r="D43" s="158" t="s">
        <v>227</v>
      </c>
      <c r="E43" s="159">
        <v>1</v>
      </c>
      <c r="F43" s="60" t="s">
        <v>260</v>
      </c>
      <c r="G43" s="160">
        <v>0</v>
      </c>
      <c r="H43" s="146">
        <v>500.99</v>
      </c>
      <c r="I43" s="146">
        <v>2003.96</v>
      </c>
      <c r="J43" s="149">
        <f t="shared" si="1"/>
        <v>2504.9499999999998</v>
      </c>
    </row>
    <row r="44" spans="1:10" ht="14" x14ac:dyDescent="0.3">
      <c r="A44" s="55" t="s">
        <v>183</v>
      </c>
      <c r="B44" s="57" t="s">
        <v>27</v>
      </c>
      <c r="C44" s="59" t="s">
        <v>222</v>
      </c>
      <c r="D44" s="158" t="s">
        <v>227</v>
      </c>
      <c r="E44" s="159">
        <v>1</v>
      </c>
      <c r="F44" s="60" t="s">
        <v>724</v>
      </c>
      <c r="G44" s="160">
        <v>0</v>
      </c>
      <c r="H44" s="146">
        <v>1695.65</v>
      </c>
      <c r="I44" s="146">
        <v>6782.61</v>
      </c>
      <c r="J44" s="149">
        <f t="shared" si="1"/>
        <v>8478.26</v>
      </c>
    </row>
    <row r="45" spans="1:10" ht="14" x14ac:dyDescent="0.3">
      <c r="A45" s="55" t="s">
        <v>183</v>
      </c>
      <c r="B45" s="57" t="s">
        <v>27</v>
      </c>
      <c r="C45" s="63" t="s">
        <v>222</v>
      </c>
      <c r="D45" s="158" t="s">
        <v>227</v>
      </c>
      <c r="E45" s="159">
        <v>1</v>
      </c>
      <c r="F45" s="61" t="s">
        <v>263</v>
      </c>
      <c r="G45" s="160">
        <v>0</v>
      </c>
      <c r="H45" s="146">
        <v>1695.65</v>
      </c>
      <c r="I45" s="146">
        <v>6782.61</v>
      </c>
      <c r="J45" s="149">
        <f t="shared" si="1"/>
        <v>8478.26</v>
      </c>
    </row>
    <row r="46" spans="1:10" ht="14" x14ac:dyDescent="0.3">
      <c r="A46" s="55" t="s">
        <v>185</v>
      </c>
      <c r="B46" s="55" t="s">
        <v>29</v>
      </c>
      <c r="C46" s="59" t="s">
        <v>634</v>
      </c>
      <c r="D46" s="158" t="s">
        <v>227</v>
      </c>
      <c r="E46" s="159">
        <v>1</v>
      </c>
      <c r="F46" s="60" t="s">
        <v>264</v>
      </c>
      <c r="G46" s="160">
        <v>0</v>
      </c>
      <c r="H46" s="146">
        <v>1425.9</v>
      </c>
      <c r="I46" s="146">
        <v>5703.56</v>
      </c>
      <c r="J46" s="149">
        <f t="shared" si="1"/>
        <v>7129.4600000000009</v>
      </c>
    </row>
    <row r="47" spans="1:10" ht="14" x14ac:dyDescent="0.3">
      <c r="A47" s="55" t="s">
        <v>188</v>
      </c>
      <c r="B47" s="55" t="s">
        <v>35</v>
      </c>
      <c r="C47" s="59" t="s">
        <v>222</v>
      </c>
      <c r="D47" s="158" t="s">
        <v>227</v>
      </c>
      <c r="E47" s="159">
        <v>1</v>
      </c>
      <c r="F47" s="60" t="s">
        <v>265</v>
      </c>
      <c r="G47" s="160">
        <v>0</v>
      </c>
      <c r="H47" s="146">
        <v>936.46</v>
      </c>
      <c r="I47" s="146">
        <v>3745.85</v>
      </c>
      <c r="J47" s="149">
        <f t="shared" si="1"/>
        <v>4682.3099999999995</v>
      </c>
    </row>
    <row r="48" spans="1:10" ht="14" x14ac:dyDescent="0.3">
      <c r="A48" s="55" t="s">
        <v>180</v>
      </c>
      <c r="B48" s="58" t="s">
        <v>37</v>
      </c>
      <c r="C48" s="63" t="s">
        <v>679</v>
      </c>
      <c r="D48" s="158" t="s">
        <v>407</v>
      </c>
      <c r="E48" s="159">
        <v>1</v>
      </c>
      <c r="F48" s="60" t="s">
        <v>266</v>
      </c>
      <c r="G48" s="160">
        <v>0</v>
      </c>
      <c r="H48" s="146"/>
      <c r="I48" s="145">
        <v>3083.01</v>
      </c>
      <c r="J48" s="149">
        <f t="shared" si="1"/>
        <v>3083.01</v>
      </c>
    </row>
    <row r="49" spans="1:10" ht="14" x14ac:dyDescent="0.3">
      <c r="A49" s="55" t="s">
        <v>182</v>
      </c>
      <c r="B49" s="56" t="s">
        <v>39</v>
      </c>
      <c r="C49" s="59" t="s">
        <v>222</v>
      </c>
      <c r="D49" s="158" t="s">
        <v>227</v>
      </c>
      <c r="E49" s="159">
        <v>1</v>
      </c>
      <c r="F49" s="60" t="s">
        <v>268</v>
      </c>
      <c r="G49" s="160">
        <v>0</v>
      </c>
      <c r="H49" s="146">
        <v>500.99</v>
      </c>
      <c r="I49" s="146">
        <v>2003.96</v>
      </c>
      <c r="J49" s="149">
        <f t="shared" si="1"/>
        <v>2504.9499999999998</v>
      </c>
    </row>
    <row r="50" spans="1:10" ht="14" x14ac:dyDescent="0.3">
      <c r="A50" s="55" t="s">
        <v>185</v>
      </c>
      <c r="B50" s="55" t="s">
        <v>29</v>
      </c>
      <c r="C50" s="63" t="s">
        <v>637</v>
      </c>
      <c r="D50" s="158" t="s">
        <v>227</v>
      </c>
      <c r="E50" s="159">
        <v>1</v>
      </c>
      <c r="F50" s="60" t="s">
        <v>674</v>
      </c>
      <c r="G50" s="160">
        <v>0</v>
      </c>
      <c r="H50" s="146">
        <v>1425.9</v>
      </c>
      <c r="I50" s="146">
        <v>5703.56</v>
      </c>
      <c r="J50" s="149">
        <f t="shared" si="1"/>
        <v>7129.4600000000009</v>
      </c>
    </row>
    <row r="51" spans="1:10" ht="14" x14ac:dyDescent="0.3">
      <c r="A51" s="55" t="s">
        <v>181</v>
      </c>
      <c r="B51" s="57" t="s">
        <v>33</v>
      </c>
      <c r="C51" s="61" t="s">
        <v>219</v>
      </c>
      <c r="D51" s="158" t="s">
        <v>227</v>
      </c>
      <c r="E51" s="159">
        <v>1</v>
      </c>
      <c r="F51" s="61" t="s">
        <v>270</v>
      </c>
      <c r="G51" s="160">
        <v>0</v>
      </c>
      <c r="H51" s="146">
        <v>1079.06</v>
      </c>
      <c r="I51" s="145">
        <v>4316.21</v>
      </c>
      <c r="J51" s="149">
        <f t="shared" si="1"/>
        <v>5395.27</v>
      </c>
    </row>
    <row r="52" spans="1:10" ht="14" x14ac:dyDescent="0.3">
      <c r="A52" s="55" t="s">
        <v>183</v>
      </c>
      <c r="B52" s="57" t="s">
        <v>27</v>
      </c>
      <c r="C52" s="59" t="s">
        <v>222</v>
      </c>
      <c r="D52" s="158" t="s">
        <v>407</v>
      </c>
      <c r="E52" s="159">
        <v>1</v>
      </c>
      <c r="F52" s="60" t="s">
        <v>271</v>
      </c>
      <c r="G52" s="160">
        <v>0</v>
      </c>
      <c r="H52" s="146"/>
      <c r="I52" s="146">
        <v>6782.61</v>
      </c>
      <c r="J52" s="149">
        <f t="shared" si="1"/>
        <v>6782.61</v>
      </c>
    </row>
    <row r="53" spans="1:10" ht="14" x14ac:dyDescent="0.3">
      <c r="A53" s="55" t="s">
        <v>180</v>
      </c>
      <c r="B53" s="58" t="s">
        <v>37</v>
      </c>
      <c r="C53" s="63" t="s">
        <v>636</v>
      </c>
      <c r="D53" s="158" t="s">
        <v>227</v>
      </c>
      <c r="E53" s="159">
        <v>1</v>
      </c>
      <c r="F53" s="90" t="s">
        <v>642</v>
      </c>
      <c r="G53" s="160">
        <v>0</v>
      </c>
      <c r="H53" s="146">
        <v>770.75</v>
      </c>
      <c r="I53" s="145">
        <v>3083.01</v>
      </c>
      <c r="J53" s="149">
        <f t="shared" si="1"/>
        <v>3853.76</v>
      </c>
    </row>
    <row r="54" spans="1:10" ht="14" x14ac:dyDescent="0.3">
      <c r="A54" s="55" t="s">
        <v>195</v>
      </c>
      <c r="B54" s="55" t="s">
        <v>41</v>
      </c>
      <c r="C54" s="60" t="s">
        <v>636</v>
      </c>
      <c r="D54" s="158" t="s">
        <v>227</v>
      </c>
      <c r="E54" s="159">
        <v>1</v>
      </c>
      <c r="F54" s="60" t="s">
        <v>590</v>
      </c>
      <c r="G54" s="160">
        <v>0</v>
      </c>
      <c r="H54" s="146">
        <v>308.3</v>
      </c>
      <c r="I54" s="146">
        <v>1233.21</v>
      </c>
      <c r="J54" s="150">
        <f t="shared" si="1"/>
        <v>1541.51</v>
      </c>
    </row>
    <row r="55" spans="1:10" ht="14" x14ac:dyDescent="0.3">
      <c r="A55" s="55" t="s">
        <v>182</v>
      </c>
      <c r="B55" s="56" t="s">
        <v>39</v>
      </c>
      <c r="C55" s="59" t="s">
        <v>222</v>
      </c>
      <c r="D55" s="158" t="s">
        <v>227</v>
      </c>
      <c r="E55" s="159">
        <v>1</v>
      </c>
      <c r="F55" s="60" t="s">
        <v>278</v>
      </c>
      <c r="G55" s="160">
        <v>0</v>
      </c>
      <c r="H55" s="146">
        <v>500.99</v>
      </c>
      <c r="I55" s="146">
        <v>2003.96</v>
      </c>
      <c r="J55" s="149">
        <f t="shared" si="1"/>
        <v>2504.9499999999998</v>
      </c>
    </row>
    <row r="56" spans="1:10" ht="14" x14ac:dyDescent="0.3">
      <c r="A56" s="55" t="s">
        <v>195</v>
      </c>
      <c r="B56" s="55" t="s">
        <v>41</v>
      </c>
      <c r="C56" s="59" t="s">
        <v>222</v>
      </c>
      <c r="D56" s="158" t="s">
        <v>227</v>
      </c>
      <c r="E56" s="159">
        <v>1</v>
      </c>
      <c r="F56" s="61" t="s">
        <v>280</v>
      </c>
      <c r="G56" s="160">
        <v>0</v>
      </c>
      <c r="H56" s="146">
        <v>308.3</v>
      </c>
      <c r="I56" s="146">
        <v>1233.21</v>
      </c>
      <c r="J56" s="150">
        <f t="shared" si="1"/>
        <v>1541.51</v>
      </c>
    </row>
    <row r="57" spans="1:10" ht="14" x14ac:dyDescent="0.3">
      <c r="A57" s="55" t="s">
        <v>189</v>
      </c>
      <c r="B57" s="55" t="s">
        <v>31</v>
      </c>
      <c r="C57" s="63" t="s">
        <v>222</v>
      </c>
      <c r="D57" s="158" t="s">
        <v>227</v>
      </c>
      <c r="E57" s="159">
        <v>1</v>
      </c>
      <c r="F57" s="90" t="s">
        <v>730</v>
      </c>
      <c r="G57" s="160">
        <v>0</v>
      </c>
      <c r="H57" s="146">
        <v>1310.28</v>
      </c>
      <c r="I57" s="146">
        <v>5241.1099999999997</v>
      </c>
      <c r="J57" s="149">
        <f t="shared" si="1"/>
        <v>6551.3899999999994</v>
      </c>
    </row>
    <row r="58" spans="1:10" ht="14" x14ac:dyDescent="0.3">
      <c r="A58" s="55" t="s">
        <v>185</v>
      </c>
      <c r="B58" s="55" t="s">
        <v>29</v>
      </c>
      <c r="C58" s="59" t="s">
        <v>222</v>
      </c>
      <c r="D58" s="158" t="s">
        <v>227</v>
      </c>
      <c r="E58" s="159">
        <v>1</v>
      </c>
      <c r="F58" s="61" t="s">
        <v>611</v>
      </c>
      <c r="G58" s="160">
        <v>0</v>
      </c>
      <c r="H58" s="146">
        <v>1425.9</v>
      </c>
      <c r="I58" s="146">
        <v>5703.56</v>
      </c>
      <c r="J58" s="149">
        <f t="shared" si="1"/>
        <v>7129.4600000000009</v>
      </c>
    </row>
    <row r="59" spans="1:10" ht="14" x14ac:dyDescent="0.3">
      <c r="A59" s="55" t="s">
        <v>189</v>
      </c>
      <c r="B59" s="55" t="s">
        <v>31</v>
      </c>
      <c r="C59" s="61" t="s">
        <v>219</v>
      </c>
      <c r="D59" s="158" t="s">
        <v>227</v>
      </c>
      <c r="E59" s="159">
        <v>1</v>
      </c>
      <c r="F59" s="60" t="s">
        <v>281</v>
      </c>
      <c r="G59" s="160">
        <v>0</v>
      </c>
      <c r="H59" s="146">
        <v>1310.28</v>
      </c>
      <c r="I59" s="146">
        <v>5241.1099999999997</v>
      </c>
      <c r="J59" s="149">
        <f t="shared" si="1"/>
        <v>6551.3899999999994</v>
      </c>
    </row>
    <row r="60" spans="1:10" ht="14" x14ac:dyDescent="0.3">
      <c r="A60" s="55" t="s">
        <v>187</v>
      </c>
      <c r="B60" s="55" t="s">
        <v>25</v>
      </c>
      <c r="C60" s="59" t="s">
        <v>222</v>
      </c>
      <c r="D60" s="158" t="s">
        <v>227</v>
      </c>
      <c r="E60" s="159">
        <v>1</v>
      </c>
      <c r="F60" s="60" t="s">
        <v>282</v>
      </c>
      <c r="G60" s="160">
        <v>0</v>
      </c>
      <c r="H60" s="147">
        <v>2600</v>
      </c>
      <c r="I60" s="147">
        <v>10400</v>
      </c>
      <c r="J60" s="146">
        <f t="shared" si="1"/>
        <v>13000</v>
      </c>
    </row>
    <row r="61" spans="1:10" ht="14" x14ac:dyDescent="0.3">
      <c r="A61" s="55" t="s">
        <v>196</v>
      </c>
      <c r="B61" s="57" t="s">
        <v>33</v>
      </c>
      <c r="C61" s="61" t="s">
        <v>219</v>
      </c>
      <c r="D61" s="158" t="s">
        <v>227</v>
      </c>
      <c r="E61" s="159">
        <v>1</v>
      </c>
      <c r="F61" s="62" t="s">
        <v>283</v>
      </c>
      <c r="G61" s="160">
        <v>0</v>
      </c>
      <c r="H61" s="146">
        <v>1079.06</v>
      </c>
      <c r="I61" s="145">
        <v>4316.21</v>
      </c>
      <c r="J61" s="149">
        <f t="shared" si="1"/>
        <v>5395.27</v>
      </c>
    </row>
    <row r="62" spans="1:10" ht="14" x14ac:dyDescent="0.3">
      <c r="A62" s="55" t="s">
        <v>189</v>
      </c>
      <c r="B62" s="55" t="s">
        <v>31</v>
      </c>
      <c r="C62" s="60" t="s">
        <v>226</v>
      </c>
      <c r="D62" s="158" t="s">
        <v>227</v>
      </c>
      <c r="E62" s="159">
        <v>1</v>
      </c>
      <c r="F62" s="61" t="s">
        <v>284</v>
      </c>
      <c r="G62" s="160">
        <v>0</v>
      </c>
      <c r="H62" s="146">
        <v>1310.28</v>
      </c>
      <c r="I62" s="146">
        <v>5241.1099999999997</v>
      </c>
      <c r="J62" s="149">
        <f t="shared" si="1"/>
        <v>6551.3899999999994</v>
      </c>
    </row>
    <row r="63" spans="1:10" ht="14" x14ac:dyDescent="0.3">
      <c r="A63" s="55" t="s">
        <v>182</v>
      </c>
      <c r="B63" s="56" t="s">
        <v>39</v>
      </c>
      <c r="C63" s="60" t="s">
        <v>226</v>
      </c>
      <c r="D63" s="158" t="s">
        <v>227</v>
      </c>
      <c r="E63" s="159">
        <v>1</v>
      </c>
      <c r="F63" s="63" t="s">
        <v>702</v>
      </c>
      <c r="G63" s="160">
        <v>0</v>
      </c>
      <c r="H63" s="146">
        <v>500.99</v>
      </c>
      <c r="I63" s="146">
        <v>2003.96</v>
      </c>
      <c r="J63" s="149">
        <f t="shared" si="1"/>
        <v>2504.9499999999998</v>
      </c>
    </row>
    <row r="64" spans="1:10" ht="14" x14ac:dyDescent="0.3">
      <c r="A64" s="55" t="s">
        <v>182</v>
      </c>
      <c r="B64" s="56" t="s">
        <v>39</v>
      </c>
      <c r="C64" s="59" t="s">
        <v>226</v>
      </c>
      <c r="D64" s="158" t="s">
        <v>407</v>
      </c>
      <c r="E64" s="159">
        <v>1</v>
      </c>
      <c r="F64" s="60" t="s">
        <v>731</v>
      </c>
      <c r="G64" s="160">
        <v>0</v>
      </c>
      <c r="H64" s="146"/>
      <c r="I64" s="146">
        <v>2003.96</v>
      </c>
      <c r="J64" s="149">
        <f t="shared" si="1"/>
        <v>2003.96</v>
      </c>
    </row>
    <row r="65" spans="1:10" ht="14" x14ac:dyDescent="0.3">
      <c r="A65" s="55" t="s">
        <v>182</v>
      </c>
      <c r="B65" s="56" t="s">
        <v>39</v>
      </c>
      <c r="C65" s="59" t="s">
        <v>634</v>
      </c>
      <c r="D65" s="158" t="s">
        <v>227</v>
      </c>
      <c r="E65" s="159">
        <v>1</v>
      </c>
      <c r="F65" s="155" t="s">
        <v>703</v>
      </c>
      <c r="G65" s="160">
        <v>0</v>
      </c>
      <c r="H65" s="146">
        <v>500.99</v>
      </c>
      <c r="I65" s="146">
        <v>2003.96</v>
      </c>
      <c r="J65" s="149">
        <f t="shared" si="1"/>
        <v>2504.9499999999998</v>
      </c>
    </row>
    <row r="66" spans="1:10" ht="14" x14ac:dyDescent="0.3">
      <c r="A66" s="55" t="s">
        <v>203</v>
      </c>
      <c r="B66" s="55" t="s">
        <v>31</v>
      </c>
      <c r="C66" s="60" t="s">
        <v>226</v>
      </c>
      <c r="D66" s="158" t="s">
        <v>407</v>
      </c>
      <c r="E66" s="159">
        <v>1</v>
      </c>
      <c r="F66" s="129" t="s">
        <v>288</v>
      </c>
      <c r="G66" s="160">
        <v>0</v>
      </c>
      <c r="H66" s="146"/>
      <c r="I66" s="146">
        <v>5241.1099999999997</v>
      </c>
      <c r="J66" s="149">
        <f t="shared" si="1"/>
        <v>5241.1099999999997</v>
      </c>
    </row>
    <row r="67" spans="1:10" ht="14" x14ac:dyDescent="0.3">
      <c r="A67" s="55" t="s">
        <v>189</v>
      </c>
      <c r="B67" s="55" t="s">
        <v>31</v>
      </c>
      <c r="C67" s="61" t="s">
        <v>636</v>
      </c>
      <c r="D67" s="158" t="s">
        <v>227</v>
      </c>
      <c r="E67" s="159">
        <v>1</v>
      </c>
      <c r="F67" s="90" t="s">
        <v>643</v>
      </c>
      <c r="G67" s="160">
        <v>0</v>
      </c>
      <c r="H67" s="146">
        <v>1310.28</v>
      </c>
      <c r="I67" s="146">
        <v>5241.1099999999997</v>
      </c>
      <c r="J67" s="149">
        <f t="shared" si="1"/>
        <v>6551.3899999999994</v>
      </c>
    </row>
    <row r="68" spans="1:10" ht="14" x14ac:dyDescent="0.3">
      <c r="A68" s="56" t="s">
        <v>189</v>
      </c>
      <c r="B68" s="56" t="s">
        <v>31</v>
      </c>
      <c r="C68" s="59" t="s">
        <v>634</v>
      </c>
      <c r="D68" s="158" t="s">
        <v>227</v>
      </c>
      <c r="E68" s="159">
        <v>1</v>
      </c>
      <c r="F68" s="60" t="s">
        <v>704</v>
      </c>
      <c r="G68" s="160">
        <v>0</v>
      </c>
      <c r="H68" s="146">
        <v>1310.28</v>
      </c>
      <c r="I68" s="146">
        <v>5241.1099999999997</v>
      </c>
      <c r="J68" s="149">
        <f t="shared" si="1"/>
        <v>6551.3899999999994</v>
      </c>
    </row>
    <row r="69" spans="1:10" ht="14" x14ac:dyDescent="0.3">
      <c r="A69" s="55" t="s">
        <v>201</v>
      </c>
      <c r="B69" s="56" t="s">
        <v>39</v>
      </c>
      <c r="C69" s="63" t="s">
        <v>637</v>
      </c>
      <c r="D69" s="158" t="s">
        <v>227</v>
      </c>
      <c r="E69" s="159">
        <v>1</v>
      </c>
      <c r="F69" s="60" t="s">
        <v>594</v>
      </c>
      <c r="G69" s="160">
        <v>0</v>
      </c>
      <c r="H69" s="146">
        <v>500.99</v>
      </c>
      <c r="I69" s="146">
        <v>2003.96</v>
      </c>
      <c r="J69" s="149">
        <f t="shared" si="1"/>
        <v>2504.9499999999998</v>
      </c>
    </row>
    <row r="70" spans="1:10" ht="14" x14ac:dyDescent="0.3">
      <c r="A70" s="55" t="s">
        <v>182</v>
      </c>
      <c r="B70" s="56" t="s">
        <v>39</v>
      </c>
      <c r="C70" s="59" t="s">
        <v>634</v>
      </c>
      <c r="D70" s="158" t="s">
        <v>227</v>
      </c>
      <c r="E70" s="159">
        <v>1</v>
      </c>
      <c r="F70" s="60" t="s">
        <v>732</v>
      </c>
      <c r="G70" s="160">
        <v>0</v>
      </c>
      <c r="H70" s="146">
        <v>500.99</v>
      </c>
      <c r="I70" s="146">
        <v>2003.96</v>
      </c>
      <c r="J70" s="149">
        <f t="shared" si="1"/>
        <v>2504.9499999999998</v>
      </c>
    </row>
    <row r="71" spans="1:10" ht="14" x14ac:dyDescent="0.3">
      <c r="A71" s="55" t="s">
        <v>188</v>
      </c>
      <c r="B71" s="55" t="s">
        <v>35</v>
      </c>
      <c r="C71" s="59" t="s">
        <v>219</v>
      </c>
      <c r="D71" s="158" t="s">
        <v>227</v>
      </c>
      <c r="E71" s="159">
        <v>1</v>
      </c>
      <c r="F71" s="155" t="s">
        <v>705</v>
      </c>
      <c r="G71" s="160">
        <v>0</v>
      </c>
      <c r="H71" s="146">
        <v>936.46</v>
      </c>
      <c r="I71" s="146">
        <v>3745.85</v>
      </c>
      <c r="J71" s="149">
        <f t="shared" ref="J71:J102" si="2">H71+I71</f>
        <v>4682.3099999999995</v>
      </c>
    </row>
    <row r="72" spans="1:10" ht="14" x14ac:dyDescent="0.3">
      <c r="A72" s="55" t="s">
        <v>199</v>
      </c>
      <c r="B72" s="55" t="s">
        <v>31</v>
      </c>
      <c r="C72" s="59" t="s">
        <v>634</v>
      </c>
      <c r="D72" s="158" t="s">
        <v>227</v>
      </c>
      <c r="E72" s="159">
        <v>1</v>
      </c>
      <c r="F72" s="129" t="s">
        <v>297</v>
      </c>
      <c r="G72" s="160">
        <v>0</v>
      </c>
      <c r="H72" s="146">
        <v>1310.28</v>
      </c>
      <c r="I72" s="146">
        <v>5241.1099999999997</v>
      </c>
      <c r="J72" s="149">
        <f t="shared" si="2"/>
        <v>6551.3899999999994</v>
      </c>
    </row>
    <row r="73" spans="1:10" ht="14" x14ac:dyDescent="0.3">
      <c r="A73" s="55" t="s">
        <v>200</v>
      </c>
      <c r="B73" s="57" t="s">
        <v>33</v>
      </c>
      <c r="C73" s="59" t="s">
        <v>222</v>
      </c>
      <c r="D73" s="158" t="s">
        <v>407</v>
      </c>
      <c r="E73" s="159">
        <v>1</v>
      </c>
      <c r="F73" s="60" t="s">
        <v>298</v>
      </c>
      <c r="G73" s="160">
        <v>0</v>
      </c>
      <c r="H73" s="146"/>
      <c r="I73" s="145">
        <v>4316.21</v>
      </c>
      <c r="J73" s="149">
        <f t="shared" si="2"/>
        <v>4316.21</v>
      </c>
    </row>
    <row r="74" spans="1:10" ht="14" x14ac:dyDescent="0.3">
      <c r="A74" s="55" t="s">
        <v>183</v>
      </c>
      <c r="B74" s="57" t="s">
        <v>27</v>
      </c>
      <c r="C74" s="61" t="s">
        <v>636</v>
      </c>
      <c r="D74" s="158" t="s">
        <v>227</v>
      </c>
      <c r="E74" s="159">
        <v>1</v>
      </c>
      <c r="F74" s="90" t="s">
        <v>610</v>
      </c>
      <c r="G74" s="160">
        <v>0</v>
      </c>
      <c r="H74" s="146">
        <v>1695.65</v>
      </c>
      <c r="I74" s="146">
        <v>6782.61</v>
      </c>
      <c r="J74" s="149">
        <f t="shared" si="2"/>
        <v>8478.26</v>
      </c>
    </row>
    <row r="75" spans="1:10" ht="14" x14ac:dyDescent="0.3">
      <c r="A75" s="55" t="s">
        <v>202</v>
      </c>
      <c r="B75" s="55" t="s">
        <v>31</v>
      </c>
      <c r="C75" s="59" t="s">
        <v>222</v>
      </c>
      <c r="D75" s="158" t="s">
        <v>407</v>
      </c>
      <c r="E75" s="159">
        <v>1</v>
      </c>
      <c r="F75" s="60" t="s">
        <v>300</v>
      </c>
      <c r="G75" s="160">
        <v>0</v>
      </c>
      <c r="H75" s="146"/>
      <c r="I75" s="146">
        <v>5241.1099999999997</v>
      </c>
      <c r="J75" s="149">
        <f t="shared" si="2"/>
        <v>5241.1099999999997</v>
      </c>
    </row>
    <row r="76" spans="1:10" ht="14" x14ac:dyDescent="0.3">
      <c r="A76" s="55" t="s">
        <v>180</v>
      </c>
      <c r="B76" s="58" t="s">
        <v>37</v>
      </c>
      <c r="C76" s="61" t="s">
        <v>636</v>
      </c>
      <c r="D76" s="158" t="s">
        <v>227</v>
      </c>
      <c r="E76" s="159">
        <v>1</v>
      </c>
      <c r="F76" s="60" t="s">
        <v>614</v>
      </c>
      <c r="G76" s="160">
        <v>0</v>
      </c>
      <c r="H76" s="146">
        <v>770.75</v>
      </c>
      <c r="I76" s="145">
        <v>3083.01</v>
      </c>
      <c r="J76" s="149">
        <f t="shared" si="2"/>
        <v>3853.76</v>
      </c>
    </row>
    <row r="77" spans="1:10" ht="14" x14ac:dyDescent="0.3">
      <c r="A77" s="55" t="s">
        <v>189</v>
      </c>
      <c r="B77" s="55" t="s">
        <v>31</v>
      </c>
      <c r="C77" s="61" t="s">
        <v>219</v>
      </c>
      <c r="D77" s="158" t="s">
        <v>227</v>
      </c>
      <c r="E77" s="159">
        <v>1</v>
      </c>
      <c r="F77" s="61" t="s">
        <v>302</v>
      </c>
      <c r="G77" s="160">
        <v>0</v>
      </c>
      <c r="H77" s="146">
        <v>1310.28</v>
      </c>
      <c r="I77" s="146">
        <v>5241.1099999999997</v>
      </c>
      <c r="J77" s="149">
        <f t="shared" si="2"/>
        <v>6551.3899999999994</v>
      </c>
    </row>
    <row r="78" spans="1:10" ht="14" x14ac:dyDescent="0.3">
      <c r="A78" s="56" t="s">
        <v>182</v>
      </c>
      <c r="B78" s="56" t="s">
        <v>39</v>
      </c>
      <c r="C78" s="59" t="s">
        <v>634</v>
      </c>
      <c r="D78" s="158" t="s">
        <v>227</v>
      </c>
      <c r="E78" s="159">
        <v>1</v>
      </c>
      <c r="F78" s="90" t="s">
        <v>644</v>
      </c>
      <c r="G78" s="160">
        <v>0</v>
      </c>
      <c r="H78" s="146">
        <v>500.99</v>
      </c>
      <c r="I78" s="146">
        <v>2003.96</v>
      </c>
      <c r="J78" s="149">
        <f t="shared" si="2"/>
        <v>2504.9499999999998</v>
      </c>
    </row>
    <row r="79" spans="1:10" ht="14" x14ac:dyDescent="0.3">
      <c r="A79" s="55" t="s">
        <v>195</v>
      </c>
      <c r="B79" s="55" t="s">
        <v>41</v>
      </c>
      <c r="C79" s="59" t="s">
        <v>222</v>
      </c>
      <c r="D79" s="158" t="s">
        <v>227</v>
      </c>
      <c r="E79" s="159">
        <v>1</v>
      </c>
      <c r="F79" s="60" t="s">
        <v>304</v>
      </c>
      <c r="G79" s="160">
        <v>0</v>
      </c>
      <c r="H79" s="146">
        <v>308.3</v>
      </c>
      <c r="I79" s="146">
        <v>1233.21</v>
      </c>
      <c r="J79" s="150">
        <f t="shared" si="2"/>
        <v>1541.51</v>
      </c>
    </row>
    <row r="80" spans="1:10" ht="14" x14ac:dyDescent="0.3">
      <c r="A80" s="55" t="s">
        <v>180</v>
      </c>
      <c r="B80" s="58" t="s">
        <v>37</v>
      </c>
      <c r="C80" s="60" t="s">
        <v>226</v>
      </c>
      <c r="D80" s="158" t="s">
        <v>407</v>
      </c>
      <c r="E80" s="159">
        <v>1</v>
      </c>
      <c r="F80" s="60" t="s">
        <v>411</v>
      </c>
      <c r="G80" s="160">
        <v>0</v>
      </c>
      <c r="H80" s="146"/>
      <c r="I80" s="145">
        <v>3083.01</v>
      </c>
      <c r="J80" s="149">
        <f t="shared" si="2"/>
        <v>3083.01</v>
      </c>
    </row>
    <row r="81" spans="1:10" ht="14" x14ac:dyDescent="0.3">
      <c r="A81" s="55" t="s">
        <v>197</v>
      </c>
      <c r="B81" s="57" t="s">
        <v>27</v>
      </c>
      <c r="C81" s="60" t="s">
        <v>226</v>
      </c>
      <c r="D81" s="158" t="s">
        <v>407</v>
      </c>
      <c r="E81" s="159">
        <v>1</v>
      </c>
      <c r="F81" s="60" t="s">
        <v>305</v>
      </c>
      <c r="G81" s="160">
        <v>0</v>
      </c>
      <c r="H81" s="146"/>
      <c r="I81" s="146">
        <v>6782.61</v>
      </c>
      <c r="J81" s="149">
        <f t="shared" si="2"/>
        <v>6782.61</v>
      </c>
    </row>
    <row r="82" spans="1:10" ht="14" x14ac:dyDescent="0.3">
      <c r="A82" s="55" t="s">
        <v>189</v>
      </c>
      <c r="B82" s="55" t="s">
        <v>31</v>
      </c>
      <c r="C82" s="59" t="s">
        <v>222</v>
      </c>
      <c r="D82" s="158" t="s">
        <v>227</v>
      </c>
      <c r="E82" s="159">
        <v>1</v>
      </c>
      <c r="F82" s="62" t="s">
        <v>664</v>
      </c>
      <c r="G82" s="160">
        <v>0</v>
      </c>
      <c r="H82" s="146">
        <v>1310.28</v>
      </c>
      <c r="I82" s="146">
        <v>5241.1099999999997</v>
      </c>
      <c r="J82" s="149">
        <f t="shared" si="2"/>
        <v>6551.3899999999994</v>
      </c>
    </row>
    <row r="83" spans="1:10" ht="14" x14ac:dyDescent="0.3">
      <c r="A83" s="55" t="s">
        <v>182</v>
      </c>
      <c r="B83" s="56" t="s">
        <v>39</v>
      </c>
      <c r="C83" s="61" t="s">
        <v>219</v>
      </c>
      <c r="D83" s="158" t="s">
        <v>227</v>
      </c>
      <c r="E83" s="159">
        <v>1</v>
      </c>
      <c r="F83" s="60" t="s">
        <v>734</v>
      </c>
      <c r="G83" s="160">
        <v>0</v>
      </c>
      <c r="H83" s="146">
        <v>500.99</v>
      </c>
      <c r="I83" s="146">
        <v>2003.96</v>
      </c>
      <c r="J83" s="149">
        <f t="shared" si="2"/>
        <v>2504.9499999999998</v>
      </c>
    </row>
    <row r="84" spans="1:10" ht="14" x14ac:dyDescent="0.3">
      <c r="A84" s="55" t="s">
        <v>187</v>
      </c>
      <c r="B84" s="55" t="s">
        <v>25</v>
      </c>
      <c r="C84" s="61" t="s">
        <v>636</v>
      </c>
      <c r="D84" s="158" t="s">
        <v>407</v>
      </c>
      <c r="E84" s="159">
        <v>1</v>
      </c>
      <c r="F84" s="132" t="s">
        <v>306</v>
      </c>
      <c r="G84" s="160">
        <v>0</v>
      </c>
      <c r="H84" s="147"/>
      <c r="I84" s="147">
        <v>10400</v>
      </c>
      <c r="J84" s="146">
        <f t="shared" si="2"/>
        <v>10400</v>
      </c>
    </row>
    <row r="85" spans="1:10" ht="14" x14ac:dyDescent="0.3">
      <c r="A85" s="55" t="s">
        <v>180</v>
      </c>
      <c r="B85" s="57" t="s">
        <v>37</v>
      </c>
      <c r="C85" s="61" t="s">
        <v>636</v>
      </c>
      <c r="D85" s="158" t="s">
        <v>227</v>
      </c>
      <c r="E85" s="159">
        <v>1</v>
      </c>
      <c r="F85" s="155" t="s">
        <v>653</v>
      </c>
      <c r="G85" s="160">
        <v>0</v>
      </c>
      <c r="H85" s="146">
        <v>770.75</v>
      </c>
      <c r="I85" s="145">
        <v>3083.01</v>
      </c>
      <c r="J85" s="149">
        <f t="shared" si="2"/>
        <v>3853.76</v>
      </c>
    </row>
    <row r="86" spans="1:10" ht="14" x14ac:dyDescent="0.3">
      <c r="A86" s="55" t="s">
        <v>180</v>
      </c>
      <c r="B86" s="58" t="s">
        <v>37</v>
      </c>
      <c r="C86" s="63" t="s">
        <v>219</v>
      </c>
      <c r="D86" s="158" t="s">
        <v>227</v>
      </c>
      <c r="E86" s="159">
        <v>1</v>
      </c>
      <c r="F86" s="60" t="s">
        <v>733</v>
      </c>
      <c r="G86" s="160">
        <v>0</v>
      </c>
      <c r="H86" s="146">
        <v>770.75</v>
      </c>
      <c r="I86" s="145">
        <v>3083.01</v>
      </c>
      <c r="J86" s="149">
        <f t="shared" si="2"/>
        <v>3853.76</v>
      </c>
    </row>
    <row r="87" spans="1:10" ht="14" x14ac:dyDescent="0.3">
      <c r="A87" s="55" t="s">
        <v>199</v>
      </c>
      <c r="B87" s="55" t="s">
        <v>31</v>
      </c>
      <c r="C87" s="59" t="s">
        <v>219</v>
      </c>
      <c r="D87" s="158" t="s">
        <v>227</v>
      </c>
      <c r="E87" s="159">
        <v>1</v>
      </c>
      <c r="F87" s="155" t="s">
        <v>509</v>
      </c>
      <c r="G87" s="160">
        <v>0</v>
      </c>
      <c r="H87" s="146">
        <v>1310.28</v>
      </c>
      <c r="I87" s="146">
        <v>5241.1099999999997</v>
      </c>
      <c r="J87" s="149">
        <f t="shared" si="2"/>
        <v>6551.3899999999994</v>
      </c>
    </row>
    <row r="88" spans="1:10" ht="14" x14ac:dyDescent="0.3">
      <c r="A88" s="55" t="s">
        <v>183</v>
      </c>
      <c r="B88" s="57" t="s">
        <v>27</v>
      </c>
      <c r="C88" s="60" t="s">
        <v>226</v>
      </c>
      <c r="D88" s="158" t="s">
        <v>227</v>
      </c>
      <c r="E88" s="159">
        <v>1</v>
      </c>
      <c r="F88" s="60" t="s">
        <v>311</v>
      </c>
      <c r="G88" s="160">
        <v>0</v>
      </c>
      <c r="H88" s="146">
        <v>1695.65</v>
      </c>
      <c r="I88" s="146">
        <v>6782.61</v>
      </c>
      <c r="J88" s="149">
        <f t="shared" si="2"/>
        <v>8478.26</v>
      </c>
    </row>
    <row r="89" spans="1:10" ht="14" x14ac:dyDescent="0.3">
      <c r="A89" s="55" t="s">
        <v>181</v>
      </c>
      <c r="B89" s="57" t="s">
        <v>33</v>
      </c>
      <c r="C89" s="60" t="s">
        <v>226</v>
      </c>
      <c r="D89" s="158" t="s">
        <v>227</v>
      </c>
      <c r="E89" s="159">
        <v>1</v>
      </c>
      <c r="F89" s="60" t="s">
        <v>312</v>
      </c>
      <c r="G89" s="160">
        <v>0</v>
      </c>
      <c r="H89" s="146">
        <v>1079.06</v>
      </c>
      <c r="I89" s="145">
        <v>4316.21</v>
      </c>
      <c r="J89" s="149">
        <f t="shared" si="2"/>
        <v>5395.27</v>
      </c>
    </row>
    <row r="90" spans="1:10" ht="14" x14ac:dyDescent="0.3">
      <c r="A90" s="55" t="s">
        <v>180</v>
      </c>
      <c r="B90" s="57" t="s">
        <v>37</v>
      </c>
      <c r="C90" s="59" t="s">
        <v>222</v>
      </c>
      <c r="D90" s="158" t="s">
        <v>227</v>
      </c>
      <c r="E90" s="159">
        <v>1</v>
      </c>
      <c r="F90" s="62" t="s">
        <v>735</v>
      </c>
      <c r="G90" s="160">
        <v>0</v>
      </c>
      <c r="H90" s="146">
        <v>770.75</v>
      </c>
      <c r="I90" s="145">
        <v>3083.01</v>
      </c>
      <c r="J90" s="149">
        <f t="shared" si="2"/>
        <v>3853.76</v>
      </c>
    </row>
    <row r="91" spans="1:10" ht="14" x14ac:dyDescent="0.3">
      <c r="A91" s="55" t="s">
        <v>207</v>
      </c>
      <c r="B91" s="57" t="s">
        <v>27</v>
      </c>
      <c r="C91" s="61" t="s">
        <v>636</v>
      </c>
      <c r="D91" s="158" t="s">
        <v>227</v>
      </c>
      <c r="E91" s="159">
        <v>1</v>
      </c>
      <c r="F91" s="60" t="s">
        <v>314</v>
      </c>
      <c r="G91" s="160">
        <v>0</v>
      </c>
      <c r="H91" s="146">
        <v>1695.65</v>
      </c>
      <c r="I91" s="146">
        <v>6782.61</v>
      </c>
      <c r="J91" s="149">
        <f t="shared" si="2"/>
        <v>8478.26</v>
      </c>
    </row>
    <row r="92" spans="1:10" ht="14" x14ac:dyDescent="0.3">
      <c r="A92" s="55" t="s">
        <v>187</v>
      </c>
      <c r="B92" s="55" t="s">
        <v>25</v>
      </c>
      <c r="C92" s="59" t="s">
        <v>222</v>
      </c>
      <c r="D92" s="158" t="s">
        <v>227</v>
      </c>
      <c r="E92" s="159">
        <v>1</v>
      </c>
      <c r="F92" s="89" t="s">
        <v>608</v>
      </c>
      <c r="G92" s="160">
        <v>0</v>
      </c>
      <c r="H92" s="147">
        <v>2600</v>
      </c>
      <c r="I92" s="147">
        <v>10400</v>
      </c>
      <c r="J92" s="146">
        <f t="shared" si="2"/>
        <v>13000</v>
      </c>
    </row>
    <row r="93" spans="1:10" ht="14" x14ac:dyDescent="0.3">
      <c r="A93" s="55" t="s">
        <v>183</v>
      </c>
      <c r="B93" s="57" t="s">
        <v>27</v>
      </c>
      <c r="C93" s="59" t="s">
        <v>222</v>
      </c>
      <c r="D93" s="158" t="s">
        <v>227</v>
      </c>
      <c r="E93" s="159">
        <v>1</v>
      </c>
      <c r="F93" s="61" t="s">
        <v>315</v>
      </c>
      <c r="G93" s="160">
        <v>0</v>
      </c>
      <c r="H93" s="146">
        <v>1695.65</v>
      </c>
      <c r="I93" s="146">
        <v>6782.61</v>
      </c>
      <c r="J93" s="149">
        <f t="shared" si="2"/>
        <v>8478.26</v>
      </c>
    </row>
    <row r="94" spans="1:10" ht="14" x14ac:dyDescent="0.3">
      <c r="A94" s="55" t="s">
        <v>183</v>
      </c>
      <c r="B94" s="57" t="s">
        <v>27</v>
      </c>
      <c r="C94" s="60" t="s">
        <v>222</v>
      </c>
      <c r="D94" s="158" t="s">
        <v>227</v>
      </c>
      <c r="E94" s="159">
        <v>1</v>
      </c>
      <c r="F94" s="90" t="s">
        <v>737</v>
      </c>
      <c r="G94" s="160">
        <v>0</v>
      </c>
      <c r="H94" s="146">
        <v>1695.65</v>
      </c>
      <c r="I94" s="146">
        <v>6782.61</v>
      </c>
      <c r="J94" s="149">
        <f t="shared" si="2"/>
        <v>8478.26</v>
      </c>
    </row>
    <row r="95" spans="1:10" ht="14" x14ac:dyDescent="0.3">
      <c r="A95" s="55" t="s">
        <v>183</v>
      </c>
      <c r="B95" s="57" t="s">
        <v>27</v>
      </c>
      <c r="C95" s="59" t="s">
        <v>222</v>
      </c>
      <c r="D95" s="158" t="s">
        <v>227</v>
      </c>
      <c r="E95" s="159">
        <v>1</v>
      </c>
      <c r="F95" s="60" t="s">
        <v>613</v>
      </c>
      <c r="G95" s="160">
        <v>0</v>
      </c>
      <c r="H95" s="146">
        <v>1695.65</v>
      </c>
      <c r="I95" s="146">
        <v>6782.61</v>
      </c>
      <c r="J95" s="149">
        <f t="shared" si="2"/>
        <v>8478.26</v>
      </c>
    </row>
    <row r="96" spans="1:10" ht="14" x14ac:dyDescent="0.3">
      <c r="A96" s="55" t="s">
        <v>182</v>
      </c>
      <c r="B96" s="56" t="s">
        <v>39</v>
      </c>
      <c r="C96" s="59" t="s">
        <v>634</v>
      </c>
      <c r="D96" s="158" t="s">
        <v>227</v>
      </c>
      <c r="E96" s="159">
        <v>1</v>
      </c>
      <c r="F96" s="60" t="s">
        <v>319</v>
      </c>
      <c r="G96" s="160">
        <v>0</v>
      </c>
      <c r="H96" s="146">
        <v>500.99</v>
      </c>
      <c r="I96" s="146">
        <v>2003.96</v>
      </c>
      <c r="J96" s="149">
        <f t="shared" si="2"/>
        <v>2504.9499999999998</v>
      </c>
    </row>
    <row r="97" spans="1:10" ht="14" x14ac:dyDescent="0.3">
      <c r="A97" s="55" t="s">
        <v>207</v>
      </c>
      <c r="B97" s="57" t="s">
        <v>27</v>
      </c>
      <c r="C97" s="63" t="s">
        <v>636</v>
      </c>
      <c r="D97" s="158" t="s">
        <v>227</v>
      </c>
      <c r="E97" s="159">
        <v>1</v>
      </c>
      <c r="F97" s="60" t="s">
        <v>320</v>
      </c>
      <c r="G97" s="160">
        <v>0</v>
      </c>
      <c r="H97" s="146">
        <v>1695.65</v>
      </c>
      <c r="I97" s="146">
        <v>6782.61</v>
      </c>
      <c r="J97" s="149">
        <f t="shared" si="2"/>
        <v>8478.26</v>
      </c>
    </row>
    <row r="98" spans="1:10" ht="14" x14ac:dyDescent="0.3">
      <c r="A98" s="55" t="s">
        <v>181</v>
      </c>
      <c r="B98" s="57" t="s">
        <v>33</v>
      </c>
      <c r="C98" s="61" t="s">
        <v>219</v>
      </c>
      <c r="D98" s="158" t="s">
        <v>227</v>
      </c>
      <c r="E98" s="159">
        <v>1</v>
      </c>
      <c r="F98" s="60" t="s">
        <v>321</v>
      </c>
      <c r="G98" s="160">
        <v>0</v>
      </c>
      <c r="H98" s="146">
        <v>1079.06</v>
      </c>
      <c r="I98" s="145">
        <v>4316.21</v>
      </c>
      <c r="J98" s="149">
        <f t="shared" si="2"/>
        <v>5395.27</v>
      </c>
    </row>
    <row r="99" spans="1:10" ht="14" x14ac:dyDescent="0.3">
      <c r="A99" s="55" t="s">
        <v>193</v>
      </c>
      <c r="B99" s="57" t="s">
        <v>27</v>
      </c>
      <c r="C99" s="59" t="s">
        <v>222</v>
      </c>
      <c r="D99" s="158" t="s">
        <v>227</v>
      </c>
      <c r="E99" s="159">
        <v>1</v>
      </c>
      <c r="F99" s="60" t="s">
        <v>725</v>
      </c>
      <c r="G99" s="160">
        <v>0</v>
      </c>
      <c r="H99" s="146">
        <v>1695.65</v>
      </c>
      <c r="I99" s="146">
        <v>6782.61</v>
      </c>
      <c r="J99" s="149">
        <f t="shared" si="2"/>
        <v>8478.26</v>
      </c>
    </row>
    <row r="100" spans="1:10" ht="14" x14ac:dyDescent="0.3">
      <c r="A100" s="55" t="s">
        <v>182</v>
      </c>
      <c r="B100" s="56" t="s">
        <v>39</v>
      </c>
      <c r="C100" s="59" t="s">
        <v>634</v>
      </c>
      <c r="D100" s="158" t="s">
        <v>227</v>
      </c>
      <c r="E100" s="159">
        <v>1</v>
      </c>
      <c r="F100" s="60" t="s">
        <v>322</v>
      </c>
      <c r="G100" s="160">
        <v>0</v>
      </c>
      <c r="H100" s="146">
        <v>500.99</v>
      </c>
      <c r="I100" s="146">
        <v>2003.96</v>
      </c>
      <c r="J100" s="149">
        <f t="shared" si="2"/>
        <v>2504.9499999999998</v>
      </c>
    </row>
    <row r="101" spans="1:10" ht="14" x14ac:dyDescent="0.3">
      <c r="A101" s="55" t="s">
        <v>196</v>
      </c>
      <c r="B101" s="57" t="s">
        <v>33</v>
      </c>
      <c r="C101" s="63" t="s">
        <v>679</v>
      </c>
      <c r="D101" s="158" t="s">
        <v>227</v>
      </c>
      <c r="E101" s="159">
        <v>1</v>
      </c>
      <c r="F101" s="60" t="s">
        <v>706</v>
      </c>
      <c r="G101" s="160">
        <v>0</v>
      </c>
      <c r="H101" s="146">
        <v>1079.06</v>
      </c>
      <c r="I101" s="145">
        <v>4316.21</v>
      </c>
      <c r="J101" s="149">
        <f t="shared" si="2"/>
        <v>5395.27</v>
      </c>
    </row>
    <row r="102" spans="1:10" ht="14" x14ac:dyDescent="0.3">
      <c r="A102" s="55" t="s">
        <v>182</v>
      </c>
      <c r="B102" s="56" t="s">
        <v>39</v>
      </c>
      <c r="C102" s="63" t="s">
        <v>219</v>
      </c>
      <c r="D102" s="158" t="s">
        <v>407</v>
      </c>
      <c r="E102" s="159">
        <v>1</v>
      </c>
      <c r="F102" s="155" t="s">
        <v>432</v>
      </c>
      <c r="G102" s="160">
        <v>0</v>
      </c>
      <c r="H102" s="146"/>
      <c r="I102" s="146">
        <v>2003.96</v>
      </c>
      <c r="J102" s="149">
        <f t="shared" si="2"/>
        <v>2003.96</v>
      </c>
    </row>
    <row r="103" spans="1:10" ht="14" x14ac:dyDescent="0.3">
      <c r="A103" s="55" t="s">
        <v>218</v>
      </c>
      <c r="B103" s="55" t="s">
        <v>43</v>
      </c>
      <c r="C103" s="61" t="s">
        <v>634</v>
      </c>
      <c r="D103" s="158" t="s">
        <v>227</v>
      </c>
      <c r="E103" s="159">
        <v>1</v>
      </c>
      <c r="F103" s="63" t="s">
        <v>658</v>
      </c>
      <c r="G103" s="160">
        <v>0</v>
      </c>
      <c r="H103" s="147">
        <v>269.76</v>
      </c>
      <c r="I103" s="147">
        <v>1079.06</v>
      </c>
      <c r="J103" s="150">
        <f t="shared" ref="J103:J134" si="3">H103+I103</f>
        <v>1348.82</v>
      </c>
    </row>
    <row r="104" spans="1:10" ht="14" x14ac:dyDescent="0.3">
      <c r="A104" s="56" t="s">
        <v>181</v>
      </c>
      <c r="B104" s="58" t="s">
        <v>33</v>
      </c>
      <c r="C104" s="63" t="s">
        <v>679</v>
      </c>
      <c r="D104" s="158" t="s">
        <v>227</v>
      </c>
      <c r="E104" s="159">
        <v>1</v>
      </c>
      <c r="F104" s="155" t="s">
        <v>707</v>
      </c>
      <c r="G104" s="160">
        <v>0</v>
      </c>
      <c r="H104" s="146">
        <v>1079.06</v>
      </c>
      <c r="I104" s="145">
        <v>4316.21</v>
      </c>
      <c r="J104" s="149">
        <f t="shared" si="3"/>
        <v>5395.27</v>
      </c>
    </row>
    <row r="105" spans="1:10" ht="14" x14ac:dyDescent="0.3">
      <c r="A105" s="55" t="s">
        <v>201</v>
      </c>
      <c r="B105" s="56" t="s">
        <v>39</v>
      </c>
      <c r="C105" s="60" t="s">
        <v>226</v>
      </c>
      <c r="D105" s="158" t="s">
        <v>227</v>
      </c>
      <c r="E105" s="159">
        <v>1</v>
      </c>
      <c r="F105" s="165" t="s">
        <v>708</v>
      </c>
      <c r="G105" s="160">
        <v>0</v>
      </c>
      <c r="H105" s="146">
        <v>500.99</v>
      </c>
      <c r="I105" s="146">
        <v>2003.96</v>
      </c>
      <c r="J105" s="149">
        <f t="shared" si="3"/>
        <v>2504.9499999999998</v>
      </c>
    </row>
    <row r="106" spans="1:10" ht="14" x14ac:dyDescent="0.3">
      <c r="A106" s="55" t="s">
        <v>209</v>
      </c>
      <c r="B106" s="57" t="s">
        <v>27</v>
      </c>
      <c r="C106" s="61" t="s">
        <v>219</v>
      </c>
      <c r="D106" s="158" t="s">
        <v>227</v>
      </c>
      <c r="E106" s="159">
        <v>1</v>
      </c>
      <c r="F106" s="60" t="s">
        <v>326</v>
      </c>
      <c r="G106" s="160">
        <v>0</v>
      </c>
      <c r="H106" s="146">
        <v>1695.65</v>
      </c>
      <c r="I106" s="146">
        <v>6782.61</v>
      </c>
      <c r="J106" s="149">
        <f t="shared" si="3"/>
        <v>8478.26</v>
      </c>
    </row>
    <row r="107" spans="1:10" ht="14" x14ac:dyDescent="0.3">
      <c r="A107" s="55" t="s">
        <v>185</v>
      </c>
      <c r="B107" s="55" t="s">
        <v>29</v>
      </c>
      <c r="C107" s="63" t="s">
        <v>679</v>
      </c>
      <c r="D107" s="158" t="s">
        <v>227</v>
      </c>
      <c r="E107" s="159">
        <v>1</v>
      </c>
      <c r="F107" s="90" t="s">
        <v>667</v>
      </c>
      <c r="G107" s="160">
        <v>0</v>
      </c>
      <c r="H107" s="146">
        <v>1425.9</v>
      </c>
      <c r="I107" s="146">
        <v>5703.56</v>
      </c>
      <c r="J107" s="149">
        <f t="shared" si="3"/>
        <v>7129.4600000000009</v>
      </c>
    </row>
    <row r="108" spans="1:10" ht="14" x14ac:dyDescent="0.3">
      <c r="A108" s="55" t="s">
        <v>195</v>
      </c>
      <c r="B108" s="55" t="s">
        <v>41</v>
      </c>
      <c r="C108" s="61" t="s">
        <v>219</v>
      </c>
      <c r="D108" s="158" t="s">
        <v>227</v>
      </c>
      <c r="E108" s="159">
        <v>1</v>
      </c>
      <c r="F108" s="90" t="s">
        <v>675</v>
      </c>
      <c r="G108" s="160">
        <v>0</v>
      </c>
      <c r="H108" s="146">
        <v>308.3</v>
      </c>
      <c r="I108" s="146">
        <v>1233.21</v>
      </c>
      <c r="J108" s="150">
        <f t="shared" si="3"/>
        <v>1541.51</v>
      </c>
    </row>
    <row r="109" spans="1:10" ht="14" x14ac:dyDescent="0.3">
      <c r="A109" s="55" t="s">
        <v>180</v>
      </c>
      <c r="B109" s="58" t="s">
        <v>37</v>
      </c>
      <c r="C109" s="61" t="s">
        <v>219</v>
      </c>
      <c r="D109" s="158" t="s">
        <v>227</v>
      </c>
      <c r="E109" s="159">
        <v>1</v>
      </c>
      <c r="F109" s="136" t="s">
        <v>330</v>
      </c>
      <c r="G109" s="160">
        <v>0</v>
      </c>
      <c r="H109" s="146">
        <v>770.75</v>
      </c>
      <c r="I109" s="145">
        <v>3083.01</v>
      </c>
      <c r="J109" s="149">
        <f t="shared" si="3"/>
        <v>3853.76</v>
      </c>
    </row>
    <row r="110" spans="1:10" ht="14" x14ac:dyDescent="0.3">
      <c r="A110" s="55" t="s">
        <v>206</v>
      </c>
      <c r="B110" s="57" t="s">
        <v>27</v>
      </c>
      <c r="C110" s="61" t="s">
        <v>219</v>
      </c>
      <c r="D110" s="158" t="s">
        <v>227</v>
      </c>
      <c r="E110" s="159">
        <v>1</v>
      </c>
      <c r="F110" s="60" t="s">
        <v>331</v>
      </c>
      <c r="G110" s="160">
        <v>0</v>
      </c>
      <c r="H110" s="146">
        <v>1695.65</v>
      </c>
      <c r="I110" s="146">
        <v>6782.61</v>
      </c>
      <c r="J110" s="149">
        <f t="shared" si="3"/>
        <v>8478.26</v>
      </c>
    </row>
    <row r="111" spans="1:10" ht="14" x14ac:dyDescent="0.3">
      <c r="A111" s="55" t="s">
        <v>195</v>
      </c>
      <c r="B111" s="55" t="s">
        <v>41</v>
      </c>
      <c r="C111" s="63" t="s">
        <v>219</v>
      </c>
      <c r="D111" s="158" t="s">
        <v>227</v>
      </c>
      <c r="E111" s="159">
        <v>1</v>
      </c>
      <c r="F111" s="60" t="s">
        <v>659</v>
      </c>
      <c r="G111" s="160">
        <v>0</v>
      </c>
      <c r="H111" s="146">
        <v>308.3</v>
      </c>
      <c r="I111" s="146">
        <v>1233.21</v>
      </c>
      <c r="J111" s="150">
        <f t="shared" si="3"/>
        <v>1541.51</v>
      </c>
    </row>
    <row r="112" spans="1:10" ht="14" x14ac:dyDescent="0.3">
      <c r="A112" s="55" t="s">
        <v>196</v>
      </c>
      <c r="B112" s="57" t="s">
        <v>33</v>
      </c>
      <c r="C112" s="59" t="s">
        <v>226</v>
      </c>
      <c r="D112" s="158" t="s">
        <v>227</v>
      </c>
      <c r="E112" s="159">
        <v>1</v>
      </c>
      <c r="F112" s="155" t="s">
        <v>687</v>
      </c>
      <c r="G112" s="160">
        <v>0</v>
      </c>
      <c r="H112" s="146">
        <v>1079.06</v>
      </c>
      <c r="I112" s="145">
        <v>4316.21</v>
      </c>
      <c r="J112" s="149">
        <f t="shared" si="3"/>
        <v>5395.27</v>
      </c>
    </row>
    <row r="113" spans="1:10" ht="14" x14ac:dyDescent="0.3">
      <c r="A113" s="55" t="s">
        <v>185</v>
      </c>
      <c r="B113" s="55" t="s">
        <v>29</v>
      </c>
      <c r="C113" s="61" t="s">
        <v>636</v>
      </c>
      <c r="D113" s="158" t="s">
        <v>227</v>
      </c>
      <c r="E113" s="159">
        <v>1</v>
      </c>
      <c r="F113" s="61" t="s">
        <v>336</v>
      </c>
      <c r="G113" s="160">
        <v>0</v>
      </c>
      <c r="H113" s="146">
        <v>1425.9</v>
      </c>
      <c r="I113" s="146">
        <v>5703.56</v>
      </c>
      <c r="J113" s="149">
        <f t="shared" si="3"/>
        <v>7129.4600000000009</v>
      </c>
    </row>
    <row r="114" spans="1:10" ht="14" x14ac:dyDescent="0.3">
      <c r="A114" s="55" t="s">
        <v>216</v>
      </c>
      <c r="B114" s="55" t="s">
        <v>437</v>
      </c>
      <c r="C114" s="59" t="s">
        <v>222</v>
      </c>
      <c r="D114" s="158" t="s">
        <v>227</v>
      </c>
      <c r="E114" s="159">
        <v>1</v>
      </c>
      <c r="F114" s="89" t="s">
        <v>607</v>
      </c>
      <c r="G114" s="160">
        <v>0</v>
      </c>
      <c r="H114" s="146">
        <v>9396</v>
      </c>
      <c r="I114" s="146">
        <v>21924</v>
      </c>
      <c r="J114" s="150">
        <f t="shared" si="3"/>
        <v>31320</v>
      </c>
    </row>
    <row r="115" spans="1:10" ht="14" x14ac:dyDescent="0.3">
      <c r="A115" s="55" t="s">
        <v>195</v>
      </c>
      <c r="B115" s="55" t="s">
        <v>41</v>
      </c>
      <c r="C115" s="59" t="s">
        <v>634</v>
      </c>
      <c r="D115" s="158" t="s">
        <v>227</v>
      </c>
      <c r="E115" s="159">
        <v>1</v>
      </c>
      <c r="F115" s="61" t="s">
        <v>338</v>
      </c>
      <c r="G115" s="160">
        <v>0</v>
      </c>
      <c r="H115" s="146">
        <v>308.3</v>
      </c>
      <c r="I115" s="146">
        <v>1233.21</v>
      </c>
      <c r="J115" s="150">
        <f t="shared" si="3"/>
        <v>1541.51</v>
      </c>
    </row>
    <row r="116" spans="1:10" ht="14" x14ac:dyDescent="0.3">
      <c r="A116" s="55" t="s">
        <v>196</v>
      </c>
      <c r="B116" s="57" t="s">
        <v>33</v>
      </c>
      <c r="C116" s="60" t="s">
        <v>226</v>
      </c>
      <c r="D116" s="158" t="s">
        <v>407</v>
      </c>
      <c r="E116" s="159">
        <v>1</v>
      </c>
      <c r="F116" s="60" t="s">
        <v>339</v>
      </c>
      <c r="G116" s="160">
        <v>0</v>
      </c>
      <c r="H116" s="146"/>
      <c r="I116" s="145">
        <v>4316.21</v>
      </c>
      <c r="J116" s="149">
        <f t="shared" si="3"/>
        <v>4316.21</v>
      </c>
    </row>
    <row r="117" spans="1:10" ht="14" x14ac:dyDescent="0.3">
      <c r="A117" s="55" t="s">
        <v>213</v>
      </c>
      <c r="B117" s="57" t="s">
        <v>27</v>
      </c>
      <c r="C117" s="59" t="s">
        <v>634</v>
      </c>
      <c r="D117" s="158" t="s">
        <v>227</v>
      </c>
      <c r="E117" s="159">
        <v>1</v>
      </c>
      <c r="F117" s="60" t="s">
        <v>340</v>
      </c>
      <c r="G117" s="160">
        <v>0</v>
      </c>
      <c r="H117" s="146">
        <v>1695.65</v>
      </c>
      <c r="I117" s="146">
        <v>6782.61</v>
      </c>
      <c r="J117" s="149">
        <f t="shared" si="3"/>
        <v>8478.26</v>
      </c>
    </row>
    <row r="118" spans="1:10" ht="14" x14ac:dyDescent="0.3">
      <c r="A118" s="55" t="s">
        <v>189</v>
      </c>
      <c r="B118" s="55" t="s">
        <v>31</v>
      </c>
      <c r="C118" s="59" t="s">
        <v>636</v>
      </c>
      <c r="D118" s="158" t="s">
        <v>227</v>
      </c>
      <c r="E118" s="159">
        <v>1</v>
      </c>
      <c r="F118" s="60" t="s">
        <v>341</v>
      </c>
      <c r="G118" s="160">
        <v>0</v>
      </c>
      <c r="H118" s="146">
        <v>1310.28</v>
      </c>
      <c r="I118" s="146">
        <v>5241.1099999999997</v>
      </c>
      <c r="J118" s="149">
        <f t="shared" si="3"/>
        <v>6551.3899999999994</v>
      </c>
    </row>
    <row r="119" spans="1:10" ht="14" x14ac:dyDescent="0.3">
      <c r="A119" s="55" t="s">
        <v>189</v>
      </c>
      <c r="B119" s="55" t="s">
        <v>31</v>
      </c>
      <c r="C119" s="61" t="s">
        <v>219</v>
      </c>
      <c r="D119" s="158" t="s">
        <v>227</v>
      </c>
      <c r="E119" s="159">
        <v>1</v>
      </c>
      <c r="F119" s="61" t="s">
        <v>342</v>
      </c>
      <c r="G119" s="160">
        <v>0</v>
      </c>
      <c r="H119" s="146">
        <v>1310.28</v>
      </c>
      <c r="I119" s="146">
        <v>5241.1099999999997</v>
      </c>
      <c r="J119" s="149">
        <f t="shared" si="3"/>
        <v>6551.3899999999994</v>
      </c>
    </row>
    <row r="120" spans="1:10" ht="14" x14ac:dyDescent="0.3">
      <c r="A120" s="55" t="s">
        <v>181</v>
      </c>
      <c r="B120" s="57" t="s">
        <v>33</v>
      </c>
      <c r="C120" s="59" t="s">
        <v>222</v>
      </c>
      <c r="D120" s="158" t="s">
        <v>227</v>
      </c>
      <c r="E120" s="159">
        <v>1</v>
      </c>
      <c r="F120" s="60" t="s">
        <v>343</v>
      </c>
      <c r="G120" s="160">
        <v>0</v>
      </c>
      <c r="H120" s="146">
        <v>1079.06</v>
      </c>
      <c r="I120" s="145">
        <v>4316.21</v>
      </c>
      <c r="J120" s="149">
        <f t="shared" si="3"/>
        <v>5395.27</v>
      </c>
    </row>
    <row r="121" spans="1:10" ht="14" x14ac:dyDescent="0.3">
      <c r="A121" s="56" t="s">
        <v>180</v>
      </c>
      <c r="B121" s="58" t="s">
        <v>37</v>
      </c>
      <c r="C121" s="59" t="s">
        <v>219</v>
      </c>
      <c r="D121" s="158" t="s">
        <v>227</v>
      </c>
      <c r="E121" s="159">
        <v>1</v>
      </c>
      <c r="F121" s="90" t="s">
        <v>736</v>
      </c>
      <c r="G121" s="160">
        <v>0</v>
      </c>
      <c r="H121" s="146">
        <v>770.75</v>
      </c>
      <c r="I121" s="145">
        <v>3083.01</v>
      </c>
      <c r="J121" s="149">
        <f t="shared" si="3"/>
        <v>3853.76</v>
      </c>
    </row>
    <row r="122" spans="1:10" ht="14" x14ac:dyDescent="0.3">
      <c r="A122" s="55" t="s">
        <v>189</v>
      </c>
      <c r="B122" s="55" t="s">
        <v>31</v>
      </c>
      <c r="C122" s="61" t="s">
        <v>219</v>
      </c>
      <c r="D122" s="158" t="s">
        <v>227</v>
      </c>
      <c r="E122" s="159">
        <v>1</v>
      </c>
      <c r="F122" s="60" t="s">
        <v>344</v>
      </c>
      <c r="G122" s="160">
        <v>0</v>
      </c>
      <c r="H122" s="146">
        <v>1310.28</v>
      </c>
      <c r="I122" s="146">
        <v>5241.1099999999997</v>
      </c>
      <c r="J122" s="149">
        <f t="shared" si="3"/>
        <v>6551.3899999999994</v>
      </c>
    </row>
    <row r="123" spans="1:10" ht="14" x14ac:dyDescent="0.3">
      <c r="A123" s="55" t="s">
        <v>182</v>
      </c>
      <c r="B123" s="56" t="s">
        <v>39</v>
      </c>
      <c r="C123" s="63" t="s">
        <v>637</v>
      </c>
      <c r="D123" s="158" t="s">
        <v>227</v>
      </c>
      <c r="E123" s="159">
        <v>1</v>
      </c>
      <c r="F123" s="156" t="s">
        <v>709</v>
      </c>
      <c r="G123" s="160">
        <v>0</v>
      </c>
      <c r="H123" s="146">
        <v>500.99</v>
      </c>
      <c r="I123" s="146">
        <v>2003.96</v>
      </c>
      <c r="J123" s="149">
        <f t="shared" si="3"/>
        <v>2504.9499999999998</v>
      </c>
    </row>
    <row r="124" spans="1:10" ht="14" x14ac:dyDescent="0.3">
      <c r="A124" s="55" t="s">
        <v>188</v>
      </c>
      <c r="B124" s="55" t="s">
        <v>35</v>
      </c>
      <c r="C124" s="59" t="s">
        <v>226</v>
      </c>
      <c r="D124" s="158" t="s">
        <v>227</v>
      </c>
      <c r="E124" s="159">
        <v>1</v>
      </c>
      <c r="F124" s="155" t="s">
        <v>710</v>
      </c>
      <c r="G124" s="160">
        <v>0</v>
      </c>
      <c r="H124" s="146">
        <v>936.46</v>
      </c>
      <c r="I124" s="146">
        <v>3745.85</v>
      </c>
      <c r="J124" s="149">
        <f t="shared" si="3"/>
        <v>4682.3099999999995</v>
      </c>
    </row>
    <row r="125" spans="1:10" ht="14" x14ac:dyDescent="0.3">
      <c r="A125" s="55" t="s">
        <v>183</v>
      </c>
      <c r="B125" s="57" t="s">
        <v>27</v>
      </c>
      <c r="C125" s="59" t="s">
        <v>634</v>
      </c>
      <c r="D125" s="158" t="s">
        <v>461</v>
      </c>
      <c r="E125" s="159">
        <v>1</v>
      </c>
      <c r="F125" s="61" t="s">
        <v>665</v>
      </c>
      <c r="G125" s="160">
        <v>0</v>
      </c>
      <c r="H125" s="146">
        <v>1695.65</v>
      </c>
      <c r="I125" s="146">
        <v>6782.61</v>
      </c>
      <c r="J125" s="149">
        <f t="shared" si="3"/>
        <v>8478.26</v>
      </c>
    </row>
    <row r="126" spans="1:10" ht="14" x14ac:dyDescent="0.3">
      <c r="A126" s="55" t="s">
        <v>693</v>
      </c>
      <c r="B126" s="55" t="s">
        <v>449</v>
      </c>
      <c r="C126" s="61" t="s">
        <v>219</v>
      </c>
      <c r="D126" s="158" t="s">
        <v>407</v>
      </c>
      <c r="E126" s="159">
        <v>1</v>
      </c>
      <c r="F126" s="62" t="s">
        <v>351</v>
      </c>
      <c r="G126" s="160">
        <v>0</v>
      </c>
      <c r="H126" s="146"/>
      <c r="I126" s="146">
        <v>14838.72</v>
      </c>
      <c r="J126" s="149">
        <f t="shared" si="3"/>
        <v>14838.72</v>
      </c>
    </row>
    <row r="127" spans="1:10" ht="14" x14ac:dyDescent="0.3">
      <c r="A127" s="55" t="s">
        <v>199</v>
      </c>
      <c r="B127" s="55" t="s">
        <v>31</v>
      </c>
      <c r="C127" s="61" t="s">
        <v>219</v>
      </c>
      <c r="D127" s="158" t="s">
        <v>227</v>
      </c>
      <c r="E127" s="159">
        <v>1</v>
      </c>
      <c r="F127" s="60" t="s">
        <v>569</v>
      </c>
      <c r="G127" s="160">
        <v>0</v>
      </c>
      <c r="H127" s="146">
        <v>1310.28</v>
      </c>
      <c r="I127" s="146">
        <v>5241.1099999999997</v>
      </c>
      <c r="J127" s="149">
        <f t="shared" si="3"/>
        <v>6551.3899999999994</v>
      </c>
    </row>
    <row r="128" spans="1:10" ht="14" x14ac:dyDescent="0.3">
      <c r="A128" s="55" t="s">
        <v>180</v>
      </c>
      <c r="B128" s="58" t="s">
        <v>37</v>
      </c>
      <c r="C128" s="61" t="s">
        <v>219</v>
      </c>
      <c r="D128" s="158" t="s">
        <v>227</v>
      </c>
      <c r="E128" s="159">
        <v>1</v>
      </c>
      <c r="F128" s="60" t="s">
        <v>352</v>
      </c>
      <c r="G128" s="160">
        <v>0</v>
      </c>
      <c r="H128" s="146">
        <v>770.75</v>
      </c>
      <c r="I128" s="145">
        <v>3083.01</v>
      </c>
      <c r="J128" s="149">
        <f t="shared" si="3"/>
        <v>3853.76</v>
      </c>
    </row>
    <row r="129" spans="1:10" ht="14" x14ac:dyDescent="0.3">
      <c r="A129" s="55" t="s">
        <v>183</v>
      </c>
      <c r="B129" s="57" t="s">
        <v>27</v>
      </c>
      <c r="C129" s="59" t="s">
        <v>226</v>
      </c>
      <c r="D129" s="158" t="s">
        <v>407</v>
      </c>
      <c r="E129" s="159">
        <v>1</v>
      </c>
      <c r="F129" s="60" t="s">
        <v>353</v>
      </c>
      <c r="G129" s="160">
        <v>0</v>
      </c>
      <c r="H129" s="146"/>
      <c r="I129" s="146">
        <v>6782.61</v>
      </c>
      <c r="J129" s="149">
        <f t="shared" si="3"/>
        <v>6782.61</v>
      </c>
    </row>
    <row r="130" spans="1:10" ht="14" x14ac:dyDescent="0.3">
      <c r="A130" s="55" t="s">
        <v>181</v>
      </c>
      <c r="B130" s="57" t="s">
        <v>33</v>
      </c>
      <c r="C130" s="63" t="s">
        <v>637</v>
      </c>
      <c r="D130" s="158" t="s">
        <v>227</v>
      </c>
      <c r="E130" s="159">
        <v>1</v>
      </c>
      <c r="F130" s="90" t="s">
        <v>641</v>
      </c>
      <c r="G130" s="160">
        <v>0</v>
      </c>
      <c r="H130" s="146">
        <v>1079.06</v>
      </c>
      <c r="I130" s="145">
        <v>4316.21</v>
      </c>
      <c r="J130" s="149">
        <f t="shared" si="3"/>
        <v>5395.27</v>
      </c>
    </row>
    <row r="131" spans="1:10" ht="14" x14ac:dyDescent="0.3">
      <c r="A131" s="55" t="s">
        <v>217</v>
      </c>
      <c r="B131" s="57" t="s">
        <v>27</v>
      </c>
      <c r="C131" s="63" t="s">
        <v>679</v>
      </c>
      <c r="D131" s="158" t="s">
        <v>407</v>
      </c>
      <c r="E131" s="159">
        <v>1</v>
      </c>
      <c r="F131" s="60" t="s">
        <v>356</v>
      </c>
      <c r="G131" s="160">
        <v>0</v>
      </c>
      <c r="H131" s="146"/>
      <c r="I131" s="146">
        <v>6782.61</v>
      </c>
      <c r="J131" s="149">
        <f t="shared" si="3"/>
        <v>6782.61</v>
      </c>
    </row>
    <row r="132" spans="1:10" ht="14" x14ac:dyDescent="0.3">
      <c r="A132" s="55" t="s">
        <v>185</v>
      </c>
      <c r="B132" s="55" t="s">
        <v>29</v>
      </c>
      <c r="C132" s="59" t="s">
        <v>222</v>
      </c>
      <c r="D132" s="158" t="s">
        <v>227</v>
      </c>
      <c r="E132" s="159">
        <v>1</v>
      </c>
      <c r="F132" s="62" t="s">
        <v>357</v>
      </c>
      <c r="G132" s="160">
        <v>0</v>
      </c>
      <c r="H132" s="146">
        <v>1425.9</v>
      </c>
      <c r="I132" s="146">
        <v>5703.56</v>
      </c>
      <c r="J132" s="149">
        <f t="shared" si="3"/>
        <v>7129.4600000000009</v>
      </c>
    </row>
    <row r="133" spans="1:10" ht="14" x14ac:dyDescent="0.3">
      <c r="A133" s="55" t="s">
        <v>183</v>
      </c>
      <c r="B133" s="57" t="s">
        <v>27</v>
      </c>
      <c r="C133" s="59" t="s">
        <v>222</v>
      </c>
      <c r="D133" s="158" t="s">
        <v>227</v>
      </c>
      <c r="E133" s="159">
        <v>1</v>
      </c>
      <c r="F133" s="154" t="s">
        <v>358</v>
      </c>
      <c r="G133" s="160">
        <v>0</v>
      </c>
      <c r="H133" s="146">
        <v>1695.65</v>
      </c>
      <c r="I133" s="146">
        <v>6782.61</v>
      </c>
      <c r="J133" s="149">
        <f t="shared" si="3"/>
        <v>8478.26</v>
      </c>
    </row>
    <row r="134" spans="1:10" ht="14" x14ac:dyDescent="0.3">
      <c r="A134" s="55" t="s">
        <v>183</v>
      </c>
      <c r="B134" s="57" t="s">
        <v>27</v>
      </c>
      <c r="C134" s="59" t="s">
        <v>634</v>
      </c>
      <c r="D134" s="158" t="s">
        <v>227</v>
      </c>
      <c r="E134" s="159">
        <v>1</v>
      </c>
      <c r="F134" s="60" t="s">
        <v>360</v>
      </c>
      <c r="G134" s="160">
        <v>0</v>
      </c>
      <c r="H134" s="146">
        <v>1695.65</v>
      </c>
      <c r="I134" s="146">
        <v>6782.61</v>
      </c>
      <c r="J134" s="149">
        <f t="shared" si="3"/>
        <v>8478.26</v>
      </c>
    </row>
    <row r="135" spans="1:10" ht="14" x14ac:dyDescent="0.3">
      <c r="A135" s="55" t="s">
        <v>183</v>
      </c>
      <c r="B135" s="57" t="s">
        <v>27</v>
      </c>
      <c r="C135" s="59" t="s">
        <v>222</v>
      </c>
      <c r="D135" s="158" t="s">
        <v>227</v>
      </c>
      <c r="E135" s="159">
        <v>1</v>
      </c>
      <c r="F135" s="62" t="s">
        <v>361</v>
      </c>
      <c r="G135" s="160">
        <v>0</v>
      </c>
      <c r="H135" s="146">
        <v>1695.65</v>
      </c>
      <c r="I135" s="146">
        <v>6782.61</v>
      </c>
      <c r="J135" s="149">
        <f t="shared" ref="J135:J166" si="4">H135+I135</f>
        <v>8478.26</v>
      </c>
    </row>
    <row r="136" spans="1:10" ht="14" x14ac:dyDescent="0.3">
      <c r="A136" s="55" t="s">
        <v>185</v>
      </c>
      <c r="B136" s="55" t="s">
        <v>29</v>
      </c>
      <c r="C136" s="59" t="s">
        <v>634</v>
      </c>
      <c r="D136" s="158" t="s">
        <v>227</v>
      </c>
      <c r="E136" s="159">
        <v>1</v>
      </c>
      <c r="F136" s="62" t="s">
        <v>363</v>
      </c>
      <c r="G136" s="160">
        <v>0</v>
      </c>
      <c r="H136" s="146">
        <v>1425.9</v>
      </c>
      <c r="I136" s="146">
        <v>5703.56</v>
      </c>
      <c r="J136" s="149">
        <f t="shared" si="4"/>
        <v>7129.4600000000009</v>
      </c>
    </row>
    <row r="137" spans="1:10" ht="14" x14ac:dyDescent="0.3">
      <c r="A137" s="55" t="s">
        <v>215</v>
      </c>
      <c r="B137" s="58" t="s">
        <v>37</v>
      </c>
      <c r="C137" s="61" t="s">
        <v>219</v>
      </c>
      <c r="D137" s="158" t="s">
        <v>407</v>
      </c>
      <c r="E137" s="159">
        <v>1</v>
      </c>
      <c r="F137" s="62" t="s">
        <v>365</v>
      </c>
      <c r="G137" s="160">
        <v>0</v>
      </c>
      <c r="H137" s="146"/>
      <c r="I137" s="145">
        <v>3083.01</v>
      </c>
      <c r="J137" s="149">
        <f t="shared" si="4"/>
        <v>3083.01</v>
      </c>
    </row>
    <row r="138" spans="1:10" ht="14" x14ac:dyDescent="0.3">
      <c r="A138" s="55" t="s">
        <v>196</v>
      </c>
      <c r="B138" s="57" t="s">
        <v>33</v>
      </c>
      <c r="C138" s="63" t="s">
        <v>219</v>
      </c>
      <c r="D138" s="158" t="s">
        <v>227</v>
      </c>
      <c r="E138" s="159">
        <v>1</v>
      </c>
      <c r="F138" s="62" t="s">
        <v>366</v>
      </c>
      <c r="G138" s="160">
        <v>0</v>
      </c>
      <c r="H138" s="146">
        <v>1079.06</v>
      </c>
      <c r="I138" s="145">
        <v>4316.21</v>
      </c>
      <c r="J138" s="149">
        <f t="shared" si="4"/>
        <v>5395.27</v>
      </c>
    </row>
    <row r="139" spans="1:10" ht="14" x14ac:dyDescent="0.3">
      <c r="A139" s="55" t="s">
        <v>189</v>
      </c>
      <c r="B139" s="55" t="s">
        <v>31</v>
      </c>
      <c r="C139" s="63" t="s">
        <v>637</v>
      </c>
      <c r="D139" s="158" t="s">
        <v>227</v>
      </c>
      <c r="E139" s="159">
        <v>1</v>
      </c>
      <c r="F139" s="60" t="s">
        <v>367</v>
      </c>
      <c r="G139" s="160">
        <v>0</v>
      </c>
      <c r="H139" s="146">
        <v>1310.28</v>
      </c>
      <c r="I139" s="146">
        <v>5241.1099999999997</v>
      </c>
      <c r="J139" s="149">
        <f t="shared" si="4"/>
        <v>6551.3899999999994</v>
      </c>
    </row>
    <row r="140" spans="1:10" ht="14" x14ac:dyDescent="0.3">
      <c r="A140" s="55" t="s">
        <v>195</v>
      </c>
      <c r="B140" s="55" t="s">
        <v>41</v>
      </c>
      <c r="C140" s="60" t="s">
        <v>222</v>
      </c>
      <c r="D140" s="158" t="s">
        <v>227</v>
      </c>
      <c r="E140" s="159">
        <v>1</v>
      </c>
      <c r="F140" s="92" t="s">
        <v>666</v>
      </c>
      <c r="G140" s="160">
        <v>0</v>
      </c>
      <c r="H140" s="146">
        <v>308.3</v>
      </c>
      <c r="I140" s="146">
        <v>1233.21</v>
      </c>
      <c r="J140" s="150">
        <f t="shared" si="4"/>
        <v>1541.51</v>
      </c>
    </row>
    <row r="141" spans="1:10" ht="14" x14ac:dyDescent="0.3">
      <c r="A141" s="55" t="s">
        <v>204</v>
      </c>
      <c r="B141" s="55" t="s">
        <v>41</v>
      </c>
      <c r="C141" s="63" t="s">
        <v>222</v>
      </c>
      <c r="D141" s="158" t="s">
        <v>227</v>
      </c>
      <c r="E141" s="159">
        <v>1</v>
      </c>
      <c r="F141" s="62" t="s">
        <v>660</v>
      </c>
      <c r="G141" s="160">
        <v>0</v>
      </c>
      <c r="H141" s="146">
        <v>308.3</v>
      </c>
      <c r="I141" s="146">
        <v>1233.21</v>
      </c>
      <c r="J141" s="150">
        <f t="shared" si="4"/>
        <v>1541.51</v>
      </c>
    </row>
    <row r="142" spans="1:10" ht="14" x14ac:dyDescent="0.3">
      <c r="A142" s="55" t="s">
        <v>189</v>
      </c>
      <c r="B142" s="55" t="s">
        <v>31</v>
      </c>
      <c r="C142" s="61" t="s">
        <v>219</v>
      </c>
      <c r="D142" s="158" t="s">
        <v>227</v>
      </c>
      <c r="E142" s="159">
        <v>1</v>
      </c>
      <c r="F142" s="62" t="s">
        <v>370</v>
      </c>
      <c r="G142" s="160">
        <v>0</v>
      </c>
      <c r="H142" s="146">
        <v>1310.28</v>
      </c>
      <c r="I142" s="146">
        <v>5241.1099999999997</v>
      </c>
      <c r="J142" s="149">
        <f t="shared" si="4"/>
        <v>6551.3899999999994</v>
      </c>
    </row>
    <row r="143" spans="1:10" ht="14" x14ac:dyDescent="0.3">
      <c r="A143" s="55" t="s">
        <v>180</v>
      </c>
      <c r="B143" s="58" t="s">
        <v>37</v>
      </c>
      <c r="C143" s="59" t="s">
        <v>634</v>
      </c>
      <c r="D143" s="158" t="s">
        <v>227</v>
      </c>
      <c r="E143" s="159">
        <v>1</v>
      </c>
      <c r="F143" s="62" t="s">
        <v>371</v>
      </c>
      <c r="G143" s="160">
        <v>0</v>
      </c>
      <c r="H143" s="146">
        <v>770.75</v>
      </c>
      <c r="I143" s="145">
        <v>3083.01</v>
      </c>
      <c r="J143" s="149">
        <f t="shared" si="4"/>
        <v>3853.76</v>
      </c>
    </row>
    <row r="144" spans="1:10" ht="14" x14ac:dyDescent="0.3">
      <c r="A144" s="55" t="s">
        <v>695</v>
      </c>
      <c r="B144" s="55" t="s">
        <v>449</v>
      </c>
      <c r="C144" s="61" t="s">
        <v>636</v>
      </c>
      <c r="D144" s="158" t="s">
        <v>227</v>
      </c>
      <c r="E144" s="159">
        <v>1</v>
      </c>
      <c r="F144" s="153" t="s">
        <v>619</v>
      </c>
      <c r="G144" s="160">
        <v>0</v>
      </c>
      <c r="H144" s="146">
        <v>3709.68</v>
      </c>
      <c r="I144" s="146">
        <v>14838.72</v>
      </c>
      <c r="J144" s="149">
        <f t="shared" si="4"/>
        <v>18548.399999999998</v>
      </c>
    </row>
    <row r="145" spans="1:10" ht="14" x14ac:dyDescent="0.3">
      <c r="A145" s="55" t="s">
        <v>694</v>
      </c>
      <c r="B145" s="55" t="s">
        <v>449</v>
      </c>
      <c r="C145" s="60" t="s">
        <v>226</v>
      </c>
      <c r="D145" s="158" t="s">
        <v>227</v>
      </c>
      <c r="E145" s="159">
        <v>1</v>
      </c>
      <c r="F145" s="60" t="s">
        <v>711</v>
      </c>
      <c r="G145" s="160">
        <v>0</v>
      </c>
      <c r="H145" s="146">
        <v>3709.68</v>
      </c>
      <c r="I145" s="146">
        <v>14838.72</v>
      </c>
      <c r="J145" s="149">
        <f t="shared" si="4"/>
        <v>18548.399999999998</v>
      </c>
    </row>
    <row r="146" spans="1:10" ht="14" x14ac:dyDescent="0.3">
      <c r="A146" s="55" t="s">
        <v>195</v>
      </c>
      <c r="B146" s="55" t="s">
        <v>41</v>
      </c>
      <c r="C146" s="61" t="s">
        <v>219</v>
      </c>
      <c r="D146" s="158" t="s">
        <v>227</v>
      </c>
      <c r="E146" s="159">
        <v>1</v>
      </c>
      <c r="F146" s="92" t="s">
        <v>661</v>
      </c>
      <c r="G146" s="160">
        <v>0</v>
      </c>
      <c r="H146" s="146">
        <v>308.3</v>
      </c>
      <c r="I146" s="146">
        <v>1233.21</v>
      </c>
      <c r="J146" s="150">
        <f t="shared" si="4"/>
        <v>1541.51</v>
      </c>
    </row>
    <row r="147" spans="1:10" ht="14" x14ac:dyDescent="0.3">
      <c r="A147" s="55" t="s">
        <v>195</v>
      </c>
      <c r="B147" s="55" t="s">
        <v>41</v>
      </c>
      <c r="C147" s="59" t="s">
        <v>634</v>
      </c>
      <c r="D147" s="158" t="s">
        <v>227</v>
      </c>
      <c r="E147" s="159">
        <v>1</v>
      </c>
      <c r="F147" s="60" t="s">
        <v>378</v>
      </c>
      <c r="G147" s="160">
        <v>0</v>
      </c>
      <c r="H147" s="146">
        <v>308.3</v>
      </c>
      <c r="I147" s="146">
        <v>1233.21</v>
      </c>
      <c r="J147" s="150">
        <f t="shared" si="4"/>
        <v>1541.51</v>
      </c>
    </row>
    <row r="148" spans="1:10" ht="14" x14ac:dyDescent="0.3">
      <c r="A148" s="55" t="s">
        <v>183</v>
      </c>
      <c r="B148" s="57" t="s">
        <v>27</v>
      </c>
      <c r="C148" s="63" t="s">
        <v>679</v>
      </c>
      <c r="D148" s="158" t="s">
        <v>227</v>
      </c>
      <c r="E148" s="159">
        <v>1</v>
      </c>
      <c r="F148" s="153" t="s">
        <v>712</v>
      </c>
      <c r="G148" s="160">
        <v>0</v>
      </c>
      <c r="H148" s="146">
        <v>1695.65</v>
      </c>
      <c r="I148" s="146">
        <v>6782.61</v>
      </c>
      <c r="J148" s="149">
        <f t="shared" si="4"/>
        <v>8478.26</v>
      </c>
    </row>
    <row r="149" spans="1:10" ht="14" x14ac:dyDescent="0.3">
      <c r="A149" s="55" t="s">
        <v>187</v>
      </c>
      <c r="B149" s="55" t="s">
        <v>25</v>
      </c>
      <c r="C149" s="59" t="s">
        <v>222</v>
      </c>
      <c r="D149" s="158" t="s">
        <v>227</v>
      </c>
      <c r="E149" s="159">
        <v>1</v>
      </c>
      <c r="F149" s="92" t="s">
        <v>624</v>
      </c>
      <c r="G149" s="160">
        <v>0</v>
      </c>
      <c r="H149" s="147">
        <v>2600</v>
      </c>
      <c r="I149" s="147">
        <v>10400</v>
      </c>
      <c r="J149" s="146">
        <f t="shared" si="4"/>
        <v>13000</v>
      </c>
    </row>
    <row r="150" spans="1:10" ht="14" x14ac:dyDescent="0.3">
      <c r="A150" s="55" t="s">
        <v>180</v>
      </c>
      <c r="B150" s="58" t="s">
        <v>37</v>
      </c>
      <c r="C150" s="61" t="s">
        <v>636</v>
      </c>
      <c r="D150" s="158" t="s">
        <v>227</v>
      </c>
      <c r="E150" s="159">
        <v>1</v>
      </c>
      <c r="F150" s="156" t="s">
        <v>655</v>
      </c>
      <c r="G150" s="160">
        <v>0</v>
      </c>
      <c r="H150" s="146">
        <v>770.75</v>
      </c>
      <c r="I150" s="145">
        <v>3083.01</v>
      </c>
      <c r="J150" s="149">
        <f t="shared" si="4"/>
        <v>3853.76</v>
      </c>
    </row>
    <row r="151" spans="1:10" ht="14" x14ac:dyDescent="0.3">
      <c r="A151" s="55" t="s">
        <v>189</v>
      </c>
      <c r="B151" s="55" t="s">
        <v>31</v>
      </c>
      <c r="C151" s="61" t="s">
        <v>219</v>
      </c>
      <c r="D151" s="158" t="s">
        <v>407</v>
      </c>
      <c r="E151" s="159">
        <v>1</v>
      </c>
      <c r="F151" s="62" t="s">
        <v>420</v>
      </c>
      <c r="G151" s="160">
        <v>0</v>
      </c>
      <c r="H151" s="146"/>
      <c r="I151" s="146">
        <v>5241.1099999999997</v>
      </c>
      <c r="J151" s="149">
        <f t="shared" si="4"/>
        <v>5241.1099999999997</v>
      </c>
    </row>
    <row r="152" spans="1:10" ht="14" x14ac:dyDescent="0.3">
      <c r="A152" s="55" t="s">
        <v>180</v>
      </c>
      <c r="B152" s="58" t="s">
        <v>37</v>
      </c>
      <c r="C152" s="61" t="s">
        <v>219</v>
      </c>
      <c r="D152" s="158" t="s">
        <v>227</v>
      </c>
      <c r="E152" s="159">
        <v>1</v>
      </c>
      <c r="F152" s="156" t="s">
        <v>713</v>
      </c>
      <c r="G152" s="160">
        <v>0</v>
      </c>
      <c r="H152" s="146">
        <v>770.75</v>
      </c>
      <c r="I152" s="145">
        <v>3083.01</v>
      </c>
      <c r="J152" s="149">
        <f t="shared" si="4"/>
        <v>3853.76</v>
      </c>
    </row>
    <row r="153" spans="1:10" ht="14" x14ac:dyDescent="0.3">
      <c r="A153" s="55" t="s">
        <v>180</v>
      </c>
      <c r="B153" s="58" t="s">
        <v>37</v>
      </c>
      <c r="C153" s="59" t="s">
        <v>634</v>
      </c>
      <c r="D153" s="158" t="s">
        <v>227</v>
      </c>
      <c r="E153" s="159">
        <v>1</v>
      </c>
      <c r="F153" s="151" t="s">
        <v>385</v>
      </c>
      <c r="G153" s="160">
        <v>0</v>
      </c>
      <c r="H153" s="146">
        <v>770.75</v>
      </c>
      <c r="I153" s="145">
        <v>3083.01</v>
      </c>
      <c r="J153" s="149">
        <f t="shared" si="4"/>
        <v>3853.76</v>
      </c>
    </row>
    <row r="154" spans="1:10" ht="14" x14ac:dyDescent="0.3">
      <c r="A154" s="55" t="s">
        <v>187</v>
      </c>
      <c r="B154" s="55" t="s">
        <v>25</v>
      </c>
      <c r="C154" s="63" t="s">
        <v>637</v>
      </c>
      <c r="D154" s="158" t="s">
        <v>227</v>
      </c>
      <c r="E154" s="159">
        <v>1</v>
      </c>
      <c r="F154" s="156" t="s">
        <v>386</v>
      </c>
      <c r="G154" s="160">
        <v>0</v>
      </c>
      <c r="H154" s="147">
        <v>2600</v>
      </c>
      <c r="I154" s="147">
        <v>10400</v>
      </c>
      <c r="J154" s="146">
        <f t="shared" si="4"/>
        <v>13000</v>
      </c>
    </row>
    <row r="155" spans="1:10" ht="14" x14ac:dyDescent="0.3">
      <c r="A155" s="55" t="s">
        <v>199</v>
      </c>
      <c r="B155" s="55" t="s">
        <v>31</v>
      </c>
      <c r="C155" s="61" t="s">
        <v>219</v>
      </c>
      <c r="D155" s="158" t="s">
        <v>227</v>
      </c>
      <c r="E155" s="159">
        <v>1</v>
      </c>
      <c r="F155" s="62" t="s">
        <v>386</v>
      </c>
      <c r="G155" s="160">
        <v>0</v>
      </c>
      <c r="H155" s="146">
        <v>1310.28</v>
      </c>
      <c r="I155" s="146">
        <v>5241.1099999999997</v>
      </c>
      <c r="J155" s="149">
        <f t="shared" si="4"/>
        <v>6551.3899999999994</v>
      </c>
    </row>
    <row r="156" spans="1:10" ht="14" x14ac:dyDescent="0.3">
      <c r="A156" s="55" t="s">
        <v>189</v>
      </c>
      <c r="B156" s="55" t="s">
        <v>31</v>
      </c>
      <c r="C156" s="61" t="s">
        <v>219</v>
      </c>
      <c r="D156" s="158" t="s">
        <v>227</v>
      </c>
      <c r="E156" s="159">
        <v>1</v>
      </c>
      <c r="F156" s="60" t="s">
        <v>386</v>
      </c>
      <c r="G156" s="160">
        <v>0</v>
      </c>
      <c r="H156" s="146">
        <v>1310.28</v>
      </c>
      <c r="I156" s="146">
        <v>5241.1099999999997</v>
      </c>
      <c r="J156" s="149">
        <f t="shared" si="4"/>
        <v>6551.3899999999994</v>
      </c>
    </row>
    <row r="157" spans="1:10" ht="14" x14ac:dyDescent="0.3">
      <c r="A157" s="55" t="s">
        <v>185</v>
      </c>
      <c r="B157" s="55" t="s">
        <v>29</v>
      </c>
      <c r="C157" s="59" t="s">
        <v>634</v>
      </c>
      <c r="D157" s="158" t="s">
        <v>227</v>
      </c>
      <c r="E157" s="159">
        <v>1</v>
      </c>
      <c r="F157" s="156" t="s">
        <v>386</v>
      </c>
      <c r="G157" s="160">
        <v>0</v>
      </c>
      <c r="H157" s="146">
        <v>1425.9</v>
      </c>
      <c r="I157" s="146">
        <v>5703.56</v>
      </c>
      <c r="J157" s="149">
        <f t="shared" si="4"/>
        <v>7129.4600000000009</v>
      </c>
    </row>
    <row r="158" spans="1:10" ht="14" x14ac:dyDescent="0.3">
      <c r="A158" s="55" t="s">
        <v>181</v>
      </c>
      <c r="B158" s="57" t="s">
        <v>33</v>
      </c>
      <c r="C158" s="59" t="s">
        <v>222</v>
      </c>
      <c r="D158" s="158" t="s">
        <v>386</v>
      </c>
      <c r="E158" s="159">
        <v>1</v>
      </c>
      <c r="F158" s="61" t="s">
        <v>386</v>
      </c>
      <c r="G158" s="160">
        <v>0</v>
      </c>
      <c r="H158" s="146">
        <v>1079.06</v>
      </c>
      <c r="I158" s="145">
        <v>4316.21</v>
      </c>
      <c r="J158" s="149">
        <f t="shared" si="4"/>
        <v>5395.27</v>
      </c>
    </row>
    <row r="159" spans="1:10" ht="14" x14ac:dyDescent="0.3">
      <c r="A159" s="55" t="s">
        <v>187</v>
      </c>
      <c r="B159" s="55" t="s">
        <v>25</v>
      </c>
      <c r="C159" s="60" t="s">
        <v>226</v>
      </c>
      <c r="D159" s="158" t="s">
        <v>386</v>
      </c>
      <c r="E159" s="159">
        <v>1</v>
      </c>
      <c r="F159" s="154" t="s">
        <v>386</v>
      </c>
      <c r="G159" s="160">
        <v>0</v>
      </c>
      <c r="H159" s="147">
        <v>2600</v>
      </c>
      <c r="I159" s="147">
        <v>10400</v>
      </c>
      <c r="J159" s="146">
        <f t="shared" si="4"/>
        <v>13000</v>
      </c>
    </row>
    <row r="160" spans="1:10" ht="14" x14ac:dyDescent="0.3">
      <c r="A160" s="55" t="s">
        <v>185</v>
      </c>
      <c r="B160" s="55" t="s">
        <v>29</v>
      </c>
      <c r="C160" s="59" t="s">
        <v>219</v>
      </c>
      <c r="D160" s="158" t="s">
        <v>386</v>
      </c>
      <c r="E160" s="159">
        <v>1</v>
      </c>
      <c r="F160" s="154" t="s">
        <v>386</v>
      </c>
      <c r="G160" s="160">
        <v>0</v>
      </c>
      <c r="H160" s="146">
        <v>1425.9</v>
      </c>
      <c r="I160" s="146">
        <v>5703.56</v>
      </c>
      <c r="J160" s="149">
        <f t="shared" si="4"/>
        <v>7129.4600000000009</v>
      </c>
    </row>
    <row r="161" spans="1:30" ht="14" x14ac:dyDescent="0.3">
      <c r="A161" s="55" t="s">
        <v>180</v>
      </c>
      <c r="B161" s="58" t="s">
        <v>37</v>
      </c>
      <c r="C161" s="63" t="s">
        <v>679</v>
      </c>
      <c r="D161" s="158" t="s">
        <v>386</v>
      </c>
      <c r="E161" s="159">
        <v>1</v>
      </c>
      <c r="F161" s="62" t="s">
        <v>386</v>
      </c>
      <c r="G161" s="160">
        <v>0</v>
      </c>
      <c r="H161" s="146">
        <v>770.75</v>
      </c>
      <c r="I161" s="145">
        <v>3083.01</v>
      </c>
      <c r="J161" s="149">
        <f t="shared" si="4"/>
        <v>3853.76</v>
      </c>
    </row>
    <row r="162" spans="1:30" ht="14" x14ac:dyDescent="0.3">
      <c r="A162" s="55" t="s">
        <v>180</v>
      </c>
      <c r="B162" s="58" t="s">
        <v>37</v>
      </c>
      <c r="C162" s="63" t="s">
        <v>679</v>
      </c>
      <c r="D162" s="158" t="s">
        <v>386</v>
      </c>
      <c r="E162" s="159">
        <v>1</v>
      </c>
      <c r="F162" s="60" t="s">
        <v>386</v>
      </c>
      <c r="G162" s="160">
        <v>0</v>
      </c>
      <c r="H162" s="146">
        <v>770.75</v>
      </c>
      <c r="I162" s="145">
        <v>3083.01</v>
      </c>
      <c r="J162" s="149">
        <f t="shared" si="4"/>
        <v>3853.76</v>
      </c>
    </row>
    <row r="163" spans="1:30" ht="14.5" x14ac:dyDescent="0.3">
      <c r="A163" s="55" t="s">
        <v>196</v>
      </c>
      <c r="B163" s="57" t="s">
        <v>33</v>
      </c>
      <c r="C163" s="63" t="s">
        <v>219</v>
      </c>
      <c r="D163" s="158" t="s">
        <v>386</v>
      </c>
      <c r="E163" s="159">
        <v>1</v>
      </c>
      <c r="F163" s="62" t="s">
        <v>386</v>
      </c>
      <c r="G163" s="160">
        <v>0</v>
      </c>
      <c r="H163" s="146">
        <v>1079.06</v>
      </c>
      <c r="I163" s="145">
        <v>4316.21</v>
      </c>
      <c r="J163" s="149">
        <f t="shared" si="4"/>
        <v>5395.27</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187</v>
      </c>
      <c r="B164" s="55" t="s">
        <v>25</v>
      </c>
      <c r="C164" s="60" t="s">
        <v>219</v>
      </c>
      <c r="D164" s="158" t="s">
        <v>386</v>
      </c>
      <c r="E164" s="159">
        <v>1</v>
      </c>
      <c r="F164" s="156" t="s">
        <v>386</v>
      </c>
      <c r="G164" s="160">
        <v>0</v>
      </c>
      <c r="H164" s="147">
        <v>2600</v>
      </c>
      <c r="I164" s="147">
        <v>10400</v>
      </c>
      <c r="J164" s="146">
        <f t="shared" si="4"/>
        <v>13000</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205</v>
      </c>
      <c r="B165" s="55" t="s">
        <v>449</v>
      </c>
      <c r="C165" s="59" t="s">
        <v>634</v>
      </c>
      <c r="D165" s="158" t="s">
        <v>386</v>
      </c>
      <c r="E165" s="159">
        <v>1</v>
      </c>
      <c r="F165" s="60" t="s">
        <v>386</v>
      </c>
      <c r="G165" s="160">
        <v>0</v>
      </c>
      <c r="H165" s="146">
        <v>3709.68</v>
      </c>
      <c r="I165" s="146">
        <v>14838.72</v>
      </c>
      <c r="J165" s="149">
        <f t="shared" si="4"/>
        <v>18548.399999999998</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182</v>
      </c>
      <c r="B166" s="56" t="s">
        <v>39</v>
      </c>
      <c r="C166" s="60" t="s">
        <v>219</v>
      </c>
      <c r="D166" s="158" t="s">
        <v>386</v>
      </c>
      <c r="E166" s="159">
        <v>1</v>
      </c>
      <c r="F166" s="62" t="s">
        <v>386</v>
      </c>
      <c r="G166" s="160">
        <v>0</v>
      </c>
      <c r="H166" s="146">
        <v>500.99</v>
      </c>
      <c r="I166" s="146">
        <v>2003.96</v>
      </c>
      <c r="J166" s="149">
        <f t="shared" si="4"/>
        <v>2504.9499999999998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185</v>
      </c>
      <c r="B167" s="55" t="s">
        <v>29</v>
      </c>
      <c r="C167" s="61" t="s">
        <v>636</v>
      </c>
      <c r="D167" s="158" t="s">
        <v>386</v>
      </c>
      <c r="E167" s="159">
        <v>1</v>
      </c>
      <c r="F167" s="144" t="s">
        <v>386</v>
      </c>
      <c r="G167" s="160">
        <v>0</v>
      </c>
      <c r="H167" s="146">
        <v>1425.9</v>
      </c>
      <c r="I167" s="146">
        <v>5703.56</v>
      </c>
      <c r="J167" s="149">
        <f t="shared" ref="J167:J174" si="5">H167+I167</f>
        <v>7129.4600000000009</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180</v>
      </c>
      <c r="B168" s="58" t="s">
        <v>37</v>
      </c>
      <c r="C168" s="61" t="s">
        <v>219</v>
      </c>
      <c r="D168" s="158" t="s">
        <v>227</v>
      </c>
      <c r="E168" s="159">
        <v>1</v>
      </c>
      <c r="F168" s="129" t="s">
        <v>387</v>
      </c>
      <c r="G168" s="160">
        <v>0</v>
      </c>
      <c r="H168" s="146">
        <v>770.75</v>
      </c>
      <c r="I168" s="145">
        <v>3083.01</v>
      </c>
      <c r="J168" s="149">
        <f t="shared" si="5"/>
        <v>3853.76</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182</v>
      </c>
      <c r="B169" s="56" t="s">
        <v>39</v>
      </c>
      <c r="C169" s="59" t="s">
        <v>634</v>
      </c>
      <c r="D169" s="158" t="s">
        <v>227</v>
      </c>
      <c r="E169" s="159">
        <v>1</v>
      </c>
      <c r="F169" s="156" t="s">
        <v>714</v>
      </c>
      <c r="G169" s="160">
        <v>0</v>
      </c>
      <c r="H169" s="146">
        <v>500.99</v>
      </c>
      <c r="I169" s="146">
        <v>2003.96</v>
      </c>
      <c r="J169" s="149">
        <f t="shared" si="5"/>
        <v>2504.9499999999998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180</v>
      </c>
      <c r="B170" s="58" t="s">
        <v>37</v>
      </c>
      <c r="C170" s="61" t="s">
        <v>636</v>
      </c>
      <c r="D170" s="158" t="s">
        <v>227</v>
      </c>
      <c r="E170" s="159">
        <v>1</v>
      </c>
      <c r="F170" s="60" t="s">
        <v>715</v>
      </c>
      <c r="G170" s="160">
        <v>0</v>
      </c>
      <c r="H170" s="146">
        <v>770.75</v>
      </c>
      <c r="I170" s="145">
        <v>3083.01</v>
      </c>
      <c r="J170" s="149">
        <f t="shared" si="5"/>
        <v>3853.76</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185</v>
      </c>
      <c r="B171" s="55" t="s">
        <v>29</v>
      </c>
      <c r="C171" s="61" t="s">
        <v>219</v>
      </c>
      <c r="D171" s="158" t="s">
        <v>227</v>
      </c>
      <c r="E171" s="159">
        <v>1</v>
      </c>
      <c r="F171" s="60" t="s">
        <v>388</v>
      </c>
      <c r="G171" s="160">
        <v>0</v>
      </c>
      <c r="H171" s="146">
        <v>1425.9</v>
      </c>
      <c r="I171" s="146">
        <v>5703.56</v>
      </c>
      <c r="J171" s="149">
        <f t="shared" si="5"/>
        <v>7129.4600000000009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188</v>
      </c>
      <c r="B172" s="55" t="s">
        <v>35</v>
      </c>
      <c r="C172" s="59" t="s">
        <v>636</v>
      </c>
      <c r="D172" s="158" t="s">
        <v>227</v>
      </c>
      <c r="E172" s="159">
        <v>1</v>
      </c>
      <c r="F172" s="90" t="s">
        <v>716</v>
      </c>
      <c r="G172" s="160">
        <v>0</v>
      </c>
      <c r="H172" s="146">
        <v>936.46</v>
      </c>
      <c r="I172" s="146">
        <v>3745.85</v>
      </c>
      <c r="J172" s="149">
        <f t="shared" si="5"/>
        <v>4682.3099999999995</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180</v>
      </c>
      <c r="B173" s="58" t="s">
        <v>37</v>
      </c>
      <c r="C173" s="63" t="s">
        <v>219</v>
      </c>
      <c r="D173" s="158" t="s">
        <v>227</v>
      </c>
      <c r="E173" s="159">
        <v>1</v>
      </c>
      <c r="F173" s="90" t="s">
        <v>738</v>
      </c>
      <c r="G173" s="160">
        <v>0</v>
      </c>
      <c r="H173" s="146">
        <v>770.75</v>
      </c>
      <c r="I173" s="145">
        <v>3083.01</v>
      </c>
      <c r="J173" s="149">
        <f t="shared" si="5"/>
        <v>3853.76</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181</v>
      </c>
      <c r="B174" s="57" t="s">
        <v>33</v>
      </c>
      <c r="C174" s="59" t="s">
        <v>222</v>
      </c>
      <c r="D174" s="158" t="s">
        <v>227</v>
      </c>
      <c r="E174" s="159">
        <v>1</v>
      </c>
      <c r="F174" s="63" t="s">
        <v>609</v>
      </c>
      <c r="G174" s="160">
        <v>0</v>
      </c>
      <c r="H174" s="146">
        <v>1079.06</v>
      </c>
      <c r="I174" s="145">
        <v>4316.21</v>
      </c>
      <c r="J174" s="149">
        <f t="shared" si="5"/>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v>0</v>
      </c>
      <c r="E176" s="23">
        <f t="shared" ref="E176:E187" si="6">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6"/>
        <v>7</v>
      </c>
      <c r="F177" s="24"/>
      <c r="G177" s="25">
        <f>SUMIF($B$7:$B$174,"DAS",$G$7:$G$174)</f>
        <v>0</v>
      </c>
      <c r="H177" s="25">
        <f>SUMIF($B$7:$B$174,"DIRETOR",$H$7:$H$174)-SUMIFS($H$7:$H$174,$D$7:$D$174,"VAGO",$B$7:$B$174,"DIRETOR")</f>
        <v>18548.399999999998</v>
      </c>
      <c r="I177" s="25">
        <f>SUMIF($B$7:$B$174,"DIRETOR",$I$7:$I$174)-SUMIFS($I$7:$I$174,$D$7:$D$174,"VAGO",$B$7:$B$174,"DIRETOR")</f>
        <v>89032.319999999992</v>
      </c>
      <c r="J177" s="25">
        <f>SUMIF($B$7:$B$174,"DIRETOR",$J$7:$J$174)</f>
        <v>126129.11999999998</v>
      </c>
      <c r="K177" s="26"/>
      <c r="L177" s="26"/>
      <c r="M177" s="26"/>
      <c r="N177" s="26"/>
      <c r="O177" s="26"/>
      <c r="P177" s="26"/>
      <c r="Q177" s="26"/>
    </row>
    <row r="178" spans="1:30" ht="28" x14ac:dyDescent="0.3">
      <c r="A178" s="22" t="s">
        <v>24</v>
      </c>
      <c r="B178" s="15" t="s">
        <v>25</v>
      </c>
      <c r="C178" s="23">
        <v>6</v>
      </c>
      <c r="D178" s="23">
        <v>3</v>
      </c>
      <c r="E178" s="23">
        <f>C178+D178</f>
        <v>9</v>
      </c>
      <c r="F178" s="27"/>
      <c r="G178" s="25">
        <f>SUMIF($B$7:$B$174,"DAS-1",$G$7:$G$174)</f>
        <v>0</v>
      </c>
      <c r="H178" s="25">
        <f>SUMIF($B$7:$B$174,"DAS-1",$H$7:$H$174)-SUMIFS($H$7:$H$174,$D$7:$D$174,"VAGO",$B$7:$B$174,"DAS-1")</f>
        <v>15600</v>
      </c>
      <c r="I178" s="25">
        <f>SUMIF($B$7:$B$174,"DAS-1",$I$7:$I$174)-SUMIFS($I$7:$I$174,$D$7:$D$174,"VAGO",$B$7:$B$174,"DAS-1")</f>
        <v>72800</v>
      </c>
      <c r="J178" s="25">
        <f>SUMIF($B$7:$B$174,"DAS-1",$J$7:$J$174)</f>
        <v>114400</v>
      </c>
      <c r="K178" s="97"/>
      <c r="L178" s="26"/>
      <c r="M178" s="26"/>
      <c r="N178" s="26"/>
      <c r="O178" s="26"/>
      <c r="P178" s="26"/>
      <c r="Q178" s="26"/>
    </row>
    <row r="179" spans="1:30" ht="28" x14ac:dyDescent="0.3">
      <c r="A179" s="22" t="s">
        <v>26</v>
      </c>
      <c r="B179" s="15" t="s">
        <v>27</v>
      </c>
      <c r="C179" s="23">
        <f>SUMIFS($E$7:$E$174,$B$7:$B$174,"DAS-2",$D$7:$D$174,"&lt;&gt;VAGO")</f>
        <v>28</v>
      </c>
      <c r="D179" s="23">
        <f>SUMIFS($E$7:$E$174,$B$7:$B$174,"DAS-2",$D$7:$D$174,"VAGO")</f>
        <v>0</v>
      </c>
      <c r="E179" s="23">
        <f t="shared" si="6"/>
        <v>28</v>
      </c>
      <c r="F179" s="27"/>
      <c r="G179" s="25">
        <f>SUMIF($B$7:$B$174,"DAS-2",$G$7:$G$174)</f>
        <v>0</v>
      </c>
      <c r="H179" s="25">
        <f>SUMIF($B$7:$B$174,"DAS-2",$H$7:$H$174)-SUMIFS($H$7:$H$174,$D$7:$D$174,"VAGO",$B$7:$B$174,"DAS-2")</f>
        <v>38999.950000000019</v>
      </c>
      <c r="I179" s="25">
        <f>SUMIF($B$7:$B$174,"DAS-2",$I$7:$I$174)-SUMIFS($I$7:$I$174,$D$7:$D$174,"VAGO",$B$7:$B$174,"DAS-2")</f>
        <v>189913.07999999987</v>
      </c>
      <c r="J179" s="25">
        <f>SUMIF($B$7:$B$174,"DAS-2",$J$7:$J$174)</f>
        <v>228913.03000000003</v>
      </c>
      <c r="K179" s="26"/>
      <c r="L179" s="26"/>
      <c r="M179" s="26"/>
      <c r="N179" s="26"/>
      <c r="O179" s="26"/>
      <c r="P179" s="26"/>
      <c r="Q179" s="26"/>
    </row>
    <row r="180" spans="1:30" ht="28" x14ac:dyDescent="0.3">
      <c r="A180" s="22" t="s">
        <v>28</v>
      </c>
      <c r="B180" s="15" t="s">
        <v>29</v>
      </c>
      <c r="C180" s="23">
        <v>10</v>
      </c>
      <c r="D180" s="23">
        <v>3</v>
      </c>
      <c r="E180" s="23">
        <f t="shared" si="6"/>
        <v>13</v>
      </c>
      <c r="F180" s="27"/>
      <c r="G180" s="25">
        <f>SUMIF($B$7:$B$174,"DAS-3",$G$7:$G$174)</f>
        <v>0</v>
      </c>
      <c r="H180" s="25">
        <f>SUMIF($B$7:$B$174,"DAS-3",$H$7:$H$174)-SUMIFS($H$7:$H$174,$D$7:$D$174,"VAGO",$B$7:$B$174,"DAS-3")</f>
        <v>15684.900000000001</v>
      </c>
      <c r="I180" s="25">
        <f>SUMIF($B$7:$B$174,"DAS-3",$I$7:$I$174)-SUMIFS($I$7:$I$174,$D$7:$D$174,"VAGO",$B$7:$B$174,"DAS-3")</f>
        <v>62739.159999999982</v>
      </c>
      <c r="J180" s="25">
        <f>SUMIF($B$7:$B$174,"DAS-3",$J$7:$J$174)</f>
        <v>92682.980000000025</v>
      </c>
      <c r="K180" s="26"/>
      <c r="L180" s="26"/>
      <c r="M180" s="26"/>
      <c r="N180" s="26"/>
      <c r="O180" s="26"/>
      <c r="P180" s="26"/>
      <c r="Q180" s="26"/>
    </row>
    <row r="181" spans="1:30" ht="28" x14ac:dyDescent="0.3">
      <c r="A181" s="28" t="s">
        <v>30</v>
      </c>
      <c r="B181" s="15" t="s">
        <v>31</v>
      </c>
      <c r="C181" s="23">
        <v>22</v>
      </c>
      <c r="D181" s="23">
        <v>2</v>
      </c>
      <c r="E181" s="23">
        <f t="shared" si="6"/>
        <v>24</v>
      </c>
      <c r="F181" s="29"/>
      <c r="G181" s="25">
        <f>SUMIF($B$7:$B$174,"DAS-4",$G$7:$G$174)</f>
        <v>0</v>
      </c>
      <c r="H181" s="25">
        <f>SUMIF($B$7:$B$174,"DAS-4",$H$7:$H$174)-SUMIFS($H$7:$H$174,$D$7:$D$174,"VAGO",$B$7:$B$174,"DAS-4")</f>
        <v>23585.039999999997</v>
      </c>
      <c r="I181" s="25">
        <f>SUMIF($B$7:$B$174,"DAS-4",$I$7:$I$174)-SUMIFS($I$7:$I$174,$D$7:$D$174,"VAGO",$B$7:$B$174,"DAS-4")</f>
        <v>125786.64</v>
      </c>
      <c r="J181" s="25">
        <f>SUMIF($B$7:$B$174,"DAS-4",$J$7:$J$174)</f>
        <v>149371.68</v>
      </c>
      <c r="K181" s="26"/>
      <c r="L181" s="26"/>
      <c r="M181" s="26"/>
      <c r="N181" s="26"/>
      <c r="O181" s="26"/>
      <c r="P181" s="26"/>
      <c r="Q181" s="26"/>
    </row>
    <row r="182" spans="1:30" ht="28" x14ac:dyDescent="0.3">
      <c r="A182" s="28" t="s">
        <v>32</v>
      </c>
      <c r="B182" s="15" t="s">
        <v>33</v>
      </c>
      <c r="C182" s="23">
        <v>18</v>
      </c>
      <c r="D182" s="23">
        <v>2</v>
      </c>
      <c r="E182" s="23">
        <f t="shared" si="6"/>
        <v>20</v>
      </c>
      <c r="F182" s="29"/>
      <c r="G182" s="25">
        <f>SUMIF($B$7:$B$174,"DAS-5",$G$7:$G$174)</f>
        <v>0</v>
      </c>
      <c r="H182" s="25">
        <f>SUMIF($B$7:$B$174,"DAS-5",$H$7:$H$174)-SUMIFS($H$7:$H$174,$D$7:$D$174,"VAGO",$B$7:$B$174,"DAS-5")</f>
        <v>15106.839999999997</v>
      </c>
      <c r="I182" s="25">
        <f>SUMIF($B$7:$B$174,"DAS-5",$I$7:$I$174)-SUMIFS($I$7:$I$174,$D$7:$D$174,"VAGO",$B$7:$B$174,"DAS-5")</f>
        <v>77691.780000000028</v>
      </c>
      <c r="J182" s="25">
        <f>SUMIF($B$7:$B$174,"DAS-5",$J$7:$J$174)</f>
        <v>103589.16000000005</v>
      </c>
      <c r="K182" s="26"/>
      <c r="L182" s="26"/>
      <c r="M182" s="26"/>
      <c r="N182" s="26"/>
      <c r="O182" s="26"/>
      <c r="P182" s="26"/>
      <c r="Q182" s="26"/>
    </row>
    <row r="183" spans="1:30" ht="14.5" x14ac:dyDescent="0.3">
      <c r="A183" s="28" t="s">
        <v>34</v>
      </c>
      <c r="B183" s="15" t="s">
        <v>35</v>
      </c>
      <c r="C183" s="23">
        <v>5</v>
      </c>
      <c r="D183" s="23">
        <v>0</v>
      </c>
      <c r="E183" s="23">
        <f t="shared" si="6"/>
        <v>5</v>
      </c>
      <c r="F183" s="29"/>
      <c r="G183" s="25">
        <f>SUMIF($B$7:$B$174,"CAA-1",$G$7:$G$174)</f>
        <v>0</v>
      </c>
      <c r="H183" s="25">
        <f>SUMIF($B$7:$B$174,"CAA-1",$H$7:$H$174)-SUMIFS($H$7:$H$174,$D$7:$D$174,"VAGO",$B$7:$B$174,"CAA-1")</f>
        <v>4682.3</v>
      </c>
      <c r="I183" s="25">
        <f>SUMIF($B$7:$B$174,"CAA-1",$I$7:$I$174)-SUMIFS($I$7:$I$174,$D$7:$D$174,"VAGO",$B$7:$B$174,"CAA-1")</f>
        <v>18729.25</v>
      </c>
      <c r="J183" s="25">
        <f>SUMIF($B$7:$B$174,"CAA-1",$J$7:$J$174)</f>
        <v>23411.549999999996</v>
      </c>
      <c r="K183" s="26"/>
      <c r="L183" s="26"/>
      <c r="M183" s="26"/>
      <c r="N183" s="26"/>
      <c r="O183" s="26"/>
      <c r="P183" s="26"/>
      <c r="Q183" s="26"/>
    </row>
    <row r="184" spans="1:30" ht="14.5" x14ac:dyDescent="0.3">
      <c r="A184" s="28" t="s">
        <v>36</v>
      </c>
      <c r="B184" s="15" t="s">
        <v>37</v>
      </c>
      <c r="C184" s="23">
        <v>24</v>
      </c>
      <c r="D184" s="23">
        <v>2</v>
      </c>
      <c r="E184" s="23">
        <f t="shared" si="6"/>
        <v>26</v>
      </c>
      <c r="F184" s="29"/>
      <c r="G184" s="25">
        <f>SUMIF($B$7:$B$174,"CAA-2",$G$7:$G$174)</f>
        <v>0</v>
      </c>
      <c r="H184" s="25">
        <f>SUMIF($B$7:$B$174,"CAA-2",$H$7:$H$174)-SUMIFS($H$7:$H$174,$D$7:$D$174,"VAGO",$B$7:$B$174,"CAA-2")</f>
        <v>16185.75</v>
      </c>
      <c r="I184" s="25">
        <f>SUMIF($B$7:$B$174,"CAA-2",$I$7:$I$174)-SUMIFS($I$7:$I$174,$D$7:$D$174,"VAGO",$B$7:$B$174,"CAA-2")</f>
        <v>73992.240000000005</v>
      </c>
      <c r="J184" s="25">
        <f>SUMIF($B$7:$B$174,"CAA-2",$J$7:$J$174)</f>
        <v>97885.50999999998</v>
      </c>
      <c r="K184" s="26"/>
      <c r="L184" s="26"/>
      <c r="M184" s="26"/>
      <c r="N184" s="26"/>
      <c r="O184" s="26"/>
      <c r="P184" s="26"/>
      <c r="Q184" s="26"/>
    </row>
    <row r="185" spans="1:30" ht="14.5" x14ac:dyDescent="0.3">
      <c r="A185" s="28" t="s">
        <v>38</v>
      </c>
      <c r="B185" s="15" t="s">
        <v>39</v>
      </c>
      <c r="C185" s="23">
        <v>22</v>
      </c>
      <c r="D185" s="23">
        <v>1</v>
      </c>
      <c r="E185" s="23">
        <f t="shared" si="6"/>
        <v>23</v>
      </c>
      <c r="F185" s="27"/>
      <c r="G185" s="25">
        <f>SUMIF($B$7:$B$174,"CAA-3",$G$7:$G$174)</f>
        <v>0</v>
      </c>
      <c r="H185" s="25">
        <f>SUMIF($B$7:$B$174,"CAA-3",$H$7:$H$174)-SUMIFS($H$7:$H$174,$D$7:$D$174,"VAGO",$B$7:$B$174,"CAA-3")</f>
        <v>9518.8099999999977</v>
      </c>
      <c r="I185" s="25">
        <f>SUMIF($B$7:$B$174,"CAA-3",$I$7:$I$174)-SUMIFS($I$7:$I$174,$D$7:$D$174,"VAGO",$B$7:$B$174,"CAA-3")</f>
        <v>44087.119999999988</v>
      </c>
      <c r="J185" s="25">
        <f>SUMIF($B$7:$B$174,"CAA-3",$J$7:$J$174)</f>
        <v>56110.879999999976</v>
      </c>
      <c r="K185" s="26"/>
      <c r="L185" s="26"/>
      <c r="M185" s="26"/>
      <c r="N185" s="26"/>
      <c r="O185" s="26"/>
      <c r="P185" s="26"/>
      <c r="Q185" s="26"/>
    </row>
    <row r="186" spans="1:30" ht="14.5" x14ac:dyDescent="0.3">
      <c r="A186" s="28" t="s">
        <v>40</v>
      </c>
      <c r="B186" s="15" t="s">
        <v>41</v>
      </c>
      <c r="C186" s="23">
        <v>10</v>
      </c>
      <c r="D186" s="23">
        <v>0</v>
      </c>
      <c r="E186" s="23">
        <f t="shared" si="6"/>
        <v>10</v>
      </c>
      <c r="F186" s="27"/>
      <c r="G186" s="25">
        <f>SUMIF($B$7:$B$174,"CAA-4",$G$7:$G$174)</f>
        <v>0</v>
      </c>
      <c r="H186" s="25">
        <f>SUMIF($B$7:$B$174,"CAA-4",$H$7:$H$174)-SUMIFS($H$7:$H$174,$D$7:$D$174,"VAGO",$B$7:$B$174,"CAA-4")</f>
        <v>3083.0000000000005</v>
      </c>
      <c r="I186" s="25">
        <f>SUMIF($B$7:$B$174,"CAA-4",$I$7:$I$174)-SUMIFS($I$7:$I$174,$D$7:$D$174,"VAGO",$B$7:$B$174,"CAA-4")</f>
        <v>12332.099999999999</v>
      </c>
      <c r="J186" s="25">
        <f>SUMIF($B$7:$B$174,"CAA-4",$J$7:$J$174)</f>
        <v>15415.1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6"/>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154</v>
      </c>
      <c r="D188" s="20">
        <f>SUM(D176:D187)</f>
        <v>14</v>
      </c>
      <c r="E188" s="20">
        <f>SUM(E176:E187)</f>
        <v>168</v>
      </c>
      <c r="F188" s="21"/>
      <c r="G188" s="30">
        <f t="shared" ref="G188:I188" si="7">SUM(G176:G187)</f>
        <v>0</v>
      </c>
      <c r="H188" s="30">
        <f t="shared" si="7"/>
        <v>170930.50999999998</v>
      </c>
      <c r="I188" s="30">
        <f t="shared" si="7"/>
        <v>791185.80999999982</v>
      </c>
      <c r="J188" s="30">
        <f>SUM(J176:J187)</f>
        <v>1041926.6500000001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8">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8"/>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9">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28" x14ac:dyDescent="0.3">
      <c r="A196" s="22" t="s">
        <v>65</v>
      </c>
      <c r="B196" s="38" t="s">
        <v>66</v>
      </c>
      <c r="C196" s="23">
        <f>SUMIFS($E$192:$E$193,$B$192:$B$193,"FDA-1",$D$192:$D$193,"&lt;&gt;VAGO")</f>
        <v>0</v>
      </c>
      <c r="D196" s="23">
        <f>SUMIFS($E$192:$E$193,$B$192:$B$193,"FDA-1",$D$192:$D$193,"VAGO")</f>
        <v>0</v>
      </c>
      <c r="E196" s="23">
        <f t="shared" si="9"/>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28" x14ac:dyDescent="0.3">
      <c r="A197" s="22" t="s">
        <v>67</v>
      </c>
      <c r="B197" s="38" t="s">
        <v>68</v>
      </c>
      <c r="C197" s="23">
        <f>SUMIFS($E$192:$E$193,$B$192:$B$193,"FDA-2",$D$192:$D$193,"&lt;&gt;VAGO")</f>
        <v>0</v>
      </c>
      <c r="D197" s="23">
        <f>SUMIFS($E$192:$E$193,$B$192:$B$193,"FDA-2",$D$192:$D$193,"VAGO")</f>
        <v>0</v>
      </c>
      <c r="E197" s="23">
        <f t="shared" si="9"/>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28" x14ac:dyDescent="0.3">
      <c r="A198" s="22" t="s">
        <v>69</v>
      </c>
      <c r="B198" s="38" t="s">
        <v>70</v>
      </c>
      <c r="C198" s="23">
        <f>SUMIFS($E$192:$E$193,$B$192:$B$193,"FDA-3",$D$192:$D$193,"&lt;&gt;VAGO")</f>
        <v>0</v>
      </c>
      <c r="D198" s="23">
        <f>SUMIFS($E$192:$E$193,$B$192:$B$193,"FDA-3",$D$192:$D$193,"VAGO")</f>
        <v>0</v>
      </c>
      <c r="E198" s="23">
        <f t="shared" si="9"/>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28" x14ac:dyDescent="0.3">
      <c r="A199" s="22" t="s">
        <v>71</v>
      </c>
      <c r="B199" s="38" t="s">
        <v>72</v>
      </c>
      <c r="C199" s="23">
        <f>SUMIFS($E$192:$E$193,$B$192:$B$193,"FDA-4",$D$192:$D$193,"&lt;&gt;VAGO")</f>
        <v>0</v>
      </c>
      <c r="D199" s="23">
        <f>SUMIFS($E$192:$E$193,$B$192:$B$193,"FDA-4",$D$192:$D$193,"VAGO")</f>
        <v>0</v>
      </c>
      <c r="E199" s="23">
        <f t="shared" si="9"/>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0">SUM(C196:C199)</f>
        <v>0</v>
      </c>
      <c r="D200" s="20">
        <f t="shared" si="10"/>
        <v>0</v>
      </c>
      <c r="E200" s="20">
        <f t="shared" si="10"/>
        <v>0</v>
      </c>
      <c r="F200" s="36"/>
      <c r="G200" s="39">
        <f t="shared" ref="G200:I200" si="11">SUM(G195:G199)</f>
        <v>0</v>
      </c>
      <c r="H200" s="39">
        <f t="shared" si="11"/>
        <v>0</v>
      </c>
      <c r="I200" s="39">
        <f t="shared" si="11"/>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684</v>
      </c>
      <c r="D205" s="94" t="s">
        <v>227</v>
      </c>
      <c r="E205" s="15">
        <v>1</v>
      </c>
      <c r="F205" s="88" t="s">
        <v>358</v>
      </c>
      <c r="G205" s="35">
        <v>0</v>
      </c>
      <c r="H205" s="126">
        <v>3900</v>
      </c>
      <c r="I205" s="16">
        <f t="shared" ref="I205:I209" si="12">SUM(G205:H205)</f>
        <v>3900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126">
        <v>1800</v>
      </c>
      <c r="I206" s="16">
        <f t="shared" si="12"/>
        <v>1800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684</v>
      </c>
      <c r="D207" s="94" t="s">
        <v>407</v>
      </c>
      <c r="E207" s="15">
        <v>1</v>
      </c>
      <c r="F207" s="89" t="s">
        <v>365</v>
      </c>
      <c r="G207" s="35"/>
      <c r="H207" s="126">
        <v>1800</v>
      </c>
      <c r="I207" s="16">
        <f t="shared" si="12"/>
        <v>1800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226</v>
      </c>
      <c r="D208" s="94" t="s">
        <v>227</v>
      </c>
      <c r="E208" s="15">
        <v>1</v>
      </c>
      <c r="F208" s="60" t="s">
        <v>581</v>
      </c>
      <c r="G208" s="35"/>
      <c r="H208" s="126">
        <v>1800</v>
      </c>
      <c r="I208" s="16">
        <f t="shared" si="12"/>
        <v>1800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126">
        <v>1800</v>
      </c>
      <c r="I209" s="16">
        <f t="shared" si="12"/>
        <v>1800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407</v>
      </c>
      <c r="E213" s="15">
        <v>1</v>
      </c>
      <c r="F213" s="84" t="s">
        <v>414</v>
      </c>
      <c r="G213" s="35">
        <v>0</v>
      </c>
      <c r="H213" s="126">
        <v>3900</v>
      </c>
      <c r="I213" s="16">
        <f t="shared" ref="I213:I217" si="13">SUM(G213:H213)</f>
        <v>3900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684</v>
      </c>
      <c r="D214" s="94" t="s">
        <v>227</v>
      </c>
      <c r="E214" s="15">
        <v>1</v>
      </c>
      <c r="F214" s="92" t="s">
        <v>675</v>
      </c>
      <c r="G214" s="35"/>
      <c r="H214" s="126">
        <v>1800</v>
      </c>
      <c r="I214" s="16">
        <f t="shared" si="13"/>
        <v>1800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92" t="s">
        <v>288</v>
      </c>
      <c r="G215" s="35"/>
      <c r="H215" s="126">
        <v>1800</v>
      </c>
      <c r="I215" s="16">
        <f t="shared" si="13"/>
        <v>1800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c r="D216" s="94" t="s">
        <v>386</v>
      </c>
      <c r="E216" s="15">
        <v>1</v>
      </c>
      <c r="F216" s="92" t="s">
        <v>386</v>
      </c>
      <c r="G216" s="35"/>
      <c r="H216" s="126">
        <v>1800</v>
      </c>
      <c r="I216" s="16">
        <f t="shared" si="13"/>
        <v>1800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226</v>
      </c>
      <c r="D217" s="94" t="s">
        <v>407</v>
      </c>
      <c r="E217" s="15">
        <v>1</v>
      </c>
      <c r="F217" s="84" t="s">
        <v>409</v>
      </c>
      <c r="G217" s="35"/>
      <c r="H217" s="126">
        <v>1800</v>
      </c>
      <c r="I217" s="16">
        <f t="shared" si="13"/>
        <v>1800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684</v>
      </c>
      <c r="D221" s="94" t="s">
        <v>407</v>
      </c>
      <c r="E221" s="15">
        <v>1</v>
      </c>
      <c r="F221" s="92" t="s">
        <v>681</v>
      </c>
      <c r="G221" s="35">
        <v>0</v>
      </c>
      <c r="H221" s="126">
        <v>3900</v>
      </c>
      <c r="I221" s="16">
        <f t="shared" ref="I221:I225" si="14">SUM(G221:H221)</f>
        <v>3900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63" t="s">
        <v>679</v>
      </c>
      <c r="D222" s="94" t="s">
        <v>227</v>
      </c>
      <c r="E222" s="15">
        <v>1</v>
      </c>
      <c r="F222" s="60" t="s">
        <v>249</v>
      </c>
      <c r="G222" s="35"/>
      <c r="H222" s="126">
        <v>1800</v>
      </c>
      <c r="I222" s="16">
        <f t="shared" si="14"/>
        <v>1800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126">
        <v>1800</v>
      </c>
      <c r="I223" s="16">
        <f t="shared" si="14"/>
        <v>1800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684</v>
      </c>
      <c r="D224" s="94" t="s">
        <v>227</v>
      </c>
      <c r="E224" s="15">
        <v>1</v>
      </c>
      <c r="F224" s="92" t="s">
        <v>738</v>
      </c>
      <c r="G224" s="35"/>
      <c r="H224" s="126">
        <v>1800</v>
      </c>
      <c r="I224" s="16">
        <f t="shared" si="14"/>
        <v>1800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63" t="s">
        <v>679</v>
      </c>
      <c r="D225" s="94" t="s">
        <v>407</v>
      </c>
      <c r="E225" s="15">
        <v>1</v>
      </c>
      <c r="F225" s="90" t="s">
        <v>356</v>
      </c>
      <c r="G225" s="35"/>
      <c r="H225" s="126">
        <v>1800</v>
      </c>
      <c r="I225" s="16">
        <f t="shared" si="14"/>
        <v>1800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5">C227+D227</f>
        <v>1</v>
      </c>
      <c r="F227" s="24"/>
      <c r="G227" s="16">
        <f>SUMIF($A$205:$A$209,"PRESIDENTE",$G$205:$G$209)</f>
        <v>0</v>
      </c>
      <c r="H227" s="16">
        <f>SUMIF($A$205:$A$209,"PRESIDENTE",$H$205:$H$209)</f>
        <v>3900</v>
      </c>
      <c r="I227" s="16">
        <f>H227+G227</f>
        <v>3900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5"/>
        <v>4</v>
      </c>
      <c r="F228" s="24"/>
      <c r="G228" s="16">
        <f>SUMIF($A$205:$A$209,"MEMBRO",$G$205:$G$209)</f>
        <v>0</v>
      </c>
      <c r="H228" s="16">
        <f>SUMIF($A$205:$A$209,"MEMBRO",$H$205:$H$209)</f>
        <v>7200</v>
      </c>
      <c r="I228" s="16">
        <f t="shared" ref="I228:I232" si="16">H228+G228</f>
        <v>7200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5"/>
        <v>1</v>
      </c>
      <c r="F229" s="24"/>
      <c r="G229" s="16">
        <f>SUMIF($A$213:$A$218,"PRESIDENTE",$G$213:$G$218)</f>
        <v>0</v>
      </c>
      <c r="H229" s="16">
        <f>SUMIF($A$213:$A$218,"PRESIDENTE",$H$213:$H$218)</f>
        <v>3900</v>
      </c>
      <c r="I229" s="16">
        <f t="shared" si="16"/>
        <v>3900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3</v>
      </c>
      <c r="D230" s="23">
        <f>SUMIFS($E$212:$E$217,$A$212:$A$217,"MEMBRO",$D$212:$D$217,"VAGO")</f>
        <v>1</v>
      </c>
      <c r="E230" s="23">
        <f t="shared" si="15"/>
        <v>4</v>
      </c>
      <c r="F230" s="24"/>
      <c r="G230" s="16">
        <f>SUMIF($A$213:$A$218,"MEMBRO",$G$213:$G$218)</f>
        <v>0</v>
      </c>
      <c r="H230" s="16">
        <f>SUMIF($A$213:$A$218,"MEMBRO",$H$213:$H$218)</f>
        <v>7200</v>
      </c>
      <c r="I230" s="16">
        <f t="shared" si="16"/>
        <v>7200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5"/>
        <v>1</v>
      </c>
      <c r="F231" s="24"/>
      <c r="G231" s="16">
        <f>SUMIF($A$220:$A$225,"PRESIDENTE",$G$220:$G$225)</f>
        <v>0</v>
      </c>
      <c r="H231" s="16">
        <f>SUMIF($A$220:$A$225,"PRESIDENTE",$H$220:$H$225)</f>
        <v>3900</v>
      </c>
      <c r="I231" s="16">
        <f t="shared" si="16"/>
        <v>3900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5"/>
        <v>4</v>
      </c>
      <c r="F232" s="24"/>
      <c r="G232" s="16">
        <f>SUMIF($A$220:$A$225,"MEMBRO",$G$205:$G$225)</f>
        <v>0</v>
      </c>
      <c r="H232" s="16">
        <f>SUMIF($A$220:$A$225,"MEMBRO",$H$220:$H$225)</f>
        <v>7200</v>
      </c>
      <c r="I232" s="16">
        <f t="shared" si="16"/>
        <v>7200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14</v>
      </c>
      <c r="D233" s="20">
        <f>SUM(D227:D232)</f>
        <v>1</v>
      </c>
      <c r="E233" s="20">
        <f>SUM(E227:E232)</f>
        <v>15</v>
      </c>
      <c r="F233" s="36"/>
      <c r="G233" s="39">
        <f>SUM(G227:G232)</f>
        <v>0</v>
      </c>
      <c r="H233" s="39">
        <f>SUM(H227:H232)</f>
        <v>33300</v>
      </c>
      <c r="I233" s="39">
        <f>SUM(I227:I232)</f>
        <v>33300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7">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7"/>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7"/>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7"/>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7"/>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407</v>
      </c>
      <c r="E243" s="15">
        <v>1</v>
      </c>
      <c r="F243" s="92" t="s">
        <v>419</v>
      </c>
      <c r="G243" s="35">
        <v>0</v>
      </c>
      <c r="H243" s="126">
        <v>5036.21</v>
      </c>
      <c r="I243" s="16">
        <f t="shared" si="17"/>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668</v>
      </c>
      <c r="G244" s="35">
        <v>0</v>
      </c>
      <c r="H244" s="126">
        <v>5036.21</v>
      </c>
      <c r="I244" s="16">
        <f t="shared" si="17"/>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92" t="s">
        <v>720</v>
      </c>
      <c r="G245" s="35">
        <v>0</v>
      </c>
      <c r="H245" s="126">
        <v>5036.21</v>
      </c>
      <c r="I245" s="16">
        <f t="shared" si="17"/>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8">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v>7</v>
      </c>
      <c r="D248" s="23">
        <v>0</v>
      </c>
      <c r="E248" s="23">
        <f t="shared" si="18"/>
        <v>7</v>
      </c>
      <c r="F248" s="24"/>
      <c r="G248" s="16">
        <f>SUMIF($A$238:$A$245,"MEMBRO",$G$238:$G$245)</f>
        <v>0</v>
      </c>
      <c r="H248" s="16">
        <f>SUMIF($A$238:$A$245,"MEMBRO",$H$238:$H$245)</f>
        <v>35253.47</v>
      </c>
      <c r="I248" s="16">
        <f t="shared" ref="I248" si="19">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92" t="s">
        <v>721</v>
      </c>
      <c r="G254" s="35">
        <v>0</v>
      </c>
      <c r="H254" s="126">
        <v>2014.48</v>
      </c>
      <c r="I254" s="16">
        <f t="shared" ref="I254:I256" si="20">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20"/>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92" t="s">
        <v>722</v>
      </c>
      <c r="G256" s="35">
        <v>0</v>
      </c>
      <c r="H256" s="126">
        <v>2014.48</v>
      </c>
      <c r="I256" s="16">
        <f t="shared" si="20"/>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1">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1"/>
        <v>2</v>
      </c>
      <c r="F259" s="24"/>
      <c r="G259" s="16">
        <f>SUMIF($A$254:$A$256,"MEMBRO",$G$254:$G$256)</f>
        <v>0</v>
      </c>
      <c r="H259" s="16">
        <f>SUMIF($A$254:$A$256,"MEMBRO",$H$254:$H$256)</f>
        <v>4028.96</v>
      </c>
      <c r="I259" s="16">
        <f t="shared" ref="I259" si="22">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92" t="s">
        <v>672</v>
      </c>
      <c r="G265" s="35">
        <v>0</v>
      </c>
      <c r="H265" s="126">
        <v>2014.48</v>
      </c>
      <c r="I265" s="16">
        <f t="shared" ref="I265:I267" si="23">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92" t="s">
        <v>671</v>
      </c>
      <c r="G266" s="35">
        <v>0</v>
      </c>
      <c r="H266" s="126">
        <v>2014.48</v>
      </c>
      <c r="I266" s="16">
        <f t="shared" si="23"/>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92" t="s">
        <v>673</v>
      </c>
      <c r="G267" s="35">
        <v>0</v>
      </c>
      <c r="H267" s="126">
        <v>2014.48</v>
      </c>
      <c r="I267" s="16">
        <f t="shared" si="23"/>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4">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4"/>
        <v>2</v>
      </c>
      <c r="F270" s="24"/>
      <c r="G270" s="16">
        <f>SUMIF($A$265:$A$267,"MEMBRO",$G$265:$G$267)</f>
        <v>0</v>
      </c>
      <c r="H270" s="16">
        <f>SUMIF($A$265:$A$267,"MEMBRO",$H$265:$H$267)</f>
        <v>4028.96</v>
      </c>
      <c r="I270" s="16">
        <f t="shared" ref="I270" si="25">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6">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60" t="s">
        <v>402</v>
      </c>
      <c r="B276" s="93" t="s">
        <v>93</v>
      </c>
      <c r="C276" s="79" t="s">
        <v>636</v>
      </c>
      <c r="D276" s="71" t="s">
        <v>407</v>
      </c>
      <c r="E276" s="53">
        <v>1</v>
      </c>
      <c r="F276" s="84" t="s">
        <v>433</v>
      </c>
      <c r="G276" s="54">
        <v>0</v>
      </c>
      <c r="H276" s="86">
        <v>1392.8</v>
      </c>
      <c r="I276" s="127">
        <f t="shared" si="26"/>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4" t="s">
        <v>410</v>
      </c>
      <c r="G277" s="54">
        <v>0</v>
      </c>
      <c r="H277" s="86">
        <v>1392.8</v>
      </c>
      <c r="I277" s="127">
        <f t="shared" si="26"/>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6"/>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6"/>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4" t="s">
        <v>413</v>
      </c>
      <c r="G280" s="54">
        <v>0</v>
      </c>
      <c r="H280" s="86">
        <v>1392.8</v>
      </c>
      <c r="I280" s="127">
        <f t="shared" si="26"/>
        <v>1392.8</v>
      </c>
    </row>
    <row r="281" spans="1:30" ht="14.5" x14ac:dyDescent="0.3">
      <c r="A281" s="55" t="s">
        <v>394</v>
      </c>
      <c r="B281" s="93" t="s">
        <v>93</v>
      </c>
      <c r="C281" s="79" t="s">
        <v>636</v>
      </c>
      <c r="D281" s="71" t="s">
        <v>407</v>
      </c>
      <c r="E281" s="53">
        <v>1</v>
      </c>
      <c r="F281" s="84" t="s">
        <v>414</v>
      </c>
      <c r="G281" s="54">
        <v>0</v>
      </c>
      <c r="H281" s="86">
        <v>1392.8</v>
      </c>
      <c r="I281" s="127">
        <f t="shared" si="26"/>
        <v>1392.8</v>
      </c>
    </row>
    <row r="282" spans="1:30" ht="14.5" x14ac:dyDescent="0.3">
      <c r="A282" s="55" t="s">
        <v>394</v>
      </c>
      <c r="B282" s="93" t="s">
        <v>93</v>
      </c>
      <c r="C282" s="79" t="s">
        <v>636</v>
      </c>
      <c r="D282" s="71" t="s">
        <v>407</v>
      </c>
      <c r="E282" s="53">
        <v>1</v>
      </c>
      <c r="F282" s="84" t="s">
        <v>415</v>
      </c>
      <c r="G282" s="54">
        <v>0</v>
      </c>
      <c r="H282" s="86">
        <v>1392.8</v>
      </c>
      <c r="I282" s="127">
        <f t="shared" si="26"/>
        <v>1392.8</v>
      </c>
    </row>
    <row r="283" spans="1:30" ht="14.5" x14ac:dyDescent="0.3">
      <c r="A283" s="80" t="s">
        <v>393</v>
      </c>
      <c r="B283" s="93" t="s">
        <v>93</v>
      </c>
      <c r="C283" s="77" t="s">
        <v>226</v>
      </c>
      <c r="D283" s="71" t="s">
        <v>407</v>
      </c>
      <c r="E283" s="53">
        <v>1</v>
      </c>
      <c r="F283" s="168" t="s">
        <v>416</v>
      </c>
      <c r="G283" s="54">
        <v>0</v>
      </c>
      <c r="H283" s="86">
        <v>1392.8</v>
      </c>
      <c r="I283" s="127">
        <f t="shared" si="26"/>
        <v>1392.8</v>
      </c>
    </row>
    <row r="284" spans="1:30" ht="14.5" x14ac:dyDescent="0.3">
      <c r="A284" s="60" t="s">
        <v>395</v>
      </c>
      <c r="B284" s="93" t="s">
        <v>93</v>
      </c>
      <c r="C284" s="79" t="s">
        <v>226</v>
      </c>
      <c r="D284" s="71" t="s">
        <v>407</v>
      </c>
      <c r="E284" s="53">
        <v>1</v>
      </c>
      <c r="F284" s="84" t="s">
        <v>417</v>
      </c>
      <c r="G284" s="54">
        <v>0</v>
      </c>
      <c r="H284" s="86">
        <v>1392.8</v>
      </c>
      <c r="I284" s="127">
        <f t="shared" si="26"/>
        <v>1392.8</v>
      </c>
    </row>
    <row r="285" spans="1:30" ht="14.5" x14ac:dyDescent="0.3">
      <c r="A285" s="60" t="s">
        <v>396</v>
      </c>
      <c r="B285" s="93" t="s">
        <v>93</v>
      </c>
      <c r="C285" s="79" t="s">
        <v>636</v>
      </c>
      <c r="D285" s="71" t="s">
        <v>407</v>
      </c>
      <c r="E285" s="53">
        <v>1</v>
      </c>
      <c r="F285" s="81" t="s">
        <v>418</v>
      </c>
      <c r="G285" s="54">
        <v>0</v>
      </c>
      <c r="H285" s="86">
        <v>1392.8</v>
      </c>
      <c r="I285" s="127">
        <f t="shared" si="26"/>
        <v>1392.8</v>
      </c>
    </row>
    <row r="286" spans="1:30" ht="14.5" x14ac:dyDescent="0.3">
      <c r="A286" s="60" t="s">
        <v>393</v>
      </c>
      <c r="B286" s="93" t="s">
        <v>93</v>
      </c>
      <c r="C286" s="79" t="s">
        <v>219</v>
      </c>
      <c r="D286" s="71" t="s">
        <v>407</v>
      </c>
      <c r="E286" s="53">
        <v>1</v>
      </c>
      <c r="F286" s="81" t="s">
        <v>419</v>
      </c>
      <c r="G286" s="54">
        <v>0</v>
      </c>
      <c r="H286" s="86">
        <v>1392.8</v>
      </c>
      <c r="I286" s="127">
        <f t="shared" si="26"/>
        <v>1392.8</v>
      </c>
    </row>
    <row r="287" spans="1:30" ht="14.5" x14ac:dyDescent="0.3">
      <c r="A287" s="60" t="s">
        <v>393</v>
      </c>
      <c r="B287" s="93" t="s">
        <v>93</v>
      </c>
      <c r="C287" s="79" t="s">
        <v>219</v>
      </c>
      <c r="D287" s="52" t="s">
        <v>407</v>
      </c>
      <c r="E287" s="53">
        <v>1</v>
      </c>
      <c r="F287" s="81" t="s">
        <v>511</v>
      </c>
      <c r="G287" s="54">
        <v>0</v>
      </c>
      <c r="H287" s="86">
        <v>1392.8</v>
      </c>
      <c r="I287" s="127">
        <f t="shared" si="26"/>
        <v>1392.8</v>
      </c>
    </row>
    <row r="288" spans="1:30" ht="14.5" x14ac:dyDescent="0.3">
      <c r="A288" s="60" t="s">
        <v>573</v>
      </c>
      <c r="B288" s="93" t="s">
        <v>448</v>
      </c>
      <c r="C288" s="79" t="s">
        <v>634</v>
      </c>
      <c r="D288" s="71" t="s">
        <v>407</v>
      </c>
      <c r="E288" s="53">
        <v>1</v>
      </c>
      <c r="F288" s="81" t="s">
        <v>542</v>
      </c>
      <c r="G288" s="54">
        <v>0</v>
      </c>
      <c r="H288" s="86">
        <v>849.76</v>
      </c>
      <c r="I288" s="127">
        <f t="shared" si="26"/>
        <v>849.76</v>
      </c>
    </row>
    <row r="289" spans="1:30" ht="14.5" x14ac:dyDescent="0.3">
      <c r="A289" s="60" t="s">
        <v>393</v>
      </c>
      <c r="B289" s="93" t="s">
        <v>448</v>
      </c>
      <c r="C289" s="79" t="s">
        <v>219</v>
      </c>
      <c r="D289" s="71" t="s">
        <v>407</v>
      </c>
      <c r="E289" s="53">
        <v>1</v>
      </c>
      <c r="F289" s="84" t="s">
        <v>422</v>
      </c>
      <c r="G289" s="54">
        <v>0</v>
      </c>
      <c r="H289" s="86">
        <v>849.76</v>
      </c>
      <c r="I289" s="127">
        <f t="shared" si="26"/>
        <v>849.76</v>
      </c>
    </row>
    <row r="290" spans="1:30" ht="14.5" x14ac:dyDescent="0.3">
      <c r="A290" s="60" t="s">
        <v>683</v>
      </c>
      <c r="B290" s="163" t="s">
        <v>448</v>
      </c>
      <c r="C290" s="79" t="s">
        <v>634</v>
      </c>
      <c r="D290" s="164" t="s">
        <v>407</v>
      </c>
      <c r="E290" s="53">
        <v>1</v>
      </c>
      <c r="F290" s="81" t="s">
        <v>682</v>
      </c>
      <c r="G290" s="54">
        <v>0</v>
      </c>
      <c r="H290" s="86">
        <v>849.76</v>
      </c>
      <c r="I290" s="127">
        <f t="shared" si="26"/>
        <v>849.76</v>
      </c>
    </row>
    <row r="291" spans="1:30" ht="14.5" x14ac:dyDescent="0.3">
      <c r="A291" s="60" t="s">
        <v>399</v>
      </c>
      <c r="B291" s="93" t="s">
        <v>448</v>
      </c>
      <c r="C291" s="79" t="s">
        <v>634</v>
      </c>
      <c r="D291" s="71" t="s">
        <v>407</v>
      </c>
      <c r="E291" s="53">
        <v>1</v>
      </c>
      <c r="F291" s="84" t="s">
        <v>424</v>
      </c>
      <c r="G291" s="54">
        <v>0</v>
      </c>
      <c r="H291" s="86">
        <v>849.76</v>
      </c>
      <c r="I291" s="127">
        <f t="shared" si="26"/>
        <v>849.76</v>
      </c>
    </row>
    <row r="292" spans="1:30" ht="14.5" x14ac:dyDescent="0.3">
      <c r="A292" s="60" t="s">
        <v>400</v>
      </c>
      <c r="B292" s="93" t="s">
        <v>448</v>
      </c>
      <c r="C292" s="79" t="s">
        <v>636</v>
      </c>
      <c r="D292" s="71" t="s">
        <v>407</v>
      </c>
      <c r="E292" s="53">
        <v>1</v>
      </c>
      <c r="F292" s="84" t="s">
        <v>425</v>
      </c>
      <c r="G292" s="54">
        <v>0</v>
      </c>
      <c r="H292" s="86">
        <v>849.76</v>
      </c>
      <c r="I292" s="127">
        <f t="shared" si="26"/>
        <v>849.76</v>
      </c>
    </row>
    <row r="293" spans="1:30" ht="14.5" x14ac:dyDescent="0.3">
      <c r="A293" s="60" t="s">
        <v>401</v>
      </c>
      <c r="B293" s="93" t="s">
        <v>448</v>
      </c>
      <c r="C293" s="79" t="s">
        <v>634</v>
      </c>
      <c r="D293" s="71" t="s">
        <v>407</v>
      </c>
      <c r="E293" s="53">
        <v>1</v>
      </c>
      <c r="F293" s="84" t="s">
        <v>426</v>
      </c>
      <c r="G293" s="54">
        <v>0</v>
      </c>
      <c r="H293" s="86">
        <v>849.76</v>
      </c>
      <c r="I293" s="127">
        <f t="shared" si="26"/>
        <v>849.76</v>
      </c>
    </row>
    <row r="294" spans="1:30" ht="14.5" x14ac:dyDescent="0.3">
      <c r="A294" s="60" t="s">
        <v>402</v>
      </c>
      <c r="B294" s="93" t="s">
        <v>448</v>
      </c>
      <c r="C294" s="79" t="s">
        <v>636</v>
      </c>
      <c r="D294" s="71" t="s">
        <v>407</v>
      </c>
      <c r="E294" s="53">
        <v>1</v>
      </c>
      <c r="F294" s="81" t="s">
        <v>427</v>
      </c>
      <c r="G294" s="54">
        <v>0</v>
      </c>
      <c r="H294" s="86">
        <v>849.76</v>
      </c>
      <c r="I294" s="127">
        <f t="shared" si="26"/>
        <v>849.76</v>
      </c>
    </row>
    <row r="295" spans="1:30" ht="14.5" x14ac:dyDescent="0.3">
      <c r="A295" s="60" t="s">
        <v>403</v>
      </c>
      <c r="B295" s="93" t="s">
        <v>448</v>
      </c>
      <c r="C295" s="79" t="s">
        <v>222</v>
      </c>
      <c r="D295" s="71" t="s">
        <v>407</v>
      </c>
      <c r="E295" s="53">
        <v>1</v>
      </c>
      <c r="F295" s="84" t="s">
        <v>428</v>
      </c>
      <c r="G295" s="54">
        <v>0</v>
      </c>
      <c r="H295" s="86">
        <v>849.76</v>
      </c>
      <c r="I295" s="127">
        <f t="shared" si="26"/>
        <v>849.76</v>
      </c>
    </row>
    <row r="296" spans="1:30" ht="14.5" x14ac:dyDescent="0.3">
      <c r="A296" s="60" t="s">
        <v>398</v>
      </c>
      <c r="B296" s="93" t="s">
        <v>448</v>
      </c>
      <c r="C296" s="79" t="s">
        <v>634</v>
      </c>
      <c r="D296" s="71" t="s">
        <v>407</v>
      </c>
      <c r="E296" s="53">
        <v>1</v>
      </c>
      <c r="F296" s="84" t="s">
        <v>429</v>
      </c>
      <c r="G296" s="54">
        <v>0</v>
      </c>
      <c r="H296" s="86">
        <v>849.76</v>
      </c>
      <c r="I296" s="127">
        <f t="shared" si="26"/>
        <v>849.76</v>
      </c>
    </row>
    <row r="297" spans="1:30" ht="14.5" x14ac:dyDescent="0.3">
      <c r="A297" s="60" t="s">
        <v>393</v>
      </c>
      <c r="B297" s="93" t="s">
        <v>448</v>
      </c>
      <c r="C297" s="79" t="s">
        <v>226</v>
      </c>
      <c r="D297" s="71" t="s">
        <v>407</v>
      </c>
      <c r="E297" s="53">
        <v>1</v>
      </c>
      <c r="F297" s="81" t="s">
        <v>430</v>
      </c>
      <c r="G297" s="54">
        <v>0</v>
      </c>
      <c r="H297" s="86">
        <v>849.76</v>
      </c>
      <c r="I297" s="127">
        <f t="shared" si="26"/>
        <v>849.76</v>
      </c>
    </row>
    <row r="298" spans="1:30" ht="14.5" x14ac:dyDescent="0.3">
      <c r="A298" s="60" t="s">
        <v>404</v>
      </c>
      <c r="B298" s="93" t="s">
        <v>448</v>
      </c>
      <c r="C298" s="79" t="s">
        <v>634</v>
      </c>
      <c r="D298" s="71" t="s">
        <v>407</v>
      </c>
      <c r="E298" s="53">
        <v>1</v>
      </c>
      <c r="F298" s="84" t="s">
        <v>431</v>
      </c>
      <c r="G298" s="54">
        <v>0</v>
      </c>
      <c r="H298" s="86">
        <v>849.76</v>
      </c>
      <c r="I298" s="127">
        <f t="shared" si="26"/>
        <v>849.76</v>
      </c>
    </row>
    <row r="299" spans="1:30" ht="14.5" x14ac:dyDescent="0.3">
      <c r="A299" s="60" t="s">
        <v>688</v>
      </c>
      <c r="B299" s="93" t="s">
        <v>448</v>
      </c>
      <c r="C299" s="79" t="s">
        <v>219</v>
      </c>
      <c r="D299" s="71" t="s">
        <v>407</v>
      </c>
      <c r="E299" s="53">
        <v>1</v>
      </c>
      <c r="F299" s="81" t="s">
        <v>689</v>
      </c>
      <c r="G299" s="54">
        <v>0</v>
      </c>
      <c r="H299" s="86">
        <v>849.76</v>
      </c>
      <c r="I299" s="127">
        <f t="shared" si="26"/>
        <v>849.76</v>
      </c>
    </row>
    <row r="300" spans="1:30" ht="14.5" x14ac:dyDescent="0.3">
      <c r="A300" s="60" t="s">
        <v>403</v>
      </c>
      <c r="B300" s="93" t="s">
        <v>448</v>
      </c>
      <c r="C300" s="63" t="s">
        <v>679</v>
      </c>
      <c r="D300" s="71" t="s">
        <v>407</v>
      </c>
      <c r="E300" s="53">
        <v>1</v>
      </c>
      <c r="F300" s="84" t="s">
        <v>434</v>
      </c>
      <c r="G300" s="54">
        <v>0</v>
      </c>
      <c r="H300" s="86">
        <v>849.76</v>
      </c>
      <c r="I300" s="127">
        <f t="shared" si="26"/>
        <v>849.76</v>
      </c>
    </row>
    <row r="301" spans="1:30" ht="14.5" x14ac:dyDescent="0.3">
      <c r="A301" s="60" t="s">
        <v>406</v>
      </c>
      <c r="B301" s="93" t="s">
        <v>448</v>
      </c>
      <c r="C301" s="79" t="s">
        <v>219</v>
      </c>
      <c r="D301" s="71" t="s">
        <v>407</v>
      </c>
      <c r="E301" s="53">
        <v>1</v>
      </c>
      <c r="F301" s="81" t="s">
        <v>435</v>
      </c>
      <c r="G301" s="54">
        <v>0</v>
      </c>
      <c r="H301" s="86">
        <v>849.76</v>
      </c>
      <c r="I301" s="127">
        <f t="shared" si="26"/>
        <v>849.76</v>
      </c>
    </row>
    <row r="302" spans="1:30" ht="14.5" x14ac:dyDescent="0.3">
      <c r="A302" s="60" t="s">
        <v>743</v>
      </c>
      <c r="B302" s="93" t="s">
        <v>448</v>
      </c>
      <c r="C302" s="77" t="s">
        <v>226</v>
      </c>
      <c r="D302" s="71" t="s">
        <v>407</v>
      </c>
      <c r="E302" s="53">
        <v>1</v>
      </c>
      <c r="F302" s="81" t="s">
        <v>739</v>
      </c>
      <c r="G302" s="54">
        <v>0</v>
      </c>
      <c r="H302" s="86">
        <v>849.76</v>
      </c>
      <c r="I302" s="127">
        <f t="shared" si="26"/>
        <v>849.76</v>
      </c>
    </row>
    <row r="303" spans="1:30" ht="14.5" x14ac:dyDescent="0.3">
      <c r="A303" s="60" t="s">
        <v>744</v>
      </c>
      <c r="B303" s="93" t="s">
        <v>448</v>
      </c>
      <c r="C303" s="77" t="s">
        <v>226</v>
      </c>
      <c r="D303" s="52" t="s">
        <v>407</v>
      </c>
      <c r="E303" s="53">
        <v>1</v>
      </c>
      <c r="F303" s="81" t="s">
        <v>740</v>
      </c>
      <c r="G303" s="54">
        <v>0</v>
      </c>
      <c r="H303" s="86">
        <v>849.76</v>
      </c>
      <c r="I303" s="127">
        <f t="shared" si="26"/>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t="s">
        <v>745</v>
      </c>
      <c r="B304" s="93" t="s">
        <v>448</v>
      </c>
      <c r="C304" s="77" t="s">
        <v>226</v>
      </c>
      <c r="D304" s="52" t="s">
        <v>407</v>
      </c>
      <c r="E304" s="53">
        <v>1</v>
      </c>
      <c r="F304" s="81" t="s">
        <v>741</v>
      </c>
      <c r="G304" s="74">
        <v>0</v>
      </c>
      <c r="H304" s="86">
        <v>849.76</v>
      </c>
      <c r="I304" s="127">
        <f t="shared" si="26"/>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t="s">
        <v>746</v>
      </c>
      <c r="B305" s="93" t="s">
        <v>448</v>
      </c>
      <c r="C305" s="77" t="s">
        <v>226</v>
      </c>
      <c r="D305" s="52" t="s">
        <v>407</v>
      </c>
      <c r="E305" s="53">
        <v>1</v>
      </c>
      <c r="F305" s="81" t="s">
        <v>742</v>
      </c>
      <c r="G305" s="35">
        <v>0</v>
      </c>
      <c r="H305" s="86">
        <v>849.76</v>
      </c>
      <c r="I305" s="127">
        <f t="shared" si="26"/>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7">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19</v>
      </c>
      <c r="D308" s="23">
        <v>0</v>
      </c>
      <c r="E308" s="23">
        <f t="shared" si="27"/>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7"/>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7"/>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7"/>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7"/>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31</v>
      </c>
      <c r="D313" s="20">
        <f t="shared" ref="D313:E313" si="28">SUM(D307:D312)</f>
        <v>0</v>
      </c>
      <c r="E313" s="20">
        <f t="shared" si="28"/>
        <v>31</v>
      </c>
      <c r="F313" s="36"/>
      <c r="G313" s="39">
        <f t="shared" ref="G313:H313" si="29">SUM(G307:G312)</f>
        <v>0</v>
      </c>
      <c r="H313" s="39">
        <f t="shared" si="29"/>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213</v>
      </c>
      <c r="D316" s="20">
        <f>SUM(D188+D200+D233+D249+D260+D271+D313)</f>
        <v>15</v>
      </c>
      <c r="E316" s="20">
        <f>SUM(E188+E200+E233+E249+E260+E271+E313)</f>
        <v>228</v>
      </c>
      <c r="F316" s="21"/>
      <c r="G316" s="39">
        <f>SUM(H188+G200+G233+G249+G260+G271+G313)</f>
        <v>170930.50999999998</v>
      </c>
      <c r="H316" s="39">
        <f>SUM(I188+H200+H233+H249+H260+H271+H313)</f>
        <v>910264.44999999972</v>
      </c>
      <c r="I316" s="39">
        <f>SUM(J188+I200+I233+I249+I260+I271+I313)</f>
        <v>1161005.29</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customFormat="1" ht="14" x14ac:dyDescent="0.3"/>
    <row r="402" customFormat="1" ht="14" x14ac:dyDescent="0.3"/>
    <row r="403" customFormat="1" ht="14" x14ac:dyDescent="0.3"/>
    <row r="404" customFormat="1" ht="14" x14ac:dyDescent="0.3"/>
    <row r="405" customFormat="1" ht="14" x14ac:dyDescent="0.3"/>
    <row r="406" customFormat="1" ht="14" x14ac:dyDescent="0.3"/>
    <row r="407" customFormat="1" ht="14" x14ac:dyDescent="0.3"/>
    <row r="408" customFormat="1" ht="14" x14ac:dyDescent="0.3"/>
    <row r="409" customFormat="1" ht="14" x14ac:dyDescent="0.3"/>
    <row r="410" customFormat="1" ht="14" x14ac:dyDescent="0.3"/>
    <row r="411" customFormat="1" ht="14" x14ac:dyDescent="0.3"/>
    <row r="412" customFormat="1" ht="14" x14ac:dyDescent="0.3"/>
    <row r="413" customFormat="1" ht="14" x14ac:dyDescent="0.3"/>
    <row r="414" customFormat="1" ht="14" x14ac:dyDescent="0.3"/>
    <row r="415" customFormat="1" ht="14" x14ac:dyDescent="0.3"/>
    <row r="416" customFormat="1" ht="14" x14ac:dyDescent="0.3"/>
    <row r="417" customFormat="1" ht="14" x14ac:dyDescent="0.3"/>
    <row r="418" customFormat="1" ht="14" x14ac:dyDescent="0.3"/>
    <row r="419" customFormat="1" ht="14" x14ac:dyDescent="0.3"/>
    <row r="420" customFormat="1" ht="14" x14ac:dyDescent="0.3"/>
    <row r="421" customFormat="1" ht="14" x14ac:dyDescent="0.3"/>
    <row r="422" customFormat="1" ht="14" x14ac:dyDescent="0.3"/>
    <row r="423" customFormat="1" ht="14" x14ac:dyDescent="0.3"/>
    <row r="424" customFormat="1" ht="14" x14ac:dyDescent="0.3"/>
    <row r="425" customFormat="1" ht="14" x14ac:dyDescent="0.3"/>
    <row r="426" customFormat="1" ht="14" x14ac:dyDescent="0.3"/>
    <row r="427" customFormat="1" ht="14" x14ac:dyDescent="0.3"/>
    <row r="428" customFormat="1" ht="14" x14ac:dyDescent="0.3"/>
    <row r="429" customFormat="1" ht="14" x14ac:dyDescent="0.3"/>
    <row r="430" customFormat="1" ht="14" x14ac:dyDescent="0.3"/>
    <row r="431" customFormat="1" ht="14" x14ac:dyDescent="0.3"/>
    <row r="432" customFormat="1" ht="14" x14ac:dyDescent="0.3"/>
    <row r="433" customFormat="1" ht="14" x14ac:dyDescent="0.3"/>
    <row r="434" customFormat="1" ht="14" x14ac:dyDescent="0.3"/>
    <row r="435" customFormat="1" ht="14" x14ac:dyDescent="0.3"/>
    <row r="436" customFormat="1" ht="14" x14ac:dyDescent="0.3"/>
    <row r="437" customFormat="1" ht="14" x14ac:dyDescent="0.3"/>
    <row r="438" customFormat="1" ht="14" x14ac:dyDescent="0.3"/>
    <row r="439" customFormat="1" ht="14" x14ac:dyDescent="0.3"/>
    <row r="440" customFormat="1" ht="14" x14ac:dyDescent="0.3"/>
    <row r="441" customFormat="1" ht="14" x14ac:dyDescent="0.3"/>
    <row r="442" customFormat="1" ht="14" x14ac:dyDescent="0.3"/>
    <row r="443" customFormat="1" ht="14" x14ac:dyDescent="0.3"/>
    <row r="444" customFormat="1" ht="14" x14ac:dyDescent="0.3"/>
    <row r="445" customFormat="1" ht="14" x14ac:dyDescent="0.3"/>
    <row r="446" customFormat="1" ht="14" x14ac:dyDescent="0.3"/>
    <row r="447" customFormat="1" ht="14" x14ac:dyDescent="0.3"/>
    <row r="448" customFormat="1" ht="14" x14ac:dyDescent="0.3"/>
    <row r="449" customFormat="1" ht="14" x14ac:dyDescent="0.3"/>
    <row r="450" customFormat="1" ht="14" x14ac:dyDescent="0.3"/>
    <row r="451" customFormat="1" ht="14" x14ac:dyDescent="0.3"/>
    <row r="452" customFormat="1" ht="14" x14ac:dyDescent="0.3"/>
    <row r="453" customFormat="1" ht="14" x14ac:dyDescent="0.3"/>
    <row r="454" customFormat="1" ht="14" x14ac:dyDescent="0.3"/>
    <row r="455" customFormat="1" ht="14" x14ac:dyDescent="0.3"/>
    <row r="456" customFormat="1" ht="14" x14ac:dyDescent="0.3"/>
    <row r="457" customFormat="1" ht="14" x14ac:dyDescent="0.3"/>
    <row r="458" customFormat="1" ht="14" x14ac:dyDescent="0.3"/>
    <row r="459" customFormat="1" ht="14" x14ac:dyDescent="0.3"/>
    <row r="460" customFormat="1" ht="14" x14ac:dyDescent="0.3"/>
    <row r="461" customFormat="1" ht="14" x14ac:dyDescent="0.3"/>
    <row r="462" customFormat="1" ht="14" x14ac:dyDescent="0.3"/>
    <row r="463" customFormat="1" ht="14" x14ac:dyDescent="0.3"/>
    <row r="464" customFormat="1" ht="14" x14ac:dyDescent="0.3"/>
    <row r="465" customFormat="1" ht="14" x14ac:dyDescent="0.3"/>
    <row r="466" customFormat="1" ht="14" x14ac:dyDescent="0.3"/>
    <row r="467" customFormat="1" ht="14" x14ac:dyDescent="0.3"/>
    <row r="468" customFormat="1" ht="14" x14ac:dyDescent="0.3"/>
    <row r="469" customFormat="1" ht="14" x14ac:dyDescent="0.3"/>
    <row r="470" customFormat="1" ht="14" x14ac:dyDescent="0.3"/>
    <row r="471" customFormat="1" ht="14" x14ac:dyDescent="0.3"/>
    <row r="472" customFormat="1" ht="14" x14ac:dyDescent="0.3"/>
    <row r="473" customFormat="1" ht="14" x14ac:dyDescent="0.3"/>
    <row r="474" customFormat="1" ht="14" x14ac:dyDescent="0.3"/>
    <row r="475" customFormat="1" ht="14" x14ac:dyDescent="0.3"/>
    <row r="476" customFormat="1" ht="14" x14ac:dyDescent="0.3"/>
    <row r="477" customFormat="1" ht="14" x14ac:dyDescent="0.3"/>
    <row r="478" customFormat="1" ht="14" x14ac:dyDescent="0.3"/>
    <row r="479" customFormat="1" ht="14" x14ac:dyDescent="0.3"/>
    <row r="480" customFormat="1" ht="14" x14ac:dyDescent="0.3"/>
    <row r="481" customFormat="1" ht="14" x14ac:dyDescent="0.3"/>
    <row r="482" customFormat="1" ht="14" x14ac:dyDescent="0.3"/>
    <row r="483" customFormat="1" ht="14" x14ac:dyDescent="0.3"/>
    <row r="484" customFormat="1" ht="14" x14ac:dyDescent="0.3"/>
    <row r="485" customFormat="1" ht="14" x14ac:dyDescent="0.3"/>
    <row r="486" customFormat="1" ht="14" x14ac:dyDescent="0.3"/>
    <row r="487" customFormat="1" ht="14" x14ac:dyDescent="0.3"/>
    <row r="488" customFormat="1" ht="14" x14ac:dyDescent="0.3"/>
    <row r="489" customFormat="1" ht="14" x14ac:dyDescent="0.3"/>
    <row r="490" customFormat="1" ht="14" x14ac:dyDescent="0.3"/>
    <row r="491" customFormat="1" ht="14" x14ac:dyDescent="0.3"/>
    <row r="492" customFormat="1" ht="14" x14ac:dyDescent="0.3"/>
    <row r="493" customFormat="1" ht="14" x14ac:dyDescent="0.3"/>
    <row r="494" customFormat="1" ht="14" x14ac:dyDescent="0.3"/>
    <row r="495" customFormat="1" ht="14" x14ac:dyDescent="0.3"/>
    <row r="496" customFormat="1" ht="14" x14ac:dyDescent="0.3"/>
    <row r="497" customFormat="1" ht="14" x14ac:dyDescent="0.3"/>
    <row r="498" customFormat="1" ht="14" x14ac:dyDescent="0.3"/>
    <row r="499" customFormat="1" ht="14" x14ac:dyDescent="0.3"/>
    <row r="500" customFormat="1" ht="14" x14ac:dyDescent="0.3"/>
    <row r="501" customFormat="1" ht="14" x14ac:dyDescent="0.3"/>
    <row r="502" customFormat="1" ht="14" x14ac:dyDescent="0.3"/>
    <row r="503" customFormat="1" ht="14" x14ac:dyDescent="0.3"/>
    <row r="504" customFormat="1" ht="14" x14ac:dyDescent="0.3"/>
    <row r="505" customFormat="1" ht="14" x14ac:dyDescent="0.3"/>
    <row r="506" customFormat="1" ht="14" x14ac:dyDescent="0.3"/>
    <row r="507" customFormat="1" ht="14" x14ac:dyDescent="0.3"/>
    <row r="508" customFormat="1" ht="14" x14ac:dyDescent="0.3"/>
    <row r="509" customFormat="1" ht="14" x14ac:dyDescent="0.3"/>
    <row r="510" customFormat="1" ht="14" x14ac:dyDescent="0.3"/>
    <row r="511" customFormat="1" ht="14" x14ac:dyDescent="0.3"/>
    <row r="512" customFormat="1" ht="14" x14ac:dyDescent="0.3"/>
    <row r="513" customFormat="1" ht="14" x14ac:dyDescent="0.3"/>
    <row r="514" customFormat="1" ht="14" x14ac:dyDescent="0.3"/>
    <row r="515" customFormat="1" ht="14" x14ac:dyDescent="0.3"/>
    <row r="516" customFormat="1" ht="14" x14ac:dyDescent="0.3"/>
    <row r="517" customFormat="1" ht="14" x14ac:dyDescent="0.3"/>
    <row r="518" customFormat="1" ht="14" x14ac:dyDescent="0.3"/>
    <row r="519" customFormat="1" ht="14" x14ac:dyDescent="0.3"/>
    <row r="520" customFormat="1" ht="14" x14ac:dyDescent="0.3"/>
    <row r="521" customFormat="1" ht="14" x14ac:dyDescent="0.3"/>
    <row r="522" customFormat="1" ht="14" x14ac:dyDescent="0.3"/>
    <row r="523" customFormat="1" ht="14" x14ac:dyDescent="0.3"/>
    <row r="524" customFormat="1" ht="14" x14ac:dyDescent="0.3"/>
    <row r="525" customFormat="1" ht="14" x14ac:dyDescent="0.3"/>
    <row r="526" customFormat="1" ht="14" x14ac:dyDescent="0.3"/>
    <row r="527" customFormat="1" ht="14" x14ac:dyDescent="0.3"/>
    <row r="528" customFormat="1" ht="14" x14ac:dyDescent="0.3"/>
    <row r="529" customFormat="1" ht="14" x14ac:dyDescent="0.3"/>
    <row r="530" customFormat="1" ht="14" x14ac:dyDescent="0.3"/>
    <row r="531" customFormat="1" ht="14" x14ac:dyDescent="0.3"/>
    <row r="532" customFormat="1" ht="14" x14ac:dyDescent="0.3"/>
    <row r="533" customFormat="1" ht="14" x14ac:dyDescent="0.3"/>
    <row r="534" customFormat="1" ht="14" x14ac:dyDescent="0.3"/>
    <row r="535" customFormat="1" ht="14" x14ac:dyDescent="0.3"/>
    <row r="536" customFormat="1" ht="14" x14ac:dyDescent="0.3"/>
    <row r="537" customFormat="1" ht="14" x14ac:dyDescent="0.3"/>
    <row r="538" customFormat="1" ht="14" x14ac:dyDescent="0.3"/>
    <row r="539" customFormat="1" ht="14" x14ac:dyDescent="0.3"/>
    <row r="540" customFormat="1" ht="14" x14ac:dyDescent="0.3"/>
    <row r="541" customFormat="1" ht="14" x14ac:dyDescent="0.3"/>
    <row r="542" customFormat="1" ht="14" x14ac:dyDescent="0.3"/>
    <row r="543" customFormat="1" ht="14" x14ac:dyDescent="0.3"/>
    <row r="544" customFormat="1" ht="14" x14ac:dyDescent="0.3"/>
    <row r="545" customFormat="1" ht="14" x14ac:dyDescent="0.3"/>
    <row r="546" customFormat="1" ht="14" x14ac:dyDescent="0.3"/>
    <row r="547" customFormat="1" ht="14" x14ac:dyDescent="0.3"/>
    <row r="548" customFormat="1" ht="14" x14ac:dyDescent="0.3"/>
    <row r="549" customFormat="1" ht="14" x14ac:dyDescent="0.3"/>
    <row r="550" customFormat="1" ht="14" x14ac:dyDescent="0.3"/>
    <row r="551" customFormat="1" ht="14" x14ac:dyDescent="0.3"/>
    <row r="552" customFormat="1" ht="14" x14ac:dyDescent="0.3"/>
    <row r="553" customFormat="1" ht="14" x14ac:dyDescent="0.3"/>
    <row r="554" customFormat="1" ht="14" x14ac:dyDescent="0.3"/>
    <row r="555" customFormat="1" ht="14" x14ac:dyDescent="0.3"/>
    <row r="556" customFormat="1" ht="14" x14ac:dyDescent="0.3"/>
    <row r="557" customFormat="1" ht="14" x14ac:dyDescent="0.3"/>
    <row r="558" customFormat="1" ht="14" x14ac:dyDescent="0.3"/>
    <row r="559" customFormat="1" ht="14" x14ac:dyDescent="0.3"/>
    <row r="560" customFormat="1" ht="14" x14ac:dyDescent="0.3"/>
    <row r="561" customFormat="1" ht="14" x14ac:dyDescent="0.3"/>
    <row r="562" customFormat="1" ht="14" x14ac:dyDescent="0.3"/>
    <row r="563" customFormat="1" ht="14" x14ac:dyDescent="0.3"/>
    <row r="564" customFormat="1" ht="14" x14ac:dyDescent="0.3"/>
    <row r="565" customFormat="1" ht="14" x14ac:dyDescent="0.3"/>
    <row r="566" customFormat="1" ht="14" x14ac:dyDescent="0.3"/>
    <row r="567" customFormat="1" ht="14" x14ac:dyDescent="0.3"/>
    <row r="568" customFormat="1" ht="14" x14ac:dyDescent="0.3"/>
    <row r="569" customFormat="1" ht="14" x14ac:dyDescent="0.3"/>
    <row r="570" customFormat="1" ht="14" x14ac:dyDescent="0.3"/>
    <row r="571" customFormat="1" ht="14" x14ac:dyDescent="0.3"/>
    <row r="572" customFormat="1" ht="14" x14ac:dyDescent="0.3"/>
    <row r="573" customFormat="1" ht="14" x14ac:dyDescent="0.3"/>
    <row r="574" customFormat="1" ht="14" x14ac:dyDescent="0.3"/>
    <row r="575" customFormat="1" ht="14" x14ac:dyDescent="0.3"/>
    <row r="576" customFormat="1" ht="14" x14ac:dyDescent="0.3"/>
    <row r="577" customFormat="1" ht="14" x14ac:dyDescent="0.3"/>
    <row r="578" customFormat="1" ht="14" x14ac:dyDescent="0.3"/>
    <row r="579" customFormat="1" ht="14" x14ac:dyDescent="0.3"/>
    <row r="580" customFormat="1" ht="14" x14ac:dyDescent="0.3"/>
    <row r="581" customFormat="1" ht="14" x14ac:dyDescent="0.3"/>
    <row r="582" customFormat="1" ht="14" x14ac:dyDescent="0.3"/>
    <row r="583" customFormat="1" ht="14" x14ac:dyDescent="0.3"/>
    <row r="584" customFormat="1" ht="14" x14ac:dyDescent="0.3"/>
    <row r="585" customFormat="1" ht="14" x14ac:dyDescent="0.3"/>
    <row r="586" customFormat="1" ht="14" x14ac:dyDescent="0.3"/>
    <row r="587" customFormat="1" ht="14" x14ac:dyDescent="0.3"/>
    <row r="588" customFormat="1" ht="14" x14ac:dyDescent="0.3"/>
    <row r="589" customFormat="1" ht="14" x14ac:dyDescent="0.3"/>
    <row r="590" customFormat="1" ht="14" x14ac:dyDescent="0.3"/>
    <row r="591" customFormat="1" ht="14" x14ac:dyDescent="0.3"/>
    <row r="592" customFormat="1" ht="14" x14ac:dyDescent="0.3"/>
    <row r="593" customFormat="1" ht="14" x14ac:dyDescent="0.3"/>
    <row r="594" customFormat="1" ht="14" x14ac:dyDescent="0.3"/>
    <row r="595" customFormat="1" ht="14" x14ac:dyDescent="0.3"/>
    <row r="596" customFormat="1" ht="14" x14ac:dyDescent="0.3"/>
    <row r="597" customFormat="1" ht="14" x14ac:dyDescent="0.3"/>
    <row r="598" customFormat="1" ht="14" x14ac:dyDescent="0.3"/>
    <row r="599" customFormat="1" ht="14" x14ac:dyDescent="0.3"/>
    <row r="600" customFormat="1" ht="14" x14ac:dyDescent="0.3"/>
    <row r="601" customFormat="1" ht="14" x14ac:dyDescent="0.3"/>
    <row r="602" customFormat="1" ht="14" x14ac:dyDescent="0.3"/>
    <row r="603" customFormat="1" ht="14" x14ac:dyDescent="0.3"/>
    <row r="604" customFormat="1" ht="14" x14ac:dyDescent="0.3"/>
    <row r="605" customFormat="1" ht="14" x14ac:dyDescent="0.3"/>
    <row r="606" customFormat="1" ht="14" x14ac:dyDescent="0.3"/>
    <row r="607" customFormat="1" ht="14" x14ac:dyDescent="0.3"/>
    <row r="608" customFormat="1" ht="14" x14ac:dyDescent="0.3"/>
    <row r="609" customFormat="1" ht="14" x14ac:dyDescent="0.3"/>
    <row r="610" customFormat="1" ht="14" x14ac:dyDescent="0.3"/>
    <row r="611" customFormat="1" ht="14" x14ac:dyDescent="0.3"/>
    <row r="612" customFormat="1" ht="14" x14ac:dyDescent="0.3"/>
    <row r="613" customFormat="1" ht="14" x14ac:dyDescent="0.3"/>
    <row r="614" customFormat="1" ht="14" x14ac:dyDescent="0.3"/>
    <row r="615" customFormat="1" ht="14" x14ac:dyDescent="0.3"/>
    <row r="616" customFormat="1" ht="14" x14ac:dyDescent="0.3"/>
    <row r="617" customFormat="1" ht="14" x14ac:dyDescent="0.3"/>
    <row r="618" customFormat="1" ht="14" x14ac:dyDescent="0.3"/>
    <row r="619" customFormat="1" ht="14" x14ac:dyDescent="0.3"/>
    <row r="620" customFormat="1" ht="14" x14ac:dyDescent="0.3"/>
    <row r="621" customFormat="1" ht="14" x14ac:dyDescent="0.3"/>
    <row r="622" customFormat="1" ht="14" x14ac:dyDescent="0.3"/>
    <row r="623" customFormat="1" ht="14" x14ac:dyDescent="0.3"/>
    <row r="624" customFormat="1" ht="14" x14ac:dyDescent="0.3"/>
    <row r="625" customFormat="1" ht="14" x14ac:dyDescent="0.3"/>
    <row r="626" customFormat="1" ht="14" x14ac:dyDescent="0.3"/>
    <row r="627" customFormat="1" ht="14" x14ac:dyDescent="0.3"/>
    <row r="628" customFormat="1" ht="14" x14ac:dyDescent="0.3"/>
    <row r="629" customFormat="1" ht="14" x14ac:dyDescent="0.3"/>
    <row r="630" customFormat="1" ht="14" x14ac:dyDescent="0.3"/>
    <row r="631" customFormat="1" ht="14" x14ac:dyDescent="0.3"/>
    <row r="632" customFormat="1" ht="14" x14ac:dyDescent="0.3"/>
    <row r="633" customFormat="1" ht="14" x14ac:dyDescent="0.3"/>
    <row r="634" customFormat="1" ht="14" x14ac:dyDescent="0.3"/>
    <row r="635" customFormat="1" ht="14" x14ac:dyDescent="0.3"/>
    <row r="636" customFormat="1" ht="14" x14ac:dyDescent="0.3"/>
    <row r="637" customFormat="1" ht="14" x14ac:dyDescent="0.3"/>
    <row r="638" customFormat="1" ht="14" x14ac:dyDescent="0.3"/>
    <row r="639" customFormat="1" ht="14" x14ac:dyDescent="0.3"/>
    <row r="640" customFormat="1" ht="14" x14ac:dyDescent="0.3"/>
    <row r="641" customFormat="1" ht="14" x14ac:dyDescent="0.3"/>
    <row r="642" customFormat="1" ht="14" x14ac:dyDescent="0.3"/>
    <row r="643" customFormat="1" ht="14" x14ac:dyDescent="0.3"/>
    <row r="644" customFormat="1" ht="14" x14ac:dyDescent="0.3"/>
    <row r="645" customFormat="1" ht="14" x14ac:dyDescent="0.3"/>
    <row r="646" customFormat="1" ht="14" x14ac:dyDescent="0.3"/>
    <row r="647" customFormat="1" ht="14" x14ac:dyDescent="0.3"/>
    <row r="648" customFormat="1" ht="14" x14ac:dyDescent="0.3"/>
    <row r="649" customFormat="1" ht="14" x14ac:dyDescent="0.3"/>
    <row r="650" customFormat="1" ht="14" x14ac:dyDescent="0.3"/>
    <row r="651" customFormat="1" ht="14" x14ac:dyDescent="0.3"/>
    <row r="652" customFormat="1" ht="14" x14ac:dyDescent="0.3"/>
    <row r="653" customFormat="1" ht="14" x14ac:dyDescent="0.3"/>
    <row r="654" customFormat="1" ht="14" x14ac:dyDescent="0.3"/>
    <row r="655" customFormat="1" ht="14" x14ac:dyDescent="0.3"/>
    <row r="656" customFormat="1" ht="14" x14ac:dyDescent="0.3"/>
    <row r="657" customFormat="1" ht="14" x14ac:dyDescent="0.3"/>
    <row r="658" customFormat="1" ht="14" x14ac:dyDescent="0.3"/>
    <row r="659" customFormat="1" ht="14" x14ac:dyDescent="0.3"/>
    <row r="660" customFormat="1" ht="14" x14ac:dyDescent="0.3"/>
    <row r="661" customFormat="1" ht="14" x14ac:dyDescent="0.3"/>
    <row r="662" customFormat="1" ht="14" x14ac:dyDescent="0.3"/>
    <row r="663" customFormat="1" ht="14" x14ac:dyDescent="0.3"/>
    <row r="664" customFormat="1" ht="14" x14ac:dyDescent="0.3"/>
    <row r="665" customFormat="1" ht="14" x14ac:dyDescent="0.3"/>
    <row r="666" customFormat="1" ht="14" x14ac:dyDescent="0.3"/>
    <row r="667" customFormat="1" ht="14" x14ac:dyDescent="0.3"/>
    <row r="668" customFormat="1" ht="14" x14ac:dyDescent="0.3"/>
    <row r="669" customFormat="1" ht="14" x14ac:dyDescent="0.3"/>
    <row r="670" customFormat="1" ht="14" x14ac:dyDescent="0.3"/>
    <row r="671" customFormat="1" ht="14" x14ac:dyDescent="0.3"/>
    <row r="672" customFormat="1" ht="14" x14ac:dyDescent="0.3"/>
    <row r="673" customFormat="1" ht="14" x14ac:dyDescent="0.3"/>
    <row r="674" customFormat="1" ht="14" x14ac:dyDescent="0.3"/>
    <row r="675" customFormat="1" ht="14" x14ac:dyDescent="0.3"/>
    <row r="676" customFormat="1" ht="14" x14ac:dyDescent="0.3"/>
    <row r="677" customFormat="1" ht="14" x14ac:dyDescent="0.3"/>
    <row r="678" customFormat="1" ht="14" x14ac:dyDescent="0.3"/>
    <row r="679" customFormat="1" ht="14" x14ac:dyDescent="0.3"/>
    <row r="680" customFormat="1" ht="14" x14ac:dyDescent="0.3"/>
    <row r="681" customFormat="1" ht="14" x14ac:dyDescent="0.3"/>
    <row r="682" customFormat="1" ht="14" x14ac:dyDescent="0.3"/>
    <row r="683" customFormat="1" ht="14" x14ac:dyDescent="0.3"/>
    <row r="684" customFormat="1" ht="14" x14ac:dyDescent="0.3"/>
    <row r="685" customFormat="1" ht="14" x14ac:dyDescent="0.3"/>
    <row r="686" customFormat="1" ht="14" x14ac:dyDescent="0.3"/>
    <row r="687" customFormat="1" ht="14" x14ac:dyDescent="0.3"/>
    <row r="688" customFormat="1" ht="14" x14ac:dyDescent="0.3"/>
    <row r="689" customFormat="1" ht="14" x14ac:dyDescent="0.3"/>
    <row r="690" customFormat="1" ht="14" x14ac:dyDescent="0.3"/>
    <row r="691" customFormat="1" ht="14" x14ac:dyDescent="0.3"/>
    <row r="692" customFormat="1" ht="14" x14ac:dyDescent="0.3"/>
    <row r="693" customFormat="1" ht="14" x14ac:dyDescent="0.3"/>
    <row r="694" customFormat="1" ht="14" x14ac:dyDescent="0.3"/>
    <row r="695" customFormat="1" ht="14" x14ac:dyDescent="0.3"/>
    <row r="696" customFormat="1" ht="14" x14ac:dyDescent="0.3"/>
    <row r="697" customFormat="1" ht="14" x14ac:dyDescent="0.3"/>
    <row r="698" customFormat="1" ht="14" x14ac:dyDescent="0.3"/>
    <row r="699" customFormat="1" ht="14" x14ac:dyDescent="0.3"/>
    <row r="700" customFormat="1" ht="14" x14ac:dyDescent="0.3"/>
    <row r="701" customFormat="1" ht="14" x14ac:dyDescent="0.3"/>
    <row r="702" customFormat="1" ht="14" x14ac:dyDescent="0.3"/>
    <row r="703" customFormat="1" ht="14" x14ac:dyDescent="0.3"/>
    <row r="704" customFormat="1" ht="14" x14ac:dyDescent="0.3"/>
    <row r="705" customFormat="1" ht="14" x14ac:dyDescent="0.3"/>
    <row r="706" customFormat="1" ht="14" x14ac:dyDescent="0.3"/>
    <row r="707" customFormat="1" ht="14" x14ac:dyDescent="0.3"/>
    <row r="708" customFormat="1" ht="14" x14ac:dyDescent="0.3"/>
    <row r="709" customFormat="1" ht="14" x14ac:dyDescent="0.3"/>
    <row r="710" customFormat="1" ht="14" x14ac:dyDescent="0.3"/>
    <row r="711" customFormat="1" ht="14" x14ac:dyDescent="0.3"/>
    <row r="712" customFormat="1" ht="14" x14ac:dyDescent="0.3"/>
    <row r="713" customFormat="1" ht="14" x14ac:dyDescent="0.3"/>
    <row r="714" customFormat="1" ht="14" x14ac:dyDescent="0.3"/>
    <row r="715" customFormat="1" ht="14" x14ac:dyDescent="0.3"/>
    <row r="716" customFormat="1" ht="14" x14ac:dyDescent="0.3"/>
    <row r="717" customFormat="1" ht="14" x14ac:dyDescent="0.3"/>
    <row r="718" customFormat="1" ht="14" x14ac:dyDescent="0.3"/>
    <row r="719" customFormat="1" ht="14" x14ac:dyDescent="0.3"/>
    <row r="720" customFormat="1" ht="14" x14ac:dyDescent="0.3"/>
    <row r="721" customFormat="1" ht="14" x14ac:dyDescent="0.3"/>
    <row r="722" customFormat="1" ht="14" x14ac:dyDescent="0.3"/>
    <row r="723" customFormat="1" ht="14" x14ac:dyDescent="0.3"/>
    <row r="724" customFormat="1" ht="14" x14ac:dyDescent="0.3"/>
    <row r="725" customFormat="1" ht="14" x14ac:dyDescent="0.3"/>
    <row r="726" customFormat="1" ht="14" x14ac:dyDescent="0.3"/>
    <row r="727" customFormat="1" ht="14" x14ac:dyDescent="0.3"/>
    <row r="728" customFormat="1" ht="14" x14ac:dyDescent="0.3"/>
    <row r="729" customFormat="1" ht="14" x14ac:dyDescent="0.3"/>
    <row r="730" customFormat="1" ht="14" x14ac:dyDescent="0.3"/>
    <row r="731" customFormat="1" ht="14" x14ac:dyDescent="0.3"/>
    <row r="732" customFormat="1" ht="14" x14ac:dyDescent="0.3"/>
    <row r="733" customFormat="1" ht="14" x14ac:dyDescent="0.3"/>
    <row r="734" customFormat="1" ht="14" x14ac:dyDescent="0.3"/>
    <row r="735" customFormat="1" ht="14" x14ac:dyDescent="0.3"/>
    <row r="736" customFormat="1" ht="14" x14ac:dyDescent="0.3"/>
    <row r="737" customFormat="1" ht="14" x14ac:dyDescent="0.3"/>
    <row r="738" customFormat="1" ht="14" x14ac:dyDescent="0.3"/>
    <row r="739" customFormat="1" ht="14" x14ac:dyDescent="0.3"/>
    <row r="740" customFormat="1" ht="14" x14ac:dyDescent="0.3"/>
    <row r="741" customFormat="1" ht="14" x14ac:dyDescent="0.3"/>
    <row r="742" customFormat="1" ht="14" x14ac:dyDescent="0.3"/>
    <row r="743" customFormat="1" ht="14" x14ac:dyDescent="0.3"/>
    <row r="744" customFormat="1" ht="14" x14ac:dyDescent="0.3"/>
    <row r="745" customFormat="1" ht="14" x14ac:dyDescent="0.3"/>
    <row r="746" customFormat="1" ht="14" x14ac:dyDescent="0.3"/>
    <row r="747" customFormat="1" ht="14" x14ac:dyDescent="0.3"/>
    <row r="748" customFormat="1" ht="14" x14ac:dyDescent="0.3"/>
    <row r="749" customFormat="1" ht="14" x14ac:dyDescent="0.3"/>
    <row r="750" customFormat="1" ht="14" x14ac:dyDescent="0.3"/>
    <row r="751" customFormat="1" ht="14" x14ac:dyDescent="0.3"/>
    <row r="752" customFormat="1" ht="14" x14ac:dyDescent="0.3"/>
    <row r="753" customFormat="1" ht="14" x14ac:dyDescent="0.3"/>
    <row r="754" customFormat="1" ht="14" x14ac:dyDescent="0.3"/>
    <row r="755" customFormat="1" ht="14" x14ac:dyDescent="0.3"/>
    <row r="756" customFormat="1" ht="14" x14ac:dyDescent="0.3"/>
    <row r="757" customFormat="1" ht="14" x14ac:dyDescent="0.3"/>
    <row r="758" customFormat="1" ht="14" x14ac:dyDescent="0.3"/>
    <row r="759" customFormat="1" ht="14" x14ac:dyDescent="0.3"/>
    <row r="760" customFormat="1" ht="14" x14ac:dyDescent="0.3"/>
    <row r="761" customFormat="1" ht="14" x14ac:dyDescent="0.3"/>
    <row r="762" customFormat="1" ht="14" x14ac:dyDescent="0.3"/>
    <row r="763" customFormat="1" ht="14" x14ac:dyDescent="0.3"/>
    <row r="764" customFormat="1" ht="14" x14ac:dyDescent="0.3"/>
    <row r="765" customFormat="1" ht="14" x14ac:dyDescent="0.3"/>
    <row r="766" customFormat="1" ht="14" x14ac:dyDescent="0.3"/>
    <row r="767" customFormat="1" ht="14" x14ac:dyDescent="0.3"/>
    <row r="768" customFormat="1" ht="14" x14ac:dyDescent="0.3"/>
    <row r="769" customFormat="1" ht="14" x14ac:dyDescent="0.3"/>
    <row r="770" customFormat="1" ht="14" x14ac:dyDescent="0.3"/>
    <row r="771" customFormat="1" ht="14" x14ac:dyDescent="0.3"/>
    <row r="772" customFormat="1" ht="14" x14ac:dyDescent="0.3"/>
    <row r="773" customFormat="1" ht="14" x14ac:dyDescent="0.3"/>
    <row r="774" customFormat="1" ht="14" x14ac:dyDescent="0.3"/>
    <row r="775" customFormat="1" ht="14" x14ac:dyDescent="0.3"/>
    <row r="776" customFormat="1" ht="14" x14ac:dyDescent="0.3"/>
    <row r="777" customFormat="1" ht="14" x14ac:dyDescent="0.3"/>
    <row r="778" customFormat="1" ht="14" x14ac:dyDescent="0.3"/>
    <row r="779" customFormat="1" ht="14" x14ac:dyDescent="0.3"/>
    <row r="780" customFormat="1" ht="14" x14ac:dyDescent="0.3"/>
    <row r="781" customFormat="1" ht="14" x14ac:dyDescent="0.3"/>
    <row r="782" customFormat="1" ht="14" x14ac:dyDescent="0.3"/>
    <row r="783" customFormat="1" ht="14" x14ac:dyDescent="0.3"/>
    <row r="784" customFormat="1" ht="14" x14ac:dyDescent="0.3"/>
    <row r="785" customFormat="1" ht="14" x14ac:dyDescent="0.3"/>
    <row r="786" customFormat="1" ht="14" x14ac:dyDescent="0.3"/>
    <row r="787" customFormat="1" ht="14" x14ac:dyDescent="0.3"/>
    <row r="788" customFormat="1" ht="14" x14ac:dyDescent="0.3"/>
    <row r="789" customFormat="1" ht="14" x14ac:dyDescent="0.3"/>
    <row r="790" customFormat="1" ht="14" x14ac:dyDescent="0.3"/>
    <row r="791" customFormat="1" ht="14" x14ac:dyDescent="0.3"/>
    <row r="792" customFormat="1" ht="14" x14ac:dyDescent="0.3"/>
    <row r="793" customFormat="1" ht="14" x14ac:dyDescent="0.3"/>
    <row r="794" customFormat="1" ht="14" x14ac:dyDescent="0.3"/>
    <row r="795" customFormat="1" ht="14" x14ac:dyDescent="0.3"/>
    <row r="796" customFormat="1" ht="14" x14ac:dyDescent="0.3"/>
    <row r="797" customFormat="1" ht="14" x14ac:dyDescent="0.3"/>
    <row r="798" customFormat="1" ht="14" x14ac:dyDescent="0.3"/>
    <row r="799" customFormat="1" ht="14" x14ac:dyDescent="0.3"/>
    <row r="800" customFormat="1" ht="14" x14ac:dyDescent="0.3"/>
    <row r="801" customFormat="1" ht="14" x14ac:dyDescent="0.3"/>
    <row r="802" customFormat="1" ht="14" x14ac:dyDescent="0.3"/>
    <row r="803" customFormat="1" ht="14" x14ac:dyDescent="0.3"/>
    <row r="804" customFormat="1" ht="14" x14ac:dyDescent="0.3"/>
    <row r="805" customFormat="1" ht="14" x14ac:dyDescent="0.3"/>
    <row r="806" customFormat="1" ht="14" x14ac:dyDescent="0.3"/>
    <row r="807" customFormat="1" ht="14" x14ac:dyDescent="0.3"/>
    <row r="808" customFormat="1" ht="14" x14ac:dyDescent="0.3"/>
    <row r="809" customFormat="1" ht="14" x14ac:dyDescent="0.3"/>
    <row r="810" customFormat="1" ht="14" x14ac:dyDescent="0.3"/>
    <row r="811" customFormat="1" ht="14" x14ac:dyDescent="0.3"/>
    <row r="812" customFormat="1" ht="14" x14ac:dyDescent="0.3"/>
    <row r="813" customFormat="1" ht="14" x14ac:dyDescent="0.3"/>
    <row r="814" customFormat="1" ht="14" x14ac:dyDescent="0.3"/>
    <row r="815" customFormat="1" ht="14" x14ac:dyDescent="0.3"/>
    <row r="816" customFormat="1" ht="14" x14ac:dyDescent="0.3"/>
    <row r="817" customFormat="1" ht="14" x14ac:dyDescent="0.3"/>
    <row r="818" customFormat="1" ht="14" x14ac:dyDescent="0.3"/>
    <row r="819" customFormat="1" ht="14" x14ac:dyDescent="0.3"/>
    <row r="820" customFormat="1" ht="14" x14ac:dyDescent="0.3"/>
    <row r="821" customFormat="1" ht="14" x14ac:dyDescent="0.3"/>
    <row r="822" customFormat="1" ht="14" x14ac:dyDescent="0.3"/>
    <row r="823" customFormat="1" ht="14" x14ac:dyDescent="0.3"/>
    <row r="824" customFormat="1" ht="14" x14ac:dyDescent="0.3"/>
    <row r="825" customFormat="1" ht="14" x14ac:dyDescent="0.3"/>
    <row r="826" customFormat="1" ht="14" x14ac:dyDescent="0.3"/>
    <row r="827" customFormat="1" ht="14" x14ac:dyDescent="0.3"/>
    <row r="828" customFormat="1" ht="14" x14ac:dyDescent="0.3"/>
    <row r="829" customFormat="1" ht="14" x14ac:dyDescent="0.3"/>
    <row r="830" customFormat="1" ht="14" x14ac:dyDescent="0.3"/>
    <row r="831" customFormat="1" ht="14" x14ac:dyDescent="0.3"/>
    <row r="832" customFormat="1" ht="14" x14ac:dyDescent="0.3"/>
    <row r="833" customFormat="1" ht="14" x14ac:dyDescent="0.3"/>
    <row r="834" customFormat="1" ht="14" x14ac:dyDescent="0.3"/>
    <row r="835" customFormat="1" ht="14" x14ac:dyDescent="0.3"/>
    <row r="836" customFormat="1" ht="14" x14ac:dyDescent="0.3"/>
    <row r="837" customFormat="1" ht="14" x14ac:dyDescent="0.3"/>
    <row r="838" customFormat="1" ht="14" x14ac:dyDescent="0.3"/>
    <row r="839" customFormat="1" ht="14" x14ac:dyDescent="0.3"/>
    <row r="840" customFormat="1" ht="14" x14ac:dyDescent="0.3"/>
    <row r="841" customFormat="1" ht="14" x14ac:dyDescent="0.3"/>
    <row r="842" customFormat="1" ht="14" x14ac:dyDescent="0.3"/>
    <row r="843" customFormat="1" ht="14" x14ac:dyDescent="0.3"/>
    <row r="844" customFormat="1" ht="14" x14ac:dyDescent="0.3"/>
    <row r="845" customFormat="1" ht="14" x14ac:dyDescent="0.3"/>
    <row r="846" customFormat="1" ht="14" x14ac:dyDescent="0.3"/>
    <row r="847" customFormat="1" ht="14" x14ac:dyDescent="0.3"/>
    <row r="848" customFormat="1" ht="14" x14ac:dyDescent="0.3"/>
    <row r="849" customFormat="1" ht="14" x14ac:dyDescent="0.3"/>
    <row r="850" customFormat="1" ht="14" x14ac:dyDescent="0.3"/>
    <row r="851" customFormat="1" ht="14" x14ac:dyDescent="0.3"/>
    <row r="852" customFormat="1" ht="14" x14ac:dyDescent="0.3"/>
    <row r="853" customFormat="1" ht="14" x14ac:dyDescent="0.3"/>
    <row r="854" customFormat="1" ht="14" x14ac:dyDescent="0.3"/>
    <row r="855" customFormat="1" ht="14" x14ac:dyDescent="0.3"/>
    <row r="856" customFormat="1" ht="14" x14ac:dyDescent="0.3"/>
    <row r="857" customFormat="1" ht="14" x14ac:dyDescent="0.3"/>
    <row r="858" customFormat="1" ht="14" x14ac:dyDescent="0.3"/>
    <row r="859" customFormat="1" ht="14" x14ac:dyDescent="0.3"/>
    <row r="860" customFormat="1" ht="14" x14ac:dyDescent="0.3"/>
    <row r="861" customFormat="1" ht="14" x14ac:dyDescent="0.3"/>
    <row r="862" customFormat="1" ht="14" x14ac:dyDescent="0.3"/>
    <row r="863" customFormat="1" ht="14" x14ac:dyDescent="0.3"/>
    <row r="864" customFormat="1" ht="14" x14ac:dyDescent="0.3"/>
    <row r="865" customFormat="1" ht="14" x14ac:dyDescent="0.3"/>
    <row r="866" customFormat="1" ht="14" x14ac:dyDescent="0.3"/>
    <row r="867" customFormat="1" ht="14" x14ac:dyDescent="0.3"/>
    <row r="868" customFormat="1" ht="14" x14ac:dyDescent="0.3"/>
    <row r="869" customFormat="1" ht="14" x14ac:dyDescent="0.3"/>
    <row r="870" customFormat="1" ht="14" x14ac:dyDescent="0.3"/>
    <row r="871" customFormat="1" ht="14" x14ac:dyDescent="0.3"/>
    <row r="872" customFormat="1" ht="14" x14ac:dyDescent="0.3"/>
    <row r="873" customFormat="1" ht="14" x14ac:dyDescent="0.3"/>
    <row r="874" customFormat="1" ht="14" x14ac:dyDescent="0.3"/>
    <row r="875" customFormat="1" ht="14" x14ac:dyDescent="0.3"/>
    <row r="876" customFormat="1" ht="14" x14ac:dyDescent="0.3"/>
    <row r="877" customFormat="1" ht="14" x14ac:dyDescent="0.3"/>
    <row r="878" customFormat="1" ht="14" x14ac:dyDescent="0.3"/>
    <row r="879" customFormat="1" ht="14" x14ac:dyDescent="0.3"/>
    <row r="880" customFormat="1" ht="14" x14ac:dyDescent="0.3"/>
    <row r="881" customFormat="1" ht="14" x14ac:dyDescent="0.3"/>
    <row r="882" customFormat="1" ht="14" x14ac:dyDescent="0.3"/>
    <row r="883" customFormat="1" ht="14" x14ac:dyDescent="0.3"/>
    <row r="884" customFormat="1" ht="14" x14ac:dyDescent="0.3"/>
    <row r="885" customFormat="1" ht="14" x14ac:dyDescent="0.3"/>
    <row r="886" customFormat="1" ht="14" x14ac:dyDescent="0.3"/>
    <row r="887" customFormat="1" ht="14" x14ac:dyDescent="0.3"/>
    <row r="888" customFormat="1" ht="14" x14ac:dyDescent="0.3"/>
    <row r="889" customFormat="1" ht="14" x14ac:dyDescent="0.3"/>
    <row r="890" customFormat="1" ht="14" x14ac:dyDescent="0.3"/>
    <row r="891" customFormat="1" ht="14" x14ac:dyDescent="0.3"/>
    <row r="892" customFormat="1" ht="14" x14ac:dyDescent="0.3"/>
    <row r="893" customFormat="1" ht="14" x14ac:dyDescent="0.3"/>
    <row r="894" customFormat="1" ht="14" x14ac:dyDescent="0.3"/>
    <row r="895" customFormat="1" ht="14" x14ac:dyDescent="0.3"/>
    <row r="896" customFormat="1" ht="14" x14ac:dyDescent="0.3"/>
    <row r="897" customFormat="1" ht="14" x14ac:dyDescent="0.3"/>
    <row r="898" customFormat="1" ht="14" x14ac:dyDescent="0.3"/>
    <row r="899" customFormat="1" ht="14" x14ac:dyDescent="0.3"/>
    <row r="900" customFormat="1" ht="14" x14ac:dyDescent="0.3"/>
    <row r="901" customFormat="1" ht="14" x14ac:dyDescent="0.3"/>
    <row r="902" customFormat="1" ht="14" x14ac:dyDescent="0.3"/>
    <row r="903" customFormat="1" ht="14" x14ac:dyDescent="0.3"/>
    <row r="904" customFormat="1" ht="14" x14ac:dyDescent="0.3"/>
    <row r="905" customFormat="1" ht="14" x14ac:dyDescent="0.3"/>
    <row r="906" customFormat="1" ht="14" x14ac:dyDescent="0.3"/>
    <row r="907" customFormat="1" ht="14" x14ac:dyDescent="0.3"/>
    <row r="908" customFormat="1" ht="14" x14ac:dyDescent="0.3"/>
    <row r="909" customFormat="1" ht="14" x14ac:dyDescent="0.3"/>
    <row r="910" customFormat="1" ht="14" x14ac:dyDescent="0.3"/>
    <row r="911" customFormat="1" ht="14" x14ac:dyDescent="0.3"/>
    <row r="912" customFormat="1" ht="14" x14ac:dyDescent="0.3"/>
    <row r="913" customFormat="1" ht="14" x14ac:dyDescent="0.3"/>
    <row r="914" customFormat="1" ht="14" x14ac:dyDescent="0.3"/>
    <row r="915" customFormat="1" ht="14" x14ac:dyDescent="0.3"/>
    <row r="916" customFormat="1" ht="14" x14ac:dyDescent="0.3"/>
    <row r="917" customFormat="1" ht="14" x14ac:dyDescent="0.3"/>
    <row r="918" customFormat="1" ht="14" x14ac:dyDescent="0.3"/>
    <row r="919" customFormat="1" ht="14" x14ac:dyDescent="0.3"/>
    <row r="920" customFormat="1" ht="14" x14ac:dyDescent="0.3"/>
    <row r="921" customFormat="1" ht="14" x14ac:dyDescent="0.3"/>
    <row r="922" customFormat="1" ht="14" x14ac:dyDescent="0.3"/>
    <row r="923" customFormat="1" ht="14" x14ac:dyDescent="0.3"/>
    <row r="924" customFormat="1" ht="14" x14ac:dyDescent="0.3"/>
    <row r="925" customFormat="1" ht="14" x14ac:dyDescent="0.3"/>
    <row r="926" customFormat="1" ht="14" x14ac:dyDescent="0.3"/>
    <row r="927" customFormat="1" ht="14" x14ac:dyDescent="0.3"/>
    <row r="928" customFormat="1" ht="14" x14ac:dyDescent="0.3"/>
    <row r="929" customFormat="1" ht="14" x14ac:dyDescent="0.3"/>
    <row r="930" customFormat="1" ht="14" x14ac:dyDescent="0.3"/>
    <row r="931" customFormat="1" ht="14" x14ac:dyDescent="0.3"/>
    <row r="932" customFormat="1" ht="14" x14ac:dyDescent="0.3"/>
    <row r="933" customFormat="1" ht="14" x14ac:dyDescent="0.3"/>
    <row r="934" customFormat="1" ht="14" x14ac:dyDescent="0.3"/>
    <row r="935" customFormat="1" ht="14" x14ac:dyDescent="0.3"/>
    <row r="936" customFormat="1" ht="14" x14ac:dyDescent="0.3"/>
    <row r="937" customFormat="1" ht="14" x14ac:dyDescent="0.3"/>
    <row r="938" customFormat="1" ht="14" x14ac:dyDescent="0.3"/>
    <row r="939" customFormat="1" ht="14" x14ac:dyDescent="0.3"/>
    <row r="940" customFormat="1" ht="14" x14ac:dyDescent="0.3"/>
    <row r="941" customFormat="1" ht="14" x14ac:dyDescent="0.3"/>
    <row r="942" customFormat="1" ht="14" x14ac:dyDescent="0.3"/>
    <row r="943" customFormat="1" ht="14" x14ac:dyDescent="0.3"/>
    <row r="944" customFormat="1" ht="14" x14ac:dyDescent="0.3"/>
    <row r="945" customFormat="1" ht="14" x14ac:dyDescent="0.3"/>
    <row r="946" customFormat="1" ht="14" x14ac:dyDescent="0.3"/>
    <row r="947" customFormat="1" ht="14" x14ac:dyDescent="0.3"/>
    <row r="948" customFormat="1" ht="14" x14ac:dyDescent="0.3"/>
    <row r="949" customFormat="1" ht="14" x14ac:dyDescent="0.3"/>
    <row r="950" customFormat="1" ht="14" x14ac:dyDescent="0.3"/>
    <row r="951" customFormat="1" ht="14" x14ac:dyDescent="0.3"/>
    <row r="952" customFormat="1" ht="14" x14ac:dyDescent="0.3"/>
    <row r="953" customFormat="1" ht="14" x14ac:dyDescent="0.3"/>
    <row r="954" customFormat="1" ht="14" x14ac:dyDescent="0.3"/>
    <row r="955" customFormat="1" ht="14" x14ac:dyDescent="0.3"/>
    <row r="956" customFormat="1" ht="14" x14ac:dyDescent="0.3"/>
    <row r="957" customFormat="1" ht="14" x14ac:dyDescent="0.3"/>
    <row r="958" customFormat="1" ht="14" x14ac:dyDescent="0.3"/>
    <row r="959" customFormat="1" ht="14" x14ac:dyDescent="0.3"/>
    <row r="960" customFormat="1" ht="14" x14ac:dyDescent="0.3"/>
    <row r="961" customFormat="1" ht="14" x14ac:dyDescent="0.3"/>
    <row r="962" customFormat="1" ht="14" x14ac:dyDescent="0.3"/>
    <row r="963" customFormat="1" ht="14" x14ac:dyDescent="0.3"/>
    <row r="964" customFormat="1" ht="14" x14ac:dyDescent="0.3"/>
    <row r="965" customFormat="1" ht="14" x14ac:dyDescent="0.3"/>
    <row r="966" customFormat="1" ht="14" x14ac:dyDescent="0.3"/>
    <row r="967" customFormat="1" ht="14" x14ac:dyDescent="0.3"/>
    <row r="968" customFormat="1" ht="14" x14ac:dyDescent="0.3"/>
    <row r="969" customFormat="1" ht="14" x14ac:dyDescent="0.3"/>
    <row r="970" customFormat="1" ht="14" x14ac:dyDescent="0.3"/>
    <row r="971" customFormat="1" ht="14" x14ac:dyDescent="0.3"/>
    <row r="972" customFormat="1" ht="14" x14ac:dyDescent="0.3"/>
    <row r="973" customFormat="1" ht="14" x14ac:dyDescent="0.3"/>
    <row r="974" customFormat="1" ht="14" x14ac:dyDescent="0.3"/>
    <row r="975" customFormat="1" ht="14" x14ac:dyDescent="0.3"/>
    <row r="976" customFormat="1" ht="14" x14ac:dyDescent="0.3"/>
    <row r="977" customFormat="1" ht="14" x14ac:dyDescent="0.3"/>
    <row r="978" customFormat="1" ht="14" x14ac:dyDescent="0.3"/>
    <row r="979" customFormat="1" ht="14" x14ac:dyDescent="0.3"/>
    <row r="980" customFormat="1" ht="14" x14ac:dyDescent="0.3"/>
    <row r="981" customFormat="1" ht="14" x14ac:dyDescent="0.3"/>
    <row r="982" customFormat="1" ht="14" x14ac:dyDescent="0.3"/>
    <row r="983" customFormat="1" ht="14" x14ac:dyDescent="0.3"/>
    <row r="984" customFormat="1" ht="14" x14ac:dyDescent="0.3"/>
    <row r="985" customFormat="1" ht="14" x14ac:dyDescent="0.3"/>
    <row r="986" customFormat="1" ht="14" x14ac:dyDescent="0.3"/>
    <row r="987" customFormat="1" ht="14" x14ac:dyDescent="0.3"/>
    <row r="988" customFormat="1" ht="14" x14ac:dyDescent="0.3"/>
    <row r="989" customFormat="1" ht="14" x14ac:dyDescent="0.3"/>
    <row r="990" customFormat="1" ht="14" x14ac:dyDescent="0.3"/>
    <row r="991" customFormat="1" ht="14" x14ac:dyDescent="0.3"/>
    <row r="992" customFormat="1" ht="14" x14ac:dyDescent="0.3"/>
    <row r="993" customFormat="1" ht="14" x14ac:dyDescent="0.3"/>
    <row r="994" customFormat="1" ht="14" x14ac:dyDescent="0.3"/>
    <row r="995" customFormat="1" ht="14" x14ac:dyDescent="0.3"/>
    <row r="996" customFormat="1" ht="14" x14ac:dyDescent="0.3"/>
    <row r="997" customFormat="1" ht="14" x14ac:dyDescent="0.3"/>
    <row r="998" customFormat="1" ht="14" x14ac:dyDescent="0.3"/>
    <row r="999" customFormat="1" ht="14" x14ac:dyDescent="0.3"/>
    <row r="1000" customFormat="1" ht="14" x14ac:dyDescent="0.3"/>
    <row r="1001" customFormat="1" ht="14" x14ac:dyDescent="0.3"/>
    <row r="1002" customFormat="1" ht="14" x14ac:dyDescent="0.3"/>
    <row r="1003" customFormat="1" ht="14" x14ac:dyDescent="0.3"/>
    <row r="1004" customFormat="1" ht="14" x14ac:dyDescent="0.3"/>
    <row r="1005" customFormat="1" ht="14" x14ac:dyDescent="0.3"/>
    <row r="1006" customFormat="1" ht="14" x14ac:dyDescent="0.3"/>
    <row r="1007" customFormat="1" ht="14" x14ac:dyDescent="0.3"/>
    <row r="1008" customFormat="1" ht="14" x14ac:dyDescent="0.3"/>
    <row r="1009" customFormat="1" ht="14" x14ac:dyDescent="0.3"/>
    <row r="1010" customFormat="1" ht="14" x14ac:dyDescent="0.3"/>
    <row r="1011" customFormat="1" ht="14" x14ac:dyDescent="0.3"/>
    <row r="1012" customFormat="1" ht="14" x14ac:dyDescent="0.3"/>
    <row r="1013" customFormat="1" ht="14" x14ac:dyDescent="0.3"/>
    <row r="1014" customFormat="1" ht="14" x14ac:dyDescent="0.3"/>
    <row r="1015" customFormat="1" ht="14" x14ac:dyDescent="0.3"/>
    <row r="1016" customFormat="1" ht="14" x14ac:dyDescent="0.3"/>
    <row r="1017" customFormat="1" ht="14" x14ac:dyDescent="0.3"/>
    <row r="1018" customFormat="1" ht="14" x14ac:dyDescent="0.3"/>
    <row r="1019" customFormat="1" ht="14" x14ac:dyDescent="0.3"/>
    <row r="1020" customFormat="1" ht="14" x14ac:dyDescent="0.3"/>
    <row r="1021" customFormat="1" ht="14" x14ac:dyDescent="0.3"/>
    <row r="1022" customFormat="1" ht="14" x14ac:dyDescent="0.3"/>
    <row r="1023" customFormat="1" ht="14" x14ac:dyDescent="0.3"/>
    <row r="1024" customFormat="1" ht="14" x14ac:dyDescent="0.3"/>
    <row r="1025" customFormat="1" ht="14" x14ac:dyDescent="0.3"/>
    <row r="1026" customFormat="1" ht="14" x14ac:dyDescent="0.3"/>
    <row r="1027" customFormat="1" ht="14" x14ac:dyDescent="0.3"/>
    <row r="1028" customFormat="1" ht="14" x14ac:dyDescent="0.3"/>
    <row r="1029" customFormat="1" ht="14" x14ac:dyDescent="0.3"/>
    <row r="1030" customFormat="1" ht="14" x14ac:dyDescent="0.3"/>
    <row r="1031" customFormat="1" ht="14" x14ac:dyDescent="0.3"/>
    <row r="1032" customFormat="1" ht="14" x14ac:dyDescent="0.3"/>
    <row r="1033" customFormat="1" ht="14" x14ac:dyDescent="0.3"/>
    <row r="1034" customFormat="1" ht="14" x14ac:dyDescent="0.3"/>
    <row r="1035" customFormat="1" ht="14" x14ac:dyDescent="0.3"/>
    <row r="1036" customFormat="1" ht="14" x14ac:dyDescent="0.3"/>
    <row r="1037" customFormat="1" ht="14" x14ac:dyDescent="0.3"/>
    <row r="1038" customFormat="1"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D205:D209 D192:D193 D238:D245 D221:D225 D213:D217 D254:D256 D265:D267 D275:D305 D7:D174" xr:uid="{BCD442DF-9C4E-4A43-AD9C-C08E3108F65D}">
      <formula1>"AGP,CLH,CLT,COM,CTD,CTI,DES,DISP,ELE,ESG,EST,EXM,EXQ,EXR,FRQ,REV,VAGO"</formula1>
    </dataValidation>
    <dataValidation type="list" allowBlank="1" sqref="B7:B174" xr:uid="{4C5557BB-AAF6-4A31-ADC4-4FAE695491EB}">
      <formula1>"DAS,DAS-1,DAS-2,DAS-3,DAS-4,DAS-5,CAA-1,CAA-2,CAA-3,CAA-4,CAA-5"</formula1>
    </dataValidation>
    <dataValidation type="list" allowBlank="1" sqref="B192:B193 B205:B209 B213:B217 B221:B225 B238:B245 B247 B254:B256 B258 B265:B267 B269" xr:uid="{57618930-E02C-4FBE-A865-9E2C641BF0E7}">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8AAD5-9021-4ABE-9849-C106109F4CE9}">
  <dimension ref="A1:AD1038"/>
  <sheetViews>
    <sheetView workbookViewId="0">
      <selection sqref="A1:XFD1048576"/>
    </sheetView>
  </sheetViews>
  <sheetFormatPr defaultColWidth="12.58203125" defaultRowHeight="15" customHeight="1" x14ac:dyDescent="0.3"/>
  <cols>
    <col min="1" max="1" width="43.08203125" customWidth="1"/>
    <col min="2" max="2" width="12.75" customWidth="1"/>
    <col min="3" max="3" width="30.5" customWidth="1"/>
    <col min="4" max="4" width="14.5" customWidth="1"/>
    <col min="5" max="5" width="9.58203125" customWidth="1"/>
    <col min="6" max="6" width="43.33203125" customWidth="1"/>
    <col min="7" max="7" width="18.08203125" customWidth="1"/>
    <col min="8" max="8" width="18.25" customWidth="1"/>
    <col min="9" max="9" width="17.83203125" customWidth="1"/>
    <col min="10" max="10" width="15.5820312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749</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131" t="s">
        <v>750</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5" t="s">
        <v>185</v>
      </c>
      <c r="B7" s="55" t="s">
        <v>29</v>
      </c>
      <c r="C7" s="61" t="s">
        <v>636</v>
      </c>
      <c r="D7" s="158" t="s">
        <v>227</v>
      </c>
      <c r="E7" s="159">
        <v>1</v>
      </c>
      <c r="F7" s="155" t="s">
        <v>700</v>
      </c>
      <c r="G7" s="160">
        <v>0</v>
      </c>
      <c r="H7" s="146">
        <v>1425.9</v>
      </c>
      <c r="I7" s="146">
        <v>5703.56</v>
      </c>
      <c r="J7" s="149">
        <f t="shared" ref="J7:J38" si="0">H7+I7</f>
        <v>7129.4600000000009</v>
      </c>
      <c r="K7" s="17"/>
      <c r="L7" s="17"/>
      <c r="M7" s="17"/>
      <c r="N7" s="17"/>
      <c r="O7" s="17"/>
      <c r="P7" s="17"/>
      <c r="Q7" s="17"/>
      <c r="R7" s="18"/>
      <c r="S7" s="18"/>
      <c r="T7" s="18"/>
      <c r="U7" s="18"/>
      <c r="V7" s="18"/>
      <c r="W7" s="18"/>
      <c r="X7" s="18"/>
      <c r="Y7" s="18"/>
      <c r="Z7" s="18"/>
      <c r="AA7" s="5"/>
      <c r="AB7" s="5"/>
      <c r="AC7" s="5"/>
      <c r="AD7" s="5"/>
    </row>
    <row r="8" spans="1:30" ht="14.5" x14ac:dyDescent="0.3">
      <c r="A8" s="63" t="s">
        <v>690</v>
      </c>
      <c r="B8" s="55" t="s">
        <v>449</v>
      </c>
      <c r="C8" s="63" t="s">
        <v>679</v>
      </c>
      <c r="D8" s="158" t="s">
        <v>227</v>
      </c>
      <c r="E8" s="159">
        <v>1</v>
      </c>
      <c r="F8" s="60" t="s">
        <v>620</v>
      </c>
      <c r="G8" s="160">
        <v>0</v>
      </c>
      <c r="H8" s="146">
        <v>3709.68</v>
      </c>
      <c r="I8" s="146">
        <v>14838.72</v>
      </c>
      <c r="J8" s="149">
        <f t="shared" si="0"/>
        <v>18548.399999999998</v>
      </c>
      <c r="K8" s="17"/>
      <c r="L8" s="17"/>
      <c r="M8" s="17"/>
      <c r="N8" s="17"/>
      <c r="O8" s="17"/>
      <c r="P8" s="17"/>
      <c r="Q8" s="17"/>
      <c r="R8" s="5"/>
      <c r="S8" s="5"/>
      <c r="T8" s="5"/>
      <c r="U8" s="5"/>
      <c r="V8" s="5"/>
      <c r="W8" s="5"/>
      <c r="X8" s="5"/>
      <c r="Y8" s="5"/>
      <c r="Z8" s="5"/>
      <c r="AA8" s="5"/>
      <c r="AB8" s="5"/>
      <c r="AC8" s="5"/>
      <c r="AD8" s="5"/>
    </row>
    <row r="9" spans="1:30" ht="14" x14ac:dyDescent="0.3">
      <c r="A9" s="55" t="s">
        <v>182</v>
      </c>
      <c r="B9" s="56" t="s">
        <v>39</v>
      </c>
      <c r="C9" s="59" t="s">
        <v>634</v>
      </c>
      <c r="D9" s="158" t="s">
        <v>407</v>
      </c>
      <c r="E9" s="159">
        <v>1</v>
      </c>
      <c r="F9" s="134" t="s">
        <v>421</v>
      </c>
      <c r="G9" s="160">
        <v>0</v>
      </c>
      <c r="H9" s="146"/>
      <c r="I9" s="146">
        <v>2003.96</v>
      </c>
      <c r="J9" s="149">
        <f t="shared" si="0"/>
        <v>2003.96</v>
      </c>
      <c r="K9" s="47"/>
      <c r="L9" s="47"/>
      <c r="M9" s="47"/>
      <c r="N9" s="47"/>
      <c r="O9" s="47"/>
      <c r="P9" s="47"/>
      <c r="Q9" s="47"/>
    </row>
    <row r="10" spans="1:30" ht="14" x14ac:dyDescent="0.3">
      <c r="A10" s="55" t="s">
        <v>218</v>
      </c>
      <c r="B10" s="55" t="s">
        <v>43</v>
      </c>
      <c r="C10" s="59" t="s">
        <v>222</v>
      </c>
      <c r="D10" s="158" t="s">
        <v>227</v>
      </c>
      <c r="E10" s="159">
        <v>1</v>
      </c>
      <c r="F10" s="60" t="s">
        <v>680</v>
      </c>
      <c r="G10" s="160">
        <v>0</v>
      </c>
      <c r="H10" s="147">
        <v>269.76</v>
      </c>
      <c r="I10" s="147">
        <v>1079.06</v>
      </c>
      <c r="J10" s="150">
        <f t="shared" si="0"/>
        <v>1348.82</v>
      </c>
    </row>
    <row r="11" spans="1:30" ht="14" x14ac:dyDescent="0.3">
      <c r="A11" s="56" t="s">
        <v>182</v>
      </c>
      <c r="B11" s="56" t="s">
        <v>39</v>
      </c>
      <c r="C11" s="59" t="s">
        <v>222</v>
      </c>
      <c r="D11" s="158" t="s">
        <v>227</v>
      </c>
      <c r="E11" s="159">
        <v>1</v>
      </c>
      <c r="F11" s="60" t="s">
        <v>231</v>
      </c>
      <c r="G11" s="160">
        <v>0</v>
      </c>
      <c r="H11" s="146">
        <v>500.99</v>
      </c>
      <c r="I11" s="146">
        <v>2003.96</v>
      </c>
      <c r="J11" s="149">
        <f t="shared" si="0"/>
        <v>2504.9499999999998</v>
      </c>
    </row>
    <row r="12" spans="1:30" ht="14" x14ac:dyDescent="0.3">
      <c r="A12" s="55" t="s">
        <v>188</v>
      </c>
      <c r="B12" s="55" t="s">
        <v>35</v>
      </c>
      <c r="C12" s="59" t="s">
        <v>222</v>
      </c>
      <c r="D12" s="158" t="s">
        <v>227</v>
      </c>
      <c r="E12" s="159">
        <v>1</v>
      </c>
      <c r="F12" s="60" t="s">
        <v>586</v>
      </c>
      <c r="G12" s="160">
        <v>0</v>
      </c>
      <c r="H12" s="146">
        <v>936.46</v>
      </c>
      <c r="I12" s="146">
        <v>3745.85</v>
      </c>
      <c r="J12" s="149">
        <f t="shared" si="0"/>
        <v>4682.3099999999995</v>
      </c>
    </row>
    <row r="13" spans="1:30" ht="14" x14ac:dyDescent="0.3">
      <c r="A13" s="55" t="s">
        <v>189</v>
      </c>
      <c r="B13" s="55" t="s">
        <v>31</v>
      </c>
      <c r="C13" s="59" t="s">
        <v>634</v>
      </c>
      <c r="D13" s="158" t="s">
        <v>227</v>
      </c>
      <c r="E13" s="159">
        <v>1</v>
      </c>
      <c r="F13" s="60" t="s">
        <v>505</v>
      </c>
      <c r="G13" s="160">
        <v>0</v>
      </c>
      <c r="H13" s="146">
        <v>1310.28</v>
      </c>
      <c r="I13" s="146">
        <v>5241.1099999999997</v>
      </c>
      <c r="J13" s="149">
        <f t="shared" si="0"/>
        <v>6551.3899999999994</v>
      </c>
    </row>
    <row r="14" spans="1:30" ht="14" x14ac:dyDescent="0.3">
      <c r="A14" s="55" t="s">
        <v>183</v>
      </c>
      <c r="B14" s="57" t="s">
        <v>27</v>
      </c>
      <c r="C14" s="63" t="s">
        <v>637</v>
      </c>
      <c r="D14" s="158" t="s">
        <v>407</v>
      </c>
      <c r="E14" s="159">
        <v>1</v>
      </c>
      <c r="F14" s="62" t="s">
        <v>233</v>
      </c>
      <c r="G14" s="160">
        <v>0</v>
      </c>
      <c r="H14" s="146"/>
      <c r="I14" s="146">
        <v>6782.61</v>
      </c>
      <c r="J14" s="149">
        <f t="shared" si="0"/>
        <v>6782.61</v>
      </c>
    </row>
    <row r="15" spans="1:30" ht="14" x14ac:dyDescent="0.3">
      <c r="A15" s="55" t="s">
        <v>207</v>
      </c>
      <c r="B15" s="57" t="s">
        <v>27</v>
      </c>
      <c r="C15" s="63" t="s">
        <v>636</v>
      </c>
      <c r="D15" s="158" t="s">
        <v>227</v>
      </c>
      <c r="E15" s="159">
        <v>1</v>
      </c>
      <c r="F15" s="60" t="s">
        <v>581</v>
      </c>
      <c r="G15" s="160">
        <v>0</v>
      </c>
      <c r="H15" s="146">
        <v>1695.65</v>
      </c>
      <c r="I15" s="146">
        <v>6782.61</v>
      </c>
      <c r="J15" s="149">
        <f t="shared" si="0"/>
        <v>8478.26</v>
      </c>
    </row>
    <row r="16" spans="1:30" ht="14" x14ac:dyDescent="0.3">
      <c r="A16" s="55" t="s">
        <v>196</v>
      </c>
      <c r="B16" s="57" t="s">
        <v>33</v>
      </c>
      <c r="C16" s="63" t="s">
        <v>637</v>
      </c>
      <c r="D16" s="158" t="s">
        <v>227</v>
      </c>
      <c r="E16" s="159">
        <v>1</v>
      </c>
      <c r="F16" s="90" t="s">
        <v>676</v>
      </c>
      <c r="G16" s="160">
        <v>0</v>
      </c>
      <c r="H16" s="146">
        <v>1079.06</v>
      </c>
      <c r="I16" s="145">
        <v>4316.21</v>
      </c>
      <c r="J16" s="149">
        <f t="shared" si="0"/>
        <v>5395.27</v>
      </c>
    </row>
    <row r="17" spans="1:10" ht="14" x14ac:dyDescent="0.3">
      <c r="A17" s="55" t="s">
        <v>182</v>
      </c>
      <c r="B17" s="56" t="s">
        <v>39</v>
      </c>
      <c r="C17" s="59" t="s">
        <v>634</v>
      </c>
      <c r="D17" s="158" t="s">
        <v>227</v>
      </c>
      <c r="E17" s="159">
        <v>1</v>
      </c>
      <c r="F17" s="60" t="s">
        <v>234</v>
      </c>
      <c r="G17" s="160">
        <v>0</v>
      </c>
      <c r="H17" s="146">
        <v>500.99</v>
      </c>
      <c r="I17" s="146">
        <v>2003.96</v>
      </c>
      <c r="J17" s="149">
        <f t="shared" si="0"/>
        <v>2504.9499999999998</v>
      </c>
    </row>
    <row r="18" spans="1:10" ht="14" x14ac:dyDescent="0.3">
      <c r="A18" s="55" t="s">
        <v>182</v>
      </c>
      <c r="B18" s="56" t="s">
        <v>39</v>
      </c>
      <c r="C18" s="61" t="s">
        <v>219</v>
      </c>
      <c r="D18" s="158" t="s">
        <v>227</v>
      </c>
      <c r="E18" s="159">
        <v>1</v>
      </c>
      <c r="F18" s="60" t="s">
        <v>235</v>
      </c>
      <c r="G18" s="160">
        <v>0</v>
      </c>
      <c r="H18" s="146">
        <v>500.99</v>
      </c>
      <c r="I18" s="146">
        <v>2003.96</v>
      </c>
      <c r="J18" s="149">
        <f t="shared" si="0"/>
        <v>2504.9499999999998</v>
      </c>
    </row>
    <row r="19" spans="1:10" ht="14" x14ac:dyDescent="0.3">
      <c r="A19" s="55" t="s">
        <v>181</v>
      </c>
      <c r="B19" s="57" t="s">
        <v>33</v>
      </c>
      <c r="C19" s="59" t="s">
        <v>634</v>
      </c>
      <c r="D19" s="158" t="s">
        <v>227</v>
      </c>
      <c r="E19" s="159">
        <v>1</v>
      </c>
      <c r="F19" s="60" t="s">
        <v>236</v>
      </c>
      <c r="G19" s="160">
        <v>0</v>
      </c>
      <c r="H19" s="146">
        <v>1079.06</v>
      </c>
      <c r="I19" s="145">
        <v>4316.21</v>
      </c>
      <c r="J19" s="149">
        <f t="shared" si="0"/>
        <v>5395.27</v>
      </c>
    </row>
    <row r="20" spans="1:10" ht="14" x14ac:dyDescent="0.3">
      <c r="A20" s="55" t="s">
        <v>183</v>
      </c>
      <c r="B20" s="57" t="s">
        <v>27</v>
      </c>
      <c r="C20" s="61" t="s">
        <v>219</v>
      </c>
      <c r="D20" s="158" t="s">
        <v>227</v>
      </c>
      <c r="E20" s="159">
        <v>1</v>
      </c>
      <c r="F20" s="61" t="s">
        <v>237</v>
      </c>
      <c r="G20" s="160">
        <v>0</v>
      </c>
      <c r="H20" s="146">
        <v>1695.65</v>
      </c>
      <c r="I20" s="146">
        <v>6782.61</v>
      </c>
      <c r="J20" s="149">
        <f t="shared" si="0"/>
        <v>8478.26</v>
      </c>
    </row>
    <row r="21" spans="1:10" ht="14" x14ac:dyDescent="0.3">
      <c r="A21" s="55" t="s">
        <v>183</v>
      </c>
      <c r="B21" s="57" t="s">
        <v>27</v>
      </c>
      <c r="C21" s="59" t="s">
        <v>222</v>
      </c>
      <c r="D21" s="158" t="s">
        <v>227</v>
      </c>
      <c r="E21" s="159">
        <v>1</v>
      </c>
      <c r="F21" s="60" t="s">
        <v>238</v>
      </c>
      <c r="G21" s="160">
        <v>0</v>
      </c>
      <c r="H21" s="146">
        <v>1695.65</v>
      </c>
      <c r="I21" s="146">
        <v>6782.61</v>
      </c>
      <c r="J21" s="149">
        <f t="shared" si="0"/>
        <v>8478.26</v>
      </c>
    </row>
    <row r="22" spans="1:10" ht="14" x14ac:dyDescent="0.3">
      <c r="A22" s="55" t="s">
        <v>185</v>
      </c>
      <c r="B22" s="55" t="s">
        <v>29</v>
      </c>
      <c r="C22" s="61" t="s">
        <v>636</v>
      </c>
      <c r="D22" s="158" t="s">
        <v>227</v>
      </c>
      <c r="E22" s="159">
        <v>1</v>
      </c>
      <c r="F22" s="60" t="s">
        <v>239</v>
      </c>
      <c r="G22" s="160">
        <v>0</v>
      </c>
      <c r="H22" s="146">
        <v>1425.9</v>
      </c>
      <c r="I22" s="146">
        <v>5703.56</v>
      </c>
      <c r="J22" s="149">
        <f t="shared" si="0"/>
        <v>7129.4600000000009</v>
      </c>
    </row>
    <row r="23" spans="1:10" ht="16.5" customHeight="1" x14ac:dyDescent="0.3">
      <c r="A23" s="55" t="s">
        <v>196</v>
      </c>
      <c r="B23" s="57" t="s">
        <v>33</v>
      </c>
      <c r="C23" s="61" t="s">
        <v>219</v>
      </c>
      <c r="D23" s="158" t="s">
        <v>407</v>
      </c>
      <c r="E23" s="159">
        <v>1</v>
      </c>
      <c r="F23" s="60" t="s">
        <v>423</v>
      </c>
      <c r="G23" s="160">
        <v>0</v>
      </c>
      <c r="H23" s="146"/>
      <c r="I23" s="145">
        <v>4316.21</v>
      </c>
      <c r="J23" s="149">
        <f t="shared" si="0"/>
        <v>4316.21</v>
      </c>
    </row>
    <row r="24" spans="1:10" ht="14" x14ac:dyDescent="0.3">
      <c r="A24" s="55" t="s">
        <v>183</v>
      </c>
      <c r="B24" s="57" t="s">
        <v>27</v>
      </c>
      <c r="C24" s="59" t="s">
        <v>222</v>
      </c>
      <c r="D24" s="158" t="s">
        <v>227</v>
      </c>
      <c r="E24" s="159">
        <v>1</v>
      </c>
      <c r="F24" s="60" t="s">
        <v>241</v>
      </c>
      <c r="G24" s="160">
        <v>0</v>
      </c>
      <c r="H24" s="146">
        <v>1695.65</v>
      </c>
      <c r="I24" s="146">
        <v>6782.61</v>
      </c>
      <c r="J24" s="149">
        <f t="shared" si="0"/>
        <v>8478.26</v>
      </c>
    </row>
    <row r="25" spans="1:10" ht="14" x14ac:dyDescent="0.3">
      <c r="A25" s="55" t="s">
        <v>189</v>
      </c>
      <c r="B25" s="55" t="s">
        <v>31</v>
      </c>
      <c r="C25" s="60" t="s">
        <v>636</v>
      </c>
      <c r="D25" s="158" t="s">
        <v>407</v>
      </c>
      <c r="E25" s="159">
        <v>1</v>
      </c>
      <c r="F25" s="60" t="s">
        <v>242</v>
      </c>
      <c r="G25" s="160">
        <v>0</v>
      </c>
      <c r="H25" s="146"/>
      <c r="I25" s="146">
        <v>5241.1099999999997</v>
      </c>
      <c r="J25" s="149">
        <f t="shared" si="0"/>
        <v>5241.1099999999997</v>
      </c>
    </row>
    <row r="26" spans="1:10" ht="14" x14ac:dyDescent="0.3">
      <c r="A26" s="55" t="s">
        <v>180</v>
      </c>
      <c r="B26" s="58" t="s">
        <v>37</v>
      </c>
      <c r="C26" s="61" t="s">
        <v>636</v>
      </c>
      <c r="D26" s="158" t="s">
        <v>227</v>
      </c>
      <c r="E26" s="159">
        <v>1</v>
      </c>
      <c r="F26" s="162" t="s">
        <v>649</v>
      </c>
      <c r="G26" s="160">
        <v>0</v>
      </c>
      <c r="H26" s="146">
        <v>770.75</v>
      </c>
      <c r="I26" s="145">
        <v>3083.01</v>
      </c>
      <c r="J26" s="149">
        <f t="shared" si="0"/>
        <v>3853.76</v>
      </c>
    </row>
    <row r="27" spans="1:10" ht="14" x14ac:dyDescent="0.3">
      <c r="A27" s="55" t="s">
        <v>180</v>
      </c>
      <c r="B27" s="58" t="s">
        <v>37</v>
      </c>
      <c r="C27" s="61" t="s">
        <v>222</v>
      </c>
      <c r="D27" s="158" t="s">
        <v>227</v>
      </c>
      <c r="E27" s="159">
        <v>1</v>
      </c>
      <c r="F27" s="60" t="s">
        <v>243</v>
      </c>
      <c r="G27" s="160">
        <v>0</v>
      </c>
      <c r="H27" s="146">
        <v>770.75</v>
      </c>
      <c r="I27" s="145">
        <v>3083.01</v>
      </c>
      <c r="J27" s="149">
        <f t="shared" si="0"/>
        <v>3853.76</v>
      </c>
    </row>
    <row r="28" spans="1:10" ht="14" x14ac:dyDescent="0.3">
      <c r="A28" s="55" t="s">
        <v>187</v>
      </c>
      <c r="B28" s="55" t="s">
        <v>25</v>
      </c>
      <c r="C28" s="61" t="s">
        <v>219</v>
      </c>
      <c r="D28" s="158" t="s">
        <v>227</v>
      </c>
      <c r="E28" s="159">
        <v>1</v>
      </c>
      <c r="F28" s="63" t="s">
        <v>244</v>
      </c>
      <c r="G28" s="160">
        <v>0</v>
      </c>
      <c r="H28" s="147">
        <v>2600</v>
      </c>
      <c r="I28" s="147">
        <v>10400</v>
      </c>
      <c r="J28" s="146">
        <f t="shared" si="0"/>
        <v>13000</v>
      </c>
    </row>
    <row r="29" spans="1:10" ht="14" x14ac:dyDescent="0.3">
      <c r="A29" s="55" t="s">
        <v>691</v>
      </c>
      <c r="B29" s="55" t="s">
        <v>449</v>
      </c>
      <c r="C29" s="63" t="s">
        <v>637</v>
      </c>
      <c r="D29" s="158" t="s">
        <v>227</v>
      </c>
      <c r="E29" s="159">
        <v>1</v>
      </c>
      <c r="F29" s="152" t="s">
        <v>640</v>
      </c>
      <c r="G29" s="160">
        <v>0</v>
      </c>
      <c r="H29" s="146">
        <v>3709.68</v>
      </c>
      <c r="I29" s="146">
        <v>14838.72</v>
      </c>
      <c r="J29" s="149">
        <f t="shared" si="0"/>
        <v>18548.399999999998</v>
      </c>
    </row>
    <row r="30" spans="1:10" ht="14" x14ac:dyDescent="0.3">
      <c r="A30" s="55" t="s">
        <v>180</v>
      </c>
      <c r="B30" s="58" t="s">
        <v>37</v>
      </c>
      <c r="C30" s="63" t="s">
        <v>679</v>
      </c>
      <c r="D30" s="158" t="s">
        <v>227</v>
      </c>
      <c r="E30" s="159">
        <v>1</v>
      </c>
      <c r="F30" s="60" t="s">
        <v>249</v>
      </c>
      <c r="G30" s="160">
        <v>0</v>
      </c>
      <c r="H30" s="146">
        <v>770.75</v>
      </c>
      <c r="I30" s="145">
        <v>3083.01</v>
      </c>
      <c r="J30" s="149">
        <f t="shared" si="0"/>
        <v>3853.76</v>
      </c>
    </row>
    <row r="31" spans="1:10" ht="14" x14ac:dyDescent="0.3">
      <c r="A31" s="55" t="s">
        <v>181</v>
      </c>
      <c r="B31" s="57" t="s">
        <v>33</v>
      </c>
      <c r="C31" s="60" t="s">
        <v>636</v>
      </c>
      <c r="D31" s="158" t="s">
        <v>407</v>
      </c>
      <c r="E31" s="159">
        <v>1</v>
      </c>
      <c r="F31" s="61" t="s">
        <v>595</v>
      </c>
      <c r="G31" s="160">
        <v>0</v>
      </c>
      <c r="H31" s="146"/>
      <c r="I31" s="145">
        <v>4316.21</v>
      </c>
      <c r="J31" s="149">
        <f t="shared" si="0"/>
        <v>4316.21</v>
      </c>
    </row>
    <row r="32" spans="1:10" ht="14" x14ac:dyDescent="0.3">
      <c r="A32" s="55" t="s">
        <v>182</v>
      </c>
      <c r="B32" s="56" t="s">
        <v>39</v>
      </c>
      <c r="C32" s="60" t="s">
        <v>226</v>
      </c>
      <c r="D32" s="158" t="s">
        <v>227</v>
      </c>
      <c r="E32" s="159">
        <v>1</v>
      </c>
      <c r="F32" s="165" t="s">
        <v>701</v>
      </c>
      <c r="G32" s="160">
        <v>0</v>
      </c>
      <c r="H32" s="146">
        <v>500.99</v>
      </c>
      <c r="I32" s="146">
        <v>2003.96</v>
      </c>
      <c r="J32" s="149">
        <f t="shared" si="0"/>
        <v>2504.9499999999998</v>
      </c>
    </row>
    <row r="33" spans="1:10" ht="14" x14ac:dyDescent="0.3">
      <c r="A33" s="55" t="s">
        <v>180</v>
      </c>
      <c r="B33" s="58" t="s">
        <v>37</v>
      </c>
      <c r="C33" s="61" t="s">
        <v>222</v>
      </c>
      <c r="D33" s="158" t="s">
        <v>227</v>
      </c>
      <c r="E33" s="159">
        <v>1</v>
      </c>
      <c r="F33" s="60" t="s">
        <v>612</v>
      </c>
      <c r="G33" s="160">
        <v>0</v>
      </c>
      <c r="H33" s="146">
        <v>770.75</v>
      </c>
      <c r="I33" s="145">
        <v>3083.01</v>
      </c>
      <c r="J33" s="149">
        <f t="shared" si="0"/>
        <v>3853.76</v>
      </c>
    </row>
    <row r="34" spans="1:10" ht="14" x14ac:dyDescent="0.3">
      <c r="A34" s="55" t="s">
        <v>180</v>
      </c>
      <c r="B34" s="58" t="s">
        <v>37</v>
      </c>
      <c r="C34" s="61" t="s">
        <v>222</v>
      </c>
      <c r="D34" s="158" t="s">
        <v>227</v>
      </c>
      <c r="E34" s="159">
        <v>1</v>
      </c>
      <c r="F34" s="89" t="s">
        <v>729</v>
      </c>
      <c r="G34" s="160">
        <v>0</v>
      </c>
      <c r="H34" s="146">
        <v>770.75</v>
      </c>
      <c r="I34" s="145">
        <v>3083.01</v>
      </c>
      <c r="J34" s="149">
        <f t="shared" si="0"/>
        <v>3853.76</v>
      </c>
    </row>
    <row r="35" spans="1:10" ht="14" x14ac:dyDescent="0.3">
      <c r="A35" s="55" t="s">
        <v>187</v>
      </c>
      <c r="B35" s="55" t="s">
        <v>25</v>
      </c>
      <c r="C35" s="59" t="s">
        <v>637</v>
      </c>
      <c r="D35" s="158" t="s">
        <v>227</v>
      </c>
      <c r="E35" s="159">
        <v>1</v>
      </c>
      <c r="F35" s="60" t="s">
        <v>623</v>
      </c>
      <c r="G35" s="160">
        <v>0</v>
      </c>
      <c r="H35" s="147">
        <v>2600</v>
      </c>
      <c r="I35" s="147">
        <v>10400</v>
      </c>
      <c r="J35" s="146">
        <f t="shared" si="0"/>
        <v>13000</v>
      </c>
    </row>
    <row r="36" spans="1:10" ht="14" x14ac:dyDescent="0.3">
      <c r="A36" s="55" t="s">
        <v>183</v>
      </c>
      <c r="B36" s="57" t="s">
        <v>27</v>
      </c>
      <c r="C36" s="59" t="s">
        <v>222</v>
      </c>
      <c r="D36" s="158" t="s">
        <v>227</v>
      </c>
      <c r="E36" s="159">
        <v>1</v>
      </c>
      <c r="F36" s="60" t="s">
        <v>253</v>
      </c>
      <c r="G36" s="160">
        <v>0</v>
      </c>
      <c r="H36" s="146">
        <v>1695.65</v>
      </c>
      <c r="I36" s="146">
        <v>6782.61</v>
      </c>
      <c r="J36" s="149">
        <f t="shared" si="0"/>
        <v>8478.26</v>
      </c>
    </row>
    <row r="37" spans="1:10" ht="14" x14ac:dyDescent="0.3">
      <c r="A37" s="55" t="s">
        <v>189</v>
      </c>
      <c r="B37" s="55" t="s">
        <v>31</v>
      </c>
      <c r="C37" s="63" t="s">
        <v>636</v>
      </c>
      <c r="D37" s="158" t="s">
        <v>407</v>
      </c>
      <c r="E37" s="159">
        <v>1</v>
      </c>
      <c r="F37" s="129" t="s">
        <v>254</v>
      </c>
      <c r="G37" s="160">
        <v>0</v>
      </c>
      <c r="H37" s="146"/>
      <c r="I37" s="146">
        <v>5241.1099999999997</v>
      </c>
      <c r="J37" s="149">
        <f t="shared" si="0"/>
        <v>5241.1099999999997</v>
      </c>
    </row>
    <row r="38" spans="1:10" ht="14" x14ac:dyDescent="0.3">
      <c r="A38" s="55" t="s">
        <v>692</v>
      </c>
      <c r="B38" s="55" t="s">
        <v>449</v>
      </c>
      <c r="C38" s="59" t="s">
        <v>634</v>
      </c>
      <c r="D38" s="158" t="s">
        <v>227</v>
      </c>
      <c r="E38" s="159">
        <v>1</v>
      </c>
      <c r="F38" s="60" t="s">
        <v>255</v>
      </c>
      <c r="G38" s="160">
        <v>0</v>
      </c>
      <c r="H38" s="146">
        <v>3709.68</v>
      </c>
      <c r="I38" s="146">
        <v>14838.72</v>
      </c>
      <c r="J38" s="149">
        <f t="shared" si="0"/>
        <v>18548.399999999998</v>
      </c>
    </row>
    <row r="39" spans="1:10" ht="14" x14ac:dyDescent="0.3">
      <c r="A39" s="55" t="s">
        <v>180</v>
      </c>
      <c r="B39" s="58" t="s">
        <v>37</v>
      </c>
      <c r="C39" s="59" t="s">
        <v>634</v>
      </c>
      <c r="D39" s="158" t="s">
        <v>227</v>
      </c>
      <c r="E39" s="159">
        <v>1</v>
      </c>
      <c r="F39" s="60" t="s">
        <v>257</v>
      </c>
      <c r="G39" s="160">
        <v>0</v>
      </c>
      <c r="H39" s="146">
        <v>770.75</v>
      </c>
      <c r="I39" s="145">
        <v>3083.01</v>
      </c>
      <c r="J39" s="149">
        <f t="shared" ref="J39:J70" si="1">H39+I39</f>
        <v>3853.76</v>
      </c>
    </row>
    <row r="40" spans="1:10" ht="14" x14ac:dyDescent="0.3">
      <c r="A40" s="55" t="s">
        <v>199</v>
      </c>
      <c r="B40" s="55" t="s">
        <v>31</v>
      </c>
      <c r="C40" s="61" t="s">
        <v>226</v>
      </c>
      <c r="D40" s="158" t="s">
        <v>227</v>
      </c>
      <c r="E40" s="159">
        <v>1</v>
      </c>
      <c r="F40" s="156" t="s">
        <v>650</v>
      </c>
      <c r="G40" s="160">
        <v>0</v>
      </c>
      <c r="H40" s="146">
        <v>1310.28</v>
      </c>
      <c r="I40" s="146">
        <v>5241.1099999999997</v>
      </c>
      <c r="J40" s="149">
        <f t="shared" si="1"/>
        <v>6551.3899999999994</v>
      </c>
    </row>
    <row r="41" spans="1:10" ht="26" x14ac:dyDescent="0.3">
      <c r="A41" s="55" t="s">
        <v>191</v>
      </c>
      <c r="B41" s="55" t="s">
        <v>31</v>
      </c>
      <c r="C41" s="61" t="s">
        <v>219</v>
      </c>
      <c r="D41" s="158" t="s">
        <v>407</v>
      </c>
      <c r="E41" s="159">
        <v>1</v>
      </c>
      <c r="F41" s="60" t="s">
        <v>258</v>
      </c>
      <c r="G41" s="160">
        <v>0</v>
      </c>
      <c r="H41" s="146"/>
      <c r="I41" s="146">
        <v>5241.1099999999997</v>
      </c>
      <c r="J41" s="149">
        <f t="shared" si="1"/>
        <v>5241.1099999999997</v>
      </c>
    </row>
    <row r="42" spans="1:10" ht="14" x14ac:dyDescent="0.3">
      <c r="A42" s="55" t="s">
        <v>180</v>
      </c>
      <c r="B42" s="58" t="s">
        <v>37</v>
      </c>
      <c r="C42" s="61" t="s">
        <v>636</v>
      </c>
      <c r="D42" s="158" t="s">
        <v>227</v>
      </c>
      <c r="E42" s="159">
        <v>1</v>
      </c>
      <c r="F42" s="155" t="s">
        <v>651</v>
      </c>
      <c r="G42" s="160">
        <v>0</v>
      </c>
      <c r="H42" s="146">
        <v>770.75</v>
      </c>
      <c r="I42" s="145">
        <v>3083.01</v>
      </c>
      <c r="J42" s="149">
        <f t="shared" si="1"/>
        <v>3853.76</v>
      </c>
    </row>
    <row r="43" spans="1:10" ht="14" x14ac:dyDescent="0.3">
      <c r="A43" s="55" t="s">
        <v>182</v>
      </c>
      <c r="B43" s="56" t="s">
        <v>39</v>
      </c>
      <c r="C43" s="59" t="s">
        <v>222</v>
      </c>
      <c r="D43" s="158" t="s">
        <v>227</v>
      </c>
      <c r="E43" s="159">
        <v>1</v>
      </c>
      <c r="F43" s="60" t="s">
        <v>260</v>
      </c>
      <c r="G43" s="160">
        <v>0</v>
      </c>
      <c r="H43" s="146">
        <v>500.99</v>
      </c>
      <c r="I43" s="146">
        <v>2003.96</v>
      </c>
      <c r="J43" s="149">
        <f t="shared" si="1"/>
        <v>2504.9499999999998</v>
      </c>
    </row>
    <row r="44" spans="1:10" ht="14" x14ac:dyDescent="0.3">
      <c r="A44" s="55" t="s">
        <v>183</v>
      </c>
      <c r="B44" s="57" t="s">
        <v>27</v>
      </c>
      <c r="C44" s="59" t="s">
        <v>222</v>
      </c>
      <c r="D44" s="158" t="s">
        <v>227</v>
      </c>
      <c r="E44" s="159">
        <v>1</v>
      </c>
      <c r="F44" s="60" t="s">
        <v>724</v>
      </c>
      <c r="G44" s="160">
        <v>0</v>
      </c>
      <c r="H44" s="146">
        <v>1695.65</v>
      </c>
      <c r="I44" s="146">
        <v>6782.61</v>
      </c>
      <c r="J44" s="149">
        <f t="shared" si="1"/>
        <v>8478.26</v>
      </c>
    </row>
    <row r="45" spans="1:10" ht="14" x14ac:dyDescent="0.3">
      <c r="A45" s="55" t="s">
        <v>183</v>
      </c>
      <c r="B45" s="57" t="s">
        <v>27</v>
      </c>
      <c r="C45" s="63" t="s">
        <v>222</v>
      </c>
      <c r="D45" s="158" t="s">
        <v>227</v>
      </c>
      <c r="E45" s="159">
        <v>1</v>
      </c>
      <c r="F45" s="61" t="s">
        <v>263</v>
      </c>
      <c r="G45" s="160">
        <v>0</v>
      </c>
      <c r="H45" s="146">
        <v>1695.65</v>
      </c>
      <c r="I45" s="146">
        <v>6782.61</v>
      </c>
      <c r="J45" s="149">
        <f t="shared" si="1"/>
        <v>8478.26</v>
      </c>
    </row>
    <row r="46" spans="1:10" ht="14" x14ac:dyDescent="0.3">
      <c r="A46" s="55" t="s">
        <v>185</v>
      </c>
      <c r="B46" s="55" t="s">
        <v>29</v>
      </c>
      <c r="C46" s="59" t="s">
        <v>634</v>
      </c>
      <c r="D46" s="158" t="s">
        <v>227</v>
      </c>
      <c r="E46" s="159">
        <v>1</v>
      </c>
      <c r="F46" s="60" t="s">
        <v>264</v>
      </c>
      <c r="G46" s="160">
        <v>0</v>
      </c>
      <c r="H46" s="146">
        <v>1425.9</v>
      </c>
      <c r="I46" s="146">
        <v>5703.56</v>
      </c>
      <c r="J46" s="149">
        <f t="shared" si="1"/>
        <v>7129.4600000000009</v>
      </c>
    </row>
    <row r="47" spans="1:10" ht="14" x14ac:dyDescent="0.3">
      <c r="A47" s="55" t="s">
        <v>188</v>
      </c>
      <c r="B47" s="55" t="s">
        <v>35</v>
      </c>
      <c r="C47" s="59" t="s">
        <v>222</v>
      </c>
      <c r="D47" s="158" t="s">
        <v>227</v>
      </c>
      <c r="E47" s="159">
        <v>1</v>
      </c>
      <c r="F47" s="60" t="s">
        <v>265</v>
      </c>
      <c r="G47" s="160">
        <v>0</v>
      </c>
      <c r="H47" s="146">
        <v>936.46</v>
      </c>
      <c r="I47" s="146">
        <v>3745.85</v>
      </c>
      <c r="J47" s="149">
        <f t="shared" si="1"/>
        <v>4682.3099999999995</v>
      </c>
    </row>
    <row r="48" spans="1:10" ht="14" x14ac:dyDescent="0.3">
      <c r="A48" s="55" t="s">
        <v>180</v>
      </c>
      <c r="B48" s="58" t="s">
        <v>37</v>
      </c>
      <c r="C48" s="63" t="s">
        <v>679</v>
      </c>
      <c r="D48" s="158" t="s">
        <v>407</v>
      </c>
      <c r="E48" s="159">
        <v>1</v>
      </c>
      <c r="F48" s="60" t="s">
        <v>266</v>
      </c>
      <c r="G48" s="160">
        <v>0</v>
      </c>
      <c r="H48" s="146"/>
      <c r="I48" s="145">
        <v>3083.01</v>
      </c>
      <c r="J48" s="149">
        <f t="shared" si="1"/>
        <v>3083.01</v>
      </c>
    </row>
    <row r="49" spans="1:10" ht="14" x14ac:dyDescent="0.3">
      <c r="A49" s="55" t="s">
        <v>182</v>
      </c>
      <c r="B49" s="56" t="s">
        <v>39</v>
      </c>
      <c r="C49" s="59" t="s">
        <v>222</v>
      </c>
      <c r="D49" s="158" t="s">
        <v>227</v>
      </c>
      <c r="E49" s="159">
        <v>1</v>
      </c>
      <c r="F49" s="60" t="s">
        <v>268</v>
      </c>
      <c r="G49" s="160">
        <v>0</v>
      </c>
      <c r="H49" s="146">
        <v>500.99</v>
      </c>
      <c r="I49" s="146">
        <v>2003.96</v>
      </c>
      <c r="J49" s="149">
        <f t="shared" si="1"/>
        <v>2504.9499999999998</v>
      </c>
    </row>
    <row r="50" spans="1:10" ht="14" x14ac:dyDescent="0.3">
      <c r="A50" s="55" t="s">
        <v>181</v>
      </c>
      <c r="B50" s="57" t="s">
        <v>33</v>
      </c>
      <c r="C50" s="61" t="s">
        <v>219</v>
      </c>
      <c r="D50" s="158" t="s">
        <v>227</v>
      </c>
      <c r="E50" s="159">
        <v>1</v>
      </c>
      <c r="F50" s="61" t="s">
        <v>270</v>
      </c>
      <c r="G50" s="160">
        <v>0</v>
      </c>
      <c r="H50" s="146">
        <v>1079.06</v>
      </c>
      <c r="I50" s="145">
        <v>4316.21</v>
      </c>
      <c r="J50" s="149">
        <f t="shared" si="1"/>
        <v>5395.27</v>
      </c>
    </row>
    <row r="51" spans="1:10" ht="14" x14ac:dyDescent="0.3">
      <c r="A51" s="55" t="s">
        <v>181</v>
      </c>
      <c r="B51" s="57" t="s">
        <v>33</v>
      </c>
      <c r="C51" s="60" t="s">
        <v>226</v>
      </c>
      <c r="D51" s="158" t="s">
        <v>227</v>
      </c>
      <c r="E51" s="159">
        <v>1</v>
      </c>
      <c r="F51" s="60" t="s">
        <v>271</v>
      </c>
      <c r="G51" s="160">
        <v>0</v>
      </c>
      <c r="H51" s="146"/>
      <c r="I51" s="145">
        <v>4316.21</v>
      </c>
      <c r="J51" s="149">
        <f t="shared" si="1"/>
        <v>4316.21</v>
      </c>
    </row>
    <row r="52" spans="1:10" ht="14" x14ac:dyDescent="0.3">
      <c r="A52" s="55" t="s">
        <v>180</v>
      </c>
      <c r="B52" s="58" t="s">
        <v>37</v>
      </c>
      <c r="C52" s="63" t="s">
        <v>636</v>
      </c>
      <c r="D52" s="158" t="s">
        <v>227</v>
      </c>
      <c r="E52" s="159">
        <v>1</v>
      </c>
      <c r="F52" s="90" t="s">
        <v>642</v>
      </c>
      <c r="G52" s="160">
        <v>0</v>
      </c>
      <c r="H52" s="146">
        <v>770.75</v>
      </c>
      <c r="I52" s="145">
        <v>3083.01</v>
      </c>
      <c r="J52" s="149">
        <f t="shared" si="1"/>
        <v>3853.76</v>
      </c>
    </row>
    <row r="53" spans="1:10" ht="14" x14ac:dyDescent="0.3">
      <c r="A53" s="55" t="s">
        <v>195</v>
      </c>
      <c r="B53" s="55" t="s">
        <v>41</v>
      </c>
      <c r="C53" s="60" t="s">
        <v>636</v>
      </c>
      <c r="D53" s="158" t="s">
        <v>227</v>
      </c>
      <c r="E53" s="159">
        <v>1</v>
      </c>
      <c r="F53" s="60" t="s">
        <v>590</v>
      </c>
      <c r="G53" s="160">
        <v>0</v>
      </c>
      <c r="H53" s="146">
        <v>308.3</v>
      </c>
      <c r="I53" s="146">
        <v>1233.21</v>
      </c>
      <c r="J53" s="150">
        <f t="shared" si="1"/>
        <v>1541.51</v>
      </c>
    </row>
    <row r="54" spans="1:10" ht="14" x14ac:dyDescent="0.3">
      <c r="A54" s="55" t="s">
        <v>182</v>
      </c>
      <c r="B54" s="56" t="s">
        <v>39</v>
      </c>
      <c r="C54" s="59" t="s">
        <v>222</v>
      </c>
      <c r="D54" s="158" t="s">
        <v>227</v>
      </c>
      <c r="E54" s="159">
        <v>1</v>
      </c>
      <c r="F54" s="60" t="s">
        <v>278</v>
      </c>
      <c r="G54" s="160">
        <v>0</v>
      </c>
      <c r="H54" s="146">
        <v>500.99</v>
      </c>
      <c r="I54" s="146">
        <v>2003.96</v>
      </c>
      <c r="J54" s="149">
        <f t="shared" si="1"/>
        <v>2504.9499999999998</v>
      </c>
    </row>
    <row r="55" spans="1:10" ht="14" x14ac:dyDescent="0.3">
      <c r="A55" s="55" t="s">
        <v>195</v>
      </c>
      <c r="B55" s="55" t="s">
        <v>41</v>
      </c>
      <c r="C55" s="59" t="s">
        <v>222</v>
      </c>
      <c r="D55" s="158" t="s">
        <v>227</v>
      </c>
      <c r="E55" s="159">
        <v>1</v>
      </c>
      <c r="F55" s="61" t="s">
        <v>280</v>
      </c>
      <c r="G55" s="160">
        <v>0</v>
      </c>
      <c r="H55" s="146">
        <v>308.3</v>
      </c>
      <c r="I55" s="146">
        <v>1233.21</v>
      </c>
      <c r="J55" s="150">
        <f t="shared" si="1"/>
        <v>1541.51</v>
      </c>
    </row>
    <row r="56" spans="1:10" ht="14" x14ac:dyDescent="0.3">
      <c r="A56" s="55" t="s">
        <v>189</v>
      </c>
      <c r="B56" s="55" t="s">
        <v>31</v>
      </c>
      <c r="C56" s="63" t="s">
        <v>222</v>
      </c>
      <c r="D56" s="158" t="s">
        <v>227</v>
      </c>
      <c r="E56" s="159">
        <v>1</v>
      </c>
      <c r="F56" s="90" t="s">
        <v>730</v>
      </c>
      <c r="G56" s="160">
        <v>0</v>
      </c>
      <c r="H56" s="146">
        <v>1310.28</v>
      </c>
      <c r="I56" s="146">
        <v>5241.1099999999997</v>
      </c>
      <c r="J56" s="149">
        <f t="shared" si="1"/>
        <v>6551.3899999999994</v>
      </c>
    </row>
    <row r="57" spans="1:10" ht="14" x14ac:dyDescent="0.3">
      <c r="A57" s="55" t="s">
        <v>185</v>
      </c>
      <c r="B57" s="55" t="s">
        <v>29</v>
      </c>
      <c r="C57" s="59" t="s">
        <v>222</v>
      </c>
      <c r="D57" s="158" t="s">
        <v>227</v>
      </c>
      <c r="E57" s="159">
        <v>1</v>
      </c>
      <c r="F57" s="61" t="s">
        <v>611</v>
      </c>
      <c r="G57" s="160">
        <v>0</v>
      </c>
      <c r="H57" s="146">
        <v>1425.9</v>
      </c>
      <c r="I57" s="146">
        <v>5703.56</v>
      </c>
      <c r="J57" s="149">
        <f t="shared" si="1"/>
        <v>7129.4600000000009</v>
      </c>
    </row>
    <row r="58" spans="1:10" ht="14" x14ac:dyDescent="0.3">
      <c r="A58" s="55" t="s">
        <v>189</v>
      </c>
      <c r="B58" s="55" t="s">
        <v>31</v>
      </c>
      <c r="C58" s="61" t="s">
        <v>219</v>
      </c>
      <c r="D58" s="158" t="s">
        <v>227</v>
      </c>
      <c r="E58" s="159">
        <v>1</v>
      </c>
      <c r="F58" s="60" t="s">
        <v>281</v>
      </c>
      <c r="G58" s="160">
        <v>0</v>
      </c>
      <c r="H58" s="146">
        <v>1310.28</v>
      </c>
      <c r="I58" s="146">
        <v>5241.1099999999997</v>
      </c>
      <c r="J58" s="149">
        <f t="shared" si="1"/>
        <v>6551.3899999999994</v>
      </c>
    </row>
    <row r="59" spans="1:10" ht="14" x14ac:dyDescent="0.3">
      <c r="A59" s="55" t="s">
        <v>187</v>
      </c>
      <c r="B59" s="55" t="s">
        <v>25</v>
      </c>
      <c r="C59" s="59" t="s">
        <v>222</v>
      </c>
      <c r="D59" s="158" t="s">
        <v>227</v>
      </c>
      <c r="E59" s="159">
        <v>1</v>
      </c>
      <c r="F59" s="60" t="s">
        <v>282</v>
      </c>
      <c r="G59" s="160">
        <v>0</v>
      </c>
      <c r="H59" s="147">
        <v>2600</v>
      </c>
      <c r="I59" s="147">
        <v>10400</v>
      </c>
      <c r="J59" s="146">
        <f t="shared" si="1"/>
        <v>13000</v>
      </c>
    </row>
    <row r="60" spans="1:10" ht="14" x14ac:dyDescent="0.3">
      <c r="A60" s="55" t="s">
        <v>196</v>
      </c>
      <c r="B60" s="57" t="s">
        <v>33</v>
      </c>
      <c r="C60" s="61" t="s">
        <v>219</v>
      </c>
      <c r="D60" s="158" t="s">
        <v>227</v>
      </c>
      <c r="E60" s="159">
        <v>1</v>
      </c>
      <c r="F60" s="60" t="s">
        <v>283</v>
      </c>
      <c r="G60" s="160">
        <v>0</v>
      </c>
      <c r="H60" s="146">
        <v>1079.06</v>
      </c>
      <c r="I60" s="145">
        <v>4316.21</v>
      </c>
      <c r="J60" s="149">
        <f t="shared" si="1"/>
        <v>5395.27</v>
      </c>
    </row>
    <row r="61" spans="1:10" ht="14" x14ac:dyDescent="0.3">
      <c r="A61" s="55" t="s">
        <v>189</v>
      </c>
      <c r="B61" s="55" t="s">
        <v>31</v>
      </c>
      <c r="C61" s="60" t="s">
        <v>226</v>
      </c>
      <c r="D61" s="158" t="s">
        <v>227</v>
      </c>
      <c r="E61" s="159">
        <v>1</v>
      </c>
      <c r="F61" s="154" t="s">
        <v>284</v>
      </c>
      <c r="G61" s="160">
        <v>0</v>
      </c>
      <c r="H61" s="146">
        <v>1310.28</v>
      </c>
      <c r="I61" s="146">
        <v>5241.1099999999997</v>
      </c>
      <c r="J61" s="149">
        <f t="shared" si="1"/>
        <v>6551.3899999999994</v>
      </c>
    </row>
    <row r="62" spans="1:10" ht="14" x14ac:dyDescent="0.3">
      <c r="A62" s="55" t="s">
        <v>182</v>
      </c>
      <c r="B62" s="56" t="s">
        <v>39</v>
      </c>
      <c r="C62" s="60" t="s">
        <v>226</v>
      </c>
      <c r="D62" s="158" t="s">
        <v>227</v>
      </c>
      <c r="E62" s="159">
        <v>1</v>
      </c>
      <c r="F62" s="63" t="s">
        <v>702</v>
      </c>
      <c r="G62" s="160">
        <v>0</v>
      </c>
      <c r="H62" s="146">
        <v>500.99</v>
      </c>
      <c r="I62" s="146">
        <v>2003.96</v>
      </c>
      <c r="J62" s="149">
        <f t="shared" si="1"/>
        <v>2504.9499999999998</v>
      </c>
    </row>
    <row r="63" spans="1:10" ht="14" x14ac:dyDescent="0.3">
      <c r="A63" s="55" t="s">
        <v>182</v>
      </c>
      <c r="B63" s="56" t="s">
        <v>39</v>
      </c>
      <c r="C63" s="59" t="s">
        <v>226</v>
      </c>
      <c r="D63" s="158" t="s">
        <v>407</v>
      </c>
      <c r="E63" s="159">
        <v>1</v>
      </c>
      <c r="F63" s="60" t="s">
        <v>731</v>
      </c>
      <c r="G63" s="160">
        <v>0</v>
      </c>
      <c r="H63" s="146"/>
      <c r="I63" s="146">
        <v>2003.96</v>
      </c>
      <c r="J63" s="149">
        <f t="shared" si="1"/>
        <v>2003.96</v>
      </c>
    </row>
    <row r="64" spans="1:10" ht="14" x14ac:dyDescent="0.3">
      <c r="A64" s="55" t="s">
        <v>182</v>
      </c>
      <c r="B64" s="56" t="s">
        <v>39</v>
      </c>
      <c r="C64" s="59" t="s">
        <v>634</v>
      </c>
      <c r="D64" s="158" t="s">
        <v>227</v>
      </c>
      <c r="E64" s="159">
        <v>1</v>
      </c>
      <c r="F64" s="155" t="s">
        <v>703</v>
      </c>
      <c r="G64" s="160">
        <v>0</v>
      </c>
      <c r="H64" s="146">
        <v>500.99</v>
      </c>
      <c r="I64" s="146">
        <v>2003.96</v>
      </c>
      <c r="J64" s="149">
        <f t="shared" si="1"/>
        <v>2504.9499999999998</v>
      </c>
    </row>
    <row r="65" spans="1:10" ht="14" x14ac:dyDescent="0.3">
      <c r="A65" s="55" t="s">
        <v>203</v>
      </c>
      <c r="B65" s="55" t="s">
        <v>31</v>
      </c>
      <c r="C65" s="60" t="s">
        <v>226</v>
      </c>
      <c r="D65" s="158" t="s">
        <v>407</v>
      </c>
      <c r="E65" s="159">
        <v>1</v>
      </c>
      <c r="F65" s="60" t="s">
        <v>288</v>
      </c>
      <c r="G65" s="160">
        <v>0</v>
      </c>
      <c r="H65" s="146"/>
      <c r="I65" s="146">
        <v>5241.1099999999997</v>
      </c>
      <c r="J65" s="149">
        <f t="shared" si="1"/>
        <v>5241.1099999999997</v>
      </c>
    </row>
    <row r="66" spans="1:10" ht="14" x14ac:dyDescent="0.3">
      <c r="A66" s="55" t="s">
        <v>189</v>
      </c>
      <c r="B66" s="55" t="s">
        <v>31</v>
      </c>
      <c r="C66" s="61" t="s">
        <v>636</v>
      </c>
      <c r="D66" s="158" t="s">
        <v>227</v>
      </c>
      <c r="E66" s="159">
        <v>1</v>
      </c>
      <c r="F66" s="152" t="s">
        <v>643</v>
      </c>
      <c r="G66" s="160">
        <v>0</v>
      </c>
      <c r="H66" s="146">
        <v>1310.28</v>
      </c>
      <c r="I66" s="146">
        <v>5241.1099999999997</v>
      </c>
      <c r="J66" s="149">
        <f t="shared" si="1"/>
        <v>6551.3899999999994</v>
      </c>
    </row>
    <row r="67" spans="1:10" ht="14" x14ac:dyDescent="0.3">
      <c r="A67" s="56" t="s">
        <v>189</v>
      </c>
      <c r="B67" s="56" t="s">
        <v>31</v>
      </c>
      <c r="C67" s="59" t="s">
        <v>634</v>
      </c>
      <c r="D67" s="158" t="s">
        <v>227</v>
      </c>
      <c r="E67" s="159">
        <v>1</v>
      </c>
      <c r="F67" s="60" t="s">
        <v>704</v>
      </c>
      <c r="G67" s="160">
        <v>0</v>
      </c>
      <c r="H67" s="146">
        <v>1310.28</v>
      </c>
      <c r="I67" s="146">
        <v>5241.1099999999997</v>
      </c>
      <c r="J67" s="149">
        <f t="shared" si="1"/>
        <v>6551.3899999999994</v>
      </c>
    </row>
    <row r="68" spans="1:10" ht="14" x14ac:dyDescent="0.3">
      <c r="A68" s="55" t="s">
        <v>201</v>
      </c>
      <c r="B68" s="56" t="s">
        <v>39</v>
      </c>
      <c r="C68" s="63" t="s">
        <v>637</v>
      </c>
      <c r="D68" s="158" t="s">
        <v>227</v>
      </c>
      <c r="E68" s="159">
        <v>1</v>
      </c>
      <c r="F68" s="60" t="s">
        <v>594</v>
      </c>
      <c r="G68" s="160">
        <v>0</v>
      </c>
      <c r="H68" s="146">
        <v>500.99</v>
      </c>
      <c r="I68" s="146">
        <v>2003.96</v>
      </c>
      <c r="J68" s="149">
        <f t="shared" si="1"/>
        <v>2504.9499999999998</v>
      </c>
    </row>
    <row r="69" spans="1:10" ht="14" x14ac:dyDescent="0.3">
      <c r="A69" s="55" t="s">
        <v>182</v>
      </c>
      <c r="B69" s="56" t="s">
        <v>39</v>
      </c>
      <c r="C69" s="59" t="s">
        <v>634</v>
      </c>
      <c r="D69" s="158" t="s">
        <v>227</v>
      </c>
      <c r="E69" s="159">
        <v>1</v>
      </c>
      <c r="F69" s="60" t="s">
        <v>732</v>
      </c>
      <c r="G69" s="160">
        <v>0</v>
      </c>
      <c r="H69" s="146">
        <v>500.99</v>
      </c>
      <c r="I69" s="146">
        <v>2003.96</v>
      </c>
      <c r="J69" s="149">
        <f t="shared" si="1"/>
        <v>2504.9499999999998</v>
      </c>
    </row>
    <row r="70" spans="1:10" ht="14" x14ac:dyDescent="0.3">
      <c r="A70" s="55" t="s">
        <v>188</v>
      </c>
      <c r="B70" s="55" t="s">
        <v>35</v>
      </c>
      <c r="C70" s="59" t="s">
        <v>219</v>
      </c>
      <c r="D70" s="158" t="s">
        <v>227</v>
      </c>
      <c r="E70" s="159">
        <v>1</v>
      </c>
      <c r="F70" s="155" t="s">
        <v>705</v>
      </c>
      <c r="G70" s="160">
        <v>0</v>
      </c>
      <c r="H70" s="146">
        <v>936.46</v>
      </c>
      <c r="I70" s="146">
        <v>3745.85</v>
      </c>
      <c r="J70" s="149">
        <f t="shared" si="1"/>
        <v>4682.3099999999995</v>
      </c>
    </row>
    <row r="71" spans="1:10" ht="14" x14ac:dyDescent="0.3">
      <c r="A71" s="55" t="s">
        <v>199</v>
      </c>
      <c r="B71" s="55" t="s">
        <v>31</v>
      </c>
      <c r="C71" s="59" t="s">
        <v>634</v>
      </c>
      <c r="D71" s="158" t="s">
        <v>227</v>
      </c>
      <c r="E71" s="159">
        <v>1</v>
      </c>
      <c r="F71" s="60" t="s">
        <v>297</v>
      </c>
      <c r="G71" s="160">
        <v>0</v>
      </c>
      <c r="H71" s="146">
        <v>1310.28</v>
      </c>
      <c r="I71" s="146">
        <v>5241.1099999999997</v>
      </c>
      <c r="J71" s="149">
        <f t="shared" ref="J71:J102" si="2">H71+I71</f>
        <v>6551.3899999999994</v>
      </c>
    </row>
    <row r="72" spans="1:10" ht="14" x14ac:dyDescent="0.3">
      <c r="A72" s="55" t="s">
        <v>200</v>
      </c>
      <c r="B72" s="57" t="s">
        <v>33</v>
      </c>
      <c r="C72" s="59" t="s">
        <v>222</v>
      </c>
      <c r="D72" s="158" t="s">
        <v>407</v>
      </c>
      <c r="E72" s="159">
        <v>1</v>
      </c>
      <c r="F72" s="129" t="s">
        <v>298</v>
      </c>
      <c r="G72" s="160">
        <v>0</v>
      </c>
      <c r="H72" s="146"/>
      <c r="I72" s="145">
        <v>4316.21</v>
      </c>
      <c r="J72" s="149">
        <f t="shared" si="2"/>
        <v>4316.21</v>
      </c>
    </row>
    <row r="73" spans="1:10" ht="14" x14ac:dyDescent="0.3">
      <c r="A73" s="55" t="s">
        <v>183</v>
      </c>
      <c r="B73" s="57" t="s">
        <v>27</v>
      </c>
      <c r="C73" s="61" t="s">
        <v>636</v>
      </c>
      <c r="D73" s="158" t="s">
        <v>227</v>
      </c>
      <c r="E73" s="159">
        <v>1</v>
      </c>
      <c r="F73" s="90" t="s">
        <v>610</v>
      </c>
      <c r="G73" s="160">
        <v>0</v>
      </c>
      <c r="H73" s="146">
        <v>1695.65</v>
      </c>
      <c r="I73" s="146">
        <v>6782.61</v>
      </c>
      <c r="J73" s="149">
        <f t="shared" si="2"/>
        <v>8478.26</v>
      </c>
    </row>
    <row r="74" spans="1:10" ht="14" x14ac:dyDescent="0.3">
      <c r="A74" s="55" t="s">
        <v>202</v>
      </c>
      <c r="B74" s="55" t="s">
        <v>31</v>
      </c>
      <c r="C74" s="59" t="s">
        <v>222</v>
      </c>
      <c r="D74" s="158" t="s">
        <v>407</v>
      </c>
      <c r="E74" s="159">
        <v>1</v>
      </c>
      <c r="F74" s="60" t="s">
        <v>300</v>
      </c>
      <c r="G74" s="160">
        <v>0</v>
      </c>
      <c r="H74" s="146"/>
      <c r="I74" s="146">
        <v>5241.1099999999997</v>
      </c>
      <c r="J74" s="149">
        <f t="shared" si="2"/>
        <v>5241.1099999999997</v>
      </c>
    </row>
    <row r="75" spans="1:10" ht="14" x14ac:dyDescent="0.3">
      <c r="A75" s="55" t="s">
        <v>180</v>
      </c>
      <c r="B75" s="58" t="s">
        <v>37</v>
      </c>
      <c r="C75" s="61" t="s">
        <v>636</v>
      </c>
      <c r="D75" s="158" t="s">
        <v>227</v>
      </c>
      <c r="E75" s="159">
        <v>1</v>
      </c>
      <c r="F75" s="60" t="s">
        <v>614</v>
      </c>
      <c r="G75" s="160">
        <v>0</v>
      </c>
      <c r="H75" s="146">
        <v>770.75</v>
      </c>
      <c r="I75" s="145">
        <v>3083.01</v>
      </c>
      <c r="J75" s="149">
        <f t="shared" si="2"/>
        <v>3853.76</v>
      </c>
    </row>
    <row r="76" spans="1:10" ht="14" x14ac:dyDescent="0.3">
      <c r="A76" s="55" t="s">
        <v>189</v>
      </c>
      <c r="B76" s="55" t="s">
        <v>31</v>
      </c>
      <c r="C76" s="61" t="s">
        <v>219</v>
      </c>
      <c r="D76" s="158" t="s">
        <v>227</v>
      </c>
      <c r="E76" s="159">
        <v>1</v>
      </c>
      <c r="F76" s="61" t="s">
        <v>302</v>
      </c>
      <c r="G76" s="160">
        <v>0</v>
      </c>
      <c r="H76" s="146">
        <v>1310.28</v>
      </c>
      <c r="I76" s="146">
        <v>5241.1099999999997</v>
      </c>
      <c r="J76" s="149">
        <f t="shared" si="2"/>
        <v>6551.3899999999994</v>
      </c>
    </row>
    <row r="77" spans="1:10" ht="14" x14ac:dyDescent="0.3">
      <c r="A77" s="56" t="s">
        <v>182</v>
      </c>
      <c r="B77" s="56" t="s">
        <v>39</v>
      </c>
      <c r="C77" s="59" t="s">
        <v>634</v>
      </c>
      <c r="D77" s="158" t="s">
        <v>227</v>
      </c>
      <c r="E77" s="159">
        <v>1</v>
      </c>
      <c r="F77" s="90" t="s">
        <v>644</v>
      </c>
      <c r="G77" s="160">
        <v>0</v>
      </c>
      <c r="H77" s="146">
        <v>500.99</v>
      </c>
      <c r="I77" s="146">
        <v>2003.96</v>
      </c>
      <c r="J77" s="149">
        <f t="shared" si="2"/>
        <v>2504.9499999999998</v>
      </c>
    </row>
    <row r="78" spans="1:10" ht="14" x14ac:dyDescent="0.3">
      <c r="A78" s="55" t="s">
        <v>195</v>
      </c>
      <c r="B78" s="55" t="s">
        <v>41</v>
      </c>
      <c r="C78" s="59" t="s">
        <v>222</v>
      </c>
      <c r="D78" s="158" t="s">
        <v>227</v>
      </c>
      <c r="E78" s="159">
        <v>1</v>
      </c>
      <c r="F78" s="60" t="s">
        <v>304</v>
      </c>
      <c r="G78" s="160">
        <v>0</v>
      </c>
      <c r="H78" s="146">
        <v>308.3</v>
      </c>
      <c r="I78" s="146">
        <v>1233.21</v>
      </c>
      <c r="J78" s="150">
        <f t="shared" si="2"/>
        <v>1541.51</v>
      </c>
    </row>
    <row r="79" spans="1:10" ht="14" x14ac:dyDescent="0.3">
      <c r="A79" s="55" t="s">
        <v>180</v>
      </c>
      <c r="B79" s="58" t="s">
        <v>37</v>
      </c>
      <c r="C79" s="60" t="s">
        <v>226</v>
      </c>
      <c r="D79" s="158" t="s">
        <v>407</v>
      </c>
      <c r="E79" s="159">
        <v>1</v>
      </c>
      <c r="F79" s="60" t="s">
        <v>411</v>
      </c>
      <c r="G79" s="160">
        <v>0</v>
      </c>
      <c r="H79" s="146"/>
      <c r="I79" s="145">
        <v>3083.01</v>
      </c>
      <c r="J79" s="149">
        <f t="shared" si="2"/>
        <v>3083.01</v>
      </c>
    </row>
    <row r="80" spans="1:10" ht="14" x14ac:dyDescent="0.3">
      <c r="A80" s="55" t="s">
        <v>197</v>
      </c>
      <c r="B80" s="57" t="s">
        <v>27</v>
      </c>
      <c r="C80" s="60" t="s">
        <v>226</v>
      </c>
      <c r="D80" s="158" t="s">
        <v>407</v>
      </c>
      <c r="E80" s="159">
        <v>1</v>
      </c>
      <c r="F80" s="60" t="s">
        <v>305</v>
      </c>
      <c r="G80" s="160">
        <v>0</v>
      </c>
      <c r="H80" s="146"/>
      <c r="I80" s="146">
        <v>6782.61</v>
      </c>
      <c r="J80" s="149">
        <f t="shared" si="2"/>
        <v>6782.61</v>
      </c>
    </row>
    <row r="81" spans="1:10" ht="14" x14ac:dyDescent="0.3">
      <c r="A81" s="55" t="s">
        <v>189</v>
      </c>
      <c r="B81" s="55" t="s">
        <v>31</v>
      </c>
      <c r="C81" s="59" t="s">
        <v>222</v>
      </c>
      <c r="D81" s="158" t="s">
        <v>227</v>
      </c>
      <c r="E81" s="159">
        <v>1</v>
      </c>
      <c r="F81" s="60" t="s">
        <v>664</v>
      </c>
      <c r="G81" s="160">
        <v>0</v>
      </c>
      <c r="H81" s="146">
        <v>1310.28</v>
      </c>
      <c r="I81" s="146">
        <v>5241.1099999999997</v>
      </c>
      <c r="J81" s="149">
        <f t="shared" si="2"/>
        <v>6551.3899999999994</v>
      </c>
    </row>
    <row r="82" spans="1:10" ht="14" x14ac:dyDescent="0.3">
      <c r="A82" s="55" t="s">
        <v>182</v>
      </c>
      <c r="B82" s="56" t="s">
        <v>39</v>
      </c>
      <c r="C82" s="61" t="s">
        <v>219</v>
      </c>
      <c r="D82" s="158" t="s">
        <v>227</v>
      </c>
      <c r="E82" s="159">
        <v>1</v>
      </c>
      <c r="F82" s="62" t="s">
        <v>734</v>
      </c>
      <c r="G82" s="160">
        <v>0</v>
      </c>
      <c r="H82" s="146">
        <v>500.99</v>
      </c>
      <c r="I82" s="146">
        <v>2003.96</v>
      </c>
      <c r="J82" s="149">
        <f t="shared" si="2"/>
        <v>2504.9499999999998</v>
      </c>
    </row>
    <row r="83" spans="1:10" ht="14" x14ac:dyDescent="0.3">
      <c r="A83" s="55" t="s">
        <v>187</v>
      </c>
      <c r="B83" s="55" t="s">
        <v>25</v>
      </c>
      <c r="C83" s="61" t="s">
        <v>636</v>
      </c>
      <c r="D83" s="158" t="s">
        <v>407</v>
      </c>
      <c r="E83" s="159">
        <v>1</v>
      </c>
      <c r="F83" s="89" t="s">
        <v>306</v>
      </c>
      <c r="G83" s="160">
        <v>0</v>
      </c>
      <c r="H83" s="147"/>
      <c r="I83" s="147">
        <v>10400</v>
      </c>
      <c r="J83" s="146">
        <f t="shared" si="2"/>
        <v>10400</v>
      </c>
    </row>
    <row r="84" spans="1:10" ht="14" x14ac:dyDescent="0.3">
      <c r="A84" s="55" t="s">
        <v>180</v>
      </c>
      <c r="B84" s="57" t="s">
        <v>37</v>
      </c>
      <c r="C84" s="61" t="s">
        <v>636</v>
      </c>
      <c r="D84" s="158" t="s">
        <v>227</v>
      </c>
      <c r="E84" s="159">
        <v>1</v>
      </c>
      <c r="F84" s="162" t="s">
        <v>653</v>
      </c>
      <c r="G84" s="160">
        <v>0</v>
      </c>
      <c r="H84" s="146">
        <v>770.75</v>
      </c>
      <c r="I84" s="145">
        <v>3083.01</v>
      </c>
      <c r="J84" s="149">
        <f t="shared" si="2"/>
        <v>3853.76</v>
      </c>
    </row>
    <row r="85" spans="1:10" ht="14" x14ac:dyDescent="0.3">
      <c r="A85" s="55" t="s">
        <v>180</v>
      </c>
      <c r="B85" s="58" t="s">
        <v>37</v>
      </c>
      <c r="C85" s="63" t="s">
        <v>219</v>
      </c>
      <c r="D85" s="158" t="s">
        <v>227</v>
      </c>
      <c r="E85" s="159">
        <v>1</v>
      </c>
      <c r="F85" s="60" t="s">
        <v>733</v>
      </c>
      <c r="G85" s="160">
        <v>0</v>
      </c>
      <c r="H85" s="146">
        <v>770.75</v>
      </c>
      <c r="I85" s="145">
        <v>3083.01</v>
      </c>
      <c r="J85" s="149">
        <f t="shared" si="2"/>
        <v>3853.76</v>
      </c>
    </row>
    <row r="86" spans="1:10" ht="14" x14ac:dyDescent="0.3">
      <c r="A86" s="55" t="s">
        <v>183</v>
      </c>
      <c r="B86" s="57" t="s">
        <v>27</v>
      </c>
      <c r="C86" s="60" t="s">
        <v>226</v>
      </c>
      <c r="D86" s="158" t="s">
        <v>227</v>
      </c>
      <c r="E86" s="159">
        <v>1</v>
      </c>
      <c r="F86" s="60" t="s">
        <v>311</v>
      </c>
      <c r="G86" s="160">
        <v>0</v>
      </c>
      <c r="H86" s="146">
        <v>1695.65</v>
      </c>
      <c r="I86" s="146">
        <v>6782.61</v>
      </c>
      <c r="J86" s="149">
        <f t="shared" si="2"/>
        <v>8478.26</v>
      </c>
    </row>
    <row r="87" spans="1:10" ht="14" x14ac:dyDescent="0.3">
      <c r="A87" s="55" t="s">
        <v>189</v>
      </c>
      <c r="B87" s="55" t="s">
        <v>31</v>
      </c>
      <c r="C87" s="61" t="s">
        <v>226</v>
      </c>
      <c r="D87" s="158" t="s">
        <v>227</v>
      </c>
      <c r="E87" s="159">
        <v>1</v>
      </c>
      <c r="F87" s="60" t="s">
        <v>312</v>
      </c>
      <c r="G87" s="160">
        <v>0</v>
      </c>
      <c r="H87" s="146">
        <v>1310.28</v>
      </c>
      <c r="I87" s="146">
        <v>5241.1099999999997</v>
      </c>
      <c r="J87" s="149">
        <f t="shared" si="2"/>
        <v>6551.3899999999994</v>
      </c>
    </row>
    <row r="88" spans="1:10" ht="14" x14ac:dyDescent="0.3">
      <c r="A88" s="55" t="s">
        <v>180</v>
      </c>
      <c r="B88" s="57" t="s">
        <v>37</v>
      </c>
      <c r="C88" s="59" t="s">
        <v>222</v>
      </c>
      <c r="D88" s="158" t="s">
        <v>227</v>
      </c>
      <c r="E88" s="159">
        <v>1</v>
      </c>
      <c r="F88" s="60" t="s">
        <v>735</v>
      </c>
      <c r="G88" s="160">
        <v>0</v>
      </c>
      <c r="H88" s="146">
        <v>770.75</v>
      </c>
      <c r="I88" s="145">
        <v>3083.01</v>
      </c>
      <c r="J88" s="149">
        <f t="shared" si="2"/>
        <v>3853.76</v>
      </c>
    </row>
    <row r="89" spans="1:10" ht="14" x14ac:dyDescent="0.3">
      <c r="A89" s="55" t="s">
        <v>207</v>
      </c>
      <c r="B89" s="57" t="s">
        <v>27</v>
      </c>
      <c r="C89" s="61" t="s">
        <v>636</v>
      </c>
      <c r="D89" s="158" t="s">
        <v>227</v>
      </c>
      <c r="E89" s="159">
        <v>1</v>
      </c>
      <c r="F89" s="60" t="s">
        <v>314</v>
      </c>
      <c r="G89" s="160">
        <v>0</v>
      </c>
      <c r="H89" s="146">
        <v>1695.65</v>
      </c>
      <c r="I89" s="146">
        <v>6782.61</v>
      </c>
      <c r="J89" s="149">
        <f t="shared" si="2"/>
        <v>8478.26</v>
      </c>
    </row>
    <row r="90" spans="1:10" ht="14" x14ac:dyDescent="0.3">
      <c r="A90" s="55" t="s">
        <v>187</v>
      </c>
      <c r="B90" s="55" t="s">
        <v>25</v>
      </c>
      <c r="C90" s="59" t="s">
        <v>222</v>
      </c>
      <c r="D90" s="158" t="s">
        <v>227</v>
      </c>
      <c r="E90" s="159">
        <v>1</v>
      </c>
      <c r="F90" s="153" t="s">
        <v>608</v>
      </c>
      <c r="G90" s="160">
        <v>0</v>
      </c>
      <c r="H90" s="147">
        <v>2600</v>
      </c>
      <c r="I90" s="147">
        <v>10400</v>
      </c>
      <c r="J90" s="146">
        <f t="shared" si="2"/>
        <v>13000</v>
      </c>
    </row>
    <row r="91" spans="1:10" ht="14" x14ac:dyDescent="0.3">
      <c r="A91" s="55" t="s">
        <v>183</v>
      </c>
      <c r="B91" s="57" t="s">
        <v>27</v>
      </c>
      <c r="C91" s="59" t="s">
        <v>222</v>
      </c>
      <c r="D91" s="158" t="s">
        <v>227</v>
      </c>
      <c r="E91" s="159">
        <v>1</v>
      </c>
      <c r="F91" s="61" t="s">
        <v>315</v>
      </c>
      <c r="G91" s="160">
        <v>0</v>
      </c>
      <c r="H91" s="146">
        <v>1695.65</v>
      </c>
      <c r="I91" s="146">
        <v>6782.61</v>
      </c>
      <c r="J91" s="149">
        <f t="shared" si="2"/>
        <v>8478.26</v>
      </c>
    </row>
    <row r="92" spans="1:10" ht="14" x14ac:dyDescent="0.3">
      <c r="A92" s="55" t="s">
        <v>187</v>
      </c>
      <c r="B92" s="55" t="s">
        <v>25</v>
      </c>
      <c r="C92" s="60" t="s">
        <v>222</v>
      </c>
      <c r="D92" s="158" t="s">
        <v>227</v>
      </c>
      <c r="E92" s="159">
        <v>1</v>
      </c>
      <c r="F92" s="90" t="s">
        <v>737</v>
      </c>
      <c r="G92" s="160">
        <v>0</v>
      </c>
      <c r="H92" s="147">
        <v>2600</v>
      </c>
      <c r="I92" s="147">
        <v>10400</v>
      </c>
      <c r="J92" s="146">
        <f t="shared" si="2"/>
        <v>13000</v>
      </c>
    </row>
    <row r="93" spans="1:10" ht="14" x14ac:dyDescent="0.3">
      <c r="A93" s="55" t="s">
        <v>183</v>
      </c>
      <c r="B93" s="57" t="s">
        <v>27</v>
      </c>
      <c r="C93" s="59" t="s">
        <v>222</v>
      </c>
      <c r="D93" s="158" t="s">
        <v>227</v>
      </c>
      <c r="E93" s="159">
        <v>1</v>
      </c>
      <c r="F93" s="60" t="s">
        <v>613</v>
      </c>
      <c r="G93" s="160">
        <v>0</v>
      </c>
      <c r="H93" s="146">
        <v>1695.65</v>
      </c>
      <c r="I93" s="146">
        <v>6782.61</v>
      </c>
      <c r="J93" s="149">
        <f t="shared" si="2"/>
        <v>8478.26</v>
      </c>
    </row>
    <row r="94" spans="1:10" ht="14" x14ac:dyDescent="0.3">
      <c r="A94" s="55" t="s">
        <v>182</v>
      </c>
      <c r="B94" s="56" t="s">
        <v>39</v>
      </c>
      <c r="C94" s="59" t="s">
        <v>634</v>
      </c>
      <c r="D94" s="158" t="s">
        <v>227</v>
      </c>
      <c r="E94" s="159">
        <v>1</v>
      </c>
      <c r="F94" s="60" t="s">
        <v>319</v>
      </c>
      <c r="G94" s="160">
        <v>0</v>
      </c>
      <c r="H94" s="146">
        <v>500.99</v>
      </c>
      <c r="I94" s="146">
        <v>2003.96</v>
      </c>
      <c r="J94" s="149">
        <f t="shared" si="2"/>
        <v>2504.9499999999998</v>
      </c>
    </row>
    <row r="95" spans="1:10" ht="14" x14ac:dyDescent="0.3">
      <c r="A95" s="55" t="s">
        <v>207</v>
      </c>
      <c r="B95" s="57" t="s">
        <v>27</v>
      </c>
      <c r="C95" s="63" t="s">
        <v>636</v>
      </c>
      <c r="D95" s="158" t="s">
        <v>227</v>
      </c>
      <c r="E95" s="159">
        <v>1</v>
      </c>
      <c r="F95" s="60" t="s">
        <v>320</v>
      </c>
      <c r="G95" s="160">
        <v>0</v>
      </c>
      <c r="H95" s="146">
        <v>1695.65</v>
      </c>
      <c r="I95" s="146">
        <v>6782.61</v>
      </c>
      <c r="J95" s="149">
        <f t="shared" si="2"/>
        <v>8478.26</v>
      </c>
    </row>
    <row r="96" spans="1:10" ht="14" x14ac:dyDescent="0.3">
      <c r="A96" s="55" t="s">
        <v>181</v>
      </c>
      <c r="B96" s="57" t="s">
        <v>33</v>
      </c>
      <c r="C96" s="61" t="s">
        <v>219</v>
      </c>
      <c r="D96" s="158" t="s">
        <v>227</v>
      </c>
      <c r="E96" s="159">
        <v>1</v>
      </c>
      <c r="F96" s="60" t="s">
        <v>321</v>
      </c>
      <c r="G96" s="160">
        <v>0</v>
      </c>
      <c r="H96" s="146">
        <v>1079.06</v>
      </c>
      <c r="I96" s="145">
        <v>4316.21</v>
      </c>
      <c r="J96" s="149">
        <f t="shared" si="2"/>
        <v>5395.27</v>
      </c>
    </row>
    <row r="97" spans="1:10" ht="14" x14ac:dyDescent="0.3">
      <c r="A97" s="55" t="s">
        <v>193</v>
      </c>
      <c r="B97" s="57" t="s">
        <v>27</v>
      </c>
      <c r="C97" s="59" t="s">
        <v>222</v>
      </c>
      <c r="D97" s="158" t="s">
        <v>227</v>
      </c>
      <c r="E97" s="159">
        <v>1</v>
      </c>
      <c r="F97" s="60" t="s">
        <v>725</v>
      </c>
      <c r="G97" s="160">
        <v>0</v>
      </c>
      <c r="H97" s="146">
        <v>1695.65</v>
      </c>
      <c r="I97" s="146">
        <v>6782.61</v>
      </c>
      <c r="J97" s="149">
        <f t="shared" si="2"/>
        <v>8478.26</v>
      </c>
    </row>
    <row r="98" spans="1:10" ht="14" x14ac:dyDescent="0.3">
      <c r="A98" s="55" t="s">
        <v>182</v>
      </c>
      <c r="B98" s="56" t="s">
        <v>39</v>
      </c>
      <c r="C98" s="59" t="s">
        <v>634</v>
      </c>
      <c r="D98" s="158" t="s">
        <v>227</v>
      </c>
      <c r="E98" s="159">
        <v>1</v>
      </c>
      <c r="F98" s="60" t="s">
        <v>322</v>
      </c>
      <c r="G98" s="160">
        <v>0</v>
      </c>
      <c r="H98" s="146">
        <v>500.99</v>
      </c>
      <c r="I98" s="146">
        <v>2003.96</v>
      </c>
      <c r="J98" s="149">
        <f t="shared" si="2"/>
        <v>2504.9499999999998</v>
      </c>
    </row>
    <row r="99" spans="1:10" ht="14" x14ac:dyDescent="0.3">
      <c r="A99" s="55" t="s">
        <v>196</v>
      </c>
      <c r="B99" s="57" t="s">
        <v>33</v>
      </c>
      <c r="C99" s="63" t="s">
        <v>679</v>
      </c>
      <c r="D99" s="158" t="s">
        <v>227</v>
      </c>
      <c r="E99" s="159">
        <v>1</v>
      </c>
      <c r="F99" s="60" t="s">
        <v>706</v>
      </c>
      <c r="G99" s="160">
        <v>0</v>
      </c>
      <c r="H99" s="146">
        <v>1079.06</v>
      </c>
      <c r="I99" s="145">
        <v>4316.21</v>
      </c>
      <c r="J99" s="149">
        <f t="shared" si="2"/>
        <v>5395.27</v>
      </c>
    </row>
    <row r="100" spans="1:10" ht="14" x14ac:dyDescent="0.3">
      <c r="A100" s="55" t="s">
        <v>182</v>
      </c>
      <c r="B100" s="56" t="s">
        <v>39</v>
      </c>
      <c r="C100" s="63" t="s">
        <v>219</v>
      </c>
      <c r="D100" s="158" t="s">
        <v>407</v>
      </c>
      <c r="E100" s="159">
        <v>1</v>
      </c>
      <c r="F100" s="155" t="s">
        <v>432</v>
      </c>
      <c r="G100" s="160">
        <v>0</v>
      </c>
      <c r="H100" s="146"/>
      <c r="I100" s="146">
        <v>2003.96</v>
      </c>
      <c r="J100" s="149">
        <f t="shared" si="2"/>
        <v>2003.96</v>
      </c>
    </row>
    <row r="101" spans="1:10" ht="14" x14ac:dyDescent="0.3">
      <c r="A101" s="55" t="s">
        <v>218</v>
      </c>
      <c r="B101" s="55" t="s">
        <v>43</v>
      </c>
      <c r="C101" s="61" t="s">
        <v>634</v>
      </c>
      <c r="D101" s="158" t="s">
        <v>227</v>
      </c>
      <c r="E101" s="159">
        <v>1</v>
      </c>
      <c r="F101" s="63" t="s">
        <v>658</v>
      </c>
      <c r="G101" s="160">
        <v>0</v>
      </c>
      <c r="H101" s="147">
        <v>269.76</v>
      </c>
      <c r="I101" s="147">
        <v>1079.06</v>
      </c>
      <c r="J101" s="150">
        <f t="shared" si="2"/>
        <v>1348.82</v>
      </c>
    </row>
    <row r="102" spans="1:10" ht="14" x14ac:dyDescent="0.3">
      <c r="A102" s="56" t="s">
        <v>181</v>
      </c>
      <c r="B102" s="58" t="s">
        <v>33</v>
      </c>
      <c r="C102" s="63" t="s">
        <v>679</v>
      </c>
      <c r="D102" s="158" t="s">
        <v>227</v>
      </c>
      <c r="E102" s="159">
        <v>1</v>
      </c>
      <c r="F102" s="155" t="s">
        <v>707</v>
      </c>
      <c r="G102" s="160">
        <v>0</v>
      </c>
      <c r="H102" s="146">
        <v>1079.06</v>
      </c>
      <c r="I102" s="145">
        <v>4316.21</v>
      </c>
      <c r="J102" s="149">
        <f t="shared" si="2"/>
        <v>5395.27</v>
      </c>
    </row>
    <row r="103" spans="1:10" ht="14" x14ac:dyDescent="0.3">
      <c r="A103" s="55" t="s">
        <v>201</v>
      </c>
      <c r="B103" s="56" t="s">
        <v>39</v>
      </c>
      <c r="C103" s="60" t="s">
        <v>226</v>
      </c>
      <c r="D103" s="158" t="s">
        <v>227</v>
      </c>
      <c r="E103" s="159">
        <v>1</v>
      </c>
      <c r="F103" s="165" t="s">
        <v>708</v>
      </c>
      <c r="G103" s="160">
        <v>0</v>
      </c>
      <c r="H103" s="146">
        <v>500.99</v>
      </c>
      <c r="I103" s="146">
        <v>2003.96</v>
      </c>
      <c r="J103" s="149">
        <f t="shared" ref="J103:J134" si="3">H103+I103</f>
        <v>2504.9499999999998</v>
      </c>
    </row>
    <row r="104" spans="1:10" ht="14" x14ac:dyDescent="0.3">
      <c r="A104" s="55" t="s">
        <v>209</v>
      </c>
      <c r="B104" s="57" t="s">
        <v>27</v>
      </c>
      <c r="C104" s="61" t="s">
        <v>219</v>
      </c>
      <c r="D104" s="158" t="s">
        <v>227</v>
      </c>
      <c r="E104" s="159">
        <v>1</v>
      </c>
      <c r="F104" s="60" t="s">
        <v>326</v>
      </c>
      <c r="G104" s="160">
        <v>0</v>
      </c>
      <c r="H104" s="146">
        <v>1695.65</v>
      </c>
      <c r="I104" s="146">
        <v>6782.61</v>
      </c>
      <c r="J104" s="149">
        <f t="shared" si="3"/>
        <v>8478.26</v>
      </c>
    </row>
    <row r="105" spans="1:10" ht="14" x14ac:dyDescent="0.3">
      <c r="A105" s="55" t="s">
        <v>185</v>
      </c>
      <c r="B105" s="55" t="s">
        <v>29</v>
      </c>
      <c r="C105" s="63" t="s">
        <v>679</v>
      </c>
      <c r="D105" s="158" t="s">
        <v>227</v>
      </c>
      <c r="E105" s="159">
        <v>1</v>
      </c>
      <c r="F105" s="90" t="s">
        <v>667</v>
      </c>
      <c r="G105" s="160">
        <v>0</v>
      </c>
      <c r="H105" s="146">
        <v>1425.9</v>
      </c>
      <c r="I105" s="146">
        <v>5703.56</v>
      </c>
      <c r="J105" s="149">
        <f t="shared" si="3"/>
        <v>7129.4600000000009</v>
      </c>
    </row>
    <row r="106" spans="1:10" ht="14" x14ac:dyDescent="0.3">
      <c r="A106" s="55" t="s">
        <v>195</v>
      </c>
      <c r="B106" s="55" t="s">
        <v>41</v>
      </c>
      <c r="C106" s="61" t="s">
        <v>219</v>
      </c>
      <c r="D106" s="158" t="s">
        <v>227</v>
      </c>
      <c r="E106" s="159">
        <v>1</v>
      </c>
      <c r="F106" s="90" t="s">
        <v>675</v>
      </c>
      <c r="G106" s="160">
        <v>0</v>
      </c>
      <c r="H106" s="146">
        <v>308.3</v>
      </c>
      <c r="I106" s="146">
        <v>1233.21</v>
      </c>
      <c r="J106" s="150">
        <f t="shared" si="3"/>
        <v>1541.51</v>
      </c>
    </row>
    <row r="107" spans="1:10" ht="14" x14ac:dyDescent="0.3">
      <c r="A107" s="55" t="s">
        <v>181</v>
      </c>
      <c r="B107" s="57" t="s">
        <v>33</v>
      </c>
      <c r="C107" s="61" t="s">
        <v>219</v>
      </c>
      <c r="D107" s="158" t="s">
        <v>227</v>
      </c>
      <c r="E107" s="159">
        <v>1</v>
      </c>
      <c r="F107" s="59" t="s">
        <v>330</v>
      </c>
      <c r="G107" s="160">
        <v>0</v>
      </c>
      <c r="H107" s="146">
        <v>1079.06</v>
      </c>
      <c r="I107" s="145">
        <v>4316.21</v>
      </c>
      <c r="J107" s="149">
        <f t="shared" si="3"/>
        <v>5395.27</v>
      </c>
    </row>
    <row r="108" spans="1:10" ht="14" x14ac:dyDescent="0.3">
      <c r="A108" s="55" t="s">
        <v>206</v>
      </c>
      <c r="B108" s="57" t="s">
        <v>27</v>
      </c>
      <c r="C108" s="61" t="s">
        <v>219</v>
      </c>
      <c r="D108" s="158" t="s">
        <v>227</v>
      </c>
      <c r="E108" s="159">
        <v>1</v>
      </c>
      <c r="F108" s="60" t="s">
        <v>331</v>
      </c>
      <c r="G108" s="160">
        <v>0</v>
      </c>
      <c r="H108" s="146">
        <v>1695.65</v>
      </c>
      <c r="I108" s="146">
        <v>6782.61</v>
      </c>
      <c r="J108" s="149">
        <f t="shared" si="3"/>
        <v>8478.26</v>
      </c>
    </row>
    <row r="109" spans="1:10" ht="14" x14ac:dyDescent="0.3">
      <c r="A109" s="55" t="s">
        <v>195</v>
      </c>
      <c r="B109" s="55" t="s">
        <v>41</v>
      </c>
      <c r="C109" s="63" t="s">
        <v>219</v>
      </c>
      <c r="D109" s="158" t="s">
        <v>227</v>
      </c>
      <c r="E109" s="159">
        <v>1</v>
      </c>
      <c r="F109" s="60" t="s">
        <v>659</v>
      </c>
      <c r="G109" s="160">
        <v>0</v>
      </c>
      <c r="H109" s="146">
        <v>308.3</v>
      </c>
      <c r="I109" s="146">
        <v>1233.21</v>
      </c>
      <c r="J109" s="150">
        <f t="shared" si="3"/>
        <v>1541.51</v>
      </c>
    </row>
    <row r="110" spans="1:10" ht="14" x14ac:dyDescent="0.3">
      <c r="A110" s="55" t="s">
        <v>196</v>
      </c>
      <c r="B110" s="57" t="s">
        <v>33</v>
      </c>
      <c r="C110" s="59" t="s">
        <v>226</v>
      </c>
      <c r="D110" s="158" t="s">
        <v>227</v>
      </c>
      <c r="E110" s="159">
        <v>1</v>
      </c>
      <c r="F110" s="155" t="s">
        <v>687</v>
      </c>
      <c r="G110" s="160">
        <v>0</v>
      </c>
      <c r="H110" s="146">
        <v>1079.06</v>
      </c>
      <c r="I110" s="145">
        <v>4316.21</v>
      </c>
      <c r="J110" s="149">
        <f t="shared" si="3"/>
        <v>5395.27</v>
      </c>
    </row>
    <row r="111" spans="1:10" ht="14" x14ac:dyDescent="0.3">
      <c r="A111" s="55" t="s">
        <v>185</v>
      </c>
      <c r="B111" s="55" t="s">
        <v>29</v>
      </c>
      <c r="C111" s="61" t="s">
        <v>636</v>
      </c>
      <c r="D111" s="158" t="s">
        <v>227</v>
      </c>
      <c r="E111" s="159">
        <v>1</v>
      </c>
      <c r="F111" s="61" t="s">
        <v>336</v>
      </c>
      <c r="G111" s="160">
        <v>0</v>
      </c>
      <c r="H111" s="146">
        <v>1425.9</v>
      </c>
      <c r="I111" s="146">
        <v>5703.56</v>
      </c>
      <c r="J111" s="149">
        <f t="shared" si="3"/>
        <v>7129.4600000000009</v>
      </c>
    </row>
    <row r="112" spans="1:10" ht="14" x14ac:dyDescent="0.3">
      <c r="A112" s="55" t="s">
        <v>180</v>
      </c>
      <c r="B112" s="58" t="s">
        <v>37</v>
      </c>
      <c r="C112" s="63" t="s">
        <v>679</v>
      </c>
      <c r="D112" s="158" t="s">
        <v>227</v>
      </c>
      <c r="E112" s="159">
        <v>1</v>
      </c>
      <c r="F112" s="60" t="s">
        <v>337</v>
      </c>
      <c r="G112" s="160">
        <v>0</v>
      </c>
      <c r="H112" s="146">
        <v>770.75</v>
      </c>
      <c r="I112" s="145">
        <v>3083.01</v>
      </c>
      <c r="J112" s="149">
        <f t="shared" si="3"/>
        <v>3853.76</v>
      </c>
    </row>
    <row r="113" spans="1:10" ht="14" x14ac:dyDescent="0.3">
      <c r="A113" s="55" t="s">
        <v>216</v>
      </c>
      <c r="B113" s="55" t="s">
        <v>437</v>
      </c>
      <c r="C113" s="59" t="s">
        <v>222</v>
      </c>
      <c r="D113" s="158" t="s">
        <v>227</v>
      </c>
      <c r="E113" s="159">
        <v>1</v>
      </c>
      <c r="F113" s="89" t="s">
        <v>607</v>
      </c>
      <c r="G113" s="160">
        <v>0</v>
      </c>
      <c r="H113" s="146">
        <v>9396</v>
      </c>
      <c r="I113" s="146">
        <v>21924</v>
      </c>
      <c r="J113" s="150">
        <f t="shared" si="3"/>
        <v>31320</v>
      </c>
    </row>
    <row r="114" spans="1:10" ht="14" x14ac:dyDescent="0.3">
      <c r="A114" s="55" t="s">
        <v>195</v>
      </c>
      <c r="B114" s="55" t="s">
        <v>41</v>
      </c>
      <c r="C114" s="59" t="s">
        <v>634</v>
      </c>
      <c r="D114" s="158" t="s">
        <v>227</v>
      </c>
      <c r="E114" s="159">
        <v>1</v>
      </c>
      <c r="F114" s="61" t="s">
        <v>338</v>
      </c>
      <c r="G114" s="160">
        <v>0</v>
      </c>
      <c r="H114" s="146">
        <v>308.3</v>
      </c>
      <c r="I114" s="146">
        <v>1233.21</v>
      </c>
      <c r="J114" s="150">
        <f t="shared" si="3"/>
        <v>1541.51</v>
      </c>
    </row>
    <row r="115" spans="1:10" ht="14" x14ac:dyDescent="0.3">
      <c r="A115" s="55" t="s">
        <v>196</v>
      </c>
      <c r="B115" s="57" t="s">
        <v>33</v>
      </c>
      <c r="C115" s="60" t="s">
        <v>226</v>
      </c>
      <c r="D115" s="158" t="s">
        <v>407</v>
      </c>
      <c r="E115" s="159">
        <v>1</v>
      </c>
      <c r="F115" s="60" t="s">
        <v>339</v>
      </c>
      <c r="G115" s="160">
        <v>0</v>
      </c>
      <c r="H115" s="146"/>
      <c r="I115" s="145">
        <v>4316.21</v>
      </c>
      <c r="J115" s="149">
        <f t="shared" si="3"/>
        <v>4316.21</v>
      </c>
    </row>
    <row r="116" spans="1:10" ht="14" x14ac:dyDescent="0.3">
      <c r="A116" s="55" t="s">
        <v>213</v>
      </c>
      <c r="B116" s="57" t="s">
        <v>27</v>
      </c>
      <c r="C116" s="59" t="s">
        <v>634</v>
      </c>
      <c r="D116" s="158" t="s">
        <v>227</v>
      </c>
      <c r="E116" s="159">
        <v>1</v>
      </c>
      <c r="F116" s="60" t="s">
        <v>340</v>
      </c>
      <c r="G116" s="160">
        <v>0</v>
      </c>
      <c r="H116" s="146">
        <v>1695.65</v>
      </c>
      <c r="I116" s="146">
        <v>6782.61</v>
      </c>
      <c r="J116" s="149">
        <f t="shared" si="3"/>
        <v>8478.26</v>
      </c>
    </row>
    <row r="117" spans="1:10" ht="14" x14ac:dyDescent="0.3">
      <c r="A117" s="55" t="s">
        <v>189</v>
      </c>
      <c r="B117" s="55" t="s">
        <v>31</v>
      </c>
      <c r="C117" s="59" t="s">
        <v>636</v>
      </c>
      <c r="D117" s="158" t="s">
        <v>227</v>
      </c>
      <c r="E117" s="159">
        <v>1</v>
      </c>
      <c r="F117" s="60" t="s">
        <v>341</v>
      </c>
      <c r="G117" s="160">
        <v>0</v>
      </c>
      <c r="H117" s="146">
        <v>1310.28</v>
      </c>
      <c r="I117" s="146">
        <v>5241.1099999999997</v>
      </c>
      <c r="J117" s="149">
        <f t="shared" si="3"/>
        <v>6551.3899999999994</v>
      </c>
    </row>
    <row r="118" spans="1:10" ht="14" x14ac:dyDescent="0.3">
      <c r="A118" s="55" t="s">
        <v>182</v>
      </c>
      <c r="B118" s="56" t="s">
        <v>39</v>
      </c>
      <c r="C118" s="60" t="s">
        <v>634</v>
      </c>
      <c r="D118" s="158" t="s">
        <v>227</v>
      </c>
      <c r="E118" s="159">
        <v>1</v>
      </c>
      <c r="F118" s="60" t="s">
        <v>751</v>
      </c>
      <c r="G118" s="160">
        <v>0</v>
      </c>
      <c r="H118" s="146">
        <v>500.99</v>
      </c>
      <c r="I118" s="146">
        <v>2003.96</v>
      </c>
      <c r="J118" s="149">
        <f t="shared" si="3"/>
        <v>2504.9499999999998</v>
      </c>
    </row>
    <row r="119" spans="1:10" ht="14" x14ac:dyDescent="0.3">
      <c r="A119" s="55" t="s">
        <v>189</v>
      </c>
      <c r="B119" s="55" t="s">
        <v>31</v>
      </c>
      <c r="C119" s="61" t="s">
        <v>219</v>
      </c>
      <c r="D119" s="158" t="s">
        <v>227</v>
      </c>
      <c r="E119" s="159">
        <v>1</v>
      </c>
      <c r="F119" s="61" t="s">
        <v>342</v>
      </c>
      <c r="G119" s="160">
        <v>0</v>
      </c>
      <c r="H119" s="146">
        <v>1310.28</v>
      </c>
      <c r="I119" s="146">
        <v>5241.1099999999997</v>
      </c>
      <c r="J119" s="149">
        <f t="shared" si="3"/>
        <v>6551.3899999999994</v>
      </c>
    </row>
    <row r="120" spans="1:10" ht="14" x14ac:dyDescent="0.3">
      <c r="A120" s="55" t="s">
        <v>181</v>
      </c>
      <c r="B120" s="57" t="s">
        <v>33</v>
      </c>
      <c r="C120" s="59" t="s">
        <v>222</v>
      </c>
      <c r="D120" s="158" t="s">
        <v>227</v>
      </c>
      <c r="E120" s="159">
        <v>1</v>
      </c>
      <c r="F120" s="60" t="s">
        <v>343</v>
      </c>
      <c r="G120" s="160">
        <v>0</v>
      </c>
      <c r="H120" s="146">
        <v>1079.06</v>
      </c>
      <c r="I120" s="145">
        <v>4316.21</v>
      </c>
      <c r="J120" s="149">
        <f t="shared" si="3"/>
        <v>5395.27</v>
      </c>
    </row>
    <row r="121" spans="1:10" ht="14" x14ac:dyDescent="0.3">
      <c r="A121" s="56" t="s">
        <v>180</v>
      </c>
      <c r="B121" s="58" t="s">
        <v>37</v>
      </c>
      <c r="C121" s="59" t="s">
        <v>219</v>
      </c>
      <c r="D121" s="158" t="s">
        <v>227</v>
      </c>
      <c r="E121" s="159">
        <v>1</v>
      </c>
      <c r="F121" s="90" t="s">
        <v>736</v>
      </c>
      <c r="G121" s="160">
        <v>0</v>
      </c>
      <c r="H121" s="146">
        <v>770.75</v>
      </c>
      <c r="I121" s="145">
        <v>3083.01</v>
      </c>
      <c r="J121" s="149">
        <f t="shared" si="3"/>
        <v>3853.76</v>
      </c>
    </row>
    <row r="122" spans="1:10" ht="14" x14ac:dyDescent="0.3">
      <c r="A122" s="55" t="s">
        <v>189</v>
      </c>
      <c r="B122" s="55" t="s">
        <v>31</v>
      </c>
      <c r="C122" s="61" t="s">
        <v>219</v>
      </c>
      <c r="D122" s="158" t="s">
        <v>227</v>
      </c>
      <c r="E122" s="159">
        <v>1</v>
      </c>
      <c r="F122" s="60" t="s">
        <v>344</v>
      </c>
      <c r="G122" s="160">
        <v>0</v>
      </c>
      <c r="H122" s="146">
        <v>1310.28</v>
      </c>
      <c r="I122" s="146">
        <v>5241.1099999999997</v>
      </c>
      <c r="J122" s="149">
        <f t="shared" si="3"/>
        <v>6551.3899999999994</v>
      </c>
    </row>
    <row r="123" spans="1:10" ht="14" x14ac:dyDescent="0.3">
      <c r="A123" s="55" t="s">
        <v>182</v>
      </c>
      <c r="B123" s="56" t="s">
        <v>39</v>
      </c>
      <c r="C123" s="63" t="s">
        <v>637</v>
      </c>
      <c r="D123" s="158" t="s">
        <v>227</v>
      </c>
      <c r="E123" s="159">
        <v>1</v>
      </c>
      <c r="F123" s="156" t="s">
        <v>709</v>
      </c>
      <c r="G123" s="160">
        <v>0</v>
      </c>
      <c r="H123" s="146">
        <v>500.99</v>
      </c>
      <c r="I123" s="146">
        <v>2003.96</v>
      </c>
      <c r="J123" s="149">
        <f t="shared" si="3"/>
        <v>2504.9499999999998</v>
      </c>
    </row>
    <row r="124" spans="1:10" ht="14" x14ac:dyDescent="0.3">
      <c r="A124" s="55" t="s">
        <v>183</v>
      </c>
      <c r="B124" s="57" t="s">
        <v>27</v>
      </c>
      <c r="C124" s="59" t="s">
        <v>634</v>
      </c>
      <c r="D124" s="158" t="s">
        <v>461</v>
      </c>
      <c r="E124" s="159">
        <v>1</v>
      </c>
      <c r="F124" s="61" t="s">
        <v>665</v>
      </c>
      <c r="G124" s="160">
        <v>0</v>
      </c>
      <c r="H124" s="146">
        <v>1695.65</v>
      </c>
      <c r="I124" s="146">
        <v>6782.61</v>
      </c>
      <c r="J124" s="149">
        <f t="shared" si="3"/>
        <v>8478.26</v>
      </c>
    </row>
    <row r="125" spans="1:10" ht="14" x14ac:dyDescent="0.3">
      <c r="A125" s="55" t="s">
        <v>693</v>
      </c>
      <c r="B125" s="55" t="s">
        <v>449</v>
      </c>
      <c r="C125" s="61" t="s">
        <v>219</v>
      </c>
      <c r="D125" s="158" t="s">
        <v>407</v>
      </c>
      <c r="E125" s="159">
        <v>1</v>
      </c>
      <c r="F125" s="60" t="s">
        <v>351</v>
      </c>
      <c r="G125" s="160">
        <v>0</v>
      </c>
      <c r="H125" s="146"/>
      <c r="I125" s="146">
        <v>14838.72</v>
      </c>
      <c r="J125" s="149">
        <f t="shared" si="3"/>
        <v>14838.72</v>
      </c>
    </row>
    <row r="126" spans="1:10" ht="14" x14ac:dyDescent="0.3">
      <c r="A126" s="55" t="s">
        <v>199</v>
      </c>
      <c r="B126" s="55" t="s">
        <v>31</v>
      </c>
      <c r="C126" s="61" t="s">
        <v>219</v>
      </c>
      <c r="D126" s="158" t="s">
        <v>227</v>
      </c>
      <c r="E126" s="159">
        <v>1</v>
      </c>
      <c r="F126" s="62" t="s">
        <v>569</v>
      </c>
      <c r="G126" s="160">
        <v>0</v>
      </c>
      <c r="H126" s="146">
        <v>1310.28</v>
      </c>
      <c r="I126" s="146">
        <v>5241.1099999999997</v>
      </c>
      <c r="J126" s="149">
        <f t="shared" si="3"/>
        <v>6551.3899999999994</v>
      </c>
    </row>
    <row r="127" spans="1:10" ht="14" x14ac:dyDescent="0.3">
      <c r="A127" s="55" t="s">
        <v>180</v>
      </c>
      <c r="B127" s="58" t="s">
        <v>37</v>
      </c>
      <c r="C127" s="61" t="s">
        <v>219</v>
      </c>
      <c r="D127" s="158" t="s">
        <v>227</v>
      </c>
      <c r="E127" s="159">
        <v>1</v>
      </c>
      <c r="F127" s="60" t="s">
        <v>352</v>
      </c>
      <c r="G127" s="160">
        <v>0</v>
      </c>
      <c r="H127" s="146">
        <v>770.75</v>
      </c>
      <c r="I127" s="145">
        <v>3083.01</v>
      </c>
      <c r="J127" s="149">
        <f t="shared" si="3"/>
        <v>3853.76</v>
      </c>
    </row>
    <row r="128" spans="1:10" ht="14" x14ac:dyDescent="0.3">
      <c r="A128" s="55" t="s">
        <v>183</v>
      </c>
      <c r="B128" s="57" t="s">
        <v>27</v>
      </c>
      <c r="C128" s="59" t="s">
        <v>226</v>
      </c>
      <c r="D128" s="158" t="s">
        <v>407</v>
      </c>
      <c r="E128" s="159">
        <v>1</v>
      </c>
      <c r="F128" s="60" t="s">
        <v>353</v>
      </c>
      <c r="G128" s="160">
        <v>0</v>
      </c>
      <c r="H128" s="146"/>
      <c r="I128" s="146">
        <v>6782.61</v>
      </c>
      <c r="J128" s="149">
        <f t="shared" si="3"/>
        <v>6782.61</v>
      </c>
    </row>
    <row r="129" spans="1:10" ht="14" x14ac:dyDescent="0.3">
      <c r="A129" s="55" t="s">
        <v>189</v>
      </c>
      <c r="B129" s="55" t="s">
        <v>31</v>
      </c>
      <c r="C129" s="63" t="s">
        <v>637</v>
      </c>
      <c r="D129" s="158" t="s">
        <v>227</v>
      </c>
      <c r="E129" s="159">
        <v>1</v>
      </c>
      <c r="F129" s="90" t="s">
        <v>641</v>
      </c>
      <c r="G129" s="160">
        <v>0</v>
      </c>
      <c r="H129" s="146">
        <v>1310.28</v>
      </c>
      <c r="I129" s="146">
        <v>5241.1099999999997</v>
      </c>
      <c r="J129" s="149">
        <f t="shared" si="3"/>
        <v>6551.3899999999994</v>
      </c>
    </row>
    <row r="130" spans="1:10" ht="14" x14ac:dyDescent="0.3">
      <c r="A130" s="55" t="s">
        <v>217</v>
      </c>
      <c r="B130" s="57" t="s">
        <v>27</v>
      </c>
      <c r="C130" s="63" t="s">
        <v>679</v>
      </c>
      <c r="D130" s="158" t="s">
        <v>407</v>
      </c>
      <c r="E130" s="159">
        <v>1</v>
      </c>
      <c r="F130" s="60" t="s">
        <v>356</v>
      </c>
      <c r="G130" s="160">
        <v>0</v>
      </c>
      <c r="H130" s="146"/>
      <c r="I130" s="146">
        <v>6782.61</v>
      </c>
      <c r="J130" s="149">
        <f t="shared" si="3"/>
        <v>6782.61</v>
      </c>
    </row>
    <row r="131" spans="1:10" ht="14" x14ac:dyDescent="0.3">
      <c r="A131" s="55" t="s">
        <v>185</v>
      </c>
      <c r="B131" s="55" t="s">
        <v>29</v>
      </c>
      <c r="C131" s="59" t="s">
        <v>222</v>
      </c>
      <c r="D131" s="158" t="s">
        <v>227</v>
      </c>
      <c r="E131" s="159">
        <v>1</v>
      </c>
      <c r="F131" s="60" t="s">
        <v>357</v>
      </c>
      <c r="G131" s="160">
        <v>0</v>
      </c>
      <c r="H131" s="146">
        <v>1425.9</v>
      </c>
      <c r="I131" s="146">
        <v>5703.56</v>
      </c>
      <c r="J131" s="149">
        <f t="shared" si="3"/>
        <v>7129.4600000000009</v>
      </c>
    </row>
    <row r="132" spans="1:10" ht="14" x14ac:dyDescent="0.3">
      <c r="A132" s="55" t="s">
        <v>183</v>
      </c>
      <c r="B132" s="57" t="s">
        <v>27</v>
      </c>
      <c r="C132" s="59" t="s">
        <v>222</v>
      </c>
      <c r="D132" s="158" t="s">
        <v>227</v>
      </c>
      <c r="E132" s="159">
        <v>1</v>
      </c>
      <c r="F132" s="154" t="s">
        <v>358</v>
      </c>
      <c r="G132" s="160">
        <v>0</v>
      </c>
      <c r="H132" s="146">
        <v>1695.65</v>
      </c>
      <c r="I132" s="146">
        <v>6782.61</v>
      </c>
      <c r="J132" s="149">
        <f t="shared" si="3"/>
        <v>8478.26</v>
      </c>
    </row>
    <row r="133" spans="1:10" ht="14" x14ac:dyDescent="0.3">
      <c r="A133" s="55" t="s">
        <v>183</v>
      </c>
      <c r="B133" s="57" t="s">
        <v>27</v>
      </c>
      <c r="C133" s="59" t="s">
        <v>634</v>
      </c>
      <c r="D133" s="158" t="s">
        <v>227</v>
      </c>
      <c r="E133" s="159">
        <v>1</v>
      </c>
      <c r="F133" s="62" t="s">
        <v>360</v>
      </c>
      <c r="G133" s="160">
        <v>0</v>
      </c>
      <c r="H133" s="146">
        <v>1695.65</v>
      </c>
      <c r="I133" s="146">
        <v>6782.61</v>
      </c>
      <c r="J133" s="149">
        <f t="shared" si="3"/>
        <v>8478.26</v>
      </c>
    </row>
    <row r="134" spans="1:10" ht="14" x14ac:dyDescent="0.3">
      <c r="A134" s="55" t="s">
        <v>180</v>
      </c>
      <c r="B134" s="58" t="s">
        <v>37</v>
      </c>
      <c r="C134" s="63" t="s">
        <v>679</v>
      </c>
      <c r="D134" s="158" t="s">
        <v>227</v>
      </c>
      <c r="E134" s="159">
        <v>1</v>
      </c>
      <c r="F134" s="60" t="s">
        <v>752</v>
      </c>
      <c r="G134" s="160">
        <v>0</v>
      </c>
      <c r="H134" s="146">
        <v>770.75</v>
      </c>
      <c r="I134" s="145">
        <v>3083.01</v>
      </c>
      <c r="J134" s="149">
        <f t="shared" si="3"/>
        <v>3853.76</v>
      </c>
    </row>
    <row r="135" spans="1:10" ht="14" x14ac:dyDescent="0.3">
      <c r="A135" s="55" t="s">
        <v>183</v>
      </c>
      <c r="B135" s="57" t="s">
        <v>27</v>
      </c>
      <c r="C135" s="59" t="s">
        <v>222</v>
      </c>
      <c r="D135" s="158" t="s">
        <v>227</v>
      </c>
      <c r="E135" s="159">
        <v>1</v>
      </c>
      <c r="F135" s="62" t="s">
        <v>361</v>
      </c>
      <c r="G135" s="160">
        <v>0</v>
      </c>
      <c r="H135" s="146">
        <v>1695.65</v>
      </c>
      <c r="I135" s="146">
        <v>6782.61</v>
      </c>
      <c r="J135" s="149">
        <f t="shared" ref="J135:J166" si="4">H135+I135</f>
        <v>8478.26</v>
      </c>
    </row>
    <row r="136" spans="1:10" ht="14" x14ac:dyDescent="0.3">
      <c r="A136" s="55" t="s">
        <v>185</v>
      </c>
      <c r="B136" s="55" t="s">
        <v>29</v>
      </c>
      <c r="C136" s="59" t="s">
        <v>634</v>
      </c>
      <c r="D136" s="158" t="s">
        <v>227</v>
      </c>
      <c r="E136" s="159">
        <v>1</v>
      </c>
      <c r="F136" s="62" t="s">
        <v>363</v>
      </c>
      <c r="G136" s="160">
        <v>0</v>
      </c>
      <c r="H136" s="146">
        <v>1425.9</v>
      </c>
      <c r="I136" s="146">
        <v>5703.56</v>
      </c>
      <c r="J136" s="149">
        <f t="shared" si="4"/>
        <v>7129.4600000000009</v>
      </c>
    </row>
    <row r="137" spans="1:10" ht="14" x14ac:dyDescent="0.3">
      <c r="A137" s="55" t="s">
        <v>215</v>
      </c>
      <c r="B137" s="58" t="s">
        <v>37</v>
      </c>
      <c r="C137" s="61" t="s">
        <v>219</v>
      </c>
      <c r="D137" s="158" t="s">
        <v>407</v>
      </c>
      <c r="E137" s="159">
        <v>1</v>
      </c>
      <c r="F137" s="62" t="s">
        <v>365</v>
      </c>
      <c r="G137" s="160">
        <v>0</v>
      </c>
      <c r="H137" s="146"/>
      <c r="I137" s="145">
        <v>3083.01</v>
      </c>
      <c r="J137" s="149">
        <f t="shared" si="4"/>
        <v>3083.01</v>
      </c>
    </row>
    <row r="138" spans="1:10" ht="14" x14ac:dyDescent="0.3">
      <c r="A138" s="55" t="s">
        <v>196</v>
      </c>
      <c r="B138" s="57" t="s">
        <v>33</v>
      </c>
      <c r="C138" s="63" t="s">
        <v>219</v>
      </c>
      <c r="D138" s="158" t="s">
        <v>227</v>
      </c>
      <c r="E138" s="159">
        <v>1</v>
      </c>
      <c r="F138" s="62" t="s">
        <v>366</v>
      </c>
      <c r="G138" s="160">
        <v>0</v>
      </c>
      <c r="H138" s="146">
        <v>1079.06</v>
      </c>
      <c r="I138" s="145">
        <v>4316.21</v>
      </c>
      <c r="J138" s="149">
        <f t="shared" si="4"/>
        <v>5395.27</v>
      </c>
    </row>
    <row r="139" spans="1:10" ht="14" x14ac:dyDescent="0.3">
      <c r="A139" s="55" t="s">
        <v>185</v>
      </c>
      <c r="B139" s="55" t="s">
        <v>29</v>
      </c>
      <c r="C139" s="63" t="s">
        <v>637</v>
      </c>
      <c r="D139" s="158" t="s">
        <v>227</v>
      </c>
      <c r="E139" s="159">
        <v>1</v>
      </c>
      <c r="F139" s="60" t="s">
        <v>367</v>
      </c>
      <c r="G139" s="160">
        <v>0</v>
      </c>
      <c r="H139" s="146">
        <v>1425.9</v>
      </c>
      <c r="I139" s="146">
        <v>5703.56</v>
      </c>
      <c r="J139" s="149">
        <f t="shared" si="4"/>
        <v>7129.4600000000009</v>
      </c>
    </row>
    <row r="140" spans="1:10" ht="14" x14ac:dyDescent="0.3">
      <c r="A140" s="55" t="s">
        <v>195</v>
      </c>
      <c r="B140" s="55" t="s">
        <v>41</v>
      </c>
      <c r="C140" s="60" t="s">
        <v>222</v>
      </c>
      <c r="D140" s="158" t="s">
        <v>227</v>
      </c>
      <c r="E140" s="159">
        <v>1</v>
      </c>
      <c r="F140" s="92" t="s">
        <v>666</v>
      </c>
      <c r="G140" s="160">
        <v>0</v>
      </c>
      <c r="H140" s="146">
        <v>308.3</v>
      </c>
      <c r="I140" s="146">
        <v>1233.21</v>
      </c>
      <c r="J140" s="150">
        <f t="shared" si="4"/>
        <v>1541.51</v>
      </c>
    </row>
    <row r="141" spans="1:10" ht="14" x14ac:dyDescent="0.3">
      <c r="A141" s="55" t="s">
        <v>204</v>
      </c>
      <c r="B141" s="55" t="s">
        <v>41</v>
      </c>
      <c r="C141" s="63" t="s">
        <v>222</v>
      </c>
      <c r="D141" s="158" t="s">
        <v>227</v>
      </c>
      <c r="E141" s="159">
        <v>1</v>
      </c>
      <c r="F141" s="62" t="s">
        <v>660</v>
      </c>
      <c r="G141" s="160">
        <v>0</v>
      </c>
      <c r="H141" s="146">
        <v>308.3</v>
      </c>
      <c r="I141" s="146">
        <v>1233.21</v>
      </c>
      <c r="J141" s="150">
        <f t="shared" si="4"/>
        <v>1541.51</v>
      </c>
    </row>
    <row r="142" spans="1:10" ht="14" x14ac:dyDescent="0.3">
      <c r="A142" s="55" t="s">
        <v>189</v>
      </c>
      <c r="B142" s="55" t="s">
        <v>31</v>
      </c>
      <c r="C142" s="61" t="s">
        <v>219</v>
      </c>
      <c r="D142" s="158" t="s">
        <v>227</v>
      </c>
      <c r="E142" s="159">
        <v>1</v>
      </c>
      <c r="F142" s="62" t="s">
        <v>370</v>
      </c>
      <c r="G142" s="160">
        <v>0</v>
      </c>
      <c r="H142" s="146">
        <v>1310.28</v>
      </c>
      <c r="I142" s="146">
        <v>5241.1099999999997</v>
      </c>
      <c r="J142" s="149">
        <f t="shared" si="4"/>
        <v>6551.3899999999994</v>
      </c>
    </row>
    <row r="143" spans="1:10" ht="14" x14ac:dyDescent="0.3">
      <c r="A143" s="55" t="s">
        <v>180</v>
      </c>
      <c r="B143" s="58" t="s">
        <v>37</v>
      </c>
      <c r="C143" s="59" t="s">
        <v>634</v>
      </c>
      <c r="D143" s="158" t="s">
        <v>227</v>
      </c>
      <c r="E143" s="159">
        <v>1</v>
      </c>
      <c r="F143" s="62" t="s">
        <v>371</v>
      </c>
      <c r="G143" s="160">
        <v>0</v>
      </c>
      <c r="H143" s="146">
        <v>770.75</v>
      </c>
      <c r="I143" s="145">
        <v>3083.01</v>
      </c>
      <c r="J143" s="149">
        <f t="shared" si="4"/>
        <v>3853.76</v>
      </c>
    </row>
    <row r="144" spans="1:10" ht="14" x14ac:dyDescent="0.3">
      <c r="A144" s="55" t="s">
        <v>695</v>
      </c>
      <c r="B144" s="55" t="s">
        <v>449</v>
      </c>
      <c r="C144" s="61" t="s">
        <v>636</v>
      </c>
      <c r="D144" s="158" t="s">
        <v>227</v>
      </c>
      <c r="E144" s="159">
        <v>1</v>
      </c>
      <c r="F144" s="153" t="s">
        <v>619</v>
      </c>
      <c r="G144" s="160">
        <v>0</v>
      </c>
      <c r="H144" s="146">
        <v>3709.68</v>
      </c>
      <c r="I144" s="146">
        <v>14838.72</v>
      </c>
      <c r="J144" s="149">
        <f t="shared" si="4"/>
        <v>18548.399999999998</v>
      </c>
    </row>
    <row r="145" spans="1:10" ht="14" x14ac:dyDescent="0.3">
      <c r="A145" s="55" t="s">
        <v>181</v>
      </c>
      <c r="B145" s="57" t="s">
        <v>33</v>
      </c>
      <c r="C145" s="59" t="s">
        <v>222</v>
      </c>
      <c r="D145" s="158" t="s">
        <v>227</v>
      </c>
      <c r="E145" s="159">
        <v>1</v>
      </c>
      <c r="F145" s="61" t="s">
        <v>753</v>
      </c>
      <c r="G145" s="160">
        <v>0</v>
      </c>
      <c r="H145" s="146">
        <v>1079.06</v>
      </c>
      <c r="I145" s="145">
        <v>4316.21</v>
      </c>
      <c r="J145" s="149">
        <f t="shared" si="4"/>
        <v>5395.27</v>
      </c>
    </row>
    <row r="146" spans="1:10" ht="14" x14ac:dyDescent="0.3">
      <c r="A146" s="55" t="s">
        <v>694</v>
      </c>
      <c r="B146" s="55" t="s">
        <v>449</v>
      </c>
      <c r="C146" s="60" t="s">
        <v>226</v>
      </c>
      <c r="D146" s="158" t="s">
        <v>227</v>
      </c>
      <c r="E146" s="159">
        <v>1</v>
      </c>
      <c r="F146" s="62" t="s">
        <v>711</v>
      </c>
      <c r="G146" s="160">
        <v>0</v>
      </c>
      <c r="H146" s="146">
        <v>3709.68</v>
      </c>
      <c r="I146" s="146">
        <v>14838.72</v>
      </c>
      <c r="J146" s="149">
        <f t="shared" si="4"/>
        <v>18548.399999999998</v>
      </c>
    </row>
    <row r="147" spans="1:10" ht="14" x14ac:dyDescent="0.3">
      <c r="A147" s="55" t="s">
        <v>195</v>
      </c>
      <c r="B147" s="55" t="s">
        <v>41</v>
      </c>
      <c r="C147" s="61" t="s">
        <v>219</v>
      </c>
      <c r="D147" s="158" t="s">
        <v>227</v>
      </c>
      <c r="E147" s="159">
        <v>1</v>
      </c>
      <c r="F147" s="90" t="s">
        <v>661</v>
      </c>
      <c r="G147" s="160">
        <v>0</v>
      </c>
      <c r="H147" s="146">
        <v>308.3</v>
      </c>
      <c r="I147" s="146">
        <v>1233.21</v>
      </c>
      <c r="J147" s="150">
        <f t="shared" si="4"/>
        <v>1541.51</v>
      </c>
    </row>
    <row r="148" spans="1:10" ht="14" x14ac:dyDescent="0.3">
      <c r="A148" s="55" t="s">
        <v>195</v>
      </c>
      <c r="B148" s="55" t="s">
        <v>41</v>
      </c>
      <c r="C148" s="59" t="s">
        <v>634</v>
      </c>
      <c r="D148" s="158" t="s">
        <v>227</v>
      </c>
      <c r="E148" s="159">
        <v>1</v>
      </c>
      <c r="F148" s="62" t="s">
        <v>378</v>
      </c>
      <c r="G148" s="160">
        <v>0</v>
      </c>
      <c r="H148" s="146">
        <v>308.3</v>
      </c>
      <c r="I148" s="146">
        <v>1233.21</v>
      </c>
      <c r="J148" s="150">
        <f t="shared" si="4"/>
        <v>1541.51</v>
      </c>
    </row>
    <row r="149" spans="1:10" ht="14" x14ac:dyDescent="0.3">
      <c r="A149" s="55" t="s">
        <v>183</v>
      </c>
      <c r="B149" s="57" t="s">
        <v>27</v>
      </c>
      <c r="C149" s="63" t="s">
        <v>679</v>
      </c>
      <c r="D149" s="158" t="s">
        <v>227</v>
      </c>
      <c r="E149" s="159">
        <v>1</v>
      </c>
      <c r="F149" s="153" t="s">
        <v>712</v>
      </c>
      <c r="G149" s="160">
        <v>0</v>
      </c>
      <c r="H149" s="146">
        <v>1695.65</v>
      </c>
      <c r="I149" s="146">
        <v>6782.61</v>
      </c>
      <c r="J149" s="149">
        <f t="shared" si="4"/>
        <v>8478.26</v>
      </c>
    </row>
    <row r="150" spans="1:10" ht="14" x14ac:dyDescent="0.3">
      <c r="A150" s="55" t="s">
        <v>187</v>
      </c>
      <c r="B150" s="55" t="s">
        <v>25</v>
      </c>
      <c r="C150" s="59" t="s">
        <v>222</v>
      </c>
      <c r="D150" s="158" t="s">
        <v>227</v>
      </c>
      <c r="E150" s="159">
        <v>1</v>
      </c>
      <c r="F150" s="92" t="s">
        <v>624</v>
      </c>
      <c r="G150" s="160">
        <v>0</v>
      </c>
      <c r="H150" s="147">
        <v>2600</v>
      </c>
      <c r="I150" s="147">
        <v>10400</v>
      </c>
      <c r="J150" s="146">
        <f t="shared" si="4"/>
        <v>13000</v>
      </c>
    </row>
    <row r="151" spans="1:10" ht="14" x14ac:dyDescent="0.3">
      <c r="A151" s="55" t="s">
        <v>180</v>
      </c>
      <c r="B151" s="58" t="s">
        <v>37</v>
      </c>
      <c r="C151" s="61" t="s">
        <v>636</v>
      </c>
      <c r="D151" s="158" t="s">
        <v>227</v>
      </c>
      <c r="E151" s="159">
        <v>1</v>
      </c>
      <c r="F151" s="156" t="s">
        <v>655</v>
      </c>
      <c r="G151" s="160">
        <v>0</v>
      </c>
      <c r="H151" s="146">
        <v>770.75</v>
      </c>
      <c r="I151" s="145">
        <v>3083.01</v>
      </c>
      <c r="J151" s="149">
        <f t="shared" si="4"/>
        <v>3853.76</v>
      </c>
    </row>
    <row r="152" spans="1:10" ht="14" x14ac:dyDescent="0.3">
      <c r="A152" s="55" t="s">
        <v>185</v>
      </c>
      <c r="B152" s="55" t="s">
        <v>29</v>
      </c>
      <c r="C152" s="59" t="s">
        <v>634</v>
      </c>
      <c r="D152" s="158" t="s">
        <v>227</v>
      </c>
      <c r="E152" s="159">
        <v>1</v>
      </c>
      <c r="F152" s="156" t="s">
        <v>754</v>
      </c>
      <c r="G152" s="160">
        <v>0</v>
      </c>
      <c r="H152" s="146">
        <v>1425.9</v>
      </c>
      <c r="I152" s="146">
        <v>5703.56</v>
      </c>
      <c r="J152" s="149">
        <f t="shared" si="4"/>
        <v>7129.4600000000009</v>
      </c>
    </row>
    <row r="153" spans="1:10" ht="14" x14ac:dyDescent="0.3">
      <c r="A153" s="55" t="s">
        <v>185</v>
      </c>
      <c r="B153" s="55" t="s">
        <v>29</v>
      </c>
      <c r="C153" s="59" t="s">
        <v>219</v>
      </c>
      <c r="D153" s="158" t="s">
        <v>407</v>
      </c>
      <c r="E153" s="159">
        <v>1</v>
      </c>
      <c r="F153" s="62" t="s">
        <v>420</v>
      </c>
      <c r="G153" s="160">
        <v>0</v>
      </c>
      <c r="H153" s="146"/>
      <c r="I153" s="146">
        <v>5703.56</v>
      </c>
      <c r="J153" s="149">
        <f t="shared" si="4"/>
        <v>5703.56</v>
      </c>
    </row>
    <row r="154" spans="1:10" ht="14" x14ac:dyDescent="0.3">
      <c r="A154" s="55" t="s">
        <v>180</v>
      </c>
      <c r="B154" s="58" t="s">
        <v>37</v>
      </c>
      <c r="C154" s="61" t="s">
        <v>219</v>
      </c>
      <c r="D154" s="158" t="s">
        <v>227</v>
      </c>
      <c r="E154" s="159">
        <v>1</v>
      </c>
      <c r="F154" s="156" t="s">
        <v>713</v>
      </c>
      <c r="G154" s="160">
        <v>0</v>
      </c>
      <c r="H154" s="146">
        <v>770.75</v>
      </c>
      <c r="I154" s="145">
        <v>3083.01</v>
      </c>
      <c r="J154" s="149">
        <f t="shared" si="4"/>
        <v>3853.76</v>
      </c>
    </row>
    <row r="155" spans="1:10" ht="14" x14ac:dyDescent="0.3">
      <c r="A155" s="55" t="s">
        <v>180</v>
      </c>
      <c r="B155" s="58" t="s">
        <v>37</v>
      </c>
      <c r="C155" s="59" t="s">
        <v>634</v>
      </c>
      <c r="D155" s="158" t="s">
        <v>227</v>
      </c>
      <c r="E155" s="159">
        <v>1</v>
      </c>
      <c r="F155" s="121" t="s">
        <v>385</v>
      </c>
      <c r="G155" s="160">
        <v>0</v>
      </c>
      <c r="H155" s="146">
        <v>770.75</v>
      </c>
      <c r="I155" s="145">
        <v>3083.01</v>
      </c>
      <c r="J155" s="149">
        <f t="shared" si="4"/>
        <v>3853.76</v>
      </c>
    </row>
    <row r="156" spans="1:10" ht="14" x14ac:dyDescent="0.3">
      <c r="A156" s="55" t="s">
        <v>182</v>
      </c>
      <c r="B156" s="56" t="s">
        <v>39</v>
      </c>
      <c r="C156" s="63" t="s">
        <v>226</v>
      </c>
      <c r="D156" s="158" t="s">
        <v>386</v>
      </c>
      <c r="E156" s="159">
        <v>1</v>
      </c>
      <c r="F156" s="89" t="s">
        <v>386</v>
      </c>
      <c r="G156" s="160">
        <v>0</v>
      </c>
      <c r="H156" s="146">
        <v>500.99</v>
      </c>
      <c r="I156" s="146">
        <v>2003.96</v>
      </c>
      <c r="J156" s="149">
        <f t="shared" si="4"/>
        <v>2504.9499999999998</v>
      </c>
    </row>
    <row r="157" spans="1:10" ht="14" x14ac:dyDescent="0.3">
      <c r="A157" s="55" t="s">
        <v>183</v>
      </c>
      <c r="B157" s="57" t="s">
        <v>27</v>
      </c>
      <c r="C157" s="59" t="s">
        <v>222</v>
      </c>
      <c r="D157" s="158" t="s">
        <v>386</v>
      </c>
      <c r="E157" s="159">
        <v>1</v>
      </c>
      <c r="F157" s="62" t="s">
        <v>386</v>
      </c>
      <c r="G157" s="160">
        <v>0</v>
      </c>
      <c r="H157" s="146">
        <v>1695.65</v>
      </c>
      <c r="I157" s="146">
        <v>6782.61</v>
      </c>
      <c r="J157" s="149">
        <f t="shared" si="4"/>
        <v>8478.26</v>
      </c>
    </row>
    <row r="158" spans="1:10" ht="14" x14ac:dyDescent="0.3">
      <c r="A158" s="55" t="s">
        <v>199</v>
      </c>
      <c r="B158" s="55" t="s">
        <v>31</v>
      </c>
      <c r="C158" s="59" t="s">
        <v>219</v>
      </c>
      <c r="D158" s="158" t="s">
        <v>386</v>
      </c>
      <c r="E158" s="159">
        <v>1</v>
      </c>
      <c r="F158" s="155" t="s">
        <v>386</v>
      </c>
      <c r="G158" s="160">
        <v>0</v>
      </c>
      <c r="H158" s="146">
        <v>1310.28</v>
      </c>
      <c r="I158" s="146">
        <v>5241.1099999999997</v>
      </c>
      <c r="J158" s="149">
        <f t="shared" si="4"/>
        <v>6551.3899999999994</v>
      </c>
    </row>
    <row r="159" spans="1:10" ht="14" x14ac:dyDescent="0.3">
      <c r="A159" s="55" t="s">
        <v>183</v>
      </c>
      <c r="B159" s="57" t="s">
        <v>27</v>
      </c>
      <c r="C159" s="60" t="s">
        <v>219</v>
      </c>
      <c r="D159" s="158" t="s">
        <v>386</v>
      </c>
      <c r="E159" s="159">
        <v>1</v>
      </c>
      <c r="F159" s="92" t="s">
        <v>386</v>
      </c>
      <c r="G159" s="160">
        <v>0</v>
      </c>
      <c r="H159" s="146">
        <v>1695.65</v>
      </c>
      <c r="I159" s="146">
        <v>6782.61</v>
      </c>
      <c r="J159" s="149">
        <f t="shared" si="4"/>
        <v>8478.26</v>
      </c>
    </row>
    <row r="160" spans="1:10" ht="14" x14ac:dyDescent="0.3">
      <c r="A160" s="55" t="s">
        <v>188</v>
      </c>
      <c r="B160" s="55" t="s">
        <v>35</v>
      </c>
      <c r="C160" s="59" t="s">
        <v>226</v>
      </c>
      <c r="D160" s="158" t="s">
        <v>386</v>
      </c>
      <c r="E160" s="159">
        <v>1</v>
      </c>
      <c r="F160" s="156" t="s">
        <v>386</v>
      </c>
      <c r="G160" s="160">
        <v>0</v>
      </c>
      <c r="H160" s="146">
        <v>936.46</v>
      </c>
      <c r="I160" s="146">
        <v>3745.85</v>
      </c>
      <c r="J160" s="149">
        <f t="shared" si="4"/>
        <v>4682.3099999999995</v>
      </c>
    </row>
    <row r="161" spans="1:30" ht="14" x14ac:dyDescent="0.3">
      <c r="A161" s="55" t="s">
        <v>181</v>
      </c>
      <c r="B161" s="57" t="s">
        <v>33</v>
      </c>
      <c r="C161" s="63" t="s">
        <v>637</v>
      </c>
      <c r="D161" s="158" t="s">
        <v>386</v>
      </c>
      <c r="E161" s="159">
        <v>1</v>
      </c>
      <c r="F161" s="92" t="s">
        <v>386</v>
      </c>
      <c r="G161" s="160">
        <v>0</v>
      </c>
      <c r="H161" s="146">
        <v>1079.06</v>
      </c>
      <c r="I161" s="145">
        <v>4316.21</v>
      </c>
      <c r="J161" s="149">
        <f t="shared" si="4"/>
        <v>5395.27</v>
      </c>
    </row>
    <row r="162" spans="1:30" ht="14" x14ac:dyDescent="0.3">
      <c r="A162" s="55" t="s">
        <v>189</v>
      </c>
      <c r="B162" s="55" t="s">
        <v>31</v>
      </c>
      <c r="C162" s="61" t="s">
        <v>219</v>
      </c>
      <c r="D162" s="158" t="s">
        <v>386</v>
      </c>
      <c r="E162" s="159">
        <v>1</v>
      </c>
      <c r="F162" s="60" t="s">
        <v>386</v>
      </c>
      <c r="G162" s="160">
        <v>0</v>
      </c>
      <c r="H162" s="146">
        <v>1310.28</v>
      </c>
      <c r="I162" s="146">
        <v>5241.1099999999997</v>
      </c>
      <c r="J162" s="149">
        <f t="shared" si="4"/>
        <v>6551.3899999999994</v>
      </c>
    </row>
    <row r="163" spans="1:30" ht="14.5" x14ac:dyDescent="0.3">
      <c r="A163" s="55" t="s">
        <v>187</v>
      </c>
      <c r="B163" s="55" t="s">
        <v>25</v>
      </c>
      <c r="C163" s="63" t="s">
        <v>637</v>
      </c>
      <c r="D163" s="158" t="s">
        <v>386</v>
      </c>
      <c r="E163" s="159">
        <v>1</v>
      </c>
      <c r="F163" s="156" t="s">
        <v>386</v>
      </c>
      <c r="G163" s="160">
        <v>0</v>
      </c>
      <c r="H163" s="147">
        <v>2600</v>
      </c>
      <c r="I163" s="147">
        <v>10400</v>
      </c>
      <c r="J163" s="146">
        <f t="shared" si="4"/>
        <v>13000</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187</v>
      </c>
      <c r="B164" s="55" t="s">
        <v>25</v>
      </c>
      <c r="C164" s="60" t="s">
        <v>226</v>
      </c>
      <c r="D164" s="158" t="s">
        <v>386</v>
      </c>
      <c r="E164" s="159">
        <v>1</v>
      </c>
      <c r="F164" s="61" t="s">
        <v>386</v>
      </c>
      <c r="G164" s="160">
        <v>0</v>
      </c>
      <c r="H164" s="147">
        <v>2600</v>
      </c>
      <c r="I164" s="147">
        <v>10400</v>
      </c>
      <c r="J164" s="146">
        <f t="shared" si="4"/>
        <v>13000</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196</v>
      </c>
      <c r="B165" s="57" t="s">
        <v>33</v>
      </c>
      <c r="C165" s="63" t="s">
        <v>219</v>
      </c>
      <c r="D165" s="158" t="s">
        <v>386</v>
      </c>
      <c r="E165" s="159">
        <v>1</v>
      </c>
      <c r="F165" s="60" t="s">
        <v>386</v>
      </c>
      <c r="G165" s="160">
        <v>0</v>
      </c>
      <c r="H165" s="146">
        <v>1079.06</v>
      </c>
      <c r="I165" s="145">
        <v>4316.21</v>
      </c>
      <c r="J165" s="149">
        <f t="shared" si="4"/>
        <v>5395.27</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205</v>
      </c>
      <c r="B166" s="55" t="s">
        <v>449</v>
      </c>
      <c r="C166" s="59" t="s">
        <v>634</v>
      </c>
      <c r="D166" s="158" t="s">
        <v>386</v>
      </c>
      <c r="E166" s="159">
        <v>1</v>
      </c>
      <c r="F166" s="62" t="s">
        <v>386</v>
      </c>
      <c r="G166" s="160">
        <v>0</v>
      </c>
      <c r="H166" s="146">
        <v>3709.68</v>
      </c>
      <c r="I166" s="146">
        <v>14838.72</v>
      </c>
      <c r="J166" s="149">
        <f t="shared" si="4"/>
        <v>18548.399999999998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185</v>
      </c>
      <c r="B167" s="55" t="s">
        <v>29</v>
      </c>
      <c r="C167" s="61" t="s">
        <v>636</v>
      </c>
      <c r="D167" s="158" t="s">
        <v>386</v>
      </c>
      <c r="E167" s="159">
        <v>1</v>
      </c>
      <c r="F167" s="144" t="s">
        <v>386</v>
      </c>
      <c r="G167" s="160">
        <v>0</v>
      </c>
      <c r="H167" s="146">
        <v>1425.9</v>
      </c>
      <c r="I167" s="146">
        <v>5703.56</v>
      </c>
      <c r="J167" s="149">
        <f t="shared" ref="J167:J174" si="5">H167+I167</f>
        <v>7129.4600000000009</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180</v>
      </c>
      <c r="B168" s="58" t="s">
        <v>37</v>
      </c>
      <c r="C168" s="61" t="s">
        <v>219</v>
      </c>
      <c r="D168" s="158" t="s">
        <v>227</v>
      </c>
      <c r="E168" s="159">
        <v>1</v>
      </c>
      <c r="F168" s="129" t="s">
        <v>387</v>
      </c>
      <c r="G168" s="160">
        <v>0</v>
      </c>
      <c r="H168" s="146">
        <v>770.75</v>
      </c>
      <c r="I168" s="145">
        <v>3083.01</v>
      </c>
      <c r="J168" s="149">
        <f t="shared" si="5"/>
        <v>3853.76</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182</v>
      </c>
      <c r="B169" s="56" t="s">
        <v>39</v>
      </c>
      <c r="C169" s="59" t="s">
        <v>634</v>
      </c>
      <c r="D169" s="158" t="s">
        <v>227</v>
      </c>
      <c r="E169" s="159">
        <v>1</v>
      </c>
      <c r="F169" s="156" t="s">
        <v>714</v>
      </c>
      <c r="G169" s="160">
        <v>0</v>
      </c>
      <c r="H169" s="146">
        <v>500.99</v>
      </c>
      <c r="I169" s="146">
        <v>2003.96</v>
      </c>
      <c r="J169" s="149">
        <f t="shared" si="5"/>
        <v>2504.9499999999998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180</v>
      </c>
      <c r="B170" s="58" t="s">
        <v>37</v>
      </c>
      <c r="C170" s="61" t="s">
        <v>636</v>
      </c>
      <c r="D170" s="158" t="s">
        <v>227</v>
      </c>
      <c r="E170" s="159">
        <v>1</v>
      </c>
      <c r="F170" s="60" t="s">
        <v>715</v>
      </c>
      <c r="G170" s="160">
        <v>0</v>
      </c>
      <c r="H170" s="146">
        <v>770.75</v>
      </c>
      <c r="I170" s="145">
        <v>3083.01</v>
      </c>
      <c r="J170" s="149">
        <f t="shared" si="5"/>
        <v>3853.76</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185</v>
      </c>
      <c r="B171" s="55" t="s">
        <v>29</v>
      </c>
      <c r="C171" s="61" t="s">
        <v>219</v>
      </c>
      <c r="D171" s="158" t="s">
        <v>227</v>
      </c>
      <c r="E171" s="159">
        <v>1</v>
      </c>
      <c r="F171" s="60" t="s">
        <v>388</v>
      </c>
      <c r="G171" s="160">
        <v>0</v>
      </c>
      <c r="H171" s="146">
        <v>1425.9</v>
      </c>
      <c r="I171" s="146">
        <v>5703.56</v>
      </c>
      <c r="J171" s="149">
        <f t="shared" si="5"/>
        <v>7129.4600000000009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188</v>
      </c>
      <c r="B172" s="55" t="s">
        <v>35</v>
      </c>
      <c r="C172" s="59" t="s">
        <v>636</v>
      </c>
      <c r="D172" s="158" t="s">
        <v>227</v>
      </c>
      <c r="E172" s="159">
        <v>1</v>
      </c>
      <c r="F172" s="90" t="s">
        <v>716</v>
      </c>
      <c r="G172" s="160">
        <v>0</v>
      </c>
      <c r="H172" s="146">
        <v>936.46</v>
      </c>
      <c r="I172" s="146">
        <v>3745.85</v>
      </c>
      <c r="J172" s="149">
        <f t="shared" si="5"/>
        <v>4682.3099999999995</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180</v>
      </c>
      <c r="B173" s="58" t="s">
        <v>37</v>
      </c>
      <c r="C173" s="63" t="s">
        <v>219</v>
      </c>
      <c r="D173" s="158" t="s">
        <v>227</v>
      </c>
      <c r="E173" s="159">
        <v>1</v>
      </c>
      <c r="F173" s="90" t="s">
        <v>738</v>
      </c>
      <c r="G173" s="160">
        <v>0</v>
      </c>
      <c r="H173" s="146">
        <v>770.75</v>
      </c>
      <c r="I173" s="145">
        <v>3083.01</v>
      </c>
      <c r="J173" s="149">
        <f t="shared" si="5"/>
        <v>3853.76</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181</v>
      </c>
      <c r="B174" s="57" t="s">
        <v>33</v>
      </c>
      <c r="C174" s="59" t="s">
        <v>222</v>
      </c>
      <c r="D174" s="158" t="s">
        <v>227</v>
      </c>
      <c r="E174" s="159">
        <v>1</v>
      </c>
      <c r="F174" s="63" t="s">
        <v>609</v>
      </c>
      <c r="G174" s="160">
        <v>0</v>
      </c>
      <c r="H174" s="146">
        <v>1079.06</v>
      </c>
      <c r="I174" s="145">
        <v>4316.21</v>
      </c>
      <c r="J174" s="149">
        <f t="shared" si="5"/>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25.5" customHeight="1" x14ac:dyDescent="0.3">
      <c r="A176" s="22" t="s">
        <v>23</v>
      </c>
      <c r="B176" s="70" t="s">
        <v>437</v>
      </c>
      <c r="C176" s="23">
        <v>1</v>
      </c>
      <c r="D176" s="23">
        <v>0</v>
      </c>
      <c r="E176" s="23">
        <f t="shared" ref="E176:E187" si="6">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6"/>
        <v>7</v>
      </c>
      <c r="F177" s="24"/>
      <c r="G177" s="25">
        <f>SUMIF($B$7:$B$174,"DAS",$G$7:$G$174)</f>
        <v>0</v>
      </c>
      <c r="H177" s="25">
        <f>SUMIF($B$7:$B$174,"DIRETOR",$H$7:$H$174)-SUMIFS($H$7:$H$174,$D$7:$D$174,"VAGO",$B$7:$B$174,"DIRETOR")</f>
        <v>18548.399999999998</v>
      </c>
      <c r="I177" s="25">
        <f>SUMIF($B$7:$B$174,"DIRETOR",$I$7:$I$174)-SUMIFS($I$7:$I$174,$D$7:$D$174,"VAGO",$B$7:$B$174,"DIRETOR")</f>
        <v>89032.319999999992</v>
      </c>
      <c r="J177" s="25">
        <f>SUMIF($B$7:$B$174,"DIRETOR",$J$7:$J$174)</f>
        <v>126129.11999999998</v>
      </c>
      <c r="K177" s="26"/>
      <c r="L177" s="26"/>
      <c r="M177" s="26"/>
      <c r="N177" s="26"/>
      <c r="O177" s="26"/>
      <c r="P177" s="26"/>
      <c r="Q177" s="26"/>
    </row>
    <row r="178" spans="1:30" ht="28" x14ac:dyDescent="0.3">
      <c r="A178" s="22" t="s">
        <v>24</v>
      </c>
      <c r="B178" s="15" t="s">
        <v>25</v>
      </c>
      <c r="C178" s="23">
        <v>7</v>
      </c>
      <c r="D178" s="23">
        <v>2</v>
      </c>
      <c r="E178" s="23">
        <f>C178+D178</f>
        <v>9</v>
      </c>
      <c r="F178" s="27"/>
      <c r="G178" s="25">
        <f>SUMIF($B$7:$B$174,"DAS-1",$G$7:$G$174)</f>
        <v>0</v>
      </c>
      <c r="H178" s="25">
        <f>SUMIF($B$7:$B$174,"DAS-1",$H$7:$H$174)-SUMIFS($H$7:$H$174,$D$7:$D$174,"VAGO",$B$7:$B$174,"DAS-1")</f>
        <v>15600</v>
      </c>
      <c r="I178" s="25">
        <f>SUMIF($B$7:$B$174,"DAS-1",$I$7:$I$174)-SUMIFS($I$7:$I$174,$D$7:$D$174,"VAGO",$B$7:$B$174,"DAS-1")</f>
        <v>72800</v>
      </c>
      <c r="J178" s="25">
        <f>SUMIF($B$7:$B$174,"DAS-1",$J$7:$J$174)</f>
        <v>114400</v>
      </c>
      <c r="K178" s="97"/>
      <c r="L178" s="26"/>
      <c r="M178" s="26"/>
      <c r="N178" s="26"/>
      <c r="O178" s="26"/>
      <c r="P178" s="26"/>
      <c r="Q178" s="26"/>
    </row>
    <row r="179" spans="1:30" ht="28" x14ac:dyDescent="0.3">
      <c r="A179" s="22" t="s">
        <v>26</v>
      </c>
      <c r="B179" s="15" t="s">
        <v>27</v>
      </c>
      <c r="C179" s="23">
        <f>SUMIFS($E$7:$E$174,$B$7:$B$174,"DAS-2",$D$7:$D$174,"&lt;&gt;VAGO")</f>
        <v>26</v>
      </c>
      <c r="D179" s="23">
        <f>SUMIFS($E$7:$E$174,$B$7:$B$174,"DAS-2",$D$7:$D$174,"VAGO")</f>
        <v>2</v>
      </c>
      <c r="E179" s="23">
        <f t="shared" si="6"/>
        <v>28</v>
      </c>
      <c r="F179" s="27"/>
      <c r="G179" s="25">
        <f>SUMIF($B$7:$B$174,"DAS-2",$G$7:$G$174)</f>
        <v>0</v>
      </c>
      <c r="H179" s="25">
        <f>SUMIF($B$7:$B$174,"DAS-2",$H$7:$H$174)-SUMIFS($H$7:$H$174,$D$7:$D$174,"VAGO",$B$7:$B$174,"DAS-2")</f>
        <v>37304.300000000017</v>
      </c>
      <c r="I179" s="25">
        <f>SUMIF($B$7:$B$174,"DAS-2",$I$7:$I$174)-SUMIFS($I$7:$I$174,$D$7:$D$174,"VAGO",$B$7:$B$174,"DAS-2")</f>
        <v>176347.85999999987</v>
      </c>
      <c r="J179" s="25">
        <f>SUMIF($B$7:$B$174,"DAS-2",$J$7:$J$174)</f>
        <v>230608.68000000005</v>
      </c>
      <c r="K179" s="26"/>
      <c r="L179" s="26"/>
      <c r="M179" s="26"/>
      <c r="N179" s="26"/>
      <c r="O179" s="26"/>
      <c r="P179" s="26"/>
      <c r="Q179" s="26"/>
    </row>
    <row r="180" spans="1:30" ht="28" x14ac:dyDescent="0.3">
      <c r="A180" s="22" t="s">
        <v>28</v>
      </c>
      <c r="B180" s="15" t="s">
        <v>29</v>
      </c>
      <c r="C180" s="23">
        <v>12</v>
      </c>
      <c r="D180" s="23">
        <v>1</v>
      </c>
      <c r="E180" s="23">
        <f t="shared" si="6"/>
        <v>13</v>
      </c>
      <c r="F180" s="27"/>
      <c r="G180" s="25">
        <f>SUMIF($B$7:$B$174,"DAS-3",$G$7:$G$174)</f>
        <v>0</v>
      </c>
      <c r="H180" s="25">
        <f>SUMIF($B$7:$B$174,"DAS-3",$H$7:$H$174)-SUMIFS($H$7:$H$174,$D$7:$D$174,"VAGO",$B$7:$B$174,"DAS-3")</f>
        <v>15684.9</v>
      </c>
      <c r="I180" s="25">
        <f>SUMIF($B$7:$B$174,"DAS-3",$I$7:$I$174)-SUMIFS($I$7:$I$174,$D$7:$D$174,"VAGO",$B$7:$B$174,"DAS-3")</f>
        <v>68442.719999999987</v>
      </c>
      <c r="J180" s="25">
        <f>SUMIF($B$7:$B$174,"DAS-3",$J$7:$J$174)</f>
        <v>91257.080000000016</v>
      </c>
      <c r="K180" s="26"/>
      <c r="L180" s="26"/>
      <c r="M180" s="26"/>
      <c r="N180" s="26"/>
      <c r="O180" s="26"/>
      <c r="P180" s="26"/>
      <c r="Q180" s="26"/>
    </row>
    <row r="181" spans="1:30" ht="28" x14ac:dyDescent="0.3">
      <c r="A181" s="28" t="s">
        <v>30</v>
      </c>
      <c r="B181" s="15" t="s">
        <v>31</v>
      </c>
      <c r="C181" s="23">
        <v>22</v>
      </c>
      <c r="D181" s="23">
        <v>2</v>
      </c>
      <c r="E181" s="23">
        <f t="shared" si="6"/>
        <v>24</v>
      </c>
      <c r="F181" s="29"/>
      <c r="G181" s="25">
        <f>SUMIF($B$7:$B$174,"DAS-4",$G$7:$G$174)</f>
        <v>0</v>
      </c>
      <c r="H181" s="25">
        <f>SUMIF($B$7:$B$174,"DAS-4",$H$7:$H$174)-SUMIFS($H$7:$H$174,$D$7:$D$174,"VAGO",$B$7:$B$174,"DAS-4")</f>
        <v>22274.759999999995</v>
      </c>
      <c r="I181" s="25">
        <f>SUMIF($B$7:$B$174,"DAS-4",$I$7:$I$174)-SUMIFS($I$7:$I$174,$D$7:$D$174,"VAGO",$B$7:$B$174,"DAS-4")</f>
        <v>115304.42</v>
      </c>
      <c r="J181" s="25">
        <f>SUMIF($B$7:$B$174,"DAS-4",$J$7:$J$174)</f>
        <v>150681.96000000002</v>
      </c>
      <c r="K181" s="26"/>
      <c r="L181" s="26"/>
      <c r="M181" s="26"/>
      <c r="N181" s="26"/>
      <c r="O181" s="26"/>
      <c r="P181" s="26"/>
      <c r="Q181" s="26"/>
    </row>
    <row r="182" spans="1:30" ht="28" x14ac:dyDescent="0.3">
      <c r="A182" s="28" t="s">
        <v>32</v>
      </c>
      <c r="B182" s="15" t="s">
        <v>33</v>
      </c>
      <c r="C182" s="23">
        <v>18</v>
      </c>
      <c r="D182" s="23">
        <v>2</v>
      </c>
      <c r="E182" s="23">
        <f t="shared" si="6"/>
        <v>20</v>
      </c>
      <c r="F182" s="29"/>
      <c r="G182" s="25">
        <f>SUMIF($B$7:$B$174,"DAS-5",$G$7:$G$174)</f>
        <v>0</v>
      </c>
      <c r="H182" s="25">
        <f>SUMIF($B$7:$B$174,"DAS-5",$H$7:$H$174)-SUMIFS($H$7:$H$174,$D$7:$D$174,"VAGO",$B$7:$B$174,"DAS-5")</f>
        <v>14027.779999999995</v>
      </c>
      <c r="I182" s="25">
        <f>SUMIF($B$7:$B$174,"DAS-5",$I$7:$I$174)-SUMIFS($I$7:$I$174,$D$7:$D$174,"VAGO",$B$7:$B$174,"DAS-5")</f>
        <v>77691.780000000028</v>
      </c>
      <c r="J182" s="25">
        <f>SUMIF($B$7:$B$174,"DAS-5",$J$7:$J$174)</f>
        <v>102510.10000000005</v>
      </c>
      <c r="K182" s="26"/>
      <c r="L182" s="26"/>
      <c r="M182" s="26"/>
      <c r="N182" s="26"/>
      <c r="O182" s="26"/>
      <c r="P182" s="26"/>
      <c r="Q182" s="26"/>
    </row>
    <row r="183" spans="1:30" ht="14.5" x14ac:dyDescent="0.3">
      <c r="A183" s="28" t="s">
        <v>34</v>
      </c>
      <c r="B183" s="15" t="s">
        <v>35</v>
      </c>
      <c r="C183" s="23">
        <v>4</v>
      </c>
      <c r="D183" s="23">
        <v>1</v>
      </c>
      <c r="E183" s="23">
        <f t="shared" si="6"/>
        <v>5</v>
      </c>
      <c r="F183" s="29"/>
      <c r="G183" s="25">
        <f>SUMIF($B$7:$B$174,"CAA-1",$G$7:$G$174)</f>
        <v>0</v>
      </c>
      <c r="H183" s="25">
        <f>SUMIF($B$7:$B$174,"CAA-1",$H$7:$H$174)-SUMIFS($H$7:$H$174,$D$7:$D$174,"VAGO",$B$7:$B$174,"CAA-1")</f>
        <v>3745.84</v>
      </c>
      <c r="I183" s="25">
        <f>SUMIF($B$7:$B$174,"CAA-1",$I$7:$I$174)-SUMIFS($I$7:$I$174,$D$7:$D$174,"VAGO",$B$7:$B$174,"CAA-1")</f>
        <v>14983.4</v>
      </c>
      <c r="J183" s="25">
        <f>SUMIF($B$7:$B$174,"CAA-1",$J$7:$J$174)</f>
        <v>23411.549999999996</v>
      </c>
      <c r="K183" s="26"/>
      <c r="L183" s="26"/>
      <c r="M183" s="26"/>
      <c r="N183" s="26"/>
      <c r="O183" s="26"/>
      <c r="P183" s="26"/>
      <c r="Q183" s="26"/>
    </row>
    <row r="184" spans="1:30" ht="14.5" x14ac:dyDescent="0.3">
      <c r="A184" s="28" t="s">
        <v>36</v>
      </c>
      <c r="B184" s="15" t="s">
        <v>37</v>
      </c>
      <c r="C184" s="23">
        <v>26</v>
      </c>
      <c r="D184" s="23">
        <v>0</v>
      </c>
      <c r="E184" s="23">
        <f t="shared" si="6"/>
        <v>26</v>
      </c>
      <c r="F184" s="29"/>
      <c r="G184" s="25">
        <f>SUMIF($B$7:$B$174,"CAA-2",$G$7:$G$174)</f>
        <v>0</v>
      </c>
      <c r="H184" s="25">
        <f>SUMIF($B$7:$B$174,"CAA-2",$H$7:$H$174)-SUMIFS($H$7:$H$174,$D$7:$D$174,"VAGO",$B$7:$B$174,"CAA-2")</f>
        <v>17727.25</v>
      </c>
      <c r="I184" s="25">
        <f>SUMIF($B$7:$B$174,"CAA-2",$I$7:$I$174)-SUMIFS($I$7:$I$174,$D$7:$D$174,"VAGO",$B$7:$B$174,"CAA-2")</f>
        <v>80158.260000000009</v>
      </c>
      <c r="J184" s="25">
        <f>SUMIF($B$7:$B$174,"CAA-2",$J$7:$J$174)</f>
        <v>97885.50999999998</v>
      </c>
      <c r="K184" s="26"/>
      <c r="L184" s="26"/>
      <c r="M184" s="26"/>
      <c r="N184" s="26"/>
      <c r="O184" s="26"/>
      <c r="P184" s="26"/>
      <c r="Q184" s="26"/>
    </row>
    <row r="185" spans="1:30" ht="14.5" x14ac:dyDescent="0.3">
      <c r="A185" s="28" t="s">
        <v>38</v>
      </c>
      <c r="B185" s="15" t="s">
        <v>39</v>
      </c>
      <c r="C185" s="23">
        <v>22</v>
      </c>
      <c r="D185" s="23">
        <v>1</v>
      </c>
      <c r="E185" s="23">
        <f t="shared" si="6"/>
        <v>23</v>
      </c>
      <c r="F185" s="27"/>
      <c r="G185" s="25">
        <f>SUMIF($B$7:$B$174,"CAA-3",$G$7:$G$174)</f>
        <v>0</v>
      </c>
      <c r="H185" s="25">
        <f>SUMIF($B$7:$B$174,"CAA-3",$H$7:$H$174)-SUMIFS($H$7:$H$174,$D$7:$D$174,"VAGO",$B$7:$B$174,"CAA-3")</f>
        <v>9518.8099999999977</v>
      </c>
      <c r="I185" s="25">
        <f>SUMIF($B$7:$B$174,"CAA-3",$I$7:$I$174)-SUMIFS($I$7:$I$174,$D$7:$D$174,"VAGO",$B$7:$B$174,"CAA-3")</f>
        <v>44087.119999999988</v>
      </c>
      <c r="J185" s="25">
        <f>SUMIF($B$7:$B$174,"CAA-3",$J$7:$J$174)</f>
        <v>56110.879999999976</v>
      </c>
      <c r="K185" s="26"/>
      <c r="L185" s="26"/>
      <c r="M185" s="26"/>
      <c r="N185" s="26"/>
      <c r="O185" s="26"/>
      <c r="P185" s="26"/>
      <c r="Q185" s="26"/>
    </row>
    <row r="186" spans="1:30" ht="14.5" x14ac:dyDescent="0.3">
      <c r="A186" s="28" t="s">
        <v>40</v>
      </c>
      <c r="B186" s="15" t="s">
        <v>41</v>
      </c>
      <c r="C186" s="23">
        <v>10</v>
      </c>
      <c r="D186" s="23">
        <v>0</v>
      </c>
      <c r="E186" s="23">
        <f t="shared" si="6"/>
        <v>10</v>
      </c>
      <c r="F186" s="27"/>
      <c r="G186" s="25">
        <f>SUMIF($B$7:$B$174,"CAA-4",$G$7:$G$174)</f>
        <v>0</v>
      </c>
      <c r="H186" s="25">
        <f>SUMIF($B$7:$B$174,"CAA-4",$H$7:$H$174)-SUMIFS($H$7:$H$174,$D$7:$D$174,"VAGO",$B$7:$B$174,"CAA-4")</f>
        <v>3083.0000000000005</v>
      </c>
      <c r="I186" s="25">
        <f>SUMIF($B$7:$B$174,"CAA-4",$I$7:$I$174)-SUMIFS($I$7:$I$174,$D$7:$D$174,"VAGO",$B$7:$B$174,"CAA-4")</f>
        <v>12332.099999999999</v>
      </c>
      <c r="J186" s="25">
        <f>SUMIF($B$7:$B$174,"CAA-4",$J$7:$J$174)</f>
        <v>15415.1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6"/>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156</v>
      </c>
      <c r="D188" s="20">
        <f>SUM(D176:D187)</f>
        <v>12</v>
      </c>
      <c r="E188" s="20">
        <f>SUM(E176:E187)</f>
        <v>168</v>
      </c>
      <c r="F188" s="21"/>
      <c r="G188" s="30">
        <f t="shared" ref="G188:I188" si="7">SUM(G176:G187)</f>
        <v>0</v>
      </c>
      <c r="H188" s="30">
        <f t="shared" si="7"/>
        <v>167450.55999999997</v>
      </c>
      <c r="I188" s="30">
        <f t="shared" si="7"/>
        <v>775262.09999999986</v>
      </c>
      <c r="J188" s="30">
        <f>SUM(J176:J187)</f>
        <v>1042427.6200000002</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8">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8"/>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9">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28" x14ac:dyDescent="0.3">
      <c r="A196" s="22" t="s">
        <v>65</v>
      </c>
      <c r="B196" s="38" t="s">
        <v>66</v>
      </c>
      <c r="C196" s="23">
        <f>SUMIFS($E$192:$E$193,$B$192:$B$193,"FDA-1",$D$192:$D$193,"&lt;&gt;VAGO")</f>
        <v>0</v>
      </c>
      <c r="D196" s="23">
        <f>SUMIFS($E$192:$E$193,$B$192:$B$193,"FDA-1",$D$192:$D$193,"VAGO")</f>
        <v>0</v>
      </c>
      <c r="E196" s="23">
        <f t="shared" si="9"/>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28" x14ac:dyDescent="0.3">
      <c r="A197" s="22" t="s">
        <v>67</v>
      </c>
      <c r="B197" s="38" t="s">
        <v>68</v>
      </c>
      <c r="C197" s="23">
        <f>SUMIFS($E$192:$E$193,$B$192:$B$193,"FDA-2",$D$192:$D$193,"&lt;&gt;VAGO")</f>
        <v>0</v>
      </c>
      <c r="D197" s="23">
        <f>SUMIFS($E$192:$E$193,$B$192:$B$193,"FDA-2",$D$192:$D$193,"VAGO")</f>
        <v>0</v>
      </c>
      <c r="E197" s="23">
        <f t="shared" si="9"/>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28" x14ac:dyDescent="0.3">
      <c r="A198" s="22" t="s">
        <v>69</v>
      </c>
      <c r="B198" s="38" t="s">
        <v>70</v>
      </c>
      <c r="C198" s="23">
        <f>SUMIFS($E$192:$E$193,$B$192:$B$193,"FDA-3",$D$192:$D$193,"&lt;&gt;VAGO")</f>
        <v>0</v>
      </c>
      <c r="D198" s="23">
        <f>SUMIFS($E$192:$E$193,$B$192:$B$193,"FDA-3",$D$192:$D$193,"VAGO")</f>
        <v>0</v>
      </c>
      <c r="E198" s="23">
        <f t="shared" si="9"/>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28" x14ac:dyDescent="0.3">
      <c r="A199" s="22" t="s">
        <v>71</v>
      </c>
      <c r="B199" s="38" t="s">
        <v>72</v>
      </c>
      <c r="C199" s="23">
        <f>SUMIFS($E$192:$E$193,$B$192:$B$193,"FDA-4",$D$192:$D$193,"&lt;&gt;VAGO")</f>
        <v>0</v>
      </c>
      <c r="D199" s="23">
        <f>SUMIFS($E$192:$E$193,$B$192:$B$193,"FDA-4",$D$192:$D$193,"VAGO")</f>
        <v>0</v>
      </c>
      <c r="E199" s="23">
        <f t="shared" si="9"/>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0">SUM(C196:C199)</f>
        <v>0</v>
      </c>
      <c r="D200" s="20">
        <f t="shared" si="10"/>
        <v>0</v>
      </c>
      <c r="E200" s="20">
        <f t="shared" si="10"/>
        <v>0</v>
      </c>
      <c r="F200" s="36"/>
      <c r="G200" s="39">
        <f t="shared" ref="G200:I200" si="11">SUM(G195:G199)</f>
        <v>0</v>
      </c>
      <c r="H200" s="39">
        <f t="shared" si="11"/>
        <v>0</v>
      </c>
      <c r="I200" s="39">
        <f t="shared" si="11"/>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684</v>
      </c>
      <c r="D205" s="94" t="s">
        <v>227</v>
      </c>
      <c r="E205" s="15">
        <v>1</v>
      </c>
      <c r="F205" s="88" t="s">
        <v>358</v>
      </c>
      <c r="G205" s="35">
        <v>0</v>
      </c>
      <c r="H205" s="126">
        <v>3900</v>
      </c>
      <c r="I205" s="16">
        <f t="shared" ref="I205:I209" si="12">SUM(G205:H205)</f>
        <v>3900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126">
        <v>1800</v>
      </c>
      <c r="I206" s="16">
        <f t="shared" si="12"/>
        <v>1800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684</v>
      </c>
      <c r="D207" s="94" t="s">
        <v>407</v>
      </c>
      <c r="E207" s="15">
        <v>1</v>
      </c>
      <c r="F207" s="89" t="s">
        <v>365</v>
      </c>
      <c r="G207" s="35"/>
      <c r="H207" s="126">
        <v>1800</v>
      </c>
      <c r="I207" s="16">
        <f t="shared" si="12"/>
        <v>1800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226</v>
      </c>
      <c r="D208" s="94" t="s">
        <v>227</v>
      </c>
      <c r="E208" s="15">
        <v>1</v>
      </c>
      <c r="F208" s="60" t="s">
        <v>581</v>
      </c>
      <c r="G208" s="35"/>
      <c r="H208" s="126">
        <v>1800</v>
      </c>
      <c r="I208" s="16">
        <f t="shared" si="12"/>
        <v>1800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126">
        <v>1800</v>
      </c>
      <c r="I209" s="16">
        <f t="shared" si="12"/>
        <v>1800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407</v>
      </c>
      <c r="E213" s="15">
        <v>1</v>
      </c>
      <c r="F213" s="84" t="s">
        <v>414</v>
      </c>
      <c r="G213" s="35">
        <v>0</v>
      </c>
      <c r="H213" s="126">
        <v>3900</v>
      </c>
      <c r="I213" s="16">
        <f t="shared" ref="I213:I217" si="13">SUM(G213:H213)</f>
        <v>3900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684</v>
      </c>
      <c r="D214" s="94" t="s">
        <v>227</v>
      </c>
      <c r="E214" s="15">
        <v>1</v>
      </c>
      <c r="F214" s="92" t="s">
        <v>675</v>
      </c>
      <c r="G214" s="35"/>
      <c r="H214" s="126">
        <v>1800</v>
      </c>
      <c r="I214" s="16">
        <f t="shared" si="13"/>
        <v>1800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92" t="s">
        <v>288</v>
      </c>
      <c r="G215" s="35"/>
      <c r="H215" s="126">
        <v>1800</v>
      </c>
      <c r="I215" s="16">
        <f t="shared" si="13"/>
        <v>1800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c r="D216" s="94" t="s">
        <v>386</v>
      </c>
      <c r="E216" s="15">
        <v>1</v>
      </c>
      <c r="F216" s="92" t="s">
        <v>386</v>
      </c>
      <c r="G216" s="35"/>
      <c r="H216" s="126">
        <v>1800</v>
      </c>
      <c r="I216" s="16">
        <f t="shared" si="13"/>
        <v>1800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226</v>
      </c>
      <c r="D217" s="94" t="s">
        <v>407</v>
      </c>
      <c r="E217" s="15">
        <v>1</v>
      </c>
      <c r="F217" s="84" t="s">
        <v>409</v>
      </c>
      <c r="G217" s="35"/>
      <c r="H217" s="126">
        <v>1800</v>
      </c>
      <c r="I217" s="16">
        <f t="shared" si="13"/>
        <v>1800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684</v>
      </c>
      <c r="D221" s="94" t="s">
        <v>407</v>
      </c>
      <c r="E221" s="15">
        <v>1</v>
      </c>
      <c r="F221" s="92" t="s">
        <v>681</v>
      </c>
      <c r="G221" s="35">
        <v>0</v>
      </c>
      <c r="H221" s="126">
        <v>3900</v>
      </c>
      <c r="I221" s="16">
        <f t="shared" ref="I221:I225" si="14">SUM(G221:H221)</f>
        <v>3900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63" t="s">
        <v>679</v>
      </c>
      <c r="D222" s="94" t="s">
        <v>227</v>
      </c>
      <c r="E222" s="15">
        <v>1</v>
      </c>
      <c r="F222" s="60" t="s">
        <v>249</v>
      </c>
      <c r="G222" s="35"/>
      <c r="H222" s="126">
        <v>1800</v>
      </c>
      <c r="I222" s="16">
        <f t="shared" si="14"/>
        <v>1800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126">
        <v>1800</v>
      </c>
      <c r="I223" s="16">
        <f t="shared" si="14"/>
        <v>1800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684</v>
      </c>
      <c r="D224" s="94" t="s">
        <v>227</v>
      </c>
      <c r="E224" s="15">
        <v>1</v>
      </c>
      <c r="F224" s="92" t="s">
        <v>738</v>
      </c>
      <c r="G224" s="35"/>
      <c r="H224" s="126">
        <v>1800</v>
      </c>
      <c r="I224" s="16">
        <f t="shared" si="14"/>
        <v>1800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63" t="s">
        <v>679</v>
      </c>
      <c r="D225" s="94" t="s">
        <v>407</v>
      </c>
      <c r="E225" s="15">
        <v>1</v>
      </c>
      <c r="F225" s="90" t="s">
        <v>356</v>
      </c>
      <c r="G225" s="35"/>
      <c r="H225" s="126">
        <v>1800</v>
      </c>
      <c r="I225" s="16">
        <f t="shared" si="14"/>
        <v>1800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5">C227+D227</f>
        <v>1</v>
      </c>
      <c r="F227" s="24"/>
      <c r="G227" s="16">
        <f>SUMIF($A$205:$A$209,"PRESIDENTE",$G$205:$G$209)</f>
        <v>0</v>
      </c>
      <c r="H227" s="16">
        <f>SUMIF($A$205:$A$209,"PRESIDENTE",$H$205:$H$209)</f>
        <v>3900</v>
      </c>
      <c r="I227" s="16">
        <f>H227+G227</f>
        <v>3900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5"/>
        <v>4</v>
      </c>
      <c r="F228" s="24"/>
      <c r="G228" s="16">
        <f>SUMIF($A$205:$A$209,"MEMBRO",$G$205:$G$209)</f>
        <v>0</v>
      </c>
      <c r="H228" s="16">
        <f>SUMIF($A$205:$A$209,"MEMBRO",$H$205:$H$209)</f>
        <v>7200</v>
      </c>
      <c r="I228" s="16">
        <f t="shared" ref="I228:I232" si="16">H228+G228</f>
        <v>7200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5"/>
        <v>1</v>
      </c>
      <c r="F229" s="24"/>
      <c r="G229" s="16">
        <f>SUMIF($A$213:$A$218,"PRESIDENTE",$G$213:$G$218)</f>
        <v>0</v>
      </c>
      <c r="H229" s="16">
        <f>SUMIF($A$213:$A$218,"PRESIDENTE",$H$213:$H$218)</f>
        <v>3900</v>
      </c>
      <c r="I229" s="16">
        <f t="shared" si="16"/>
        <v>3900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3</v>
      </c>
      <c r="D230" s="23">
        <f>SUMIFS($E$212:$E$217,$A$212:$A$217,"MEMBRO",$D$212:$D$217,"VAGO")</f>
        <v>1</v>
      </c>
      <c r="E230" s="23">
        <f t="shared" si="15"/>
        <v>4</v>
      </c>
      <c r="F230" s="24"/>
      <c r="G230" s="16">
        <f>SUMIF($A$213:$A$218,"MEMBRO",$G$213:$G$218)</f>
        <v>0</v>
      </c>
      <c r="H230" s="16">
        <f>SUMIF($A$213:$A$218,"MEMBRO",$H$213:$H$218)</f>
        <v>7200</v>
      </c>
      <c r="I230" s="16">
        <f t="shared" si="16"/>
        <v>7200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5"/>
        <v>1</v>
      </c>
      <c r="F231" s="24"/>
      <c r="G231" s="16">
        <f>SUMIF($A$220:$A$225,"PRESIDENTE",$G$220:$G$225)</f>
        <v>0</v>
      </c>
      <c r="H231" s="16">
        <f>SUMIF($A$220:$A$225,"PRESIDENTE",$H$220:$H$225)</f>
        <v>3900</v>
      </c>
      <c r="I231" s="16">
        <f t="shared" si="16"/>
        <v>3900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5"/>
        <v>4</v>
      </c>
      <c r="F232" s="24"/>
      <c r="G232" s="16">
        <f>SUMIF($A$220:$A$225,"MEMBRO",$G$205:$G$225)</f>
        <v>0</v>
      </c>
      <c r="H232" s="16">
        <f>SUMIF($A$220:$A$225,"MEMBRO",$H$220:$H$225)</f>
        <v>7200</v>
      </c>
      <c r="I232" s="16">
        <f t="shared" si="16"/>
        <v>7200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14</v>
      </c>
      <c r="D233" s="20">
        <f>SUM(D227:D232)</f>
        <v>1</v>
      </c>
      <c r="E233" s="20">
        <f>SUM(E227:E232)</f>
        <v>15</v>
      </c>
      <c r="F233" s="36"/>
      <c r="G233" s="39">
        <f>SUM(G227:G232)</f>
        <v>0</v>
      </c>
      <c r="H233" s="39">
        <f>SUM(H227:H232)</f>
        <v>33300</v>
      </c>
      <c r="I233" s="39">
        <f>SUM(I227:I232)</f>
        <v>33300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7">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7"/>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7"/>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7"/>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7"/>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407</v>
      </c>
      <c r="E243" s="15">
        <v>1</v>
      </c>
      <c r="F243" s="92" t="s">
        <v>419</v>
      </c>
      <c r="G243" s="35">
        <v>0</v>
      </c>
      <c r="H243" s="126">
        <v>5036.21</v>
      </c>
      <c r="I243" s="16">
        <f t="shared" si="17"/>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668</v>
      </c>
      <c r="G244" s="35">
        <v>0</v>
      </c>
      <c r="H244" s="126">
        <v>5036.21</v>
      </c>
      <c r="I244" s="16">
        <f t="shared" si="17"/>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92" t="s">
        <v>720</v>
      </c>
      <c r="G245" s="35">
        <v>0</v>
      </c>
      <c r="H245" s="126">
        <v>5036.21</v>
      </c>
      <c r="I245" s="16">
        <f t="shared" si="17"/>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8">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v>7</v>
      </c>
      <c r="D248" s="23">
        <v>0</v>
      </c>
      <c r="E248" s="23">
        <f t="shared" si="18"/>
        <v>7</v>
      </c>
      <c r="F248" s="24"/>
      <c r="G248" s="16">
        <f>SUMIF($A$238:$A$245,"MEMBRO",$G$238:$G$245)</f>
        <v>0</v>
      </c>
      <c r="H248" s="16">
        <f>SUMIF($A$238:$A$245,"MEMBRO",$H$238:$H$245)</f>
        <v>35253.47</v>
      </c>
      <c r="I248" s="16">
        <f t="shared" ref="I248" si="19">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92" t="s">
        <v>721</v>
      </c>
      <c r="G254" s="35">
        <v>0</v>
      </c>
      <c r="H254" s="126">
        <v>2014.48</v>
      </c>
      <c r="I254" s="16">
        <f t="shared" ref="I254:I256" si="20">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20"/>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92" t="s">
        <v>722</v>
      </c>
      <c r="G256" s="35">
        <v>0</v>
      </c>
      <c r="H256" s="126">
        <v>2014.48</v>
      </c>
      <c r="I256" s="16">
        <f t="shared" si="20"/>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1">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1"/>
        <v>2</v>
      </c>
      <c r="F259" s="24"/>
      <c r="G259" s="16">
        <f>SUMIF($A$254:$A$256,"MEMBRO",$G$254:$G$256)</f>
        <v>0</v>
      </c>
      <c r="H259" s="16">
        <f>SUMIF($A$254:$A$256,"MEMBRO",$H$254:$H$256)</f>
        <v>4028.96</v>
      </c>
      <c r="I259" s="16">
        <f t="shared" ref="I259" si="22">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92" t="s">
        <v>672</v>
      </c>
      <c r="G265" s="35">
        <v>0</v>
      </c>
      <c r="H265" s="126">
        <v>2014.48</v>
      </c>
      <c r="I265" s="16">
        <f t="shared" ref="I265:I267" si="23">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92" t="s">
        <v>671</v>
      </c>
      <c r="G266" s="35">
        <v>0</v>
      </c>
      <c r="H266" s="126">
        <v>2014.48</v>
      </c>
      <c r="I266" s="16">
        <f t="shared" si="23"/>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92" t="s">
        <v>673</v>
      </c>
      <c r="G267" s="35">
        <v>0</v>
      </c>
      <c r="H267" s="126">
        <v>2014.48</v>
      </c>
      <c r="I267" s="16">
        <f t="shared" si="23"/>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4">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4"/>
        <v>2</v>
      </c>
      <c r="F270" s="24"/>
      <c r="G270" s="16">
        <f>SUMIF($A$265:$A$267,"MEMBRO",$G$265:$G$267)</f>
        <v>0</v>
      </c>
      <c r="H270" s="16">
        <f>SUMIF($A$265:$A$267,"MEMBRO",$H$265:$H$267)</f>
        <v>4028.96</v>
      </c>
      <c r="I270" s="16">
        <f t="shared" ref="I270" si="25">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6">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60" t="s">
        <v>402</v>
      </c>
      <c r="B276" s="93" t="s">
        <v>93</v>
      </c>
      <c r="C276" s="79" t="s">
        <v>636</v>
      </c>
      <c r="D276" s="71" t="s">
        <v>407</v>
      </c>
      <c r="E276" s="53">
        <v>1</v>
      </c>
      <c r="F276" s="84" t="s">
        <v>433</v>
      </c>
      <c r="G276" s="54">
        <v>0</v>
      </c>
      <c r="H276" s="86">
        <v>1392.8</v>
      </c>
      <c r="I276" s="127">
        <f t="shared" si="26"/>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4" t="s">
        <v>410</v>
      </c>
      <c r="G277" s="54">
        <v>0</v>
      </c>
      <c r="H277" s="86">
        <v>1392.8</v>
      </c>
      <c r="I277" s="127">
        <f t="shared" si="26"/>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6"/>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6"/>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4" t="s">
        <v>413</v>
      </c>
      <c r="G280" s="54">
        <v>0</v>
      </c>
      <c r="H280" s="86">
        <v>1392.8</v>
      </c>
      <c r="I280" s="127">
        <f t="shared" si="26"/>
        <v>1392.8</v>
      </c>
    </row>
    <row r="281" spans="1:30" ht="14.5" x14ac:dyDescent="0.3">
      <c r="A281" s="55" t="s">
        <v>394</v>
      </c>
      <c r="B281" s="93" t="s">
        <v>93</v>
      </c>
      <c r="C281" s="79" t="s">
        <v>636</v>
      </c>
      <c r="D281" s="71" t="s">
        <v>407</v>
      </c>
      <c r="E281" s="53">
        <v>1</v>
      </c>
      <c r="F281" s="84" t="s">
        <v>414</v>
      </c>
      <c r="G281" s="54">
        <v>0</v>
      </c>
      <c r="H281" s="86">
        <v>1392.8</v>
      </c>
      <c r="I281" s="127">
        <f t="shared" si="26"/>
        <v>1392.8</v>
      </c>
    </row>
    <row r="282" spans="1:30" ht="14.5" x14ac:dyDescent="0.3">
      <c r="A282" s="55" t="s">
        <v>394</v>
      </c>
      <c r="B282" s="93" t="s">
        <v>93</v>
      </c>
      <c r="C282" s="79" t="s">
        <v>636</v>
      </c>
      <c r="D282" s="71" t="s">
        <v>407</v>
      </c>
      <c r="E282" s="53">
        <v>1</v>
      </c>
      <c r="F282" s="84" t="s">
        <v>415</v>
      </c>
      <c r="G282" s="54">
        <v>0</v>
      </c>
      <c r="H282" s="86">
        <v>1392.8</v>
      </c>
      <c r="I282" s="127">
        <f t="shared" si="26"/>
        <v>1392.8</v>
      </c>
    </row>
    <row r="283" spans="1:30" ht="14.5" x14ac:dyDescent="0.3">
      <c r="A283" s="80" t="s">
        <v>393</v>
      </c>
      <c r="B283" s="93" t="s">
        <v>93</v>
      </c>
      <c r="C283" s="77" t="s">
        <v>226</v>
      </c>
      <c r="D283" s="71" t="s">
        <v>407</v>
      </c>
      <c r="E283" s="53">
        <v>1</v>
      </c>
      <c r="F283" s="168" t="s">
        <v>416</v>
      </c>
      <c r="G283" s="54">
        <v>0</v>
      </c>
      <c r="H283" s="86">
        <v>1392.8</v>
      </c>
      <c r="I283" s="127">
        <f t="shared" si="26"/>
        <v>1392.8</v>
      </c>
    </row>
    <row r="284" spans="1:30" ht="14.5" x14ac:dyDescent="0.3">
      <c r="A284" s="60" t="s">
        <v>395</v>
      </c>
      <c r="B284" s="93" t="s">
        <v>93</v>
      </c>
      <c r="C284" s="79" t="s">
        <v>226</v>
      </c>
      <c r="D284" s="71" t="s">
        <v>407</v>
      </c>
      <c r="E284" s="53">
        <v>1</v>
      </c>
      <c r="F284" s="84" t="s">
        <v>417</v>
      </c>
      <c r="G284" s="54">
        <v>0</v>
      </c>
      <c r="H284" s="86">
        <v>1392.8</v>
      </c>
      <c r="I284" s="127">
        <f t="shared" si="26"/>
        <v>1392.8</v>
      </c>
    </row>
    <row r="285" spans="1:30" ht="14.5" x14ac:dyDescent="0.3">
      <c r="A285" s="60" t="s">
        <v>396</v>
      </c>
      <c r="B285" s="93" t="s">
        <v>93</v>
      </c>
      <c r="C285" s="79" t="s">
        <v>636</v>
      </c>
      <c r="D285" s="71" t="s">
        <v>407</v>
      </c>
      <c r="E285" s="53">
        <v>1</v>
      </c>
      <c r="F285" s="81" t="s">
        <v>418</v>
      </c>
      <c r="G285" s="54">
        <v>0</v>
      </c>
      <c r="H285" s="86">
        <v>1392.8</v>
      </c>
      <c r="I285" s="127">
        <f t="shared" si="26"/>
        <v>1392.8</v>
      </c>
    </row>
    <row r="286" spans="1:30" ht="14.5" x14ac:dyDescent="0.3">
      <c r="A286" s="60" t="s">
        <v>393</v>
      </c>
      <c r="B286" s="93" t="s">
        <v>93</v>
      </c>
      <c r="C286" s="79" t="s">
        <v>219</v>
      </c>
      <c r="D286" s="71" t="s">
        <v>407</v>
      </c>
      <c r="E286" s="53">
        <v>1</v>
      </c>
      <c r="F286" s="81" t="s">
        <v>419</v>
      </c>
      <c r="G286" s="54">
        <v>0</v>
      </c>
      <c r="H286" s="86">
        <v>1392.8</v>
      </c>
      <c r="I286" s="127">
        <f t="shared" si="26"/>
        <v>1392.8</v>
      </c>
    </row>
    <row r="287" spans="1:30" ht="14.5" x14ac:dyDescent="0.3">
      <c r="A287" s="60" t="s">
        <v>393</v>
      </c>
      <c r="B287" s="93" t="s">
        <v>93</v>
      </c>
      <c r="C287" s="79" t="s">
        <v>219</v>
      </c>
      <c r="D287" s="52" t="s">
        <v>407</v>
      </c>
      <c r="E287" s="53">
        <v>1</v>
      </c>
      <c r="F287" s="81" t="s">
        <v>511</v>
      </c>
      <c r="G287" s="54">
        <v>0</v>
      </c>
      <c r="H287" s="86">
        <v>1392.8</v>
      </c>
      <c r="I287" s="127">
        <f t="shared" si="26"/>
        <v>1392.8</v>
      </c>
    </row>
    <row r="288" spans="1:30" ht="14.5" x14ac:dyDescent="0.3">
      <c r="A288" s="60" t="s">
        <v>573</v>
      </c>
      <c r="B288" s="93" t="s">
        <v>448</v>
      </c>
      <c r="C288" s="79" t="s">
        <v>634</v>
      </c>
      <c r="D288" s="71" t="s">
        <v>407</v>
      </c>
      <c r="E288" s="53">
        <v>1</v>
      </c>
      <c r="F288" s="81" t="s">
        <v>542</v>
      </c>
      <c r="G288" s="54">
        <v>0</v>
      </c>
      <c r="H288" s="86">
        <v>849.76</v>
      </c>
      <c r="I288" s="127">
        <f t="shared" si="26"/>
        <v>849.76</v>
      </c>
    </row>
    <row r="289" spans="1:30" ht="14.5" x14ac:dyDescent="0.3">
      <c r="A289" s="60" t="s">
        <v>393</v>
      </c>
      <c r="B289" s="93" t="s">
        <v>448</v>
      </c>
      <c r="C289" s="79" t="s">
        <v>219</v>
      </c>
      <c r="D289" s="71" t="s">
        <v>407</v>
      </c>
      <c r="E289" s="53">
        <v>1</v>
      </c>
      <c r="F289" s="84" t="s">
        <v>422</v>
      </c>
      <c r="G289" s="54">
        <v>0</v>
      </c>
      <c r="H289" s="86">
        <v>849.76</v>
      </c>
      <c r="I289" s="127">
        <f t="shared" si="26"/>
        <v>849.76</v>
      </c>
    </row>
    <row r="290" spans="1:30" ht="14.5" x14ac:dyDescent="0.3">
      <c r="A290" s="60" t="s">
        <v>683</v>
      </c>
      <c r="B290" s="163" t="s">
        <v>448</v>
      </c>
      <c r="C290" s="79" t="s">
        <v>634</v>
      </c>
      <c r="D290" s="164" t="s">
        <v>407</v>
      </c>
      <c r="E290" s="53">
        <v>1</v>
      </c>
      <c r="F290" s="81" t="s">
        <v>682</v>
      </c>
      <c r="G290" s="54">
        <v>0</v>
      </c>
      <c r="H290" s="86">
        <v>849.76</v>
      </c>
      <c r="I290" s="127">
        <f t="shared" si="26"/>
        <v>849.76</v>
      </c>
    </row>
    <row r="291" spans="1:30" ht="14.5" x14ac:dyDescent="0.3">
      <c r="A291" s="60" t="s">
        <v>399</v>
      </c>
      <c r="B291" s="93" t="s">
        <v>448</v>
      </c>
      <c r="C291" s="79" t="s">
        <v>634</v>
      </c>
      <c r="D291" s="71" t="s">
        <v>407</v>
      </c>
      <c r="E291" s="53">
        <v>1</v>
      </c>
      <c r="F291" s="84" t="s">
        <v>424</v>
      </c>
      <c r="G291" s="54">
        <v>0</v>
      </c>
      <c r="H291" s="86">
        <v>849.76</v>
      </c>
      <c r="I291" s="127">
        <f t="shared" si="26"/>
        <v>849.76</v>
      </c>
    </row>
    <row r="292" spans="1:30" ht="14.5" x14ac:dyDescent="0.3">
      <c r="A292" s="60" t="s">
        <v>400</v>
      </c>
      <c r="B292" s="93" t="s">
        <v>448</v>
      </c>
      <c r="C292" s="79" t="s">
        <v>636</v>
      </c>
      <c r="D292" s="71" t="s">
        <v>407</v>
      </c>
      <c r="E292" s="53">
        <v>1</v>
      </c>
      <c r="F292" s="84" t="s">
        <v>425</v>
      </c>
      <c r="G292" s="54">
        <v>0</v>
      </c>
      <c r="H292" s="86">
        <v>849.76</v>
      </c>
      <c r="I292" s="127">
        <f t="shared" si="26"/>
        <v>849.76</v>
      </c>
    </row>
    <row r="293" spans="1:30" ht="14.5" x14ac:dyDescent="0.3">
      <c r="A293" s="60" t="s">
        <v>401</v>
      </c>
      <c r="B293" s="93" t="s">
        <v>448</v>
      </c>
      <c r="C293" s="79" t="s">
        <v>634</v>
      </c>
      <c r="D293" s="71" t="s">
        <v>407</v>
      </c>
      <c r="E293" s="53">
        <v>1</v>
      </c>
      <c r="F293" s="84" t="s">
        <v>426</v>
      </c>
      <c r="G293" s="54">
        <v>0</v>
      </c>
      <c r="H293" s="86">
        <v>849.76</v>
      </c>
      <c r="I293" s="127">
        <f t="shared" si="26"/>
        <v>849.76</v>
      </c>
    </row>
    <row r="294" spans="1:30" ht="14.5" x14ac:dyDescent="0.3">
      <c r="A294" s="60" t="s">
        <v>402</v>
      </c>
      <c r="B294" s="93" t="s">
        <v>448</v>
      </c>
      <c r="C294" s="79" t="s">
        <v>636</v>
      </c>
      <c r="D294" s="71" t="s">
        <v>407</v>
      </c>
      <c r="E294" s="53">
        <v>1</v>
      </c>
      <c r="F294" s="81" t="s">
        <v>427</v>
      </c>
      <c r="G294" s="54">
        <v>0</v>
      </c>
      <c r="H294" s="86">
        <v>849.76</v>
      </c>
      <c r="I294" s="127">
        <f t="shared" si="26"/>
        <v>849.76</v>
      </c>
    </row>
    <row r="295" spans="1:30" ht="14.5" x14ac:dyDescent="0.3">
      <c r="A295" s="60" t="s">
        <v>403</v>
      </c>
      <c r="B295" s="93" t="s">
        <v>448</v>
      </c>
      <c r="C295" s="79" t="s">
        <v>222</v>
      </c>
      <c r="D295" s="71" t="s">
        <v>407</v>
      </c>
      <c r="E295" s="53">
        <v>1</v>
      </c>
      <c r="F295" s="84" t="s">
        <v>428</v>
      </c>
      <c r="G295" s="54">
        <v>0</v>
      </c>
      <c r="H295" s="86">
        <v>849.76</v>
      </c>
      <c r="I295" s="127">
        <f t="shared" si="26"/>
        <v>849.76</v>
      </c>
    </row>
    <row r="296" spans="1:30" ht="14.5" x14ac:dyDescent="0.3">
      <c r="A296" s="60" t="s">
        <v>398</v>
      </c>
      <c r="B296" s="93" t="s">
        <v>448</v>
      </c>
      <c r="C296" s="79" t="s">
        <v>634</v>
      </c>
      <c r="D296" s="71" t="s">
        <v>407</v>
      </c>
      <c r="E296" s="53">
        <v>1</v>
      </c>
      <c r="F296" s="84" t="s">
        <v>429</v>
      </c>
      <c r="G296" s="54">
        <v>0</v>
      </c>
      <c r="H296" s="86">
        <v>849.76</v>
      </c>
      <c r="I296" s="127">
        <f t="shared" si="26"/>
        <v>849.76</v>
      </c>
    </row>
    <row r="297" spans="1:30" ht="14.5" x14ac:dyDescent="0.3">
      <c r="A297" s="60" t="s">
        <v>393</v>
      </c>
      <c r="B297" s="93" t="s">
        <v>448</v>
      </c>
      <c r="C297" s="79" t="s">
        <v>226</v>
      </c>
      <c r="D297" s="71" t="s">
        <v>407</v>
      </c>
      <c r="E297" s="53">
        <v>1</v>
      </c>
      <c r="F297" s="81" t="s">
        <v>430</v>
      </c>
      <c r="G297" s="54">
        <v>0</v>
      </c>
      <c r="H297" s="86">
        <v>849.76</v>
      </c>
      <c r="I297" s="127">
        <f t="shared" si="26"/>
        <v>849.76</v>
      </c>
    </row>
    <row r="298" spans="1:30" ht="14.5" x14ac:dyDescent="0.3">
      <c r="A298" s="60" t="s">
        <v>404</v>
      </c>
      <c r="B298" s="93" t="s">
        <v>448</v>
      </c>
      <c r="C298" s="79" t="s">
        <v>634</v>
      </c>
      <c r="D298" s="71" t="s">
        <v>407</v>
      </c>
      <c r="E298" s="53">
        <v>1</v>
      </c>
      <c r="F298" s="84" t="s">
        <v>431</v>
      </c>
      <c r="G298" s="54">
        <v>0</v>
      </c>
      <c r="H298" s="86">
        <v>849.76</v>
      </c>
      <c r="I298" s="127">
        <f t="shared" si="26"/>
        <v>849.76</v>
      </c>
    </row>
    <row r="299" spans="1:30" ht="14.5" x14ac:dyDescent="0.3">
      <c r="A299" s="60" t="s">
        <v>688</v>
      </c>
      <c r="B299" s="93" t="s">
        <v>448</v>
      </c>
      <c r="C299" s="79" t="s">
        <v>219</v>
      </c>
      <c r="D299" s="71" t="s">
        <v>407</v>
      </c>
      <c r="E299" s="53">
        <v>1</v>
      </c>
      <c r="F299" s="81" t="s">
        <v>689</v>
      </c>
      <c r="G299" s="54">
        <v>0</v>
      </c>
      <c r="H299" s="86">
        <v>849.76</v>
      </c>
      <c r="I299" s="127">
        <f t="shared" si="26"/>
        <v>849.76</v>
      </c>
    </row>
    <row r="300" spans="1:30" ht="14.5" x14ac:dyDescent="0.3">
      <c r="A300" s="60" t="s">
        <v>403</v>
      </c>
      <c r="B300" s="93" t="s">
        <v>448</v>
      </c>
      <c r="C300" s="63" t="s">
        <v>679</v>
      </c>
      <c r="D300" s="71" t="s">
        <v>407</v>
      </c>
      <c r="E300" s="53">
        <v>1</v>
      </c>
      <c r="F300" s="84" t="s">
        <v>434</v>
      </c>
      <c r="G300" s="54">
        <v>0</v>
      </c>
      <c r="H300" s="86">
        <v>849.76</v>
      </c>
      <c r="I300" s="127">
        <f t="shared" si="26"/>
        <v>849.76</v>
      </c>
    </row>
    <row r="301" spans="1:30" ht="14.5" x14ac:dyDescent="0.3">
      <c r="A301" s="60" t="s">
        <v>406</v>
      </c>
      <c r="B301" s="93" t="s">
        <v>448</v>
      </c>
      <c r="C301" s="79" t="s">
        <v>219</v>
      </c>
      <c r="D301" s="71" t="s">
        <v>407</v>
      </c>
      <c r="E301" s="53">
        <v>1</v>
      </c>
      <c r="F301" s="81" t="s">
        <v>435</v>
      </c>
      <c r="G301" s="54">
        <v>0</v>
      </c>
      <c r="H301" s="86">
        <v>849.76</v>
      </c>
      <c r="I301" s="127">
        <f t="shared" si="26"/>
        <v>849.76</v>
      </c>
    </row>
    <row r="302" spans="1:30" ht="14.5" x14ac:dyDescent="0.3">
      <c r="A302" s="60" t="s">
        <v>744</v>
      </c>
      <c r="B302" s="93" t="s">
        <v>448</v>
      </c>
      <c r="C302" s="77" t="s">
        <v>226</v>
      </c>
      <c r="D302" s="71" t="s">
        <v>407</v>
      </c>
      <c r="E302" s="53">
        <v>1</v>
      </c>
      <c r="F302" s="81" t="s">
        <v>755</v>
      </c>
      <c r="G302" s="54">
        <v>0</v>
      </c>
      <c r="H302" s="86">
        <v>849.76</v>
      </c>
      <c r="I302" s="127">
        <f t="shared" si="26"/>
        <v>849.76</v>
      </c>
    </row>
    <row r="303" spans="1:30" ht="14.5" x14ac:dyDescent="0.3">
      <c r="A303" s="60" t="s">
        <v>743</v>
      </c>
      <c r="B303" s="93" t="s">
        <v>448</v>
      </c>
      <c r="C303" s="77" t="s">
        <v>226</v>
      </c>
      <c r="D303" s="52" t="s">
        <v>407</v>
      </c>
      <c r="E303" s="53">
        <v>1</v>
      </c>
      <c r="F303" s="81" t="s">
        <v>756</v>
      </c>
      <c r="G303" s="54">
        <v>0</v>
      </c>
      <c r="H303" s="86">
        <v>849.76</v>
      </c>
      <c r="I303" s="127">
        <f t="shared" si="26"/>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t="s">
        <v>743</v>
      </c>
      <c r="B304" s="93" t="s">
        <v>448</v>
      </c>
      <c r="C304" s="77" t="s">
        <v>226</v>
      </c>
      <c r="D304" s="52" t="s">
        <v>407</v>
      </c>
      <c r="E304" s="53">
        <v>1</v>
      </c>
      <c r="F304" s="81" t="s">
        <v>757</v>
      </c>
      <c r="G304" s="74">
        <v>0</v>
      </c>
      <c r="H304" s="86">
        <v>849.76</v>
      </c>
      <c r="I304" s="127">
        <f t="shared" si="26"/>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t="s">
        <v>744</v>
      </c>
      <c r="B305" s="93" t="s">
        <v>448</v>
      </c>
      <c r="C305" s="77" t="s">
        <v>226</v>
      </c>
      <c r="D305" s="52" t="s">
        <v>407</v>
      </c>
      <c r="E305" s="53">
        <v>1</v>
      </c>
      <c r="F305" s="81" t="s">
        <v>758</v>
      </c>
      <c r="G305" s="35">
        <v>0</v>
      </c>
      <c r="H305" s="86">
        <v>849.76</v>
      </c>
      <c r="I305" s="127">
        <f t="shared" si="26"/>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7">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19</v>
      </c>
      <c r="D308" s="23">
        <v>0</v>
      </c>
      <c r="E308" s="23">
        <f t="shared" si="27"/>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7"/>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7"/>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7"/>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7"/>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31</v>
      </c>
      <c r="D313" s="20">
        <f t="shared" ref="D313:E313" si="28">SUM(D307:D312)</f>
        <v>0</v>
      </c>
      <c r="E313" s="20">
        <f t="shared" si="28"/>
        <v>31</v>
      </c>
      <c r="F313" s="36"/>
      <c r="G313" s="39">
        <f t="shared" ref="G313:H313" si="29">SUM(G307:G312)</f>
        <v>0</v>
      </c>
      <c r="H313" s="39">
        <f t="shared" si="29"/>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215</v>
      </c>
      <c r="D316" s="20">
        <f>SUM(D188+D200+D233+D249+D260+D271+D313)</f>
        <v>13</v>
      </c>
      <c r="E316" s="20">
        <f>SUM(E188+E200+E233+E249+E260+E271+E313)</f>
        <v>228</v>
      </c>
      <c r="F316" s="21"/>
      <c r="G316" s="39">
        <f>SUM(H188+G200+G233+G249+G260+G271+G313)</f>
        <v>167450.55999999997</v>
      </c>
      <c r="H316" s="39">
        <f>SUM(I188+H200+H233+H249+H260+H271+H313)</f>
        <v>894340.73999999976</v>
      </c>
      <c r="I316" s="39">
        <f>SUM(J188+I200+I233+I249+I260+I271+I313)</f>
        <v>1161506.26</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customFormat="1" ht="14" x14ac:dyDescent="0.3"/>
    <row r="402" customFormat="1" ht="14" x14ac:dyDescent="0.3"/>
    <row r="403" customFormat="1" ht="14" x14ac:dyDescent="0.3"/>
    <row r="404" customFormat="1" ht="14" x14ac:dyDescent="0.3"/>
    <row r="405" customFormat="1" ht="14" x14ac:dyDescent="0.3"/>
    <row r="406" customFormat="1" ht="14" x14ac:dyDescent="0.3"/>
    <row r="407" customFormat="1" ht="14" x14ac:dyDescent="0.3"/>
    <row r="408" customFormat="1" ht="14" x14ac:dyDescent="0.3"/>
    <row r="409" customFormat="1" ht="14" x14ac:dyDescent="0.3"/>
    <row r="410" customFormat="1" ht="14" x14ac:dyDescent="0.3"/>
    <row r="411" customFormat="1" ht="14" x14ac:dyDescent="0.3"/>
    <row r="412" customFormat="1" ht="14" x14ac:dyDescent="0.3"/>
    <row r="413" customFormat="1" ht="14" x14ac:dyDescent="0.3"/>
    <row r="414" customFormat="1" ht="14" x14ac:dyDescent="0.3"/>
    <row r="415" customFormat="1" ht="14" x14ac:dyDescent="0.3"/>
    <row r="416" customFormat="1" ht="14" x14ac:dyDescent="0.3"/>
    <row r="417" customFormat="1" ht="14" x14ac:dyDescent="0.3"/>
    <row r="418" customFormat="1" ht="14" x14ac:dyDescent="0.3"/>
    <row r="419" customFormat="1" ht="14" x14ac:dyDescent="0.3"/>
    <row r="420" customFormat="1" ht="14" x14ac:dyDescent="0.3"/>
    <row r="421" customFormat="1" ht="14" x14ac:dyDescent="0.3"/>
    <row r="422" customFormat="1" ht="14" x14ac:dyDescent="0.3"/>
    <row r="423" customFormat="1" ht="14" x14ac:dyDescent="0.3"/>
    <row r="424" customFormat="1" ht="14" x14ac:dyDescent="0.3"/>
    <row r="425" customFormat="1" ht="14" x14ac:dyDescent="0.3"/>
    <row r="426" customFormat="1" ht="14" x14ac:dyDescent="0.3"/>
    <row r="427" customFormat="1" ht="14" x14ac:dyDescent="0.3"/>
    <row r="428" customFormat="1" ht="14" x14ac:dyDescent="0.3"/>
    <row r="429" customFormat="1" ht="14" x14ac:dyDescent="0.3"/>
    <row r="430" customFormat="1" ht="14" x14ac:dyDescent="0.3"/>
    <row r="431" customFormat="1" ht="14" x14ac:dyDescent="0.3"/>
    <row r="432" customFormat="1" ht="14" x14ac:dyDescent="0.3"/>
    <row r="433" customFormat="1" ht="14" x14ac:dyDescent="0.3"/>
    <row r="434" customFormat="1" ht="14" x14ac:dyDescent="0.3"/>
    <row r="435" customFormat="1" ht="14" x14ac:dyDescent="0.3"/>
    <row r="436" customFormat="1" ht="14" x14ac:dyDescent="0.3"/>
    <row r="437" customFormat="1" ht="14" x14ac:dyDescent="0.3"/>
    <row r="438" customFormat="1" ht="14" x14ac:dyDescent="0.3"/>
    <row r="439" customFormat="1" ht="14" x14ac:dyDescent="0.3"/>
    <row r="440" customFormat="1" ht="14" x14ac:dyDescent="0.3"/>
    <row r="441" customFormat="1" ht="14" x14ac:dyDescent="0.3"/>
    <row r="442" customFormat="1" ht="14" x14ac:dyDescent="0.3"/>
    <row r="443" customFormat="1" ht="14" x14ac:dyDescent="0.3"/>
    <row r="444" customFormat="1" ht="14" x14ac:dyDescent="0.3"/>
    <row r="445" customFormat="1" ht="14" x14ac:dyDescent="0.3"/>
    <row r="446" customFormat="1" ht="14" x14ac:dyDescent="0.3"/>
    <row r="447" customFormat="1" ht="14" x14ac:dyDescent="0.3"/>
    <row r="448" customFormat="1" ht="14" x14ac:dyDescent="0.3"/>
    <row r="449" customFormat="1" ht="14" x14ac:dyDescent="0.3"/>
    <row r="450" customFormat="1" ht="14" x14ac:dyDescent="0.3"/>
    <row r="451" customFormat="1" ht="14" x14ac:dyDescent="0.3"/>
    <row r="452" customFormat="1" ht="14" x14ac:dyDescent="0.3"/>
    <row r="453" customFormat="1" ht="14" x14ac:dyDescent="0.3"/>
    <row r="454" customFormat="1" ht="14" x14ac:dyDescent="0.3"/>
    <row r="455" customFormat="1" ht="14" x14ac:dyDescent="0.3"/>
    <row r="456" customFormat="1" ht="14" x14ac:dyDescent="0.3"/>
    <row r="457" customFormat="1" ht="14" x14ac:dyDescent="0.3"/>
    <row r="458" customFormat="1" ht="14" x14ac:dyDescent="0.3"/>
    <row r="459" customFormat="1" ht="14" x14ac:dyDescent="0.3"/>
    <row r="460" customFormat="1" ht="14" x14ac:dyDescent="0.3"/>
    <row r="461" customFormat="1" ht="14" x14ac:dyDescent="0.3"/>
    <row r="462" customFormat="1" ht="14" x14ac:dyDescent="0.3"/>
    <row r="463" customFormat="1" ht="14" x14ac:dyDescent="0.3"/>
    <row r="464" customFormat="1" ht="14" x14ac:dyDescent="0.3"/>
    <row r="465" customFormat="1" ht="14" x14ac:dyDescent="0.3"/>
    <row r="466" customFormat="1" ht="14" x14ac:dyDescent="0.3"/>
    <row r="467" customFormat="1" ht="14" x14ac:dyDescent="0.3"/>
    <row r="468" customFormat="1" ht="14" x14ac:dyDescent="0.3"/>
    <row r="469" customFormat="1" ht="14" x14ac:dyDescent="0.3"/>
    <row r="470" customFormat="1" ht="14" x14ac:dyDescent="0.3"/>
    <row r="471" customFormat="1" ht="14" x14ac:dyDescent="0.3"/>
    <row r="472" customFormat="1" ht="14" x14ac:dyDescent="0.3"/>
    <row r="473" customFormat="1" ht="14" x14ac:dyDescent="0.3"/>
    <row r="474" customFormat="1" ht="14" x14ac:dyDescent="0.3"/>
    <row r="475" customFormat="1" ht="14" x14ac:dyDescent="0.3"/>
    <row r="476" customFormat="1" ht="14" x14ac:dyDescent="0.3"/>
    <row r="477" customFormat="1" ht="14" x14ac:dyDescent="0.3"/>
    <row r="478" customFormat="1" ht="14" x14ac:dyDescent="0.3"/>
    <row r="479" customFormat="1" ht="14" x14ac:dyDescent="0.3"/>
    <row r="480" customFormat="1" ht="14" x14ac:dyDescent="0.3"/>
    <row r="481" customFormat="1" ht="14" x14ac:dyDescent="0.3"/>
    <row r="482" customFormat="1" ht="14" x14ac:dyDescent="0.3"/>
    <row r="483" customFormat="1" ht="14" x14ac:dyDescent="0.3"/>
    <row r="484" customFormat="1" ht="14" x14ac:dyDescent="0.3"/>
    <row r="485" customFormat="1" ht="14" x14ac:dyDescent="0.3"/>
    <row r="486" customFormat="1" ht="14" x14ac:dyDescent="0.3"/>
    <row r="487" customFormat="1" ht="14" x14ac:dyDescent="0.3"/>
    <row r="488" customFormat="1" ht="14" x14ac:dyDescent="0.3"/>
    <row r="489" customFormat="1" ht="14" x14ac:dyDescent="0.3"/>
    <row r="490" customFormat="1" ht="14" x14ac:dyDescent="0.3"/>
    <row r="491" customFormat="1" ht="14" x14ac:dyDescent="0.3"/>
    <row r="492" customFormat="1" ht="14" x14ac:dyDescent="0.3"/>
    <row r="493" customFormat="1" ht="14" x14ac:dyDescent="0.3"/>
    <row r="494" customFormat="1" ht="14" x14ac:dyDescent="0.3"/>
    <row r="495" customFormat="1" ht="14" x14ac:dyDescent="0.3"/>
    <row r="496" customFormat="1" ht="14" x14ac:dyDescent="0.3"/>
    <row r="497" customFormat="1" ht="14" x14ac:dyDescent="0.3"/>
    <row r="498" customFormat="1" ht="14" x14ac:dyDescent="0.3"/>
    <row r="499" customFormat="1" ht="14" x14ac:dyDescent="0.3"/>
    <row r="500" customFormat="1" ht="14" x14ac:dyDescent="0.3"/>
    <row r="501" customFormat="1" ht="14" x14ac:dyDescent="0.3"/>
    <row r="502" customFormat="1" ht="14" x14ac:dyDescent="0.3"/>
    <row r="503" customFormat="1" ht="14" x14ac:dyDescent="0.3"/>
    <row r="504" customFormat="1" ht="14" x14ac:dyDescent="0.3"/>
    <row r="505" customFormat="1" ht="14" x14ac:dyDescent="0.3"/>
    <row r="506" customFormat="1" ht="14" x14ac:dyDescent="0.3"/>
    <row r="507" customFormat="1" ht="14" x14ac:dyDescent="0.3"/>
    <row r="508" customFormat="1" ht="14" x14ac:dyDescent="0.3"/>
    <row r="509" customFormat="1" ht="14" x14ac:dyDescent="0.3"/>
    <row r="510" customFormat="1" ht="14" x14ac:dyDescent="0.3"/>
    <row r="511" customFormat="1" ht="14" x14ac:dyDescent="0.3"/>
    <row r="512" customFormat="1" ht="14" x14ac:dyDescent="0.3"/>
    <row r="513" customFormat="1" ht="14" x14ac:dyDescent="0.3"/>
    <row r="514" customFormat="1" ht="14" x14ac:dyDescent="0.3"/>
    <row r="515" customFormat="1" ht="14" x14ac:dyDescent="0.3"/>
    <row r="516" customFormat="1" ht="14" x14ac:dyDescent="0.3"/>
    <row r="517" customFormat="1" ht="14" x14ac:dyDescent="0.3"/>
    <row r="518" customFormat="1" ht="14" x14ac:dyDescent="0.3"/>
    <row r="519" customFormat="1" ht="14" x14ac:dyDescent="0.3"/>
    <row r="520" customFormat="1" ht="14" x14ac:dyDescent="0.3"/>
    <row r="521" customFormat="1" ht="14" x14ac:dyDescent="0.3"/>
    <row r="522" customFormat="1" ht="14" x14ac:dyDescent="0.3"/>
    <row r="523" customFormat="1" ht="14" x14ac:dyDescent="0.3"/>
    <row r="524" customFormat="1" ht="14" x14ac:dyDescent="0.3"/>
    <row r="525" customFormat="1" ht="14" x14ac:dyDescent="0.3"/>
    <row r="526" customFormat="1" ht="14" x14ac:dyDescent="0.3"/>
    <row r="527" customFormat="1" ht="14" x14ac:dyDescent="0.3"/>
    <row r="528" customFormat="1" ht="14" x14ac:dyDescent="0.3"/>
    <row r="529" customFormat="1" ht="14" x14ac:dyDescent="0.3"/>
    <row r="530" customFormat="1" ht="14" x14ac:dyDescent="0.3"/>
    <row r="531" customFormat="1" ht="14" x14ac:dyDescent="0.3"/>
    <row r="532" customFormat="1" ht="14" x14ac:dyDescent="0.3"/>
    <row r="533" customFormat="1" ht="14" x14ac:dyDescent="0.3"/>
    <row r="534" customFormat="1" ht="14" x14ac:dyDescent="0.3"/>
    <row r="535" customFormat="1" ht="14" x14ac:dyDescent="0.3"/>
    <row r="536" customFormat="1" ht="14" x14ac:dyDescent="0.3"/>
    <row r="537" customFormat="1" ht="14" x14ac:dyDescent="0.3"/>
    <row r="538" customFormat="1" ht="14" x14ac:dyDescent="0.3"/>
    <row r="539" customFormat="1" ht="14" x14ac:dyDescent="0.3"/>
    <row r="540" customFormat="1" ht="14" x14ac:dyDescent="0.3"/>
    <row r="541" customFormat="1" ht="14" x14ac:dyDescent="0.3"/>
    <row r="542" customFormat="1" ht="14" x14ac:dyDescent="0.3"/>
    <row r="543" customFormat="1" ht="14" x14ac:dyDescent="0.3"/>
    <row r="544" customFormat="1" ht="14" x14ac:dyDescent="0.3"/>
    <row r="545" customFormat="1" ht="14" x14ac:dyDescent="0.3"/>
    <row r="546" customFormat="1" ht="14" x14ac:dyDescent="0.3"/>
    <row r="547" customFormat="1" ht="14" x14ac:dyDescent="0.3"/>
    <row r="548" customFormat="1" ht="14" x14ac:dyDescent="0.3"/>
    <row r="549" customFormat="1" ht="14" x14ac:dyDescent="0.3"/>
    <row r="550" customFormat="1" ht="14" x14ac:dyDescent="0.3"/>
    <row r="551" customFormat="1" ht="14" x14ac:dyDescent="0.3"/>
    <row r="552" customFormat="1" ht="14" x14ac:dyDescent="0.3"/>
    <row r="553" customFormat="1" ht="14" x14ac:dyDescent="0.3"/>
    <row r="554" customFormat="1" ht="14" x14ac:dyDescent="0.3"/>
    <row r="555" customFormat="1" ht="14" x14ac:dyDescent="0.3"/>
    <row r="556" customFormat="1" ht="14" x14ac:dyDescent="0.3"/>
    <row r="557" customFormat="1" ht="14" x14ac:dyDescent="0.3"/>
    <row r="558" customFormat="1" ht="14" x14ac:dyDescent="0.3"/>
    <row r="559" customFormat="1" ht="14" x14ac:dyDescent="0.3"/>
    <row r="560" customFormat="1" ht="14" x14ac:dyDescent="0.3"/>
    <row r="561" customFormat="1" ht="14" x14ac:dyDescent="0.3"/>
    <row r="562" customFormat="1" ht="14" x14ac:dyDescent="0.3"/>
    <row r="563" customFormat="1" ht="14" x14ac:dyDescent="0.3"/>
    <row r="564" customFormat="1" ht="14" x14ac:dyDescent="0.3"/>
    <row r="565" customFormat="1" ht="14" x14ac:dyDescent="0.3"/>
    <row r="566" customFormat="1" ht="14" x14ac:dyDescent="0.3"/>
    <row r="567" customFormat="1" ht="14" x14ac:dyDescent="0.3"/>
    <row r="568" customFormat="1" ht="14" x14ac:dyDescent="0.3"/>
    <row r="569" customFormat="1" ht="14" x14ac:dyDescent="0.3"/>
    <row r="570" customFormat="1" ht="14" x14ac:dyDescent="0.3"/>
    <row r="571" customFormat="1" ht="14" x14ac:dyDescent="0.3"/>
    <row r="572" customFormat="1" ht="14" x14ac:dyDescent="0.3"/>
    <row r="573" customFormat="1" ht="14" x14ac:dyDescent="0.3"/>
    <row r="574" customFormat="1" ht="14" x14ac:dyDescent="0.3"/>
    <row r="575" customFormat="1" ht="14" x14ac:dyDescent="0.3"/>
    <row r="576" customFormat="1" ht="14" x14ac:dyDescent="0.3"/>
    <row r="577" customFormat="1" ht="14" x14ac:dyDescent="0.3"/>
    <row r="578" customFormat="1" ht="14" x14ac:dyDescent="0.3"/>
    <row r="579" customFormat="1" ht="14" x14ac:dyDescent="0.3"/>
    <row r="580" customFormat="1" ht="14" x14ac:dyDescent="0.3"/>
    <row r="581" customFormat="1" ht="14" x14ac:dyDescent="0.3"/>
    <row r="582" customFormat="1" ht="14" x14ac:dyDescent="0.3"/>
    <row r="583" customFormat="1" ht="14" x14ac:dyDescent="0.3"/>
    <row r="584" customFormat="1" ht="14" x14ac:dyDescent="0.3"/>
    <row r="585" customFormat="1" ht="14" x14ac:dyDescent="0.3"/>
    <row r="586" customFormat="1" ht="14" x14ac:dyDescent="0.3"/>
    <row r="587" customFormat="1" ht="14" x14ac:dyDescent="0.3"/>
    <row r="588" customFormat="1" ht="14" x14ac:dyDescent="0.3"/>
    <row r="589" customFormat="1" ht="14" x14ac:dyDescent="0.3"/>
    <row r="590" customFormat="1" ht="14" x14ac:dyDescent="0.3"/>
    <row r="591" customFormat="1" ht="14" x14ac:dyDescent="0.3"/>
    <row r="592" customFormat="1" ht="14" x14ac:dyDescent="0.3"/>
    <row r="593" customFormat="1" ht="14" x14ac:dyDescent="0.3"/>
    <row r="594" customFormat="1" ht="14" x14ac:dyDescent="0.3"/>
    <row r="595" customFormat="1" ht="14" x14ac:dyDescent="0.3"/>
    <row r="596" customFormat="1" ht="14" x14ac:dyDescent="0.3"/>
    <row r="597" customFormat="1" ht="14" x14ac:dyDescent="0.3"/>
    <row r="598" customFormat="1" ht="14" x14ac:dyDescent="0.3"/>
    <row r="599" customFormat="1" ht="14" x14ac:dyDescent="0.3"/>
    <row r="600" customFormat="1" ht="14" x14ac:dyDescent="0.3"/>
    <row r="601" customFormat="1" ht="14" x14ac:dyDescent="0.3"/>
    <row r="602" customFormat="1" ht="14" x14ac:dyDescent="0.3"/>
    <row r="603" customFormat="1" ht="14" x14ac:dyDescent="0.3"/>
    <row r="604" customFormat="1" ht="14" x14ac:dyDescent="0.3"/>
    <row r="605" customFormat="1" ht="14" x14ac:dyDescent="0.3"/>
    <row r="606" customFormat="1" ht="14" x14ac:dyDescent="0.3"/>
    <row r="607" customFormat="1" ht="14" x14ac:dyDescent="0.3"/>
    <row r="608" customFormat="1" ht="14" x14ac:dyDescent="0.3"/>
    <row r="609" customFormat="1" ht="14" x14ac:dyDescent="0.3"/>
    <row r="610" customFormat="1" ht="14" x14ac:dyDescent="0.3"/>
    <row r="611" customFormat="1" ht="14" x14ac:dyDescent="0.3"/>
    <row r="612" customFormat="1" ht="14" x14ac:dyDescent="0.3"/>
    <row r="613" customFormat="1" ht="14" x14ac:dyDescent="0.3"/>
    <row r="614" customFormat="1" ht="14" x14ac:dyDescent="0.3"/>
    <row r="615" customFormat="1" ht="14" x14ac:dyDescent="0.3"/>
    <row r="616" customFormat="1" ht="14" x14ac:dyDescent="0.3"/>
    <row r="617" customFormat="1" ht="14" x14ac:dyDescent="0.3"/>
    <row r="618" customFormat="1" ht="14" x14ac:dyDescent="0.3"/>
    <row r="619" customFormat="1" ht="14" x14ac:dyDescent="0.3"/>
    <row r="620" customFormat="1" ht="14" x14ac:dyDescent="0.3"/>
    <row r="621" customFormat="1" ht="14" x14ac:dyDescent="0.3"/>
    <row r="622" customFormat="1" ht="14" x14ac:dyDescent="0.3"/>
    <row r="623" customFormat="1" ht="14" x14ac:dyDescent="0.3"/>
    <row r="624" customFormat="1" ht="14" x14ac:dyDescent="0.3"/>
    <row r="625" customFormat="1" ht="14" x14ac:dyDescent="0.3"/>
    <row r="626" customFormat="1" ht="14" x14ac:dyDescent="0.3"/>
    <row r="627" customFormat="1" ht="14" x14ac:dyDescent="0.3"/>
    <row r="628" customFormat="1" ht="14" x14ac:dyDescent="0.3"/>
    <row r="629" customFormat="1" ht="14" x14ac:dyDescent="0.3"/>
    <row r="630" customFormat="1" ht="14" x14ac:dyDescent="0.3"/>
    <row r="631" customFormat="1" ht="14" x14ac:dyDescent="0.3"/>
    <row r="632" customFormat="1" ht="14" x14ac:dyDescent="0.3"/>
    <row r="633" customFormat="1" ht="14" x14ac:dyDescent="0.3"/>
    <row r="634" customFormat="1" ht="14" x14ac:dyDescent="0.3"/>
    <row r="635" customFormat="1" ht="14" x14ac:dyDescent="0.3"/>
    <row r="636" customFormat="1" ht="14" x14ac:dyDescent="0.3"/>
    <row r="637" customFormat="1" ht="14" x14ac:dyDescent="0.3"/>
    <row r="638" customFormat="1" ht="14" x14ac:dyDescent="0.3"/>
    <row r="639" customFormat="1" ht="14" x14ac:dyDescent="0.3"/>
    <row r="640" customFormat="1" ht="14" x14ac:dyDescent="0.3"/>
    <row r="641" customFormat="1" ht="14" x14ac:dyDescent="0.3"/>
    <row r="642" customFormat="1" ht="14" x14ac:dyDescent="0.3"/>
    <row r="643" customFormat="1" ht="14" x14ac:dyDescent="0.3"/>
    <row r="644" customFormat="1" ht="14" x14ac:dyDescent="0.3"/>
    <row r="645" customFormat="1" ht="14" x14ac:dyDescent="0.3"/>
    <row r="646" customFormat="1" ht="14" x14ac:dyDescent="0.3"/>
    <row r="647" customFormat="1" ht="14" x14ac:dyDescent="0.3"/>
    <row r="648" customFormat="1" ht="14" x14ac:dyDescent="0.3"/>
    <row r="649" customFormat="1" ht="14" x14ac:dyDescent="0.3"/>
    <row r="650" customFormat="1" ht="14" x14ac:dyDescent="0.3"/>
    <row r="651" customFormat="1" ht="14" x14ac:dyDescent="0.3"/>
    <row r="652" customFormat="1" ht="14" x14ac:dyDescent="0.3"/>
    <row r="653" customFormat="1" ht="14" x14ac:dyDescent="0.3"/>
    <row r="654" customFormat="1" ht="14" x14ac:dyDescent="0.3"/>
    <row r="655" customFormat="1" ht="14" x14ac:dyDescent="0.3"/>
    <row r="656" customFormat="1" ht="14" x14ac:dyDescent="0.3"/>
    <row r="657" customFormat="1" ht="14" x14ac:dyDescent="0.3"/>
    <row r="658" customFormat="1" ht="14" x14ac:dyDescent="0.3"/>
    <row r="659" customFormat="1" ht="14" x14ac:dyDescent="0.3"/>
    <row r="660" customFormat="1" ht="14" x14ac:dyDescent="0.3"/>
    <row r="661" customFormat="1" ht="14" x14ac:dyDescent="0.3"/>
    <row r="662" customFormat="1" ht="14" x14ac:dyDescent="0.3"/>
    <row r="663" customFormat="1" ht="14" x14ac:dyDescent="0.3"/>
    <row r="664" customFormat="1" ht="14" x14ac:dyDescent="0.3"/>
    <row r="665" customFormat="1" ht="14" x14ac:dyDescent="0.3"/>
    <row r="666" customFormat="1" ht="14" x14ac:dyDescent="0.3"/>
    <row r="667" customFormat="1" ht="14" x14ac:dyDescent="0.3"/>
    <row r="668" customFormat="1" ht="14" x14ac:dyDescent="0.3"/>
    <row r="669" customFormat="1" ht="14" x14ac:dyDescent="0.3"/>
    <row r="670" customFormat="1" ht="14" x14ac:dyDescent="0.3"/>
    <row r="671" customFormat="1" ht="14" x14ac:dyDescent="0.3"/>
    <row r="672" customFormat="1" ht="14" x14ac:dyDescent="0.3"/>
    <row r="673" customFormat="1" ht="14" x14ac:dyDescent="0.3"/>
    <row r="674" customFormat="1" ht="14" x14ac:dyDescent="0.3"/>
    <row r="675" customFormat="1" ht="14" x14ac:dyDescent="0.3"/>
    <row r="676" customFormat="1" ht="14" x14ac:dyDescent="0.3"/>
    <row r="677" customFormat="1" ht="14" x14ac:dyDescent="0.3"/>
    <row r="678" customFormat="1" ht="14" x14ac:dyDescent="0.3"/>
    <row r="679" customFormat="1" ht="14" x14ac:dyDescent="0.3"/>
    <row r="680" customFormat="1" ht="14" x14ac:dyDescent="0.3"/>
    <row r="681" customFormat="1" ht="14" x14ac:dyDescent="0.3"/>
    <row r="682" customFormat="1" ht="14" x14ac:dyDescent="0.3"/>
    <row r="683" customFormat="1" ht="14" x14ac:dyDescent="0.3"/>
    <row r="684" customFormat="1" ht="14" x14ac:dyDescent="0.3"/>
    <row r="685" customFormat="1" ht="14" x14ac:dyDescent="0.3"/>
    <row r="686" customFormat="1" ht="14" x14ac:dyDescent="0.3"/>
    <row r="687" customFormat="1" ht="14" x14ac:dyDescent="0.3"/>
    <row r="688" customFormat="1" ht="14" x14ac:dyDescent="0.3"/>
    <row r="689" customFormat="1" ht="14" x14ac:dyDescent="0.3"/>
    <row r="690" customFormat="1" ht="14" x14ac:dyDescent="0.3"/>
    <row r="691" customFormat="1" ht="14" x14ac:dyDescent="0.3"/>
    <row r="692" customFormat="1" ht="14" x14ac:dyDescent="0.3"/>
    <row r="693" customFormat="1" ht="14" x14ac:dyDescent="0.3"/>
    <row r="694" customFormat="1" ht="14" x14ac:dyDescent="0.3"/>
    <row r="695" customFormat="1" ht="14" x14ac:dyDescent="0.3"/>
    <row r="696" customFormat="1" ht="14" x14ac:dyDescent="0.3"/>
    <row r="697" customFormat="1" ht="14" x14ac:dyDescent="0.3"/>
    <row r="698" customFormat="1" ht="14" x14ac:dyDescent="0.3"/>
    <row r="699" customFormat="1" ht="14" x14ac:dyDescent="0.3"/>
    <row r="700" customFormat="1" ht="14" x14ac:dyDescent="0.3"/>
    <row r="701" customFormat="1" ht="14" x14ac:dyDescent="0.3"/>
    <row r="702" customFormat="1" ht="14" x14ac:dyDescent="0.3"/>
    <row r="703" customFormat="1" ht="14" x14ac:dyDescent="0.3"/>
    <row r="704" customFormat="1" ht="14" x14ac:dyDescent="0.3"/>
    <row r="705" customFormat="1" ht="14" x14ac:dyDescent="0.3"/>
    <row r="706" customFormat="1" ht="14" x14ac:dyDescent="0.3"/>
    <row r="707" customFormat="1" ht="14" x14ac:dyDescent="0.3"/>
    <row r="708" customFormat="1" ht="14" x14ac:dyDescent="0.3"/>
    <row r="709" customFormat="1" ht="14" x14ac:dyDescent="0.3"/>
    <row r="710" customFormat="1" ht="14" x14ac:dyDescent="0.3"/>
    <row r="711" customFormat="1" ht="14" x14ac:dyDescent="0.3"/>
    <row r="712" customFormat="1" ht="14" x14ac:dyDescent="0.3"/>
    <row r="713" customFormat="1" ht="14" x14ac:dyDescent="0.3"/>
    <row r="714" customFormat="1" ht="14" x14ac:dyDescent="0.3"/>
    <row r="715" customFormat="1" ht="14" x14ac:dyDescent="0.3"/>
    <row r="716" customFormat="1" ht="14" x14ac:dyDescent="0.3"/>
    <row r="717" customFormat="1" ht="14" x14ac:dyDescent="0.3"/>
    <row r="718" customFormat="1" ht="14" x14ac:dyDescent="0.3"/>
    <row r="719" customFormat="1" ht="14" x14ac:dyDescent="0.3"/>
    <row r="720" customFormat="1" ht="14" x14ac:dyDescent="0.3"/>
    <row r="721" customFormat="1" ht="14" x14ac:dyDescent="0.3"/>
    <row r="722" customFormat="1" ht="14" x14ac:dyDescent="0.3"/>
    <row r="723" customFormat="1" ht="14" x14ac:dyDescent="0.3"/>
    <row r="724" customFormat="1" ht="14" x14ac:dyDescent="0.3"/>
    <row r="725" customFormat="1" ht="14" x14ac:dyDescent="0.3"/>
    <row r="726" customFormat="1" ht="14" x14ac:dyDescent="0.3"/>
    <row r="727" customFormat="1" ht="14" x14ac:dyDescent="0.3"/>
    <row r="728" customFormat="1" ht="14" x14ac:dyDescent="0.3"/>
    <row r="729" customFormat="1" ht="14" x14ac:dyDescent="0.3"/>
    <row r="730" customFormat="1" ht="14" x14ac:dyDescent="0.3"/>
    <row r="731" customFormat="1" ht="14" x14ac:dyDescent="0.3"/>
    <row r="732" customFormat="1" ht="14" x14ac:dyDescent="0.3"/>
    <row r="733" customFormat="1" ht="14" x14ac:dyDescent="0.3"/>
    <row r="734" customFormat="1" ht="14" x14ac:dyDescent="0.3"/>
    <row r="735" customFormat="1" ht="14" x14ac:dyDescent="0.3"/>
    <row r="736" customFormat="1" ht="14" x14ac:dyDescent="0.3"/>
    <row r="737" customFormat="1" ht="14" x14ac:dyDescent="0.3"/>
    <row r="738" customFormat="1" ht="14" x14ac:dyDescent="0.3"/>
    <row r="739" customFormat="1" ht="14" x14ac:dyDescent="0.3"/>
    <row r="740" customFormat="1" ht="14" x14ac:dyDescent="0.3"/>
    <row r="741" customFormat="1" ht="14" x14ac:dyDescent="0.3"/>
    <row r="742" customFormat="1" ht="14" x14ac:dyDescent="0.3"/>
    <row r="743" customFormat="1" ht="14" x14ac:dyDescent="0.3"/>
    <row r="744" customFormat="1" ht="14" x14ac:dyDescent="0.3"/>
    <row r="745" customFormat="1" ht="14" x14ac:dyDescent="0.3"/>
    <row r="746" customFormat="1" ht="14" x14ac:dyDescent="0.3"/>
    <row r="747" customFormat="1" ht="14" x14ac:dyDescent="0.3"/>
    <row r="748" customFormat="1" ht="14" x14ac:dyDescent="0.3"/>
    <row r="749" customFormat="1" ht="14" x14ac:dyDescent="0.3"/>
    <row r="750" customFormat="1" ht="14" x14ac:dyDescent="0.3"/>
    <row r="751" customFormat="1" ht="14" x14ac:dyDescent="0.3"/>
    <row r="752" customFormat="1" ht="14" x14ac:dyDescent="0.3"/>
    <row r="753" customFormat="1" ht="14" x14ac:dyDescent="0.3"/>
    <row r="754" customFormat="1" ht="14" x14ac:dyDescent="0.3"/>
    <row r="755" customFormat="1" ht="14" x14ac:dyDescent="0.3"/>
    <row r="756" customFormat="1" ht="14" x14ac:dyDescent="0.3"/>
    <row r="757" customFormat="1" ht="14" x14ac:dyDescent="0.3"/>
    <row r="758" customFormat="1" ht="14" x14ac:dyDescent="0.3"/>
    <row r="759" customFormat="1" ht="14" x14ac:dyDescent="0.3"/>
    <row r="760" customFormat="1" ht="14" x14ac:dyDescent="0.3"/>
    <row r="761" customFormat="1" ht="14" x14ac:dyDescent="0.3"/>
    <row r="762" customFormat="1" ht="14" x14ac:dyDescent="0.3"/>
    <row r="763" customFormat="1" ht="14" x14ac:dyDescent="0.3"/>
    <row r="764" customFormat="1" ht="14" x14ac:dyDescent="0.3"/>
    <row r="765" customFormat="1" ht="14" x14ac:dyDescent="0.3"/>
    <row r="766" customFormat="1" ht="14" x14ac:dyDescent="0.3"/>
    <row r="767" customFormat="1" ht="14" x14ac:dyDescent="0.3"/>
    <row r="768" customFormat="1" ht="14" x14ac:dyDescent="0.3"/>
    <row r="769" customFormat="1" ht="14" x14ac:dyDescent="0.3"/>
    <row r="770" customFormat="1" ht="14" x14ac:dyDescent="0.3"/>
    <row r="771" customFormat="1" ht="14" x14ac:dyDescent="0.3"/>
    <row r="772" customFormat="1" ht="14" x14ac:dyDescent="0.3"/>
    <row r="773" customFormat="1" ht="14" x14ac:dyDescent="0.3"/>
    <row r="774" customFormat="1" ht="14" x14ac:dyDescent="0.3"/>
    <row r="775" customFormat="1" ht="14" x14ac:dyDescent="0.3"/>
    <row r="776" customFormat="1" ht="14" x14ac:dyDescent="0.3"/>
    <row r="777" customFormat="1" ht="14" x14ac:dyDescent="0.3"/>
    <row r="778" customFormat="1" ht="14" x14ac:dyDescent="0.3"/>
    <row r="779" customFormat="1" ht="14" x14ac:dyDescent="0.3"/>
    <row r="780" customFormat="1" ht="14" x14ac:dyDescent="0.3"/>
    <row r="781" customFormat="1" ht="14" x14ac:dyDescent="0.3"/>
    <row r="782" customFormat="1" ht="14" x14ac:dyDescent="0.3"/>
    <row r="783" customFormat="1" ht="14" x14ac:dyDescent="0.3"/>
    <row r="784" customFormat="1" ht="14" x14ac:dyDescent="0.3"/>
    <row r="785" customFormat="1" ht="14" x14ac:dyDescent="0.3"/>
    <row r="786" customFormat="1" ht="14" x14ac:dyDescent="0.3"/>
    <row r="787" customFormat="1" ht="14" x14ac:dyDescent="0.3"/>
    <row r="788" customFormat="1" ht="14" x14ac:dyDescent="0.3"/>
    <row r="789" customFormat="1" ht="14" x14ac:dyDescent="0.3"/>
    <row r="790" customFormat="1" ht="14" x14ac:dyDescent="0.3"/>
    <row r="791" customFormat="1" ht="14" x14ac:dyDescent="0.3"/>
    <row r="792" customFormat="1" ht="14" x14ac:dyDescent="0.3"/>
    <row r="793" customFormat="1" ht="14" x14ac:dyDescent="0.3"/>
    <row r="794" customFormat="1" ht="14" x14ac:dyDescent="0.3"/>
    <row r="795" customFormat="1" ht="14" x14ac:dyDescent="0.3"/>
    <row r="796" customFormat="1" ht="14" x14ac:dyDescent="0.3"/>
    <row r="797" customFormat="1" ht="14" x14ac:dyDescent="0.3"/>
    <row r="798" customFormat="1" ht="14" x14ac:dyDescent="0.3"/>
    <row r="799" customFormat="1" ht="14" x14ac:dyDescent="0.3"/>
    <row r="800" customFormat="1" ht="14" x14ac:dyDescent="0.3"/>
    <row r="801" customFormat="1" ht="14" x14ac:dyDescent="0.3"/>
    <row r="802" customFormat="1" ht="14" x14ac:dyDescent="0.3"/>
    <row r="803" customFormat="1" ht="14" x14ac:dyDescent="0.3"/>
    <row r="804" customFormat="1" ht="14" x14ac:dyDescent="0.3"/>
    <row r="805" customFormat="1" ht="14" x14ac:dyDescent="0.3"/>
    <row r="806" customFormat="1" ht="14" x14ac:dyDescent="0.3"/>
    <row r="807" customFormat="1" ht="14" x14ac:dyDescent="0.3"/>
    <row r="808" customFormat="1" ht="14" x14ac:dyDescent="0.3"/>
    <row r="809" customFormat="1" ht="14" x14ac:dyDescent="0.3"/>
    <row r="810" customFormat="1" ht="14" x14ac:dyDescent="0.3"/>
    <row r="811" customFormat="1" ht="14" x14ac:dyDescent="0.3"/>
    <row r="812" customFormat="1" ht="14" x14ac:dyDescent="0.3"/>
    <row r="813" customFormat="1" ht="14" x14ac:dyDescent="0.3"/>
    <row r="814" customFormat="1" ht="14" x14ac:dyDescent="0.3"/>
    <row r="815" customFormat="1" ht="14" x14ac:dyDescent="0.3"/>
    <row r="816" customFormat="1" ht="14" x14ac:dyDescent="0.3"/>
    <row r="817" customFormat="1" ht="14" x14ac:dyDescent="0.3"/>
    <row r="818" customFormat="1" ht="14" x14ac:dyDescent="0.3"/>
    <row r="819" customFormat="1" ht="14" x14ac:dyDescent="0.3"/>
    <row r="820" customFormat="1" ht="14" x14ac:dyDescent="0.3"/>
    <row r="821" customFormat="1" ht="14" x14ac:dyDescent="0.3"/>
    <row r="822" customFormat="1" ht="14" x14ac:dyDescent="0.3"/>
    <row r="823" customFormat="1" ht="14" x14ac:dyDescent="0.3"/>
    <row r="824" customFormat="1" ht="14" x14ac:dyDescent="0.3"/>
    <row r="825" customFormat="1" ht="14" x14ac:dyDescent="0.3"/>
    <row r="826" customFormat="1" ht="14" x14ac:dyDescent="0.3"/>
    <row r="827" customFormat="1" ht="14" x14ac:dyDescent="0.3"/>
    <row r="828" customFormat="1" ht="14" x14ac:dyDescent="0.3"/>
    <row r="829" customFormat="1" ht="14" x14ac:dyDescent="0.3"/>
    <row r="830" customFormat="1" ht="14" x14ac:dyDescent="0.3"/>
    <row r="831" customFormat="1" ht="14" x14ac:dyDescent="0.3"/>
    <row r="832" customFormat="1" ht="14" x14ac:dyDescent="0.3"/>
    <row r="833" customFormat="1" ht="14" x14ac:dyDescent="0.3"/>
    <row r="834" customFormat="1" ht="14" x14ac:dyDescent="0.3"/>
    <row r="835" customFormat="1" ht="14" x14ac:dyDescent="0.3"/>
    <row r="836" customFormat="1" ht="14" x14ac:dyDescent="0.3"/>
    <row r="837" customFormat="1" ht="14" x14ac:dyDescent="0.3"/>
    <row r="838" customFormat="1" ht="14" x14ac:dyDescent="0.3"/>
    <row r="839" customFormat="1" ht="14" x14ac:dyDescent="0.3"/>
    <row r="840" customFormat="1" ht="14" x14ac:dyDescent="0.3"/>
    <row r="841" customFormat="1" ht="14" x14ac:dyDescent="0.3"/>
    <row r="842" customFormat="1" ht="14" x14ac:dyDescent="0.3"/>
    <row r="843" customFormat="1" ht="14" x14ac:dyDescent="0.3"/>
    <row r="844" customFormat="1" ht="14" x14ac:dyDescent="0.3"/>
    <row r="845" customFormat="1" ht="14" x14ac:dyDescent="0.3"/>
    <row r="846" customFormat="1" ht="14" x14ac:dyDescent="0.3"/>
    <row r="847" customFormat="1" ht="14" x14ac:dyDescent="0.3"/>
    <row r="848" customFormat="1" ht="14" x14ac:dyDescent="0.3"/>
    <row r="849" customFormat="1" ht="14" x14ac:dyDescent="0.3"/>
    <row r="850" customFormat="1" ht="14" x14ac:dyDescent="0.3"/>
    <row r="851" customFormat="1" ht="14" x14ac:dyDescent="0.3"/>
    <row r="852" customFormat="1" ht="14" x14ac:dyDescent="0.3"/>
    <row r="853" customFormat="1" ht="14" x14ac:dyDescent="0.3"/>
    <row r="854" customFormat="1" ht="14" x14ac:dyDescent="0.3"/>
    <row r="855" customFormat="1" ht="14" x14ac:dyDescent="0.3"/>
    <row r="856" customFormat="1" ht="14" x14ac:dyDescent="0.3"/>
    <row r="857" customFormat="1" ht="14" x14ac:dyDescent="0.3"/>
    <row r="858" customFormat="1" ht="14" x14ac:dyDescent="0.3"/>
    <row r="859" customFormat="1" ht="14" x14ac:dyDescent="0.3"/>
    <row r="860" customFormat="1" ht="14" x14ac:dyDescent="0.3"/>
    <row r="861" customFormat="1" ht="14" x14ac:dyDescent="0.3"/>
    <row r="862" customFormat="1" ht="14" x14ac:dyDescent="0.3"/>
    <row r="863" customFormat="1" ht="14" x14ac:dyDescent="0.3"/>
    <row r="864" customFormat="1" ht="14" x14ac:dyDescent="0.3"/>
    <row r="865" customFormat="1" ht="14" x14ac:dyDescent="0.3"/>
    <row r="866" customFormat="1" ht="14" x14ac:dyDescent="0.3"/>
    <row r="867" customFormat="1" ht="14" x14ac:dyDescent="0.3"/>
    <row r="868" customFormat="1" ht="14" x14ac:dyDescent="0.3"/>
    <row r="869" customFormat="1" ht="14" x14ac:dyDescent="0.3"/>
    <row r="870" customFormat="1" ht="14" x14ac:dyDescent="0.3"/>
    <row r="871" customFormat="1" ht="14" x14ac:dyDescent="0.3"/>
    <row r="872" customFormat="1" ht="14" x14ac:dyDescent="0.3"/>
    <row r="873" customFormat="1" ht="14" x14ac:dyDescent="0.3"/>
    <row r="874" customFormat="1" ht="14" x14ac:dyDescent="0.3"/>
    <row r="875" customFormat="1" ht="14" x14ac:dyDescent="0.3"/>
    <row r="876" customFormat="1" ht="14" x14ac:dyDescent="0.3"/>
    <row r="877" customFormat="1" ht="14" x14ac:dyDescent="0.3"/>
    <row r="878" customFormat="1" ht="14" x14ac:dyDescent="0.3"/>
    <row r="879" customFormat="1" ht="14" x14ac:dyDescent="0.3"/>
    <row r="880" customFormat="1" ht="14" x14ac:dyDescent="0.3"/>
    <row r="881" customFormat="1" ht="14" x14ac:dyDescent="0.3"/>
    <row r="882" customFormat="1" ht="14" x14ac:dyDescent="0.3"/>
    <row r="883" customFormat="1" ht="14" x14ac:dyDescent="0.3"/>
    <row r="884" customFormat="1" ht="14" x14ac:dyDescent="0.3"/>
    <row r="885" customFormat="1" ht="14" x14ac:dyDescent="0.3"/>
    <row r="886" customFormat="1" ht="14" x14ac:dyDescent="0.3"/>
    <row r="887" customFormat="1" ht="14" x14ac:dyDescent="0.3"/>
    <row r="888" customFormat="1" ht="14" x14ac:dyDescent="0.3"/>
    <row r="889" customFormat="1" ht="14" x14ac:dyDescent="0.3"/>
    <row r="890" customFormat="1" ht="14" x14ac:dyDescent="0.3"/>
    <row r="891" customFormat="1" ht="14" x14ac:dyDescent="0.3"/>
    <row r="892" customFormat="1" ht="14" x14ac:dyDescent="0.3"/>
    <row r="893" customFormat="1" ht="14" x14ac:dyDescent="0.3"/>
    <row r="894" customFormat="1" ht="14" x14ac:dyDescent="0.3"/>
    <row r="895" customFormat="1" ht="14" x14ac:dyDescent="0.3"/>
    <row r="896" customFormat="1" ht="14" x14ac:dyDescent="0.3"/>
    <row r="897" customFormat="1" ht="14" x14ac:dyDescent="0.3"/>
    <row r="898" customFormat="1" ht="14" x14ac:dyDescent="0.3"/>
    <row r="899" customFormat="1" ht="14" x14ac:dyDescent="0.3"/>
    <row r="900" customFormat="1" ht="14" x14ac:dyDescent="0.3"/>
    <row r="901" customFormat="1" ht="14" x14ac:dyDescent="0.3"/>
    <row r="902" customFormat="1" ht="14" x14ac:dyDescent="0.3"/>
    <row r="903" customFormat="1" ht="14" x14ac:dyDescent="0.3"/>
    <row r="904" customFormat="1" ht="14" x14ac:dyDescent="0.3"/>
    <row r="905" customFormat="1" ht="14" x14ac:dyDescent="0.3"/>
    <row r="906" customFormat="1" ht="14" x14ac:dyDescent="0.3"/>
    <row r="907" customFormat="1" ht="14" x14ac:dyDescent="0.3"/>
    <row r="908" customFormat="1" ht="14" x14ac:dyDescent="0.3"/>
    <row r="909" customFormat="1" ht="14" x14ac:dyDescent="0.3"/>
    <row r="910" customFormat="1" ht="14" x14ac:dyDescent="0.3"/>
    <row r="911" customFormat="1" ht="14" x14ac:dyDescent="0.3"/>
    <row r="912" customFormat="1" ht="14" x14ac:dyDescent="0.3"/>
    <row r="913" customFormat="1" ht="14" x14ac:dyDescent="0.3"/>
    <row r="914" customFormat="1" ht="14" x14ac:dyDescent="0.3"/>
    <row r="915" customFormat="1" ht="14" x14ac:dyDescent="0.3"/>
    <row r="916" customFormat="1" ht="14" x14ac:dyDescent="0.3"/>
    <row r="917" customFormat="1" ht="14" x14ac:dyDescent="0.3"/>
    <row r="918" customFormat="1" ht="14" x14ac:dyDescent="0.3"/>
    <row r="919" customFormat="1" ht="14" x14ac:dyDescent="0.3"/>
    <row r="920" customFormat="1" ht="14" x14ac:dyDescent="0.3"/>
    <row r="921" customFormat="1" ht="14" x14ac:dyDescent="0.3"/>
    <row r="922" customFormat="1" ht="14" x14ac:dyDescent="0.3"/>
    <row r="923" customFormat="1" ht="14" x14ac:dyDescent="0.3"/>
    <row r="924" customFormat="1" ht="14" x14ac:dyDescent="0.3"/>
    <row r="925" customFormat="1" ht="14" x14ac:dyDescent="0.3"/>
    <row r="926" customFormat="1" ht="14" x14ac:dyDescent="0.3"/>
    <row r="927" customFormat="1" ht="14" x14ac:dyDescent="0.3"/>
    <row r="928" customFormat="1" ht="14" x14ac:dyDescent="0.3"/>
    <row r="929" customFormat="1" ht="14" x14ac:dyDescent="0.3"/>
    <row r="930" customFormat="1" ht="14" x14ac:dyDescent="0.3"/>
    <row r="931" customFormat="1" ht="14" x14ac:dyDescent="0.3"/>
    <row r="932" customFormat="1" ht="14" x14ac:dyDescent="0.3"/>
    <row r="933" customFormat="1" ht="14" x14ac:dyDescent="0.3"/>
    <row r="934" customFormat="1" ht="14" x14ac:dyDescent="0.3"/>
    <row r="935" customFormat="1" ht="14" x14ac:dyDescent="0.3"/>
    <row r="936" customFormat="1" ht="14" x14ac:dyDescent="0.3"/>
    <row r="937" customFormat="1" ht="14" x14ac:dyDescent="0.3"/>
    <row r="938" customFormat="1" ht="14" x14ac:dyDescent="0.3"/>
    <row r="939" customFormat="1" ht="14" x14ac:dyDescent="0.3"/>
    <row r="940" customFormat="1" ht="14" x14ac:dyDescent="0.3"/>
    <row r="941" customFormat="1" ht="14" x14ac:dyDescent="0.3"/>
    <row r="942" customFormat="1" ht="14" x14ac:dyDescent="0.3"/>
    <row r="943" customFormat="1" ht="14" x14ac:dyDescent="0.3"/>
    <row r="944" customFormat="1" ht="14" x14ac:dyDescent="0.3"/>
    <row r="945" customFormat="1" ht="14" x14ac:dyDescent="0.3"/>
    <row r="946" customFormat="1" ht="14" x14ac:dyDescent="0.3"/>
    <row r="947" customFormat="1" ht="14" x14ac:dyDescent="0.3"/>
    <row r="948" customFormat="1" ht="14" x14ac:dyDescent="0.3"/>
    <row r="949" customFormat="1" ht="14" x14ac:dyDescent="0.3"/>
    <row r="950" customFormat="1" ht="14" x14ac:dyDescent="0.3"/>
    <row r="951" customFormat="1" ht="14" x14ac:dyDescent="0.3"/>
    <row r="952" customFormat="1" ht="14" x14ac:dyDescent="0.3"/>
    <row r="953" customFormat="1" ht="14" x14ac:dyDescent="0.3"/>
    <row r="954" customFormat="1" ht="14" x14ac:dyDescent="0.3"/>
    <row r="955" customFormat="1" ht="14" x14ac:dyDescent="0.3"/>
    <row r="956" customFormat="1" ht="14" x14ac:dyDescent="0.3"/>
    <row r="957" customFormat="1" ht="14" x14ac:dyDescent="0.3"/>
    <row r="958" customFormat="1" ht="14" x14ac:dyDescent="0.3"/>
    <row r="959" customFormat="1" ht="14" x14ac:dyDescent="0.3"/>
    <row r="960" customFormat="1" ht="14" x14ac:dyDescent="0.3"/>
    <row r="961" customFormat="1" ht="14" x14ac:dyDescent="0.3"/>
    <row r="962" customFormat="1" ht="14" x14ac:dyDescent="0.3"/>
    <row r="963" customFormat="1" ht="14" x14ac:dyDescent="0.3"/>
    <row r="964" customFormat="1" ht="14" x14ac:dyDescent="0.3"/>
    <row r="965" customFormat="1" ht="14" x14ac:dyDescent="0.3"/>
    <row r="966" customFormat="1" ht="14" x14ac:dyDescent="0.3"/>
    <row r="967" customFormat="1" ht="14" x14ac:dyDescent="0.3"/>
    <row r="968" customFormat="1" ht="14" x14ac:dyDescent="0.3"/>
    <row r="969" customFormat="1" ht="14" x14ac:dyDescent="0.3"/>
    <row r="970" customFormat="1" ht="14" x14ac:dyDescent="0.3"/>
    <row r="971" customFormat="1" ht="14" x14ac:dyDescent="0.3"/>
    <row r="972" customFormat="1" ht="14" x14ac:dyDescent="0.3"/>
    <row r="973" customFormat="1" ht="14" x14ac:dyDescent="0.3"/>
    <row r="974" customFormat="1" ht="14" x14ac:dyDescent="0.3"/>
    <row r="975" customFormat="1" ht="14" x14ac:dyDescent="0.3"/>
    <row r="976" customFormat="1" ht="14" x14ac:dyDescent="0.3"/>
    <row r="977" customFormat="1" ht="14" x14ac:dyDescent="0.3"/>
    <row r="978" customFormat="1" ht="14" x14ac:dyDescent="0.3"/>
    <row r="979" customFormat="1" ht="14" x14ac:dyDescent="0.3"/>
    <row r="980" customFormat="1" ht="14" x14ac:dyDescent="0.3"/>
    <row r="981" customFormat="1" ht="14" x14ac:dyDescent="0.3"/>
    <row r="982" customFormat="1" ht="14" x14ac:dyDescent="0.3"/>
    <row r="983" customFormat="1" ht="14" x14ac:dyDescent="0.3"/>
    <row r="984" customFormat="1" ht="14" x14ac:dyDescent="0.3"/>
    <row r="985" customFormat="1" ht="14" x14ac:dyDescent="0.3"/>
    <row r="986" customFormat="1" ht="14" x14ac:dyDescent="0.3"/>
    <row r="987" customFormat="1" ht="14" x14ac:dyDescent="0.3"/>
    <row r="988" customFormat="1" ht="14" x14ac:dyDescent="0.3"/>
    <row r="989" customFormat="1" ht="14" x14ac:dyDescent="0.3"/>
    <row r="990" customFormat="1" ht="14" x14ac:dyDescent="0.3"/>
    <row r="991" customFormat="1" ht="14" x14ac:dyDescent="0.3"/>
    <row r="992" customFormat="1" ht="14" x14ac:dyDescent="0.3"/>
    <row r="993" customFormat="1" ht="14" x14ac:dyDescent="0.3"/>
    <row r="994" customFormat="1" ht="14" x14ac:dyDescent="0.3"/>
    <row r="995" customFormat="1" ht="14" x14ac:dyDescent="0.3"/>
    <row r="996" customFormat="1" ht="14" x14ac:dyDescent="0.3"/>
    <row r="997" customFormat="1" ht="14" x14ac:dyDescent="0.3"/>
    <row r="998" customFormat="1" ht="14" x14ac:dyDescent="0.3"/>
    <row r="999" customFormat="1" ht="14" x14ac:dyDescent="0.3"/>
    <row r="1000" customFormat="1" ht="14" x14ac:dyDescent="0.3"/>
    <row r="1001" customFormat="1" ht="14" x14ac:dyDescent="0.3"/>
    <row r="1002" customFormat="1" ht="14" x14ac:dyDescent="0.3"/>
    <row r="1003" customFormat="1" ht="14" x14ac:dyDescent="0.3"/>
    <row r="1004" customFormat="1" ht="14" x14ac:dyDescent="0.3"/>
    <row r="1005" customFormat="1" ht="14" x14ac:dyDescent="0.3"/>
    <row r="1006" customFormat="1" ht="14" x14ac:dyDescent="0.3"/>
    <row r="1007" customFormat="1" ht="14" x14ac:dyDescent="0.3"/>
    <row r="1008" customFormat="1" ht="14" x14ac:dyDescent="0.3"/>
    <row r="1009" customFormat="1" ht="14" x14ac:dyDescent="0.3"/>
    <row r="1010" customFormat="1" ht="14" x14ac:dyDescent="0.3"/>
    <row r="1011" customFormat="1" ht="14" x14ac:dyDescent="0.3"/>
    <row r="1012" customFormat="1" ht="14" x14ac:dyDescent="0.3"/>
    <row r="1013" customFormat="1" ht="14" x14ac:dyDescent="0.3"/>
    <row r="1014" customFormat="1" ht="14" x14ac:dyDescent="0.3"/>
    <row r="1015" customFormat="1" ht="14" x14ac:dyDescent="0.3"/>
    <row r="1016" customFormat="1" ht="14" x14ac:dyDescent="0.3"/>
    <row r="1017" customFormat="1" ht="14" x14ac:dyDescent="0.3"/>
    <row r="1018" customFormat="1" ht="14" x14ac:dyDescent="0.3"/>
    <row r="1019" customFormat="1" ht="14" x14ac:dyDescent="0.3"/>
    <row r="1020" customFormat="1" ht="14" x14ac:dyDescent="0.3"/>
    <row r="1021" customFormat="1" ht="14" x14ac:dyDescent="0.3"/>
    <row r="1022" customFormat="1" ht="14" x14ac:dyDescent="0.3"/>
    <row r="1023" customFormat="1" ht="14" x14ac:dyDescent="0.3"/>
    <row r="1024" customFormat="1" ht="14" x14ac:dyDescent="0.3"/>
    <row r="1025" customFormat="1" ht="14" x14ac:dyDescent="0.3"/>
    <row r="1026" customFormat="1" ht="14" x14ac:dyDescent="0.3"/>
    <row r="1027" customFormat="1" ht="14" x14ac:dyDescent="0.3"/>
    <row r="1028" customFormat="1" ht="14" x14ac:dyDescent="0.3"/>
    <row r="1029" customFormat="1" ht="14" x14ac:dyDescent="0.3"/>
    <row r="1030" customFormat="1" ht="14" x14ac:dyDescent="0.3"/>
    <row r="1031" customFormat="1" ht="14" x14ac:dyDescent="0.3"/>
    <row r="1032" customFormat="1" ht="14" x14ac:dyDescent="0.3"/>
    <row r="1033" customFormat="1" ht="14" x14ac:dyDescent="0.3"/>
    <row r="1034" customFormat="1" ht="14" x14ac:dyDescent="0.3"/>
    <row r="1035" customFormat="1" ht="14" x14ac:dyDescent="0.3"/>
    <row r="1036" customFormat="1" ht="14" x14ac:dyDescent="0.3"/>
    <row r="1037" customFormat="1" ht="14" x14ac:dyDescent="0.3"/>
    <row r="1038" customFormat="1" ht="14" x14ac:dyDescent="0.3"/>
  </sheetData>
  <mergeCells count="95">
    <mergeCell ref="A190:I190"/>
    <mergeCell ref="A1:J1"/>
    <mergeCell ref="A2:J2"/>
    <mergeCell ref="A3:J3"/>
    <mergeCell ref="B4:J4"/>
    <mergeCell ref="A5:J5"/>
    <mergeCell ref="A263:I263"/>
    <mergeCell ref="A202:I202"/>
    <mergeCell ref="A203:I203"/>
    <mergeCell ref="A210:I210"/>
    <mergeCell ref="A211:I211"/>
    <mergeCell ref="A218:I218"/>
    <mergeCell ref="A219:I219"/>
    <mergeCell ref="A235:I235"/>
    <mergeCell ref="A236:I236"/>
    <mergeCell ref="A251:I251"/>
    <mergeCell ref="A252:I252"/>
    <mergeCell ref="A262:I262"/>
    <mergeCell ref="A328:F328"/>
    <mergeCell ref="A273:I273"/>
    <mergeCell ref="A318:F318"/>
    <mergeCell ref="A319:F319"/>
    <mergeCell ref="A320:F320"/>
    <mergeCell ref="A321:F321"/>
    <mergeCell ref="A322:F322"/>
    <mergeCell ref="A323:F323"/>
    <mergeCell ref="A324:F324"/>
    <mergeCell ref="A325:F325"/>
    <mergeCell ref="A326:F326"/>
    <mergeCell ref="A327:F327"/>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89:F389"/>
    <mergeCell ref="A390:F390"/>
    <mergeCell ref="A391:F391"/>
    <mergeCell ref="A392:F392"/>
    <mergeCell ref="A393:F393"/>
  </mergeCells>
  <dataValidations count="3">
    <dataValidation type="list" allowBlank="1" sqref="B192:B193 B205:B209 B213:B217 B221:B225 B238:B245 B247 B254:B256 B258 B265:B267 B269" xr:uid="{1E5F206B-3119-4E81-B5E5-109F6A0D8E38}">
      <formula1>"FDA,FDA-1,FDA-2,FDA-3,FDA-4"</formula1>
    </dataValidation>
    <dataValidation type="list" allowBlank="1" sqref="B7:B174" xr:uid="{EEB83B73-592B-4C53-900D-4AF2274DC7B6}">
      <formula1>"DAS,DAS-1,DAS-2,DAS-3,DAS-4,DAS-5,CAA-1,CAA-2,CAA-3,CAA-4,CAA-5"</formula1>
    </dataValidation>
    <dataValidation type="list" allowBlank="1" sqref="D205:D209 D192:D193 D238:D245 D221:D225 D213:D217 D254:D256 D265:D267 D275:D305 D7:D174" xr:uid="{1AF199E8-829B-4BFE-86F7-28D73C8553BA}">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9D0A0-DC82-4123-B8F8-1CDFEE589743}">
  <dimension ref="A1:AD1038"/>
  <sheetViews>
    <sheetView zoomScale="90" zoomScaleNormal="90" workbookViewId="0">
      <selection activeCell="C15" sqref="C15"/>
    </sheetView>
  </sheetViews>
  <sheetFormatPr defaultColWidth="12.58203125" defaultRowHeight="15" customHeight="1" x14ac:dyDescent="0.3"/>
  <cols>
    <col min="1" max="1" width="43.08203125" customWidth="1"/>
    <col min="2" max="2" width="12.75" customWidth="1"/>
    <col min="3" max="3" width="30.5" customWidth="1"/>
    <col min="4" max="4" width="14.5" customWidth="1"/>
    <col min="5" max="5" width="9.58203125" customWidth="1"/>
    <col min="6" max="6" width="43.33203125" customWidth="1"/>
    <col min="7" max="7" width="18.08203125" customWidth="1"/>
    <col min="8" max="8" width="18.25" customWidth="1"/>
    <col min="9" max="9" width="17.83203125" customWidth="1"/>
    <col min="10" max="10" width="15.5820312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759</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131" t="s">
        <v>760</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5" t="s">
        <v>185</v>
      </c>
      <c r="B7" s="55" t="s">
        <v>29</v>
      </c>
      <c r="C7" s="61" t="s">
        <v>636</v>
      </c>
      <c r="D7" s="158" t="s">
        <v>227</v>
      </c>
      <c r="E7" s="159">
        <v>1</v>
      </c>
      <c r="F7" s="155" t="s">
        <v>700</v>
      </c>
      <c r="G7" s="160">
        <v>0</v>
      </c>
      <c r="H7" s="146">
        <v>1425.9</v>
      </c>
      <c r="I7" s="146">
        <v>5703.56</v>
      </c>
      <c r="J7" s="149">
        <f t="shared" ref="J7:J38" si="0">H7+I7</f>
        <v>7129.4600000000009</v>
      </c>
      <c r="K7" s="17"/>
      <c r="L7" s="17"/>
      <c r="M7" s="17"/>
      <c r="N7" s="17"/>
      <c r="O7" s="17"/>
      <c r="P7" s="17"/>
      <c r="Q7" s="17"/>
      <c r="R7" s="18"/>
      <c r="S7" s="18"/>
      <c r="T7" s="18"/>
      <c r="U7" s="18"/>
      <c r="V7" s="18"/>
      <c r="W7" s="18"/>
      <c r="X7" s="18"/>
      <c r="Y7" s="18"/>
      <c r="Z7" s="18"/>
      <c r="AA7" s="5"/>
      <c r="AB7" s="5"/>
      <c r="AC7" s="5"/>
      <c r="AD7" s="5"/>
    </row>
    <row r="8" spans="1:30" ht="14.5" x14ac:dyDescent="0.3">
      <c r="A8" s="63" t="s">
        <v>690</v>
      </c>
      <c r="B8" s="55" t="s">
        <v>449</v>
      </c>
      <c r="C8" s="63" t="s">
        <v>679</v>
      </c>
      <c r="D8" s="158" t="s">
        <v>227</v>
      </c>
      <c r="E8" s="159">
        <v>1</v>
      </c>
      <c r="F8" s="60" t="s">
        <v>620</v>
      </c>
      <c r="G8" s="160">
        <v>0</v>
      </c>
      <c r="H8" s="146">
        <v>3709.68</v>
      </c>
      <c r="I8" s="146">
        <v>14838.72</v>
      </c>
      <c r="J8" s="149">
        <f t="shared" si="0"/>
        <v>18548.399999999998</v>
      </c>
      <c r="K8" s="17"/>
      <c r="L8" s="17"/>
      <c r="M8" s="17"/>
      <c r="N8" s="17"/>
      <c r="O8" s="17"/>
      <c r="P8" s="17"/>
      <c r="Q8" s="17"/>
      <c r="R8" s="5"/>
      <c r="S8" s="5"/>
      <c r="T8" s="5"/>
      <c r="U8" s="5"/>
      <c r="V8" s="5"/>
      <c r="W8" s="5"/>
      <c r="X8" s="5"/>
      <c r="Y8" s="5"/>
      <c r="Z8" s="5"/>
      <c r="AA8" s="5"/>
      <c r="AB8" s="5"/>
      <c r="AC8" s="5"/>
      <c r="AD8" s="5"/>
    </row>
    <row r="9" spans="1:30" ht="14" x14ac:dyDescent="0.3">
      <c r="A9" s="55" t="s">
        <v>182</v>
      </c>
      <c r="B9" s="56" t="s">
        <v>39</v>
      </c>
      <c r="C9" s="59" t="s">
        <v>222</v>
      </c>
      <c r="D9" s="158" t="s">
        <v>407</v>
      </c>
      <c r="E9" s="159">
        <v>1</v>
      </c>
      <c r="F9" s="134" t="s">
        <v>421</v>
      </c>
      <c r="G9" s="160">
        <v>0</v>
      </c>
      <c r="H9" s="146"/>
      <c r="I9" s="146">
        <v>2003.96</v>
      </c>
      <c r="J9" s="149">
        <f t="shared" si="0"/>
        <v>2003.96</v>
      </c>
      <c r="K9" s="47"/>
      <c r="L9" s="47"/>
      <c r="M9" s="47"/>
      <c r="N9" s="47"/>
      <c r="O9" s="47"/>
      <c r="P9" s="47"/>
      <c r="Q9" s="47"/>
    </row>
    <row r="10" spans="1:30" ht="14" x14ac:dyDescent="0.3">
      <c r="A10" s="55" t="s">
        <v>218</v>
      </c>
      <c r="B10" s="55" t="s">
        <v>43</v>
      </c>
      <c r="C10" s="59" t="s">
        <v>222</v>
      </c>
      <c r="D10" s="158" t="s">
        <v>227</v>
      </c>
      <c r="E10" s="159">
        <v>1</v>
      </c>
      <c r="F10" s="60" t="s">
        <v>680</v>
      </c>
      <c r="G10" s="160">
        <v>0</v>
      </c>
      <c r="H10" s="147">
        <v>269.76</v>
      </c>
      <c r="I10" s="147">
        <v>1079.06</v>
      </c>
      <c r="J10" s="150">
        <f t="shared" si="0"/>
        <v>1348.82</v>
      </c>
    </row>
    <row r="11" spans="1:30" ht="14" x14ac:dyDescent="0.3">
      <c r="A11" s="56" t="s">
        <v>182</v>
      </c>
      <c r="B11" s="56" t="s">
        <v>39</v>
      </c>
      <c r="C11" s="59" t="s">
        <v>222</v>
      </c>
      <c r="D11" s="158" t="s">
        <v>227</v>
      </c>
      <c r="E11" s="159">
        <v>1</v>
      </c>
      <c r="F11" s="60" t="s">
        <v>231</v>
      </c>
      <c r="G11" s="160">
        <v>0</v>
      </c>
      <c r="H11" s="146">
        <v>500.99</v>
      </c>
      <c r="I11" s="146">
        <v>2003.96</v>
      </c>
      <c r="J11" s="149">
        <f t="shared" si="0"/>
        <v>2504.9499999999998</v>
      </c>
    </row>
    <row r="12" spans="1:30" ht="14" x14ac:dyDescent="0.3">
      <c r="A12" s="55" t="s">
        <v>188</v>
      </c>
      <c r="B12" s="55" t="s">
        <v>35</v>
      </c>
      <c r="C12" s="59" t="s">
        <v>222</v>
      </c>
      <c r="D12" s="158" t="s">
        <v>227</v>
      </c>
      <c r="E12" s="159">
        <v>1</v>
      </c>
      <c r="F12" s="60" t="s">
        <v>586</v>
      </c>
      <c r="G12" s="160">
        <v>0</v>
      </c>
      <c r="H12" s="146">
        <v>936.46</v>
      </c>
      <c r="I12" s="146">
        <v>3745.85</v>
      </c>
      <c r="J12" s="149">
        <f t="shared" si="0"/>
        <v>4682.3099999999995</v>
      </c>
    </row>
    <row r="13" spans="1:30" ht="14" x14ac:dyDescent="0.3">
      <c r="A13" s="55" t="s">
        <v>189</v>
      </c>
      <c r="B13" s="55" t="s">
        <v>31</v>
      </c>
      <c r="C13" s="59" t="s">
        <v>222</v>
      </c>
      <c r="D13" s="158" t="s">
        <v>227</v>
      </c>
      <c r="E13" s="159">
        <v>1</v>
      </c>
      <c r="F13" s="60" t="s">
        <v>505</v>
      </c>
      <c r="G13" s="160">
        <v>0</v>
      </c>
      <c r="H13" s="146">
        <v>1310.28</v>
      </c>
      <c r="I13" s="146">
        <v>5241.1099999999997</v>
      </c>
      <c r="J13" s="149">
        <f t="shared" si="0"/>
        <v>6551.3899999999994</v>
      </c>
    </row>
    <row r="14" spans="1:30" ht="14" x14ac:dyDescent="0.3">
      <c r="A14" s="55" t="s">
        <v>183</v>
      </c>
      <c r="B14" s="57" t="s">
        <v>27</v>
      </c>
      <c r="C14" s="63" t="s">
        <v>637</v>
      </c>
      <c r="D14" s="158" t="s">
        <v>407</v>
      </c>
      <c r="E14" s="159">
        <v>1</v>
      </c>
      <c r="F14" s="62" t="s">
        <v>233</v>
      </c>
      <c r="G14" s="160">
        <v>0</v>
      </c>
      <c r="H14" s="146"/>
      <c r="I14" s="146">
        <v>6782.61</v>
      </c>
      <c r="J14" s="149">
        <f t="shared" si="0"/>
        <v>6782.61</v>
      </c>
    </row>
    <row r="15" spans="1:30" ht="14" x14ac:dyDescent="0.3">
      <c r="A15" s="55" t="s">
        <v>207</v>
      </c>
      <c r="B15" s="57" t="s">
        <v>27</v>
      </c>
      <c r="C15" s="63" t="s">
        <v>226</v>
      </c>
      <c r="D15" s="158" t="s">
        <v>227</v>
      </c>
      <c r="E15" s="159">
        <v>1</v>
      </c>
      <c r="F15" s="60" t="s">
        <v>581</v>
      </c>
      <c r="G15" s="160">
        <v>0</v>
      </c>
      <c r="H15" s="146">
        <v>1695.65</v>
      </c>
      <c r="I15" s="146">
        <v>6782.61</v>
      </c>
      <c r="J15" s="149">
        <f t="shared" si="0"/>
        <v>8478.26</v>
      </c>
    </row>
    <row r="16" spans="1:30" ht="14" x14ac:dyDescent="0.3">
      <c r="A16" s="55" t="s">
        <v>196</v>
      </c>
      <c r="B16" s="57" t="s">
        <v>33</v>
      </c>
      <c r="C16" s="63" t="s">
        <v>637</v>
      </c>
      <c r="D16" s="158" t="s">
        <v>227</v>
      </c>
      <c r="E16" s="159">
        <v>1</v>
      </c>
      <c r="F16" s="90" t="s">
        <v>676</v>
      </c>
      <c r="G16" s="160">
        <v>0</v>
      </c>
      <c r="H16" s="146">
        <v>1079.06</v>
      </c>
      <c r="I16" s="145">
        <v>4316.21</v>
      </c>
      <c r="J16" s="149">
        <f t="shared" si="0"/>
        <v>5395.27</v>
      </c>
    </row>
    <row r="17" spans="1:10" ht="14" x14ac:dyDescent="0.3">
      <c r="A17" s="55" t="s">
        <v>182</v>
      </c>
      <c r="B17" s="56" t="s">
        <v>39</v>
      </c>
      <c r="C17" s="59" t="s">
        <v>634</v>
      </c>
      <c r="D17" s="158" t="s">
        <v>227</v>
      </c>
      <c r="E17" s="159">
        <v>1</v>
      </c>
      <c r="F17" s="60" t="s">
        <v>234</v>
      </c>
      <c r="G17" s="160">
        <v>0</v>
      </c>
      <c r="H17" s="146">
        <v>500.99</v>
      </c>
      <c r="I17" s="146">
        <v>2003.96</v>
      </c>
      <c r="J17" s="149">
        <f t="shared" si="0"/>
        <v>2504.9499999999998</v>
      </c>
    </row>
    <row r="18" spans="1:10" ht="14" x14ac:dyDescent="0.3">
      <c r="A18" s="55" t="s">
        <v>182</v>
      </c>
      <c r="B18" s="56" t="s">
        <v>39</v>
      </c>
      <c r="C18" s="61" t="s">
        <v>219</v>
      </c>
      <c r="D18" s="158" t="s">
        <v>227</v>
      </c>
      <c r="E18" s="159">
        <v>1</v>
      </c>
      <c r="F18" s="60" t="s">
        <v>235</v>
      </c>
      <c r="G18" s="160">
        <v>0</v>
      </c>
      <c r="H18" s="146">
        <v>500.99</v>
      </c>
      <c r="I18" s="146">
        <v>2003.96</v>
      </c>
      <c r="J18" s="149">
        <f t="shared" si="0"/>
        <v>2504.9499999999998</v>
      </c>
    </row>
    <row r="19" spans="1:10" ht="14" x14ac:dyDescent="0.3">
      <c r="A19" s="55" t="s">
        <v>181</v>
      </c>
      <c r="B19" s="57" t="s">
        <v>33</v>
      </c>
      <c r="C19" s="59" t="s">
        <v>634</v>
      </c>
      <c r="D19" s="158" t="s">
        <v>227</v>
      </c>
      <c r="E19" s="159">
        <v>1</v>
      </c>
      <c r="F19" s="60" t="s">
        <v>236</v>
      </c>
      <c r="G19" s="160">
        <v>0</v>
      </c>
      <c r="H19" s="146">
        <v>1079.06</v>
      </c>
      <c r="I19" s="145">
        <v>4316.21</v>
      </c>
      <c r="J19" s="149">
        <f t="shared" si="0"/>
        <v>5395.27</v>
      </c>
    </row>
    <row r="20" spans="1:10" ht="14" x14ac:dyDescent="0.3">
      <c r="A20" s="55" t="s">
        <v>183</v>
      </c>
      <c r="B20" s="57" t="s">
        <v>27</v>
      </c>
      <c r="C20" s="61" t="s">
        <v>222</v>
      </c>
      <c r="D20" s="158" t="s">
        <v>227</v>
      </c>
      <c r="E20" s="159">
        <v>1</v>
      </c>
      <c r="F20" s="61" t="s">
        <v>237</v>
      </c>
      <c r="G20" s="160">
        <v>0</v>
      </c>
      <c r="H20" s="146">
        <v>1695.65</v>
      </c>
      <c r="I20" s="146">
        <v>6782.61</v>
      </c>
      <c r="J20" s="149">
        <f t="shared" si="0"/>
        <v>8478.26</v>
      </c>
    </row>
    <row r="21" spans="1:10" ht="14" x14ac:dyDescent="0.3">
      <c r="A21" s="55" t="s">
        <v>183</v>
      </c>
      <c r="B21" s="57" t="s">
        <v>27</v>
      </c>
      <c r="C21" s="59" t="s">
        <v>222</v>
      </c>
      <c r="D21" s="158" t="s">
        <v>227</v>
      </c>
      <c r="E21" s="159">
        <v>1</v>
      </c>
      <c r="F21" s="60" t="s">
        <v>238</v>
      </c>
      <c r="G21" s="160">
        <v>0</v>
      </c>
      <c r="H21" s="146">
        <v>1695.65</v>
      </c>
      <c r="I21" s="146">
        <v>6782.61</v>
      </c>
      <c r="J21" s="149">
        <f t="shared" si="0"/>
        <v>8478.26</v>
      </c>
    </row>
    <row r="22" spans="1:10" ht="14" x14ac:dyDescent="0.3">
      <c r="A22" s="55" t="s">
        <v>185</v>
      </c>
      <c r="B22" s="55" t="s">
        <v>29</v>
      </c>
      <c r="C22" s="61" t="s">
        <v>636</v>
      </c>
      <c r="D22" s="158" t="s">
        <v>227</v>
      </c>
      <c r="E22" s="159">
        <v>1</v>
      </c>
      <c r="F22" s="60" t="s">
        <v>239</v>
      </c>
      <c r="G22" s="160">
        <v>0</v>
      </c>
      <c r="H22" s="146">
        <v>1425.9</v>
      </c>
      <c r="I22" s="146">
        <v>5703.56</v>
      </c>
      <c r="J22" s="149">
        <f t="shared" si="0"/>
        <v>7129.4600000000009</v>
      </c>
    </row>
    <row r="23" spans="1:10" ht="16.5" customHeight="1" x14ac:dyDescent="0.3">
      <c r="A23" s="55" t="s">
        <v>196</v>
      </c>
      <c r="B23" s="57" t="s">
        <v>33</v>
      </c>
      <c r="C23" s="61" t="s">
        <v>219</v>
      </c>
      <c r="D23" s="158" t="s">
        <v>407</v>
      </c>
      <c r="E23" s="159">
        <v>1</v>
      </c>
      <c r="F23" s="60" t="s">
        <v>423</v>
      </c>
      <c r="G23" s="160">
        <v>0</v>
      </c>
      <c r="H23" s="146"/>
      <c r="I23" s="145">
        <v>4316.21</v>
      </c>
      <c r="J23" s="149">
        <f t="shared" si="0"/>
        <v>4316.21</v>
      </c>
    </row>
    <row r="24" spans="1:10" ht="14" x14ac:dyDescent="0.3">
      <c r="A24" s="55" t="s">
        <v>183</v>
      </c>
      <c r="B24" s="57" t="s">
        <v>27</v>
      </c>
      <c r="C24" s="59" t="s">
        <v>222</v>
      </c>
      <c r="D24" s="158" t="s">
        <v>227</v>
      </c>
      <c r="E24" s="159">
        <v>1</v>
      </c>
      <c r="F24" s="60" t="s">
        <v>241</v>
      </c>
      <c r="G24" s="160">
        <v>0</v>
      </c>
      <c r="H24" s="146">
        <v>1695.65</v>
      </c>
      <c r="I24" s="146">
        <v>6782.61</v>
      </c>
      <c r="J24" s="149">
        <f t="shared" si="0"/>
        <v>8478.26</v>
      </c>
    </row>
    <row r="25" spans="1:10" ht="14" x14ac:dyDescent="0.3">
      <c r="A25" s="55" t="s">
        <v>189</v>
      </c>
      <c r="B25" s="55" t="s">
        <v>31</v>
      </c>
      <c r="C25" s="60" t="s">
        <v>636</v>
      </c>
      <c r="D25" s="158" t="s">
        <v>407</v>
      </c>
      <c r="E25" s="159">
        <v>1</v>
      </c>
      <c r="F25" s="60" t="s">
        <v>242</v>
      </c>
      <c r="G25" s="160">
        <v>0</v>
      </c>
      <c r="H25" s="146"/>
      <c r="I25" s="146">
        <v>5241.1099999999997</v>
      </c>
      <c r="J25" s="149">
        <f t="shared" si="0"/>
        <v>5241.1099999999997</v>
      </c>
    </row>
    <row r="26" spans="1:10" ht="14" x14ac:dyDescent="0.3">
      <c r="A26" s="55" t="s">
        <v>180</v>
      </c>
      <c r="B26" s="58" t="s">
        <v>37</v>
      </c>
      <c r="C26" s="61" t="s">
        <v>226</v>
      </c>
      <c r="D26" s="158" t="s">
        <v>227</v>
      </c>
      <c r="E26" s="159">
        <v>1</v>
      </c>
      <c r="F26" s="162" t="s">
        <v>649</v>
      </c>
      <c r="G26" s="160">
        <v>0</v>
      </c>
      <c r="H26" s="146">
        <v>770.75</v>
      </c>
      <c r="I26" s="145">
        <v>3083.01</v>
      </c>
      <c r="J26" s="149">
        <f t="shared" si="0"/>
        <v>3853.76</v>
      </c>
    </row>
    <row r="27" spans="1:10" ht="14" x14ac:dyDescent="0.3">
      <c r="A27" s="55" t="s">
        <v>180</v>
      </c>
      <c r="B27" s="58" t="s">
        <v>37</v>
      </c>
      <c r="C27" s="61" t="s">
        <v>222</v>
      </c>
      <c r="D27" s="158" t="s">
        <v>227</v>
      </c>
      <c r="E27" s="159">
        <v>1</v>
      </c>
      <c r="F27" s="60" t="s">
        <v>243</v>
      </c>
      <c r="G27" s="160">
        <v>0</v>
      </c>
      <c r="H27" s="146">
        <v>770.75</v>
      </c>
      <c r="I27" s="145">
        <v>3083.01</v>
      </c>
      <c r="J27" s="149">
        <f t="shared" si="0"/>
        <v>3853.76</v>
      </c>
    </row>
    <row r="28" spans="1:10" ht="14" x14ac:dyDescent="0.3">
      <c r="A28" s="55" t="s">
        <v>187</v>
      </c>
      <c r="B28" s="55" t="s">
        <v>25</v>
      </c>
      <c r="C28" s="61" t="s">
        <v>222</v>
      </c>
      <c r="D28" s="158" t="s">
        <v>227</v>
      </c>
      <c r="E28" s="159">
        <v>1</v>
      </c>
      <c r="F28" s="63" t="s">
        <v>244</v>
      </c>
      <c r="G28" s="160">
        <v>0</v>
      </c>
      <c r="H28" s="147">
        <v>2600</v>
      </c>
      <c r="I28" s="147">
        <v>10400</v>
      </c>
      <c r="J28" s="146">
        <f t="shared" si="0"/>
        <v>13000</v>
      </c>
    </row>
    <row r="29" spans="1:10" ht="14" x14ac:dyDescent="0.3">
      <c r="A29" s="55" t="s">
        <v>691</v>
      </c>
      <c r="B29" s="55" t="s">
        <v>449</v>
      </c>
      <c r="C29" s="63" t="s">
        <v>637</v>
      </c>
      <c r="D29" s="158" t="s">
        <v>227</v>
      </c>
      <c r="E29" s="159">
        <v>1</v>
      </c>
      <c r="F29" s="152" t="s">
        <v>640</v>
      </c>
      <c r="G29" s="160">
        <v>0</v>
      </c>
      <c r="H29" s="146">
        <v>3709.68</v>
      </c>
      <c r="I29" s="146">
        <v>14838.72</v>
      </c>
      <c r="J29" s="149">
        <f t="shared" si="0"/>
        <v>18548.399999999998</v>
      </c>
    </row>
    <row r="30" spans="1:10" ht="14" x14ac:dyDescent="0.3">
      <c r="A30" s="55" t="s">
        <v>180</v>
      </c>
      <c r="B30" s="58" t="s">
        <v>37</v>
      </c>
      <c r="C30" s="63" t="s">
        <v>679</v>
      </c>
      <c r="D30" s="158" t="s">
        <v>227</v>
      </c>
      <c r="E30" s="159">
        <v>1</v>
      </c>
      <c r="F30" s="60" t="s">
        <v>249</v>
      </c>
      <c r="G30" s="160">
        <v>0</v>
      </c>
      <c r="H30" s="146">
        <v>770.75</v>
      </c>
      <c r="I30" s="145">
        <v>3083.01</v>
      </c>
      <c r="J30" s="149">
        <f t="shared" si="0"/>
        <v>3853.76</v>
      </c>
    </row>
    <row r="31" spans="1:10" ht="14" x14ac:dyDescent="0.3">
      <c r="A31" s="55" t="s">
        <v>181</v>
      </c>
      <c r="B31" s="57" t="s">
        <v>33</v>
      </c>
      <c r="C31" s="60" t="s">
        <v>636</v>
      </c>
      <c r="D31" s="158" t="s">
        <v>407</v>
      </c>
      <c r="E31" s="159">
        <v>1</v>
      </c>
      <c r="F31" s="61" t="s">
        <v>595</v>
      </c>
      <c r="G31" s="160">
        <v>0</v>
      </c>
      <c r="H31" s="146"/>
      <c r="I31" s="145">
        <v>4316.21</v>
      </c>
      <c r="J31" s="149">
        <f t="shared" si="0"/>
        <v>4316.21</v>
      </c>
    </row>
    <row r="32" spans="1:10" ht="14" x14ac:dyDescent="0.3">
      <c r="A32" s="55" t="s">
        <v>182</v>
      </c>
      <c r="B32" s="56" t="s">
        <v>39</v>
      </c>
      <c r="C32" s="60" t="s">
        <v>226</v>
      </c>
      <c r="D32" s="158" t="s">
        <v>227</v>
      </c>
      <c r="E32" s="159">
        <v>1</v>
      </c>
      <c r="F32" s="165" t="s">
        <v>701</v>
      </c>
      <c r="G32" s="160">
        <v>0</v>
      </c>
      <c r="H32" s="146">
        <v>500.99</v>
      </c>
      <c r="I32" s="146">
        <v>2003.96</v>
      </c>
      <c r="J32" s="149">
        <f t="shared" si="0"/>
        <v>2504.9499999999998</v>
      </c>
    </row>
    <row r="33" spans="1:10" ht="14" x14ac:dyDescent="0.3">
      <c r="A33" s="55" t="s">
        <v>180</v>
      </c>
      <c r="B33" s="58" t="s">
        <v>37</v>
      </c>
      <c r="C33" s="61" t="s">
        <v>222</v>
      </c>
      <c r="D33" s="158" t="s">
        <v>227</v>
      </c>
      <c r="E33" s="159">
        <v>1</v>
      </c>
      <c r="F33" s="60" t="s">
        <v>612</v>
      </c>
      <c r="G33" s="160">
        <v>0</v>
      </c>
      <c r="H33" s="146">
        <v>770.75</v>
      </c>
      <c r="I33" s="145">
        <v>3083.01</v>
      </c>
      <c r="J33" s="149">
        <f t="shared" si="0"/>
        <v>3853.76</v>
      </c>
    </row>
    <row r="34" spans="1:10" ht="14" x14ac:dyDescent="0.3">
      <c r="A34" s="55" t="s">
        <v>180</v>
      </c>
      <c r="B34" s="58" t="s">
        <v>37</v>
      </c>
      <c r="C34" s="61" t="s">
        <v>222</v>
      </c>
      <c r="D34" s="158" t="s">
        <v>227</v>
      </c>
      <c r="E34" s="159">
        <v>1</v>
      </c>
      <c r="F34" s="89" t="s">
        <v>729</v>
      </c>
      <c r="G34" s="160">
        <v>0</v>
      </c>
      <c r="H34" s="146">
        <v>770.75</v>
      </c>
      <c r="I34" s="145">
        <v>3083.01</v>
      </c>
      <c r="J34" s="149">
        <f t="shared" si="0"/>
        <v>3853.76</v>
      </c>
    </row>
    <row r="35" spans="1:10" ht="14" x14ac:dyDescent="0.3">
      <c r="A35" s="55" t="s">
        <v>187</v>
      </c>
      <c r="B35" s="55" t="s">
        <v>25</v>
      </c>
      <c r="C35" s="59" t="s">
        <v>637</v>
      </c>
      <c r="D35" s="158" t="s">
        <v>227</v>
      </c>
      <c r="E35" s="159">
        <v>1</v>
      </c>
      <c r="F35" s="60" t="s">
        <v>623</v>
      </c>
      <c r="G35" s="160">
        <v>0</v>
      </c>
      <c r="H35" s="147">
        <v>2600</v>
      </c>
      <c r="I35" s="147">
        <v>10400</v>
      </c>
      <c r="J35" s="146">
        <f t="shared" si="0"/>
        <v>13000</v>
      </c>
    </row>
    <row r="36" spans="1:10" ht="14" x14ac:dyDescent="0.3">
      <c r="A36" s="55" t="s">
        <v>183</v>
      </c>
      <c r="B36" s="57" t="s">
        <v>27</v>
      </c>
      <c r="C36" s="59" t="s">
        <v>222</v>
      </c>
      <c r="D36" s="158" t="s">
        <v>227</v>
      </c>
      <c r="E36" s="159">
        <v>1</v>
      </c>
      <c r="F36" s="60" t="s">
        <v>253</v>
      </c>
      <c r="G36" s="160">
        <v>0</v>
      </c>
      <c r="H36" s="146">
        <v>1695.65</v>
      </c>
      <c r="I36" s="146">
        <v>6782.61</v>
      </c>
      <c r="J36" s="149">
        <f t="shared" si="0"/>
        <v>8478.26</v>
      </c>
    </row>
    <row r="37" spans="1:10" ht="14" x14ac:dyDescent="0.3">
      <c r="A37" s="55" t="s">
        <v>189</v>
      </c>
      <c r="B37" s="55" t="s">
        <v>31</v>
      </c>
      <c r="C37" s="63" t="s">
        <v>636</v>
      </c>
      <c r="D37" s="158" t="s">
        <v>407</v>
      </c>
      <c r="E37" s="159">
        <v>1</v>
      </c>
      <c r="F37" s="129" t="s">
        <v>254</v>
      </c>
      <c r="G37" s="160">
        <v>0</v>
      </c>
      <c r="H37" s="146"/>
      <c r="I37" s="146">
        <v>5241.1099999999997</v>
      </c>
      <c r="J37" s="149">
        <f t="shared" si="0"/>
        <v>5241.1099999999997</v>
      </c>
    </row>
    <row r="38" spans="1:10" ht="14" x14ac:dyDescent="0.3">
      <c r="A38" s="55" t="s">
        <v>692</v>
      </c>
      <c r="B38" s="55" t="s">
        <v>449</v>
      </c>
      <c r="C38" s="59" t="s">
        <v>634</v>
      </c>
      <c r="D38" s="158" t="s">
        <v>227</v>
      </c>
      <c r="E38" s="159">
        <v>1</v>
      </c>
      <c r="F38" s="60" t="s">
        <v>255</v>
      </c>
      <c r="G38" s="160">
        <v>0</v>
      </c>
      <c r="H38" s="146">
        <v>3709.68</v>
      </c>
      <c r="I38" s="146">
        <v>14838.72</v>
      </c>
      <c r="J38" s="149">
        <f t="shared" si="0"/>
        <v>18548.399999999998</v>
      </c>
    </row>
    <row r="39" spans="1:10" ht="14" x14ac:dyDescent="0.3">
      <c r="A39" s="55" t="s">
        <v>180</v>
      </c>
      <c r="B39" s="58" t="s">
        <v>37</v>
      </c>
      <c r="C39" s="59" t="s">
        <v>634</v>
      </c>
      <c r="D39" s="158" t="s">
        <v>227</v>
      </c>
      <c r="E39" s="159">
        <v>1</v>
      </c>
      <c r="F39" s="60" t="s">
        <v>257</v>
      </c>
      <c r="G39" s="160">
        <v>0</v>
      </c>
      <c r="H39" s="146">
        <v>770.75</v>
      </c>
      <c r="I39" s="145">
        <v>3083.01</v>
      </c>
      <c r="J39" s="149">
        <f t="shared" ref="J39:J70" si="1">H39+I39</f>
        <v>3853.76</v>
      </c>
    </row>
    <row r="40" spans="1:10" ht="14" x14ac:dyDescent="0.3">
      <c r="A40" s="55" t="s">
        <v>199</v>
      </c>
      <c r="B40" s="55" t="s">
        <v>31</v>
      </c>
      <c r="C40" s="61" t="s">
        <v>226</v>
      </c>
      <c r="D40" s="158" t="s">
        <v>227</v>
      </c>
      <c r="E40" s="159">
        <v>1</v>
      </c>
      <c r="F40" s="156" t="s">
        <v>650</v>
      </c>
      <c r="G40" s="160">
        <v>0</v>
      </c>
      <c r="H40" s="146">
        <v>1310.28</v>
      </c>
      <c r="I40" s="146">
        <v>5241.1099999999997</v>
      </c>
      <c r="J40" s="149">
        <f t="shared" si="1"/>
        <v>6551.3899999999994</v>
      </c>
    </row>
    <row r="41" spans="1:10" ht="26" x14ac:dyDescent="0.3">
      <c r="A41" s="55" t="s">
        <v>191</v>
      </c>
      <c r="B41" s="55" t="s">
        <v>31</v>
      </c>
      <c r="C41" s="61" t="s">
        <v>222</v>
      </c>
      <c r="D41" s="158" t="s">
        <v>407</v>
      </c>
      <c r="E41" s="159">
        <v>1</v>
      </c>
      <c r="F41" s="60" t="s">
        <v>258</v>
      </c>
      <c r="G41" s="160">
        <v>0</v>
      </c>
      <c r="H41" s="146"/>
      <c r="I41" s="146">
        <v>5241.1099999999997</v>
      </c>
      <c r="J41" s="149">
        <f t="shared" si="1"/>
        <v>5241.1099999999997</v>
      </c>
    </row>
    <row r="42" spans="1:10" ht="14" x14ac:dyDescent="0.3">
      <c r="A42" s="55" t="s">
        <v>180</v>
      </c>
      <c r="B42" s="58" t="s">
        <v>37</v>
      </c>
      <c r="C42" s="61" t="s">
        <v>226</v>
      </c>
      <c r="D42" s="158" t="s">
        <v>227</v>
      </c>
      <c r="E42" s="159">
        <v>1</v>
      </c>
      <c r="F42" s="155" t="s">
        <v>651</v>
      </c>
      <c r="G42" s="160">
        <v>0</v>
      </c>
      <c r="H42" s="146">
        <v>770.75</v>
      </c>
      <c r="I42" s="145">
        <v>3083.01</v>
      </c>
      <c r="J42" s="149">
        <f t="shared" si="1"/>
        <v>3853.76</v>
      </c>
    </row>
    <row r="43" spans="1:10" ht="14" x14ac:dyDescent="0.3">
      <c r="A43" s="55" t="s">
        <v>182</v>
      </c>
      <c r="B43" s="56" t="s">
        <v>39</v>
      </c>
      <c r="C43" s="59" t="s">
        <v>222</v>
      </c>
      <c r="D43" s="158" t="s">
        <v>227</v>
      </c>
      <c r="E43" s="159">
        <v>1</v>
      </c>
      <c r="F43" s="60" t="s">
        <v>260</v>
      </c>
      <c r="G43" s="160">
        <v>0</v>
      </c>
      <c r="H43" s="146">
        <v>500.99</v>
      </c>
      <c r="I43" s="146">
        <v>2003.96</v>
      </c>
      <c r="J43" s="149">
        <f t="shared" si="1"/>
        <v>2504.9499999999998</v>
      </c>
    </row>
    <row r="44" spans="1:10" ht="14" x14ac:dyDescent="0.3">
      <c r="A44" s="55" t="s">
        <v>183</v>
      </c>
      <c r="B44" s="57" t="s">
        <v>27</v>
      </c>
      <c r="C44" s="59" t="s">
        <v>222</v>
      </c>
      <c r="D44" s="158" t="s">
        <v>227</v>
      </c>
      <c r="E44" s="159">
        <v>1</v>
      </c>
      <c r="F44" s="60" t="s">
        <v>724</v>
      </c>
      <c r="G44" s="160">
        <v>0</v>
      </c>
      <c r="H44" s="146">
        <v>1695.65</v>
      </c>
      <c r="I44" s="146">
        <v>6782.61</v>
      </c>
      <c r="J44" s="149">
        <f t="shared" si="1"/>
        <v>8478.26</v>
      </c>
    </row>
    <row r="45" spans="1:10" ht="14" x14ac:dyDescent="0.3">
      <c r="A45" s="55" t="s">
        <v>183</v>
      </c>
      <c r="B45" s="57" t="s">
        <v>27</v>
      </c>
      <c r="C45" s="63" t="s">
        <v>222</v>
      </c>
      <c r="D45" s="158" t="s">
        <v>227</v>
      </c>
      <c r="E45" s="159">
        <v>1</v>
      </c>
      <c r="F45" s="61" t="s">
        <v>263</v>
      </c>
      <c r="G45" s="160">
        <v>0</v>
      </c>
      <c r="H45" s="146">
        <v>1695.65</v>
      </c>
      <c r="I45" s="146">
        <v>6782.61</v>
      </c>
      <c r="J45" s="149">
        <f t="shared" si="1"/>
        <v>8478.26</v>
      </c>
    </row>
    <row r="46" spans="1:10" ht="14" x14ac:dyDescent="0.3">
      <c r="A46" s="55" t="s">
        <v>185</v>
      </c>
      <c r="B46" s="55" t="s">
        <v>29</v>
      </c>
      <c r="C46" s="59" t="s">
        <v>634</v>
      </c>
      <c r="D46" s="158" t="s">
        <v>227</v>
      </c>
      <c r="E46" s="159">
        <v>1</v>
      </c>
      <c r="F46" s="60" t="s">
        <v>264</v>
      </c>
      <c r="G46" s="160">
        <v>0</v>
      </c>
      <c r="H46" s="146">
        <v>1425.9</v>
      </c>
      <c r="I46" s="146">
        <v>5703.56</v>
      </c>
      <c r="J46" s="149">
        <f t="shared" si="1"/>
        <v>7129.4600000000009</v>
      </c>
    </row>
    <row r="47" spans="1:10" ht="14" x14ac:dyDescent="0.3">
      <c r="A47" s="55" t="s">
        <v>188</v>
      </c>
      <c r="B47" s="55" t="s">
        <v>35</v>
      </c>
      <c r="C47" s="59" t="s">
        <v>222</v>
      </c>
      <c r="D47" s="158" t="s">
        <v>227</v>
      </c>
      <c r="E47" s="159">
        <v>1</v>
      </c>
      <c r="F47" s="60" t="s">
        <v>265</v>
      </c>
      <c r="G47" s="160">
        <v>0</v>
      </c>
      <c r="H47" s="146">
        <v>936.46</v>
      </c>
      <c r="I47" s="146">
        <v>3745.85</v>
      </c>
      <c r="J47" s="149">
        <f t="shared" si="1"/>
        <v>4682.3099999999995</v>
      </c>
    </row>
    <row r="48" spans="1:10" ht="14" x14ac:dyDescent="0.3">
      <c r="A48" s="55" t="s">
        <v>180</v>
      </c>
      <c r="B48" s="58" t="s">
        <v>37</v>
      </c>
      <c r="C48" s="63" t="s">
        <v>679</v>
      </c>
      <c r="D48" s="158" t="s">
        <v>407</v>
      </c>
      <c r="E48" s="159">
        <v>1</v>
      </c>
      <c r="F48" s="60" t="s">
        <v>266</v>
      </c>
      <c r="G48" s="160">
        <v>0</v>
      </c>
      <c r="H48" s="146"/>
      <c r="I48" s="145">
        <v>3083.01</v>
      </c>
      <c r="J48" s="149">
        <f t="shared" si="1"/>
        <v>3083.01</v>
      </c>
    </row>
    <row r="49" spans="1:10" ht="14" x14ac:dyDescent="0.3">
      <c r="A49" s="55" t="s">
        <v>182</v>
      </c>
      <c r="B49" s="56" t="s">
        <v>39</v>
      </c>
      <c r="C49" s="59" t="s">
        <v>222</v>
      </c>
      <c r="D49" s="158" t="s">
        <v>227</v>
      </c>
      <c r="E49" s="159">
        <v>1</v>
      </c>
      <c r="F49" s="60" t="s">
        <v>268</v>
      </c>
      <c r="G49" s="160">
        <v>0</v>
      </c>
      <c r="H49" s="146">
        <v>500.99</v>
      </c>
      <c r="I49" s="146">
        <v>2003.96</v>
      </c>
      <c r="J49" s="149">
        <f t="shared" si="1"/>
        <v>2504.9499999999998</v>
      </c>
    </row>
    <row r="50" spans="1:10" ht="14" x14ac:dyDescent="0.3">
      <c r="A50" s="55" t="s">
        <v>181</v>
      </c>
      <c r="B50" s="57" t="s">
        <v>33</v>
      </c>
      <c r="C50" s="61" t="s">
        <v>219</v>
      </c>
      <c r="D50" s="158" t="s">
        <v>227</v>
      </c>
      <c r="E50" s="159">
        <v>1</v>
      </c>
      <c r="F50" s="61" t="s">
        <v>270</v>
      </c>
      <c r="G50" s="160">
        <v>0</v>
      </c>
      <c r="H50" s="146">
        <v>1079.06</v>
      </c>
      <c r="I50" s="145">
        <v>4316.21</v>
      </c>
      <c r="J50" s="149">
        <f t="shared" si="1"/>
        <v>5395.27</v>
      </c>
    </row>
    <row r="51" spans="1:10" ht="14" x14ac:dyDescent="0.3">
      <c r="A51" s="55" t="s">
        <v>181</v>
      </c>
      <c r="B51" s="57" t="s">
        <v>33</v>
      </c>
      <c r="C51" s="60" t="s">
        <v>226</v>
      </c>
      <c r="D51" s="158" t="s">
        <v>227</v>
      </c>
      <c r="E51" s="159">
        <v>1</v>
      </c>
      <c r="F51" s="60" t="s">
        <v>271</v>
      </c>
      <c r="G51" s="160">
        <v>0</v>
      </c>
      <c r="H51" s="146"/>
      <c r="I51" s="145">
        <v>4316.21</v>
      </c>
      <c r="J51" s="149">
        <f t="shared" si="1"/>
        <v>4316.21</v>
      </c>
    </row>
    <row r="52" spans="1:10" ht="14" x14ac:dyDescent="0.3">
      <c r="A52" s="55" t="s">
        <v>180</v>
      </c>
      <c r="B52" s="58" t="s">
        <v>37</v>
      </c>
      <c r="C52" s="63" t="s">
        <v>636</v>
      </c>
      <c r="D52" s="158" t="s">
        <v>227</v>
      </c>
      <c r="E52" s="159">
        <v>1</v>
      </c>
      <c r="F52" s="90" t="s">
        <v>642</v>
      </c>
      <c r="G52" s="160">
        <v>0</v>
      </c>
      <c r="H52" s="146">
        <v>770.75</v>
      </c>
      <c r="I52" s="145">
        <v>3083.01</v>
      </c>
      <c r="J52" s="149">
        <f t="shared" si="1"/>
        <v>3853.76</v>
      </c>
    </row>
    <row r="53" spans="1:10" ht="14" x14ac:dyDescent="0.3">
      <c r="A53" s="55" t="s">
        <v>195</v>
      </c>
      <c r="B53" s="55" t="s">
        <v>41</v>
      </c>
      <c r="C53" s="60" t="s">
        <v>636</v>
      </c>
      <c r="D53" s="158" t="s">
        <v>227</v>
      </c>
      <c r="E53" s="159">
        <v>1</v>
      </c>
      <c r="F53" s="60" t="s">
        <v>590</v>
      </c>
      <c r="G53" s="160">
        <v>0</v>
      </c>
      <c r="H53" s="146">
        <v>308.3</v>
      </c>
      <c r="I53" s="146">
        <v>1233.21</v>
      </c>
      <c r="J53" s="150">
        <f t="shared" si="1"/>
        <v>1541.51</v>
      </c>
    </row>
    <row r="54" spans="1:10" ht="14" x14ac:dyDescent="0.3">
      <c r="A54" s="55" t="s">
        <v>182</v>
      </c>
      <c r="B54" s="56" t="s">
        <v>39</v>
      </c>
      <c r="C54" s="59" t="s">
        <v>222</v>
      </c>
      <c r="D54" s="158" t="s">
        <v>227</v>
      </c>
      <c r="E54" s="159">
        <v>1</v>
      </c>
      <c r="F54" s="60" t="s">
        <v>278</v>
      </c>
      <c r="G54" s="160">
        <v>0</v>
      </c>
      <c r="H54" s="146">
        <v>500.99</v>
      </c>
      <c r="I54" s="146">
        <v>2003.96</v>
      </c>
      <c r="J54" s="149">
        <f t="shared" si="1"/>
        <v>2504.9499999999998</v>
      </c>
    </row>
    <row r="55" spans="1:10" ht="14" x14ac:dyDescent="0.3">
      <c r="A55" s="55" t="s">
        <v>195</v>
      </c>
      <c r="B55" s="55" t="s">
        <v>41</v>
      </c>
      <c r="C55" s="59" t="s">
        <v>222</v>
      </c>
      <c r="D55" s="158" t="s">
        <v>227</v>
      </c>
      <c r="E55" s="159">
        <v>1</v>
      </c>
      <c r="F55" s="61" t="s">
        <v>280</v>
      </c>
      <c r="G55" s="160">
        <v>0</v>
      </c>
      <c r="H55" s="146">
        <v>308.3</v>
      </c>
      <c r="I55" s="146">
        <v>1233.21</v>
      </c>
      <c r="J55" s="150">
        <f t="shared" si="1"/>
        <v>1541.51</v>
      </c>
    </row>
    <row r="56" spans="1:10" ht="14" x14ac:dyDescent="0.3">
      <c r="A56" s="55" t="s">
        <v>189</v>
      </c>
      <c r="B56" s="55" t="s">
        <v>31</v>
      </c>
      <c r="C56" s="63" t="s">
        <v>222</v>
      </c>
      <c r="D56" s="158" t="s">
        <v>227</v>
      </c>
      <c r="E56" s="159">
        <v>1</v>
      </c>
      <c r="F56" s="90" t="s">
        <v>730</v>
      </c>
      <c r="G56" s="160">
        <v>0</v>
      </c>
      <c r="H56" s="146">
        <v>1310.28</v>
      </c>
      <c r="I56" s="146">
        <v>5241.1099999999997</v>
      </c>
      <c r="J56" s="149">
        <f t="shared" si="1"/>
        <v>6551.3899999999994</v>
      </c>
    </row>
    <row r="57" spans="1:10" ht="14" x14ac:dyDescent="0.3">
      <c r="A57" s="55" t="s">
        <v>185</v>
      </c>
      <c r="B57" s="55" t="s">
        <v>29</v>
      </c>
      <c r="C57" s="59" t="s">
        <v>222</v>
      </c>
      <c r="D57" s="158" t="s">
        <v>227</v>
      </c>
      <c r="E57" s="159">
        <v>1</v>
      </c>
      <c r="F57" s="61" t="s">
        <v>611</v>
      </c>
      <c r="G57" s="160">
        <v>0</v>
      </c>
      <c r="H57" s="146">
        <v>1425.9</v>
      </c>
      <c r="I57" s="146">
        <v>5703.56</v>
      </c>
      <c r="J57" s="149">
        <f t="shared" si="1"/>
        <v>7129.4600000000009</v>
      </c>
    </row>
    <row r="58" spans="1:10" ht="14" x14ac:dyDescent="0.3">
      <c r="A58" s="55" t="s">
        <v>189</v>
      </c>
      <c r="B58" s="55" t="s">
        <v>31</v>
      </c>
      <c r="C58" s="61" t="s">
        <v>219</v>
      </c>
      <c r="D58" s="158" t="s">
        <v>227</v>
      </c>
      <c r="E58" s="159">
        <v>1</v>
      </c>
      <c r="F58" s="60" t="s">
        <v>281</v>
      </c>
      <c r="G58" s="160">
        <v>0</v>
      </c>
      <c r="H58" s="146">
        <v>1310.28</v>
      </c>
      <c r="I58" s="146">
        <v>5241.1099999999997</v>
      </c>
      <c r="J58" s="149">
        <f t="shared" si="1"/>
        <v>6551.3899999999994</v>
      </c>
    </row>
    <row r="59" spans="1:10" ht="14" x14ac:dyDescent="0.3">
      <c r="A59" s="55" t="s">
        <v>187</v>
      </c>
      <c r="B59" s="55" t="s">
        <v>25</v>
      </c>
      <c r="C59" s="59" t="s">
        <v>222</v>
      </c>
      <c r="D59" s="158" t="s">
        <v>227</v>
      </c>
      <c r="E59" s="159">
        <v>1</v>
      </c>
      <c r="F59" s="60" t="s">
        <v>282</v>
      </c>
      <c r="G59" s="160">
        <v>0</v>
      </c>
      <c r="H59" s="147">
        <v>2600</v>
      </c>
      <c r="I59" s="147">
        <v>10400</v>
      </c>
      <c r="J59" s="146">
        <f t="shared" si="1"/>
        <v>13000</v>
      </c>
    </row>
    <row r="60" spans="1:10" ht="14" x14ac:dyDescent="0.3">
      <c r="A60" s="55" t="s">
        <v>196</v>
      </c>
      <c r="B60" s="57" t="s">
        <v>33</v>
      </c>
      <c r="C60" s="61" t="s">
        <v>219</v>
      </c>
      <c r="D60" s="158" t="s">
        <v>227</v>
      </c>
      <c r="E60" s="159">
        <v>1</v>
      </c>
      <c r="F60" s="60" t="s">
        <v>283</v>
      </c>
      <c r="G60" s="160">
        <v>0</v>
      </c>
      <c r="H60" s="146">
        <v>1079.06</v>
      </c>
      <c r="I60" s="145">
        <v>4316.21</v>
      </c>
      <c r="J60" s="149">
        <f t="shared" si="1"/>
        <v>5395.27</v>
      </c>
    </row>
    <row r="61" spans="1:10" ht="14" x14ac:dyDescent="0.3">
      <c r="A61" s="55" t="s">
        <v>189</v>
      </c>
      <c r="B61" s="55" t="s">
        <v>31</v>
      </c>
      <c r="C61" s="60" t="s">
        <v>226</v>
      </c>
      <c r="D61" s="158" t="s">
        <v>227</v>
      </c>
      <c r="E61" s="159">
        <v>1</v>
      </c>
      <c r="F61" s="154" t="s">
        <v>284</v>
      </c>
      <c r="G61" s="160">
        <v>0</v>
      </c>
      <c r="H61" s="146">
        <v>1310.28</v>
      </c>
      <c r="I61" s="146">
        <v>5241.1099999999997</v>
      </c>
      <c r="J61" s="149">
        <f t="shared" si="1"/>
        <v>6551.3899999999994</v>
      </c>
    </row>
    <row r="62" spans="1:10" ht="14" x14ac:dyDescent="0.3">
      <c r="A62" s="55" t="s">
        <v>182</v>
      </c>
      <c r="B62" s="56" t="s">
        <v>39</v>
      </c>
      <c r="C62" s="60" t="s">
        <v>226</v>
      </c>
      <c r="D62" s="158" t="s">
        <v>227</v>
      </c>
      <c r="E62" s="159">
        <v>1</v>
      </c>
      <c r="F62" s="63" t="s">
        <v>702</v>
      </c>
      <c r="G62" s="160">
        <v>0</v>
      </c>
      <c r="H62" s="146">
        <v>500.99</v>
      </c>
      <c r="I62" s="146">
        <v>2003.96</v>
      </c>
      <c r="J62" s="149">
        <f t="shared" si="1"/>
        <v>2504.9499999999998</v>
      </c>
    </row>
    <row r="63" spans="1:10" ht="14" x14ac:dyDescent="0.3">
      <c r="A63" s="55" t="s">
        <v>182</v>
      </c>
      <c r="B63" s="56" t="s">
        <v>39</v>
      </c>
      <c r="C63" s="59" t="s">
        <v>226</v>
      </c>
      <c r="D63" s="158" t="s">
        <v>407</v>
      </c>
      <c r="E63" s="159">
        <v>1</v>
      </c>
      <c r="F63" s="60" t="s">
        <v>731</v>
      </c>
      <c r="G63" s="160">
        <v>0</v>
      </c>
      <c r="H63" s="146"/>
      <c r="I63" s="146">
        <v>2003.96</v>
      </c>
      <c r="J63" s="149">
        <f t="shared" si="1"/>
        <v>2003.96</v>
      </c>
    </row>
    <row r="64" spans="1:10" ht="14" x14ac:dyDescent="0.3">
      <c r="A64" s="55" t="s">
        <v>182</v>
      </c>
      <c r="B64" s="56" t="s">
        <v>39</v>
      </c>
      <c r="C64" s="59" t="s">
        <v>634</v>
      </c>
      <c r="D64" s="158" t="s">
        <v>227</v>
      </c>
      <c r="E64" s="159">
        <v>1</v>
      </c>
      <c r="F64" s="155" t="s">
        <v>703</v>
      </c>
      <c r="G64" s="160">
        <v>0</v>
      </c>
      <c r="H64" s="146">
        <v>500.99</v>
      </c>
      <c r="I64" s="146">
        <v>2003.96</v>
      </c>
      <c r="J64" s="149">
        <f t="shared" si="1"/>
        <v>2504.9499999999998</v>
      </c>
    </row>
    <row r="65" spans="1:10" ht="14" x14ac:dyDescent="0.3">
      <c r="A65" s="55" t="s">
        <v>203</v>
      </c>
      <c r="B65" s="55" t="s">
        <v>31</v>
      </c>
      <c r="C65" s="60" t="s">
        <v>226</v>
      </c>
      <c r="D65" s="158" t="s">
        <v>407</v>
      </c>
      <c r="E65" s="159">
        <v>1</v>
      </c>
      <c r="F65" s="60" t="s">
        <v>288</v>
      </c>
      <c r="G65" s="160">
        <v>0</v>
      </c>
      <c r="H65" s="146"/>
      <c r="I65" s="146">
        <v>5241.1099999999997</v>
      </c>
      <c r="J65" s="149">
        <f t="shared" si="1"/>
        <v>5241.1099999999997</v>
      </c>
    </row>
    <row r="66" spans="1:10" ht="14" x14ac:dyDescent="0.3">
      <c r="A66" s="55" t="s">
        <v>189</v>
      </c>
      <c r="B66" s="55" t="s">
        <v>31</v>
      </c>
      <c r="C66" s="61" t="s">
        <v>636</v>
      </c>
      <c r="D66" s="158" t="s">
        <v>227</v>
      </c>
      <c r="E66" s="159">
        <v>1</v>
      </c>
      <c r="F66" s="152" t="s">
        <v>643</v>
      </c>
      <c r="G66" s="160">
        <v>0</v>
      </c>
      <c r="H66" s="146">
        <v>1310.28</v>
      </c>
      <c r="I66" s="146">
        <v>5241.1099999999997</v>
      </c>
      <c r="J66" s="149">
        <f t="shared" si="1"/>
        <v>6551.3899999999994</v>
      </c>
    </row>
    <row r="67" spans="1:10" ht="14" x14ac:dyDescent="0.3">
      <c r="A67" s="56" t="s">
        <v>189</v>
      </c>
      <c r="B67" s="56" t="s">
        <v>31</v>
      </c>
      <c r="C67" s="59" t="s">
        <v>634</v>
      </c>
      <c r="D67" s="158" t="s">
        <v>227</v>
      </c>
      <c r="E67" s="159">
        <v>1</v>
      </c>
      <c r="F67" s="60" t="s">
        <v>704</v>
      </c>
      <c r="G67" s="160">
        <v>0</v>
      </c>
      <c r="H67" s="146">
        <v>1310.28</v>
      </c>
      <c r="I67" s="146">
        <v>5241.1099999999997</v>
      </c>
      <c r="J67" s="149">
        <f t="shared" si="1"/>
        <v>6551.3899999999994</v>
      </c>
    </row>
    <row r="68" spans="1:10" ht="14" x14ac:dyDescent="0.3">
      <c r="A68" s="55" t="s">
        <v>182</v>
      </c>
      <c r="B68" s="56" t="s">
        <v>39</v>
      </c>
      <c r="C68" s="63" t="s">
        <v>637</v>
      </c>
      <c r="D68" s="158" t="s">
        <v>227</v>
      </c>
      <c r="E68" s="159">
        <v>1</v>
      </c>
      <c r="F68" s="60" t="s">
        <v>594</v>
      </c>
      <c r="G68" s="160">
        <v>0</v>
      </c>
      <c r="H68" s="146">
        <v>500.99</v>
      </c>
      <c r="I68" s="146">
        <v>2003.96</v>
      </c>
      <c r="J68" s="149">
        <f t="shared" si="1"/>
        <v>2504.9499999999998</v>
      </c>
    </row>
    <row r="69" spans="1:10" ht="14" x14ac:dyDescent="0.3">
      <c r="A69" s="55" t="s">
        <v>182</v>
      </c>
      <c r="B69" s="56" t="s">
        <v>39</v>
      </c>
      <c r="C69" s="59" t="s">
        <v>634</v>
      </c>
      <c r="D69" s="158" t="s">
        <v>227</v>
      </c>
      <c r="E69" s="159">
        <v>1</v>
      </c>
      <c r="F69" s="60" t="s">
        <v>732</v>
      </c>
      <c r="G69" s="160">
        <v>0</v>
      </c>
      <c r="H69" s="146">
        <v>500.99</v>
      </c>
      <c r="I69" s="146">
        <v>2003.96</v>
      </c>
      <c r="J69" s="149">
        <f t="shared" si="1"/>
        <v>2504.9499999999998</v>
      </c>
    </row>
    <row r="70" spans="1:10" ht="14" x14ac:dyDescent="0.3">
      <c r="A70" s="55" t="s">
        <v>188</v>
      </c>
      <c r="B70" s="55" t="s">
        <v>35</v>
      </c>
      <c r="C70" s="59" t="s">
        <v>226</v>
      </c>
      <c r="D70" s="158" t="s">
        <v>227</v>
      </c>
      <c r="E70" s="159">
        <v>1</v>
      </c>
      <c r="F70" s="155" t="s">
        <v>705</v>
      </c>
      <c r="G70" s="160">
        <v>0</v>
      </c>
      <c r="H70" s="146">
        <v>936.46</v>
      </c>
      <c r="I70" s="146">
        <v>3745.85</v>
      </c>
      <c r="J70" s="149">
        <f t="shared" si="1"/>
        <v>4682.3099999999995</v>
      </c>
    </row>
    <row r="71" spans="1:10" ht="14" x14ac:dyDescent="0.3">
      <c r="A71" s="55" t="s">
        <v>199</v>
      </c>
      <c r="B71" s="55" t="s">
        <v>31</v>
      </c>
      <c r="C71" s="59" t="s">
        <v>634</v>
      </c>
      <c r="D71" s="158" t="s">
        <v>227</v>
      </c>
      <c r="E71" s="159">
        <v>1</v>
      </c>
      <c r="F71" s="60" t="s">
        <v>297</v>
      </c>
      <c r="G71" s="160">
        <v>0</v>
      </c>
      <c r="H71" s="146">
        <v>1310.28</v>
      </c>
      <c r="I71" s="146">
        <v>5241.1099999999997</v>
      </c>
      <c r="J71" s="149">
        <f t="shared" ref="J71:J102" si="2">H71+I71</f>
        <v>6551.3899999999994</v>
      </c>
    </row>
    <row r="72" spans="1:10" ht="14" x14ac:dyDescent="0.3">
      <c r="A72" s="55" t="s">
        <v>200</v>
      </c>
      <c r="B72" s="57" t="s">
        <v>33</v>
      </c>
      <c r="C72" s="59" t="s">
        <v>222</v>
      </c>
      <c r="D72" s="158" t="s">
        <v>407</v>
      </c>
      <c r="E72" s="159">
        <v>1</v>
      </c>
      <c r="F72" s="129" t="s">
        <v>298</v>
      </c>
      <c r="G72" s="160">
        <v>0</v>
      </c>
      <c r="H72" s="146"/>
      <c r="I72" s="145">
        <v>4316.21</v>
      </c>
      <c r="J72" s="149">
        <f t="shared" si="2"/>
        <v>4316.21</v>
      </c>
    </row>
    <row r="73" spans="1:10" ht="14" x14ac:dyDescent="0.3">
      <c r="A73" s="55" t="s">
        <v>183</v>
      </c>
      <c r="B73" s="57" t="s">
        <v>27</v>
      </c>
      <c r="C73" s="61" t="s">
        <v>636</v>
      </c>
      <c r="D73" s="158" t="s">
        <v>227</v>
      </c>
      <c r="E73" s="159">
        <v>1</v>
      </c>
      <c r="F73" s="90" t="s">
        <v>610</v>
      </c>
      <c r="G73" s="160">
        <v>0</v>
      </c>
      <c r="H73" s="146">
        <v>1695.65</v>
      </c>
      <c r="I73" s="146">
        <v>6782.61</v>
      </c>
      <c r="J73" s="149">
        <f t="shared" si="2"/>
        <v>8478.26</v>
      </c>
    </row>
    <row r="74" spans="1:10" ht="14" x14ac:dyDescent="0.3">
      <c r="A74" s="55" t="s">
        <v>202</v>
      </c>
      <c r="B74" s="55" t="s">
        <v>31</v>
      </c>
      <c r="C74" s="59" t="s">
        <v>222</v>
      </c>
      <c r="D74" s="158" t="s">
        <v>407</v>
      </c>
      <c r="E74" s="159">
        <v>1</v>
      </c>
      <c r="F74" s="60" t="s">
        <v>300</v>
      </c>
      <c r="G74" s="160">
        <v>0</v>
      </c>
      <c r="H74" s="146"/>
      <c r="I74" s="146">
        <v>5241.1099999999997</v>
      </c>
      <c r="J74" s="149">
        <f t="shared" si="2"/>
        <v>5241.1099999999997</v>
      </c>
    </row>
    <row r="75" spans="1:10" ht="14" x14ac:dyDescent="0.3">
      <c r="A75" s="55" t="s">
        <v>180</v>
      </c>
      <c r="B75" s="58" t="s">
        <v>37</v>
      </c>
      <c r="C75" s="61" t="s">
        <v>636</v>
      </c>
      <c r="D75" s="158" t="s">
        <v>227</v>
      </c>
      <c r="E75" s="159">
        <v>1</v>
      </c>
      <c r="F75" s="60" t="s">
        <v>614</v>
      </c>
      <c r="G75" s="160">
        <v>0</v>
      </c>
      <c r="H75" s="146">
        <v>770.75</v>
      </c>
      <c r="I75" s="145">
        <v>3083.01</v>
      </c>
      <c r="J75" s="149">
        <f t="shared" si="2"/>
        <v>3853.76</v>
      </c>
    </row>
    <row r="76" spans="1:10" ht="14" x14ac:dyDescent="0.3">
      <c r="A76" s="55" t="s">
        <v>189</v>
      </c>
      <c r="B76" s="55" t="s">
        <v>31</v>
      </c>
      <c r="C76" s="61" t="s">
        <v>219</v>
      </c>
      <c r="D76" s="158" t="s">
        <v>227</v>
      </c>
      <c r="E76" s="159">
        <v>1</v>
      </c>
      <c r="F76" s="61" t="s">
        <v>302</v>
      </c>
      <c r="G76" s="160">
        <v>0</v>
      </c>
      <c r="H76" s="146">
        <v>1310.28</v>
      </c>
      <c r="I76" s="146">
        <v>5241.1099999999997</v>
      </c>
      <c r="J76" s="149">
        <f t="shared" si="2"/>
        <v>6551.3899999999994</v>
      </c>
    </row>
    <row r="77" spans="1:10" ht="14" x14ac:dyDescent="0.3">
      <c r="A77" s="56" t="s">
        <v>182</v>
      </c>
      <c r="B77" s="56" t="s">
        <v>39</v>
      </c>
      <c r="C77" s="59" t="s">
        <v>634</v>
      </c>
      <c r="D77" s="158" t="s">
        <v>227</v>
      </c>
      <c r="E77" s="159">
        <v>1</v>
      </c>
      <c r="F77" s="90" t="s">
        <v>644</v>
      </c>
      <c r="G77" s="160">
        <v>0</v>
      </c>
      <c r="H77" s="146">
        <v>500.99</v>
      </c>
      <c r="I77" s="146">
        <v>2003.96</v>
      </c>
      <c r="J77" s="149">
        <f t="shared" si="2"/>
        <v>2504.9499999999998</v>
      </c>
    </row>
    <row r="78" spans="1:10" ht="14" x14ac:dyDescent="0.3">
      <c r="A78" s="55" t="s">
        <v>195</v>
      </c>
      <c r="B78" s="55" t="s">
        <v>41</v>
      </c>
      <c r="C78" s="59" t="s">
        <v>222</v>
      </c>
      <c r="D78" s="158" t="s">
        <v>227</v>
      </c>
      <c r="E78" s="159">
        <v>1</v>
      </c>
      <c r="F78" s="60" t="s">
        <v>304</v>
      </c>
      <c r="G78" s="160">
        <v>0</v>
      </c>
      <c r="H78" s="146">
        <v>308.3</v>
      </c>
      <c r="I78" s="146">
        <v>1233.21</v>
      </c>
      <c r="J78" s="150">
        <f t="shared" si="2"/>
        <v>1541.51</v>
      </c>
    </row>
    <row r="79" spans="1:10" ht="14" x14ac:dyDescent="0.3">
      <c r="A79" s="55" t="s">
        <v>180</v>
      </c>
      <c r="B79" s="58" t="s">
        <v>37</v>
      </c>
      <c r="C79" s="60" t="s">
        <v>226</v>
      </c>
      <c r="D79" s="158" t="s">
        <v>407</v>
      </c>
      <c r="E79" s="159">
        <v>1</v>
      </c>
      <c r="F79" s="60" t="s">
        <v>411</v>
      </c>
      <c r="G79" s="160">
        <v>0</v>
      </c>
      <c r="H79" s="146"/>
      <c r="I79" s="145">
        <v>3083.01</v>
      </c>
      <c r="J79" s="149">
        <f t="shared" si="2"/>
        <v>3083.01</v>
      </c>
    </row>
    <row r="80" spans="1:10" ht="14" x14ac:dyDescent="0.3">
      <c r="A80" s="55" t="s">
        <v>197</v>
      </c>
      <c r="B80" s="57" t="s">
        <v>27</v>
      </c>
      <c r="C80" s="60" t="s">
        <v>226</v>
      </c>
      <c r="D80" s="158" t="s">
        <v>407</v>
      </c>
      <c r="E80" s="159">
        <v>1</v>
      </c>
      <c r="F80" s="60" t="s">
        <v>305</v>
      </c>
      <c r="G80" s="160">
        <v>0</v>
      </c>
      <c r="H80" s="146"/>
      <c r="I80" s="146">
        <v>6782.61</v>
      </c>
      <c r="J80" s="149">
        <f t="shared" si="2"/>
        <v>6782.61</v>
      </c>
    </row>
    <row r="81" spans="1:10" ht="14" x14ac:dyDescent="0.3">
      <c r="A81" s="55" t="s">
        <v>189</v>
      </c>
      <c r="B81" s="55" t="s">
        <v>31</v>
      </c>
      <c r="C81" s="59" t="s">
        <v>222</v>
      </c>
      <c r="D81" s="158" t="s">
        <v>227</v>
      </c>
      <c r="E81" s="159">
        <v>1</v>
      </c>
      <c r="F81" s="60" t="s">
        <v>664</v>
      </c>
      <c r="G81" s="160">
        <v>0</v>
      </c>
      <c r="H81" s="146">
        <v>1310.28</v>
      </c>
      <c r="I81" s="146">
        <v>5241.1099999999997</v>
      </c>
      <c r="J81" s="149">
        <f t="shared" si="2"/>
        <v>6551.3899999999994</v>
      </c>
    </row>
    <row r="82" spans="1:10" ht="14" x14ac:dyDescent="0.3">
      <c r="A82" s="55" t="s">
        <v>182</v>
      </c>
      <c r="B82" s="56" t="s">
        <v>39</v>
      </c>
      <c r="C82" s="61" t="s">
        <v>222</v>
      </c>
      <c r="D82" s="158" t="s">
        <v>227</v>
      </c>
      <c r="E82" s="159">
        <v>1</v>
      </c>
      <c r="F82" s="62" t="s">
        <v>734</v>
      </c>
      <c r="G82" s="160">
        <v>0</v>
      </c>
      <c r="H82" s="146">
        <v>500.99</v>
      </c>
      <c r="I82" s="146">
        <v>2003.96</v>
      </c>
      <c r="J82" s="149">
        <f t="shared" si="2"/>
        <v>2504.9499999999998</v>
      </c>
    </row>
    <row r="83" spans="1:10" ht="14" x14ac:dyDescent="0.3">
      <c r="A83" s="55" t="s">
        <v>187</v>
      </c>
      <c r="B83" s="55" t="s">
        <v>25</v>
      </c>
      <c r="C83" s="61" t="s">
        <v>636</v>
      </c>
      <c r="D83" s="158" t="s">
        <v>407</v>
      </c>
      <c r="E83" s="159">
        <v>1</v>
      </c>
      <c r="F83" s="89" t="s">
        <v>306</v>
      </c>
      <c r="G83" s="160">
        <v>0</v>
      </c>
      <c r="H83" s="147"/>
      <c r="I83" s="147">
        <v>10400</v>
      </c>
      <c r="J83" s="146">
        <f t="shared" si="2"/>
        <v>10400</v>
      </c>
    </row>
    <row r="84" spans="1:10" ht="14" x14ac:dyDescent="0.3">
      <c r="A84" s="55" t="s">
        <v>180</v>
      </c>
      <c r="B84" s="57" t="s">
        <v>37</v>
      </c>
      <c r="C84" s="61" t="s">
        <v>226</v>
      </c>
      <c r="D84" s="158" t="s">
        <v>227</v>
      </c>
      <c r="E84" s="159">
        <v>1</v>
      </c>
      <c r="F84" s="162" t="s">
        <v>653</v>
      </c>
      <c r="G84" s="160">
        <v>0</v>
      </c>
      <c r="H84" s="146">
        <v>770.75</v>
      </c>
      <c r="I84" s="145">
        <v>3083.01</v>
      </c>
      <c r="J84" s="149">
        <f t="shared" si="2"/>
        <v>3853.76</v>
      </c>
    </row>
    <row r="85" spans="1:10" ht="14" x14ac:dyDescent="0.3">
      <c r="A85" s="55" t="s">
        <v>180</v>
      </c>
      <c r="B85" s="58" t="s">
        <v>37</v>
      </c>
      <c r="C85" s="63" t="s">
        <v>222</v>
      </c>
      <c r="D85" s="158" t="s">
        <v>227</v>
      </c>
      <c r="E85" s="159">
        <v>1</v>
      </c>
      <c r="F85" s="60" t="s">
        <v>733</v>
      </c>
      <c r="G85" s="160">
        <v>0</v>
      </c>
      <c r="H85" s="146">
        <v>770.75</v>
      </c>
      <c r="I85" s="145">
        <v>3083.01</v>
      </c>
      <c r="J85" s="149">
        <f t="shared" si="2"/>
        <v>3853.76</v>
      </c>
    </row>
    <row r="86" spans="1:10" ht="14" x14ac:dyDescent="0.3">
      <c r="A86" s="55" t="s">
        <v>183</v>
      </c>
      <c r="B86" s="57" t="s">
        <v>27</v>
      </c>
      <c r="C86" s="60" t="s">
        <v>226</v>
      </c>
      <c r="D86" s="158" t="s">
        <v>227</v>
      </c>
      <c r="E86" s="159">
        <v>1</v>
      </c>
      <c r="F86" s="60" t="s">
        <v>311</v>
      </c>
      <c r="G86" s="160">
        <v>0</v>
      </c>
      <c r="H86" s="146">
        <v>1695.65</v>
      </c>
      <c r="I86" s="146">
        <v>6782.61</v>
      </c>
      <c r="J86" s="149">
        <f t="shared" si="2"/>
        <v>8478.26</v>
      </c>
    </row>
    <row r="87" spans="1:10" ht="14" x14ac:dyDescent="0.3">
      <c r="A87" s="55" t="s">
        <v>189</v>
      </c>
      <c r="B87" s="55" t="s">
        <v>31</v>
      </c>
      <c r="C87" s="61" t="s">
        <v>226</v>
      </c>
      <c r="D87" s="158" t="s">
        <v>227</v>
      </c>
      <c r="E87" s="159">
        <v>1</v>
      </c>
      <c r="F87" s="60" t="s">
        <v>312</v>
      </c>
      <c r="G87" s="160">
        <v>0</v>
      </c>
      <c r="H87" s="146">
        <v>1310.28</v>
      </c>
      <c r="I87" s="146">
        <v>5241.1099999999997</v>
      </c>
      <c r="J87" s="149">
        <f t="shared" si="2"/>
        <v>6551.3899999999994</v>
      </c>
    </row>
    <row r="88" spans="1:10" ht="14" x14ac:dyDescent="0.3">
      <c r="A88" s="55" t="s">
        <v>180</v>
      </c>
      <c r="B88" s="57" t="s">
        <v>37</v>
      </c>
      <c r="C88" s="59" t="s">
        <v>222</v>
      </c>
      <c r="D88" s="158" t="s">
        <v>227</v>
      </c>
      <c r="E88" s="159">
        <v>1</v>
      </c>
      <c r="F88" s="60" t="s">
        <v>735</v>
      </c>
      <c r="G88" s="160">
        <v>0</v>
      </c>
      <c r="H88" s="146">
        <v>770.75</v>
      </c>
      <c r="I88" s="145">
        <v>3083.01</v>
      </c>
      <c r="J88" s="149">
        <f t="shared" si="2"/>
        <v>3853.76</v>
      </c>
    </row>
    <row r="89" spans="1:10" ht="14" x14ac:dyDescent="0.3">
      <c r="A89" s="55" t="s">
        <v>207</v>
      </c>
      <c r="B89" s="57" t="s">
        <v>27</v>
      </c>
      <c r="C89" s="61" t="s">
        <v>636</v>
      </c>
      <c r="D89" s="158" t="s">
        <v>227</v>
      </c>
      <c r="E89" s="159">
        <v>1</v>
      </c>
      <c r="F89" s="60" t="s">
        <v>314</v>
      </c>
      <c r="G89" s="160">
        <v>0</v>
      </c>
      <c r="H89" s="146">
        <v>1695.65</v>
      </c>
      <c r="I89" s="146">
        <v>6782.61</v>
      </c>
      <c r="J89" s="149">
        <f t="shared" si="2"/>
        <v>8478.26</v>
      </c>
    </row>
    <row r="90" spans="1:10" ht="14" x14ac:dyDescent="0.3">
      <c r="A90" s="55" t="s">
        <v>187</v>
      </c>
      <c r="B90" s="55" t="s">
        <v>25</v>
      </c>
      <c r="C90" s="59" t="s">
        <v>222</v>
      </c>
      <c r="D90" s="158" t="s">
        <v>227</v>
      </c>
      <c r="E90" s="159">
        <v>1</v>
      </c>
      <c r="F90" s="153" t="s">
        <v>608</v>
      </c>
      <c r="G90" s="160">
        <v>0</v>
      </c>
      <c r="H90" s="147">
        <v>2600</v>
      </c>
      <c r="I90" s="147">
        <v>10400</v>
      </c>
      <c r="J90" s="146">
        <f t="shared" si="2"/>
        <v>13000</v>
      </c>
    </row>
    <row r="91" spans="1:10" ht="14" x14ac:dyDescent="0.3">
      <c r="A91" s="55" t="s">
        <v>183</v>
      </c>
      <c r="B91" s="57" t="s">
        <v>27</v>
      </c>
      <c r="C91" s="59" t="s">
        <v>222</v>
      </c>
      <c r="D91" s="158" t="s">
        <v>227</v>
      </c>
      <c r="E91" s="159">
        <v>1</v>
      </c>
      <c r="F91" s="61" t="s">
        <v>315</v>
      </c>
      <c r="G91" s="160">
        <v>0</v>
      </c>
      <c r="H91" s="146">
        <v>1695.65</v>
      </c>
      <c r="I91" s="146">
        <v>6782.61</v>
      </c>
      <c r="J91" s="149">
        <f t="shared" si="2"/>
        <v>8478.26</v>
      </c>
    </row>
    <row r="92" spans="1:10" ht="14" x14ac:dyDescent="0.3">
      <c r="A92" s="55" t="s">
        <v>187</v>
      </c>
      <c r="B92" s="55" t="s">
        <v>25</v>
      </c>
      <c r="C92" s="60" t="s">
        <v>222</v>
      </c>
      <c r="D92" s="158" t="s">
        <v>227</v>
      </c>
      <c r="E92" s="159">
        <v>1</v>
      </c>
      <c r="F92" s="90" t="s">
        <v>737</v>
      </c>
      <c r="G92" s="160">
        <v>0</v>
      </c>
      <c r="H92" s="147">
        <v>2600</v>
      </c>
      <c r="I92" s="147">
        <v>10400</v>
      </c>
      <c r="J92" s="146">
        <f t="shared" si="2"/>
        <v>13000</v>
      </c>
    </row>
    <row r="93" spans="1:10" ht="14" x14ac:dyDescent="0.3">
      <c r="A93" s="55" t="s">
        <v>183</v>
      </c>
      <c r="B93" s="57" t="s">
        <v>27</v>
      </c>
      <c r="C93" s="59" t="s">
        <v>222</v>
      </c>
      <c r="D93" s="158" t="s">
        <v>227</v>
      </c>
      <c r="E93" s="159">
        <v>1</v>
      </c>
      <c r="F93" s="60" t="s">
        <v>613</v>
      </c>
      <c r="G93" s="160">
        <v>0</v>
      </c>
      <c r="H93" s="146">
        <v>1695.65</v>
      </c>
      <c r="I93" s="146">
        <v>6782.61</v>
      </c>
      <c r="J93" s="149">
        <f t="shared" si="2"/>
        <v>8478.26</v>
      </c>
    </row>
    <row r="94" spans="1:10" ht="14" x14ac:dyDescent="0.3">
      <c r="A94" s="55" t="s">
        <v>182</v>
      </c>
      <c r="B94" s="56" t="s">
        <v>39</v>
      </c>
      <c r="C94" s="59" t="s">
        <v>634</v>
      </c>
      <c r="D94" s="158" t="s">
        <v>227</v>
      </c>
      <c r="E94" s="159">
        <v>1</v>
      </c>
      <c r="F94" s="60" t="s">
        <v>319</v>
      </c>
      <c r="G94" s="160">
        <v>0</v>
      </c>
      <c r="H94" s="146">
        <v>500.99</v>
      </c>
      <c r="I94" s="146">
        <v>2003.96</v>
      </c>
      <c r="J94" s="149">
        <f t="shared" si="2"/>
        <v>2504.9499999999998</v>
      </c>
    </row>
    <row r="95" spans="1:10" ht="14" x14ac:dyDescent="0.3">
      <c r="A95" s="55" t="s">
        <v>207</v>
      </c>
      <c r="B95" s="57" t="s">
        <v>27</v>
      </c>
      <c r="C95" s="63" t="s">
        <v>679</v>
      </c>
      <c r="D95" s="158" t="s">
        <v>227</v>
      </c>
      <c r="E95" s="159">
        <v>1</v>
      </c>
      <c r="F95" s="60" t="s">
        <v>320</v>
      </c>
      <c r="G95" s="160">
        <v>0</v>
      </c>
      <c r="H95" s="146">
        <v>1695.65</v>
      </c>
      <c r="I95" s="146">
        <v>6782.61</v>
      </c>
      <c r="J95" s="149">
        <f t="shared" si="2"/>
        <v>8478.26</v>
      </c>
    </row>
    <row r="96" spans="1:10" ht="14" x14ac:dyDescent="0.3">
      <c r="A96" s="55" t="s">
        <v>181</v>
      </c>
      <c r="B96" s="57" t="s">
        <v>33</v>
      </c>
      <c r="C96" s="61" t="s">
        <v>222</v>
      </c>
      <c r="D96" s="158" t="s">
        <v>227</v>
      </c>
      <c r="E96" s="159">
        <v>1</v>
      </c>
      <c r="F96" s="60" t="s">
        <v>321</v>
      </c>
      <c r="G96" s="160">
        <v>0</v>
      </c>
      <c r="H96" s="146">
        <v>1079.06</v>
      </c>
      <c r="I96" s="145">
        <v>4316.21</v>
      </c>
      <c r="J96" s="149">
        <f t="shared" si="2"/>
        <v>5395.27</v>
      </c>
    </row>
    <row r="97" spans="1:10" ht="14" x14ac:dyDescent="0.3">
      <c r="A97" s="55" t="s">
        <v>193</v>
      </c>
      <c r="B97" s="57" t="s">
        <v>27</v>
      </c>
      <c r="C97" s="59" t="s">
        <v>222</v>
      </c>
      <c r="D97" s="158" t="s">
        <v>227</v>
      </c>
      <c r="E97" s="159">
        <v>1</v>
      </c>
      <c r="F97" s="60" t="s">
        <v>725</v>
      </c>
      <c r="G97" s="160">
        <v>0</v>
      </c>
      <c r="H97" s="146">
        <v>1695.65</v>
      </c>
      <c r="I97" s="146">
        <v>6782.61</v>
      </c>
      <c r="J97" s="149">
        <f t="shared" si="2"/>
        <v>8478.26</v>
      </c>
    </row>
    <row r="98" spans="1:10" ht="14" x14ac:dyDescent="0.3">
      <c r="A98" s="55" t="s">
        <v>182</v>
      </c>
      <c r="B98" s="56" t="s">
        <v>39</v>
      </c>
      <c r="C98" s="59" t="s">
        <v>634</v>
      </c>
      <c r="D98" s="158" t="s">
        <v>227</v>
      </c>
      <c r="E98" s="159">
        <v>1</v>
      </c>
      <c r="F98" s="60" t="s">
        <v>322</v>
      </c>
      <c r="G98" s="160">
        <v>0</v>
      </c>
      <c r="H98" s="146">
        <v>500.99</v>
      </c>
      <c r="I98" s="146">
        <v>2003.96</v>
      </c>
      <c r="J98" s="149">
        <f t="shared" si="2"/>
        <v>2504.9499999999998</v>
      </c>
    </row>
    <row r="99" spans="1:10" ht="14" x14ac:dyDescent="0.3">
      <c r="A99" s="55" t="s">
        <v>196</v>
      </c>
      <c r="B99" s="57" t="s">
        <v>33</v>
      </c>
      <c r="C99" s="63" t="s">
        <v>679</v>
      </c>
      <c r="D99" s="158" t="s">
        <v>227</v>
      </c>
      <c r="E99" s="159">
        <v>1</v>
      </c>
      <c r="F99" s="60" t="s">
        <v>706</v>
      </c>
      <c r="G99" s="160">
        <v>0</v>
      </c>
      <c r="H99" s="146">
        <v>1079.06</v>
      </c>
      <c r="I99" s="145">
        <v>4316.21</v>
      </c>
      <c r="J99" s="149">
        <f t="shared" si="2"/>
        <v>5395.27</v>
      </c>
    </row>
    <row r="100" spans="1:10" ht="14" x14ac:dyDescent="0.3">
      <c r="A100" s="55" t="s">
        <v>182</v>
      </c>
      <c r="B100" s="56" t="s">
        <v>39</v>
      </c>
      <c r="C100" s="63" t="s">
        <v>219</v>
      </c>
      <c r="D100" s="158" t="s">
        <v>407</v>
      </c>
      <c r="E100" s="159">
        <v>1</v>
      </c>
      <c r="F100" s="155" t="s">
        <v>432</v>
      </c>
      <c r="G100" s="160">
        <v>0</v>
      </c>
      <c r="H100" s="146"/>
      <c r="I100" s="146">
        <v>2003.96</v>
      </c>
      <c r="J100" s="149">
        <f t="shared" si="2"/>
        <v>2003.96</v>
      </c>
    </row>
    <row r="101" spans="1:10" ht="14" x14ac:dyDescent="0.3">
      <c r="A101" s="55" t="s">
        <v>218</v>
      </c>
      <c r="B101" s="55" t="s">
        <v>43</v>
      </c>
      <c r="C101" s="61" t="s">
        <v>634</v>
      </c>
      <c r="D101" s="158" t="s">
        <v>227</v>
      </c>
      <c r="E101" s="159">
        <v>1</v>
      </c>
      <c r="F101" s="63" t="s">
        <v>658</v>
      </c>
      <c r="G101" s="160">
        <v>0</v>
      </c>
      <c r="H101" s="147">
        <v>269.76</v>
      </c>
      <c r="I101" s="147">
        <v>1079.06</v>
      </c>
      <c r="J101" s="150">
        <f t="shared" si="2"/>
        <v>1348.82</v>
      </c>
    </row>
    <row r="102" spans="1:10" ht="14" x14ac:dyDescent="0.3">
      <c r="A102" s="56" t="s">
        <v>181</v>
      </c>
      <c r="B102" s="58" t="s">
        <v>33</v>
      </c>
      <c r="C102" s="63" t="s">
        <v>679</v>
      </c>
      <c r="D102" s="158" t="s">
        <v>227</v>
      </c>
      <c r="E102" s="159">
        <v>1</v>
      </c>
      <c r="F102" s="155" t="s">
        <v>707</v>
      </c>
      <c r="G102" s="160">
        <v>0</v>
      </c>
      <c r="H102" s="146">
        <v>1079.06</v>
      </c>
      <c r="I102" s="145">
        <v>4316.21</v>
      </c>
      <c r="J102" s="149">
        <f t="shared" si="2"/>
        <v>5395.27</v>
      </c>
    </row>
    <row r="103" spans="1:10" ht="14" x14ac:dyDescent="0.3">
      <c r="A103" s="55" t="s">
        <v>201</v>
      </c>
      <c r="B103" s="56" t="s">
        <v>39</v>
      </c>
      <c r="C103" s="60" t="s">
        <v>226</v>
      </c>
      <c r="D103" s="158" t="s">
        <v>227</v>
      </c>
      <c r="E103" s="159">
        <v>1</v>
      </c>
      <c r="F103" s="165" t="s">
        <v>708</v>
      </c>
      <c r="G103" s="160">
        <v>0</v>
      </c>
      <c r="H103" s="146">
        <v>500.99</v>
      </c>
      <c r="I103" s="146">
        <v>2003.96</v>
      </c>
      <c r="J103" s="149">
        <f t="shared" ref="J103:J134" si="3">H103+I103</f>
        <v>2504.9499999999998</v>
      </c>
    </row>
    <row r="104" spans="1:10" ht="14" x14ac:dyDescent="0.3">
      <c r="A104" s="55" t="s">
        <v>209</v>
      </c>
      <c r="B104" s="57" t="s">
        <v>27</v>
      </c>
      <c r="C104" s="61" t="s">
        <v>219</v>
      </c>
      <c r="D104" s="158" t="s">
        <v>227</v>
      </c>
      <c r="E104" s="159">
        <v>1</v>
      </c>
      <c r="F104" s="60" t="s">
        <v>326</v>
      </c>
      <c r="G104" s="160">
        <v>0</v>
      </c>
      <c r="H104" s="146">
        <v>1695.65</v>
      </c>
      <c r="I104" s="146">
        <v>6782.61</v>
      </c>
      <c r="J104" s="149">
        <f t="shared" si="3"/>
        <v>8478.26</v>
      </c>
    </row>
    <row r="105" spans="1:10" ht="14" x14ac:dyDescent="0.3">
      <c r="A105" s="55" t="s">
        <v>185</v>
      </c>
      <c r="B105" s="55" t="s">
        <v>29</v>
      </c>
      <c r="C105" s="63" t="s">
        <v>679</v>
      </c>
      <c r="D105" s="158" t="s">
        <v>227</v>
      </c>
      <c r="E105" s="159">
        <v>1</v>
      </c>
      <c r="F105" s="90" t="s">
        <v>667</v>
      </c>
      <c r="G105" s="160">
        <v>0</v>
      </c>
      <c r="H105" s="146">
        <v>1425.9</v>
      </c>
      <c r="I105" s="146">
        <v>5703.56</v>
      </c>
      <c r="J105" s="149">
        <f t="shared" si="3"/>
        <v>7129.4600000000009</v>
      </c>
    </row>
    <row r="106" spans="1:10" ht="14" x14ac:dyDescent="0.3">
      <c r="A106" s="55" t="s">
        <v>195</v>
      </c>
      <c r="B106" s="55" t="s">
        <v>41</v>
      </c>
      <c r="C106" s="61" t="s">
        <v>219</v>
      </c>
      <c r="D106" s="158" t="s">
        <v>227</v>
      </c>
      <c r="E106" s="159">
        <v>1</v>
      </c>
      <c r="F106" s="90" t="s">
        <v>675</v>
      </c>
      <c r="G106" s="160">
        <v>0</v>
      </c>
      <c r="H106" s="146">
        <v>308.3</v>
      </c>
      <c r="I106" s="146">
        <v>1233.21</v>
      </c>
      <c r="J106" s="150">
        <f t="shared" si="3"/>
        <v>1541.51</v>
      </c>
    </row>
    <row r="107" spans="1:10" ht="14" x14ac:dyDescent="0.3">
      <c r="A107" s="55" t="s">
        <v>181</v>
      </c>
      <c r="B107" s="57" t="s">
        <v>33</v>
      </c>
      <c r="C107" s="61" t="s">
        <v>222</v>
      </c>
      <c r="D107" s="158" t="s">
        <v>227</v>
      </c>
      <c r="E107" s="159">
        <v>1</v>
      </c>
      <c r="F107" s="59" t="s">
        <v>330</v>
      </c>
      <c r="G107" s="160">
        <v>0</v>
      </c>
      <c r="H107" s="146">
        <v>1079.06</v>
      </c>
      <c r="I107" s="145">
        <v>4316.21</v>
      </c>
      <c r="J107" s="149">
        <f t="shared" si="3"/>
        <v>5395.27</v>
      </c>
    </row>
    <row r="108" spans="1:10" ht="14" x14ac:dyDescent="0.3">
      <c r="A108" s="55" t="s">
        <v>206</v>
      </c>
      <c r="B108" s="57" t="s">
        <v>27</v>
      </c>
      <c r="C108" s="61" t="s">
        <v>219</v>
      </c>
      <c r="D108" s="158" t="s">
        <v>227</v>
      </c>
      <c r="E108" s="159">
        <v>1</v>
      </c>
      <c r="F108" s="60" t="s">
        <v>331</v>
      </c>
      <c r="G108" s="160">
        <v>0</v>
      </c>
      <c r="H108" s="146">
        <v>1695.65</v>
      </c>
      <c r="I108" s="146">
        <v>6782.61</v>
      </c>
      <c r="J108" s="149">
        <f t="shared" si="3"/>
        <v>8478.26</v>
      </c>
    </row>
    <row r="109" spans="1:10" ht="14" x14ac:dyDescent="0.3">
      <c r="A109" s="55" t="s">
        <v>195</v>
      </c>
      <c r="B109" s="55" t="s">
        <v>41</v>
      </c>
      <c r="C109" s="63" t="s">
        <v>219</v>
      </c>
      <c r="D109" s="158" t="s">
        <v>227</v>
      </c>
      <c r="E109" s="159">
        <v>1</v>
      </c>
      <c r="F109" s="60" t="s">
        <v>659</v>
      </c>
      <c r="G109" s="160">
        <v>0</v>
      </c>
      <c r="H109" s="146">
        <v>308.3</v>
      </c>
      <c r="I109" s="146">
        <v>1233.21</v>
      </c>
      <c r="J109" s="150">
        <f t="shared" si="3"/>
        <v>1541.51</v>
      </c>
    </row>
    <row r="110" spans="1:10" ht="14" x14ac:dyDescent="0.3">
      <c r="A110" s="55" t="s">
        <v>196</v>
      </c>
      <c r="B110" s="57" t="s">
        <v>33</v>
      </c>
      <c r="C110" s="59" t="s">
        <v>226</v>
      </c>
      <c r="D110" s="158" t="s">
        <v>227</v>
      </c>
      <c r="E110" s="159">
        <v>1</v>
      </c>
      <c r="F110" s="155" t="s">
        <v>687</v>
      </c>
      <c r="G110" s="160">
        <v>0</v>
      </c>
      <c r="H110" s="146">
        <v>1079.06</v>
      </c>
      <c r="I110" s="145">
        <v>4316.21</v>
      </c>
      <c r="J110" s="149">
        <f t="shared" si="3"/>
        <v>5395.27</v>
      </c>
    </row>
    <row r="111" spans="1:10" ht="14" x14ac:dyDescent="0.3">
      <c r="A111" s="55" t="s">
        <v>185</v>
      </c>
      <c r="B111" s="55" t="s">
        <v>29</v>
      </c>
      <c r="C111" s="61" t="s">
        <v>636</v>
      </c>
      <c r="D111" s="158" t="s">
        <v>227</v>
      </c>
      <c r="E111" s="159">
        <v>1</v>
      </c>
      <c r="F111" s="61" t="s">
        <v>336</v>
      </c>
      <c r="G111" s="160">
        <v>0</v>
      </c>
      <c r="H111" s="146">
        <v>1425.9</v>
      </c>
      <c r="I111" s="146">
        <v>5703.56</v>
      </c>
      <c r="J111" s="149">
        <f t="shared" si="3"/>
        <v>7129.4600000000009</v>
      </c>
    </row>
    <row r="112" spans="1:10" ht="14" x14ac:dyDescent="0.3">
      <c r="A112" s="55" t="s">
        <v>180</v>
      </c>
      <c r="B112" s="58" t="s">
        <v>37</v>
      </c>
      <c r="C112" s="63" t="s">
        <v>679</v>
      </c>
      <c r="D112" s="158" t="s">
        <v>227</v>
      </c>
      <c r="E112" s="159">
        <v>1</v>
      </c>
      <c r="F112" s="60" t="s">
        <v>337</v>
      </c>
      <c r="G112" s="160">
        <v>0</v>
      </c>
      <c r="H112" s="146">
        <v>770.75</v>
      </c>
      <c r="I112" s="145">
        <v>3083.01</v>
      </c>
      <c r="J112" s="149">
        <f t="shared" si="3"/>
        <v>3853.76</v>
      </c>
    </row>
    <row r="113" spans="1:10" ht="14" x14ac:dyDescent="0.3">
      <c r="A113" s="55" t="s">
        <v>216</v>
      </c>
      <c r="B113" s="55" t="s">
        <v>437</v>
      </c>
      <c r="C113" s="59" t="s">
        <v>222</v>
      </c>
      <c r="D113" s="158" t="s">
        <v>227</v>
      </c>
      <c r="E113" s="159">
        <v>1</v>
      </c>
      <c r="F113" s="89" t="s">
        <v>607</v>
      </c>
      <c r="G113" s="160">
        <v>0</v>
      </c>
      <c r="H113" s="146">
        <v>9396</v>
      </c>
      <c r="I113" s="146">
        <v>21924</v>
      </c>
      <c r="J113" s="150">
        <f t="shared" si="3"/>
        <v>31320</v>
      </c>
    </row>
    <row r="114" spans="1:10" ht="14" x14ac:dyDescent="0.3">
      <c r="A114" s="55" t="s">
        <v>195</v>
      </c>
      <c r="B114" s="55" t="s">
        <v>41</v>
      </c>
      <c r="C114" s="59" t="s">
        <v>634</v>
      </c>
      <c r="D114" s="158" t="s">
        <v>227</v>
      </c>
      <c r="E114" s="159">
        <v>1</v>
      </c>
      <c r="F114" s="61" t="s">
        <v>338</v>
      </c>
      <c r="G114" s="160">
        <v>0</v>
      </c>
      <c r="H114" s="146">
        <v>308.3</v>
      </c>
      <c r="I114" s="146">
        <v>1233.21</v>
      </c>
      <c r="J114" s="150">
        <f t="shared" si="3"/>
        <v>1541.51</v>
      </c>
    </row>
    <row r="115" spans="1:10" ht="14" x14ac:dyDescent="0.3">
      <c r="A115" s="55" t="s">
        <v>196</v>
      </c>
      <c r="B115" s="57" t="s">
        <v>33</v>
      </c>
      <c r="C115" s="60" t="s">
        <v>226</v>
      </c>
      <c r="D115" s="158" t="s">
        <v>407</v>
      </c>
      <c r="E115" s="159">
        <v>1</v>
      </c>
      <c r="F115" s="60" t="s">
        <v>339</v>
      </c>
      <c r="G115" s="160">
        <v>0</v>
      </c>
      <c r="H115" s="146"/>
      <c r="I115" s="145">
        <v>4316.21</v>
      </c>
      <c r="J115" s="149">
        <f t="shared" si="3"/>
        <v>4316.21</v>
      </c>
    </row>
    <row r="116" spans="1:10" ht="14" x14ac:dyDescent="0.3">
      <c r="A116" s="55" t="s">
        <v>213</v>
      </c>
      <c r="B116" s="57" t="s">
        <v>27</v>
      </c>
      <c r="C116" s="59" t="s">
        <v>634</v>
      </c>
      <c r="D116" s="158" t="s">
        <v>227</v>
      </c>
      <c r="E116" s="159">
        <v>1</v>
      </c>
      <c r="F116" s="60" t="s">
        <v>340</v>
      </c>
      <c r="G116" s="160">
        <v>0</v>
      </c>
      <c r="H116" s="146">
        <v>1695.65</v>
      </c>
      <c r="I116" s="146">
        <v>6782.61</v>
      </c>
      <c r="J116" s="149">
        <f t="shared" si="3"/>
        <v>8478.26</v>
      </c>
    </row>
    <row r="117" spans="1:10" ht="14" x14ac:dyDescent="0.3">
      <c r="A117" s="55" t="s">
        <v>189</v>
      </c>
      <c r="B117" s="55" t="s">
        <v>31</v>
      </c>
      <c r="C117" s="59" t="s">
        <v>636</v>
      </c>
      <c r="D117" s="158" t="s">
        <v>227</v>
      </c>
      <c r="E117" s="159">
        <v>1</v>
      </c>
      <c r="F117" s="60" t="s">
        <v>341</v>
      </c>
      <c r="G117" s="160">
        <v>0</v>
      </c>
      <c r="H117" s="146">
        <v>1310.28</v>
      </c>
      <c r="I117" s="146">
        <v>5241.1099999999997</v>
      </c>
      <c r="J117" s="149">
        <f t="shared" si="3"/>
        <v>6551.3899999999994</v>
      </c>
    </row>
    <row r="118" spans="1:10" ht="14" x14ac:dyDescent="0.3">
      <c r="A118" s="55" t="s">
        <v>182</v>
      </c>
      <c r="B118" s="56" t="s">
        <v>39</v>
      </c>
      <c r="C118" s="60" t="s">
        <v>634</v>
      </c>
      <c r="D118" s="158" t="s">
        <v>227</v>
      </c>
      <c r="E118" s="159">
        <v>1</v>
      </c>
      <c r="F118" s="60" t="s">
        <v>751</v>
      </c>
      <c r="G118" s="160">
        <v>0</v>
      </c>
      <c r="H118" s="146">
        <v>500.99</v>
      </c>
      <c r="I118" s="146">
        <v>2003.96</v>
      </c>
      <c r="J118" s="149">
        <f t="shared" si="3"/>
        <v>2504.9499999999998</v>
      </c>
    </row>
    <row r="119" spans="1:10" ht="14" x14ac:dyDescent="0.3">
      <c r="A119" s="55" t="s">
        <v>189</v>
      </c>
      <c r="B119" s="55" t="s">
        <v>31</v>
      </c>
      <c r="C119" s="61" t="s">
        <v>222</v>
      </c>
      <c r="D119" s="158" t="s">
        <v>227</v>
      </c>
      <c r="E119" s="159">
        <v>1</v>
      </c>
      <c r="F119" s="61" t="s">
        <v>342</v>
      </c>
      <c r="G119" s="160">
        <v>0</v>
      </c>
      <c r="H119" s="146">
        <v>1310.28</v>
      </c>
      <c r="I119" s="146">
        <v>5241.1099999999997</v>
      </c>
      <c r="J119" s="149">
        <f t="shared" si="3"/>
        <v>6551.3899999999994</v>
      </c>
    </row>
    <row r="120" spans="1:10" ht="14" x14ac:dyDescent="0.3">
      <c r="A120" s="55" t="s">
        <v>181</v>
      </c>
      <c r="B120" s="57" t="s">
        <v>33</v>
      </c>
      <c r="C120" s="59" t="s">
        <v>222</v>
      </c>
      <c r="D120" s="158" t="s">
        <v>227</v>
      </c>
      <c r="E120" s="159">
        <v>1</v>
      </c>
      <c r="F120" s="60" t="s">
        <v>343</v>
      </c>
      <c r="G120" s="160">
        <v>0</v>
      </c>
      <c r="H120" s="146">
        <v>1079.06</v>
      </c>
      <c r="I120" s="145">
        <v>4316.21</v>
      </c>
      <c r="J120" s="149">
        <f t="shared" si="3"/>
        <v>5395.27</v>
      </c>
    </row>
    <row r="121" spans="1:10" ht="14" x14ac:dyDescent="0.3">
      <c r="A121" s="56" t="s">
        <v>180</v>
      </c>
      <c r="B121" s="58" t="s">
        <v>37</v>
      </c>
      <c r="C121" s="59" t="s">
        <v>219</v>
      </c>
      <c r="D121" s="158" t="s">
        <v>227</v>
      </c>
      <c r="E121" s="159">
        <v>1</v>
      </c>
      <c r="F121" s="90" t="s">
        <v>736</v>
      </c>
      <c r="G121" s="160">
        <v>0</v>
      </c>
      <c r="H121" s="146">
        <v>770.75</v>
      </c>
      <c r="I121" s="145">
        <v>3083.01</v>
      </c>
      <c r="J121" s="149">
        <f t="shared" si="3"/>
        <v>3853.76</v>
      </c>
    </row>
    <row r="122" spans="1:10" ht="14" x14ac:dyDescent="0.3">
      <c r="A122" s="55" t="s">
        <v>189</v>
      </c>
      <c r="B122" s="55" t="s">
        <v>31</v>
      </c>
      <c r="C122" s="61" t="s">
        <v>219</v>
      </c>
      <c r="D122" s="158" t="s">
        <v>227</v>
      </c>
      <c r="E122" s="159">
        <v>1</v>
      </c>
      <c r="F122" s="60" t="s">
        <v>344</v>
      </c>
      <c r="G122" s="160">
        <v>0</v>
      </c>
      <c r="H122" s="146">
        <v>1310.28</v>
      </c>
      <c r="I122" s="146">
        <v>5241.1099999999997</v>
      </c>
      <c r="J122" s="149">
        <f t="shared" si="3"/>
        <v>6551.3899999999994</v>
      </c>
    </row>
    <row r="123" spans="1:10" ht="14" x14ac:dyDescent="0.3">
      <c r="A123" s="55" t="s">
        <v>182</v>
      </c>
      <c r="B123" s="56" t="s">
        <v>39</v>
      </c>
      <c r="C123" s="63" t="s">
        <v>637</v>
      </c>
      <c r="D123" s="158" t="s">
        <v>227</v>
      </c>
      <c r="E123" s="159">
        <v>1</v>
      </c>
      <c r="F123" s="156" t="s">
        <v>709</v>
      </c>
      <c r="G123" s="160">
        <v>0</v>
      </c>
      <c r="H123" s="146">
        <v>500.99</v>
      </c>
      <c r="I123" s="146">
        <v>2003.96</v>
      </c>
      <c r="J123" s="149">
        <f t="shared" si="3"/>
        <v>2504.9499999999998</v>
      </c>
    </row>
    <row r="124" spans="1:10" ht="14" x14ac:dyDescent="0.3">
      <c r="A124" s="55" t="s">
        <v>183</v>
      </c>
      <c r="B124" s="57" t="s">
        <v>27</v>
      </c>
      <c r="C124" s="59" t="s">
        <v>634</v>
      </c>
      <c r="D124" s="158" t="s">
        <v>461</v>
      </c>
      <c r="E124" s="159">
        <v>1</v>
      </c>
      <c r="F124" s="61" t="s">
        <v>665</v>
      </c>
      <c r="G124" s="160">
        <v>0</v>
      </c>
      <c r="H124" s="146">
        <v>1695.65</v>
      </c>
      <c r="I124" s="146">
        <v>6782.61</v>
      </c>
      <c r="J124" s="149">
        <f t="shared" si="3"/>
        <v>8478.26</v>
      </c>
    </row>
    <row r="125" spans="1:10" ht="14" x14ac:dyDescent="0.3">
      <c r="A125" s="55" t="s">
        <v>693</v>
      </c>
      <c r="B125" s="55" t="s">
        <v>449</v>
      </c>
      <c r="C125" s="61" t="s">
        <v>219</v>
      </c>
      <c r="D125" s="158" t="s">
        <v>407</v>
      </c>
      <c r="E125" s="159">
        <v>1</v>
      </c>
      <c r="F125" s="60" t="s">
        <v>351</v>
      </c>
      <c r="G125" s="160">
        <v>0</v>
      </c>
      <c r="H125" s="146"/>
      <c r="I125" s="146">
        <v>14838.72</v>
      </c>
      <c r="J125" s="149">
        <f t="shared" si="3"/>
        <v>14838.72</v>
      </c>
    </row>
    <row r="126" spans="1:10" ht="14" x14ac:dyDescent="0.3">
      <c r="A126" s="55" t="s">
        <v>199</v>
      </c>
      <c r="B126" s="55" t="s">
        <v>31</v>
      </c>
      <c r="C126" s="61" t="s">
        <v>222</v>
      </c>
      <c r="D126" s="158" t="s">
        <v>227</v>
      </c>
      <c r="E126" s="159">
        <v>1</v>
      </c>
      <c r="F126" s="62" t="s">
        <v>569</v>
      </c>
      <c r="G126" s="160">
        <v>0</v>
      </c>
      <c r="H126" s="146">
        <v>1310.28</v>
      </c>
      <c r="I126" s="146">
        <v>5241.1099999999997</v>
      </c>
      <c r="J126" s="149">
        <f t="shared" si="3"/>
        <v>6551.3899999999994</v>
      </c>
    </row>
    <row r="127" spans="1:10" ht="14" x14ac:dyDescent="0.3">
      <c r="A127" s="55" t="s">
        <v>180</v>
      </c>
      <c r="B127" s="58" t="s">
        <v>37</v>
      </c>
      <c r="C127" s="61" t="s">
        <v>222</v>
      </c>
      <c r="D127" s="158" t="s">
        <v>227</v>
      </c>
      <c r="E127" s="159">
        <v>1</v>
      </c>
      <c r="F127" s="60" t="s">
        <v>352</v>
      </c>
      <c r="G127" s="160">
        <v>0</v>
      </c>
      <c r="H127" s="146">
        <v>770.75</v>
      </c>
      <c r="I127" s="145">
        <v>3083.01</v>
      </c>
      <c r="J127" s="149">
        <f t="shared" si="3"/>
        <v>3853.76</v>
      </c>
    </row>
    <row r="128" spans="1:10" ht="14" x14ac:dyDescent="0.3">
      <c r="A128" s="55" t="s">
        <v>183</v>
      </c>
      <c r="B128" s="57" t="s">
        <v>27</v>
      </c>
      <c r="C128" s="59" t="s">
        <v>226</v>
      </c>
      <c r="D128" s="158" t="s">
        <v>407</v>
      </c>
      <c r="E128" s="159">
        <v>1</v>
      </c>
      <c r="F128" s="60" t="s">
        <v>353</v>
      </c>
      <c r="G128" s="160">
        <v>0</v>
      </c>
      <c r="H128" s="146"/>
      <c r="I128" s="146">
        <v>6782.61</v>
      </c>
      <c r="J128" s="149">
        <f t="shared" si="3"/>
        <v>6782.61</v>
      </c>
    </row>
    <row r="129" spans="1:10" ht="14" x14ac:dyDescent="0.3">
      <c r="A129" s="55" t="s">
        <v>189</v>
      </c>
      <c r="B129" s="55" t="s">
        <v>31</v>
      </c>
      <c r="C129" s="63" t="s">
        <v>637</v>
      </c>
      <c r="D129" s="158" t="s">
        <v>227</v>
      </c>
      <c r="E129" s="159">
        <v>1</v>
      </c>
      <c r="F129" s="90" t="s">
        <v>641</v>
      </c>
      <c r="G129" s="160">
        <v>0</v>
      </c>
      <c r="H129" s="146">
        <v>1310.28</v>
      </c>
      <c r="I129" s="146">
        <v>5241.1099999999997</v>
      </c>
      <c r="J129" s="149">
        <f t="shared" si="3"/>
        <v>6551.3899999999994</v>
      </c>
    </row>
    <row r="130" spans="1:10" ht="14" x14ac:dyDescent="0.3">
      <c r="A130" s="55" t="s">
        <v>217</v>
      </c>
      <c r="B130" s="57" t="s">
        <v>27</v>
      </c>
      <c r="C130" s="63" t="s">
        <v>679</v>
      </c>
      <c r="D130" s="158" t="s">
        <v>407</v>
      </c>
      <c r="E130" s="159">
        <v>1</v>
      </c>
      <c r="F130" s="60" t="s">
        <v>356</v>
      </c>
      <c r="G130" s="160">
        <v>0</v>
      </c>
      <c r="H130" s="146"/>
      <c r="I130" s="146">
        <v>6782.61</v>
      </c>
      <c r="J130" s="149">
        <f t="shared" si="3"/>
        <v>6782.61</v>
      </c>
    </row>
    <row r="131" spans="1:10" ht="14" x14ac:dyDescent="0.3">
      <c r="A131" s="55" t="s">
        <v>185</v>
      </c>
      <c r="B131" s="55" t="s">
        <v>29</v>
      </c>
      <c r="C131" s="59" t="s">
        <v>222</v>
      </c>
      <c r="D131" s="158" t="s">
        <v>227</v>
      </c>
      <c r="E131" s="159">
        <v>1</v>
      </c>
      <c r="F131" s="60" t="s">
        <v>357</v>
      </c>
      <c r="G131" s="160">
        <v>0</v>
      </c>
      <c r="H131" s="146">
        <v>1425.9</v>
      </c>
      <c r="I131" s="146">
        <v>5703.56</v>
      </c>
      <c r="J131" s="149">
        <f t="shared" si="3"/>
        <v>7129.4600000000009</v>
      </c>
    </row>
    <row r="132" spans="1:10" ht="14" x14ac:dyDescent="0.3">
      <c r="A132" s="55" t="s">
        <v>183</v>
      </c>
      <c r="B132" s="57" t="s">
        <v>27</v>
      </c>
      <c r="C132" s="59" t="s">
        <v>219</v>
      </c>
      <c r="D132" s="158" t="s">
        <v>227</v>
      </c>
      <c r="E132" s="159">
        <v>1</v>
      </c>
      <c r="F132" s="154" t="s">
        <v>358</v>
      </c>
      <c r="G132" s="160">
        <v>0</v>
      </c>
      <c r="H132" s="146">
        <v>1695.65</v>
      </c>
      <c r="I132" s="146">
        <v>6782.61</v>
      </c>
      <c r="J132" s="149">
        <f t="shared" si="3"/>
        <v>8478.26</v>
      </c>
    </row>
    <row r="133" spans="1:10" ht="14" x14ac:dyDescent="0.3">
      <c r="A133" s="55" t="s">
        <v>183</v>
      </c>
      <c r="B133" s="57" t="s">
        <v>27</v>
      </c>
      <c r="C133" s="59" t="s">
        <v>634</v>
      </c>
      <c r="D133" s="158" t="s">
        <v>227</v>
      </c>
      <c r="E133" s="159">
        <v>1</v>
      </c>
      <c r="F133" s="62" t="s">
        <v>360</v>
      </c>
      <c r="G133" s="160">
        <v>0</v>
      </c>
      <c r="H133" s="146">
        <v>1695.65</v>
      </c>
      <c r="I133" s="146">
        <v>6782.61</v>
      </c>
      <c r="J133" s="149">
        <f t="shared" si="3"/>
        <v>8478.26</v>
      </c>
    </row>
    <row r="134" spans="1:10" ht="14" x14ac:dyDescent="0.3">
      <c r="A134" s="55" t="s">
        <v>180</v>
      </c>
      <c r="B134" s="58" t="s">
        <v>37</v>
      </c>
      <c r="C134" s="63" t="s">
        <v>679</v>
      </c>
      <c r="D134" s="158" t="s">
        <v>227</v>
      </c>
      <c r="E134" s="159">
        <v>1</v>
      </c>
      <c r="F134" s="60" t="s">
        <v>752</v>
      </c>
      <c r="G134" s="160">
        <v>0</v>
      </c>
      <c r="H134" s="146">
        <v>770.75</v>
      </c>
      <c r="I134" s="145">
        <v>3083.01</v>
      </c>
      <c r="J134" s="149">
        <f t="shared" si="3"/>
        <v>3853.76</v>
      </c>
    </row>
    <row r="135" spans="1:10" ht="14" x14ac:dyDescent="0.3">
      <c r="A135" s="55" t="s">
        <v>183</v>
      </c>
      <c r="B135" s="57" t="s">
        <v>27</v>
      </c>
      <c r="C135" s="59" t="s">
        <v>222</v>
      </c>
      <c r="D135" s="158" t="s">
        <v>227</v>
      </c>
      <c r="E135" s="159">
        <v>1</v>
      </c>
      <c r="F135" s="62" t="s">
        <v>361</v>
      </c>
      <c r="G135" s="160">
        <v>0</v>
      </c>
      <c r="H135" s="146">
        <v>1695.65</v>
      </c>
      <c r="I135" s="146">
        <v>6782.61</v>
      </c>
      <c r="J135" s="149">
        <f t="shared" ref="J135:J166" si="4">H135+I135</f>
        <v>8478.26</v>
      </c>
    </row>
    <row r="136" spans="1:10" ht="14" x14ac:dyDescent="0.3">
      <c r="A136" s="55" t="s">
        <v>185</v>
      </c>
      <c r="B136" s="55" t="s">
        <v>29</v>
      </c>
      <c r="C136" s="59" t="s">
        <v>634</v>
      </c>
      <c r="D136" s="158" t="s">
        <v>227</v>
      </c>
      <c r="E136" s="159">
        <v>1</v>
      </c>
      <c r="F136" s="62" t="s">
        <v>363</v>
      </c>
      <c r="G136" s="160">
        <v>0</v>
      </c>
      <c r="H136" s="146">
        <v>1425.9</v>
      </c>
      <c r="I136" s="146">
        <v>5703.56</v>
      </c>
      <c r="J136" s="149">
        <f t="shared" si="4"/>
        <v>7129.4600000000009</v>
      </c>
    </row>
    <row r="137" spans="1:10" ht="14" x14ac:dyDescent="0.3">
      <c r="A137" s="55" t="s">
        <v>199</v>
      </c>
      <c r="B137" s="55" t="s">
        <v>31</v>
      </c>
      <c r="C137" s="59" t="s">
        <v>219</v>
      </c>
      <c r="D137" s="158" t="s">
        <v>407</v>
      </c>
      <c r="E137" s="159">
        <v>1</v>
      </c>
      <c r="F137" s="62" t="s">
        <v>365</v>
      </c>
      <c r="G137" s="160">
        <v>0</v>
      </c>
      <c r="H137" s="146"/>
      <c r="I137" s="146">
        <v>5241.1099999999997</v>
      </c>
      <c r="J137" s="149">
        <f t="shared" si="4"/>
        <v>5241.1099999999997</v>
      </c>
    </row>
    <row r="138" spans="1:10" ht="14" x14ac:dyDescent="0.3">
      <c r="A138" s="55" t="s">
        <v>196</v>
      </c>
      <c r="B138" s="57" t="s">
        <v>33</v>
      </c>
      <c r="C138" s="63" t="s">
        <v>222</v>
      </c>
      <c r="D138" s="158" t="s">
        <v>227</v>
      </c>
      <c r="E138" s="159">
        <v>1</v>
      </c>
      <c r="F138" s="62" t="s">
        <v>366</v>
      </c>
      <c r="G138" s="160">
        <v>0</v>
      </c>
      <c r="H138" s="146">
        <v>1079.06</v>
      </c>
      <c r="I138" s="145">
        <v>4316.21</v>
      </c>
      <c r="J138" s="149">
        <f t="shared" si="4"/>
        <v>5395.27</v>
      </c>
    </row>
    <row r="139" spans="1:10" ht="14" x14ac:dyDescent="0.3">
      <c r="A139" s="55" t="s">
        <v>185</v>
      </c>
      <c r="B139" s="55" t="s">
        <v>29</v>
      </c>
      <c r="C139" s="63" t="s">
        <v>637</v>
      </c>
      <c r="D139" s="158" t="s">
        <v>227</v>
      </c>
      <c r="E139" s="159">
        <v>1</v>
      </c>
      <c r="F139" s="60" t="s">
        <v>367</v>
      </c>
      <c r="G139" s="160">
        <v>0</v>
      </c>
      <c r="H139" s="146">
        <v>1425.9</v>
      </c>
      <c r="I139" s="146">
        <v>5703.56</v>
      </c>
      <c r="J139" s="149">
        <f t="shared" si="4"/>
        <v>7129.4600000000009</v>
      </c>
    </row>
    <row r="140" spans="1:10" ht="14" x14ac:dyDescent="0.3">
      <c r="A140" s="55" t="s">
        <v>195</v>
      </c>
      <c r="B140" s="55" t="s">
        <v>41</v>
      </c>
      <c r="C140" s="60" t="s">
        <v>222</v>
      </c>
      <c r="D140" s="158" t="s">
        <v>227</v>
      </c>
      <c r="E140" s="159">
        <v>1</v>
      </c>
      <c r="F140" s="92" t="s">
        <v>666</v>
      </c>
      <c r="G140" s="160">
        <v>0</v>
      </c>
      <c r="H140" s="146">
        <v>308.3</v>
      </c>
      <c r="I140" s="146">
        <v>1233.21</v>
      </c>
      <c r="J140" s="150">
        <f t="shared" si="4"/>
        <v>1541.51</v>
      </c>
    </row>
    <row r="141" spans="1:10" ht="14" x14ac:dyDescent="0.3">
      <c r="A141" s="55" t="s">
        <v>204</v>
      </c>
      <c r="B141" s="55" t="s">
        <v>41</v>
      </c>
      <c r="C141" s="63" t="s">
        <v>222</v>
      </c>
      <c r="D141" s="158" t="s">
        <v>227</v>
      </c>
      <c r="E141" s="159">
        <v>1</v>
      </c>
      <c r="F141" s="62" t="s">
        <v>660</v>
      </c>
      <c r="G141" s="160">
        <v>0</v>
      </c>
      <c r="H141" s="146">
        <v>308.3</v>
      </c>
      <c r="I141" s="146">
        <v>1233.21</v>
      </c>
      <c r="J141" s="150">
        <f t="shared" si="4"/>
        <v>1541.51</v>
      </c>
    </row>
    <row r="142" spans="1:10" ht="14" x14ac:dyDescent="0.3">
      <c r="A142" s="55" t="s">
        <v>189</v>
      </c>
      <c r="B142" s="55" t="s">
        <v>31</v>
      </c>
      <c r="C142" s="61" t="s">
        <v>219</v>
      </c>
      <c r="D142" s="158" t="s">
        <v>227</v>
      </c>
      <c r="E142" s="159">
        <v>1</v>
      </c>
      <c r="F142" s="62" t="s">
        <v>370</v>
      </c>
      <c r="G142" s="160">
        <v>0</v>
      </c>
      <c r="H142" s="146">
        <v>1310.28</v>
      </c>
      <c r="I142" s="146">
        <v>5241.1099999999997</v>
      </c>
      <c r="J142" s="149">
        <f t="shared" si="4"/>
        <v>6551.3899999999994</v>
      </c>
    </row>
    <row r="143" spans="1:10" ht="14" x14ac:dyDescent="0.3">
      <c r="A143" s="55" t="s">
        <v>180</v>
      </c>
      <c r="B143" s="58" t="s">
        <v>37</v>
      </c>
      <c r="C143" s="59" t="s">
        <v>634</v>
      </c>
      <c r="D143" s="158" t="s">
        <v>227</v>
      </c>
      <c r="E143" s="159">
        <v>1</v>
      </c>
      <c r="F143" s="62" t="s">
        <v>371</v>
      </c>
      <c r="G143" s="160">
        <v>0</v>
      </c>
      <c r="H143" s="146">
        <v>770.75</v>
      </c>
      <c r="I143" s="145">
        <v>3083.01</v>
      </c>
      <c r="J143" s="149">
        <f t="shared" si="4"/>
        <v>3853.76</v>
      </c>
    </row>
    <row r="144" spans="1:10" ht="14" x14ac:dyDescent="0.3">
      <c r="A144" s="55" t="s">
        <v>695</v>
      </c>
      <c r="B144" s="55" t="s">
        <v>449</v>
      </c>
      <c r="C144" s="61" t="s">
        <v>636</v>
      </c>
      <c r="D144" s="158" t="s">
        <v>227</v>
      </c>
      <c r="E144" s="159">
        <v>1</v>
      </c>
      <c r="F144" s="153" t="s">
        <v>619</v>
      </c>
      <c r="G144" s="160">
        <v>0</v>
      </c>
      <c r="H144" s="146">
        <v>3709.68</v>
      </c>
      <c r="I144" s="146">
        <v>14838.72</v>
      </c>
      <c r="J144" s="149">
        <f t="shared" si="4"/>
        <v>18548.399999999998</v>
      </c>
    </row>
    <row r="145" spans="1:10" ht="14" x14ac:dyDescent="0.3">
      <c r="A145" s="55" t="s">
        <v>181</v>
      </c>
      <c r="B145" s="57" t="s">
        <v>33</v>
      </c>
      <c r="C145" s="59" t="s">
        <v>222</v>
      </c>
      <c r="D145" s="158" t="s">
        <v>227</v>
      </c>
      <c r="E145" s="159">
        <v>1</v>
      </c>
      <c r="F145" s="61" t="s">
        <v>753</v>
      </c>
      <c r="G145" s="160">
        <v>0</v>
      </c>
      <c r="H145" s="146">
        <v>1079.06</v>
      </c>
      <c r="I145" s="145">
        <v>4316.21</v>
      </c>
      <c r="J145" s="149">
        <f t="shared" si="4"/>
        <v>5395.27</v>
      </c>
    </row>
    <row r="146" spans="1:10" ht="14" x14ac:dyDescent="0.3">
      <c r="A146" s="55" t="s">
        <v>694</v>
      </c>
      <c r="B146" s="55" t="s">
        <v>449</v>
      </c>
      <c r="C146" s="60" t="s">
        <v>226</v>
      </c>
      <c r="D146" s="158" t="s">
        <v>227</v>
      </c>
      <c r="E146" s="159">
        <v>1</v>
      </c>
      <c r="F146" s="62" t="s">
        <v>711</v>
      </c>
      <c r="G146" s="160">
        <v>0</v>
      </c>
      <c r="H146" s="146">
        <v>3709.68</v>
      </c>
      <c r="I146" s="146">
        <v>14838.72</v>
      </c>
      <c r="J146" s="149">
        <f t="shared" si="4"/>
        <v>18548.399999999998</v>
      </c>
    </row>
    <row r="147" spans="1:10" ht="14" x14ac:dyDescent="0.3">
      <c r="A147" s="55" t="s">
        <v>195</v>
      </c>
      <c r="B147" s="55" t="s">
        <v>41</v>
      </c>
      <c r="C147" s="61" t="s">
        <v>219</v>
      </c>
      <c r="D147" s="158" t="s">
        <v>227</v>
      </c>
      <c r="E147" s="159">
        <v>1</v>
      </c>
      <c r="F147" s="90" t="s">
        <v>661</v>
      </c>
      <c r="G147" s="160">
        <v>0</v>
      </c>
      <c r="H147" s="146">
        <v>308.3</v>
      </c>
      <c r="I147" s="146">
        <v>1233.21</v>
      </c>
      <c r="J147" s="150">
        <f t="shared" si="4"/>
        <v>1541.51</v>
      </c>
    </row>
    <row r="148" spans="1:10" ht="14" x14ac:dyDescent="0.3">
      <c r="A148" s="55" t="s">
        <v>195</v>
      </c>
      <c r="B148" s="55" t="s">
        <v>41</v>
      </c>
      <c r="C148" s="59" t="s">
        <v>634</v>
      </c>
      <c r="D148" s="158" t="s">
        <v>227</v>
      </c>
      <c r="E148" s="159">
        <v>1</v>
      </c>
      <c r="F148" s="62" t="s">
        <v>378</v>
      </c>
      <c r="G148" s="160">
        <v>0</v>
      </c>
      <c r="H148" s="146">
        <v>308.3</v>
      </c>
      <c r="I148" s="146">
        <v>1233.21</v>
      </c>
      <c r="J148" s="150">
        <f t="shared" si="4"/>
        <v>1541.51</v>
      </c>
    </row>
    <row r="149" spans="1:10" ht="14" x14ac:dyDescent="0.3">
      <c r="A149" s="55" t="s">
        <v>187</v>
      </c>
      <c r="B149" s="55" t="s">
        <v>25</v>
      </c>
      <c r="C149" s="59" t="s">
        <v>637</v>
      </c>
      <c r="D149" s="158" t="s">
        <v>227</v>
      </c>
      <c r="E149" s="159">
        <v>1</v>
      </c>
      <c r="F149" s="92" t="s">
        <v>624</v>
      </c>
      <c r="G149" s="160">
        <v>0</v>
      </c>
      <c r="H149" s="147">
        <v>2600</v>
      </c>
      <c r="I149" s="147">
        <v>10400</v>
      </c>
      <c r="J149" s="146">
        <f t="shared" si="4"/>
        <v>13000</v>
      </c>
    </row>
    <row r="150" spans="1:10" ht="14" x14ac:dyDescent="0.3">
      <c r="A150" s="55" t="s">
        <v>180</v>
      </c>
      <c r="B150" s="58" t="s">
        <v>37</v>
      </c>
      <c r="C150" s="61" t="s">
        <v>226</v>
      </c>
      <c r="D150" s="158" t="s">
        <v>227</v>
      </c>
      <c r="E150" s="159">
        <v>1</v>
      </c>
      <c r="F150" s="156" t="s">
        <v>655</v>
      </c>
      <c r="G150" s="160">
        <v>0</v>
      </c>
      <c r="H150" s="146">
        <v>770.75</v>
      </c>
      <c r="I150" s="145">
        <v>3083.01</v>
      </c>
      <c r="J150" s="149">
        <f t="shared" si="4"/>
        <v>3853.76</v>
      </c>
    </row>
    <row r="151" spans="1:10" ht="14" x14ac:dyDescent="0.3">
      <c r="A151" s="55" t="s">
        <v>185</v>
      </c>
      <c r="B151" s="55" t="s">
        <v>29</v>
      </c>
      <c r="C151" s="59" t="s">
        <v>634</v>
      </c>
      <c r="D151" s="158" t="s">
        <v>227</v>
      </c>
      <c r="E151" s="159">
        <v>1</v>
      </c>
      <c r="F151" s="156" t="s">
        <v>754</v>
      </c>
      <c r="G151" s="160">
        <v>0</v>
      </c>
      <c r="H151" s="146">
        <v>1425.9</v>
      </c>
      <c r="I151" s="146">
        <v>5703.56</v>
      </c>
      <c r="J151" s="149">
        <f t="shared" si="4"/>
        <v>7129.4600000000009</v>
      </c>
    </row>
    <row r="152" spans="1:10" ht="14" x14ac:dyDescent="0.3">
      <c r="A152" s="55" t="s">
        <v>185</v>
      </c>
      <c r="B152" s="55" t="s">
        <v>29</v>
      </c>
      <c r="C152" s="59" t="s">
        <v>219</v>
      </c>
      <c r="D152" s="158" t="s">
        <v>407</v>
      </c>
      <c r="E152" s="159">
        <v>1</v>
      </c>
      <c r="F152" s="62" t="s">
        <v>420</v>
      </c>
      <c r="G152" s="160">
        <v>0</v>
      </c>
      <c r="H152" s="146"/>
      <c r="I152" s="146">
        <v>5703.56</v>
      </c>
      <c r="J152" s="149">
        <f t="shared" si="4"/>
        <v>5703.56</v>
      </c>
    </row>
    <row r="153" spans="1:10" ht="14" x14ac:dyDescent="0.3">
      <c r="A153" s="55" t="s">
        <v>180</v>
      </c>
      <c r="B153" s="58" t="s">
        <v>37</v>
      </c>
      <c r="C153" s="61" t="s">
        <v>219</v>
      </c>
      <c r="D153" s="158" t="s">
        <v>227</v>
      </c>
      <c r="E153" s="159">
        <v>1</v>
      </c>
      <c r="F153" s="156" t="s">
        <v>713</v>
      </c>
      <c r="G153" s="160">
        <v>0</v>
      </c>
      <c r="H153" s="146">
        <v>770.75</v>
      </c>
      <c r="I153" s="145">
        <v>3083.01</v>
      </c>
      <c r="J153" s="149">
        <f t="shared" si="4"/>
        <v>3853.76</v>
      </c>
    </row>
    <row r="154" spans="1:10" ht="14" x14ac:dyDescent="0.3">
      <c r="A154" s="55" t="s">
        <v>180</v>
      </c>
      <c r="B154" s="58" t="s">
        <v>37</v>
      </c>
      <c r="C154" s="59" t="s">
        <v>634</v>
      </c>
      <c r="D154" s="158" t="s">
        <v>227</v>
      </c>
      <c r="E154" s="159">
        <v>1</v>
      </c>
      <c r="F154" s="151" t="s">
        <v>385</v>
      </c>
      <c r="G154" s="160">
        <v>0</v>
      </c>
      <c r="H154" s="146">
        <v>770.75</v>
      </c>
      <c r="I154" s="145">
        <v>3083.01</v>
      </c>
      <c r="J154" s="149">
        <f t="shared" si="4"/>
        <v>3853.76</v>
      </c>
    </row>
    <row r="155" spans="1:10" ht="14" x14ac:dyDescent="0.3">
      <c r="A155" s="60" t="s">
        <v>180</v>
      </c>
      <c r="B155" s="63" t="s">
        <v>37</v>
      </c>
      <c r="C155" s="61" t="s">
        <v>222</v>
      </c>
      <c r="D155" s="158" t="s">
        <v>386</v>
      </c>
      <c r="E155" s="159">
        <v>1</v>
      </c>
      <c r="F155" s="60" t="s">
        <v>386</v>
      </c>
      <c r="G155" s="160">
        <v>0</v>
      </c>
      <c r="H155" s="146">
        <v>770.75</v>
      </c>
      <c r="I155" s="146">
        <v>3083.01</v>
      </c>
      <c r="J155" s="150">
        <f t="shared" si="4"/>
        <v>3853.76</v>
      </c>
    </row>
    <row r="156" spans="1:10" ht="14" x14ac:dyDescent="0.3">
      <c r="A156" s="60" t="s">
        <v>183</v>
      </c>
      <c r="B156" s="61" t="s">
        <v>27</v>
      </c>
      <c r="C156" s="63" t="s">
        <v>679</v>
      </c>
      <c r="D156" s="158" t="s">
        <v>386</v>
      </c>
      <c r="E156" s="159">
        <v>1</v>
      </c>
      <c r="F156" s="89" t="s">
        <v>386</v>
      </c>
      <c r="G156" s="160">
        <v>0</v>
      </c>
      <c r="H156" s="146">
        <v>1695.65</v>
      </c>
      <c r="I156" s="146">
        <v>6782.61</v>
      </c>
      <c r="J156" s="150">
        <f t="shared" si="4"/>
        <v>8478.26</v>
      </c>
    </row>
    <row r="157" spans="1:10" ht="14" x14ac:dyDescent="0.3">
      <c r="A157" s="60" t="s">
        <v>182</v>
      </c>
      <c r="B157" s="59" t="s">
        <v>39</v>
      </c>
      <c r="C157" s="63" t="s">
        <v>226</v>
      </c>
      <c r="D157" s="158" t="s">
        <v>386</v>
      </c>
      <c r="E157" s="159">
        <v>1</v>
      </c>
      <c r="F157" s="153" t="s">
        <v>386</v>
      </c>
      <c r="G157" s="160">
        <v>0</v>
      </c>
      <c r="H157" s="146">
        <v>500.99</v>
      </c>
      <c r="I157" s="146">
        <v>2003.96</v>
      </c>
      <c r="J157" s="150">
        <f t="shared" si="4"/>
        <v>2504.9499999999998</v>
      </c>
    </row>
    <row r="158" spans="1:10" ht="14" x14ac:dyDescent="0.3">
      <c r="A158" s="55" t="s">
        <v>183</v>
      </c>
      <c r="B158" s="57" t="s">
        <v>27</v>
      </c>
      <c r="C158" s="59" t="s">
        <v>222</v>
      </c>
      <c r="D158" s="158" t="s">
        <v>386</v>
      </c>
      <c r="E158" s="159">
        <v>1</v>
      </c>
      <c r="F158" s="62" t="s">
        <v>386</v>
      </c>
      <c r="G158" s="160">
        <v>0</v>
      </c>
      <c r="H158" s="146">
        <v>1695.65</v>
      </c>
      <c r="I158" s="146">
        <v>6782.61</v>
      </c>
      <c r="J158" s="149">
        <f t="shared" si="4"/>
        <v>8478.26</v>
      </c>
    </row>
    <row r="159" spans="1:10" ht="14" x14ac:dyDescent="0.3">
      <c r="A159" s="55" t="s">
        <v>183</v>
      </c>
      <c r="B159" s="57" t="s">
        <v>27</v>
      </c>
      <c r="C159" s="60" t="s">
        <v>219</v>
      </c>
      <c r="D159" s="158" t="s">
        <v>386</v>
      </c>
      <c r="E159" s="159">
        <v>1</v>
      </c>
      <c r="F159" s="92" t="s">
        <v>386</v>
      </c>
      <c r="G159" s="160">
        <v>0</v>
      </c>
      <c r="H159" s="146">
        <v>1695.65</v>
      </c>
      <c r="I159" s="146">
        <v>6782.61</v>
      </c>
      <c r="J159" s="149">
        <f t="shared" si="4"/>
        <v>8478.26</v>
      </c>
    </row>
    <row r="160" spans="1:10" ht="14" x14ac:dyDescent="0.3">
      <c r="A160" s="55" t="s">
        <v>188</v>
      </c>
      <c r="B160" s="55" t="s">
        <v>35</v>
      </c>
      <c r="C160" s="59" t="s">
        <v>226</v>
      </c>
      <c r="D160" s="158" t="s">
        <v>386</v>
      </c>
      <c r="E160" s="159">
        <v>1</v>
      </c>
      <c r="F160" s="156" t="s">
        <v>386</v>
      </c>
      <c r="G160" s="160">
        <v>0</v>
      </c>
      <c r="H160" s="146">
        <v>936.46</v>
      </c>
      <c r="I160" s="146">
        <v>3745.85</v>
      </c>
      <c r="J160" s="149">
        <f t="shared" si="4"/>
        <v>4682.3099999999995</v>
      </c>
    </row>
    <row r="161" spans="1:30" ht="14" x14ac:dyDescent="0.3">
      <c r="A161" s="55" t="s">
        <v>181</v>
      </c>
      <c r="B161" s="57" t="s">
        <v>33</v>
      </c>
      <c r="C161" s="63" t="s">
        <v>637</v>
      </c>
      <c r="D161" s="158" t="s">
        <v>386</v>
      </c>
      <c r="E161" s="159">
        <v>1</v>
      </c>
      <c r="F161" s="92" t="s">
        <v>386</v>
      </c>
      <c r="G161" s="160">
        <v>0</v>
      </c>
      <c r="H161" s="146">
        <v>1079.06</v>
      </c>
      <c r="I161" s="145">
        <v>4316.21</v>
      </c>
      <c r="J161" s="149">
        <f t="shared" si="4"/>
        <v>5395.27</v>
      </c>
    </row>
    <row r="162" spans="1:30" ht="14" x14ac:dyDescent="0.3">
      <c r="A162" s="55" t="s">
        <v>189</v>
      </c>
      <c r="B162" s="55" t="s">
        <v>31</v>
      </c>
      <c r="C162" s="61" t="s">
        <v>219</v>
      </c>
      <c r="D162" s="158" t="s">
        <v>386</v>
      </c>
      <c r="E162" s="159">
        <v>1</v>
      </c>
      <c r="F162" s="60" t="s">
        <v>386</v>
      </c>
      <c r="G162" s="160">
        <v>0</v>
      </c>
      <c r="H162" s="146">
        <v>1310.28</v>
      </c>
      <c r="I162" s="146">
        <v>5241.1099999999997</v>
      </c>
      <c r="J162" s="149">
        <f t="shared" si="4"/>
        <v>6551.3899999999994</v>
      </c>
    </row>
    <row r="163" spans="1:30" ht="14.5" x14ac:dyDescent="0.3">
      <c r="A163" s="55" t="s">
        <v>187</v>
      </c>
      <c r="B163" s="55" t="s">
        <v>25</v>
      </c>
      <c r="C163" s="63" t="s">
        <v>637</v>
      </c>
      <c r="D163" s="158" t="s">
        <v>386</v>
      </c>
      <c r="E163" s="159">
        <v>1</v>
      </c>
      <c r="F163" s="156" t="s">
        <v>386</v>
      </c>
      <c r="G163" s="160">
        <v>0</v>
      </c>
      <c r="H163" s="147">
        <v>2600</v>
      </c>
      <c r="I163" s="147">
        <v>10400</v>
      </c>
      <c r="J163" s="146">
        <f t="shared" si="4"/>
        <v>13000</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187</v>
      </c>
      <c r="B164" s="55" t="s">
        <v>25</v>
      </c>
      <c r="C164" s="60" t="s">
        <v>226</v>
      </c>
      <c r="D164" s="158" t="s">
        <v>386</v>
      </c>
      <c r="E164" s="159">
        <v>1</v>
      </c>
      <c r="F164" s="61" t="s">
        <v>386</v>
      </c>
      <c r="G164" s="160">
        <v>0</v>
      </c>
      <c r="H164" s="147">
        <v>2600</v>
      </c>
      <c r="I164" s="147">
        <v>10400</v>
      </c>
      <c r="J164" s="146">
        <f t="shared" si="4"/>
        <v>13000</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196</v>
      </c>
      <c r="B165" s="57" t="s">
        <v>33</v>
      </c>
      <c r="C165" s="63" t="s">
        <v>219</v>
      </c>
      <c r="D165" s="158" t="s">
        <v>386</v>
      </c>
      <c r="E165" s="159">
        <v>1</v>
      </c>
      <c r="F165" s="60" t="s">
        <v>386</v>
      </c>
      <c r="G165" s="160">
        <v>0</v>
      </c>
      <c r="H165" s="146">
        <v>1079.06</v>
      </c>
      <c r="I165" s="145">
        <v>4316.21</v>
      </c>
      <c r="J165" s="149">
        <f t="shared" si="4"/>
        <v>5395.27</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205</v>
      </c>
      <c r="B166" s="55" t="s">
        <v>449</v>
      </c>
      <c r="C166" s="59" t="s">
        <v>634</v>
      </c>
      <c r="D166" s="158" t="s">
        <v>386</v>
      </c>
      <c r="E166" s="159">
        <v>1</v>
      </c>
      <c r="F166" s="62" t="s">
        <v>386</v>
      </c>
      <c r="G166" s="160">
        <v>0</v>
      </c>
      <c r="H166" s="146">
        <v>3709.68</v>
      </c>
      <c r="I166" s="146">
        <v>14838.72</v>
      </c>
      <c r="J166" s="149">
        <f t="shared" si="4"/>
        <v>18548.399999999998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185</v>
      </c>
      <c r="B167" s="55" t="s">
        <v>29</v>
      </c>
      <c r="C167" s="61" t="s">
        <v>636</v>
      </c>
      <c r="D167" s="158" t="s">
        <v>386</v>
      </c>
      <c r="E167" s="159">
        <v>1</v>
      </c>
      <c r="F167" s="144" t="s">
        <v>386</v>
      </c>
      <c r="G167" s="160">
        <v>0</v>
      </c>
      <c r="H167" s="146">
        <v>1425.9</v>
      </c>
      <c r="I167" s="146">
        <v>5703.56</v>
      </c>
      <c r="J167" s="149">
        <f t="shared" ref="J167:J174" si="5">H167+I167</f>
        <v>7129.4600000000009</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180</v>
      </c>
      <c r="B168" s="58" t="s">
        <v>37</v>
      </c>
      <c r="C168" s="61" t="s">
        <v>226</v>
      </c>
      <c r="D168" s="158" t="s">
        <v>227</v>
      </c>
      <c r="E168" s="159">
        <v>1</v>
      </c>
      <c r="F168" s="129" t="s">
        <v>387</v>
      </c>
      <c r="G168" s="160">
        <v>0</v>
      </c>
      <c r="H168" s="146">
        <v>770.75</v>
      </c>
      <c r="I168" s="145">
        <v>3083.01</v>
      </c>
      <c r="J168" s="149">
        <f t="shared" si="5"/>
        <v>3853.76</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182</v>
      </c>
      <c r="B169" s="56" t="s">
        <v>39</v>
      </c>
      <c r="C169" s="59" t="s">
        <v>634</v>
      </c>
      <c r="D169" s="158" t="s">
        <v>227</v>
      </c>
      <c r="E169" s="159">
        <v>1</v>
      </c>
      <c r="F169" s="156" t="s">
        <v>714</v>
      </c>
      <c r="G169" s="160">
        <v>0</v>
      </c>
      <c r="H169" s="146">
        <v>500.99</v>
      </c>
      <c r="I169" s="146">
        <v>2003.96</v>
      </c>
      <c r="J169" s="149">
        <f t="shared" si="5"/>
        <v>2504.9499999999998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180</v>
      </c>
      <c r="B170" s="58" t="s">
        <v>37</v>
      </c>
      <c r="C170" s="61" t="s">
        <v>226</v>
      </c>
      <c r="D170" s="158" t="s">
        <v>227</v>
      </c>
      <c r="E170" s="159">
        <v>1</v>
      </c>
      <c r="F170" s="60" t="s">
        <v>715</v>
      </c>
      <c r="G170" s="160">
        <v>0</v>
      </c>
      <c r="H170" s="146">
        <v>770.75</v>
      </c>
      <c r="I170" s="145">
        <v>3083.01</v>
      </c>
      <c r="J170" s="149">
        <f t="shared" si="5"/>
        <v>3853.76</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185</v>
      </c>
      <c r="B171" s="55" t="s">
        <v>29</v>
      </c>
      <c r="C171" s="61" t="s">
        <v>219</v>
      </c>
      <c r="D171" s="158" t="s">
        <v>227</v>
      </c>
      <c r="E171" s="159">
        <v>1</v>
      </c>
      <c r="F171" s="60" t="s">
        <v>388</v>
      </c>
      <c r="G171" s="160">
        <v>0</v>
      </c>
      <c r="H171" s="146">
        <v>1425.9</v>
      </c>
      <c r="I171" s="146">
        <v>5703.56</v>
      </c>
      <c r="J171" s="149">
        <f t="shared" si="5"/>
        <v>7129.4600000000009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188</v>
      </c>
      <c r="B172" s="55" t="s">
        <v>35</v>
      </c>
      <c r="C172" s="59" t="s">
        <v>636</v>
      </c>
      <c r="D172" s="158" t="s">
        <v>227</v>
      </c>
      <c r="E172" s="159">
        <v>1</v>
      </c>
      <c r="F172" s="90" t="s">
        <v>716</v>
      </c>
      <c r="G172" s="160">
        <v>0</v>
      </c>
      <c r="H172" s="146">
        <v>936.46</v>
      </c>
      <c r="I172" s="146">
        <v>3745.85</v>
      </c>
      <c r="J172" s="149">
        <f t="shared" si="5"/>
        <v>4682.3099999999995</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180</v>
      </c>
      <c r="B173" s="58" t="s">
        <v>37</v>
      </c>
      <c r="C173" s="63" t="s">
        <v>219</v>
      </c>
      <c r="D173" s="158" t="s">
        <v>227</v>
      </c>
      <c r="E173" s="159">
        <v>1</v>
      </c>
      <c r="F173" s="90" t="s">
        <v>738</v>
      </c>
      <c r="G173" s="160">
        <v>0</v>
      </c>
      <c r="H173" s="146">
        <v>770.75</v>
      </c>
      <c r="I173" s="145">
        <v>3083.01</v>
      </c>
      <c r="J173" s="149">
        <f t="shared" si="5"/>
        <v>3853.76</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181</v>
      </c>
      <c r="B174" s="57" t="s">
        <v>33</v>
      </c>
      <c r="C174" s="59" t="s">
        <v>222</v>
      </c>
      <c r="D174" s="158" t="s">
        <v>227</v>
      </c>
      <c r="E174" s="159">
        <v>1</v>
      </c>
      <c r="F174" s="63" t="s">
        <v>609</v>
      </c>
      <c r="G174" s="160">
        <v>0</v>
      </c>
      <c r="H174" s="146">
        <v>1079.06</v>
      </c>
      <c r="I174" s="145">
        <v>4316.21</v>
      </c>
      <c r="J174" s="149">
        <f t="shared" si="5"/>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25.5" customHeight="1" x14ac:dyDescent="0.3">
      <c r="A176" s="22" t="s">
        <v>23</v>
      </c>
      <c r="B176" s="70" t="s">
        <v>437</v>
      </c>
      <c r="C176" s="23">
        <v>1</v>
      </c>
      <c r="D176" s="23">
        <v>0</v>
      </c>
      <c r="E176" s="23">
        <f t="shared" ref="E176:E187" si="6">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6"/>
        <v>7</v>
      </c>
      <c r="F177" s="24"/>
      <c r="G177" s="25">
        <f>SUMIF($B$7:$B$174,"DAS",$G$7:$G$174)</f>
        <v>0</v>
      </c>
      <c r="H177" s="25">
        <f>SUMIF($B$7:$B$174,"DIRETOR",$H$7:$H$174)-SUMIFS($H$7:$H$174,$D$7:$D$174,"VAGO",$B$7:$B$174,"DIRETOR")</f>
        <v>18548.399999999998</v>
      </c>
      <c r="I177" s="25">
        <f>SUMIF($B$7:$B$174,"DIRETOR",$I$7:$I$174)-SUMIFS($I$7:$I$174,$D$7:$D$174,"VAGO",$B$7:$B$174,"DIRETOR")</f>
        <v>89032.319999999992</v>
      </c>
      <c r="J177" s="25">
        <f>SUMIF($B$7:$B$174,"DIRETOR",$J$7:$J$174)</f>
        <v>126129.11999999998</v>
      </c>
      <c r="K177" s="26"/>
      <c r="L177" s="26"/>
      <c r="M177" s="26"/>
      <c r="N177" s="26"/>
      <c r="O177" s="26"/>
      <c r="P177" s="26"/>
      <c r="Q177" s="26"/>
    </row>
    <row r="178" spans="1:30" ht="28" x14ac:dyDescent="0.3">
      <c r="A178" s="22" t="s">
        <v>24</v>
      </c>
      <c r="B178" s="15" t="s">
        <v>25</v>
      </c>
      <c r="C178" s="23">
        <v>7</v>
      </c>
      <c r="D178" s="23">
        <v>2</v>
      </c>
      <c r="E178" s="23">
        <f>C178+D178</f>
        <v>9</v>
      </c>
      <c r="F178" s="27"/>
      <c r="G178" s="25">
        <f>SUMIF($B$7:$B$174,"DAS-1",$G$7:$G$174)</f>
        <v>0</v>
      </c>
      <c r="H178" s="25">
        <f>SUMIF($B$7:$B$174,"DAS-1",$H$7:$H$174)-SUMIFS($H$7:$H$174,$D$7:$D$174,"VAGO",$B$7:$B$174,"DAS-1")</f>
        <v>15600</v>
      </c>
      <c r="I178" s="25">
        <f>SUMIF($B$7:$B$174,"DAS-1",$I$7:$I$174)-SUMIFS($I$7:$I$174,$D$7:$D$174,"VAGO",$B$7:$B$174,"DAS-1")</f>
        <v>72800</v>
      </c>
      <c r="J178" s="25">
        <f>SUMIF($B$7:$B$174,"DAS-1",$J$7:$J$174)</f>
        <v>114400</v>
      </c>
      <c r="K178" s="97"/>
      <c r="L178" s="26"/>
      <c r="M178" s="26"/>
      <c r="N178" s="26"/>
      <c r="O178" s="26"/>
      <c r="P178" s="26"/>
      <c r="Q178" s="26"/>
    </row>
    <row r="179" spans="1:30" ht="28" x14ac:dyDescent="0.3">
      <c r="A179" s="22" t="s">
        <v>26</v>
      </c>
      <c r="B179" s="15" t="s">
        <v>27</v>
      </c>
      <c r="C179" s="23">
        <f>SUMIFS($E$7:$E$174,$B$7:$B$174,"DAS-2",$D$7:$D$174,"&lt;&gt;VAGO")</f>
        <v>25</v>
      </c>
      <c r="D179" s="23">
        <f>SUMIFS($E$7:$E$174,$B$7:$B$174,"DAS-2",$D$7:$D$174,"VAGO")</f>
        <v>3</v>
      </c>
      <c r="E179" s="23">
        <f t="shared" si="6"/>
        <v>28</v>
      </c>
      <c r="F179" s="27"/>
      <c r="G179" s="25">
        <f>SUMIF($B$7:$B$174,"DAS-2",$G$7:$G$174)</f>
        <v>0</v>
      </c>
      <c r="H179" s="25">
        <f>SUMIF($B$7:$B$174,"DAS-2",$H$7:$H$174)-SUMIFS($H$7:$H$174,$D$7:$D$174,"VAGO",$B$7:$B$174,"DAS-2")</f>
        <v>35608.650000000023</v>
      </c>
      <c r="I179" s="25">
        <f>SUMIF($B$7:$B$174,"DAS-2",$I$7:$I$174)-SUMIFS($I$7:$I$174,$D$7:$D$174,"VAGO",$B$7:$B$174,"DAS-2")</f>
        <v>169565.24999999988</v>
      </c>
      <c r="J179" s="25">
        <f>SUMIF($B$7:$B$174,"DAS-2",$J$7:$J$174)</f>
        <v>230608.68000000005</v>
      </c>
      <c r="K179" s="26"/>
      <c r="L179" s="26"/>
      <c r="M179" s="26"/>
      <c r="N179" s="26"/>
      <c r="O179" s="26"/>
      <c r="P179" s="26"/>
      <c r="Q179" s="26"/>
    </row>
    <row r="180" spans="1:30" ht="28" x14ac:dyDescent="0.3">
      <c r="A180" s="22" t="s">
        <v>28</v>
      </c>
      <c r="B180" s="15" t="s">
        <v>29</v>
      </c>
      <c r="C180" s="23">
        <v>12</v>
      </c>
      <c r="D180" s="23">
        <v>1</v>
      </c>
      <c r="E180" s="23">
        <f t="shared" si="6"/>
        <v>13</v>
      </c>
      <c r="F180" s="27"/>
      <c r="G180" s="25">
        <f>SUMIF($B$7:$B$174,"DAS-3",$G$7:$G$174)</f>
        <v>0</v>
      </c>
      <c r="H180" s="25">
        <f>SUMIF($B$7:$B$174,"DAS-3",$H$7:$H$174)-SUMIFS($H$7:$H$174,$D$7:$D$174,"VAGO",$B$7:$B$174,"DAS-3")</f>
        <v>15684.9</v>
      </c>
      <c r="I180" s="25">
        <f>SUMIF($B$7:$B$174,"DAS-3",$I$7:$I$174)-SUMIFS($I$7:$I$174,$D$7:$D$174,"VAGO",$B$7:$B$174,"DAS-3")</f>
        <v>68442.719999999987</v>
      </c>
      <c r="J180" s="25">
        <f>SUMIF($B$7:$B$174,"DAS-3",$J$7:$J$174)</f>
        <v>91257.080000000016</v>
      </c>
      <c r="K180" s="26"/>
      <c r="L180" s="26"/>
      <c r="M180" s="26"/>
      <c r="N180" s="26"/>
      <c r="O180" s="26"/>
      <c r="P180" s="26"/>
      <c r="Q180" s="26"/>
    </row>
    <row r="181" spans="1:30" ht="28" x14ac:dyDescent="0.3">
      <c r="A181" s="28" t="s">
        <v>30</v>
      </c>
      <c r="B181" s="15" t="s">
        <v>31</v>
      </c>
      <c r="C181" s="23">
        <v>23</v>
      </c>
      <c r="D181" s="23">
        <v>1</v>
      </c>
      <c r="E181" s="23">
        <f t="shared" si="6"/>
        <v>24</v>
      </c>
      <c r="F181" s="29"/>
      <c r="G181" s="25">
        <f>SUMIF($B$7:$B$174,"DAS-4",$G$7:$G$174)</f>
        <v>0</v>
      </c>
      <c r="H181" s="25">
        <f>SUMIF($B$7:$B$174,"DAS-4",$H$7:$H$174)-SUMIFS($H$7:$H$174,$D$7:$D$174,"VAGO",$B$7:$B$174,"DAS-4")</f>
        <v>22274.76</v>
      </c>
      <c r="I181" s="25">
        <f>SUMIF($B$7:$B$174,"DAS-4",$I$7:$I$174)-SUMIFS($I$7:$I$174,$D$7:$D$174,"VAGO",$B$7:$B$174,"DAS-4")</f>
        <v>120545.53</v>
      </c>
      <c r="J181" s="25">
        <f>SUMIF($B$7:$B$174,"DAS-4",$J$7:$J$174)</f>
        <v>149371.68</v>
      </c>
      <c r="K181" s="26"/>
      <c r="L181" s="26"/>
      <c r="M181" s="26"/>
      <c r="N181" s="26"/>
      <c r="O181" s="26"/>
      <c r="P181" s="26"/>
      <c r="Q181" s="26"/>
    </row>
    <row r="182" spans="1:30" ht="28" x14ac:dyDescent="0.3">
      <c r="A182" s="28" t="s">
        <v>32</v>
      </c>
      <c r="B182" s="15" t="s">
        <v>33</v>
      </c>
      <c r="C182" s="23">
        <v>18</v>
      </c>
      <c r="D182" s="23">
        <v>2</v>
      </c>
      <c r="E182" s="23">
        <f t="shared" si="6"/>
        <v>20</v>
      </c>
      <c r="F182" s="29"/>
      <c r="G182" s="25">
        <f>SUMIF($B$7:$B$174,"DAS-5",$G$7:$G$174)</f>
        <v>0</v>
      </c>
      <c r="H182" s="25">
        <f>SUMIF($B$7:$B$174,"DAS-5",$H$7:$H$174)-SUMIFS($H$7:$H$174,$D$7:$D$174,"VAGO",$B$7:$B$174,"DAS-5")</f>
        <v>14027.779999999995</v>
      </c>
      <c r="I182" s="25">
        <f>SUMIF($B$7:$B$174,"DAS-5",$I$7:$I$174)-SUMIFS($I$7:$I$174,$D$7:$D$174,"VAGO",$B$7:$B$174,"DAS-5")</f>
        <v>77691.780000000028</v>
      </c>
      <c r="J182" s="25">
        <f>SUMIF($B$7:$B$174,"DAS-5",$J$7:$J$174)</f>
        <v>102510.10000000005</v>
      </c>
      <c r="K182" s="26"/>
      <c r="L182" s="26"/>
      <c r="M182" s="26"/>
      <c r="N182" s="26"/>
      <c r="O182" s="26"/>
      <c r="P182" s="26"/>
      <c r="Q182" s="26"/>
    </row>
    <row r="183" spans="1:30" ht="14.5" x14ac:dyDescent="0.3">
      <c r="A183" s="28" t="s">
        <v>34</v>
      </c>
      <c r="B183" s="15" t="s">
        <v>35</v>
      </c>
      <c r="C183" s="23">
        <v>4</v>
      </c>
      <c r="D183" s="23">
        <v>1</v>
      </c>
      <c r="E183" s="23">
        <f t="shared" si="6"/>
        <v>5</v>
      </c>
      <c r="F183" s="29"/>
      <c r="G183" s="25">
        <f>SUMIF($B$7:$B$174,"CAA-1",$G$7:$G$174)</f>
        <v>0</v>
      </c>
      <c r="H183" s="25">
        <f>SUMIF($B$7:$B$174,"CAA-1",$H$7:$H$174)-SUMIFS($H$7:$H$174,$D$7:$D$174,"VAGO",$B$7:$B$174,"CAA-1")</f>
        <v>3745.84</v>
      </c>
      <c r="I183" s="25">
        <f>SUMIF($B$7:$B$174,"CAA-1",$I$7:$I$174)-SUMIFS($I$7:$I$174,$D$7:$D$174,"VAGO",$B$7:$B$174,"CAA-1")</f>
        <v>14983.4</v>
      </c>
      <c r="J183" s="25">
        <f>SUMIF($B$7:$B$174,"CAA-1",$J$7:$J$174)</f>
        <v>23411.549999999996</v>
      </c>
      <c r="K183" s="26"/>
      <c r="L183" s="26"/>
      <c r="M183" s="26"/>
      <c r="N183" s="26"/>
      <c r="O183" s="26"/>
      <c r="P183" s="26"/>
      <c r="Q183" s="26"/>
    </row>
    <row r="184" spans="1:30" ht="14.5" x14ac:dyDescent="0.3">
      <c r="A184" s="28" t="s">
        <v>36</v>
      </c>
      <c r="B184" s="15" t="s">
        <v>37</v>
      </c>
      <c r="C184" s="23">
        <v>25</v>
      </c>
      <c r="D184" s="23">
        <v>1</v>
      </c>
      <c r="E184" s="23">
        <f t="shared" si="6"/>
        <v>26</v>
      </c>
      <c r="F184" s="29"/>
      <c r="G184" s="25">
        <f>SUMIF($B$7:$B$174,"CAA-2",$G$7:$G$174)</f>
        <v>0</v>
      </c>
      <c r="H184" s="25">
        <f>SUMIF($B$7:$B$174,"CAA-2",$H$7:$H$174)-SUMIFS($H$7:$H$174,$D$7:$D$174,"VAGO",$B$7:$B$174,"CAA-2")</f>
        <v>17727.25</v>
      </c>
      <c r="I184" s="25">
        <f>SUMIF($B$7:$B$174,"CAA-2",$I$7:$I$174)-SUMIFS($I$7:$I$174,$D$7:$D$174,"VAGO",$B$7:$B$174,"CAA-2")</f>
        <v>77075.250000000015</v>
      </c>
      <c r="J184" s="25">
        <f>SUMIF($B$7:$B$174,"CAA-2",$J$7:$J$174)</f>
        <v>98656.25999999998</v>
      </c>
      <c r="K184" s="26"/>
      <c r="L184" s="26"/>
      <c r="M184" s="26"/>
      <c r="N184" s="26"/>
      <c r="O184" s="26"/>
      <c r="P184" s="26"/>
      <c r="Q184" s="26"/>
    </row>
    <row r="185" spans="1:30" ht="14.5" x14ac:dyDescent="0.3">
      <c r="A185" s="28" t="s">
        <v>38</v>
      </c>
      <c r="B185" s="15" t="s">
        <v>39</v>
      </c>
      <c r="C185" s="23">
        <v>22</v>
      </c>
      <c r="D185" s="23">
        <v>1</v>
      </c>
      <c r="E185" s="23">
        <f t="shared" si="6"/>
        <v>23</v>
      </c>
      <c r="F185" s="27"/>
      <c r="G185" s="25">
        <f>SUMIF($B$7:$B$174,"CAA-3",$G$7:$G$174)</f>
        <v>0</v>
      </c>
      <c r="H185" s="25">
        <f>SUMIF($B$7:$B$174,"CAA-3",$H$7:$H$174)-SUMIFS($H$7:$H$174,$D$7:$D$174,"VAGO",$B$7:$B$174,"CAA-3")</f>
        <v>9518.8099999999977</v>
      </c>
      <c r="I185" s="25">
        <f>SUMIF($B$7:$B$174,"CAA-3",$I$7:$I$174)-SUMIFS($I$7:$I$174,$D$7:$D$174,"VAGO",$B$7:$B$174,"CAA-3")</f>
        <v>44087.119999999988</v>
      </c>
      <c r="J185" s="25">
        <f>SUMIF($B$7:$B$174,"CAA-3",$J$7:$J$174)</f>
        <v>56110.879999999976</v>
      </c>
      <c r="K185" s="26"/>
      <c r="L185" s="26"/>
      <c r="M185" s="26"/>
      <c r="N185" s="26"/>
      <c r="O185" s="26"/>
      <c r="P185" s="26"/>
      <c r="Q185" s="26"/>
    </row>
    <row r="186" spans="1:30" ht="14.5" x14ac:dyDescent="0.3">
      <c r="A186" s="28" t="s">
        <v>40</v>
      </c>
      <c r="B186" s="15" t="s">
        <v>41</v>
      </c>
      <c r="C186" s="23">
        <v>10</v>
      </c>
      <c r="D186" s="23">
        <v>0</v>
      </c>
      <c r="E186" s="23">
        <f t="shared" si="6"/>
        <v>10</v>
      </c>
      <c r="F186" s="27"/>
      <c r="G186" s="25">
        <f>SUMIF($B$7:$B$174,"CAA-4",$G$7:$G$174)</f>
        <v>0</v>
      </c>
      <c r="H186" s="25">
        <f>SUMIF($B$7:$B$174,"CAA-4",$H$7:$H$174)-SUMIFS($H$7:$H$174,$D$7:$D$174,"VAGO",$B$7:$B$174,"CAA-4")</f>
        <v>3083.0000000000005</v>
      </c>
      <c r="I186" s="25">
        <f>SUMIF($B$7:$B$174,"CAA-4",$I$7:$I$174)-SUMIFS($I$7:$I$174,$D$7:$D$174,"VAGO",$B$7:$B$174,"CAA-4")</f>
        <v>12332.099999999999</v>
      </c>
      <c r="J186" s="25">
        <f>SUMIF($B$7:$B$174,"CAA-4",$J$7:$J$174)</f>
        <v>15415.1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6"/>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155</v>
      </c>
      <c r="D188" s="20">
        <f>SUM(D176:D187)</f>
        <v>13</v>
      </c>
      <c r="E188" s="20">
        <f>SUM(E176:E187)</f>
        <v>168</v>
      </c>
      <c r="F188" s="21"/>
      <c r="G188" s="30">
        <f t="shared" ref="G188:I188" si="7">SUM(G176:G187)</f>
        <v>0</v>
      </c>
      <c r="H188" s="30">
        <f t="shared" si="7"/>
        <v>165754.90999999997</v>
      </c>
      <c r="I188" s="30">
        <f t="shared" si="7"/>
        <v>770637.58999999985</v>
      </c>
      <c r="J188" s="30">
        <f>SUM(J176:J187)</f>
        <v>1041888.0900000002</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8">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8"/>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9">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28" x14ac:dyDescent="0.3">
      <c r="A196" s="22" t="s">
        <v>65</v>
      </c>
      <c r="B196" s="38" t="s">
        <v>66</v>
      </c>
      <c r="C196" s="23">
        <f>SUMIFS($E$192:$E$193,$B$192:$B$193,"FDA-1",$D$192:$D$193,"&lt;&gt;VAGO")</f>
        <v>0</v>
      </c>
      <c r="D196" s="23">
        <f>SUMIFS($E$192:$E$193,$B$192:$B$193,"FDA-1",$D$192:$D$193,"VAGO")</f>
        <v>0</v>
      </c>
      <c r="E196" s="23">
        <f t="shared" si="9"/>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28" x14ac:dyDescent="0.3">
      <c r="A197" s="22" t="s">
        <v>67</v>
      </c>
      <c r="B197" s="38" t="s">
        <v>68</v>
      </c>
      <c r="C197" s="23">
        <f>SUMIFS($E$192:$E$193,$B$192:$B$193,"FDA-2",$D$192:$D$193,"&lt;&gt;VAGO")</f>
        <v>0</v>
      </c>
      <c r="D197" s="23">
        <f>SUMIFS($E$192:$E$193,$B$192:$B$193,"FDA-2",$D$192:$D$193,"VAGO")</f>
        <v>0</v>
      </c>
      <c r="E197" s="23">
        <f t="shared" si="9"/>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28" x14ac:dyDescent="0.3">
      <c r="A198" s="22" t="s">
        <v>69</v>
      </c>
      <c r="B198" s="38" t="s">
        <v>70</v>
      </c>
      <c r="C198" s="23">
        <f>SUMIFS($E$192:$E$193,$B$192:$B$193,"FDA-3",$D$192:$D$193,"&lt;&gt;VAGO")</f>
        <v>0</v>
      </c>
      <c r="D198" s="23">
        <f>SUMIFS($E$192:$E$193,$B$192:$B$193,"FDA-3",$D$192:$D$193,"VAGO")</f>
        <v>0</v>
      </c>
      <c r="E198" s="23">
        <f t="shared" si="9"/>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28" x14ac:dyDescent="0.3">
      <c r="A199" s="22" t="s">
        <v>71</v>
      </c>
      <c r="B199" s="38" t="s">
        <v>72</v>
      </c>
      <c r="C199" s="23">
        <f>SUMIFS($E$192:$E$193,$B$192:$B$193,"FDA-4",$D$192:$D$193,"&lt;&gt;VAGO")</f>
        <v>0</v>
      </c>
      <c r="D199" s="23">
        <f>SUMIFS($E$192:$E$193,$B$192:$B$193,"FDA-4",$D$192:$D$193,"VAGO")</f>
        <v>0</v>
      </c>
      <c r="E199" s="23">
        <f t="shared" si="9"/>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0">SUM(C196:C199)</f>
        <v>0</v>
      </c>
      <c r="D200" s="20">
        <f t="shared" si="10"/>
        <v>0</v>
      </c>
      <c r="E200" s="20">
        <f t="shared" si="10"/>
        <v>0</v>
      </c>
      <c r="F200" s="36"/>
      <c r="G200" s="39">
        <f t="shared" ref="G200:I200" si="11">SUM(G195:G199)</f>
        <v>0</v>
      </c>
      <c r="H200" s="39">
        <f t="shared" si="11"/>
        <v>0</v>
      </c>
      <c r="I200" s="39">
        <f t="shared" si="11"/>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684</v>
      </c>
      <c r="D205" s="94" t="s">
        <v>227</v>
      </c>
      <c r="E205" s="15">
        <v>1</v>
      </c>
      <c r="F205" s="88" t="s">
        <v>358</v>
      </c>
      <c r="G205" s="35">
        <v>0</v>
      </c>
      <c r="H205" s="126">
        <v>3900</v>
      </c>
      <c r="I205" s="16">
        <f t="shared" ref="I205:I209" si="12">SUM(G205:H205)</f>
        <v>3900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126">
        <v>1800</v>
      </c>
      <c r="I206" s="16">
        <f t="shared" si="12"/>
        <v>1800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684</v>
      </c>
      <c r="D207" s="94" t="s">
        <v>407</v>
      </c>
      <c r="E207" s="15">
        <v>1</v>
      </c>
      <c r="F207" s="89" t="s">
        <v>365</v>
      </c>
      <c r="G207" s="35"/>
      <c r="H207" s="126">
        <v>1800</v>
      </c>
      <c r="I207" s="16">
        <f t="shared" si="12"/>
        <v>1800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226</v>
      </c>
      <c r="D208" s="94" t="s">
        <v>227</v>
      </c>
      <c r="E208" s="15">
        <v>1</v>
      </c>
      <c r="F208" s="60" t="s">
        <v>581</v>
      </c>
      <c r="G208" s="35"/>
      <c r="H208" s="126">
        <v>1800</v>
      </c>
      <c r="I208" s="16">
        <f t="shared" si="12"/>
        <v>1800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126">
        <v>1800</v>
      </c>
      <c r="I209" s="16">
        <f t="shared" si="12"/>
        <v>1800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407</v>
      </c>
      <c r="E213" s="15">
        <v>1</v>
      </c>
      <c r="F213" s="84" t="s">
        <v>414</v>
      </c>
      <c r="G213" s="35">
        <v>0</v>
      </c>
      <c r="H213" s="126">
        <v>3900</v>
      </c>
      <c r="I213" s="16">
        <f t="shared" ref="I213:I217" si="13">SUM(G213:H213)</f>
        <v>3900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684</v>
      </c>
      <c r="D214" s="94" t="s">
        <v>227</v>
      </c>
      <c r="E214" s="15">
        <v>1</v>
      </c>
      <c r="F214" s="92" t="s">
        <v>675</v>
      </c>
      <c r="G214" s="35"/>
      <c r="H214" s="126">
        <v>1800</v>
      </c>
      <c r="I214" s="16">
        <f t="shared" si="13"/>
        <v>1800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92" t="s">
        <v>288</v>
      </c>
      <c r="G215" s="35"/>
      <c r="H215" s="126">
        <v>1800</v>
      </c>
      <c r="I215" s="16">
        <f t="shared" si="13"/>
        <v>1800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c r="D216" s="94" t="s">
        <v>386</v>
      </c>
      <c r="E216" s="15">
        <v>1</v>
      </c>
      <c r="F216" s="92" t="s">
        <v>386</v>
      </c>
      <c r="G216" s="35"/>
      <c r="H216" s="126">
        <v>1800</v>
      </c>
      <c r="I216" s="16">
        <f t="shared" si="13"/>
        <v>1800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226</v>
      </c>
      <c r="D217" s="94" t="s">
        <v>407</v>
      </c>
      <c r="E217" s="15">
        <v>1</v>
      </c>
      <c r="F217" s="84" t="s">
        <v>409</v>
      </c>
      <c r="G217" s="35"/>
      <c r="H217" s="126">
        <v>1800</v>
      </c>
      <c r="I217" s="16">
        <f t="shared" si="13"/>
        <v>1800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684</v>
      </c>
      <c r="D221" s="94" t="s">
        <v>407</v>
      </c>
      <c r="E221" s="15">
        <v>1</v>
      </c>
      <c r="F221" s="92" t="s">
        <v>681</v>
      </c>
      <c r="G221" s="35">
        <v>0</v>
      </c>
      <c r="H221" s="126">
        <v>3900</v>
      </c>
      <c r="I221" s="16">
        <f t="shared" ref="I221:I225" si="14">SUM(G221:H221)</f>
        <v>3900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63" t="s">
        <v>679</v>
      </c>
      <c r="D222" s="94" t="s">
        <v>227</v>
      </c>
      <c r="E222" s="15">
        <v>1</v>
      </c>
      <c r="F222" s="60" t="s">
        <v>249</v>
      </c>
      <c r="G222" s="35"/>
      <c r="H222" s="126">
        <v>1800</v>
      </c>
      <c r="I222" s="16">
        <f t="shared" si="14"/>
        <v>1800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126">
        <v>1800</v>
      </c>
      <c r="I223" s="16">
        <f t="shared" si="14"/>
        <v>1800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684</v>
      </c>
      <c r="D224" s="94" t="s">
        <v>227</v>
      </c>
      <c r="E224" s="15">
        <v>1</v>
      </c>
      <c r="F224" s="92" t="s">
        <v>738</v>
      </c>
      <c r="G224" s="35"/>
      <c r="H224" s="126">
        <v>1800</v>
      </c>
      <c r="I224" s="16">
        <f t="shared" si="14"/>
        <v>1800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63" t="s">
        <v>679</v>
      </c>
      <c r="D225" s="94" t="s">
        <v>407</v>
      </c>
      <c r="E225" s="15">
        <v>1</v>
      </c>
      <c r="F225" s="90" t="s">
        <v>356</v>
      </c>
      <c r="G225" s="35"/>
      <c r="H225" s="126">
        <v>1800</v>
      </c>
      <c r="I225" s="16">
        <f t="shared" si="14"/>
        <v>1800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5">C227+D227</f>
        <v>1</v>
      </c>
      <c r="F227" s="24"/>
      <c r="G227" s="16">
        <f>SUMIF($A$205:$A$209,"PRESIDENTE",$G$205:$G$209)</f>
        <v>0</v>
      </c>
      <c r="H227" s="16">
        <f>SUMIF($A$205:$A$209,"PRESIDENTE",$H$205:$H$209)</f>
        <v>3900</v>
      </c>
      <c r="I227" s="16">
        <f>H227+G227</f>
        <v>3900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5"/>
        <v>4</v>
      </c>
      <c r="F228" s="24"/>
      <c r="G228" s="16">
        <f>SUMIF($A$205:$A$209,"MEMBRO",$G$205:$G$209)</f>
        <v>0</v>
      </c>
      <c r="H228" s="16">
        <f>SUMIF($A$205:$A$209,"MEMBRO",$H$205:$H$209)</f>
        <v>7200</v>
      </c>
      <c r="I228" s="16">
        <f t="shared" ref="I228:I232" si="16">H228+G228</f>
        <v>7200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5"/>
        <v>1</v>
      </c>
      <c r="F229" s="24"/>
      <c r="G229" s="16">
        <f>SUMIF($A$213:$A$218,"PRESIDENTE",$G$213:$G$218)</f>
        <v>0</v>
      </c>
      <c r="H229" s="16">
        <f>SUMIF($A$213:$A$218,"PRESIDENTE",$H$213:$H$218)</f>
        <v>3900</v>
      </c>
      <c r="I229" s="16">
        <f t="shared" si="16"/>
        <v>3900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3</v>
      </c>
      <c r="D230" s="23">
        <f>SUMIFS($E$212:$E$217,$A$212:$A$217,"MEMBRO",$D$212:$D$217,"VAGO")</f>
        <v>1</v>
      </c>
      <c r="E230" s="23">
        <f t="shared" si="15"/>
        <v>4</v>
      </c>
      <c r="F230" s="24"/>
      <c r="G230" s="16">
        <f>SUMIF($A$213:$A$218,"MEMBRO",$G$213:$G$218)</f>
        <v>0</v>
      </c>
      <c r="H230" s="16">
        <f>SUMIF($A$213:$A$218,"MEMBRO",$H$213:$H$218)</f>
        <v>7200</v>
      </c>
      <c r="I230" s="16">
        <f t="shared" si="16"/>
        <v>7200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5"/>
        <v>1</v>
      </c>
      <c r="F231" s="24"/>
      <c r="G231" s="16">
        <f>SUMIF($A$220:$A$225,"PRESIDENTE",$G$220:$G$225)</f>
        <v>0</v>
      </c>
      <c r="H231" s="16">
        <f>SUMIF($A$220:$A$225,"PRESIDENTE",$H$220:$H$225)</f>
        <v>3900</v>
      </c>
      <c r="I231" s="16">
        <f t="shared" si="16"/>
        <v>3900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5"/>
        <v>4</v>
      </c>
      <c r="F232" s="24"/>
      <c r="G232" s="16">
        <f>SUMIF($A$220:$A$225,"MEMBRO",$G$205:$G$225)</f>
        <v>0</v>
      </c>
      <c r="H232" s="16">
        <f>SUMIF($A$220:$A$225,"MEMBRO",$H$220:$H$225)</f>
        <v>7200</v>
      </c>
      <c r="I232" s="16">
        <f t="shared" si="16"/>
        <v>7200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14</v>
      </c>
      <c r="D233" s="20">
        <f>SUM(D227:D232)</f>
        <v>1</v>
      </c>
      <c r="E233" s="20">
        <f>SUM(E227:E232)</f>
        <v>15</v>
      </c>
      <c r="F233" s="36"/>
      <c r="G233" s="39">
        <f>SUM(G227:G232)</f>
        <v>0</v>
      </c>
      <c r="H233" s="39">
        <f>SUM(H227:H232)</f>
        <v>33300</v>
      </c>
      <c r="I233" s="39">
        <f>SUM(I227:I232)</f>
        <v>33300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7">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7"/>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7"/>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7"/>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7"/>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407</v>
      </c>
      <c r="E243" s="15">
        <v>1</v>
      </c>
      <c r="F243" s="92" t="s">
        <v>419</v>
      </c>
      <c r="G243" s="35">
        <v>0</v>
      </c>
      <c r="H243" s="126">
        <v>5036.21</v>
      </c>
      <c r="I243" s="16">
        <f t="shared" si="17"/>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668</v>
      </c>
      <c r="G244" s="35">
        <v>0</v>
      </c>
      <c r="H244" s="126">
        <v>5036.21</v>
      </c>
      <c r="I244" s="16">
        <f t="shared" si="17"/>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92" t="s">
        <v>720</v>
      </c>
      <c r="G245" s="35">
        <v>0</v>
      </c>
      <c r="H245" s="126">
        <v>5036.21</v>
      </c>
      <c r="I245" s="16">
        <f t="shared" si="17"/>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8">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v>7</v>
      </c>
      <c r="D248" s="23">
        <v>0</v>
      </c>
      <c r="E248" s="23">
        <f t="shared" si="18"/>
        <v>7</v>
      </c>
      <c r="F248" s="24"/>
      <c r="G248" s="16">
        <f>SUMIF($A$238:$A$245,"MEMBRO",$G$238:$G$245)</f>
        <v>0</v>
      </c>
      <c r="H248" s="16">
        <f>SUMIF($A$238:$A$245,"MEMBRO",$H$238:$H$245)</f>
        <v>35253.47</v>
      </c>
      <c r="I248" s="16">
        <f t="shared" ref="I248" si="19">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92" t="s">
        <v>721</v>
      </c>
      <c r="G254" s="35">
        <v>0</v>
      </c>
      <c r="H254" s="126">
        <v>2014.48</v>
      </c>
      <c r="I254" s="16">
        <f t="shared" ref="I254:I256" si="20">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20"/>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92" t="s">
        <v>722</v>
      </c>
      <c r="G256" s="35">
        <v>0</v>
      </c>
      <c r="H256" s="126">
        <v>2014.48</v>
      </c>
      <c r="I256" s="16">
        <f t="shared" si="20"/>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1">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1"/>
        <v>2</v>
      </c>
      <c r="F259" s="24"/>
      <c r="G259" s="16">
        <f>SUMIF($A$254:$A$256,"MEMBRO",$G$254:$G$256)</f>
        <v>0</v>
      </c>
      <c r="H259" s="16">
        <f>SUMIF($A$254:$A$256,"MEMBRO",$H$254:$H$256)</f>
        <v>4028.96</v>
      </c>
      <c r="I259" s="16">
        <f t="shared" ref="I259" si="22">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92" t="s">
        <v>672</v>
      </c>
      <c r="G265" s="35">
        <v>0</v>
      </c>
      <c r="H265" s="126">
        <v>2014.48</v>
      </c>
      <c r="I265" s="16">
        <f t="shared" ref="I265:I267" si="23">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92" t="s">
        <v>671</v>
      </c>
      <c r="G266" s="35">
        <v>0</v>
      </c>
      <c r="H266" s="126">
        <v>2014.48</v>
      </c>
      <c r="I266" s="16">
        <f t="shared" si="23"/>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92" t="s">
        <v>673</v>
      </c>
      <c r="G267" s="35">
        <v>0</v>
      </c>
      <c r="H267" s="126">
        <v>2014.48</v>
      </c>
      <c r="I267" s="16">
        <f t="shared" si="23"/>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4">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4"/>
        <v>2</v>
      </c>
      <c r="F270" s="24"/>
      <c r="G270" s="16">
        <f>SUMIF($A$265:$A$267,"MEMBRO",$G$265:$G$267)</f>
        <v>0</v>
      </c>
      <c r="H270" s="16">
        <f>SUMIF($A$265:$A$267,"MEMBRO",$H$265:$H$267)</f>
        <v>4028.96</v>
      </c>
      <c r="I270" s="16">
        <f t="shared" ref="I270" si="25">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6">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60" t="s">
        <v>402</v>
      </c>
      <c r="B276" s="93" t="s">
        <v>93</v>
      </c>
      <c r="C276" s="79" t="s">
        <v>636</v>
      </c>
      <c r="D276" s="71" t="s">
        <v>407</v>
      </c>
      <c r="E276" s="53">
        <v>1</v>
      </c>
      <c r="F276" s="84" t="s">
        <v>433</v>
      </c>
      <c r="G276" s="54">
        <v>0</v>
      </c>
      <c r="H276" s="86">
        <v>1392.8</v>
      </c>
      <c r="I276" s="127">
        <f t="shared" si="26"/>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4" t="s">
        <v>410</v>
      </c>
      <c r="G277" s="54">
        <v>0</v>
      </c>
      <c r="H277" s="86">
        <v>1392.8</v>
      </c>
      <c r="I277" s="127">
        <f t="shared" si="26"/>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6"/>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6"/>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4" t="s">
        <v>413</v>
      </c>
      <c r="G280" s="54">
        <v>0</v>
      </c>
      <c r="H280" s="86">
        <v>1392.8</v>
      </c>
      <c r="I280" s="127">
        <f t="shared" si="26"/>
        <v>1392.8</v>
      </c>
    </row>
    <row r="281" spans="1:30" ht="14.5" x14ac:dyDescent="0.3">
      <c r="A281" s="55" t="s">
        <v>394</v>
      </c>
      <c r="B281" s="93" t="s">
        <v>93</v>
      </c>
      <c r="C281" s="79" t="s">
        <v>636</v>
      </c>
      <c r="D281" s="71" t="s">
        <v>407</v>
      </c>
      <c r="E281" s="53">
        <v>1</v>
      </c>
      <c r="F281" s="84" t="s">
        <v>414</v>
      </c>
      <c r="G281" s="54">
        <v>0</v>
      </c>
      <c r="H281" s="86">
        <v>1392.8</v>
      </c>
      <c r="I281" s="127">
        <f t="shared" si="26"/>
        <v>1392.8</v>
      </c>
    </row>
    <row r="282" spans="1:30" ht="14.5" x14ac:dyDescent="0.3">
      <c r="A282" s="55" t="s">
        <v>394</v>
      </c>
      <c r="B282" s="93" t="s">
        <v>93</v>
      </c>
      <c r="C282" s="79" t="s">
        <v>636</v>
      </c>
      <c r="D282" s="71" t="s">
        <v>407</v>
      </c>
      <c r="E282" s="53">
        <v>1</v>
      </c>
      <c r="F282" s="84" t="s">
        <v>415</v>
      </c>
      <c r="G282" s="54">
        <v>0</v>
      </c>
      <c r="H282" s="86">
        <v>1392.8</v>
      </c>
      <c r="I282" s="127">
        <f t="shared" si="26"/>
        <v>1392.8</v>
      </c>
    </row>
    <row r="283" spans="1:30" ht="14.5" x14ac:dyDescent="0.3">
      <c r="A283" s="80" t="s">
        <v>393</v>
      </c>
      <c r="B283" s="93" t="s">
        <v>93</v>
      </c>
      <c r="C283" s="77" t="s">
        <v>226</v>
      </c>
      <c r="D283" s="71" t="s">
        <v>407</v>
      </c>
      <c r="E283" s="53">
        <v>1</v>
      </c>
      <c r="F283" s="168" t="s">
        <v>416</v>
      </c>
      <c r="G283" s="54">
        <v>0</v>
      </c>
      <c r="H283" s="86">
        <v>1392.8</v>
      </c>
      <c r="I283" s="127">
        <f t="shared" si="26"/>
        <v>1392.8</v>
      </c>
    </row>
    <row r="284" spans="1:30" ht="14.5" x14ac:dyDescent="0.3">
      <c r="A284" s="60" t="s">
        <v>395</v>
      </c>
      <c r="B284" s="93" t="s">
        <v>93</v>
      </c>
      <c r="C284" s="79" t="s">
        <v>226</v>
      </c>
      <c r="D284" s="71" t="s">
        <v>407</v>
      </c>
      <c r="E284" s="53">
        <v>1</v>
      </c>
      <c r="F284" s="84" t="s">
        <v>417</v>
      </c>
      <c r="G284" s="54">
        <v>0</v>
      </c>
      <c r="H284" s="86">
        <v>1392.8</v>
      </c>
      <c r="I284" s="127">
        <f t="shared" si="26"/>
        <v>1392.8</v>
      </c>
    </row>
    <row r="285" spans="1:30" ht="14.5" x14ac:dyDescent="0.3">
      <c r="A285" s="60" t="s">
        <v>396</v>
      </c>
      <c r="B285" s="93" t="s">
        <v>93</v>
      </c>
      <c r="C285" s="79" t="s">
        <v>636</v>
      </c>
      <c r="D285" s="71" t="s">
        <v>407</v>
      </c>
      <c r="E285" s="53">
        <v>1</v>
      </c>
      <c r="F285" s="81" t="s">
        <v>418</v>
      </c>
      <c r="G285" s="54">
        <v>0</v>
      </c>
      <c r="H285" s="86">
        <v>1392.8</v>
      </c>
      <c r="I285" s="127">
        <f t="shared" si="26"/>
        <v>1392.8</v>
      </c>
    </row>
    <row r="286" spans="1:30" ht="14.5" x14ac:dyDescent="0.3">
      <c r="A286" s="60" t="s">
        <v>393</v>
      </c>
      <c r="B286" s="93" t="s">
        <v>93</v>
      </c>
      <c r="C286" s="79" t="s">
        <v>219</v>
      </c>
      <c r="D286" s="71" t="s">
        <v>407</v>
      </c>
      <c r="E286" s="53">
        <v>1</v>
      </c>
      <c r="F286" s="81" t="s">
        <v>419</v>
      </c>
      <c r="G286" s="54">
        <v>0</v>
      </c>
      <c r="H286" s="86">
        <v>1392.8</v>
      </c>
      <c r="I286" s="127">
        <f t="shared" si="26"/>
        <v>1392.8</v>
      </c>
    </row>
    <row r="287" spans="1:30" ht="14.5" x14ac:dyDescent="0.3">
      <c r="A287" s="60" t="s">
        <v>393</v>
      </c>
      <c r="B287" s="93" t="s">
        <v>93</v>
      </c>
      <c r="C287" s="79" t="s">
        <v>219</v>
      </c>
      <c r="D287" s="52" t="s">
        <v>407</v>
      </c>
      <c r="E287" s="53">
        <v>1</v>
      </c>
      <c r="F287" s="81" t="s">
        <v>511</v>
      </c>
      <c r="G287" s="54">
        <v>0</v>
      </c>
      <c r="H287" s="86">
        <v>1392.8</v>
      </c>
      <c r="I287" s="127">
        <f t="shared" si="26"/>
        <v>1392.8</v>
      </c>
    </row>
    <row r="288" spans="1:30" ht="14.5" x14ac:dyDescent="0.3">
      <c r="A288" s="60" t="s">
        <v>573</v>
      </c>
      <c r="B288" s="93" t="s">
        <v>448</v>
      </c>
      <c r="C288" s="79" t="s">
        <v>634</v>
      </c>
      <c r="D288" s="71" t="s">
        <v>407</v>
      </c>
      <c r="E288" s="53">
        <v>1</v>
      </c>
      <c r="F288" s="81" t="s">
        <v>542</v>
      </c>
      <c r="G288" s="54">
        <v>0</v>
      </c>
      <c r="H288" s="86">
        <v>849.76</v>
      </c>
      <c r="I288" s="127">
        <f t="shared" si="26"/>
        <v>849.76</v>
      </c>
    </row>
    <row r="289" spans="1:30" ht="14.5" x14ac:dyDescent="0.3">
      <c r="A289" s="60" t="s">
        <v>393</v>
      </c>
      <c r="B289" s="93" t="s">
        <v>448</v>
      </c>
      <c r="C289" s="79" t="s">
        <v>219</v>
      </c>
      <c r="D289" s="71" t="s">
        <v>407</v>
      </c>
      <c r="E289" s="53">
        <v>1</v>
      </c>
      <c r="F289" s="84" t="s">
        <v>422</v>
      </c>
      <c r="G289" s="54">
        <v>0</v>
      </c>
      <c r="H289" s="86">
        <v>849.76</v>
      </c>
      <c r="I289" s="127">
        <f t="shared" si="26"/>
        <v>849.76</v>
      </c>
    </row>
    <row r="290" spans="1:30" ht="14.5" x14ac:dyDescent="0.3">
      <c r="A290" s="60" t="s">
        <v>683</v>
      </c>
      <c r="B290" s="163" t="s">
        <v>448</v>
      </c>
      <c r="C290" s="79" t="s">
        <v>634</v>
      </c>
      <c r="D290" s="164" t="s">
        <v>407</v>
      </c>
      <c r="E290" s="53">
        <v>1</v>
      </c>
      <c r="F290" s="81" t="s">
        <v>682</v>
      </c>
      <c r="G290" s="54">
        <v>0</v>
      </c>
      <c r="H290" s="86">
        <v>849.76</v>
      </c>
      <c r="I290" s="127">
        <f t="shared" si="26"/>
        <v>849.76</v>
      </c>
    </row>
    <row r="291" spans="1:30" ht="14.5" x14ac:dyDescent="0.3">
      <c r="A291" s="60" t="s">
        <v>399</v>
      </c>
      <c r="B291" s="93" t="s">
        <v>448</v>
      </c>
      <c r="C291" s="79" t="s">
        <v>634</v>
      </c>
      <c r="D291" s="71" t="s">
        <v>407</v>
      </c>
      <c r="E291" s="53">
        <v>1</v>
      </c>
      <c r="F291" s="84" t="s">
        <v>424</v>
      </c>
      <c r="G291" s="54">
        <v>0</v>
      </c>
      <c r="H291" s="86">
        <v>849.76</v>
      </c>
      <c r="I291" s="127">
        <f t="shared" si="26"/>
        <v>849.76</v>
      </c>
    </row>
    <row r="292" spans="1:30" ht="14.5" x14ac:dyDescent="0.3">
      <c r="A292" s="60" t="s">
        <v>400</v>
      </c>
      <c r="B292" s="93" t="s">
        <v>448</v>
      </c>
      <c r="C292" s="79" t="s">
        <v>636</v>
      </c>
      <c r="D292" s="71" t="s">
        <v>407</v>
      </c>
      <c r="E292" s="53">
        <v>1</v>
      </c>
      <c r="F292" s="84" t="s">
        <v>425</v>
      </c>
      <c r="G292" s="54">
        <v>0</v>
      </c>
      <c r="H292" s="86">
        <v>849.76</v>
      </c>
      <c r="I292" s="127">
        <f t="shared" si="26"/>
        <v>849.76</v>
      </c>
    </row>
    <row r="293" spans="1:30" ht="14.5" x14ac:dyDescent="0.3">
      <c r="A293" s="60" t="s">
        <v>401</v>
      </c>
      <c r="B293" s="93" t="s">
        <v>448</v>
      </c>
      <c r="C293" s="79" t="s">
        <v>634</v>
      </c>
      <c r="D293" s="71" t="s">
        <v>407</v>
      </c>
      <c r="E293" s="53">
        <v>1</v>
      </c>
      <c r="F293" s="84" t="s">
        <v>426</v>
      </c>
      <c r="G293" s="54">
        <v>0</v>
      </c>
      <c r="H293" s="86">
        <v>849.76</v>
      </c>
      <c r="I293" s="127">
        <f t="shared" si="26"/>
        <v>849.76</v>
      </c>
    </row>
    <row r="294" spans="1:30" ht="14.5" x14ac:dyDescent="0.3">
      <c r="A294" s="60" t="s">
        <v>402</v>
      </c>
      <c r="B294" s="93" t="s">
        <v>448</v>
      </c>
      <c r="C294" s="79" t="s">
        <v>636</v>
      </c>
      <c r="D294" s="71" t="s">
        <v>407</v>
      </c>
      <c r="E294" s="53">
        <v>1</v>
      </c>
      <c r="F294" s="81" t="s">
        <v>427</v>
      </c>
      <c r="G294" s="54">
        <v>0</v>
      </c>
      <c r="H294" s="86">
        <v>849.76</v>
      </c>
      <c r="I294" s="127">
        <f t="shared" si="26"/>
        <v>849.76</v>
      </c>
    </row>
    <row r="295" spans="1:30" ht="14.5" x14ac:dyDescent="0.3">
      <c r="A295" s="60" t="s">
        <v>403</v>
      </c>
      <c r="B295" s="93" t="s">
        <v>448</v>
      </c>
      <c r="C295" s="79" t="s">
        <v>222</v>
      </c>
      <c r="D295" s="71" t="s">
        <v>407</v>
      </c>
      <c r="E295" s="53">
        <v>1</v>
      </c>
      <c r="F295" s="84" t="s">
        <v>428</v>
      </c>
      <c r="G295" s="54">
        <v>0</v>
      </c>
      <c r="H295" s="86">
        <v>849.76</v>
      </c>
      <c r="I295" s="127">
        <f t="shared" si="26"/>
        <v>849.76</v>
      </c>
    </row>
    <row r="296" spans="1:30" ht="14.5" x14ac:dyDescent="0.3">
      <c r="A296" s="60" t="s">
        <v>398</v>
      </c>
      <c r="B296" s="93" t="s">
        <v>448</v>
      </c>
      <c r="C296" s="79" t="s">
        <v>222</v>
      </c>
      <c r="D296" s="71" t="s">
        <v>407</v>
      </c>
      <c r="E296" s="53">
        <v>1</v>
      </c>
      <c r="F296" s="84" t="s">
        <v>429</v>
      </c>
      <c r="G296" s="54">
        <v>0</v>
      </c>
      <c r="H296" s="86">
        <v>849.76</v>
      </c>
      <c r="I296" s="127">
        <f t="shared" si="26"/>
        <v>849.76</v>
      </c>
    </row>
    <row r="297" spans="1:30" ht="14.5" x14ac:dyDescent="0.3">
      <c r="A297" s="60" t="s">
        <v>393</v>
      </c>
      <c r="B297" s="93" t="s">
        <v>448</v>
      </c>
      <c r="C297" s="79" t="s">
        <v>226</v>
      </c>
      <c r="D297" s="71" t="s">
        <v>407</v>
      </c>
      <c r="E297" s="53">
        <v>1</v>
      </c>
      <c r="F297" s="81" t="s">
        <v>430</v>
      </c>
      <c r="G297" s="54">
        <v>0</v>
      </c>
      <c r="H297" s="86">
        <v>849.76</v>
      </c>
      <c r="I297" s="127">
        <f t="shared" si="26"/>
        <v>849.76</v>
      </c>
    </row>
    <row r="298" spans="1:30" ht="14.5" x14ac:dyDescent="0.3">
      <c r="A298" s="60" t="s">
        <v>404</v>
      </c>
      <c r="B298" s="93" t="s">
        <v>448</v>
      </c>
      <c r="C298" s="79" t="s">
        <v>634</v>
      </c>
      <c r="D298" s="71" t="s">
        <v>407</v>
      </c>
      <c r="E298" s="53">
        <v>1</v>
      </c>
      <c r="F298" s="84" t="s">
        <v>431</v>
      </c>
      <c r="G298" s="54">
        <v>0</v>
      </c>
      <c r="H298" s="86">
        <v>849.76</v>
      </c>
      <c r="I298" s="127">
        <f t="shared" si="26"/>
        <v>849.76</v>
      </c>
    </row>
    <row r="299" spans="1:30" ht="14.5" x14ac:dyDescent="0.3">
      <c r="A299" s="60" t="s">
        <v>688</v>
      </c>
      <c r="B299" s="93" t="s">
        <v>448</v>
      </c>
      <c r="C299" s="79" t="s">
        <v>219</v>
      </c>
      <c r="D299" s="71" t="s">
        <v>407</v>
      </c>
      <c r="E299" s="53">
        <v>1</v>
      </c>
      <c r="F299" s="81" t="s">
        <v>689</v>
      </c>
      <c r="G299" s="54">
        <v>0</v>
      </c>
      <c r="H299" s="86">
        <v>849.76</v>
      </c>
      <c r="I299" s="127">
        <f t="shared" si="26"/>
        <v>849.76</v>
      </c>
    </row>
    <row r="300" spans="1:30" ht="14.5" x14ac:dyDescent="0.3">
      <c r="A300" s="60" t="s">
        <v>403</v>
      </c>
      <c r="B300" s="93" t="s">
        <v>448</v>
      </c>
      <c r="C300" s="63" t="s">
        <v>679</v>
      </c>
      <c r="D300" s="71" t="s">
        <v>407</v>
      </c>
      <c r="E300" s="53">
        <v>1</v>
      </c>
      <c r="F300" s="84" t="s">
        <v>434</v>
      </c>
      <c r="G300" s="54">
        <v>0</v>
      </c>
      <c r="H300" s="86">
        <v>849.76</v>
      </c>
      <c r="I300" s="127">
        <f t="shared" si="26"/>
        <v>849.76</v>
      </c>
    </row>
    <row r="301" spans="1:30" ht="14.5" x14ac:dyDescent="0.3">
      <c r="A301" s="60" t="s">
        <v>406</v>
      </c>
      <c r="B301" s="93" t="s">
        <v>448</v>
      </c>
      <c r="C301" s="79" t="s">
        <v>219</v>
      </c>
      <c r="D301" s="71" t="s">
        <v>407</v>
      </c>
      <c r="E301" s="53">
        <v>1</v>
      </c>
      <c r="F301" s="81" t="s">
        <v>435</v>
      </c>
      <c r="G301" s="54">
        <v>0</v>
      </c>
      <c r="H301" s="86">
        <v>849.76</v>
      </c>
      <c r="I301" s="127">
        <f t="shared" si="26"/>
        <v>849.76</v>
      </c>
    </row>
    <row r="302" spans="1:30" ht="14.5" x14ac:dyDescent="0.3">
      <c r="A302" s="60" t="s">
        <v>744</v>
      </c>
      <c r="B302" s="93" t="s">
        <v>448</v>
      </c>
      <c r="C302" s="77" t="s">
        <v>226</v>
      </c>
      <c r="D302" s="71" t="s">
        <v>407</v>
      </c>
      <c r="E302" s="53">
        <v>1</v>
      </c>
      <c r="F302" s="81" t="s">
        <v>755</v>
      </c>
      <c r="G302" s="54">
        <v>0</v>
      </c>
      <c r="H302" s="86">
        <v>849.76</v>
      </c>
      <c r="I302" s="127">
        <f t="shared" si="26"/>
        <v>849.76</v>
      </c>
    </row>
    <row r="303" spans="1:30" ht="14.5" x14ac:dyDescent="0.3">
      <c r="A303" s="60" t="s">
        <v>743</v>
      </c>
      <c r="B303" s="93" t="s">
        <v>448</v>
      </c>
      <c r="C303" s="77" t="s">
        <v>226</v>
      </c>
      <c r="D303" s="52" t="s">
        <v>407</v>
      </c>
      <c r="E303" s="53">
        <v>1</v>
      </c>
      <c r="F303" s="81" t="s">
        <v>756</v>
      </c>
      <c r="G303" s="54">
        <v>0</v>
      </c>
      <c r="H303" s="86">
        <v>849.76</v>
      </c>
      <c r="I303" s="127">
        <f t="shared" si="26"/>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t="s">
        <v>743</v>
      </c>
      <c r="B304" s="93" t="s">
        <v>448</v>
      </c>
      <c r="C304" s="77" t="s">
        <v>226</v>
      </c>
      <c r="D304" s="52" t="s">
        <v>407</v>
      </c>
      <c r="E304" s="53">
        <v>1</v>
      </c>
      <c r="F304" s="81" t="s">
        <v>757</v>
      </c>
      <c r="G304" s="74">
        <v>0</v>
      </c>
      <c r="H304" s="86">
        <v>849.76</v>
      </c>
      <c r="I304" s="127">
        <f t="shared" si="26"/>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t="s">
        <v>744</v>
      </c>
      <c r="B305" s="93" t="s">
        <v>448</v>
      </c>
      <c r="C305" s="77" t="s">
        <v>226</v>
      </c>
      <c r="D305" s="52" t="s">
        <v>407</v>
      </c>
      <c r="E305" s="53">
        <v>1</v>
      </c>
      <c r="F305" s="81" t="s">
        <v>758</v>
      </c>
      <c r="G305" s="35">
        <v>0</v>
      </c>
      <c r="H305" s="86">
        <v>849.76</v>
      </c>
      <c r="I305" s="127">
        <f t="shared" si="26"/>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7">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19</v>
      </c>
      <c r="D308" s="23">
        <v>0</v>
      </c>
      <c r="E308" s="23">
        <f t="shared" si="27"/>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7"/>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7"/>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7"/>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7"/>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31</v>
      </c>
      <c r="D313" s="20">
        <f t="shared" ref="D313:E313" si="28">SUM(D307:D312)</f>
        <v>0</v>
      </c>
      <c r="E313" s="20">
        <f t="shared" si="28"/>
        <v>31</v>
      </c>
      <c r="F313" s="36"/>
      <c r="G313" s="39">
        <f t="shared" ref="G313:H313" si="29">SUM(G307:G312)</f>
        <v>0</v>
      </c>
      <c r="H313" s="39">
        <f t="shared" si="29"/>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214</v>
      </c>
      <c r="D316" s="20">
        <f>SUM(D188+D200+D233+D249+D260+D271+D313)</f>
        <v>14</v>
      </c>
      <c r="E316" s="20">
        <f>SUM(E188+E200+E233+E249+E260+E271+E313)</f>
        <v>228</v>
      </c>
      <c r="F316" s="21"/>
      <c r="G316" s="39">
        <f>SUM(H188+G200+G233+G249+G260+G271+G313)</f>
        <v>165754.90999999997</v>
      </c>
      <c r="H316" s="39">
        <f>SUM(I188+H200+H233+H249+H260+H271+H313)</f>
        <v>889716.22999999975</v>
      </c>
      <c r="I316" s="39">
        <f>SUM(J188+I200+I233+I249+I260+I271+I313)</f>
        <v>1160966.7300000002</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customFormat="1" ht="14" x14ac:dyDescent="0.3"/>
    <row r="402" customFormat="1" ht="14" x14ac:dyDescent="0.3"/>
    <row r="403" customFormat="1" ht="14" x14ac:dyDescent="0.3"/>
    <row r="404" customFormat="1" ht="14" x14ac:dyDescent="0.3"/>
    <row r="405" customFormat="1" ht="14" x14ac:dyDescent="0.3"/>
    <row r="406" customFormat="1" ht="14" x14ac:dyDescent="0.3"/>
    <row r="407" customFormat="1" ht="14" x14ac:dyDescent="0.3"/>
    <row r="408" customFormat="1" ht="14" x14ac:dyDescent="0.3"/>
    <row r="409" customFormat="1" ht="14" x14ac:dyDescent="0.3"/>
    <row r="410" customFormat="1" ht="14" x14ac:dyDescent="0.3"/>
    <row r="411" customFormat="1" ht="14" x14ac:dyDescent="0.3"/>
    <row r="412" customFormat="1" ht="14" x14ac:dyDescent="0.3"/>
    <row r="413" customFormat="1" ht="14" x14ac:dyDescent="0.3"/>
    <row r="414" customFormat="1" ht="14" x14ac:dyDescent="0.3"/>
    <row r="415" customFormat="1" ht="14" x14ac:dyDescent="0.3"/>
    <row r="416" customFormat="1" ht="14" x14ac:dyDescent="0.3"/>
    <row r="417" customFormat="1" ht="14" x14ac:dyDescent="0.3"/>
    <row r="418" customFormat="1" ht="14" x14ac:dyDescent="0.3"/>
    <row r="419" customFormat="1" ht="14" x14ac:dyDescent="0.3"/>
    <row r="420" customFormat="1" ht="14" x14ac:dyDescent="0.3"/>
    <row r="421" customFormat="1" ht="14" x14ac:dyDescent="0.3"/>
    <row r="422" customFormat="1" ht="14" x14ac:dyDescent="0.3"/>
    <row r="423" customFormat="1" ht="14" x14ac:dyDescent="0.3"/>
    <row r="424" customFormat="1" ht="14" x14ac:dyDescent="0.3"/>
    <row r="425" customFormat="1" ht="14" x14ac:dyDescent="0.3"/>
    <row r="426" customFormat="1" ht="14" x14ac:dyDescent="0.3"/>
    <row r="427" customFormat="1" ht="14" x14ac:dyDescent="0.3"/>
    <row r="428" customFormat="1" ht="14" x14ac:dyDescent="0.3"/>
    <row r="429" customFormat="1" ht="14" x14ac:dyDescent="0.3"/>
    <row r="430" customFormat="1" ht="14" x14ac:dyDescent="0.3"/>
    <row r="431" customFormat="1" ht="14" x14ac:dyDescent="0.3"/>
    <row r="432" customFormat="1" ht="14" x14ac:dyDescent="0.3"/>
    <row r="433" customFormat="1" ht="14" x14ac:dyDescent="0.3"/>
    <row r="434" customFormat="1" ht="14" x14ac:dyDescent="0.3"/>
    <row r="435" customFormat="1" ht="14" x14ac:dyDescent="0.3"/>
    <row r="436" customFormat="1" ht="14" x14ac:dyDescent="0.3"/>
    <row r="437" customFormat="1" ht="14" x14ac:dyDescent="0.3"/>
    <row r="438" customFormat="1" ht="14" x14ac:dyDescent="0.3"/>
    <row r="439" customFormat="1" ht="14" x14ac:dyDescent="0.3"/>
    <row r="440" customFormat="1" ht="14" x14ac:dyDescent="0.3"/>
    <row r="441" customFormat="1" ht="14" x14ac:dyDescent="0.3"/>
    <row r="442" customFormat="1" ht="14" x14ac:dyDescent="0.3"/>
    <row r="443" customFormat="1" ht="14" x14ac:dyDescent="0.3"/>
    <row r="444" customFormat="1" ht="14" x14ac:dyDescent="0.3"/>
    <row r="445" customFormat="1" ht="14" x14ac:dyDescent="0.3"/>
    <row r="446" customFormat="1" ht="14" x14ac:dyDescent="0.3"/>
    <row r="447" customFormat="1" ht="14" x14ac:dyDescent="0.3"/>
    <row r="448" customFormat="1" ht="14" x14ac:dyDescent="0.3"/>
    <row r="449" customFormat="1" ht="14" x14ac:dyDescent="0.3"/>
    <row r="450" customFormat="1" ht="14" x14ac:dyDescent="0.3"/>
    <row r="451" customFormat="1" ht="14" x14ac:dyDescent="0.3"/>
    <row r="452" customFormat="1" ht="14" x14ac:dyDescent="0.3"/>
    <row r="453" customFormat="1" ht="14" x14ac:dyDescent="0.3"/>
    <row r="454" customFormat="1" ht="14" x14ac:dyDescent="0.3"/>
    <row r="455" customFormat="1" ht="14" x14ac:dyDescent="0.3"/>
    <row r="456" customFormat="1" ht="14" x14ac:dyDescent="0.3"/>
    <row r="457" customFormat="1" ht="14" x14ac:dyDescent="0.3"/>
    <row r="458" customFormat="1" ht="14" x14ac:dyDescent="0.3"/>
    <row r="459" customFormat="1" ht="14" x14ac:dyDescent="0.3"/>
    <row r="460" customFormat="1" ht="14" x14ac:dyDescent="0.3"/>
    <row r="461" customFormat="1" ht="14" x14ac:dyDescent="0.3"/>
    <row r="462" customFormat="1" ht="14" x14ac:dyDescent="0.3"/>
    <row r="463" customFormat="1" ht="14" x14ac:dyDescent="0.3"/>
    <row r="464" customFormat="1" ht="14" x14ac:dyDescent="0.3"/>
    <row r="465" customFormat="1" ht="14" x14ac:dyDescent="0.3"/>
    <row r="466" customFormat="1" ht="14" x14ac:dyDescent="0.3"/>
    <row r="467" customFormat="1" ht="14" x14ac:dyDescent="0.3"/>
    <row r="468" customFormat="1" ht="14" x14ac:dyDescent="0.3"/>
    <row r="469" customFormat="1" ht="14" x14ac:dyDescent="0.3"/>
    <row r="470" customFormat="1" ht="14" x14ac:dyDescent="0.3"/>
    <row r="471" customFormat="1" ht="14" x14ac:dyDescent="0.3"/>
    <row r="472" customFormat="1" ht="14" x14ac:dyDescent="0.3"/>
    <row r="473" customFormat="1" ht="14" x14ac:dyDescent="0.3"/>
    <row r="474" customFormat="1" ht="14" x14ac:dyDescent="0.3"/>
    <row r="475" customFormat="1" ht="14" x14ac:dyDescent="0.3"/>
    <row r="476" customFormat="1" ht="14" x14ac:dyDescent="0.3"/>
    <row r="477" customFormat="1" ht="14" x14ac:dyDescent="0.3"/>
    <row r="478" customFormat="1" ht="14" x14ac:dyDescent="0.3"/>
    <row r="479" customFormat="1" ht="14" x14ac:dyDescent="0.3"/>
    <row r="480" customFormat="1" ht="14" x14ac:dyDescent="0.3"/>
    <row r="481" customFormat="1" ht="14" x14ac:dyDescent="0.3"/>
    <row r="482" customFormat="1" ht="14" x14ac:dyDescent="0.3"/>
    <row r="483" customFormat="1" ht="14" x14ac:dyDescent="0.3"/>
    <row r="484" customFormat="1" ht="14" x14ac:dyDescent="0.3"/>
    <row r="485" customFormat="1" ht="14" x14ac:dyDescent="0.3"/>
    <row r="486" customFormat="1" ht="14" x14ac:dyDescent="0.3"/>
    <row r="487" customFormat="1" ht="14" x14ac:dyDescent="0.3"/>
    <row r="488" customFormat="1" ht="14" x14ac:dyDescent="0.3"/>
    <row r="489" customFormat="1" ht="14" x14ac:dyDescent="0.3"/>
    <row r="490" customFormat="1" ht="14" x14ac:dyDescent="0.3"/>
    <row r="491" customFormat="1" ht="14" x14ac:dyDescent="0.3"/>
    <row r="492" customFormat="1" ht="14" x14ac:dyDescent="0.3"/>
    <row r="493" customFormat="1" ht="14" x14ac:dyDescent="0.3"/>
    <row r="494" customFormat="1" ht="14" x14ac:dyDescent="0.3"/>
    <row r="495" customFormat="1" ht="14" x14ac:dyDescent="0.3"/>
    <row r="496" customFormat="1" ht="14" x14ac:dyDescent="0.3"/>
    <row r="497" customFormat="1" ht="14" x14ac:dyDescent="0.3"/>
    <row r="498" customFormat="1" ht="14" x14ac:dyDescent="0.3"/>
    <row r="499" customFormat="1" ht="14" x14ac:dyDescent="0.3"/>
    <row r="500" customFormat="1" ht="14" x14ac:dyDescent="0.3"/>
    <row r="501" customFormat="1" ht="14" x14ac:dyDescent="0.3"/>
    <row r="502" customFormat="1" ht="14" x14ac:dyDescent="0.3"/>
    <row r="503" customFormat="1" ht="14" x14ac:dyDescent="0.3"/>
    <row r="504" customFormat="1" ht="14" x14ac:dyDescent="0.3"/>
    <row r="505" customFormat="1" ht="14" x14ac:dyDescent="0.3"/>
    <row r="506" customFormat="1" ht="14" x14ac:dyDescent="0.3"/>
    <row r="507" customFormat="1" ht="14" x14ac:dyDescent="0.3"/>
    <row r="508" customFormat="1" ht="14" x14ac:dyDescent="0.3"/>
    <row r="509" customFormat="1" ht="14" x14ac:dyDescent="0.3"/>
    <row r="510" customFormat="1" ht="14" x14ac:dyDescent="0.3"/>
    <row r="511" customFormat="1" ht="14" x14ac:dyDescent="0.3"/>
    <row r="512" customFormat="1" ht="14" x14ac:dyDescent="0.3"/>
    <row r="513" customFormat="1" ht="14" x14ac:dyDescent="0.3"/>
    <row r="514" customFormat="1" ht="14" x14ac:dyDescent="0.3"/>
    <row r="515" customFormat="1" ht="14" x14ac:dyDescent="0.3"/>
    <row r="516" customFormat="1" ht="14" x14ac:dyDescent="0.3"/>
    <row r="517" customFormat="1" ht="14" x14ac:dyDescent="0.3"/>
    <row r="518" customFormat="1" ht="14" x14ac:dyDescent="0.3"/>
    <row r="519" customFormat="1" ht="14" x14ac:dyDescent="0.3"/>
    <row r="520" customFormat="1" ht="14" x14ac:dyDescent="0.3"/>
    <row r="521" customFormat="1" ht="14" x14ac:dyDescent="0.3"/>
    <row r="522" customFormat="1" ht="14" x14ac:dyDescent="0.3"/>
    <row r="523" customFormat="1" ht="14" x14ac:dyDescent="0.3"/>
    <row r="524" customFormat="1" ht="14" x14ac:dyDescent="0.3"/>
    <row r="525" customFormat="1" ht="14" x14ac:dyDescent="0.3"/>
    <row r="526" customFormat="1" ht="14" x14ac:dyDescent="0.3"/>
    <row r="527" customFormat="1" ht="14" x14ac:dyDescent="0.3"/>
    <row r="528" customFormat="1" ht="14" x14ac:dyDescent="0.3"/>
    <row r="529" customFormat="1" ht="14" x14ac:dyDescent="0.3"/>
    <row r="530" customFormat="1" ht="14" x14ac:dyDescent="0.3"/>
    <row r="531" customFormat="1" ht="14" x14ac:dyDescent="0.3"/>
    <row r="532" customFormat="1" ht="14" x14ac:dyDescent="0.3"/>
    <row r="533" customFormat="1" ht="14" x14ac:dyDescent="0.3"/>
    <row r="534" customFormat="1" ht="14" x14ac:dyDescent="0.3"/>
    <row r="535" customFormat="1" ht="14" x14ac:dyDescent="0.3"/>
    <row r="536" customFormat="1" ht="14" x14ac:dyDescent="0.3"/>
    <row r="537" customFormat="1" ht="14" x14ac:dyDescent="0.3"/>
    <row r="538" customFormat="1" ht="14" x14ac:dyDescent="0.3"/>
    <row r="539" customFormat="1" ht="14" x14ac:dyDescent="0.3"/>
    <row r="540" customFormat="1" ht="14" x14ac:dyDescent="0.3"/>
    <row r="541" customFormat="1" ht="14" x14ac:dyDescent="0.3"/>
    <row r="542" customFormat="1" ht="14" x14ac:dyDescent="0.3"/>
    <row r="543" customFormat="1" ht="14" x14ac:dyDescent="0.3"/>
    <row r="544" customFormat="1" ht="14" x14ac:dyDescent="0.3"/>
    <row r="545" customFormat="1" ht="14" x14ac:dyDescent="0.3"/>
    <row r="546" customFormat="1" ht="14" x14ac:dyDescent="0.3"/>
    <row r="547" customFormat="1" ht="14" x14ac:dyDescent="0.3"/>
    <row r="548" customFormat="1" ht="14" x14ac:dyDescent="0.3"/>
    <row r="549" customFormat="1" ht="14" x14ac:dyDescent="0.3"/>
    <row r="550" customFormat="1" ht="14" x14ac:dyDescent="0.3"/>
    <row r="551" customFormat="1" ht="14" x14ac:dyDescent="0.3"/>
    <row r="552" customFormat="1" ht="14" x14ac:dyDescent="0.3"/>
    <row r="553" customFormat="1" ht="14" x14ac:dyDescent="0.3"/>
    <row r="554" customFormat="1" ht="14" x14ac:dyDescent="0.3"/>
    <row r="555" customFormat="1" ht="14" x14ac:dyDescent="0.3"/>
    <row r="556" customFormat="1" ht="14" x14ac:dyDescent="0.3"/>
    <row r="557" customFormat="1" ht="14" x14ac:dyDescent="0.3"/>
    <row r="558" customFormat="1" ht="14" x14ac:dyDescent="0.3"/>
    <row r="559" customFormat="1" ht="14" x14ac:dyDescent="0.3"/>
    <row r="560" customFormat="1" ht="14" x14ac:dyDescent="0.3"/>
    <row r="561" customFormat="1" ht="14" x14ac:dyDescent="0.3"/>
    <row r="562" customFormat="1" ht="14" x14ac:dyDescent="0.3"/>
    <row r="563" customFormat="1" ht="14" x14ac:dyDescent="0.3"/>
    <row r="564" customFormat="1" ht="14" x14ac:dyDescent="0.3"/>
    <row r="565" customFormat="1" ht="14" x14ac:dyDescent="0.3"/>
    <row r="566" customFormat="1" ht="14" x14ac:dyDescent="0.3"/>
    <row r="567" customFormat="1" ht="14" x14ac:dyDescent="0.3"/>
    <row r="568" customFormat="1" ht="14" x14ac:dyDescent="0.3"/>
    <row r="569" customFormat="1" ht="14" x14ac:dyDescent="0.3"/>
    <row r="570" customFormat="1" ht="14" x14ac:dyDescent="0.3"/>
    <row r="571" customFormat="1" ht="14" x14ac:dyDescent="0.3"/>
    <row r="572" customFormat="1" ht="14" x14ac:dyDescent="0.3"/>
    <row r="573" customFormat="1" ht="14" x14ac:dyDescent="0.3"/>
    <row r="574" customFormat="1" ht="14" x14ac:dyDescent="0.3"/>
    <row r="575" customFormat="1" ht="14" x14ac:dyDescent="0.3"/>
    <row r="576" customFormat="1" ht="14" x14ac:dyDescent="0.3"/>
    <row r="577" customFormat="1" ht="14" x14ac:dyDescent="0.3"/>
    <row r="578" customFormat="1" ht="14" x14ac:dyDescent="0.3"/>
    <row r="579" customFormat="1" ht="14" x14ac:dyDescent="0.3"/>
    <row r="580" customFormat="1" ht="14" x14ac:dyDescent="0.3"/>
    <row r="581" customFormat="1" ht="14" x14ac:dyDescent="0.3"/>
    <row r="582" customFormat="1" ht="14" x14ac:dyDescent="0.3"/>
    <row r="583" customFormat="1" ht="14" x14ac:dyDescent="0.3"/>
    <row r="584" customFormat="1" ht="14" x14ac:dyDescent="0.3"/>
    <row r="585" customFormat="1" ht="14" x14ac:dyDescent="0.3"/>
    <row r="586" customFormat="1" ht="14" x14ac:dyDescent="0.3"/>
    <row r="587" customFormat="1" ht="14" x14ac:dyDescent="0.3"/>
    <row r="588" customFormat="1" ht="14" x14ac:dyDescent="0.3"/>
    <row r="589" customFormat="1" ht="14" x14ac:dyDescent="0.3"/>
    <row r="590" customFormat="1" ht="14" x14ac:dyDescent="0.3"/>
    <row r="591" customFormat="1" ht="14" x14ac:dyDescent="0.3"/>
    <row r="592" customFormat="1" ht="14" x14ac:dyDescent="0.3"/>
    <row r="593" customFormat="1" ht="14" x14ac:dyDescent="0.3"/>
    <row r="594" customFormat="1" ht="14" x14ac:dyDescent="0.3"/>
    <row r="595" customFormat="1" ht="14" x14ac:dyDescent="0.3"/>
    <row r="596" customFormat="1" ht="14" x14ac:dyDescent="0.3"/>
    <row r="597" customFormat="1" ht="14" x14ac:dyDescent="0.3"/>
    <row r="598" customFormat="1" ht="14" x14ac:dyDescent="0.3"/>
    <row r="599" customFormat="1" ht="14" x14ac:dyDescent="0.3"/>
    <row r="600" customFormat="1" ht="14" x14ac:dyDescent="0.3"/>
    <row r="601" customFormat="1" ht="14" x14ac:dyDescent="0.3"/>
    <row r="602" customFormat="1" ht="14" x14ac:dyDescent="0.3"/>
    <row r="603" customFormat="1" ht="14" x14ac:dyDescent="0.3"/>
    <row r="604" customFormat="1" ht="14" x14ac:dyDescent="0.3"/>
    <row r="605" customFormat="1" ht="14" x14ac:dyDescent="0.3"/>
    <row r="606" customFormat="1" ht="14" x14ac:dyDescent="0.3"/>
    <row r="607" customFormat="1" ht="14" x14ac:dyDescent="0.3"/>
    <row r="608" customFormat="1" ht="14" x14ac:dyDescent="0.3"/>
    <row r="609" customFormat="1" ht="14" x14ac:dyDescent="0.3"/>
    <row r="610" customFormat="1" ht="14" x14ac:dyDescent="0.3"/>
    <row r="611" customFormat="1" ht="14" x14ac:dyDescent="0.3"/>
    <row r="612" customFormat="1" ht="14" x14ac:dyDescent="0.3"/>
    <row r="613" customFormat="1" ht="14" x14ac:dyDescent="0.3"/>
    <row r="614" customFormat="1" ht="14" x14ac:dyDescent="0.3"/>
    <row r="615" customFormat="1" ht="14" x14ac:dyDescent="0.3"/>
    <row r="616" customFormat="1" ht="14" x14ac:dyDescent="0.3"/>
    <row r="617" customFormat="1" ht="14" x14ac:dyDescent="0.3"/>
    <row r="618" customFormat="1" ht="14" x14ac:dyDescent="0.3"/>
    <row r="619" customFormat="1" ht="14" x14ac:dyDescent="0.3"/>
    <row r="620" customFormat="1" ht="14" x14ac:dyDescent="0.3"/>
    <row r="621" customFormat="1" ht="14" x14ac:dyDescent="0.3"/>
    <row r="622" customFormat="1" ht="14" x14ac:dyDescent="0.3"/>
    <row r="623" customFormat="1" ht="14" x14ac:dyDescent="0.3"/>
    <row r="624" customFormat="1" ht="14" x14ac:dyDescent="0.3"/>
    <row r="625" customFormat="1" ht="14" x14ac:dyDescent="0.3"/>
    <row r="626" customFormat="1" ht="14" x14ac:dyDescent="0.3"/>
    <row r="627" customFormat="1" ht="14" x14ac:dyDescent="0.3"/>
    <row r="628" customFormat="1" ht="14" x14ac:dyDescent="0.3"/>
    <row r="629" customFormat="1" ht="14" x14ac:dyDescent="0.3"/>
    <row r="630" customFormat="1" ht="14" x14ac:dyDescent="0.3"/>
    <row r="631" customFormat="1" ht="14" x14ac:dyDescent="0.3"/>
    <row r="632" customFormat="1" ht="14" x14ac:dyDescent="0.3"/>
    <row r="633" customFormat="1" ht="14" x14ac:dyDescent="0.3"/>
    <row r="634" customFormat="1" ht="14" x14ac:dyDescent="0.3"/>
    <row r="635" customFormat="1" ht="14" x14ac:dyDescent="0.3"/>
    <row r="636" customFormat="1" ht="14" x14ac:dyDescent="0.3"/>
    <row r="637" customFormat="1" ht="14" x14ac:dyDescent="0.3"/>
    <row r="638" customFormat="1" ht="14" x14ac:dyDescent="0.3"/>
    <row r="639" customFormat="1" ht="14" x14ac:dyDescent="0.3"/>
    <row r="640" customFormat="1" ht="14" x14ac:dyDescent="0.3"/>
    <row r="641" customFormat="1" ht="14" x14ac:dyDescent="0.3"/>
    <row r="642" customFormat="1" ht="14" x14ac:dyDescent="0.3"/>
    <row r="643" customFormat="1" ht="14" x14ac:dyDescent="0.3"/>
    <row r="644" customFormat="1" ht="14" x14ac:dyDescent="0.3"/>
    <row r="645" customFormat="1" ht="14" x14ac:dyDescent="0.3"/>
    <row r="646" customFormat="1" ht="14" x14ac:dyDescent="0.3"/>
    <row r="647" customFormat="1" ht="14" x14ac:dyDescent="0.3"/>
    <row r="648" customFormat="1" ht="14" x14ac:dyDescent="0.3"/>
    <row r="649" customFormat="1" ht="14" x14ac:dyDescent="0.3"/>
    <row r="650" customFormat="1" ht="14" x14ac:dyDescent="0.3"/>
    <row r="651" customFormat="1" ht="14" x14ac:dyDescent="0.3"/>
    <row r="652" customFormat="1" ht="14" x14ac:dyDescent="0.3"/>
    <row r="653" customFormat="1" ht="14" x14ac:dyDescent="0.3"/>
    <row r="654" customFormat="1" ht="14" x14ac:dyDescent="0.3"/>
    <row r="655" customFormat="1" ht="14" x14ac:dyDescent="0.3"/>
    <row r="656" customFormat="1" ht="14" x14ac:dyDescent="0.3"/>
    <row r="657" customFormat="1" ht="14" x14ac:dyDescent="0.3"/>
    <row r="658" customFormat="1" ht="14" x14ac:dyDescent="0.3"/>
    <row r="659" customFormat="1" ht="14" x14ac:dyDescent="0.3"/>
    <row r="660" customFormat="1" ht="14" x14ac:dyDescent="0.3"/>
    <row r="661" customFormat="1" ht="14" x14ac:dyDescent="0.3"/>
    <row r="662" customFormat="1" ht="14" x14ac:dyDescent="0.3"/>
    <row r="663" customFormat="1" ht="14" x14ac:dyDescent="0.3"/>
    <row r="664" customFormat="1" ht="14" x14ac:dyDescent="0.3"/>
    <row r="665" customFormat="1" ht="14" x14ac:dyDescent="0.3"/>
    <row r="666" customFormat="1" ht="14" x14ac:dyDescent="0.3"/>
    <row r="667" customFormat="1" ht="14" x14ac:dyDescent="0.3"/>
    <row r="668" customFormat="1" ht="14" x14ac:dyDescent="0.3"/>
    <row r="669" customFormat="1" ht="14" x14ac:dyDescent="0.3"/>
    <row r="670" customFormat="1" ht="14" x14ac:dyDescent="0.3"/>
    <row r="671" customFormat="1" ht="14" x14ac:dyDescent="0.3"/>
    <row r="672" customFormat="1" ht="14" x14ac:dyDescent="0.3"/>
    <row r="673" customFormat="1" ht="14" x14ac:dyDescent="0.3"/>
    <row r="674" customFormat="1" ht="14" x14ac:dyDescent="0.3"/>
    <row r="675" customFormat="1" ht="14" x14ac:dyDescent="0.3"/>
    <row r="676" customFormat="1" ht="14" x14ac:dyDescent="0.3"/>
    <row r="677" customFormat="1" ht="14" x14ac:dyDescent="0.3"/>
    <row r="678" customFormat="1" ht="14" x14ac:dyDescent="0.3"/>
    <row r="679" customFormat="1" ht="14" x14ac:dyDescent="0.3"/>
    <row r="680" customFormat="1" ht="14" x14ac:dyDescent="0.3"/>
    <row r="681" customFormat="1" ht="14" x14ac:dyDescent="0.3"/>
    <row r="682" customFormat="1" ht="14" x14ac:dyDescent="0.3"/>
    <row r="683" customFormat="1" ht="14" x14ac:dyDescent="0.3"/>
    <row r="684" customFormat="1" ht="14" x14ac:dyDescent="0.3"/>
    <row r="685" customFormat="1" ht="14" x14ac:dyDescent="0.3"/>
    <row r="686" customFormat="1" ht="14" x14ac:dyDescent="0.3"/>
    <row r="687" customFormat="1" ht="14" x14ac:dyDescent="0.3"/>
    <row r="688" customFormat="1" ht="14" x14ac:dyDescent="0.3"/>
    <row r="689" customFormat="1" ht="14" x14ac:dyDescent="0.3"/>
    <row r="690" customFormat="1" ht="14" x14ac:dyDescent="0.3"/>
    <row r="691" customFormat="1" ht="14" x14ac:dyDescent="0.3"/>
    <row r="692" customFormat="1" ht="14" x14ac:dyDescent="0.3"/>
    <row r="693" customFormat="1" ht="14" x14ac:dyDescent="0.3"/>
    <row r="694" customFormat="1" ht="14" x14ac:dyDescent="0.3"/>
    <row r="695" customFormat="1" ht="14" x14ac:dyDescent="0.3"/>
    <row r="696" customFormat="1" ht="14" x14ac:dyDescent="0.3"/>
    <row r="697" customFormat="1" ht="14" x14ac:dyDescent="0.3"/>
    <row r="698" customFormat="1" ht="14" x14ac:dyDescent="0.3"/>
    <row r="699" customFormat="1" ht="14" x14ac:dyDescent="0.3"/>
    <row r="700" customFormat="1" ht="14" x14ac:dyDescent="0.3"/>
    <row r="701" customFormat="1" ht="14" x14ac:dyDescent="0.3"/>
    <row r="702" customFormat="1" ht="14" x14ac:dyDescent="0.3"/>
    <row r="703" customFormat="1" ht="14" x14ac:dyDescent="0.3"/>
    <row r="704" customFormat="1" ht="14" x14ac:dyDescent="0.3"/>
    <row r="705" customFormat="1" ht="14" x14ac:dyDescent="0.3"/>
    <row r="706" customFormat="1" ht="14" x14ac:dyDescent="0.3"/>
    <row r="707" customFormat="1" ht="14" x14ac:dyDescent="0.3"/>
    <row r="708" customFormat="1" ht="14" x14ac:dyDescent="0.3"/>
    <row r="709" customFormat="1" ht="14" x14ac:dyDescent="0.3"/>
    <row r="710" customFormat="1" ht="14" x14ac:dyDescent="0.3"/>
    <row r="711" customFormat="1" ht="14" x14ac:dyDescent="0.3"/>
    <row r="712" customFormat="1" ht="14" x14ac:dyDescent="0.3"/>
    <row r="713" customFormat="1" ht="14" x14ac:dyDescent="0.3"/>
    <row r="714" customFormat="1" ht="14" x14ac:dyDescent="0.3"/>
    <row r="715" customFormat="1" ht="14" x14ac:dyDescent="0.3"/>
    <row r="716" customFormat="1" ht="14" x14ac:dyDescent="0.3"/>
    <row r="717" customFormat="1" ht="14" x14ac:dyDescent="0.3"/>
    <row r="718" customFormat="1" ht="14" x14ac:dyDescent="0.3"/>
    <row r="719" customFormat="1" ht="14" x14ac:dyDescent="0.3"/>
    <row r="720" customFormat="1" ht="14" x14ac:dyDescent="0.3"/>
    <row r="721" customFormat="1" ht="14" x14ac:dyDescent="0.3"/>
    <row r="722" customFormat="1" ht="14" x14ac:dyDescent="0.3"/>
    <row r="723" customFormat="1" ht="14" x14ac:dyDescent="0.3"/>
    <row r="724" customFormat="1" ht="14" x14ac:dyDescent="0.3"/>
    <row r="725" customFormat="1" ht="14" x14ac:dyDescent="0.3"/>
    <row r="726" customFormat="1" ht="14" x14ac:dyDescent="0.3"/>
    <row r="727" customFormat="1" ht="14" x14ac:dyDescent="0.3"/>
    <row r="728" customFormat="1" ht="14" x14ac:dyDescent="0.3"/>
    <row r="729" customFormat="1" ht="14" x14ac:dyDescent="0.3"/>
    <row r="730" customFormat="1" ht="14" x14ac:dyDescent="0.3"/>
    <row r="731" customFormat="1" ht="14" x14ac:dyDescent="0.3"/>
    <row r="732" customFormat="1" ht="14" x14ac:dyDescent="0.3"/>
    <row r="733" customFormat="1" ht="14" x14ac:dyDescent="0.3"/>
    <row r="734" customFormat="1" ht="14" x14ac:dyDescent="0.3"/>
    <row r="735" customFormat="1" ht="14" x14ac:dyDescent="0.3"/>
    <row r="736" customFormat="1" ht="14" x14ac:dyDescent="0.3"/>
    <row r="737" customFormat="1" ht="14" x14ac:dyDescent="0.3"/>
    <row r="738" customFormat="1" ht="14" x14ac:dyDescent="0.3"/>
    <row r="739" customFormat="1" ht="14" x14ac:dyDescent="0.3"/>
    <row r="740" customFormat="1" ht="14" x14ac:dyDescent="0.3"/>
    <row r="741" customFormat="1" ht="14" x14ac:dyDescent="0.3"/>
    <row r="742" customFormat="1" ht="14" x14ac:dyDescent="0.3"/>
    <row r="743" customFormat="1" ht="14" x14ac:dyDescent="0.3"/>
    <row r="744" customFormat="1" ht="14" x14ac:dyDescent="0.3"/>
    <row r="745" customFormat="1" ht="14" x14ac:dyDescent="0.3"/>
    <row r="746" customFormat="1" ht="14" x14ac:dyDescent="0.3"/>
    <row r="747" customFormat="1" ht="14" x14ac:dyDescent="0.3"/>
    <row r="748" customFormat="1" ht="14" x14ac:dyDescent="0.3"/>
    <row r="749" customFormat="1" ht="14" x14ac:dyDescent="0.3"/>
    <row r="750" customFormat="1" ht="14" x14ac:dyDescent="0.3"/>
    <row r="751" customFormat="1" ht="14" x14ac:dyDescent="0.3"/>
    <row r="752" customFormat="1" ht="14" x14ac:dyDescent="0.3"/>
    <row r="753" customFormat="1" ht="14" x14ac:dyDescent="0.3"/>
    <row r="754" customFormat="1" ht="14" x14ac:dyDescent="0.3"/>
    <row r="755" customFormat="1" ht="14" x14ac:dyDescent="0.3"/>
    <row r="756" customFormat="1" ht="14" x14ac:dyDescent="0.3"/>
    <row r="757" customFormat="1" ht="14" x14ac:dyDescent="0.3"/>
    <row r="758" customFormat="1" ht="14" x14ac:dyDescent="0.3"/>
    <row r="759" customFormat="1" ht="14" x14ac:dyDescent="0.3"/>
    <row r="760" customFormat="1" ht="14" x14ac:dyDescent="0.3"/>
    <row r="761" customFormat="1" ht="14" x14ac:dyDescent="0.3"/>
    <row r="762" customFormat="1" ht="14" x14ac:dyDescent="0.3"/>
    <row r="763" customFormat="1" ht="14" x14ac:dyDescent="0.3"/>
    <row r="764" customFormat="1" ht="14" x14ac:dyDescent="0.3"/>
    <row r="765" customFormat="1" ht="14" x14ac:dyDescent="0.3"/>
    <row r="766" customFormat="1" ht="14" x14ac:dyDescent="0.3"/>
    <row r="767" customFormat="1" ht="14" x14ac:dyDescent="0.3"/>
    <row r="768" customFormat="1" ht="14" x14ac:dyDescent="0.3"/>
    <row r="769" customFormat="1" ht="14" x14ac:dyDescent="0.3"/>
    <row r="770" customFormat="1" ht="14" x14ac:dyDescent="0.3"/>
    <row r="771" customFormat="1" ht="14" x14ac:dyDescent="0.3"/>
    <row r="772" customFormat="1" ht="14" x14ac:dyDescent="0.3"/>
    <row r="773" customFormat="1" ht="14" x14ac:dyDescent="0.3"/>
    <row r="774" customFormat="1" ht="14" x14ac:dyDescent="0.3"/>
    <row r="775" customFormat="1" ht="14" x14ac:dyDescent="0.3"/>
    <row r="776" customFormat="1" ht="14" x14ac:dyDescent="0.3"/>
    <row r="777" customFormat="1" ht="14" x14ac:dyDescent="0.3"/>
    <row r="778" customFormat="1" ht="14" x14ac:dyDescent="0.3"/>
    <row r="779" customFormat="1" ht="14" x14ac:dyDescent="0.3"/>
    <row r="780" customFormat="1" ht="14" x14ac:dyDescent="0.3"/>
    <row r="781" customFormat="1" ht="14" x14ac:dyDescent="0.3"/>
    <row r="782" customFormat="1" ht="14" x14ac:dyDescent="0.3"/>
    <row r="783" customFormat="1" ht="14" x14ac:dyDescent="0.3"/>
    <row r="784" customFormat="1" ht="14" x14ac:dyDescent="0.3"/>
    <row r="785" customFormat="1" ht="14" x14ac:dyDescent="0.3"/>
    <row r="786" customFormat="1" ht="14" x14ac:dyDescent="0.3"/>
    <row r="787" customFormat="1" ht="14" x14ac:dyDescent="0.3"/>
    <row r="788" customFormat="1" ht="14" x14ac:dyDescent="0.3"/>
    <row r="789" customFormat="1" ht="14" x14ac:dyDescent="0.3"/>
    <row r="790" customFormat="1" ht="14" x14ac:dyDescent="0.3"/>
    <row r="791" customFormat="1" ht="14" x14ac:dyDescent="0.3"/>
    <row r="792" customFormat="1" ht="14" x14ac:dyDescent="0.3"/>
    <row r="793" customFormat="1" ht="14" x14ac:dyDescent="0.3"/>
    <row r="794" customFormat="1" ht="14" x14ac:dyDescent="0.3"/>
    <row r="795" customFormat="1" ht="14" x14ac:dyDescent="0.3"/>
    <row r="796" customFormat="1" ht="14" x14ac:dyDescent="0.3"/>
    <row r="797" customFormat="1" ht="14" x14ac:dyDescent="0.3"/>
    <row r="798" customFormat="1" ht="14" x14ac:dyDescent="0.3"/>
    <row r="799" customFormat="1" ht="14" x14ac:dyDescent="0.3"/>
    <row r="800" customFormat="1" ht="14" x14ac:dyDescent="0.3"/>
    <row r="801" customFormat="1" ht="14" x14ac:dyDescent="0.3"/>
    <row r="802" customFormat="1" ht="14" x14ac:dyDescent="0.3"/>
    <row r="803" customFormat="1" ht="14" x14ac:dyDescent="0.3"/>
    <row r="804" customFormat="1" ht="14" x14ac:dyDescent="0.3"/>
    <row r="805" customFormat="1" ht="14" x14ac:dyDescent="0.3"/>
    <row r="806" customFormat="1" ht="14" x14ac:dyDescent="0.3"/>
    <row r="807" customFormat="1" ht="14" x14ac:dyDescent="0.3"/>
    <row r="808" customFormat="1" ht="14" x14ac:dyDescent="0.3"/>
    <row r="809" customFormat="1" ht="14" x14ac:dyDescent="0.3"/>
    <row r="810" customFormat="1" ht="14" x14ac:dyDescent="0.3"/>
    <row r="811" customFormat="1" ht="14" x14ac:dyDescent="0.3"/>
    <row r="812" customFormat="1" ht="14" x14ac:dyDescent="0.3"/>
    <row r="813" customFormat="1" ht="14" x14ac:dyDescent="0.3"/>
    <row r="814" customFormat="1" ht="14" x14ac:dyDescent="0.3"/>
    <row r="815" customFormat="1" ht="14" x14ac:dyDescent="0.3"/>
    <row r="816" customFormat="1" ht="14" x14ac:dyDescent="0.3"/>
    <row r="817" customFormat="1" ht="14" x14ac:dyDescent="0.3"/>
    <row r="818" customFormat="1" ht="14" x14ac:dyDescent="0.3"/>
    <row r="819" customFormat="1" ht="14" x14ac:dyDescent="0.3"/>
    <row r="820" customFormat="1" ht="14" x14ac:dyDescent="0.3"/>
    <row r="821" customFormat="1" ht="14" x14ac:dyDescent="0.3"/>
    <row r="822" customFormat="1" ht="14" x14ac:dyDescent="0.3"/>
    <row r="823" customFormat="1" ht="14" x14ac:dyDescent="0.3"/>
    <row r="824" customFormat="1" ht="14" x14ac:dyDescent="0.3"/>
    <row r="825" customFormat="1" ht="14" x14ac:dyDescent="0.3"/>
    <row r="826" customFormat="1" ht="14" x14ac:dyDescent="0.3"/>
    <row r="827" customFormat="1" ht="14" x14ac:dyDescent="0.3"/>
    <row r="828" customFormat="1" ht="14" x14ac:dyDescent="0.3"/>
    <row r="829" customFormat="1" ht="14" x14ac:dyDescent="0.3"/>
    <row r="830" customFormat="1" ht="14" x14ac:dyDescent="0.3"/>
    <row r="831" customFormat="1" ht="14" x14ac:dyDescent="0.3"/>
    <row r="832" customFormat="1" ht="14" x14ac:dyDescent="0.3"/>
    <row r="833" customFormat="1" ht="14" x14ac:dyDescent="0.3"/>
    <row r="834" customFormat="1" ht="14" x14ac:dyDescent="0.3"/>
    <row r="835" customFormat="1" ht="14" x14ac:dyDescent="0.3"/>
    <row r="836" customFormat="1" ht="14" x14ac:dyDescent="0.3"/>
    <row r="837" customFormat="1" ht="14" x14ac:dyDescent="0.3"/>
    <row r="838" customFormat="1" ht="14" x14ac:dyDescent="0.3"/>
    <row r="839" customFormat="1" ht="14" x14ac:dyDescent="0.3"/>
    <row r="840" customFormat="1" ht="14" x14ac:dyDescent="0.3"/>
    <row r="841" customFormat="1" ht="14" x14ac:dyDescent="0.3"/>
    <row r="842" customFormat="1" ht="14" x14ac:dyDescent="0.3"/>
    <row r="843" customFormat="1" ht="14" x14ac:dyDescent="0.3"/>
    <row r="844" customFormat="1" ht="14" x14ac:dyDescent="0.3"/>
    <row r="845" customFormat="1" ht="14" x14ac:dyDescent="0.3"/>
    <row r="846" customFormat="1" ht="14" x14ac:dyDescent="0.3"/>
    <row r="847" customFormat="1" ht="14" x14ac:dyDescent="0.3"/>
    <row r="848" customFormat="1" ht="14" x14ac:dyDescent="0.3"/>
    <row r="849" customFormat="1" ht="14" x14ac:dyDescent="0.3"/>
    <row r="850" customFormat="1" ht="14" x14ac:dyDescent="0.3"/>
    <row r="851" customFormat="1" ht="14" x14ac:dyDescent="0.3"/>
    <row r="852" customFormat="1" ht="14" x14ac:dyDescent="0.3"/>
    <row r="853" customFormat="1" ht="14" x14ac:dyDescent="0.3"/>
    <row r="854" customFormat="1" ht="14" x14ac:dyDescent="0.3"/>
    <row r="855" customFormat="1" ht="14" x14ac:dyDescent="0.3"/>
    <row r="856" customFormat="1" ht="14" x14ac:dyDescent="0.3"/>
    <row r="857" customFormat="1" ht="14" x14ac:dyDescent="0.3"/>
    <row r="858" customFormat="1" ht="14" x14ac:dyDescent="0.3"/>
    <row r="859" customFormat="1" ht="14" x14ac:dyDescent="0.3"/>
    <row r="860" customFormat="1" ht="14" x14ac:dyDescent="0.3"/>
    <row r="861" customFormat="1" ht="14" x14ac:dyDescent="0.3"/>
    <row r="862" customFormat="1" ht="14" x14ac:dyDescent="0.3"/>
    <row r="863" customFormat="1" ht="14" x14ac:dyDescent="0.3"/>
    <row r="864" customFormat="1" ht="14" x14ac:dyDescent="0.3"/>
    <row r="865" customFormat="1" ht="14" x14ac:dyDescent="0.3"/>
    <row r="866" customFormat="1" ht="14" x14ac:dyDescent="0.3"/>
    <row r="867" customFormat="1" ht="14" x14ac:dyDescent="0.3"/>
    <row r="868" customFormat="1" ht="14" x14ac:dyDescent="0.3"/>
    <row r="869" customFormat="1" ht="14" x14ac:dyDescent="0.3"/>
    <row r="870" customFormat="1" ht="14" x14ac:dyDescent="0.3"/>
    <row r="871" customFormat="1" ht="14" x14ac:dyDescent="0.3"/>
    <row r="872" customFormat="1" ht="14" x14ac:dyDescent="0.3"/>
    <row r="873" customFormat="1" ht="14" x14ac:dyDescent="0.3"/>
    <row r="874" customFormat="1" ht="14" x14ac:dyDescent="0.3"/>
    <row r="875" customFormat="1" ht="14" x14ac:dyDescent="0.3"/>
    <row r="876" customFormat="1" ht="14" x14ac:dyDescent="0.3"/>
    <row r="877" customFormat="1" ht="14" x14ac:dyDescent="0.3"/>
    <row r="878" customFormat="1" ht="14" x14ac:dyDescent="0.3"/>
    <row r="879" customFormat="1" ht="14" x14ac:dyDescent="0.3"/>
    <row r="880" customFormat="1" ht="14" x14ac:dyDescent="0.3"/>
    <row r="881" customFormat="1" ht="14" x14ac:dyDescent="0.3"/>
    <row r="882" customFormat="1" ht="14" x14ac:dyDescent="0.3"/>
    <row r="883" customFormat="1" ht="14" x14ac:dyDescent="0.3"/>
    <row r="884" customFormat="1" ht="14" x14ac:dyDescent="0.3"/>
    <row r="885" customFormat="1" ht="14" x14ac:dyDescent="0.3"/>
    <row r="886" customFormat="1" ht="14" x14ac:dyDescent="0.3"/>
    <row r="887" customFormat="1" ht="14" x14ac:dyDescent="0.3"/>
    <row r="888" customFormat="1" ht="14" x14ac:dyDescent="0.3"/>
    <row r="889" customFormat="1" ht="14" x14ac:dyDescent="0.3"/>
    <row r="890" customFormat="1" ht="14" x14ac:dyDescent="0.3"/>
    <row r="891" customFormat="1" ht="14" x14ac:dyDescent="0.3"/>
    <row r="892" customFormat="1" ht="14" x14ac:dyDescent="0.3"/>
    <row r="893" customFormat="1" ht="14" x14ac:dyDescent="0.3"/>
    <row r="894" customFormat="1" ht="14" x14ac:dyDescent="0.3"/>
    <row r="895" customFormat="1" ht="14" x14ac:dyDescent="0.3"/>
    <row r="896" customFormat="1" ht="14" x14ac:dyDescent="0.3"/>
    <row r="897" customFormat="1" ht="14" x14ac:dyDescent="0.3"/>
    <row r="898" customFormat="1" ht="14" x14ac:dyDescent="0.3"/>
    <row r="899" customFormat="1" ht="14" x14ac:dyDescent="0.3"/>
    <row r="900" customFormat="1" ht="14" x14ac:dyDescent="0.3"/>
    <row r="901" customFormat="1" ht="14" x14ac:dyDescent="0.3"/>
    <row r="902" customFormat="1" ht="14" x14ac:dyDescent="0.3"/>
    <row r="903" customFormat="1" ht="14" x14ac:dyDescent="0.3"/>
    <row r="904" customFormat="1" ht="14" x14ac:dyDescent="0.3"/>
    <row r="905" customFormat="1" ht="14" x14ac:dyDescent="0.3"/>
    <row r="906" customFormat="1" ht="14" x14ac:dyDescent="0.3"/>
    <row r="907" customFormat="1" ht="14" x14ac:dyDescent="0.3"/>
    <row r="908" customFormat="1" ht="14" x14ac:dyDescent="0.3"/>
    <row r="909" customFormat="1" ht="14" x14ac:dyDescent="0.3"/>
    <row r="910" customFormat="1" ht="14" x14ac:dyDescent="0.3"/>
    <row r="911" customFormat="1" ht="14" x14ac:dyDescent="0.3"/>
    <row r="912" customFormat="1" ht="14" x14ac:dyDescent="0.3"/>
    <row r="913" customFormat="1" ht="14" x14ac:dyDescent="0.3"/>
    <row r="914" customFormat="1" ht="14" x14ac:dyDescent="0.3"/>
    <row r="915" customFormat="1" ht="14" x14ac:dyDescent="0.3"/>
    <row r="916" customFormat="1" ht="14" x14ac:dyDescent="0.3"/>
    <row r="917" customFormat="1" ht="14" x14ac:dyDescent="0.3"/>
    <row r="918" customFormat="1" ht="14" x14ac:dyDescent="0.3"/>
    <row r="919" customFormat="1" ht="14" x14ac:dyDescent="0.3"/>
    <row r="920" customFormat="1" ht="14" x14ac:dyDescent="0.3"/>
    <row r="921" customFormat="1" ht="14" x14ac:dyDescent="0.3"/>
    <row r="922" customFormat="1" ht="14" x14ac:dyDescent="0.3"/>
    <row r="923" customFormat="1" ht="14" x14ac:dyDescent="0.3"/>
    <row r="924" customFormat="1" ht="14" x14ac:dyDescent="0.3"/>
    <row r="925" customFormat="1" ht="14" x14ac:dyDescent="0.3"/>
    <row r="926" customFormat="1" ht="14" x14ac:dyDescent="0.3"/>
    <row r="927" customFormat="1" ht="14" x14ac:dyDescent="0.3"/>
    <row r="928" customFormat="1" ht="14" x14ac:dyDescent="0.3"/>
    <row r="929" customFormat="1" ht="14" x14ac:dyDescent="0.3"/>
    <row r="930" customFormat="1" ht="14" x14ac:dyDescent="0.3"/>
    <row r="931" customFormat="1" ht="14" x14ac:dyDescent="0.3"/>
    <row r="932" customFormat="1" ht="14" x14ac:dyDescent="0.3"/>
    <row r="933" customFormat="1" ht="14" x14ac:dyDescent="0.3"/>
    <row r="934" customFormat="1" ht="14" x14ac:dyDescent="0.3"/>
    <row r="935" customFormat="1" ht="14" x14ac:dyDescent="0.3"/>
    <row r="936" customFormat="1" ht="14" x14ac:dyDescent="0.3"/>
    <row r="937" customFormat="1" ht="14" x14ac:dyDescent="0.3"/>
    <row r="938" customFormat="1" ht="14" x14ac:dyDescent="0.3"/>
    <row r="939" customFormat="1" ht="14" x14ac:dyDescent="0.3"/>
    <row r="940" customFormat="1" ht="14" x14ac:dyDescent="0.3"/>
    <row r="941" customFormat="1" ht="14" x14ac:dyDescent="0.3"/>
    <row r="942" customFormat="1" ht="14" x14ac:dyDescent="0.3"/>
    <row r="943" customFormat="1" ht="14" x14ac:dyDescent="0.3"/>
    <row r="944" customFormat="1" ht="14" x14ac:dyDescent="0.3"/>
    <row r="945" customFormat="1" ht="14" x14ac:dyDescent="0.3"/>
    <row r="946" customFormat="1" ht="14" x14ac:dyDescent="0.3"/>
    <row r="947" customFormat="1" ht="14" x14ac:dyDescent="0.3"/>
    <row r="948" customFormat="1" ht="14" x14ac:dyDescent="0.3"/>
    <row r="949" customFormat="1" ht="14" x14ac:dyDescent="0.3"/>
    <row r="950" customFormat="1" ht="14" x14ac:dyDescent="0.3"/>
    <row r="951" customFormat="1" ht="14" x14ac:dyDescent="0.3"/>
    <row r="952" customFormat="1" ht="14" x14ac:dyDescent="0.3"/>
    <row r="953" customFormat="1" ht="14" x14ac:dyDescent="0.3"/>
    <row r="954" customFormat="1" ht="14" x14ac:dyDescent="0.3"/>
    <row r="955" customFormat="1" ht="14" x14ac:dyDescent="0.3"/>
    <row r="956" customFormat="1" ht="14" x14ac:dyDescent="0.3"/>
    <row r="957" customFormat="1" ht="14" x14ac:dyDescent="0.3"/>
    <row r="958" customFormat="1" ht="14" x14ac:dyDescent="0.3"/>
    <row r="959" customFormat="1" ht="14" x14ac:dyDescent="0.3"/>
    <row r="960" customFormat="1" ht="14" x14ac:dyDescent="0.3"/>
    <row r="961" customFormat="1" ht="14" x14ac:dyDescent="0.3"/>
    <row r="962" customFormat="1" ht="14" x14ac:dyDescent="0.3"/>
    <row r="963" customFormat="1" ht="14" x14ac:dyDescent="0.3"/>
    <row r="964" customFormat="1" ht="14" x14ac:dyDescent="0.3"/>
    <row r="965" customFormat="1" ht="14" x14ac:dyDescent="0.3"/>
    <row r="966" customFormat="1" ht="14" x14ac:dyDescent="0.3"/>
    <row r="967" customFormat="1" ht="14" x14ac:dyDescent="0.3"/>
    <row r="968" customFormat="1" ht="14" x14ac:dyDescent="0.3"/>
    <row r="969" customFormat="1" ht="14" x14ac:dyDescent="0.3"/>
    <row r="970" customFormat="1" ht="14" x14ac:dyDescent="0.3"/>
    <row r="971" customFormat="1" ht="14" x14ac:dyDescent="0.3"/>
    <row r="972" customFormat="1" ht="14" x14ac:dyDescent="0.3"/>
    <row r="973" customFormat="1" ht="14" x14ac:dyDescent="0.3"/>
    <row r="974" customFormat="1" ht="14" x14ac:dyDescent="0.3"/>
    <row r="975" customFormat="1" ht="14" x14ac:dyDescent="0.3"/>
    <row r="976" customFormat="1" ht="14" x14ac:dyDescent="0.3"/>
    <row r="977" customFormat="1" ht="14" x14ac:dyDescent="0.3"/>
    <row r="978" customFormat="1" ht="14" x14ac:dyDescent="0.3"/>
    <row r="979" customFormat="1" ht="14" x14ac:dyDescent="0.3"/>
    <row r="980" customFormat="1" ht="14" x14ac:dyDescent="0.3"/>
    <row r="981" customFormat="1" ht="14" x14ac:dyDescent="0.3"/>
    <row r="982" customFormat="1" ht="14" x14ac:dyDescent="0.3"/>
    <row r="983" customFormat="1" ht="14" x14ac:dyDescent="0.3"/>
    <row r="984" customFormat="1" ht="14" x14ac:dyDescent="0.3"/>
    <row r="985" customFormat="1" ht="14" x14ac:dyDescent="0.3"/>
    <row r="986" customFormat="1" ht="14" x14ac:dyDescent="0.3"/>
    <row r="987" customFormat="1" ht="14" x14ac:dyDescent="0.3"/>
    <row r="988" customFormat="1" ht="14" x14ac:dyDescent="0.3"/>
    <row r="989" customFormat="1" ht="14" x14ac:dyDescent="0.3"/>
    <row r="990" customFormat="1" ht="14" x14ac:dyDescent="0.3"/>
    <row r="991" customFormat="1" ht="14" x14ac:dyDescent="0.3"/>
    <row r="992" customFormat="1" ht="14" x14ac:dyDescent="0.3"/>
    <row r="993" customFormat="1" ht="14" x14ac:dyDescent="0.3"/>
    <row r="994" customFormat="1" ht="14" x14ac:dyDescent="0.3"/>
    <row r="995" customFormat="1" ht="14" x14ac:dyDescent="0.3"/>
    <row r="996" customFormat="1" ht="14" x14ac:dyDescent="0.3"/>
    <row r="997" customFormat="1" ht="14" x14ac:dyDescent="0.3"/>
    <row r="998" customFormat="1" ht="14" x14ac:dyDescent="0.3"/>
    <row r="999" customFormat="1" ht="14" x14ac:dyDescent="0.3"/>
    <row r="1000" customFormat="1" ht="14" x14ac:dyDescent="0.3"/>
    <row r="1001" customFormat="1" ht="14" x14ac:dyDescent="0.3"/>
    <row r="1002" customFormat="1" ht="14" x14ac:dyDescent="0.3"/>
    <row r="1003" customFormat="1" ht="14" x14ac:dyDescent="0.3"/>
    <row r="1004" customFormat="1" ht="14" x14ac:dyDescent="0.3"/>
    <row r="1005" customFormat="1" ht="14" x14ac:dyDescent="0.3"/>
    <row r="1006" customFormat="1" ht="14" x14ac:dyDescent="0.3"/>
    <row r="1007" customFormat="1" ht="14" x14ac:dyDescent="0.3"/>
    <row r="1008" customFormat="1" ht="14" x14ac:dyDescent="0.3"/>
    <row r="1009" customFormat="1" ht="14" x14ac:dyDescent="0.3"/>
    <row r="1010" customFormat="1" ht="14" x14ac:dyDescent="0.3"/>
    <row r="1011" customFormat="1" ht="14" x14ac:dyDescent="0.3"/>
    <row r="1012" customFormat="1" ht="14" x14ac:dyDescent="0.3"/>
    <row r="1013" customFormat="1" ht="14" x14ac:dyDescent="0.3"/>
    <row r="1014" customFormat="1" ht="14" x14ac:dyDescent="0.3"/>
    <row r="1015" customFormat="1" ht="14" x14ac:dyDescent="0.3"/>
    <row r="1016" customFormat="1" ht="14" x14ac:dyDescent="0.3"/>
    <row r="1017" customFormat="1" ht="14" x14ac:dyDescent="0.3"/>
    <row r="1018" customFormat="1" ht="14" x14ac:dyDescent="0.3"/>
    <row r="1019" customFormat="1" ht="14" x14ac:dyDescent="0.3"/>
    <row r="1020" customFormat="1" ht="14" x14ac:dyDescent="0.3"/>
    <row r="1021" customFormat="1" ht="14" x14ac:dyDescent="0.3"/>
    <row r="1022" customFormat="1" ht="14" x14ac:dyDescent="0.3"/>
    <row r="1023" customFormat="1" ht="14" x14ac:dyDescent="0.3"/>
    <row r="1024" customFormat="1" ht="14" x14ac:dyDescent="0.3"/>
    <row r="1025" customFormat="1" ht="14" x14ac:dyDescent="0.3"/>
    <row r="1026" customFormat="1" ht="14" x14ac:dyDescent="0.3"/>
    <row r="1027" customFormat="1" ht="14" x14ac:dyDescent="0.3"/>
    <row r="1028" customFormat="1" ht="14" x14ac:dyDescent="0.3"/>
    <row r="1029" customFormat="1" ht="14" x14ac:dyDescent="0.3"/>
    <row r="1030" customFormat="1" ht="14" x14ac:dyDescent="0.3"/>
    <row r="1031" customFormat="1" ht="14" x14ac:dyDescent="0.3"/>
    <row r="1032" customFormat="1" ht="14" x14ac:dyDescent="0.3"/>
    <row r="1033" customFormat="1" ht="14" x14ac:dyDescent="0.3"/>
    <row r="1034" customFormat="1" ht="14" x14ac:dyDescent="0.3"/>
    <row r="1035" customFormat="1" ht="14" x14ac:dyDescent="0.3"/>
    <row r="1036" customFormat="1" ht="14" x14ac:dyDescent="0.3"/>
    <row r="1037" customFormat="1" ht="14" x14ac:dyDescent="0.3"/>
    <row r="1038" customFormat="1" ht="14" x14ac:dyDescent="0.3"/>
  </sheetData>
  <mergeCells count="95">
    <mergeCell ref="A190:I190"/>
    <mergeCell ref="A1:J1"/>
    <mergeCell ref="A2:J2"/>
    <mergeCell ref="A3:J3"/>
    <mergeCell ref="B4:J4"/>
    <mergeCell ref="A5:J5"/>
    <mergeCell ref="A263:I263"/>
    <mergeCell ref="A202:I202"/>
    <mergeCell ref="A203:I203"/>
    <mergeCell ref="A210:I210"/>
    <mergeCell ref="A211:I211"/>
    <mergeCell ref="A218:I218"/>
    <mergeCell ref="A219:I219"/>
    <mergeCell ref="A235:I235"/>
    <mergeCell ref="A236:I236"/>
    <mergeCell ref="A251:I251"/>
    <mergeCell ref="A252:I252"/>
    <mergeCell ref="A262:I262"/>
    <mergeCell ref="A328:F328"/>
    <mergeCell ref="A273:I273"/>
    <mergeCell ref="A318:F318"/>
    <mergeCell ref="A319:F319"/>
    <mergeCell ref="A320:F320"/>
    <mergeCell ref="A321:F321"/>
    <mergeCell ref="A322:F322"/>
    <mergeCell ref="A323:F323"/>
    <mergeCell ref="A324:F324"/>
    <mergeCell ref="A325:F325"/>
    <mergeCell ref="A326:F326"/>
    <mergeCell ref="A327:F327"/>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89:F389"/>
    <mergeCell ref="A390:F390"/>
    <mergeCell ref="A391:F391"/>
    <mergeCell ref="A392:F392"/>
    <mergeCell ref="A393:F393"/>
  </mergeCells>
  <dataValidations count="3">
    <dataValidation type="list" allowBlank="1" sqref="D205:D209 D192:D193 D238:D245 D221:D225 D213:D217 D254:D256 D265:D267 D275:D305 D7:D174" xr:uid="{838328BE-A27D-4C7B-A2A5-E77BD0AC8492}">
      <formula1>"AGP,CLH,CLT,COM,CTD,CTI,DES,DISP,ELE,ESG,EST,EXM,EXQ,EXR,FRQ,REV,VAGO"</formula1>
    </dataValidation>
    <dataValidation type="list" allowBlank="1" sqref="B7:B174" xr:uid="{FFF9EC32-F769-4427-8D99-C0F040A4D3AC}">
      <formula1>"DAS,DAS-1,DAS-2,DAS-3,DAS-4,DAS-5,CAA-1,CAA-2,CAA-3,CAA-4,CAA-5"</formula1>
    </dataValidation>
    <dataValidation type="list" allowBlank="1" sqref="B192:B193 B205:B209 B213:B217 B221:B225 B238:B245 B247 B254:B256 B258 B265:B267 B269" xr:uid="{F7CC68DD-D2E5-444B-81EA-D60126D09890}">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61CE3-271C-4133-A052-B4767FBFB696}">
  <dimension ref="A1:AD1038"/>
  <sheetViews>
    <sheetView zoomScale="90" zoomScaleNormal="90" workbookViewId="0">
      <selection activeCell="D9" sqref="D9"/>
    </sheetView>
  </sheetViews>
  <sheetFormatPr defaultColWidth="12.58203125" defaultRowHeight="15" customHeight="1" x14ac:dyDescent="0.3"/>
  <cols>
    <col min="1" max="1" width="43.08203125" customWidth="1"/>
    <col min="2" max="2" width="12.75" customWidth="1"/>
    <col min="3" max="3" width="30.5" customWidth="1"/>
    <col min="4" max="4" width="14.5" customWidth="1"/>
    <col min="5" max="5" width="10.25" customWidth="1"/>
    <col min="6" max="6" width="43.33203125" customWidth="1"/>
    <col min="7" max="7" width="18.08203125" customWidth="1"/>
    <col min="8" max="8" width="18.25" customWidth="1"/>
    <col min="9" max="9" width="17.83203125" customWidth="1"/>
    <col min="10" max="10" width="15.5820312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761</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131" t="s">
        <v>762</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5" t="s">
        <v>185</v>
      </c>
      <c r="B7" s="55" t="s">
        <v>29</v>
      </c>
      <c r="C7" s="61" t="s">
        <v>636</v>
      </c>
      <c r="D7" s="158" t="s">
        <v>227</v>
      </c>
      <c r="E7" s="159">
        <v>1</v>
      </c>
      <c r="F7" s="155" t="s">
        <v>700</v>
      </c>
      <c r="G7" s="160">
        <v>0</v>
      </c>
      <c r="H7" s="146">
        <v>1425.9</v>
      </c>
      <c r="I7" s="146">
        <v>5703.56</v>
      </c>
      <c r="J7" s="149">
        <f t="shared" ref="J7:J38" si="0">H7+I7</f>
        <v>7129.4600000000009</v>
      </c>
      <c r="K7" s="17"/>
      <c r="L7" s="17"/>
      <c r="M7" s="17"/>
      <c r="N7" s="17"/>
      <c r="O7" s="17"/>
      <c r="P7" s="17"/>
      <c r="Q7" s="17"/>
      <c r="R7" s="18"/>
      <c r="S7" s="18"/>
      <c r="T7" s="18"/>
      <c r="U7" s="18"/>
      <c r="V7" s="18"/>
      <c r="W7" s="18"/>
      <c r="X7" s="18"/>
      <c r="Y7" s="18"/>
      <c r="Z7" s="18"/>
      <c r="AA7" s="5"/>
      <c r="AB7" s="5"/>
      <c r="AC7" s="5"/>
      <c r="AD7" s="5"/>
    </row>
    <row r="8" spans="1:30" ht="14.5" x14ac:dyDescent="0.3">
      <c r="A8" s="63" t="s">
        <v>690</v>
      </c>
      <c r="B8" s="55" t="s">
        <v>449</v>
      </c>
      <c r="C8" s="63" t="s">
        <v>679</v>
      </c>
      <c r="D8" s="158" t="s">
        <v>227</v>
      </c>
      <c r="E8" s="159">
        <v>1</v>
      </c>
      <c r="F8" s="60" t="s">
        <v>620</v>
      </c>
      <c r="G8" s="160">
        <v>0</v>
      </c>
      <c r="H8" s="146">
        <v>3709.68</v>
      </c>
      <c r="I8" s="146">
        <v>14838.72</v>
      </c>
      <c r="J8" s="149">
        <f t="shared" si="0"/>
        <v>18548.399999999998</v>
      </c>
      <c r="K8" s="17"/>
      <c r="L8" s="17"/>
      <c r="M8" s="17"/>
      <c r="N8" s="17"/>
      <c r="O8" s="17"/>
      <c r="P8" s="17"/>
      <c r="Q8" s="17"/>
      <c r="R8" s="5"/>
      <c r="S8" s="5"/>
      <c r="T8" s="5"/>
      <c r="U8" s="5"/>
      <c r="V8" s="5"/>
      <c r="W8" s="5"/>
      <c r="X8" s="5"/>
      <c r="Y8" s="5"/>
      <c r="Z8" s="5"/>
      <c r="AA8" s="5"/>
      <c r="AB8" s="5"/>
      <c r="AC8" s="5"/>
      <c r="AD8" s="5"/>
    </row>
    <row r="9" spans="1:30" ht="14" x14ac:dyDescent="0.3">
      <c r="A9" s="55" t="s">
        <v>182</v>
      </c>
      <c r="B9" s="56" t="s">
        <v>39</v>
      </c>
      <c r="C9" s="59" t="s">
        <v>222</v>
      </c>
      <c r="D9" s="158" t="s">
        <v>407</v>
      </c>
      <c r="E9" s="159">
        <v>1</v>
      </c>
      <c r="F9" s="134" t="s">
        <v>421</v>
      </c>
      <c r="G9" s="160">
        <v>0</v>
      </c>
      <c r="H9" s="146"/>
      <c r="I9" s="146">
        <v>2003.96</v>
      </c>
      <c r="J9" s="149">
        <f t="shared" si="0"/>
        <v>2003.96</v>
      </c>
      <c r="K9" s="47"/>
      <c r="L9" s="47"/>
      <c r="M9" s="47"/>
      <c r="N9" s="47"/>
      <c r="O9" s="47"/>
      <c r="P9" s="47"/>
      <c r="Q9" s="47"/>
    </row>
    <row r="10" spans="1:30" ht="14" x14ac:dyDescent="0.3">
      <c r="A10" s="55" t="s">
        <v>218</v>
      </c>
      <c r="B10" s="55" t="s">
        <v>43</v>
      </c>
      <c r="C10" s="59" t="s">
        <v>222</v>
      </c>
      <c r="D10" s="158" t="s">
        <v>227</v>
      </c>
      <c r="E10" s="159">
        <v>1</v>
      </c>
      <c r="F10" s="60" t="s">
        <v>680</v>
      </c>
      <c r="G10" s="160">
        <v>0</v>
      </c>
      <c r="H10" s="147">
        <v>269.76</v>
      </c>
      <c r="I10" s="147">
        <v>1079.06</v>
      </c>
      <c r="J10" s="150">
        <f t="shared" si="0"/>
        <v>1348.82</v>
      </c>
    </row>
    <row r="11" spans="1:30" ht="14" x14ac:dyDescent="0.3">
      <c r="A11" s="56" t="s">
        <v>182</v>
      </c>
      <c r="B11" s="56" t="s">
        <v>39</v>
      </c>
      <c r="C11" s="59" t="s">
        <v>222</v>
      </c>
      <c r="D11" s="158" t="s">
        <v>227</v>
      </c>
      <c r="E11" s="159">
        <v>1</v>
      </c>
      <c r="F11" s="60" t="s">
        <v>231</v>
      </c>
      <c r="G11" s="160">
        <v>0</v>
      </c>
      <c r="H11" s="146">
        <v>500.99</v>
      </c>
      <c r="I11" s="146">
        <v>2003.96</v>
      </c>
      <c r="J11" s="149">
        <f t="shared" si="0"/>
        <v>2504.9499999999998</v>
      </c>
    </row>
    <row r="12" spans="1:30" ht="14" x14ac:dyDescent="0.3">
      <c r="A12" s="55" t="s">
        <v>188</v>
      </c>
      <c r="B12" s="55" t="s">
        <v>35</v>
      </c>
      <c r="C12" s="59" t="s">
        <v>222</v>
      </c>
      <c r="D12" s="158" t="s">
        <v>227</v>
      </c>
      <c r="E12" s="159">
        <v>1</v>
      </c>
      <c r="F12" s="60" t="s">
        <v>586</v>
      </c>
      <c r="G12" s="160">
        <v>0</v>
      </c>
      <c r="H12" s="146">
        <v>936.46</v>
      </c>
      <c r="I12" s="146">
        <v>3745.85</v>
      </c>
      <c r="J12" s="149">
        <f t="shared" si="0"/>
        <v>4682.3099999999995</v>
      </c>
    </row>
    <row r="13" spans="1:30" ht="14" x14ac:dyDescent="0.3">
      <c r="A13" s="55" t="s">
        <v>189</v>
      </c>
      <c r="B13" s="55" t="s">
        <v>31</v>
      </c>
      <c r="C13" s="59" t="s">
        <v>222</v>
      </c>
      <c r="D13" s="158" t="s">
        <v>227</v>
      </c>
      <c r="E13" s="159">
        <v>1</v>
      </c>
      <c r="F13" s="60" t="s">
        <v>505</v>
      </c>
      <c r="G13" s="160">
        <v>0</v>
      </c>
      <c r="H13" s="146">
        <v>1310.28</v>
      </c>
      <c r="I13" s="146">
        <v>5241.1099999999997</v>
      </c>
      <c r="J13" s="149">
        <f t="shared" si="0"/>
        <v>6551.3899999999994</v>
      </c>
    </row>
    <row r="14" spans="1:30" ht="14" x14ac:dyDescent="0.3">
      <c r="A14" s="55" t="s">
        <v>183</v>
      </c>
      <c r="B14" s="57" t="s">
        <v>27</v>
      </c>
      <c r="C14" s="63" t="s">
        <v>637</v>
      </c>
      <c r="D14" s="158" t="s">
        <v>407</v>
      </c>
      <c r="E14" s="159">
        <v>1</v>
      </c>
      <c r="F14" s="62" t="s">
        <v>233</v>
      </c>
      <c r="G14" s="160">
        <v>0</v>
      </c>
      <c r="H14" s="146"/>
      <c r="I14" s="146">
        <v>6782.61</v>
      </c>
      <c r="J14" s="149">
        <f t="shared" si="0"/>
        <v>6782.61</v>
      </c>
    </row>
    <row r="15" spans="1:30" ht="14" x14ac:dyDescent="0.3">
      <c r="A15" s="55" t="s">
        <v>207</v>
      </c>
      <c r="B15" s="57" t="s">
        <v>27</v>
      </c>
      <c r="C15" s="63" t="s">
        <v>226</v>
      </c>
      <c r="D15" s="158" t="s">
        <v>227</v>
      </c>
      <c r="E15" s="159">
        <v>1</v>
      </c>
      <c r="F15" s="60" t="s">
        <v>581</v>
      </c>
      <c r="G15" s="160">
        <v>0</v>
      </c>
      <c r="H15" s="146">
        <v>1695.65</v>
      </c>
      <c r="I15" s="146">
        <v>6782.61</v>
      </c>
      <c r="J15" s="149">
        <f t="shared" si="0"/>
        <v>8478.26</v>
      </c>
    </row>
    <row r="16" spans="1:30" ht="14" x14ac:dyDescent="0.3">
      <c r="A16" s="60" t="s">
        <v>196</v>
      </c>
      <c r="B16" s="61" t="s">
        <v>33</v>
      </c>
      <c r="C16" s="63" t="s">
        <v>637</v>
      </c>
      <c r="D16" s="158" t="s">
        <v>227</v>
      </c>
      <c r="E16" s="159">
        <v>1</v>
      </c>
      <c r="F16" s="90" t="s">
        <v>676</v>
      </c>
      <c r="G16" s="160">
        <v>0</v>
      </c>
      <c r="H16" s="146">
        <v>1079.06</v>
      </c>
      <c r="I16" s="145">
        <v>4316.21</v>
      </c>
      <c r="J16" s="149">
        <f t="shared" si="0"/>
        <v>5395.27</v>
      </c>
    </row>
    <row r="17" spans="1:10" ht="14" x14ac:dyDescent="0.3">
      <c r="A17" s="60" t="s">
        <v>182</v>
      </c>
      <c r="B17" s="59" t="s">
        <v>39</v>
      </c>
      <c r="C17" s="59" t="s">
        <v>634</v>
      </c>
      <c r="D17" s="158" t="s">
        <v>227</v>
      </c>
      <c r="E17" s="159">
        <v>1</v>
      </c>
      <c r="F17" s="60" t="s">
        <v>234</v>
      </c>
      <c r="G17" s="160">
        <v>0</v>
      </c>
      <c r="H17" s="146">
        <v>500.99</v>
      </c>
      <c r="I17" s="146">
        <v>2003.96</v>
      </c>
      <c r="J17" s="149">
        <f t="shared" si="0"/>
        <v>2504.9499999999998</v>
      </c>
    </row>
    <row r="18" spans="1:10" ht="14" x14ac:dyDescent="0.3">
      <c r="A18" s="60" t="s">
        <v>182</v>
      </c>
      <c r="B18" s="59" t="s">
        <v>39</v>
      </c>
      <c r="C18" s="61" t="s">
        <v>219</v>
      </c>
      <c r="D18" s="158" t="s">
        <v>227</v>
      </c>
      <c r="E18" s="159">
        <v>1</v>
      </c>
      <c r="F18" s="60" t="s">
        <v>235</v>
      </c>
      <c r="G18" s="160">
        <v>0</v>
      </c>
      <c r="H18" s="146">
        <v>500.99</v>
      </c>
      <c r="I18" s="146">
        <v>2003.96</v>
      </c>
      <c r="J18" s="149">
        <f t="shared" si="0"/>
        <v>2504.9499999999998</v>
      </c>
    </row>
    <row r="19" spans="1:10" ht="14" x14ac:dyDescent="0.3">
      <c r="A19" s="60" t="s">
        <v>181</v>
      </c>
      <c r="B19" s="61" t="s">
        <v>33</v>
      </c>
      <c r="C19" s="59" t="s">
        <v>634</v>
      </c>
      <c r="D19" s="158" t="s">
        <v>227</v>
      </c>
      <c r="E19" s="159">
        <v>1</v>
      </c>
      <c r="F19" s="60" t="s">
        <v>236</v>
      </c>
      <c r="G19" s="160">
        <v>0</v>
      </c>
      <c r="H19" s="146">
        <v>1079.06</v>
      </c>
      <c r="I19" s="145">
        <v>4316.21</v>
      </c>
      <c r="J19" s="149">
        <f t="shared" si="0"/>
        <v>5395.27</v>
      </c>
    </row>
    <row r="20" spans="1:10" ht="14" x14ac:dyDescent="0.3">
      <c r="A20" s="60" t="s">
        <v>183</v>
      </c>
      <c r="B20" s="61" t="s">
        <v>27</v>
      </c>
      <c r="C20" s="61" t="s">
        <v>222</v>
      </c>
      <c r="D20" s="158" t="s">
        <v>227</v>
      </c>
      <c r="E20" s="159">
        <v>1</v>
      </c>
      <c r="F20" s="61" t="s">
        <v>237</v>
      </c>
      <c r="G20" s="160">
        <v>0</v>
      </c>
      <c r="H20" s="146">
        <v>1695.65</v>
      </c>
      <c r="I20" s="146">
        <v>6782.61</v>
      </c>
      <c r="J20" s="149">
        <f t="shared" si="0"/>
        <v>8478.26</v>
      </c>
    </row>
    <row r="21" spans="1:10" ht="14" x14ac:dyDescent="0.3">
      <c r="A21" s="60" t="s">
        <v>183</v>
      </c>
      <c r="B21" s="61" t="s">
        <v>27</v>
      </c>
      <c r="C21" s="59" t="s">
        <v>222</v>
      </c>
      <c r="D21" s="158" t="s">
        <v>227</v>
      </c>
      <c r="E21" s="159">
        <v>1</v>
      </c>
      <c r="F21" s="60" t="s">
        <v>238</v>
      </c>
      <c r="G21" s="160">
        <v>0</v>
      </c>
      <c r="H21" s="146">
        <v>1695.65</v>
      </c>
      <c r="I21" s="146">
        <v>6782.61</v>
      </c>
      <c r="J21" s="149">
        <f t="shared" si="0"/>
        <v>8478.26</v>
      </c>
    </row>
    <row r="22" spans="1:10" ht="14" x14ac:dyDescent="0.3">
      <c r="A22" s="60" t="s">
        <v>185</v>
      </c>
      <c r="B22" s="60" t="s">
        <v>29</v>
      </c>
      <c r="C22" s="61" t="s">
        <v>636</v>
      </c>
      <c r="D22" s="158" t="s">
        <v>227</v>
      </c>
      <c r="E22" s="159">
        <v>1</v>
      </c>
      <c r="F22" s="60" t="s">
        <v>239</v>
      </c>
      <c r="G22" s="160">
        <v>0</v>
      </c>
      <c r="H22" s="146">
        <v>1425.9</v>
      </c>
      <c r="I22" s="146">
        <v>5703.56</v>
      </c>
      <c r="J22" s="149">
        <f t="shared" si="0"/>
        <v>7129.4600000000009</v>
      </c>
    </row>
    <row r="23" spans="1:10" ht="16.5" customHeight="1" x14ac:dyDescent="0.3">
      <c r="A23" s="60" t="s">
        <v>196</v>
      </c>
      <c r="B23" s="61" t="s">
        <v>33</v>
      </c>
      <c r="C23" s="61" t="s">
        <v>219</v>
      </c>
      <c r="D23" s="158" t="s">
        <v>407</v>
      </c>
      <c r="E23" s="159">
        <v>1</v>
      </c>
      <c r="F23" s="60" t="s">
        <v>423</v>
      </c>
      <c r="G23" s="160">
        <v>0</v>
      </c>
      <c r="H23" s="146"/>
      <c r="I23" s="145">
        <v>4316.21</v>
      </c>
      <c r="J23" s="149">
        <f t="shared" si="0"/>
        <v>4316.21</v>
      </c>
    </row>
    <row r="24" spans="1:10" ht="14" x14ac:dyDescent="0.3">
      <c r="A24" s="60" t="s">
        <v>183</v>
      </c>
      <c r="B24" s="61" t="s">
        <v>27</v>
      </c>
      <c r="C24" s="59" t="s">
        <v>222</v>
      </c>
      <c r="D24" s="158" t="s">
        <v>227</v>
      </c>
      <c r="E24" s="159">
        <v>1</v>
      </c>
      <c r="F24" s="60" t="s">
        <v>241</v>
      </c>
      <c r="G24" s="160">
        <v>0</v>
      </c>
      <c r="H24" s="146">
        <v>1695.65</v>
      </c>
      <c r="I24" s="146">
        <v>6782.61</v>
      </c>
      <c r="J24" s="149">
        <f t="shared" si="0"/>
        <v>8478.26</v>
      </c>
    </row>
    <row r="25" spans="1:10" ht="14" x14ac:dyDescent="0.3">
      <c r="A25" s="60" t="s">
        <v>189</v>
      </c>
      <c r="B25" s="60" t="s">
        <v>31</v>
      </c>
      <c r="C25" s="60" t="s">
        <v>636</v>
      </c>
      <c r="D25" s="158" t="s">
        <v>407</v>
      </c>
      <c r="E25" s="159">
        <v>1</v>
      </c>
      <c r="F25" s="60" t="s">
        <v>242</v>
      </c>
      <c r="G25" s="160">
        <v>0</v>
      </c>
      <c r="H25" s="146"/>
      <c r="I25" s="146">
        <v>5241.1099999999997</v>
      </c>
      <c r="J25" s="149">
        <f t="shared" si="0"/>
        <v>5241.1099999999997</v>
      </c>
    </row>
    <row r="26" spans="1:10" ht="14" x14ac:dyDescent="0.3">
      <c r="A26" s="60" t="s">
        <v>180</v>
      </c>
      <c r="B26" s="63" t="s">
        <v>37</v>
      </c>
      <c r="C26" s="61" t="s">
        <v>226</v>
      </c>
      <c r="D26" s="158" t="s">
        <v>227</v>
      </c>
      <c r="E26" s="159">
        <v>1</v>
      </c>
      <c r="F26" s="162" t="s">
        <v>649</v>
      </c>
      <c r="G26" s="160">
        <v>0</v>
      </c>
      <c r="H26" s="146">
        <v>770.75</v>
      </c>
      <c r="I26" s="145">
        <v>3083.01</v>
      </c>
      <c r="J26" s="149">
        <f t="shared" si="0"/>
        <v>3853.76</v>
      </c>
    </row>
    <row r="27" spans="1:10" ht="14" x14ac:dyDescent="0.3">
      <c r="A27" s="60" t="s">
        <v>180</v>
      </c>
      <c r="B27" s="63" t="s">
        <v>37</v>
      </c>
      <c r="C27" s="61" t="s">
        <v>222</v>
      </c>
      <c r="D27" s="158" t="s">
        <v>227</v>
      </c>
      <c r="E27" s="159">
        <v>1</v>
      </c>
      <c r="F27" s="60" t="s">
        <v>243</v>
      </c>
      <c r="G27" s="160">
        <v>0</v>
      </c>
      <c r="H27" s="146">
        <v>770.75</v>
      </c>
      <c r="I27" s="145">
        <v>3083.01</v>
      </c>
      <c r="J27" s="149">
        <f t="shared" si="0"/>
        <v>3853.76</v>
      </c>
    </row>
    <row r="28" spans="1:10" ht="14" x14ac:dyDescent="0.3">
      <c r="A28" s="60" t="s">
        <v>187</v>
      </c>
      <c r="B28" s="60" t="s">
        <v>25</v>
      </c>
      <c r="C28" s="61" t="s">
        <v>222</v>
      </c>
      <c r="D28" s="158" t="s">
        <v>227</v>
      </c>
      <c r="E28" s="159">
        <v>1</v>
      </c>
      <c r="F28" s="63" t="s">
        <v>244</v>
      </c>
      <c r="G28" s="160">
        <v>0</v>
      </c>
      <c r="H28" s="147">
        <v>2600</v>
      </c>
      <c r="I28" s="147">
        <v>10400</v>
      </c>
      <c r="J28" s="146">
        <f t="shared" si="0"/>
        <v>13000</v>
      </c>
    </row>
    <row r="29" spans="1:10" ht="14" x14ac:dyDescent="0.3">
      <c r="A29" s="60" t="s">
        <v>181</v>
      </c>
      <c r="B29" s="61" t="s">
        <v>33</v>
      </c>
      <c r="C29" s="63" t="s">
        <v>637</v>
      </c>
      <c r="D29" s="158" t="s">
        <v>227</v>
      </c>
      <c r="E29" s="159">
        <v>1</v>
      </c>
      <c r="F29" s="152" t="s">
        <v>763</v>
      </c>
      <c r="G29" s="160">
        <v>0</v>
      </c>
      <c r="H29" s="146">
        <v>1079.06</v>
      </c>
      <c r="I29" s="145">
        <v>4316.21</v>
      </c>
      <c r="J29" s="149">
        <f t="shared" si="0"/>
        <v>5395.27</v>
      </c>
    </row>
    <row r="30" spans="1:10" ht="14" x14ac:dyDescent="0.3">
      <c r="A30" s="60" t="s">
        <v>691</v>
      </c>
      <c r="B30" s="60" t="s">
        <v>449</v>
      </c>
      <c r="C30" s="63" t="s">
        <v>637</v>
      </c>
      <c r="D30" s="158" t="s">
        <v>227</v>
      </c>
      <c r="E30" s="159">
        <v>1</v>
      </c>
      <c r="F30" s="90" t="s">
        <v>640</v>
      </c>
      <c r="G30" s="160">
        <v>0</v>
      </c>
      <c r="H30" s="146">
        <v>3709.68</v>
      </c>
      <c r="I30" s="146">
        <v>14838.72</v>
      </c>
      <c r="J30" s="149">
        <f t="shared" si="0"/>
        <v>18548.399999999998</v>
      </c>
    </row>
    <row r="31" spans="1:10" ht="14" x14ac:dyDescent="0.3">
      <c r="A31" s="60" t="s">
        <v>180</v>
      </c>
      <c r="B31" s="63" t="s">
        <v>37</v>
      </c>
      <c r="C31" s="63" t="s">
        <v>679</v>
      </c>
      <c r="D31" s="158" t="s">
        <v>227</v>
      </c>
      <c r="E31" s="159">
        <v>1</v>
      </c>
      <c r="F31" s="60" t="s">
        <v>249</v>
      </c>
      <c r="G31" s="160">
        <v>0</v>
      </c>
      <c r="H31" s="146">
        <v>770.75</v>
      </c>
      <c r="I31" s="145">
        <v>3083.01</v>
      </c>
      <c r="J31" s="149">
        <f t="shared" si="0"/>
        <v>3853.76</v>
      </c>
    </row>
    <row r="32" spans="1:10" ht="14" x14ac:dyDescent="0.3">
      <c r="A32" s="60" t="s">
        <v>181</v>
      </c>
      <c r="B32" s="61" t="s">
        <v>33</v>
      </c>
      <c r="C32" s="60" t="s">
        <v>636</v>
      </c>
      <c r="D32" s="158" t="s">
        <v>407</v>
      </c>
      <c r="E32" s="159">
        <v>1</v>
      </c>
      <c r="F32" s="61" t="s">
        <v>595</v>
      </c>
      <c r="G32" s="160">
        <v>0</v>
      </c>
      <c r="H32" s="146"/>
      <c r="I32" s="145">
        <v>4316.21</v>
      </c>
      <c r="J32" s="149">
        <f t="shared" si="0"/>
        <v>4316.21</v>
      </c>
    </row>
    <row r="33" spans="1:10" ht="14" x14ac:dyDescent="0.3">
      <c r="A33" s="60" t="s">
        <v>182</v>
      </c>
      <c r="B33" s="59" t="s">
        <v>39</v>
      </c>
      <c r="C33" s="60" t="s">
        <v>226</v>
      </c>
      <c r="D33" s="158" t="s">
        <v>227</v>
      </c>
      <c r="E33" s="159">
        <v>1</v>
      </c>
      <c r="F33" s="165" t="s">
        <v>701</v>
      </c>
      <c r="G33" s="160">
        <v>0</v>
      </c>
      <c r="H33" s="146">
        <v>500.99</v>
      </c>
      <c r="I33" s="146">
        <v>2003.96</v>
      </c>
      <c r="J33" s="149">
        <f t="shared" si="0"/>
        <v>2504.9499999999998</v>
      </c>
    </row>
    <row r="34" spans="1:10" ht="14" x14ac:dyDescent="0.3">
      <c r="A34" s="60" t="s">
        <v>180</v>
      </c>
      <c r="B34" s="63" t="s">
        <v>37</v>
      </c>
      <c r="C34" s="61" t="s">
        <v>222</v>
      </c>
      <c r="D34" s="158" t="s">
        <v>227</v>
      </c>
      <c r="E34" s="159">
        <v>1</v>
      </c>
      <c r="F34" s="60" t="s">
        <v>612</v>
      </c>
      <c r="G34" s="160">
        <v>0</v>
      </c>
      <c r="H34" s="146">
        <v>770.75</v>
      </c>
      <c r="I34" s="145">
        <v>3083.01</v>
      </c>
      <c r="J34" s="149">
        <f t="shared" si="0"/>
        <v>3853.76</v>
      </c>
    </row>
    <row r="35" spans="1:10" ht="14" x14ac:dyDescent="0.3">
      <c r="A35" s="60" t="s">
        <v>180</v>
      </c>
      <c r="B35" s="63" t="s">
        <v>37</v>
      </c>
      <c r="C35" s="61" t="s">
        <v>222</v>
      </c>
      <c r="D35" s="158" t="s">
        <v>227</v>
      </c>
      <c r="E35" s="159">
        <v>1</v>
      </c>
      <c r="F35" s="89" t="s">
        <v>729</v>
      </c>
      <c r="G35" s="160">
        <v>0</v>
      </c>
      <c r="H35" s="146">
        <v>770.75</v>
      </c>
      <c r="I35" s="145">
        <v>3083.01</v>
      </c>
      <c r="J35" s="149">
        <f t="shared" si="0"/>
        <v>3853.76</v>
      </c>
    </row>
    <row r="36" spans="1:10" ht="14" x14ac:dyDescent="0.3">
      <c r="A36" s="60" t="s">
        <v>187</v>
      </c>
      <c r="B36" s="60" t="s">
        <v>25</v>
      </c>
      <c r="C36" s="59" t="s">
        <v>637</v>
      </c>
      <c r="D36" s="158" t="s">
        <v>227</v>
      </c>
      <c r="E36" s="159">
        <v>1</v>
      </c>
      <c r="F36" s="60" t="s">
        <v>623</v>
      </c>
      <c r="G36" s="160">
        <v>0</v>
      </c>
      <c r="H36" s="147">
        <v>2600</v>
      </c>
      <c r="I36" s="147">
        <v>10400</v>
      </c>
      <c r="J36" s="146">
        <f t="shared" si="0"/>
        <v>13000</v>
      </c>
    </row>
    <row r="37" spans="1:10" ht="14" x14ac:dyDescent="0.3">
      <c r="A37" s="60" t="s">
        <v>183</v>
      </c>
      <c r="B37" s="61" t="s">
        <v>27</v>
      </c>
      <c r="C37" s="59" t="s">
        <v>222</v>
      </c>
      <c r="D37" s="158" t="s">
        <v>227</v>
      </c>
      <c r="E37" s="159">
        <v>1</v>
      </c>
      <c r="F37" s="129" t="s">
        <v>253</v>
      </c>
      <c r="G37" s="160">
        <v>0</v>
      </c>
      <c r="H37" s="146">
        <v>1695.65</v>
      </c>
      <c r="I37" s="146">
        <v>6782.61</v>
      </c>
      <c r="J37" s="149">
        <f t="shared" si="0"/>
        <v>8478.26</v>
      </c>
    </row>
    <row r="38" spans="1:10" ht="14" x14ac:dyDescent="0.3">
      <c r="A38" s="60" t="s">
        <v>189</v>
      </c>
      <c r="B38" s="60" t="s">
        <v>31</v>
      </c>
      <c r="C38" s="63" t="s">
        <v>636</v>
      </c>
      <c r="D38" s="158" t="s">
        <v>407</v>
      </c>
      <c r="E38" s="159">
        <v>1</v>
      </c>
      <c r="F38" s="60" t="s">
        <v>254</v>
      </c>
      <c r="G38" s="160">
        <v>0</v>
      </c>
      <c r="H38" s="146"/>
      <c r="I38" s="146">
        <v>5241.1099999999997</v>
      </c>
      <c r="J38" s="149">
        <f t="shared" si="0"/>
        <v>5241.1099999999997</v>
      </c>
    </row>
    <row r="39" spans="1:10" ht="14" x14ac:dyDescent="0.3">
      <c r="A39" s="60" t="s">
        <v>692</v>
      </c>
      <c r="B39" s="60" t="s">
        <v>449</v>
      </c>
      <c r="C39" s="59" t="s">
        <v>634</v>
      </c>
      <c r="D39" s="158" t="s">
        <v>227</v>
      </c>
      <c r="E39" s="159">
        <v>1</v>
      </c>
      <c r="F39" s="60" t="s">
        <v>255</v>
      </c>
      <c r="G39" s="160">
        <v>0</v>
      </c>
      <c r="H39" s="146">
        <v>3709.68</v>
      </c>
      <c r="I39" s="146">
        <v>14838.72</v>
      </c>
      <c r="J39" s="149">
        <f t="shared" ref="J39:J70" si="1">H39+I39</f>
        <v>18548.399999999998</v>
      </c>
    </row>
    <row r="40" spans="1:10" ht="14" x14ac:dyDescent="0.3">
      <c r="A40" s="60" t="s">
        <v>180</v>
      </c>
      <c r="B40" s="63" t="s">
        <v>37</v>
      </c>
      <c r="C40" s="59" t="s">
        <v>634</v>
      </c>
      <c r="D40" s="158" t="s">
        <v>227</v>
      </c>
      <c r="E40" s="159">
        <v>1</v>
      </c>
      <c r="F40" s="62" t="s">
        <v>257</v>
      </c>
      <c r="G40" s="160">
        <v>0</v>
      </c>
      <c r="H40" s="146">
        <v>770.75</v>
      </c>
      <c r="I40" s="145">
        <v>3083.01</v>
      </c>
      <c r="J40" s="149">
        <f t="shared" si="1"/>
        <v>3853.76</v>
      </c>
    </row>
    <row r="41" spans="1:10" ht="14" x14ac:dyDescent="0.3">
      <c r="A41" s="60" t="s">
        <v>199</v>
      </c>
      <c r="B41" s="60" t="s">
        <v>31</v>
      </c>
      <c r="C41" s="61" t="s">
        <v>226</v>
      </c>
      <c r="D41" s="158" t="s">
        <v>227</v>
      </c>
      <c r="E41" s="159">
        <v>1</v>
      </c>
      <c r="F41" s="155" t="s">
        <v>650</v>
      </c>
      <c r="G41" s="160">
        <v>0</v>
      </c>
      <c r="H41" s="146">
        <v>1310.28</v>
      </c>
      <c r="I41" s="146">
        <v>5241.1099999999997</v>
      </c>
      <c r="J41" s="149">
        <f t="shared" si="1"/>
        <v>6551.3899999999994</v>
      </c>
    </row>
    <row r="42" spans="1:10" ht="26" x14ac:dyDescent="0.3">
      <c r="A42" s="60" t="s">
        <v>191</v>
      </c>
      <c r="B42" s="60" t="s">
        <v>31</v>
      </c>
      <c r="C42" s="61" t="s">
        <v>222</v>
      </c>
      <c r="D42" s="158" t="s">
        <v>407</v>
      </c>
      <c r="E42" s="159">
        <v>1</v>
      </c>
      <c r="F42" s="60" t="s">
        <v>258</v>
      </c>
      <c r="G42" s="160">
        <v>0</v>
      </c>
      <c r="H42" s="146"/>
      <c r="I42" s="146">
        <v>5241.1099999999997</v>
      </c>
      <c r="J42" s="149">
        <f t="shared" si="1"/>
        <v>5241.1099999999997</v>
      </c>
    </row>
    <row r="43" spans="1:10" ht="14" x14ac:dyDescent="0.3">
      <c r="A43" s="60" t="s">
        <v>180</v>
      </c>
      <c r="B43" s="63" t="s">
        <v>37</v>
      </c>
      <c r="C43" s="61" t="s">
        <v>226</v>
      </c>
      <c r="D43" s="158" t="s">
        <v>227</v>
      </c>
      <c r="E43" s="159">
        <v>1</v>
      </c>
      <c r="F43" s="155" t="s">
        <v>651</v>
      </c>
      <c r="G43" s="160">
        <v>0</v>
      </c>
      <c r="H43" s="146">
        <v>770.75</v>
      </c>
      <c r="I43" s="145">
        <v>3083.01</v>
      </c>
      <c r="J43" s="149">
        <f t="shared" si="1"/>
        <v>3853.76</v>
      </c>
    </row>
    <row r="44" spans="1:10" ht="14" x14ac:dyDescent="0.3">
      <c r="A44" s="60" t="s">
        <v>182</v>
      </c>
      <c r="B44" s="59" t="s">
        <v>39</v>
      </c>
      <c r="C44" s="59" t="s">
        <v>222</v>
      </c>
      <c r="D44" s="158" t="s">
        <v>227</v>
      </c>
      <c r="E44" s="159">
        <v>1</v>
      </c>
      <c r="F44" s="60" t="s">
        <v>260</v>
      </c>
      <c r="G44" s="160">
        <v>0</v>
      </c>
      <c r="H44" s="146">
        <v>500.99</v>
      </c>
      <c r="I44" s="146">
        <v>2003.96</v>
      </c>
      <c r="J44" s="149">
        <f t="shared" si="1"/>
        <v>2504.9499999999998</v>
      </c>
    </row>
    <row r="45" spans="1:10" ht="14" x14ac:dyDescent="0.3">
      <c r="A45" s="60" t="s">
        <v>183</v>
      </c>
      <c r="B45" s="61" t="s">
        <v>27</v>
      </c>
      <c r="C45" s="59" t="s">
        <v>222</v>
      </c>
      <c r="D45" s="158" t="s">
        <v>227</v>
      </c>
      <c r="E45" s="159">
        <v>1</v>
      </c>
      <c r="F45" s="60" t="s">
        <v>724</v>
      </c>
      <c r="G45" s="160">
        <v>0</v>
      </c>
      <c r="H45" s="146">
        <v>1695.65</v>
      </c>
      <c r="I45" s="146">
        <v>6782.61</v>
      </c>
      <c r="J45" s="149">
        <f t="shared" si="1"/>
        <v>8478.26</v>
      </c>
    </row>
    <row r="46" spans="1:10" ht="14" x14ac:dyDescent="0.3">
      <c r="A46" s="60" t="s">
        <v>183</v>
      </c>
      <c r="B46" s="61" t="s">
        <v>27</v>
      </c>
      <c r="C46" s="63" t="s">
        <v>222</v>
      </c>
      <c r="D46" s="158" t="s">
        <v>227</v>
      </c>
      <c r="E46" s="159">
        <v>1</v>
      </c>
      <c r="F46" s="61" t="s">
        <v>263</v>
      </c>
      <c r="G46" s="160">
        <v>0</v>
      </c>
      <c r="H46" s="146">
        <v>1695.65</v>
      </c>
      <c r="I46" s="146">
        <v>6782.61</v>
      </c>
      <c r="J46" s="149">
        <f t="shared" si="1"/>
        <v>8478.26</v>
      </c>
    </row>
    <row r="47" spans="1:10" ht="14" x14ac:dyDescent="0.3">
      <c r="A47" s="60" t="s">
        <v>185</v>
      </c>
      <c r="B47" s="60" t="s">
        <v>29</v>
      </c>
      <c r="C47" s="59" t="s">
        <v>634</v>
      </c>
      <c r="D47" s="158" t="s">
        <v>227</v>
      </c>
      <c r="E47" s="159">
        <v>1</v>
      </c>
      <c r="F47" s="60" t="s">
        <v>264</v>
      </c>
      <c r="G47" s="160">
        <v>0</v>
      </c>
      <c r="H47" s="146">
        <v>1425.9</v>
      </c>
      <c r="I47" s="146">
        <v>5703.56</v>
      </c>
      <c r="J47" s="149">
        <f t="shared" si="1"/>
        <v>7129.4600000000009</v>
      </c>
    </row>
    <row r="48" spans="1:10" ht="14" x14ac:dyDescent="0.3">
      <c r="A48" s="60" t="s">
        <v>188</v>
      </c>
      <c r="B48" s="60" t="s">
        <v>35</v>
      </c>
      <c r="C48" s="59" t="s">
        <v>222</v>
      </c>
      <c r="D48" s="158" t="s">
        <v>227</v>
      </c>
      <c r="E48" s="159">
        <v>1</v>
      </c>
      <c r="F48" s="60" t="s">
        <v>265</v>
      </c>
      <c r="G48" s="160">
        <v>0</v>
      </c>
      <c r="H48" s="146">
        <v>936.46</v>
      </c>
      <c r="I48" s="146">
        <v>3745.85</v>
      </c>
      <c r="J48" s="149">
        <f t="shared" si="1"/>
        <v>4682.3099999999995</v>
      </c>
    </row>
    <row r="49" spans="1:10" ht="14" x14ac:dyDescent="0.3">
      <c r="A49" s="60" t="s">
        <v>180</v>
      </c>
      <c r="B49" s="63" t="s">
        <v>37</v>
      </c>
      <c r="C49" s="63" t="s">
        <v>679</v>
      </c>
      <c r="D49" s="158" t="s">
        <v>407</v>
      </c>
      <c r="E49" s="159">
        <v>1</v>
      </c>
      <c r="F49" s="60" t="s">
        <v>266</v>
      </c>
      <c r="G49" s="160">
        <v>0</v>
      </c>
      <c r="H49" s="146"/>
      <c r="I49" s="145">
        <v>3083.01</v>
      </c>
      <c r="J49" s="149">
        <f t="shared" si="1"/>
        <v>3083.01</v>
      </c>
    </row>
    <row r="50" spans="1:10" ht="14" x14ac:dyDescent="0.3">
      <c r="A50" s="60" t="s">
        <v>182</v>
      </c>
      <c r="B50" s="59" t="s">
        <v>39</v>
      </c>
      <c r="C50" s="59" t="s">
        <v>222</v>
      </c>
      <c r="D50" s="158" t="s">
        <v>227</v>
      </c>
      <c r="E50" s="159">
        <v>1</v>
      </c>
      <c r="F50" s="60" t="s">
        <v>268</v>
      </c>
      <c r="G50" s="160">
        <v>0</v>
      </c>
      <c r="H50" s="146">
        <v>500.99</v>
      </c>
      <c r="I50" s="146">
        <v>2003.96</v>
      </c>
      <c r="J50" s="149">
        <f t="shared" si="1"/>
        <v>2504.9499999999998</v>
      </c>
    </row>
    <row r="51" spans="1:10" ht="14" x14ac:dyDescent="0.3">
      <c r="A51" s="60" t="s">
        <v>181</v>
      </c>
      <c r="B51" s="61" t="s">
        <v>33</v>
      </c>
      <c r="C51" s="61" t="s">
        <v>219</v>
      </c>
      <c r="D51" s="158" t="s">
        <v>227</v>
      </c>
      <c r="E51" s="159">
        <v>1</v>
      </c>
      <c r="F51" s="61" t="s">
        <v>270</v>
      </c>
      <c r="G51" s="160">
        <v>0</v>
      </c>
      <c r="H51" s="146">
        <v>1079.06</v>
      </c>
      <c r="I51" s="145">
        <v>4316.21</v>
      </c>
      <c r="J51" s="149">
        <f t="shared" si="1"/>
        <v>5395.27</v>
      </c>
    </row>
    <row r="52" spans="1:10" ht="14" x14ac:dyDescent="0.3">
      <c r="A52" s="60" t="s">
        <v>181</v>
      </c>
      <c r="B52" s="61" t="s">
        <v>33</v>
      </c>
      <c r="C52" s="60" t="s">
        <v>226</v>
      </c>
      <c r="D52" s="158" t="s">
        <v>407</v>
      </c>
      <c r="E52" s="159">
        <v>1</v>
      </c>
      <c r="F52" s="60" t="s">
        <v>271</v>
      </c>
      <c r="G52" s="160">
        <v>0</v>
      </c>
      <c r="H52" s="146"/>
      <c r="I52" s="145">
        <v>4316.21</v>
      </c>
      <c r="J52" s="149">
        <f t="shared" si="1"/>
        <v>4316.21</v>
      </c>
    </row>
    <row r="53" spans="1:10" ht="14" x14ac:dyDescent="0.3">
      <c r="A53" s="60" t="s">
        <v>180</v>
      </c>
      <c r="B53" s="63" t="s">
        <v>37</v>
      </c>
      <c r="C53" s="63" t="s">
        <v>636</v>
      </c>
      <c r="D53" s="158" t="s">
        <v>227</v>
      </c>
      <c r="E53" s="159">
        <v>1</v>
      </c>
      <c r="F53" s="90" t="s">
        <v>642</v>
      </c>
      <c r="G53" s="160">
        <v>0</v>
      </c>
      <c r="H53" s="146">
        <v>770.75</v>
      </c>
      <c r="I53" s="145">
        <v>3083.01</v>
      </c>
      <c r="J53" s="149">
        <f t="shared" si="1"/>
        <v>3853.76</v>
      </c>
    </row>
    <row r="54" spans="1:10" ht="14" x14ac:dyDescent="0.3">
      <c r="A54" s="60" t="s">
        <v>195</v>
      </c>
      <c r="B54" s="60" t="s">
        <v>41</v>
      </c>
      <c r="C54" s="60" t="s">
        <v>636</v>
      </c>
      <c r="D54" s="158" t="s">
        <v>227</v>
      </c>
      <c r="E54" s="159">
        <v>1</v>
      </c>
      <c r="F54" s="60" t="s">
        <v>590</v>
      </c>
      <c r="G54" s="160">
        <v>0</v>
      </c>
      <c r="H54" s="146">
        <v>308.3</v>
      </c>
      <c r="I54" s="146">
        <v>1233.21</v>
      </c>
      <c r="J54" s="150">
        <f t="shared" si="1"/>
        <v>1541.51</v>
      </c>
    </row>
    <row r="55" spans="1:10" ht="14" x14ac:dyDescent="0.3">
      <c r="A55" s="60" t="s">
        <v>182</v>
      </c>
      <c r="B55" s="59" t="s">
        <v>39</v>
      </c>
      <c r="C55" s="59" t="s">
        <v>222</v>
      </c>
      <c r="D55" s="158" t="s">
        <v>227</v>
      </c>
      <c r="E55" s="159">
        <v>1</v>
      </c>
      <c r="F55" s="60" t="s">
        <v>278</v>
      </c>
      <c r="G55" s="160">
        <v>0</v>
      </c>
      <c r="H55" s="146">
        <v>500.99</v>
      </c>
      <c r="I55" s="146">
        <v>2003.96</v>
      </c>
      <c r="J55" s="149">
        <f t="shared" si="1"/>
        <v>2504.9499999999998</v>
      </c>
    </row>
    <row r="56" spans="1:10" ht="14" x14ac:dyDescent="0.3">
      <c r="A56" s="60" t="s">
        <v>195</v>
      </c>
      <c r="B56" s="60" t="s">
        <v>41</v>
      </c>
      <c r="C56" s="59" t="s">
        <v>222</v>
      </c>
      <c r="D56" s="158" t="s">
        <v>227</v>
      </c>
      <c r="E56" s="159">
        <v>1</v>
      </c>
      <c r="F56" s="61" t="s">
        <v>280</v>
      </c>
      <c r="G56" s="160">
        <v>0</v>
      </c>
      <c r="H56" s="146">
        <v>308.3</v>
      </c>
      <c r="I56" s="146">
        <v>1233.21</v>
      </c>
      <c r="J56" s="150">
        <f t="shared" si="1"/>
        <v>1541.51</v>
      </c>
    </row>
    <row r="57" spans="1:10" ht="14" x14ac:dyDescent="0.3">
      <c r="A57" s="60" t="s">
        <v>189</v>
      </c>
      <c r="B57" s="60" t="s">
        <v>31</v>
      </c>
      <c r="C57" s="63" t="s">
        <v>222</v>
      </c>
      <c r="D57" s="158" t="s">
        <v>227</v>
      </c>
      <c r="E57" s="159">
        <v>1</v>
      </c>
      <c r="F57" s="90" t="s">
        <v>730</v>
      </c>
      <c r="G57" s="160">
        <v>0</v>
      </c>
      <c r="H57" s="146">
        <v>1310.28</v>
      </c>
      <c r="I57" s="146">
        <v>5241.1099999999997</v>
      </c>
      <c r="J57" s="149">
        <f t="shared" si="1"/>
        <v>6551.3899999999994</v>
      </c>
    </row>
    <row r="58" spans="1:10" ht="14" x14ac:dyDescent="0.3">
      <c r="A58" s="60" t="s">
        <v>185</v>
      </c>
      <c r="B58" s="60" t="s">
        <v>29</v>
      </c>
      <c r="C58" s="59" t="s">
        <v>222</v>
      </c>
      <c r="D58" s="158" t="s">
        <v>227</v>
      </c>
      <c r="E58" s="159">
        <v>1</v>
      </c>
      <c r="F58" s="61" t="s">
        <v>611</v>
      </c>
      <c r="G58" s="160">
        <v>0</v>
      </c>
      <c r="H58" s="146">
        <v>1425.9</v>
      </c>
      <c r="I58" s="146">
        <v>5703.56</v>
      </c>
      <c r="J58" s="149">
        <f t="shared" si="1"/>
        <v>7129.4600000000009</v>
      </c>
    </row>
    <row r="59" spans="1:10" ht="14" x14ac:dyDescent="0.3">
      <c r="A59" s="60" t="s">
        <v>189</v>
      </c>
      <c r="B59" s="60" t="s">
        <v>31</v>
      </c>
      <c r="C59" s="61" t="s">
        <v>219</v>
      </c>
      <c r="D59" s="158" t="s">
        <v>227</v>
      </c>
      <c r="E59" s="159">
        <v>1</v>
      </c>
      <c r="F59" s="60" t="s">
        <v>281</v>
      </c>
      <c r="G59" s="160">
        <v>0</v>
      </c>
      <c r="H59" s="146">
        <v>1310.28</v>
      </c>
      <c r="I59" s="146">
        <v>5241.1099999999997</v>
      </c>
      <c r="J59" s="149">
        <f t="shared" si="1"/>
        <v>6551.3899999999994</v>
      </c>
    </row>
    <row r="60" spans="1:10" ht="14" x14ac:dyDescent="0.3">
      <c r="A60" s="60" t="s">
        <v>187</v>
      </c>
      <c r="B60" s="60" t="s">
        <v>25</v>
      </c>
      <c r="C60" s="59" t="s">
        <v>222</v>
      </c>
      <c r="D60" s="158" t="s">
        <v>227</v>
      </c>
      <c r="E60" s="159">
        <v>1</v>
      </c>
      <c r="F60" s="60" t="s">
        <v>282</v>
      </c>
      <c r="G60" s="160">
        <v>0</v>
      </c>
      <c r="H60" s="147">
        <v>2600</v>
      </c>
      <c r="I60" s="147">
        <v>10400</v>
      </c>
      <c r="J60" s="146">
        <f t="shared" si="1"/>
        <v>13000</v>
      </c>
    </row>
    <row r="61" spans="1:10" ht="14" x14ac:dyDescent="0.3">
      <c r="A61" s="60" t="s">
        <v>196</v>
      </c>
      <c r="B61" s="61" t="s">
        <v>33</v>
      </c>
      <c r="C61" s="61" t="s">
        <v>219</v>
      </c>
      <c r="D61" s="158" t="s">
        <v>227</v>
      </c>
      <c r="E61" s="159">
        <v>1</v>
      </c>
      <c r="F61" s="62" t="s">
        <v>283</v>
      </c>
      <c r="G61" s="160">
        <v>0</v>
      </c>
      <c r="H61" s="146">
        <v>1079.06</v>
      </c>
      <c r="I61" s="145">
        <v>4316.21</v>
      </c>
      <c r="J61" s="149">
        <f t="shared" si="1"/>
        <v>5395.27</v>
      </c>
    </row>
    <row r="62" spans="1:10" ht="14" x14ac:dyDescent="0.3">
      <c r="A62" s="60" t="s">
        <v>189</v>
      </c>
      <c r="B62" s="60" t="s">
        <v>31</v>
      </c>
      <c r="C62" s="60" t="s">
        <v>226</v>
      </c>
      <c r="D62" s="158" t="s">
        <v>227</v>
      </c>
      <c r="E62" s="159">
        <v>1</v>
      </c>
      <c r="F62" s="61" t="s">
        <v>284</v>
      </c>
      <c r="G62" s="160">
        <v>0</v>
      </c>
      <c r="H62" s="146">
        <v>1310.28</v>
      </c>
      <c r="I62" s="146">
        <v>5241.1099999999997</v>
      </c>
      <c r="J62" s="149">
        <f t="shared" si="1"/>
        <v>6551.3899999999994</v>
      </c>
    </row>
    <row r="63" spans="1:10" ht="14" x14ac:dyDescent="0.3">
      <c r="A63" s="60" t="s">
        <v>180</v>
      </c>
      <c r="B63" s="63" t="s">
        <v>37</v>
      </c>
      <c r="C63" s="60" t="s">
        <v>226</v>
      </c>
      <c r="D63" s="158" t="s">
        <v>227</v>
      </c>
      <c r="E63" s="159">
        <v>1</v>
      </c>
      <c r="F63" s="63" t="s">
        <v>702</v>
      </c>
      <c r="G63" s="160">
        <v>0</v>
      </c>
      <c r="H63" s="146">
        <v>770.75</v>
      </c>
      <c r="I63" s="145">
        <v>3083.01</v>
      </c>
      <c r="J63" s="149">
        <f t="shared" si="1"/>
        <v>3853.76</v>
      </c>
    </row>
    <row r="64" spans="1:10" ht="14" x14ac:dyDescent="0.3">
      <c r="A64" s="60" t="s">
        <v>182</v>
      </c>
      <c r="B64" s="59" t="s">
        <v>39</v>
      </c>
      <c r="C64" s="59" t="s">
        <v>226</v>
      </c>
      <c r="D64" s="158" t="s">
        <v>407</v>
      </c>
      <c r="E64" s="159">
        <v>1</v>
      </c>
      <c r="F64" s="60" t="s">
        <v>731</v>
      </c>
      <c r="G64" s="160">
        <v>0</v>
      </c>
      <c r="H64" s="146"/>
      <c r="I64" s="146">
        <v>2003.96</v>
      </c>
      <c r="J64" s="149">
        <f t="shared" si="1"/>
        <v>2003.96</v>
      </c>
    </row>
    <row r="65" spans="1:10" ht="14" x14ac:dyDescent="0.3">
      <c r="A65" s="60" t="s">
        <v>195</v>
      </c>
      <c r="B65" s="60" t="s">
        <v>41</v>
      </c>
      <c r="C65" s="60" t="s">
        <v>226</v>
      </c>
      <c r="D65" s="158" t="s">
        <v>227</v>
      </c>
      <c r="E65" s="159">
        <v>1</v>
      </c>
      <c r="F65" s="60" t="s">
        <v>764</v>
      </c>
      <c r="G65" s="160">
        <v>0</v>
      </c>
      <c r="H65" s="146">
        <v>308.3</v>
      </c>
      <c r="I65" s="146">
        <v>1233.21</v>
      </c>
      <c r="J65" s="150">
        <f t="shared" si="1"/>
        <v>1541.51</v>
      </c>
    </row>
    <row r="66" spans="1:10" ht="14" x14ac:dyDescent="0.3">
      <c r="A66" s="60" t="s">
        <v>182</v>
      </c>
      <c r="B66" s="59" t="s">
        <v>39</v>
      </c>
      <c r="C66" s="59" t="s">
        <v>634</v>
      </c>
      <c r="D66" s="158" t="s">
        <v>227</v>
      </c>
      <c r="E66" s="159">
        <v>1</v>
      </c>
      <c r="F66" s="162" t="s">
        <v>703</v>
      </c>
      <c r="G66" s="160">
        <v>0</v>
      </c>
      <c r="H66" s="146">
        <v>500.99</v>
      </c>
      <c r="I66" s="146">
        <v>2003.96</v>
      </c>
      <c r="J66" s="149">
        <f t="shared" si="1"/>
        <v>2504.9499999999998</v>
      </c>
    </row>
    <row r="67" spans="1:10" ht="14" x14ac:dyDescent="0.3">
      <c r="A67" s="60" t="s">
        <v>203</v>
      </c>
      <c r="B67" s="60" t="s">
        <v>31</v>
      </c>
      <c r="C67" s="60" t="s">
        <v>226</v>
      </c>
      <c r="D67" s="158" t="s">
        <v>407</v>
      </c>
      <c r="E67" s="159">
        <v>1</v>
      </c>
      <c r="F67" s="60" t="s">
        <v>288</v>
      </c>
      <c r="G67" s="160">
        <v>0</v>
      </c>
      <c r="H67" s="146"/>
      <c r="I67" s="146">
        <v>5241.1099999999997</v>
      </c>
      <c r="J67" s="149">
        <f t="shared" si="1"/>
        <v>5241.1099999999997</v>
      </c>
    </row>
    <row r="68" spans="1:10" ht="14" x14ac:dyDescent="0.3">
      <c r="A68" s="60" t="s">
        <v>189</v>
      </c>
      <c r="B68" s="60" t="s">
        <v>31</v>
      </c>
      <c r="C68" s="61" t="s">
        <v>636</v>
      </c>
      <c r="D68" s="158" t="s">
        <v>227</v>
      </c>
      <c r="E68" s="159">
        <v>1</v>
      </c>
      <c r="F68" s="90" t="s">
        <v>643</v>
      </c>
      <c r="G68" s="160">
        <v>0</v>
      </c>
      <c r="H68" s="146">
        <v>1310.28</v>
      </c>
      <c r="I68" s="146">
        <v>5241.1099999999997</v>
      </c>
      <c r="J68" s="149">
        <f t="shared" si="1"/>
        <v>6551.3899999999994</v>
      </c>
    </row>
    <row r="69" spans="1:10" ht="14" x14ac:dyDescent="0.3">
      <c r="A69" s="59" t="s">
        <v>189</v>
      </c>
      <c r="B69" s="59" t="s">
        <v>31</v>
      </c>
      <c r="C69" s="59" t="s">
        <v>634</v>
      </c>
      <c r="D69" s="158" t="s">
        <v>227</v>
      </c>
      <c r="E69" s="159">
        <v>1</v>
      </c>
      <c r="F69" s="60" t="s">
        <v>704</v>
      </c>
      <c r="G69" s="160">
        <v>0</v>
      </c>
      <c r="H69" s="146">
        <v>1310.28</v>
      </c>
      <c r="I69" s="146">
        <v>5241.1099999999997</v>
      </c>
      <c r="J69" s="149">
        <f t="shared" si="1"/>
        <v>6551.3899999999994</v>
      </c>
    </row>
    <row r="70" spans="1:10" ht="14" x14ac:dyDescent="0.3">
      <c r="A70" s="60" t="s">
        <v>180</v>
      </c>
      <c r="B70" s="63" t="s">
        <v>37</v>
      </c>
      <c r="C70" s="63" t="s">
        <v>637</v>
      </c>
      <c r="D70" s="158" t="s">
        <v>227</v>
      </c>
      <c r="E70" s="159">
        <v>1</v>
      </c>
      <c r="F70" s="60" t="s">
        <v>594</v>
      </c>
      <c r="G70" s="160">
        <v>0</v>
      </c>
      <c r="H70" s="146">
        <v>770.75</v>
      </c>
      <c r="I70" s="146">
        <v>3083.01</v>
      </c>
      <c r="J70" s="150">
        <f t="shared" si="1"/>
        <v>3853.76</v>
      </c>
    </row>
    <row r="71" spans="1:10" ht="14" x14ac:dyDescent="0.3">
      <c r="A71" s="60" t="s">
        <v>182</v>
      </c>
      <c r="B71" s="59" t="s">
        <v>39</v>
      </c>
      <c r="C71" s="59" t="s">
        <v>634</v>
      </c>
      <c r="D71" s="158" t="s">
        <v>227</v>
      </c>
      <c r="E71" s="159">
        <v>1</v>
      </c>
      <c r="F71" s="60" t="s">
        <v>732</v>
      </c>
      <c r="G71" s="160">
        <v>0</v>
      </c>
      <c r="H71" s="146">
        <v>500.99</v>
      </c>
      <c r="I71" s="146">
        <v>2003.96</v>
      </c>
      <c r="J71" s="149">
        <f t="shared" ref="J71:J102" si="2">H71+I71</f>
        <v>2504.9499999999998</v>
      </c>
    </row>
    <row r="72" spans="1:10" ht="14" x14ac:dyDescent="0.3">
      <c r="A72" s="60" t="s">
        <v>188</v>
      </c>
      <c r="B72" s="60" t="s">
        <v>35</v>
      </c>
      <c r="C72" s="59" t="s">
        <v>226</v>
      </c>
      <c r="D72" s="158" t="s">
        <v>227</v>
      </c>
      <c r="E72" s="159">
        <v>1</v>
      </c>
      <c r="F72" s="162" t="s">
        <v>705</v>
      </c>
      <c r="G72" s="160">
        <v>0</v>
      </c>
      <c r="H72" s="146">
        <v>936.46</v>
      </c>
      <c r="I72" s="146">
        <v>3745.85</v>
      </c>
      <c r="J72" s="149">
        <f t="shared" si="2"/>
        <v>4682.3099999999995</v>
      </c>
    </row>
    <row r="73" spans="1:10" ht="14" x14ac:dyDescent="0.3">
      <c r="A73" s="60" t="s">
        <v>199</v>
      </c>
      <c r="B73" s="60" t="s">
        <v>31</v>
      </c>
      <c r="C73" s="59" t="s">
        <v>634</v>
      </c>
      <c r="D73" s="158" t="s">
        <v>227</v>
      </c>
      <c r="E73" s="159">
        <v>1</v>
      </c>
      <c r="F73" s="60" t="s">
        <v>297</v>
      </c>
      <c r="G73" s="160">
        <v>0</v>
      </c>
      <c r="H73" s="146">
        <v>1310.28</v>
      </c>
      <c r="I73" s="146">
        <v>5241.1099999999997</v>
      </c>
      <c r="J73" s="149">
        <f t="shared" si="2"/>
        <v>6551.3899999999994</v>
      </c>
    </row>
    <row r="74" spans="1:10" ht="14" x14ac:dyDescent="0.3">
      <c r="A74" s="60" t="s">
        <v>200</v>
      </c>
      <c r="B74" s="61" t="s">
        <v>33</v>
      </c>
      <c r="C74" s="59" t="s">
        <v>222</v>
      </c>
      <c r="D74" s="158" t="s">
        <v>407</v>
      </c>
      <c r="E74" s="159">
        <v>1</v>
      </c>
      <c r="F74" s="60" t="s">
        <v>298</v>
      </c>
      <c r="G74" s="160">
        <v>0</v>
      </c>
      <c r="H74" s="146"/>
      <c r="I74" s="145">
        <v>4316.21</v>
      </c>
      <c r="J74" s="149">
        <f t="shared" si="2"/>
        <v>4316.21</v>
      </c>
    </row>
    <row r="75" spans="1:10" ht="14" x14ac:dyDescent="0.3">
      <c r="A75" s="60" t="s">
        <v>183</v>
      </c>
      <c r="B75" s="61" t="s">
        <v>27</v>
      </c>
      <c r="C75" s="61" t="s">
        <v>636</v>
      </c>
      <c r="D75" s="158" t="s">
        <v>227</v>
      </c>
      <c r="E75" s="159">
        <v>1</v>
      </c>
      <c r="F75" s="90" t="s">
        <v>610</v>
      </c>
      <c r="G75" s="160">
        <v>0</v>
      </c>
      <c r="H75" s="146">
        <v>1695.65</v>
      </c>
      <c r="I75" s="146">
        <v>6782.61</v>
      </c>
      <c r="J75" s="149">
        <f t="shared" si="2"/>
        <v>8478.26</v>
      </c>
    </row>
    <row r="76" spans="1:10" ht="14" x14ac:dyDescent="0.3">
      <c r="A76" s="60" t="s">
        <v>202</v>
      </c>
      <c r="B76" s="60" t="s">
        <v>31</v>
      </c>
      <c r="C76" s="59" t="s">
        <v>222</v>
      </c>
      <c r="D76" s="158" t="s">
        <v>407</v>
      </c>
      <c r="E76" s="159">
        <v>1</v>
      </c>
      <c r="F76" s="60" t="s">
        <v>300</v>
      </c>
      <c r="G76" s="160">
        <v>0</v>
      </c>
      <c r="H76" s="146"/>
      <c r="I76" s="146">
        <v>5241.1099999999997</v>
      </c>
      <c r="J76" s="149">
        <f t="shared" si="2"/>
        <v>5241.1099999999997</v>
      </c>
    </row>
    <row r="77" spans="1:10" ht="14" x14ac:dyDescent="0.3">
      <c r="A77" s="60" t="s">
        <v>189</v>
      </c>
      <c r="B77" s="60" t="s">
        <v>31</v>
      </c>
      <c r="C77" s="61" t="s">
        <v>219</v>
      </c>
      <c r="D77" s="158" t="s">
        <v>227</v>
      </c>
      <c r="E77" s="159">
        <v>1</v>
      </c>
      <c r="F77" s="61" t="s">
        <v>302</v>
      </c>
      <c r="G77" s="160">
        <v>0</v>
      </c>
      <c r="H77" s="146">
        <v>1310.28</v>
      </c>
      <c r="I77" s="146">
        <v>5241.1099999999997</v>
      </c>
      <c r="J77" s="149">
        <f t="shared" si="2"/>
        <v>6551.3899999999994</v>
      </c>
    </row>
    <row r="78" spans="1:10" ht="14" x14ac:dyDescent="0.3">
      <c r="A78" s="59" t="s">
        <v>182</v>
      </c>
      <c r="B78" s="59" t="s">
        <v>39</v>
      </c>
      <c r="C78" s="59" t="s">
        <v>634</v>
      </c>
      <c r="D78" s="158" t="s">
        <v>227</v>
      </c>
      <c r="E78" s="159">
        <v>1</v>
      </c>
      <c r="F78" s="90" t="s">
        <v>644</v>
      </c>
      <c r="G78" s="160">
        <v>0</v>
      </c>
      <c r="H78" s="146">
        <v>500.99</v>
      </c>
      <c r="I78" s="146">
        <v>2003.96</v>
      </c>
      <c r="J78" s="149">
        <f t="shared" si="2"/>
        <v>2504.9499999999998</v>
      </c>
    </row>
    <row r="79" spans="1:10" ht="14" x14ac:dyDescent="0.3">
      <c r="A79" s="60" t="s">
        <v>182</v>
      </c>
      <c r="B79" s="59" t="s">
        <v>39</v>
      </c>
      <c r="C79" s="59" t="s">
        <v>222</v>
      </c>
      <c r="D79" s="158" t="s">
        <v>227</v>
      </c>
      <c r="E79" s="159">
        <v>1</v>
      </c>
      <c r="F79" s="60" t="s">
        <v>304</v>
      </c>
      <c r="G79" s="160">
        <v>0</v>
      </c>
      <c r="H79" s="146">
        <v>500.99</v>
      </c>
      <c r="I79" s="146">
        <v>2003.96</v>
      </c>
      <c r="J79" s="149">
        <f t="shared" si="2"/>
        <v>2504.9499999999998</v>
      </c>
    </row>
    <row r="80" spans="1:10" ht="14" x14ac:dyDescent="0.3">
      <c r="A80" s="60" t="s">
        <v>180</v>
      </c>
      <c r="B80" s="63" t="s">
        <v>37</v>
      </c>
      <c r="C80" s="60" t="s">
        <v>226</v>
      </c>
      <c r="D80" s="158" t="s">
        <v>407</v>
      </c>
      <c r="E80" s="159">
        <v>1</v>
      </c>
      <c r="F80" s="60" t="s">
        <v>411</v>
      </c>
      <c r="G80" s="160">
        <v>0</v>
      </c>
      <c r="H80" s="146"/>
      <c r="I80" s="145">
        <v>3083.01</v>
      </c>
      <c r="J80" s="149">
        <f t="shared" si="2"/>
        <v>3083.01</v>
      </c>
    </row>
    <row r="81" spans="1:10" ht="14" x14ac:dyDescent="0.3">
      <c r="A81" s="60" t="s">
        <v>182</v>
      </c>
      <c r="B81" s="59" t="s">
        <v>39</v>
      </c>
      <c r="C81" s="63" t="s">
        <v>226</v>
      </c>
      <c r="D81" s="158" t="s">
        <v>227</v>
      </c>
      <c r="E81" s="159">
        <v>1</v>
      </c>
      <c r="F81" s="89" t="s">
        <v>765</v>
      </c>
      <c r="G81" s="160">
        <v>0</v>
      </c>
      <c r="H81" s="146">
        <v>500.99</v>
      </c>
      <c r="I81" s="146">
        <v>2003.96</v>
      </c>
      <c r="J81" s="150">
        <f t="shared" si="2"/>
        <v>2504.9499999999998</v>
      </c>
    </row>
    <row r="82" spans="1:10" ht="14" x14ac:dyDescent="0.3">
      <c r="A82" s="60" t="s">
        <v>197</v>
      </c>
      <c r="B82" s="61" t="s">
        <v>27</v>
      </c>
      <c r="C82" s="60" t="s">
        <v>226</v>
      </c>
      <c r="D82" s="158" t="s">
        <v>407</v>
      </c>
      <c r="E82" s="159">
        <v>1</v>
      </c>
      <c r="F82" s="62" t="s">
        <v>305</v>
      </c>
      <c r="G82" s="160">
        <v>0</v>
      </c>
      <c r="H82" s="146"/>
      <c r="I82" s="146">
        <v>6782.61</v>
      </c>
      <c r="J82" s="149">
        <f t="shared" si="2"/>
        <v>6782.61</v>
      </c>
    </row>
    <row r="83" spans="1:10" ht="14" x14ac:dyDescent="0.3">
      <c r="A83" s="60" t="s">
        <v>189</v>
      </c>
      <c r="B83" s="60" t="s">
        <v>31</v>
      </c>
      <c r="C83" s="59" t="s">
        <v>222</v>
      </c>
      <c r="D83" s="158" t="s">
        <v>227</v>
      </c>
      <c r="E83" s="159">
        <v>1</v>
      </c>
      <c r="F83" s="60" t="s">
        <v>664</v>
      </c>
      <c r="G83" s="160">
        <v>0</v>
      </c>
      <c r="H83" s="146">
        <v>1310.28</v>
      </c>
      <c r="I83" s="146">
        <v>5241.1099999999997</v>
      </c>
      <c r="J83" s="149">
        <f t="shared" si="2"/>
        <v>6551.3899999999994</v>
      </c>
    </row>
    <row r="84" spans="1:10" ht="14" x14ac:dyDescent="0.3">
      <c r="A84" s="60" t="s">
        <v>182</v>
      </c>
      <c r="B84" s="59" t="s">
        <v>39</v>
      </c>
      <c r="C84" s="61" t="s">
        <v>222</v>
      </c>
      <c r="D84" s="158" t="s">
        <v>227</v>
      </c>
      <c r="E84" s="159">
        <v>1</v>
      </c>
      <c r="F84" s="129" t="s">
        <v>734</v>
      </c>
      <c r="G84" s="160">
        <v>0</v>
      </c>
      <c r="H84" s="146">
        <v>500.99</v>
      </c>
      <c r="I84" s="146">
        <v>2003.96</v>
      </c>
      <c r="J84" s="149">
        <f t="shared" si="2"/>
        <v>2504.9499999999998</v>
      </c>
    </row>
    <row r="85" spans="1:10" ht="14" x14ac:dyDescent="0.3">
      <c r="A85" s="60" t="s">
        <v>187</v>
      </c>
      <c r="B85" s="60" t="s">
        <v>25</v>
      </c>
      <c r="C85" s="61" t="s">
        <v>636</v>
      </c>
      <c r="D85" s="158" t="s">
        <v>407</v>
      </c>
      <c r="E85" s="159">
        <v>1</v>
      </c>
      <c r="F85" s="89" t="s">
        <v>306</v>
      </c>
      <c r="G85" s="160">
        <v>0</v>
      </c>
      <c r="H85" s="147"/>
      <c r="I85" s="147">
        <v>10400</v>
      </c>
      <c r="J85" s="146">
        <f t="shared" si="2"/>
        <v>10400</v>
      </c>
    </row>
    <row r="86" spans="1:10" ht="14" x14ac:dyDescent="0.3">
      <c r="A86" s="60" t="s">
        <v>180</v>
      </c>
      <c r="B86" s="61" t="s">
        <v>37</v>
      </c>
      <c r="C86" s="61" t="s">
        <v>226</v>
      </c>
      <c r="D86" s="158" t="s">
        <v>227</v>
      </c>
      <c r="E86" s="159">
        <v>1</v>
      </c>
      <c r="F86" s="155" t="s">
        <v>653</v>
      </c>
      <c r="G86" s="160">
        <v>0</v>
      </c>
      <c r="H86" s="146">
        <v>770.75</v>
      </c>
      <c r="I86" s="145">
        <v>3083.01</v>
      </c>
      <c r="J86" s="149">
        <f t="shared" si="2"/>
        <v>3853.76</v>
      </c>
    </row>
    <row r="87" spans="1:10" ht="14" x14ac:dyDescent="0.3">
      <c r="A87" s="60" t="s">
        <v>180</v>
      </c>
      <c r="B87" s="63" t="s">
        <v>37</v>
      </c>
      <c r="C87" s="63" t="s">
        <v>222</v>
      </c>
      <c r="D87" s="158" t="s">
        <v>227</v>
      </c>
      <c r="E87" s="159">
        <v>1</v>
      </c>
      <c r="F87" s="60" t="s">
        <v>733</v>
      </c>
      <c r="G87" s="160">
        <v>0</v>
      </c>
      <c r="H87" s="146">
        <v>770.75</v>
      </c>
      <c r="I87" s="145">
        <v>3083.01</v>
      </c>
      <c r="J87" s="149">
        <f t="shared" si="2"/>
        <v>3853.76</v>
      </c>
    </row>
    <row r="88" spans="1:10" ht="14" x14ac:dyDescent="0.3">
      <c r="A88" s="60" t="s">
        <v>183</v>
      </c>
      <c r="B88" s="61" t="s">
        <v>27</v>
      </c>
      <c r="C88" s="60" t="s">
        <v>226</v>
      </c>
      <c r="D88" s="158" t="s">
        <v>227</v>
      </c>
      <c r="E88" s="159">
        <v>1</v>
      </c>
      <c r="F88" s="60" t="s">
        <v>311</v>
      </c>
      <c r="G88" s="160">
        <v>0</v>
      </c>
      <c r="H88" s="146">
        <v>1695.65</v>
      </c>
      <c r="I88" s="146">
        <v>6782.61</v>
      </c>
      <c r="J88" s="149">
        <f t="shared" si="2"/>
        <v>8478.26</v>
      </c>
    </row>
    <row r="89" spans="1:10" ht="14" x14ac:dyDescent="0.3">
      <c r="A89" s="60" t="s">
        <v>189</v>
      </c>
      <c r="B89" s="60" t="s">
        <v>31</v>
      </c>
      <c r="C89" s="61" t="s">
        <v>226</v>
      </c>
      <c r="D89" s="158" t="s">
        <v>227</v>
      </c>
      <c r="E89" s="159">
        <v>1</v>
      </c>
      <c r="F89" s="60" t="s">
        <v>312</v>
      </c>
      <c r="G89" s="160">
        <v>0</v>
      </c>
      <c r="H89" s="146">
        <v>1310.28</v>
      </c>
      <c r="I89" s="146">
        <v>5241.1099999999997</v>
      </c>
      <c r="J89" s="149">
        <f t="shared" si="2"/>
        <v>6551.3899999999994</v>
      </c>
    </row>
    <row r="90" spans="1:10" ht="14" x14ac:dyDescent="0.3">
      <c r="A90" s="60" t="s">
        <v>180</v>
      </c>
      <c r="B90" s="61" t="s">
        <v>37</v>
      </c>
      <c r="C90" s="59" t="s">
        <v>222</v>
      </c>
      <c r="D90" s="158" t="s">
        <v>227</v>
      </c>
      <c r="E90" s="159">
        <v>1</v>
      </c>
      <c r="F90" s="62" t="s">
        <v>735</v>
      </c>
      <c r="G90" s="160">
        <v>0</v>
      </c>
      <c r="H90" s="146">
        <v>770.75</v>
      </c>
      <c r="I90" s="145">
        <v>3083.01</v>
      </c>
      <c r="J90" s="149">
        <f t="shared" si="2"/>
        <v>3853.76</v>
      </c>
    </row>
    <row r="91" spans="1:10" ht="14" x14ac:dyDescent="0.3">
      <c r="A91" s="60" t="s">
        <v>207</v>
      </c>
      <c r="B91" s="61" t="s">
        <v>27</v>
      </c>
      <c r="C91" s="61" t="s">
        <v>636</v>
      </c>
      <c r="D91" s="158" t="s">
        <v>227</v>
      </c>
      <c r="E91" s="159">
        <v>1</v>
      </c>
      <c r="F91" s="60" t="s">
        <v>314</v>
      </c>
      <c r="G91" s="160">
        <v>0</v>
      </c>
      <c r="H91" s="146">
        <v>1695.65</v>
      </c>
      <c r="I91" s="146">
        <v>6782.61</v>
      </c>
      <c r="J91" s="149">
        <f t="shared" si="2"/>
        <v>8478.26</v>
      </c>
    </row>
    <row r="92" spans="1:10" ht="14" x14ac:dyDescent="0.3">
      <c r="A92" s="60" t="s">
        <v>185</v>
      </c>
      <c r="B92" s="60" t="s">
        <v>29</v>
      </c>
      <c r="C92" s="61" t="s">
        <v>636</v>
      </c>
      <c r="D92" s="158" t="s">
        <v>227</v>
      </c>
      <c r="E92" s="159">
        <v>1</v>
      </c>
      <c r="F92" s="61" t="s">
        <v>766</v>
      </c>
      <c r="G92" s="160">
        <v>0</v>
      </c>
      <c r="H92" s="146">
        <v>1425.9</v>
      </c>
      <c r="I92" s="146">
        <v>5703.56</v>
      </c>
      <c r="J92" s="149">
        <f t="shared" si="2"/>
        <v>7129.4600000000009</v>
      </c>
    </row>
    <row r="93" spans="1:10" ht="14" x14ac:dyDescent="0.3">
      <c r="A93" s="60" t="s">
        <v>187</v>
      </c>
      <c r="B93" s="60" t="s">
        <v>25</v>
      </c>
      <c r="C93" s="59" t="s">
        <v>222</v>
      </c>
      <c r="D93" s="158" t="s">
        <v>227</v>
      </c>
      <c r="E93" s="159">
        <v>1</v>
      </c>
      <c r="F93" s="89" t="s">
        <v>608</v>
      </c>
      <c r="G93" s="160">
        <v>0</v>
      </c>
      <c r="H93" s="147">
        <v>2600</v>
      </c>
      <c r="I93" s="147">
        <v>10400</v>
      </c>
      <c r="J93" s="146">
        <f t="shared" si="2"/>
        <v>13000</v>
      </c>
    </row>
    <row r="94" spans="1:10" ht="14" x14ac:dyDescent="0.3">
      <c r="A94" s="60" t="s">
        <v>183</v>
      </c>
      <c r="B94" s="61" t="s">
        <v>27</v>
      </c>
      <c r="C94" s="59" t="s">
        <v>222</v>
      </c>
      <c r="D94" s="158" t="s">
        <v>227</v>
      </c>
      <c r="E94" s="159">
        <v>1</v>
      </c>
      <c r="F94" s="61" t="s">
        <v>315</v>
      </c>
      <c r="G94" s="160">
        <v>0</v>
      </c>
      <c r="H94" s="146">
        <v>1695.65</v>
      </c>
      <c r="I94" s="146">
        <v>6782.61</v>
      </c>
      <c r="J94" s="149">
        <f t="shared" si="2"/>
        <v>8478.26</v>
      </c>
    </row>
    <row r="95" spans="1:10" ht="14" x14ac:dyDescent="0.3">
      <c r="A95" s="60" t="s">
        <v>187</v>
      </c>
      <c r="B95" s="60" t="s">
        <v>25</v>
      </c>
      <c r="C95" s="60" t="s">
        <v>222</v>
      </c>
      <c r="D95" s="158" t="s">
        <v>227</v>
      </c>
      <c r="E95" s="159">
        <v>1</v>
      </c>
      <c r="F95" s="90" t="s">
        <v>737</v>
      </c>
      <c r="G95" s="160">
        <v>0</v>
      </c>
      <c r="H95" s="147">
        <v>2600</v>
      </c>
      <c r="I95" s="147">
        <v>10400</v>
      </c>
      <c r="J95" s="146">
        <f t="shared" si="2"/>
        <v>13000</v>
      </c>
    </row>
    <row r="96" spans="1:10" ht="14" x14ac:dyDescent="0.3">
      <c r="A96" s="60" t="s">
        <v>183</v>
      </c>
      <c r="B96" s="61" t="s">
        <v>27</v>
      </c>
      <c r="C96" s="59" t="s">
        <v>222</v>
      </c>
      <c r="D96" s="158" t="s">
        <v>227</v>
      </c>
      <c r="E96" s="159">
        <v>1</v>
      </c>
      <c r="F96" s="60" t="s">
        <v>613</v>
      </c>
      <c r="G96" s="160">
        <v>0</v>
      </c>
      <c r="H96" s="146">
        <v>1695.65</v>
      </c>
      <c r="I96" s="146">
        <v>6782.61</v>
      </c>
      <c r="J96" s="149">
        <f t="shared" si="2"/>
        <v>8478.26</v>
      </c>
    </row>
    <row r="97" spans="1:10" ht="14" x14ac:dyDescent="0.3">
      <c r="A97" s="60" t="s">
        <v>182</v>
      </c>
      <c r="B97" s="59" t="s">
        <v>39</v>
      </c>
      <c r="C97" s="59" t="s">
        <v>634</v>
      </c>
      <c r="D97" s="158" t="s">
        <v>227</v>
      </c>
      <c r="E97" s="159">
        <v>1</v>
      </c>
      <c r="F97" s="60" t="s">
        <v>319</v>
      </c>
      <c r="G97" s="160">
        <v>0</v>
      </c>
      <c r="H97" s="146">
        <v>500.99</v>
      </c>
      <c r="I97" s="146">
        <v>2003.96</v>
      </c>
      <c r="J97" s="149">
        <f t="shared" si="2"/>
        <v>2504.9499999999998</v>
      </c>
    </row>
    <row r="98" spans="1:10" ht="14" x14ac:dyDescent="0.3">
      <c r="A98" s="60" t="s">
        <v>207</v>
      </c>
      <c r="B98" s="61" t="s">
        <v>27</v>
      </c>
      <c r="C98" s="63" t="s">
        <v>679</v>
      </c>
      <c r="D98" s="158" t="s">
        <v>227</v>
      </c>
      <c r="E98" s="159">
        <v>1</v>
      </c>
      <c r="F98" s="60" t="s">
        <v>320</v>
      </c>
      <c r="G98" s="160">
        <v>0</v>
      </c>
      <c r="H98" s="146">
        <v>1695.65</v>
      </c>
      <c r="I98" s="146">
        <v>6782.61</v>
      </c>
      <c r="J98" s="149">
        <f t="shared" si="2"/>
        <v>8478.26</v>
      </c>
    </row>
    <row r="99" spans="1:10" ht="14" x14ac:dyDescent="0.3">
      <c r="A99" s="60" t="s">
        <v>181</v>
      </c>
      <c r="B99" s="61" t="s">
        <v>33</v>
      </c>
      <c r="C99" s="61" t="s">
        <v>222</v>
      </c>
      <c r="D99" s="158" t="s">
        <v>227</v>
      </c>
      <c r="E99" s="159">
        <v>1</v>
      </c>
      <c r="F99" s="60" t="s">
        <v>321</v>
      </c>
      <c r="G99" s="160">
        <v>0</v>
      </c>
      <c r="H99" s="146">
        <v>1079.06</v>
      </c>
      <c r="I99" s="145">
        <v>4316.21</v>
      </c>
      <c r="J99" s="149">
        <f t="shared" si="2"/>
        <v>5395.27</v>
      </c>
    </row>
    <row r="100" spans="1:10" ht="14" x14ac:dyDescent="0.3">
      <c r="A100" s="60" t="s">
        <v>193</v>
      </c>
      <c r="B100" s="61" t="s">
        <v>27</v>
      </c>
      <c r="C100" s="59" t="s">
        <v>222</v>
      </c>
      <c r="D100" s="158" t="s">
        <v>227</v>
      </c>
      <c r="E100" s="159">
        <v>1</v>
      </c>
      <c r="F100" s="60" t="s">
        <v>725</v>
      </c>
      <c r="G100" s="160">
        <v>0</v>
      </c>
      <c r="H100" s="146">
        <v>1695.65</v>
      </c>
      <c r="I100" s="146">
        <v>6782.61</v>
      </c>
      <c r="J100" s="149">
        <f t="shared" si="2"/>
        <v>8478.26</v>
      </c>
    </row>
    <row r="101" spans="1:10" ht="14" x14ac:dyDescent="0.3">
      <c r="A101" s="60" t="s">
        <v>182</v>
      </c>
      <c r="B101" s="59" t="s">
        <v>39</v>
      </c>
      <c r="C101" s="59" t="s">
        <v>634</v>
      </c>
      <c r="D101" s="158" t="s">
        <v>227</v>
      </c>
      <c r="E101" s="159">
        <v>1</v>
      </c>
      <c r="F101" s="60" t="s">
        <v>322</v>
      </c>
      <c r="G101" s="160">
        <v>0</v>
      </c>
      <c r="H101" s="146">
        <v>500.99</v>
      </c>
      <c r="I101" s="146">
        <v>2003.96</v>
      </c>
      <c r="J101" s="149">
        <f t="shared" si="2"/>
        <v>2504.9499999999998</v>
      </c>
    </row>
    <row r="102" spans="1:10" ht="14" x14ac:dyDescent="0.3">
      <c r="A102" s="60" t="s">
        <v>196</v>
      </c>
      <c r="B102" s="61" t="s">
        <v>33</v>
      </c>
      <c r="C102" s="63" t="s">
        <v>679</v>
      </c>
      <c r="D102" s="158" t="s">
        <v>227</v>
      </c>
      <c r="E102" s="159">
        <v>1</v>
      </c>
      <c r="F102" s="60" t="s">
        <v>706</v>
      </c>
      <c r="G102" s="160">
        <v>0</v>
      </c>
      <c r="H102" s="146">
        <v>1079.06</v>
      </c>
      <c r="I102" s="145">
        <v>4316.21</v>
      </c>
      <c r="J102" s="149">
        <f t="shared" si="2"/>
        <v>5395.27</v>
      </c>
    </row>
    <row r="103" spans="1:10" ht="14" x14ac:dyDescent="0.3">
      <c r="A103" s="60" t="s">
        <v>182</v>
      </c>
      <c r="B103" s="59" t="s">
        <v>39</v>
      </c>
      <c r="C103" s="63" t="s">
        <v>219</v>
      </c>
      <c r="D103" s="158" t="s">
        <v>407</v>
      </c>
      <c r="E103" s="159">
        <v>1</v>
      </c>
      <c r="F103" s="155" t="s">
        <v>432</v>
      </c>
      <c r="G103" s="160">
        <v>0</v>
      </c>
      <c r="H103" s="146"/>
      <c r="I103" s="146">
        <v>2003.96</v>
      </c>
      <c r="J103" s="149">
        <f t="shared" ref="J103:J134" si="3">H103+I103</f>
        <v>2003.96</v>
      </c>
    </row>
    <row r="104" spans="1:10" ht="14" x14ac:dyDescent="0.3">
      <c r="A104" s="60" t="s">
        <v>218</v>
      </c>
      <c r="B104" s="60" t="s">
        <v>43</v>
      </c>
      <c r="C104" s="61" t="s">
        <v>634</v>
      </c>
      <c r="D104" s="158" t="s">
        <v>227</v>
      </c>
      <c r="E104" s="159">
        <v>1</v>
      </c>
      <c r="F104" s="63" t="s">
        <v>658</v>
      </c>
      <c r="G104" s="160">
        <v>0</v>
      </c>
      <c r="H104" s="147">
        <v>269.76</v>
      </c>
      <c r="I104" s="147">
        <v>1079.06</v>
      </c>
      <c r="J104" s="150">
        <f t="shared" si="3"/>
        <v>1348.82</v>
      </c>
    </row>
    <row r="105" spans="1:10" ht="14" x14ac:dyDescent="0.3">
      <c r="A105" s="59" t="s">
        <v>181</v>
      </c>
      <c r="B105" s="63" t="s">
        <v>33</v>
      </c>
      <c r="C105" s="63" t="s">
        <v>679</v>
      </c>
      <c r="D105" s="158" t="s">
        <v>227</v>
      </c>
      <c r="E105" s="159">
        <v>1</v>
      </c>
      <c r="F105" s="155" t="s">
        <v>707</v>
      </c>
      <c r="G105" s="160">
        <v>0</v>
      </c>
      <c r="H105" s="146">
        <v>1079.06</v>
      </c>
      <c r="I105" s="145">
        <v>4316.21</v>
      </c>
      <c r="J105" s="149">
        <f t="shared" si="3"/>
        <v>5395.27</v>
      </c>
    </row>
    <row r="106" spans="1:10" ht="14" x14ac:dyDescent="0.3">
      <c r="A106" s="60" t="s">
        <v>201</v>
      </c>
      <c r="B106" s="59" t="s">
        <v>39</v>
      </c>
      <c r="C106" s="60" t="s">
        <v>226</v>
      </c>
      <c r="D106" s="158" t="s">
        <v>227</v>
      </c>
      <c r="E106" s="159">
        <v>1</v>
      </c>
      <c r="F106" s="165" t="s">
        <v>708</v>
      </c>
      <c r="G106" s="160">
        <v>0</v>
      </c>
      <c r="H106" s="146">
        <v>500.99</v>
      </c>
      <c r="I106" s="146">
        <v>2003.96</v>
      </c>
      <c r="J106" s="149">
        <f t="shared" si="3"/>
        <v>2504.9499999999998</v>
      </c>
    </row>
    <row r="107" spans="1:10" ht="14" x14ac:dyDescent="0.3">
      <c r="A107" s="60" t="s">
        <v>209</v>
      </c>
      <c r="B107" s="61" t="s">
        <v>27</v>
      </c>
      <c r="C107" s="61" t="s">
        <v>219</v>
      </c>
      <c r="D107" s="158" t="s">
        <v>227</v>
      </c>
      <c r="E107" s="159">
        <v>1</v>
      </c>
      <c r="F107" s="60" t="s">
        <v>326</v>
      </c>
      <c r="G107" s="160">
        <v>0</v>
      </c>
      <c r="H107" s="146">
        <v>1695.65</v>
      </c>
      <c r="I107" s="146">
        <v>6782.61</v>
      </c>
      <c r="J107" s="149">
        <f t="shared" si="3"/>
        <v>8478.26</v>
      </c>
    </row>
    <row r="108" spans="1:10" ht="14" x14ac:dyDescent="0.3">
      <c r="A108" s="60" t="s">
        <v>185</v>
      </c>
      <c r="B108" s="60" t="s">
        <v>29</v>
      </c>
      <c r="C108" s="63" t="s">
        <v>679</v>
      </c>
      <c r="D108" s="158" t="s">
        <v>227</v>
      </c>
      <c r="E108" s="159">
        <v>1</v>
      </c>
      <c r="F108" s="90" t="s">
        <v>667</v>
      </c>
      <c r="G108" s="160">
        <v>0</v>
      </c>
      <c r="H108" s="146">
        <v>1425.9</v>
      </c>
      <c r="I108" s="146">
        <v>5703.56</v>
      </c>
      <c r="J108" s="149">
        <f t="shared" si="3"/>
        <v>7129.4600000000009</v>
      </c>
    </row>
    <row r="109" spans="1:10" ht="14" x14ac:dyDescent="0.3">
      <c r="A109" s="60" t="s">
        <v>195</v>
      </c>
      <c r="B109" s="60" t="s">
        <v>41</v>
      </c>
      <c r="C109" s="61" t="s">
        <v>219</v>
      </c>
      <c r="D109" s="158" t="s">
        <v>227</v>
      </c>
      <c r="E109" s="159">
        <v>1</v>
      </c>
      <c r="F109" s="90" t="s">
        <v>675</v>
      </c>
      <c r="G109" s="160">
        <v>0</v>
      </c>
      <c r="H109" s="146">
        <v>308.3</v>
      </c>
      <c r="I109" s="146">
        <v>1233.21</v>
      </c>
      <c r="J109" s="150">
        <f t="shared" si="3"/>
        <v>1541.51</v>
      </c>
    </row>
    <row r="110" spans="1:10" ht="14" x14ac:dyDescent="0.3">
      <c r="A110" s="60" t="s">
        <v>181</v>
      </c>
      <c r="B110" s="61" t="s">
        <v>33</v>
      </c>
      <c r="C110" s="61" t="s">
        <v>222</v>
      </c>
      <c r="D110" s="158" t="s">
        <v>227</v>
      </c>
      <c r="E110" s="159">
        <v>1</v>
      </c>
      <c r="F110" s="59" t="s">
        <v>330</v>
      </c>
      <c r="G110" s="160">
        <v>0</v>
      </c>
      <c r="H110" s="146">
        <v>1079.06</v>
      </c>
      <c r="I110" s="145">
        <v>4316.21</v>
      </c>
      <c r="J110" s="149">
        <f t="shared" si="3"/>
        <v>5395.27</v>
      </c>
    </row>
    <row r="111" spans="1:10" ht="14" x14ac:dyDescent="0.3">
      <c r="A111" s="60" t="s">
        <v>206</v>
      </c>
      <c r="B111" s="61" t="s">
        <v>27</v>
      </c>
      <c r="C111" s="61" t="s">
        <v>219</v>
      </c>
      <c r="D111" s="158" t="s">
        <v>227</v>
      </c>
      <c r="E111" s="159">
        <v>1</v>
      </c>
      <c r="F111" s="60" t="s">
        <v>331</v>
      </c>
      <c r="G111" s="160">
        <v>0</v>
      </c>
      <c r="H111" s="146">
        <v>1695.65</v>
      </c>
      <c r="I111" s="146">
        <v>6782.61</v>
      </c>
      <c r="J111" s="149">
        <f t="shared" si="3"/>
        <v>8478.26</v>
      </c>
    </row>
    <row r="112" spans="1:10" ht="14" x14ac:dyDescent="0.3">
      <c r="A112" s="60" t="s">
        <v>195</v>
      </c>
      <c r="B112" s="60" t="s">
        <v>41</v>
      </c>
      <c r="C112" s="63" t="s">
        <v>219</v>
      </c>
      <c r="D112" s="158" t="s">
        <v>227</v>
      </c>
      <c r="E112" s="159">
        <v>1</v>
      </c>
      <c r="F112" s="60" t="s">
        <v>659</v>
      </c>
      <c r="G112" s="160">
        <v>0</v>
      </c>
      <c r="H112" s="146">
        <v>308.3</v>
      </c>
      <c r="I112" s="146">
        <v>1233.21</v>
      </c>
      <c r="J112" s="150">
        <f t="shared" si="3"/>
        <v>1541.51</v>
      </c>
    </row>
    <row r="113" spans="1:10" ht="14" x14ac:dyDescent="0.3">
      <c r="A113" s="60" t="s">
        <v>196</v>
      </c>
      <c r="B113" s="61" t="s">
        <v>33</v>
      </c>
      <c r="C113" s="59" t="s">
        <v>226</v>
      </c>
      <c r="D113" s="158" t="s">
        <v>227</v>
      </c>
      <c r="E113" s="159">
        <v>1</v>
      </c>
      <c r="F113" s="155" t="s">
        <v>687</v>
      </c>
      <c r="G113" s="160">
        <v>0</v>
      </c>
      <c r="H113" s="146">
        <v>1079.06</v>
      </c>
      <c r="I113" s="145">
        <v>4316.21</v>
      </c>
      <c r="J113" s="149">
        <f t="shared" si="3"/>
        <v>5395.27</v>
      </c>
    </row>
    <row r="114" spans="1:10" ht="14" x14ac:dyDescent="0.3">
      <c r="A114" s="60" t="s">
        <v>185</v>
      </c>
      <c r="B114" s="60" t="s">
        <v>29</v>
      </c>
      <c r="C114" s="61" t="s">
        <v>636</v>
      </c>
      <c r="D114" s="158" t="s">
        <v>227</v>
      </c>
      <c r="E114" s="159">
        <v>1</v>
      </c>
      <c r="F114" s="61" t="s">
        <v>336</v>
      </c>
      <c r="G114" s="160">
        <v>0</v>
      </c>
      <c r="H114" s="146">
        <v>1425.9</v>
      </c>
      <c r="I114" s="146">
        <v>5703.56</v>
      </c>
      <c r="J114" s="149">
        <f t="shared" si="3"/>
        <v>7129.4600000000009</v>
      </c>
    </row>
    <row r="115" spans="1:10" ht="14" x14ac:dyDescent="0.3">
      <c r="A115" s="60" t="s">
        <v>180</v>
      </c>
      <c r="B115" s="63" t="s">
        <v>37</v>
      </c>
      <c r="C115" s="63" t="s">
        <v>679</v>
      </c>
      <c r="D115" s="158" t="s">
        <v>227</v>
      </c>
      <c r="E115" s="159">
        <v>1</v>
      </c>
      <c r="F115" s="60" t="s">
        <v>337</v>
      </c>
      <c r="G115" s="160">
        <v>0</v>
      </c>
      <c r="H115" s="146">
        <v>770.75</v>
      </c>
      <c r="I115" s="145">
        <v>3083.01</v>
      </c>
      <c r="J115" s="149">
        <f t="shared" si="3"/>
        <v>3853.76</v>
      </c>
    </row>
    <row r="116" spans="1:10" ht="14" x14ac:dyDescent="0.3">
      <c r="A116" s="60" t="s">
        <v>216</v>
      </c>
      <c r="B116" s="60" t="s">
        <v>437</v>
      </c>
      <c r="C116" s="59" t="s">
        <v>222</v>
      </c>
      <c r="D116" s="158" t="s">
        <v>227</v>
      </c>
      <c r="E116" s="159">
        <v>1</v>
      </c>
      <c r="F116" s="89" t="s">
        <v>607</v>
      </c>
      <c r="G116" s="160">
        <v>0</v>
      </c>
      <c r="H116" s="146">
        <v>9396</v>
      </c>
      <c r="I116" s="146">
        <v>21924</v>
      </c>
      <c r="J116" s="150">
        <f t="shared" si="3"/>
        <v>31320</v>
      </c>
    </row>
    <row r="117" spans="1:10" ht="14" x14ac:dyDescent="0.3">
      <c r="A117" s="60" t="s">
        <v>195</v>
      </c>
      <c r="B117" s="60" t="s">
        <v>41</v>
      </c>
      <c r="C117" s="59" t="s">
        <v>634</v>
      </c>
      <c r="D117" s="158" t="s">
        <v>227</v>
      </c>
      <c r="E117" s="159">
        <v>1</v>
      </c>
      <c r="F117" s="61" t="s">
        <v>338</v>
      </c>
      <c r="G117" s="160">
        <v>0</v>
      </c>
      <c r="H117" s="146">
        <v>308.3</v>
      </c>
      <c r="I117" s="146">
        <v>1233.21</v>
      </c>
      <c r="J117" s="150">
        <f t="shared" si="3"/>
        <v>1541.51</v>
      </c>
    </row>
    <row r="118" spans="1:10" ht="14" x14ac:dyDescent="0.3">
      <c r="A118" s="60" t="s">
        <v>196</v>
      </c>
      <c r="B118" s="61" t="s">
        <v>33</v>
      </c>
      <c r="C118" s="60" t="s">
        <v>226</v>
      </c>
      <c r="D118" s="158" t="s">
        <v>407</v>
      </c>
      <c r="E118" s="159">
        <v>1</v>
      </c>
      <c r="F118" s="60" t="s">
        <v>339</v>
      </c>
      <c r="G118" s="160">
        <v>0</v>
      </c>
      <c r="H118" s="146"/>
      <c r="I118" s="145">
        <v>4316.21</v>
      </c>
      <c r="J118" s="149">
        <f t="shared" si="3"/>
        <v>4316.21</v>
      </c>
    </row>
    <row r="119" spans="1:10" ht="14" x14ac:dyDescent="0.3">
      <c r="A119" s="60" t="s">
        <v>213</v>
      </c>
      <c r="B119" s="61" t="s">
        <v>27</v>
      </c>
      <c r="C119" s="59" t="s">
        <v>634</v>
      </c>
      <c r="D119" s="158" t="s">
        <v>227</v>
      </c>
      <c r="E119" s="159">
        <v>1</v>
      </c>
      <c r="F119" s="60" t="s">
        <v>340</v>
      </c>
      <c r="G119" s="160">
        <v>0</v>
      </c>
      <c r="H119" s="146">
        <v>1695.65</v>
      </c>
      <c r="I119" s="146">
        <v>6782.61</v>
      </c>
      <c r="J119" s="149">
        <f t="shared" si="3"/>
        <v>8478.26</v>
      </c>
    </row>
    <row r="120" spans="1:10" ht="14" x14ac:dyDescent="0.3">
      <c r="A120" s="60" t="s">
        <v>189</v>
      </c>
      <c r="B120" s="60" t="s">
        <v>31</v>
      </c>
      <c r="C120" s="59" t="s">
        <v>636</v>
      </c>
      <c r="D120" s="158" t="s">
        <v>227</v>
      </c>
      <c r="E120" s="159">
        <v>1</v>
      </c>
      <c r="F120" s="60" t="s">
        <v>341</v>
      </c>
      <c r="G120" s="160">
        <v>0</v>
      </c>
      <c r="H120" s="146">
        <v>1310.28</v>
      </c>
      <c r="I120" s="146">
        <v>5241.1099999999997</v>
      </c>
      <c r="J120" s="149">
        <f t="shared" si="3"/>
        <v>6551.3899999999994</v>
      </c>
    </row>
    <row r="121" spans="1:10" ht="14" x14ac:dyDescent="0.3">
      <c r="A121" s="60" t="s">
        <v>182</v>
      </c>
      <c r="B121" s="59" t="s">
        <v>39</v>
      </c>
      <c r="C121" s="60" t="s">
        <v>634</v>
      </c>
      <c r="D121" s="158" t="s">
        <v>227</v>
      </c>
      <c r="E121" s="159">
        <v>1</v>
      </c>
      <c r="F121" s="60" t="s">
        <v>751</v>
      </c>
      <c r="G121" s="160">
        <v>0</v>
      </c>
      <c r="H121" s="146">
        <v>500.99</v>
      </c>
      <c r="I121" s="146">
        <v>2003.96</v>
      </c>
      <c r="J121" s="149">
        <f t="shared" si="3"/>
        <v>2504.9499999999998</v>
      </c>
    </row>
    <row r="122" spans="1:10" ht="14" x14ac:dyDescent="0.3">
      <c r="A122" s="60" t="s">
        <v>189</v>
      </c>
      <c r="B122" s="60" t="s">
        <v>31</v>
      </c>
      <c r="C122" s="61" t="s">
        <v>222</v>
      </c>
      <c r="D122" s="158" t="s">
        <v>227</v>
      </c>
      <c r="E122" s="159">
        <v>1</v>
      </c>
      <c r="F122" s="61" t="s">
        <v>342</v>
      </c>
      <c r="G122" s="160">
        <v>0</v>
      </c>
      <c r="H122" s="146">
        <v>1310.28</v>
      </c>
      <c r="I122" s="146">
        <v>5241.1099999999997</v>
      </c>
      <c r="J122" s="149">
        <f t="shared" si="3"/>
        <v>6551.3899999999994</v>
      </c>
    </row>
    <row r="123" spans="1:10" ht="14" x14ac:dyDescent="0.3">
      <c r="A123" s="60" t="s">
        <v>181</v>
      </c>
      <c r="B123" s="61" t="s">
        <v>33</v>
      </c>
      <c r="C123" s="59" t="s">
        <v>222</v>
      </c>
      <c r="D123" s="158" t="s">
        <v>227</v>
      </c>
      <c r="E123" s="159">
        <v>1</v>
      </c>
      <c r="F123" s="62" t="s">
        <v>343</v>
      </c>
      <c r="G123" s="160">
        <v>0</v>
      </c>
      <c r="H123" s="146">
        <v>1079.06</v>
      </c>
      <c r="I123" s="145">
        <v>4316.21</v>
      </c>
      <c r="J123" s="149">
        <f t="shared" si="3"/>
        <v>5395.27</v>
      </c>
    </row>
    <row r="124" spans="1:10" ht="14" x14ac:dyDescent="0.3">
      <c r="A124" s="59" t="s">
        <v>180</v>
      </c>
      <c r="B124" s="63" t="s">
        <v>37</v>
      </c>
      <c r="C124" s="59" t="s">
        <v>219</v>
      </c>
      <c r="D124" s="158" t="s">
        <v>227</v>
      </c>
      <c r="E124" s="159">
        <v>1</v>
      </c>
      <c r="F124" s="90" t="s">
        <v>736</v>
      </c>
      <c r="G124" s="160">
        <v>0</v>
      </c>
      <c r="H124" s="146">
        <v>770.75</v>
      </c>
      <c r="I124" s="145">
        <v>3083.01</v>
      </c>
      <c r="J124" s="149">
        <f t="shared" si="3"/>
        <v>3853.76</v>
      </c>
    </row>
    <row r="125" spans="1:10" ht="14" x14ac:dyDescent="0.3">
      <c r="A125" s="60" t="s">
        <v>189</v>
      </c>
      <c r="B125" s="60" t="s">
        <v>31</v>
      </c>
      <c r="C125" s="61" t="s">
        <v>219</v>
      </c>
      <c r="D125" s="158" t="s">
        <v>227</v>
      </c>
      <c r="E125" s="159">
        <v>1</v>
      </c>
      <c r="F125" s="60" t="s">
        <v>344</v>
      </c>
      <c r="G125" s="160">
        <v>0</v>
      </c>
      <c r="H125" s="146">
        <v>1310.28</v>
      </c>
      <c r="I125" s="146">
        <v>5241.1099999999997</v>
      </c>
      <c r="J125" s="149">
        <f t="shared" si="3"/>
        <v>6551.3899999999994</v>
      </c>
    </row>
    <row r="126" spans="1:10" ht="14" x14ac:dyDescent="0.3">
      <c r="A126" s="60" t="s">
        <v>182</v>
      </c>
      <c r="B126" s="59" t="s">
        <v>39</v>
      </c>
      <c r="C126" s="63" t="s">
        <v>637</v>
      </c>
      <c r="D126" s="158" t="s">
        <v>227</v>
      </c>
      <c r="E126" s="159">
        <v>1</v>
      </c>
      <c r="F126" s="156" t="s">
        <v>709</v>
      </c>
      <c r="G126" s="160">
        <v>0</v>
      </c>
      <c r="H126" s="146">
        <v>500.99</v>
      </c>
      <c r="I126" s="146">
        <v>2003.96</v>
      </c>
      <c r="J126" s="149">
        <f t="shared" si="3"/>
        <v>2504.9499999999998</v>
      </c>
    </row>
    <row r="127" spans="1:10" ht="14" x14ac:dyDescent="0.3">
      <c r="A127" s="60" t="s">
        <v>183</v>
      </c>
      <c r="B127" s="61" t="s">
        <v>27</v>
      </c>
      <c r="C127" s="59" t="s">
        <v>634</v>
      </c>
      <c r="D127" s="158" t="s">
        <v>461</v>
      </c>
      <c r="E127" s="159">
        <v>1</v>
      </c>
      <c r="F127" s="61" t="s">
        <v>665</v>
      </c>
      <c r="G127" s="160">
        <v>0</v>
      </c>
      <c r="H127" s="146"/>
      <c r="I127" s="146">
        <v>6782.61</v>
      </c>
      <c r="J127" s="149">
        <f t="shared" si="3"/>
        <v>6782.61</v>
      </c>
    </row>
    <row r="128" spans="1:10" ht="14" x14ac:dyDescent="0.3">
      <c r="A128" s="60" t="s">
        <v>693</v>
      </c>
      <c r="B128" s="60" t="s">
        <v>449</v>
      </c>
      <c r="C128" s="61" t="s">
        <v>219</v>
      </c>
      <c r="D128" s="158" t="s">
        <v>407</v>
      </c>
      <c r="E128" s="159">
        <v>1</v>
      </c>
      <c r="F128" s="60" t="s">
        <v>351</v>
      </c>
      <c r="G128" s="160">
        <v>0</v>
      </c>
      <c r="H128" s="146"/>
      <c r="I128" s="146">
        <v>14838.72</v>
      </c>
      <c r="J128" s="149">
        <f t="shared" si="3"/>
        <v>14838.72</v>
      </c>
    </row>
    <row r="129" spans="1:10" ht="14" x14ac:dyDescent="0.3">
      <c r="A129" s="60" t="s">
        <v>199</v>
      </c>
      <c r="B129" s="60" t="s">
        <v>31</v>
      </c>
      <c r="C129" s="61" t="s">
        <v>222</v>
      </c>
      <c r="D129" s="158" t="s">
        <v>227</v>
      </c>
      <c r="E129" s="159">
        <v>1</v>
      </c>
      <c r="F129" s="60" t="s">
        <v>569</v>
      </c>
      <c r="G129" s="160">
        <v>0</v>
      </c>
      <c r="H129" s="146">
        <v>1310.28</v>
      </c>
      <c r="I129" s="146">
        <v>5241.1099999999997</v>
      </c>
      <c r="J129" s="149">
        <f t="shared" si="3"/>
        <v>6551.3899999999994</v>
      </c>
    </row>
    <row r="130" spans="1:10" ht="14" x14ac:dyDescent="0.3">
      <c r="A130" s="60" t="s">
        <v>188</v>
      </c>
      <c r="B130" s="60" t="s">
        <v>35</v>
      </c>
      <c r="C130" s="61" t="s">
        <v>222</v>
      </c>
      <c r="D130" s="158" t="s">
        <v>227</v>
      </c>
      <c r="E130" s="159">
        <v>1</v>
      </c>
      <c r="F130" s="60" t="s">
        <v>352</v>
      </c>
      <c r="G130" s="160">
        <v>0</v>
      </c>
      <c r="H130" s="146">
        <v>936.46</v>
      </c>
      <c r="I130" s="146">
        <v>3745.85</v>
      </c>
      <c r="J130" s="149">
        <f t="shared" si="3"/>
        <v>4682.3099999999995</v>
      </c>
    </row>
    <row r="131" spans="1:10" ht="14" x14ac:dyDescent="0.3">
      <c r="A131" s="60" t="s">
        <v>183</v>
      </c>
      <c r="B131" s="61" t="s">
        <v>27</v>
      </c>
      <c r="C131" s="59" t="s">
        <v>226</v>
      </c>
      <c r="D131" s="158" t="s">
        <v>407</v>
      </c>
      <c r="E131" s="159">
        <v>1</v>
      </c>
      <c r="F131" s="60" t="s">
        <v>353</v>
      </c>
      <c r="G131" s="160">
        <v>0</v>
      </c>
      <c r="H131" s="146"/>
      <c r="I131" s="146">
        <v>6782.61</v>
      </c>
      <c r="J131" s="149">
        <f t="shared" si="3"/>
        <v>6782.61</v>
      </c>
    </row>
    <row r="132" spans="1:10" ht="14" x14ac:dyDescent="0.3">
      <c r="A132" s="60" t="s">
        <v>189</v>
      </c>
      <c r="B132" s="60" t="s">
        <v>31</v>
      </c>
      <c r="C132" s="63" t="s">
        <v>637</v>
      </c>
      <c r="D132" s="158" t="s">
        <v>227</v>
      </c>
      <c r="E132" s="159">
        <v>1</v>
      </c>
      <c r="F132" s="92" t="s">
        <v>641</v>
      </c>
      <c r="G132" s="160">
        <v>0</v>
      </c>
      <c r="H132" s="146">
        <v>1310.28</v>
      </c>
      <c r="I132" s="146">
        <v>5241.1099999999997</v>
      </c>
      <c r="J132" s="149">
        <f t="shared" si="3"/>
        <v>6551.3899999999994</v>
      </c>
    </row>
    <row r="133" spans="1:10" ht="14" x14ac:dyDescent="0.3">
      <c r="A133" s="60" t="s">
        <v>217</v>
      </c>
      <c r="B133" s="61" t="s">
        <v>27</v>
      </c>
      <c r="C133" s="63" t="s">
        <v>679</v>
      </c>
      <c r="D133" s="158" t="s">
        <v>407</v>
      </c>
      <c r="E133" s="159">
        <v>1</v>
      </c>
      <c r="F133" s="62" t="s">
        <v>356</v>
      </c>
      <c r="G133" s="160">
        <v>0</v>
      </c>
      <c r="H133" s="146"/>
      <c r="I133" s="146">
        <v>6782.61</v>
      </c>
      <c r="J133" s="149">
        <f t="shared" si="3"/>
        <v>6782.61</v>
      </c>
    </row>
    <row r="134" spans="1:10" ht="14" x14ac:dyDescent="0.3">
      <c r="A134" s="60" t="s">
        <v>185</v>
      </c>
      <c r="B134" s="60" t="s">
        <v>29</v>
      </c>
      <c r="C134" s="59" t="s">
        <v>222</v>
      </c>
      <c r="D134" s="158" t="s">
        <v>227</v>
      </c>
      <c r="E134" s="159">
        <v>1</v>
      </c>
      <c r="F134" s="60" t="s">
        <v>357</v>
      </c>
      <c r="G134" s="160">
        <v>0</v>
      </c>
      <c r="H134" s="146">
        <v>1425.9</v>
      </c>
      <c r="I134" s="146">
        <v>5703.56</v>
      </c>
      <c r="J134" s="149">
        <f t="shared" si="3"/>
        <v>7129.4600000000009</v>
      </c>
    </row>
    <row r="135" spans="1:10" ht="14" x14ac:dyDescent="0.3">
      <c r="A135" s="60" t="s">
        <v>183</v>
      </c>
      <c r="B135" s="61" t="s">
        <v>27</v>
      </c>
      <c r="C135" s="59" t="s">
        <v>219</v>
      </c>
      <c r="D135" s="158" t="s">
        <v>227</v>
      </c>
      <c r="E135" s="159">
        <v>1</v>
      </c>
      <c r="F135" s="154" t="s">
        <v>358</v>
      </c>
      <c r="G135" s="160">
        <v>0</v>
      </c>
      <c r="H135" s="146">
        <v>1695.65</v>
      </c>
      <c r="I135" s="146">
        <v>6782.61</v>
      </c>
      <c r="J135" s="149">
        <f t="shared" ref="J135:J166" si="4">H135+I135</f>
        <v>8478.26</v>
      </c>
    </row>
    <row r="136" spans="1:10" ht="14" x14ac:dyDescent="0.3">
      <c r="A136" s="60" t="s">
        <v>183</v>
      </c>
      <c r="B136" s="61" t="s">
        <v>27</v>
      </c>
      <c r="C136" s="59" t="s">
        <v>634</v>
      </c>
      <c r="D136" s="158" t="s">
        <v>227</v>
      </c>
      <c r="E136" s="159">
        <v>1</v>
      </c>
      <c r="F136" s="62" t="s">
        <v>360</v>
      </c>
      <c r="G136" s="160">
        <v>0</v>
      </c>
      <c r="H136" s="146">
        <v>1695.65</v>
      </c>
      <c r="I136" s="146">
        <v>6782.61</v>
      </c>
      <c r="J136" s="149">
        <f t="shared" si="4"/>
        <v>8478.26</v>
      </c>
    </row>
    <row r="137" spans="1:10" ht="14" x14ac:dyDescent="0.3">
      <c r="A137" s="60" t="s">
        <v>180</v>
      </c>
      <c r="B137" s="63" t="s">
        <v>37</v>
      </c>
      <c r="C137" s="63" t="s">
        <v>679</v>
      </c>
      <c r="D137" s="158" t="s">
        <v>227</v>
      </c>
      <c r="E137" s="159">
        <v>1</v>
      </c>
      <c r="F137" s="62" t="s">
        <v>752</v>
      </c>
      <c r="G137" s="160">
        <v>0</v>
      </c>
      <c r="H137" s="146">
        <v>770.75</v>
      </c>
      <c r="I137" s="145">
        <v>3083.01</v>
      </c>
      <c r="J137" s="149">
        <f t="shared" si="4"/>
        <v>3853.76</v>
      </c>
    </row>
    <row r="138" spans="1:10" ht="14" x14ac:dyDescent="0.3">
      <c r="A138" s="60" t="s">
        <v>183</v>
      </c>
      <c r="B138" s="61" t="s">
        <v>27</v>
      </c>
      <c r="C138" s="59" t="s">
        <v>222</v>
      </c>
      <c r="D138" s="158" t="s">
        <v>227</v>
      </c>
      <c r="E138" s="159">
        <v>1</v>
      </c>
      <c r="F138" s="62" t="s">
        <v>361</v>
      </c>
      <c r="G138" s="160">
        <v>0</v>
      </c>
      <c r="H138" s="146">
        <v>1695.65</v>
      </c>
      <c r="I138" s="146">
        <v>6782.61</v>
      </c>
      <c r="J138" s="149">
        <f t="shared" si="4"/>
        <v>8478.26</v>
      </c>
    </row>
    <row r="139" spans="1:10" ht="14" x14ac:dyDescent="0.3">
      <c r="A139" s="60" t="s">
        <v>185</v>
      </c>
      <c r="B139" s="60" t="s">
        <v>29</v>
      </c>
      <c r="C139" s="59" t="s">
        <v>634</v>
      </c>
      <c r="D139" s="158" t="s">
        <v>227</v>
      </c>
      <c r="E139" s="159">
        <v>1</v>
      </c>
      <c r="F139" s="60" t="s">
        <v>363</v>
      </c>
      <c r="G139" s="160">
        <v>0</v>
      </c>
      <c r="H139" s="146">
        <v>1425.9</v>
      </c>
      <c r="I139" s="146">
        <v>5703.56</v>
      </c>
      <c r="J139" s="149">
        <f t="shared" si="4"/>
        <v>7129.4600000000009</v>
      </c>
    </row>
    <row r="140" spans="1:10" ht="14" x14ac:dyDescent="0.3">
      <c r="A140" s="60" t="s">
        <v>199</v>
      </c>
      <c r="B140" s="60" t="s">
        <v>31</v>
      </c>
      <c r="C140" s="59" t="s">
        <v>219</v>
      </c>
      <c r="D140" s="158" t="s">
        <v>407</v>
      </c>
      <c r="E140" s="159">
        <v>1</v>
      </c>
      <c r="F140" s="62" t="s">
        <v>365</v>
      </c>
      <c r="G140" s="160">
        <v>0</v>
      </c>
      <c r="H140" s="146"/>
      <c r="I140" s="146">
        <v>5241.1099999999997</v>
      </c>
      <c r="J140" s="149">
        <f t="shared" si="4"/>
        <v>5241.1099999999997</v>
      </c>
    </row>
    <row r="141" spans="1:10" ht="14" x14ac:dyDescent="0.3">
      <c r="A141" s="60" t="s">
        <v>196</v>
      </c>
      <c r="B141" s="61" t="s">
        <v>33</v>
      </c>
      <c r="C141" s="63" t="s">
        <v>222</v>
      </c>
      <c r="D141" s="158" t="s">
        <v>227</v>
      </c>
      <c r="E141" s="159">
        <v>1</v>
      </c>
      <c r="F141" s="62" t="s">
        <v>366</v>
      </c>
      <c r="G141" s="160">
        <v>0</v>
      </c>
      <c r="H141" s="146">
        <v>1079.06</v>
      </c>
      <c r="I141" s="145">
        <v>4316.21</v>
      </c>
      <c r="J141" s="149">
        <f t="shared" si="4"/>
        <v>5395.27</v>
      </c>
    </row>
    <row r="142" spans="1:10" ht="14" x14ac:dyDescent="0.3">
      <c r="A142" s="60" t="s">
        <v>185</v>
      </c>
      <c r="B142" s="60" t="s">
        <v>29</v>
      </c>
      <c r="C142" s="63" t="s">
        <v>637</v>
      </c>
      <c r="D142" s="158" t="s">
        <v>227</v>
      </c>
      <c r="E142" s="159">
        <v>1</v>
      </c>
      <c r="F142" s="62" t="s">
        <v>367</v>
      </c>
      <c r="G142" s="160">
        <v>0</v>
      </c>
      <c r="H142" s="146">
        <v>1425.9</v>
      </c>
      <c r="I142" s="146">
        <v>5703.56</v>
      </c>
      <c r="J142" s="149">
        <f t="shared" si="4"/>
        <v>7129.4600000000009</v>
      </c>
    </row>
    <row r="143" spans="1:10" ht="14" x14ac:dyDescent="0.3">
      <c r="A143" s="60" t="s">
        <v>195</v>
      </c>
      <c r="B143" s="60" t="s">
        <v>41</v>
      </c>
      <c r="C143" s="60" t="s">
        <v>222</v>
      </c>
      <c r="D143" s="158" t="s">
        <v>227</v>
      </c>
      <c r="E143" s="159">
        <v>1</v>
      </c>
      <c r="F143" s="92" t="s">
        <v>666</v>
      </c>
      <c r="G143" s="160">
        <v>0</v>
      </c>
      <c r="H143" s="146">
        <v>308.3</v>
      </c>
      <c r="I143" s="146">
        <v>1233.21</v>
      </c>
      <c r="J143" s="150">
        <f t="shared" si="4"/>
        <v>1541.51</v>
      </c>
    </row>
    <row r="144" spans="1:10" ht="14" x14ac:dyDescent="0.3">
      <c r="A144" s="60" t="s">
        <v>204</v>
      </c>
      <c r="B144" s="60" t="s">
        <v>41</v>
      </c>
      <c r="C144" s="63" t="s">
        <v>222</v>
      </c>
      <c r="D144" s="158" t="s">
        <v>227</v>
      </c>
      <c r="E144" s="159">
        <v>1</v>
      </c>
      <c r="F144" s="62" t="s">
        <v>660</v>
      </c>
      <c r="G144" s="160">
        <v>0</v>
      </c>
      <c r="H144" s="146">
        <v>308.3</v>
      </c>
      <c r="I144" s="146">
        <v>1233.21</v>
      </c>
      <c r="J144" s="150">
        <f t="shared" si="4"/>
        <v>1541.51</v>
      </c>
    </row>
    <row r="145" spans="1:10" ht="14" x14ac:dyDescent="0.3">
      <c r="A145" s="60" t="s">
        <v>189</v>
      </c>
      <c r="B145" s="60" t="s">
        <v>31</v>
      </c>
      <c r="C145" s="61" t="s">
        <v>219</v>
      </c>
      <c r="D145" s="158" t="s">
        <v>227</v>
      </c>
      <c r="E145" s="159">
        <v>1</v>
      </c>
      <c r="F145" s="60" t="s">
        <v>370</v>
      </c>
      <c r="G145" s="160">
        <v>0</v>
      </c>
      <c r="H145" s="146">
        <v>1310.28</v>
      </c>
      <c r="I145" s="146">
        <v>5241.1099999999997</v>
      </c>
      <c r="J145" s="149">
        <f t="shared" si="4"/>
        <v>6551.3899999999994</v>
      </c>
    </row>
    <row r="146" spans="1:10" ht="14" x14ac:dyDescent="0.3">
      <c r="A146" s="60" t="s">
        <v>180</v>
      </c>
      <c r="B146" s="63" t="s">
        <v>37</v>
      </c>
      <c r="C146" s="59" t="s">
        <v>634</v>
      </c>
      <c r="D146" s="158" t="s">
        <v>227</v>
      </c>
      <c r="E146" s="159">
        <v>1</v>
      </c>
      <c r="F146" s="62" t="s">
        <v>371</v>
      </c>
      <c r="G146" s="160">
        <v>0</v>
      </c>
      <c r="H146" s="146">
        <v>770.75</v>
      </c>
      <c r="I146" s="145">
        <v>3083.01</v>
      </c>
      <c r="J146" s="149">
        <f t="shared" si="4"/>
        <v>3853.76</v>
      </c>
    </row>
    <row r="147" spans="1:10" ht="14" x14ac:dyDescent="0.3">
      <c r="A147" s="60" t="s">
        <v>695</v>
      </c>
      <c r="B147" s="60" t="s">
        <v>449</v>
      </c>
      <c r="C147" s="61" t="s">
        <v>636</v>
      </c>
      <c r="D147" s="158" t="s">
        <v>227</v>
      </c>
      <c r="E147" s="159">
        <v>1</v>
      </c>
      <c r="F147" s="89" t="s">
        <v>619</v>
      </c>
      <c r="G147" s="160">
        <v>0</v>
      </c>
      <c r="H147" s="146">
        <v>3709.68</v>
      </c>
      <c r="I147" s="146">
        <v>14838.72</v>
      </c>
      <c r="J147" s="149">
        <f t="shared" si="4"/>
        <v>18548.399999999998</v>
      </c>
    </row>
    <row r="148" spans="1:10" ht="14" x14ac:dyDescent="0.3">
      <c r="A148" s="60" t="s">
        <v>181</v>
      </c>
      <c r="B148" s="61" t="s">
        <v>33</v>
      </c>
      <c r="C148" s="59" t="s">
        <v>222</v>
      </c>
      <c r="D148" s="158" t="s">
        <v>227</v>
      </c>
      <c r="E148" s="159">
        <v>1</v>
      </c>
      <c r="F148" s="154" t="s">
        <v>753</v>
      </c>
      <c r="G148" s="160">
        <v>0</v>
      </c>
      <c r="H148" s="146">
        <v>1079.06</v>
      </c>
      <c r="I148" s="145">
        <v>4316.21</v>
      </c>
      <c r="J148" s="149">
        <f t="shared" si="4"/>
        <v>5395.27</v>
      </c>
    </row>
    <row r="149" spans="1:10" ht="14" x14ac:dyDescent="0.3">
      <c r="A149" s="60" t="s">
        <v>694</v>
      </c>
      <c r="B149" s="60" t="s">
        <v>449</v>
      </c>
      <c r="C149" s="60" t="s">
        <v>226</v>
      </c>
      <c r="D149" s="158" t="s">
        <v>227</v>
      </c>
      <c r="E149" s="159">
        <v>1</v>
      </c>
      <c r="F149" s="62" t="s">
        <v>711</v>
      </c>
      <c r="G149" s="160">
        <v>0</v>
      </c>
      <c r="H149" s="146">
        <v>3709.68</v>
      </c>
      <c r="I149" s="146">
        <v>14838.72</v>
      </c>
      <c r="J149" s="149">
        <f t="shared" si="4"/>
        <v>18548.399999999998</v>
      </c>
    </row>
    <row r="150" spans="1:10" ht="14" x14ac:dyDescent="0.3">
      <c r="A150" s="60" t="s">
        <v>195</v>
      </c>
      <c r="B150" s="60" t="s">
        <v>41</v>
      </c>
      <c r="C150" s="61" t="s">
        <v>219</v>
      </c>
      <c r="D150" s="158" t="s">
        <v>227</v>
      </c>
      <c r="E150" s="159">
        <v>1</v>
      </c>
      <c r="F150" s="92" t="s">
        <v>661</v>
      </c>
      <c r="G150" s="160">
        <v>0</v>
      </c>
      <c r="H150" s="146">
        <v>308.3</v>
      </c>
      <c r="I150" s="146">
        <v>1233.21</v>
      </c>
      <c r="J150" s="150">
        <f t="shared" si="4"/>
        <v>1541.51</v>
      </c>
    </row>
    <row r="151" spans="1:10" ht="14" x14ac:dyDescent="0.3">
      <c r="A151" s="60" t="s">
        <v>195</v>
      </c>
      <c r="B151" s="60" t="s">
        <v>41</v>
      </c>
      <c r="C151" s="59" t="s">
        <v>634</v>
      </c>
      <c r="D151" s="158" t="s">
        <v>227</v>
      </c>
      <c r="E151" s="159">
        <v>1</v>
      </c>
      <c r="F151" s="62" t="s">
        <v>378</v>
      </c>
      <c r="G151" s="160">
        <v>0</v>
      </c>
      <c r="H151" s="146">
        <v>308.3</v>
      </c>
      <c r="I151" s="146">
        <v>1233.21</v>
      </c>
      <c r="J151" s="150">
        <f t="shared" si="4"/>
        <v>1541.51</v>
      </c>
    </row>
    <row r="152" spans="1:10" ht="14" x14ac:dyDescent="0.3">
      <c r="A152" s="60" t="s">
        <v>187</v>
      </c>
      <c r="B152" s="60" t="s">
        <v>25</v>
      </c>
      <c r="C152" s="59" t="s">
        <v>637</v>
      </c>
      <c r="D152" s="158" t="s">
        <v>227</v>
      </c>
      <c r="E152" s="159">
        <v>1</v>
      </c>
      <c r="F152" s="92" t="s">
        <v>624</v>
      </c>
      <c r="G152" s="160">
        <v>0</v>
      </c>
      <c r="H152" s="147">
        <v>2600</v>
      </c>
      <c r="I152" s="147">
        <v>10400</v>
      </c>
      <c r="J152" s="146">
        <f t="shared" si="4"/>
        <v>13000</v>
      </c>
    </row>
    <row r="153" spans="1:10" ht="14" x14ac:dyDescent="0.3">
      <c r="A153" s="60" t="s">
        <v>180</v>
      </c>
      <c r="B153" s="63" t="s">
        <v>37</v>
      </c>
      <c r="C153" s="61" t="s">
        <v>226</v>
      </c>
      <c r="D153" s="158" t="s">
        <v>227</v>
      </c>
      <c r="E153" s="159">
        <v>1</v>
      </c>
      <c r="F153" s="156" t="s">
        <v>655</v>
      </c>
      <c r="G153" s="160">
        <v>0</v>
      </c>
      <c r="H153" s="146">
        <v>770.75</v>
      </c>
      <c r="I153" s="145">
        <v>3083.01</v>
      </c>
      <c r="J153" s="149">
        <f t="shared" si="4"/>
        <v>3853.76</v>
      </c>
    </row>
    <row r="154" spans="1:10" ht="14" x14ac:dyDescent="0.3">
      <c r="A154" s="60" t="s">
        <v>185</v>
      </c>
      <c r="B154" s="60" t="s">
        <v>29</v>
      </c>
      <c r="C154" s="59" t="s">
        <v>634</v>
      </c>
      <c r="D154" s="158" t="s">
        <v>227</v>
      </c>
      <c r="E154" s="159">
        <v>1</v>
      </c>
      <c r="F154" s="156" t="s">
        <v>754</v>
      </c>
      <c r="G154" s="160">
        <v>0</v>
      </c>
      <c r="H154" s="146">
        <v>1425.9</v>
      </c>
      <c r="I154" s="146">
        <v>5703.56</v>
      </c>
      <c r="J154" s="149">
        <f t="shared" si="4"/>
        <v>7129.4600000000009</v>
      </c>
    </row>
    <row r="155" spans="1:10" ht="14" x14ac:dyDescent="0.3">
      <c r="A155" s="60" t="s">
        <v>185</v>
      </c>
      <c r="B155" s="60" t="s">
        <v>29</v>
      </c>
      <c r="C155" s="59" t="s">
        <v>219</v>
      </c>
      <c r="D155" s="158" t="s">
        <v>407</v>
      </c>
      <c r="E155" s="159">
        <v>1</v>
      </c>
      <c r="F155" s="60" t="s">
        <v>420</v>
      </c>
      <c r="G155" s="160">
        <v>0</v>
      </c>
      <c r="H155" s="146"/>
      <c r="I155" s="146">
        <v>5703.56</v>
      </c>
      <c r="J155" s="149">
        <f t="shared" si="4"/>
        <v>5703.56</v>
      </c>
    </row>
    <row r="156" spans="1:10" ht="14" x14ac:dyDescent="0.3">
      <c r="A156" s="60" t="s">
        <v>180</v>
      </c>
      <c r="B156" s="63" t="s">
        <v>37</v>
      </c>
      <c r="C156" s="61" t="s">
        <v>219</v>
      </c>
      <c r="D156" s="158" t="s">
        <v>227</v>
      </c>
      <c r="E156" s="159">
        <v>1</v>
      </c>
      <c r="F156" s="155" t="s">
        <v>713</v>
      </c>
      <c r="G156" s="160">
        <v>0</v>
      </c>
      <c r="H156" s="146">
        <v>770.75</v>
      </c>
      <c r="I156" s="145">
        <v>3083.01</v>
      </c>
      <c r="J156" s="149">
        <f t="shared" si="4"/>
        <v>3853.76</v>
      </c>
    </row>
    <row r="157" spans="1:10" ht="14" x14ac:dyDescent="0.3">
      <c r="A157" s="60" t="s">
        <v>180</v>
      </c>
      <c r="B157" s="63" t="s">
        <v>37</v>
      </c>
      <c r="C157" s="59" t="s">
        <v>634</v>
      </c>
      <c r="D157" s="158" t="s">
        <v>227</v>
      </c>
      <c r="E157" s="159">
        <v>1</v>
      </c>
      <c r="F157" s="151" t="s">
        <v>385</v>
      </c>
      <c r="G157" s="160">
        <v>0</v>
      </c>
      <c r="H157" s="146">
        <v>770.75</v>
      </c>
      <c r="I157" s="145">
        <v>3083.01</v>
      </c>
      <c r="J157" s="149">
        <f t="shared" si="4"/>
        <v>3853.76</v>
      </c>
    </row>
    <row r="158" spans="1:10" ht="14" x14ac:dyDescent="0.3">
      <c r="A158" s="60" t="s">
        <v>182</v>
      </c>
      <c r="B158" s="59" t="s">
        <v>39</v>
      </c>
      <c r="C158" s="63" t="s">
        <v>222</v>
      </c>
      <c r="D158" s="158" t="s">
        <v>386</v>
      </c>
      <c r="E158" s="159">
        <v>1</v>
      </c>
      <c r="F158" s="62" t="s">
        <v>386</v>
      </c>
      <c r="G158" s="160">
        <v>0</v>
      </c>
      <c r="H158" s="146">
        <v>500.99</v>
      </c>
      <c r="I158" s="146">
        <v>2003.96</v>
      </c>
      <c r="J158" s="149">
        <f t="shared" si="4"/>
        <v>2504.9499999999998</v>
      </c>
    </row>
    <row r="159" spans="1:10" ht="14" x14ac:dyDescent="0.3">
      <c r="A159" s="60" t="s">
        <v>180</v>
      </c>
      <c r="B159" s="63" t="s">
        <v>37</v>
      </c>
      <c r="C159" s="61" t="s">
        <v>636</v>
      </c>
      <c r="D159" s="158" t="s">
        <v>386</v>
      </c>
      <c r="E159" s="159">
        <v>1</v>
      </c>
      <c r="F159" s="62" t="s">
        <v>386</v>
      </c>
      <c r="G159" s="160">
        <v>0</v>
      </c>
      <c r="H159" s="146">
        <v>770.75</v>
      </c>
      <c r="I159" s="145">
        <v>3083.01</v>
      </c>
      <c r="J159" s="149">
        <f t="shared" si="4"/>
        <v>3853.76</v>
      </c>
    </row>
    <row r="160" spans="1:10" ht="14" x14ac:dyDescent="0.3">
      <c r="A160" s="60" t="s">
        <v>183</v>
      </c>
      <c r="B160" s="61" t="s">
        <v>27</v>
      </c>
      <c r="C160" s="63" t="s">
        <v>679</v>
      </c>
      <c r="D160" s="158" t="s">
        <v>386</v>
      </c>
      <c r="E160" s="159">
        <v>1</v>
      </c>
      <c r="F160" s="89" t="s">
        <v>386</v>
      </c>
      <c r="G160" s="160">
        <v>0</v>
      </c>
      <c r="H160" s="146">
        <v>1695.65</v>
      </c>
      <c r="I160" s="146">
        <v>6782.61</v>
      </c>
      <c r="J160" s="150">
        <f t="shared" si="4"/>
        <v>8478.26</v>
      </c>
    </row>
    <row r="161" spans="1:30" ht="14" x14ac:dyDescent="0.3">
      <c r="A161" s="60" t="s">
        <v>183</v>
      </c>
      <c r="B161" s="61" t="s">
        <v>27</v>
      </c>
      <c r="C161" s="59" t="s">
        <v>222</v>
      </c>
      <c r="D161" s="158" t="s">
        <v>386</v>
      </c>
      <c r="E161" s="159">
        <v>1</v>
      </c>
      <c r="F161" s="62" t="s">
        <v>386</v>
      </c>
      <c r="G161" s="160">
        <v>0</v>
      </c>
      <c r="H161" s="146">
        <v>1695.65</v>
      </c>
      <c r="I161" s="146">
        <v>6782.61</v>
      </c>
      <c r="J161" s="149">
        <f t="shared" si="4"/>
        <v>8478.26</v>
      </c>
    </row>
    <row r="162" spans="1:30" ht="14" x14ac:dyDescent="0.3">
      <c r="A162" s="60" t="s">
        <v>183</v>
      </c>
      <c r="B162" s="61" t="s">
        <v>27</v>
      </c>
      <c r="C162" s="60" t="s">
        <v>219</v>
      </c>
      <c r="D162" s="158" t="s">
        <v>386</v>
      </c>
      <c r="E162" s="159">
        <v>1</v>
      </c>
      <c r="F162" s="90" t="s">
        <v>386</v>
      </c>
      <c r="G162" s="160">
        <v>0</v>
      </c>
      <c r="H162" s="146">
        <v>1695.65</v>
      </c>
      <c r="I162" s="146">
        <v>6782.61</v>
      </c>
      <c r="J162" s="149">
        <f t="shared" si="4"/>
        <v>8478.26</v>
      </c>
    </row>
    <row r="163" spans="1:30" ht="14.5" x14ac:dyDescent="0.3">
      <c r="A163" s="60" t="s">
        <v>189</v>
      </c>
      <c r="B163" s="60" t="s">
        <v>31</v>
      </c>
      <c r="C163" s="61" t="s">
        <v>219</v>
      </c>
      <c r="D163" s="158" t="s">
        <v>386</v>
      </c>
      <c r="E163" s="159">
        <v>1</v>
      </c>
      <c r="F163" s="62" t="s">
        <v>386</v>
      </c>
      <c r="G163" s="160">
        <v>0</v>
      </c>
      <c r="H163" s="146">
        <v>1310.28</v>
      </c>
      <c r="I163" s="146">
        <v>5241.1099999999997</v>
      </c>
      <c r="J163" s="149">
        <f t="shared" si="4"/>
        <v>6551.3899999999994</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60" t="s">
        <v>187</v>
      </c>
      <c r="B164" s="60" t="s">
        <v>25</v>
      </c>
      <c r="C164" s="63" t="s">
        <v>637</v>
      </c>
      <c r="D164" s="158" t="s">
        <v>386</v>
      </c>
      <c r="E164" s="159">
        <v>1</v>
      </c>
      <c r="F164" s="155" t="s">
        <v>386</v>
      </c>
      <c r="G164" s="160">
        <v>0</v>
      </c>
      <c r="H164" s="147">
        <v>2600</v>
      </c>
      <c r="I164" s="147">
        <v>10400</v>
      </c>
      <c r="J164" s="146">
        <f t="shared" si="4"/>
        <v>13000</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60" t="s">
        <v>187</v>
      </c>
      <c r="B165" s="60" t="s">
        <v>25</v>
      </c>
      <c r="C165" s="60" t="s">
        <v>226</v>
      </c>
      <c r="D165" s="158" t="s">
        <v>386</v>
      </c>
      <c r="E165" s="159">
        <v>1</v>
      </c>
      <c r="F165" s="61" t="s">
        <v>386</v>
      </c>
      <c r="G165" s="160">
        <v>0</v>
      </c>
      <c r="H165" s="147">
        <v>2600</v>
      </c>
      <c r="I165" s="147">
        <v>10400</v>
      </c>
      <c r="J165" s="146">
        <f t="shared" si="4"/>
        <v>13000</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60" t="s">
        <v>196</v>
      </c>
      <c r="B166" s="61" t="s">
        <v>33</v>
      </c>
      <c r="C166" s="63" t="s">
        <v>219</v>
      </c>
      <c r="D166" s="158" t="s">
        <v>386</v>
      </c>
      <c r="E166" s="159">
        <v>1</v>
      </c>
      <c r="F166" s="62" t="s">
        <v>386</v>
      </c>
      <c r="G166" s="160">
        <v>0</v>
      </c>
      <c r="H166" s="146">
        <v>1079.06</v>
      </c>
      <c r="I166" s="145">
        <v>4316.21</v>
      </c>
      <c r="J166" s="149">
        <f t="shared" si="4"/>
        <v>5395.27</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60" t="s">
        <v>205</v>
      </c>
      <c r="B167" s="60" t="s">
        <v>449</v>
      </c>
      <c r="C167" s="59" t="s">
        <v>634</v>
      </c>
      <c r="D167" s="158" t="s">
        <v>386</v>
      </c>
      <c r="E167" s="159">
        <v>1</v>
      </c>
      <c r="F167" s="129" t="s">
        <v>386</v>
      </c>
      <c r="G167" s="160">
        <v>0</v>
      </c>
      <c r="H167" s="146">
        <v>3709.68</v>
      </c>
      <c r="I167" s="146">
        <v>14838.72</v>
      </c>
      <c r="J167" s="149">
        <f t="shared" ref="J167:J174" si="5">H167+I167</f>
        <v>18548.399999999998</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60" t="s">
        <v>180</v>
      </c>
      <c r="B168" s="63" t="s">
        <v>37</v>
      </c>
      <c r="C168" s="61" t="s">
        <v>226</v>
      </c>
      <c r="D168" s="158" t="s">
        <v>227</v>
      </c>
      <c r="E168" s="159">
        <v>1</v>
      </c>
      <c r="F168" s="129" t="s">
        <v>387</v>
      </c>
      <c r="G168" s="160">
        <v>0</v>
      </c>
      <c r="H168" s="146">
        <v>770.75</v>
      </c>
      <c r="I168" s="145">
        <v>3083.01</v>
      </c>
      <c r="J168" s="149">
        <f t="shared" si="5"/>
        <v>3853.76</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60" t="s">
        <v>182</v>
      </c>
      <c r="B169" s="59" t="s">
        <v>39</v>
      </c>
      <c r="C169" s="59" t="s">
        <v>634</v>
      </c>
      <c r="D169" s="158" t="s">
        <v>227</v>
      </c>
      <c r="E169" s="159">
        <v>1</v>
      </c>
      <c r="F169" s="156" t="s">
        <v>714</v>
      </c>
      <c r="G169" s="160">
        <v>0</v>
      </c>
      <c r="H169" s="146">
        <v>500.99</v>
      </c>
      <c r="I169" s="146">
        <v>2003.96</v>
      </c>
      <c r="J169" s="149">
        <f t="shared" si="5"/>
        <v>2504.9499999999998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60" t="s">
        <v>180</v>
      </c>
      <c r="B170" s="63" t="s">
        <v>37</v>
      </c>
      <c r="C170" s="61" t="s">
        <v>226</v>
      </c>
      <c r="D170" s="158" t="s">
        <v>227</v>
      </c>
      <c r="E170" s="159">
        <v>1</v>
      </c>
      <c r="F170" s="60" t="s">
        <v>715</v>
      </c>
      <c r="G170" s="160">
        <v>0</v>
      </c>
      <c r="H170" s="146">
        <v>770.75</v>
      </c>
      <c r="I170" s="145">
        <v>3083.01</v>
      </c>
      <c r="J170" s="149">
        <f t="shared" si="5"/>
        <v>3853.76</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60" t="s">
        <v>185</v>
      </c>
      <c r="B171" s="60" t="s">
        <v>29</v>
      </c>
      <c r="C171" s="61" t="s">
        <v>219</v>
      </c>
      <c r="D171" s="158" t="s">
        <v>227</v>
      </c>
      <c r="E171" s="159">
        <v>1</v>
      </c>
      <c r="F171" s="60" t="s">
        <v>388</v>
      </c>
      <c r="G171" s="160">
        <v>0</v>
      </c>
      <c r="H171" s="146">
        <v>1425.9</v>
      </c>
      <c r="I171" s="146">
        <v>5703.56</v>
      </c>
      <c r="J171" s="149">
        <f t="shared" si="5"/>
        <v>7129.4600000000009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60" t="s">
        <v>188</v>
      </c>
      <c r="B172" s="60" t="s">
        <v>35</v>
      </c>
      <c r="C172" s="59" t="s">
        <v>636</v>
      </c>
      <c r="D172" s="158" t="s">
        <v>227</v>
      </c>
      <c r="E172" s="159">
        <v>1</v>
      </c>
      <c r="F172" s="90" t="s">
        <v>716</v>
      </c>
      <c r="G172" s="160">
        <v>0</v>
      </c>
      <c r="H172" s="146">
        <v>936.46</v>
      </c>
      <c r="I172" s="146">
        <v>3745.85</v>
      </c>
      <c r="J172" s="149">
        <f t="shared" si="5"/>
        <v>4682.3099999999995</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60" t="s">
        <v>180</v>
      </c>
      <c r="B173" s="63" t="s">
        <v>37</v>
      </c>
      <c r="C173" s="63" t="s">
        <v>219</v>
      </c>
      <c r="D173" s="158" t="s">
        <v>227</v>
      </c>
      <c r="E173" s="159">
        <v>1</v>
      </c>
      <c r="F173" s="90" t="s">
        <v>738</v>
      </c>
      <c r="G173" s="160">
        <v>0</v>
      </c>
      <c r="H173" s="146">
        <v>770.75</v>
      </c>
      <c r="I173" s="145">
        <v>3083.01</v>
      </c>
      <c r="J173" s="149">
        <f t="shared" si="5"/>
        <v>3853.76</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181</v>
      </c>
      <c r="B174" s="57" t="s">
        <v>33</v>
      </c>
      <c r="C174" s="59" t="s">
        <v>222</v>
      </c>
      <c r="D174" s="158" t="s">
        <v>227</v>
      </c>
      <c r="E174" s="159">
        <v>1</v>
      </c>
      <c r="F174" s="63" t="s">
        <v>609</v>
      </c>
      <c r="G174" s="160">
        <v>0</v>
      </c>
      <c r="H174" s="146">
        <v>1079.06</v>
      </c>
      <c r="I174" s="145">
        <v>4316.21</v>
      </c>
      <c r="J174" s="149">
        <f t="shared" si="5"/>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25.5" customHeight="1" x14ac:dyDescent="0.3">
      <c r="A176" s="22" t="s">
        <v>23</v>
      </c>
      <c r="B176" s="70" t="s">
        <v>437</v>
      </c>
      <c r="C176" s="23">
        <v>1</v>
      </c>
      <c r="D176" s="23">
        <v>0</v>
      </c>
      <c r="E176" s="23">
        <f t="shared" ref="E176:E187" si="6">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6"/>
        <v>7</v>
      </c>
      <c r="F177" s="24"/>
      <c r="G177" s="25">
        <f>SUMIF($B$7:$B$174,"DAS",$G$7:$G$174)</f>
        <v>0</v>
      </c>
      <c r="H177" s="25">
        <f>SUMIF($B$7:$B$174,"DIRETOR",$H$7:$H$174)-SUMIFS($H$7:$H$174,$D$7:$D$174,"VAGO",$B$7:$B$174,"DIRETOR")</f>
        <v>18548.399999999998</v>
      </c>
      <c r="I177" s="25">
        <f>SUMIF($B$7:$B$174,"DIRETOR",$I$7:$I$174)-SUMIFS($I$7:$I$174,$D$7:$D$174,"VAGO",$B$7:$B$174,"DIRETOR")</f>
        <v>89032.319999999992</v>
      </c>
      <c r="J177" s="25">
        <f>SUMIF($B$7:$B$174,"DIRETOR",$J$7:$J$174)</f>
        <v>126129.11999999998</v>
      </c>
      <c r="K177" s="26"/>
      <c r="L177" s="26"/>
      <c r="M177" s="26"/>
      <c r="N177" s="26"/>
      <c r="O177" s="26"/>
      <c r="P177" s="26"/>
      <c r="Q177" s="26"/>
    </row>
    <row r="178" spans="1:30" ht="28" x14ac:dyDescent="0.3">
      <c r="A178" s="22" t="s">
        <v>24</v>
      </c>
      <c r="B178" s="15" t="s">
        <v>25</v>
      </c>
      <c r="C178" s="23">
        <v>7</v>
      </c>
      <c r="D178" s="23">
        <v>2</v>
      </c>
      <c r="E178" s="23">
        <f>C178+D178</f>
        <v>9</v>
      </c>
      <c r="F178" s="27"/>
      <c r="G178" s="25">
        <f>SUMIF($B$7:$B$174,"DAS-1",$G$7:$G$174)</f>
        <v>0</v>
      </c>
      <c r="H178" s="25">
        <f>SUMIF($B$7:$B$174,"DAS-1",$H$7:$H$174)-SUMIFS($H$7:$H$174,$D$7:$D$174,"VAGO",$B$7:$B$174,"DAS-1")</f>
        <v>15600</v>
      </c>
      <c r="I178" s="25">
        <f>SUMIF($B$7:$B$174,"DAS-1",$I$7:$I$174)-SUMIFS($I$7:$I$174,$D$7:$D$174,"VAGO",$B$7:$B$174,"DAS-1")</f>
        <v>72800</v>
      </c>
      <c r="J178" s="25">
        <f>SUMIF($B$7:$B$174,"DAS-1",$J$7:$J$174)</f>
        <v>114400</v>
      </c>
      <c r="K178" s="97"/>
      <c r="L178" s="26"/>
      <c r="M178" s="26"/>
      <c r="N178" s="26"/>
      <c r="O178" s="26"/>
      <c r="P178" s="26"/>
      <c r="Q178" s="26"/>
    </row>
    <row r="179" spans="1:30" ht="28" x14ac:dyDescent="0.3">
      <c r="A179" s="22" t="s">
        <v>26</v>
      </c>
      <c r="B179" s="15" t="s">
        <v>27</v>
      </c>
      <c r="C179" s="23">
        <f>SUMIFS($E$7:$E$174,$B$7:$B$174,"DAS-2",$D$7:$D$174,"&lt;&gt;VAGO")</f>
        <v>25</v>
      </c>
      <c r="D179" s="23">
        <f>SUMIFS($E$7:$E$174,$B$7:$B$174,"DAS-2",$D$7:$D$174,"VAGO")</f>
        <v>3</v>
      </c>
      <c r="E179" s="23">
        <f t="shared" si="6"/>
        <v>28</v>
      </c>
      <c r="F179" s="27"/>
      <c r="G179" s="25">
        <f>SUMIF($B$7:$B$174,"DAS-2",$G$7:$G$174)</f>
        <v>0</v>
      </c>
      <c r="H179" s="25">
        <f>SUMIF($B$7:$B$174,"DAS-2",$H$7:$H$174)-SUMIFS($H$7:$H$174,$D$7:$D$174,"VAGO",$B$7:$B$174,"DAS-2")</f>
        <v>33913.000000000015</v>
      </c>
      <c r="I179" s="25">
        <f>SUMIF($B$7:$B$174,"DAS-2",$I$7:$I$174)-SUMIFS($I$7:$I$174,$D$7:$D$174,"VAGO",$B$7:$B$174,"DAS-2")</f>
        <v>169565.24999999988</v>
      </c>
      <c r="J179" s="25">
        <f>SUMIF($B$7:$B$174,"DAS-2",$J$7:$J$174)</f>
        <v>228913.03000000003</v>
      </c>
      <c r="K179" s="26"/>
      <c r="L179" s="26"/>
      <c r="M179" s="26"/>
      <c r="N179" s="26"/>
      <c r="O179" s="26"/>
      <c r="P179" s="26"/>
      <c r="Q179" s="26"/>
    </row>
    <row r="180" spans="1:30" ht="28" x14ac:dyDescent="0.3">
      <c r="A180" s="22" t="s">
        <v>28</v>
      </c>
      <c r="B180" s="15" t="s">
        <v>29</v>
      </c>
      <c r="C180" s="23">
        <v>13</v>
      </c>
      <c r="D180" s="23">
        <v>0</v>
      </c>
      <c r="E180" s="23">
        <f t="shared" si="6"/>
        <v>13</v>
      </c>
      <c r="F180" s="27"/>
      <c r="G180" s="25">
        <f>SUMIF($B$7:$B$174,"DAS-3",$G$7:$G$174)</f>
        <v>0</v>
      </c>
      <c r="H180" s="25">
        <f>SUMIF($B$7:$B$174,"DAS-3",$H$7:$H$174)-SUMIFS($H$7:$H$174,$D$7:$D$174,"VAGO",$B$7:$B$174,"DAS-3")</f>
        <v>17110.8</v>
      </c>
      <c r="I180" s="25">
        <f>SUMIF($B$7:$B$174,"DAS-3",$I$7:$I$174)-SUMIFS($I$7:$I$174,$D$7:$D$174,"VAGO",$B$7:$B$174,"DAS-3")</f>
        <v>74146.279999999984</v>
      </c>
      <c r="J180" s="25">
        <f>SUMIF($B$7:$B$174,"DAS-3",$J$7:$J$174)</f>
        <v>91257.080000000016</v>
      </c>
      <c r="K180" s="26"/>
      <c r="L180" s="26"/>
      <c r="M180" s="26"/>
      <c r="N180" s="26"/>
      <c r="O180" s="26"/>
      <c r="P180" s="26"/>
      <c r="Q180" s="26"/>
    </row>
    <row r="181" spans="1:30" ht="28" x14ac:dyDescent="0.3">
      <c r="A181" s="28" t="s">
        <v>30</v>
      </c>
      <c r="B181" s="15" t="s">
        <v>31</v>
      </c>
      <c r="C181" s="23">
        <v>23</v>
      </c>
      <c r="D181" s="23">
        <v>1</v>
      </c>
      <c r="E181" s="23">
        <f t="shared" si="6"/>
        <v>24</v>
      </c>
      <c r="F181" s="29"/>
      <c r="G181" s="25">
        <f>SUMIF($B$7:$B$174,"DAS-4",$G$7:$G$174)</f>
        <v>0</v>
      </c>
      <c r="H181" s="25">
        <f>SUMIF($B$7:$B$174,"DAS-4",$H$7:$H$174)-SUMIFS($H$7:$H$174,$D$7:$D$174,"VAGO",$B$7:$B$174,"DAS-4")</f>
        <v>22274.76</v>
      </c>
      <c r="I181" s="25">
        <f>SUMIF($B$7:$B$174,"DAS-4",$I$7:$I$174)-SUMIFS($I$7:$I$174,$D$7:$D$174,"VAGO",$B$7:$B$174,"DAS-4")</f>
        <v>120545.53</v>
      </c>
      <c r="J181" s="25">
        <f>SUMIF($B$7:$B$174,"DAS-4",$J$7:$J$174)</f>
        <v>149371.68</v>
      </c>
      <c r="K181" s="26"/>
      <c r="L181" s="26"/>
      <c r="M181" s="26"/>
      <c r="N181" s="26"/>
      <c r="O181" s="26"/>
      <c r="P181" s="26"/>
      <c r="Q181" s="26"/>
    </row>
    <row r="182" spans="1:30" ht="28" x14ac:dyDescent="0.3">
      <c r="A182" s="28" t="s">
        <v>32</v>
      </c>
      <c r="B182" s="15" t="s">
        <v>33</v>
      </c>
      <c r="C182" s="23">
        <v>19</v>
      </c>
      <c r="D182" s="23">
        <v>1</v>
      </c>
      <c r="E182" s="23">
        <f t="shared" si="6"/>
        <v>20</v>
      </c>
      <c r="F182" s="29"/>
      <c r="G182" s="25">
        <f>SUMIF($B$7:$B$174,"DAS-5",$G$7:$G$174)</f>
        <v>0</v>
      </c>
      <c r="H182" s="25">
        <f>SUMIF($B$7:$B$174,"DAS-5",$H$7:$H$174)-SUMIFS($H$7:$H$174,$D$7:$D$174,"VAGO",$B$7:$B$174,"DAS-5")</f>
        <v>15106.839999999995</v>
      </c>
      <c r="I182" s="25">
        <f>SUMIF($B$7:$B$174,"DAS-5",$I$7:$I$174)-SUMIFS($I$7:$I$174,$D$7:$D$174,"VAGO",$B$7:$B$174,"DAS-5")</f>
        <v>82007.99000000002</v>
      </c>
      <c r="J182" s="25">
        <f>SUMIF($B$7:$B$174,"DAS-5",$J$7:$J$174)</f>
        <v>102510.10000000003</v>
      </c>
      <c r="K182" s="26"/>
      <c r="L182" s="26"/>
      <c r="M182" s="26"/>
      <c r="N182" s="26"/>
      <c r="O182" s="26"/>
      <c r="P182" s="26"/>
      <c r="Q182" s="26"/>
    </row>
    <row r="183" spans="1:30" ht="14.5" x14ac:dyDescent="0.3">
      <c r="A183" s="28" t="s">
        <v>34</v>
      </c>
      <c r="B183" s="15" t="s">
        <v>35</v>
      </c>
      <c r="C183" s="23">
        <v>5</v>
      </c>
      <c r="D183" s="23">
        <v>0</v>
      </c>
      <c r="E183" s="23">
        <f t="shared" si="6"/>
        <v>5</v>
      </c>
      <c r="F183" s="29"/>
      <c r="G183" s="25">
        <f>SUMIF($B$7:$B$174,"CAA-1",$G$7:$G$174)</f>
        <v>0</v>
      </c>
      <c r="H183" s="25">
        <f>SUMIF($B$7:$B$174,"CAA-1",$H$7:$H$174)-SUMIFS($H$7:$H$174,$D$7:$D$174,"VAGO",$B$7:$B$174,"CAA-1")</f>
        <v>4682.3</v>
      </c>
      <c r="I183" s="25">
        <f>SUMIF($B$7:$B$174,"CAA-1",$I$7:$I$174)-SUMIFS($I$7:$I$174,$D$7:$D$174,"VAGO",$B$7:$B$174,"CAA-1")</f>
        <v>18729.25</v>
      </c>
      <c r="J183" s="25">
        <f>SUMIF($B$7:$B$174,"CAA-1",$J$7:$J$174)</f>
        <v>23411.549999999996</v>
      </c>
      <c r="K183" s="26"/>
      <c r="L183" s="26"/>
      <c r="M183" s="26"/>
      <c r="N183" s="26"/>
      <c r="O183" s="26"/>
      <c r="P183" s="26"/>
      <c r="Q183" s="26"/>
    </row>
    <row r="184" spans="1:30" ht="14.5" x14ac:dyDescent="0.3">
      <c r="A184" s="28" t="s">
        <v>36</v>
      </c>
      <c r="B184" s="15" t="s">
        <v>37</v>
      </c>
      <c r="C184" s="23">
        <v>25</v>
      </c>
      <c r="D184" s="23">
        <v>1</v>
      </c>
      <c r="E184" s="23">
        <f t="shared" si="6"/>
        <v>26</v>
      </c>
      <c r="F184" s="29"/>
      <c r="G184" s="25">
        <f>SUMIF($B$7:$B$174,"CAA-2",$G$7:$G$174)</f>
        <v>0</v>
      </c>
      <c r="H184" s="25">
        <f>SUMIF($B$7:$B$174,"CAA-2",$H$7:$H$174)-SUMIFS($H$7:$H$174,$D$7:$D$174,"VAGO",$B$7:$B$174,"CAA-2")</f>
        <v>17727.25</v>
      </c>
      <c r="I184" s="25">
        <f>SUMIF($B$7:$B$174,"CAA-2",$I$7:$I$174)-SUMIFS($I$7:$I$174,$D$7:$D$174,"VAGO",$B$7:$B$174,"CAA-2")</f>
        <v>77075.250000000015</v>
      </c>
      <c r="J184" s="25">
        <f>SUMIF($B$7:$B$174,"CAA-2",$J$7:$J$174)</f>
        <v>98656.25999999998</v>
      </c>
      <c r="K184" s="26"/>
      <c r="L184" s="26"/>
      <c r="M184" s="26"/>
      <c r="N184" s="26"/>
      <c r="O184" s="26"/>
      <c r="P184" s="26"/>
      <c r="Q184" s="26"/>
    </row>
    <row r="185" spans="1:30" ht="14.5" x14ac:dyDescent="0.3">
      <c r="A185" s="28" t="s">
        <v>38</v>
      </c>
      <c r="B185" s="15" t="s">
        <v>39</v>
      </c>
      <c r="C185" s="23">
        <v>22</v>
      </c>
      <c r="D185" s="23">
        <v>1</v>
      </c>
      <c r="E185" s="23">
        <f t="shared" si="6"/>
        <v>23</v>
      </c>
      <c r="F185" s="27"/>
      <c r="G185" s="25">
        <f>SUMIF($B$7:$B$174,"CAA-3",$G$7:$G$174)</f>
        <v>0</v>
      </c>
      <c r="H185" s="25">
        <f>SUMIF($B$7:$B$174,"CAA-3",$H$7:$H$174)-SUMIFS($H$7:$H$174,$D$7:$D$174,"VAGO",$B$7:$B$174,"CAA-3")</f>
        <v>9518.8099999999977</v>
      </c>
      <c r="I185" s="25">
        <f>SUMIF($B$7:$B$174,"CAA-3",$I$7:$I$174)-SUMIFS($I$7:$I$174,$D$7:$D$174,"VAGO",$B$7:$B$174,"CAA-3")</f>
        <v>44087.119999999988</v>
      </c>
      <c r="J185" s="25">
        <f>SUMIF($B$7:$B$174,"CAA-3",$J$7:$J$174)</f>
        <v>56110.879999999976</v>
      </c>
      <c r="K185" s="26"/>
      <c r="L185" s="26"/>
      <c r="M185" s="26"/>
      <c r="N185" s="26"/>
      <c r="O185" s="26"/>
      <c r="P185" s="26"/>
      <c r="Q185" s="26"/>
    </row>
    <row r="186" spans="1:30" ht="14.5" x14ac:dyDescent="0.3">
      <c r="A186" s="28" t="s">
        <v>40</v>
      </c>
      <c r="B186" s="15" t="s">
        <v>41</v>
      </c>
      <c r="C186" s="23">
        <v>10</v>
      </c>
      <c r="D186" s="23">
        <v>0</v>
      </c>
      <c r="E186" s="23">
        <f t="shared" si="6"/>
        <v>10</v>
      </c>
      <c r="F186" s="27"/>
      <c r="G186" s="25">
        <f>SUMIF($B$7:$B$174,"CAA-4",$G$7:$G$174)</f>
        <v>0</v>
      </c>
      <c r="H186" s="25">
        <f>SUMIF($B$7:$B$174,"CAA-4",$H$7:$H$174)-SUMIFS($H$7:$H$174,$D$7:$D$174,"VAGO",$B$7:$B$174,"CAA-4")</f>
        <v>3083.0000000000005</v>
      </c>
      <c r="I186" s="25">
        <f>SUMIF($B$7:$B$174,"CAA-4",$I$7:$I$174)-SUMIFS($I$7:$I$174,$D$7:$D$174,"VAGO",$B$7:$B$174,"CAA-4")</f>
        <v>12332.099999999999</v>
      </c>
      <c r="J186" s="25">
        <f>SUMIF($B$7:$B$174,"CAA-4",$J$7:$J$174)</f>
        <v>15415.1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6"/>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158</v>
      </c>
      <c r="D188" s="20">
        <f>SUM(D176:D187)</f>
        <v>10</v>
      </c>
      <c r="E188" s="20">
        <f>SUM(E176:E187)</f>
        <v>168</v>
      </c>
      <c r="F188" s="21"/>
      <c r="G188" s="30">
        <f t="shared" ref="G188:I188" si="7">SUM(G176:G187)</f>
        <v>0</v>
      </c>
      <c r="H188" s="30">
        <f t="shared" si="7"/>
        <v>167500.67999999996</v>
      </c>
      <c r="I188" s="30">
        <f t="shared" si="7"/>
        <v>784403.20999999985</v>
      </c>
      <c r="J188" s="30">
        <f>SUM(J176:J187)</f>
        <v>1040192.4400000001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8">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8"/>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9">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28" x14ac:dyDescent="0.3">
      <c r="A196" s="22" t="s">
        <v>65</v>
      </c>
      <c r="B196" s="38" t="s">
        <v>66</v>
      </c>
      <c r="C196" s="23">
        <f>SUMIFS($E$192:$E$193,$B$192:$B$193,"FDA-1",$D$192:$D$193,"&lt;&gt;VAGO")</f>
        <v>0</v>
      </c>
      <c r="D196" s="23">
        <f>SUMIFS($E$192:$E$193,$B$192:$B$193,"FDA-1",$D$192:$D$193,"VAGO")</f>
        <v>0</v>
      </c>
      <c r="E196" s="23">
        <f t="shared" si="9"/>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28" x14ac:dyDescent="0.3">
      <c r="A197" s="22" t="s">
        <v>67</v>
      </c>
      <c r="B197" s="38" t="s">
        <v>68</v>
      </c>
      <c r="C197" s="23">
        <f>SUMIFS($E$192:$E$193,$B$192:$B$193,"FDA-2",$D$192:$D$193,"&lt;&gt;VAGO")</f>
        <v>0</v>
      </c>
      <c r="D197" s="23">
        <f>SUMIFS($E$192:$E$193,$B$192:$B$193,"FDA-2",$D$192:$D$193,"VAGO")</f>
        <v>0</v>
      </c>
      <c r="E197" s="23">
        <f t="shared" si="9"/>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28" x14ac:dyDescent="0.3">
      <c r="A198" s="22" t="s">
        <v>69</v>
      </c>
      <c r="B198" s="38" t="s">
        <v>70</v>
      </c>
      <c r="C198" s="23">
        <f>SUMIFS($E$192:$E$193,$B$192:$B$193,"FDA-3",$D$192:$D$193,"&lt;&gt;VAGO")</f>
        <v>0</v>
      </c>
      <c r="D198" s="23">
        <f>SUMIFS($E$192:$E$193,$B$192:$B$193,"FDA-3",$D$192:$D$193,"VAGO")</f>
        <v>0</v>
      </c>
      <c r="E198" s="23">
        <f t="shared" si="9"/>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28" x14ac:dyDescent="0.3">
      <c r="A199" s="22" t="s">
        <v>71</v>
      </c>
      <c r="B199" s="38" t="s">
        <v>72</v>
      </c>
      <c r="C199" s="23">
        <f>SUMIFS($E$192:$E$193,$B$192:$B$193,"FDA-4",$D$192:$D$193,"&lt;&gt;VAGO")</f>
        <v>0</v>
      </c>
      <c r="D199" s="23">
        <f>SUMIFS($E$192:$E$193,$B$192:$B$193,"FDA-4",$D$192:$D$193,"VAGO")</f>
        <v>0</v>
      </c>
      <c r="E199" s="23">
        <f t="shared" si="9"/>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0">SUM(C196:C199)</f>
        <v>0</v>
      </c>
      <c r="D200" s="20">
        <f t="shared" si="10"/>
        <v>0</v>
      </c>
      <c r="E200" s="20">
        <f t="shared" si="10"/>
        <v>0</v>
      </c>
      <c r="F200" s="36"/>
      <c r="G200" s="39">
        <f t="shared" ref="G200:I200" si="11">SUM(G195:G199)</f>
        <v>0</v>
      </c>
      <c r="H200" s="39">
        <f t="shared" si="11"/>
        <v>0</v>
      </c>
      <c r="I200" s="39">
        <f t="shared" si="11"/>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684</v>
      </c>
      <c r="D205" s="94" t="s">
        <v>227</v>
      </c>
      <c r="E205" s="15">
        <v>1</v>
      </c>
      <c r="F205" s="88" t="s">
        <v>358</v>
      </c>
      <c r="G205" s="35">
        <v>0</v>
      </c>
      <c r="H205" s="126">
        <v>3900</v>
      </c>
      <c r="I205" s="16">
        <f t="shared" ref="I205:I209" si="12">SUM(G205:H205)</f>
        <v>3900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126">
        <v>1800</v>
      </c>
      <c r="I206" s="16">
        <f t="shared" si="12"/>
        <v>1800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684</v>
      </c>
      <c r="D207" s="94" t="s">
        <v>407</v>
      </c>
      <c r="E207" s="15">
        <v>1</v>
      </c>
      <c r="F207" s="89" t="s">
        <v>365</v>
      </c>
      <c r="G207" s="35"/>
      <c r="H207" s="126">
        <v>1800</v>
      </c>
      <c r="I207" s="16">
        <f t="shared" si="12"/>
        <v>1800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226</v>
      </c>
      <c r="D208" s="94" t="s">
        <v>227</v>
      </c>
      <c r="E208" s="15">
        <v>1</v>
      </c>
      <c r="F208" s="60" t="s">
        <v>581</v>
      </c>
      <c r="G208" s="35"/>
      <c r="H208" s="126">
        <v>1800</v>
      </c>
      <c r="I208" s="16">
        <f t="shared" si="12"/>
        <v>1800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126">
        <v>1800</v>
      </c>
      <c r="I209" s="16">
        <f t="shared" si="12"/>
        <v>1800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407</v>
      </c>
      <c r="E213" s="15">
        <v>1</v>
      </c>
      <c r="F213" s="84" t="s">
        <v>414</v>
      </c>
      <c r="G213" s="35">
        <v>0</v>
      </c>
      <c r="H213" s="126">
        <v>3900</v>
      </c>
      <c r="I213" s="16">
        <f t="shared" ref="I213:I217" si="13">SUM(G213:H213)</f>
        <v>3900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684</v>
      </c>
      <c r="D214" s="94" t="s">
        <v>227</v>
      </c>
      <c r="E214" s="15">
        <v>1</v>
      </c>
      <c r="F214" s="92" t="s">
        <v>675</v>
      </c>
      <c r="G214" s="35"/>
      <c r="H214" s="126">
        <v>1800</v>
      </c>
      <c r="I214" s="16">
        <f t="shared" si="13"/>
        <v>1800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92" t="s">
        <v>288</v>
      </c>
      <c r="G215" s="35"/>
      <c r="H215" s="126">
        <v>1800</v>
      </c>
      <c r="I215" s="16">
        <f t="shared" si="13"/>
        <v>1800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c r="D216" s="94" t="s">
        <v>386</v>
      </c>
      <c r="E216" s="15">
        <v>1</v>
      </c>
      <c r="F216" s="92" t="s">
        <v>386</v>
      </c>
      <c r="G216" s="35"/>
      <c r="H216" s="126">
        <v>1800</v>
      </c>
      <c r="I216" s="16">
        <f t="shared" si="13"/>
        <v>1800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226</v>
      </c>
      <c r="D217" s="94" t="s">
        <v>407</v>
      </c>
      <c r="E217" s="15">
        <v>1</v>
      </c>
      <c r="F217" s="84" t="s">
        <v>409</v>
      </c>
      <c r="G217" s="35"/>
      <c r="H217" s="126">
        <v>1800</v>
      </c>
      <c r="I217" s="16">
        <f t="shared" si="13"/>
        <v>1800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684</v>
      </c>
      <c r="D221" s="94" t="s">
        <v>407</v>
      </c>
      <c r="E221" s="15">
        <v>1</v>
      </c>
      <c r="F221" s="92" t="s">
        <v>681</v>
      </c>
      <c r="G221" s="35">
        <v>0</v>
      </c>
      <c r="H221" s="126">
        <v>3900</v>
      </c>
      <c r="I221" s="16">
        <f t="shared" ref="I221:I225" si="14">SUM(G221:H221)</f>
        <v>3900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63" t="s">
        <v>679</v>
      </c>
      <c r="D222" s="94" t="s">
        <v>227</v>
      </c>
      <c r="E222" s="15">
        <v>1</v>
      </c>
      <c r="F222" s="60" t="s">
        <v>249</v>
      </c>
      <c r="G222" s="35"/>
      <c r="H222" s="126">
        <v>1800</v>
      </c>
      <c r="I222" s="16">
        <f t="shared" si="14"/>
        <v>1800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126">
        <v>1800</v>
      </c>
      <c r="I223" s="16">
        <f t="shared" si="14"/>
        <v>1800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684</v>
      </c>
      <c r="D224" s="94" t="s">
        <v>227</v>
      </c>
      <c r="E224" s="15">
        <v>1</v>
      </c>
      <c r="F224" s="92" t="s">
        <v>738</v>
      </c>
      <c r="G224" s="35"/>
      <c r="H224" s="126">
        <v>1800</v>
      </c>
      <c r="I224" s="16">
        <f t="shared" si="14"/>
        <v>1800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63" t="s">
        <v>679</v>
      </c>
      <c r="D225" s="94" t="s">
        <v>407</v>
      </c>
      <c r="E225" s="15">
        <v>1</v>
      </c>
      <c r="F225" s="90" t="s">
        <v>356</v>
      </c>
      <c r="G225" s="35"/>
      <c r="H225" s="126">
        <v>1800</v>
      </c>
      <c r="I225" s="16">
        <f t="shared" si="14"/>
        <v>1800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5">C227+D227</f>
        <v>1</v>
      </c>
      <c r="F227" s="24"/>
      <c r="G227" s="16">
        <f>SUMIF($A$205:$A$209,"PRESIDENTE",$G$205:$G$209)</f>
        <v>0</v>
      </c>
      <c r="H227" s="16">
        <f>SUMIF($A$205:$A$209,"PRESIDENTE",$H$205:$H$209)</f>
        <v>3900</v>
      </c>
      <c r="I227" s="16">
        <f>H227+G227</f>
        <v>3900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5"/>
        <v>4</v>
      </c>
      <c r="F228" s="24"/>
      <c r="G228" s="16">
        <f>SUMIF($A$205:$A$209,"MEMBRO",$G$205:$G$209)</f>
        <v>0</v>
      </c>
      <c r="H228" s="16">
        <f>SUMIF($A$205:$A$209,"MEMBRO",$H$205:$H$209)</f>
        <v>7200</v>
      </c>
      <c r="I228" s="16">
        <f t="shared" ref="I228:I232" si="16">H228+G228</f>
        <v>7200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5"/>
        <v>1</v>
      </c>
      <c r="F229" s="24"/>
      <c r="G229" s="16">
        <f>SUMIF($A$213:$A$218,"PRESIDENTE",$G$213:$G$218)</f>
        <v>0</v>
      </c>
      <c r="H229" s="16">
        <f>SUMIF($A$213:$A$218,"PRESIDENTE",$H$213:$H$218)</f>
        <v>3900</v>
      </c>
      <c r="I229" s="16">
        <f t="shared" si="16"/>
        <v>3900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3</v>
      </c>
      <c r="D230" s="23">
        <f>SUMIFS($E$212:$E$217,$A$212:$A$217,"MEMBRO",$D$212:$D$217,"VAGO")</f>
        <v>1</v>
      </c>
      <c r="E230" s="23">
        <f t="shared" si="15"/>
        <v>4</v>
      </c>
      <c r="F230" s="24"/>
      <c r="G230" s="16">
        <f>SUMIF($A$213:$A$218,"MEMBRO",$G$213:$G$218)</f>
        <v>0</v>
      </c>
      <c r="H230" s="16">
        <f>SUMIF($A$213:$A$218,"MEMBRO",$H$213:$H$218)</f>
        <v>7200</v>
      </c>
      <c r="I230" s="16">
        <f t="shared" si="16"/>
        <v>7200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5"/>
        <v>1</v>
      </c>
      <c r="F231" s="24"/>
      <c r="G231" s="16">
        <f>SUMIF($A$220:$A$225,"PRESIDENTE",$G$220:$G$225)</f>
        <v>0</v>
      </c>
      <c r="H231" s="16">
        <f>SUMIF($A$220:$A$225,"PRESIDENTE",$H$220:$H$225)</f>
        <v>3900</v>
      </c>
      <c r="I231" s="16">
        <f t="shared" si="16"/>
        <v>3900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5"/>
        <v>4</v>
      </c>
      <c r="F232" s="24"/>
      <c r="G232" s="16">
        <f>SUMIF($A$220:$A$225,"MEMBRO",$G$205:$G$225)</f>
        <v>0</v>
      </c>
      <c r="H232" s="16">
        <f>SUMIF($A$220:$A$225,"MEMBRO",$H$220:$H$225)</f>
        <v>7200</v>
      </c>
      <c r="I232" s="16">
        <f t="shared" si="16"/>
        <v>7200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14</v>
      </c>
      <c r="D233" s="20">
        <f>SUM(D227:D232)</f>
        <v>1</v>
      </c>
      <c r="E233" s="20">
        <f>SUM(E227:E232)</f>
        <v>15</v>
      </c>
      <c r="F233" s="36"/>
      <c r="G233" s="39">
        <f>SUM(G227:G232)</f>
        <v>0</v>
      </c>
      <c r="H233" s="39">
        <f>SUM(H227:H232)</f>
        <v>33300</v>
      </c>
      <c r="I233" s="39">
        <f>SUM(I227:I232)</f>
        <v>33300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7">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7"/>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7"/>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7"/>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7"/>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407</v>
      </c>
      <c r="E243" s="15">
        <v>1</v>
      </c>
      <c r="F243" s="92" t="s">
        <v>419</v>
      </c>
      <c r="G243" s="35">
        <v>0</v>
      </c>
      <c r="H243" s="126">
        <v>5036.21</v>
      </c>
      <c r="I243" s="16">
        <f t="shared" si="17"/>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668</v>
      </c>
      <c r="G244" s="35">
        <v>0</v>
      </c>
      <c r="H244" s="126">
        <v>5036.21</v>
      </c>
      <c r="I244" s="16">
        <f t="shared" si="17"/>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92" t="s">
        <v>720</v>
      </c>
      <c r="G245" s="35">
        <v>0</v>
      </c>
      <c r="H245" s="126">
        <v>5036.21</v>
      </c>
      <c r="I245" s="16">
        <f t="shared" si="17"/>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8">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v>7</v>
      </c>
      <c r="D248" s="23">
        <v>0</v>
      </c>
      <c r="E248" s="23">
        <f t="shared" si="18"/>
        <v>7</v>
      </c>
      <c r="F248" s="24"/>
      <c r="G248" s="16">
        <f>SUMIF($A$238:$A$245,"MEMBRO",$G$238:$G$245)</f>
        <v>0</v>
      </c>
      <c r="H248" s="16">
        <f>SUMIF($A$238:$A$245,"MEMBRO",$H$238:$H$245)</f>
        <v>35253.47</v>
      </c>
      <c r="I248" s="16">
        <f t="shared" ref="I248" si="19">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92" t="s">
        <v>721</v>
      </c>
      <c r="G254" s="35">
        <v>0</v>
      </c>
      <c r="H254" s="126">
        <v>2014.48</v>
      </c>
      <c r="I254" s="16">
        <f t="shared" ref="I254:I256" si="20">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20"/>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92" t="s">
        <v>722</v>
      </c>
      <c r="G256" s="35">
        <v>0</v>
      </c>
      <c r="H256" s="126">
        <v>2014.48</v>
      </c>
      <c r="I256" s="16">
        <f t="shared" si="20"/>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1">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1"/>
        <v>2</v>
      </c>
      <c r="F259" s="24"/>
      <c r="G259" s="16">
        <f>SUMIF($A$254:$A$256,"MEMBRO",$G$254:$G$256)</f>
        <v>0</v>
      </c>
      <c r="H259" s="16">
        <f>SUMIF($A$254:$A$256,"MEMBRO",$H$254:$H$256)</f>
        <v>4028.96</v>
      </c>
      <c r="I259" s="16">
        <f t="shared" ref="I259" si="22">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92" t="s">
        <v>672</v>
      </c>
      <c r="G265" s="35">
        <v>0</v>
      </c>
      <c r="H265" s="126">
        <v>2014.48</v>
      </c>
      <c r="I265" s="16">
        <f t="shared" ref="I265:I267" si="23">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92" t="s">
        <v>671</v>
      </c>
      <c r="G266" s="35">
        <v>0</v>
      </c>
      <c r="H266" s="126">
        <v>2014.48</v>
      </c>
      <c r="I266" s="16">
        <f t="shared" si="23"/>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92" t="s">
        <v>673</v>
      </c>
      <c r="G267" s="35">
        <v>0</v>
      </c>
      <c r="H267" s="126">
        <v>2014.48</v>
      </c>
      <c r="I267" s="16">
        <f t="shared" si="23"/>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4">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4"/>
        <v>2</v>
      </c>
      <c r="F270" s="24"/>
      <c r="G270" s="16">
        <f>SUMIF($A$265:$A$267,"MEMBRO",$G$265:$G$267)</f>
        <v>0</v>
      </c>
      <c r="H270" s="16">
        <f>SUMIF($A$265:$A$267,"MEMBRO",$H$265:$H$267)</f>
        <v>4028.96</v>
      </c>
      <c r="I270" s="16">
        <f t="shared" ref="I270" si="25">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6">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60" t="s">
        <v>402</v>
      </c>
      <c r="B276" s="93" t="s">
        <v>93</v>
      </c>
      <c r="C276" s="79" t="s">
        <v>636</v>
      </c>
      <c r="D276" s="71" t="s">
        <v>407</v>
      </c>
      <c r="E276" s="53">
        <v>1</v>
      </c>
      <c r="F276" s="84" t="s">
        <v>433</v>
      </c>
      <c r="G276" s="54">
        <v>0</v>
      </c>
      <c r="H276" s="86">
        <v>1392.8</v>
      </c>
      <c r="I276" s="127">
        <f t="shared" si="26"/>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4" t="s">
        <v>410</v>
      </c>
      <c r="G277" s="54">
        <v>0</v>
      </c>
      <c r="H277" s="86">
        <v>1392.8</v>
      </c>
      <c r="I277" s="127">
        <f t="shared" si="26"/>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6"/>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6"/>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4" t="s">
        <v>413</v>
      </c>
      <c r="G280" s="54">
        <v>0</v>
      </c>
      <c r="H280" s="86">
        <v>1392.8</v>
      </c>
      <c r="I280" s="127">
        <f t="shared" si="26"/>
        <v>1392.8</v>
      </c>
    </row>
    <row r="281" spans="1:30" ht="14.5" x14ac:dyDescent="0.3">
      <c r="A281" s="55" t="s">
        <v>394</v>
      </c>
      <c r="B281" s="93" t="s">
        <v>93</v>
      </c>
      <c r="C281" s="79" t="s">
        <v>636</v>
      </c>
      <c r="D281" s="71" t="s">
        <v>407</v>
      </c>
      <c r="E281" s="53">
        <v>1</v>
      </c>
      <c r="F281" s="84" t="s">
        <v>414</v>
      </c>
      <c r="G281" s="54">
        <v>0</v>
      </c>
      <c r="H281" s="86">
        <v>1392.8</v>
      </c>
      <c r="I281" s="127">
        <f t="shared" si="26"/>
        <v>1392.8</v>
      </c>
    </row>
    <row r="282" spans="1:30" ht="14.5" x14ac:dyDescent="0.3">
      <c r="A282" s="55" t="s">
        <v>394</v>
      </c>
      <c r="B282" s="93" t="s">
        <v>93</v>
      </c>
      <c r="C282" s="79" t="s">
        <v>636</v>
      </c>
      <c r="D282" s="71" t="s">
        <v>407</v>
      </c>
      <c r="E282" s="53">
        <v>1</v>
      </c>
      <c r="F282" s="84" t="s">
        <v>415</v>
      </c>
      <c r="G282" s="54">
        <v>0</v>
      </c>
      <c r="H282" s="86">
        <v>1392.8</v>
      </c>
      <c r="I282" s="127">
        <f t="shared" si="26"/>
        <v>1392.8</v>
      </c>
    </row>
    <row r="283" spans="1:30" ht="14.5" x14ac:dyDescent="0.3">
      <c r="A283" s="80" t="s">
        <v>393</v>
      </c>
      <c r="B283" s="93" t="s">
        <v>93</v>
      </c>
      <c r="C283" s="77" t="s">
        <v>226</v>
      </c>
      <c r="D283" s="71" t="s">
        <v>407</v>
      </c>
      <c r="E283" s="53">
        <v>1</v>
      </c>
      <c r="F283" s="168" t="s">
        <v>416</v>
      </c>
      <c r="G283" s="54">
        <v>0</v>
      </c>
      <c r="H283" s="86">
        <v>1392.8</v>
      </c>
      <c r="I283" s="127">
        <f t="shared" si="26"/>
        <v>1392.8</v>
      </c>
    </row>
    <row r="284" spans="1:30" ht="14.5" x14ac:dyDescent="0.3">
      <c r="A284" s="60" t="s">
        <v>395</v>
      </c>
      <c r="B284" s="93" t="s">
        <v>93</v>
      </c>
      <c r="C284" s="79" t="s">
        <v>226</v>
      </c>
      <c r="D284" s="71" t="s">
        <v>407</v>
      </c>
      <c r="E284" s="53">
        <v>1</v>
      </c>
      <c r="F284" s="84" t="s">
        <v>417</v>
      </c>
      <c r="G284" s="54">
        <v>0</v>
      </c>
      <c r="H284" s="86">
        <v>1392.8</v>
      </c>
      <c r="I284" s="127">
        <f t="shared" si="26"/>
        <v>1392.8</v>
      </c>
    </row>
    <row r="285" spans="1:30" ht="14.5" x14ac:dyDescent="0.3">
      <c r="A285" s="60" t="s">
        <v>396</v>
      </c>
      <c r="B285" s="93" t="s">
        <v>93</v>
      </c>
      <c r="C285" s="79" t="s">
        <v>636</v>
      </c>
      <c r="D285" s="71" t="s">
        <v>407</v>
      </c>
      <c r="E285" s="53">
        <v>1</v>
      </c>
      <c r="F285" s="81" t="s">
        <v>418</v>
      </c>
      <c r="G285" s="54">
        <v>0</v>
      </c>
      <c r="H285" s="86">
        <v>1392.8</v>
      </c>
      <c r="I285" s="127">
        <f t="shared" si="26"/>
        <v>1392.8</v>
      </c>
    </row>
    <row r="286" spans="1:30" ht="14.5" x14ac:dyDescent="0.3">
      <c r="A286" s="60" t="s">
        <v>393</v>
      </c>
      <c r="B286" s="93" t="s">
        <v>93</v>
      </c>
      <c r="C286" s="79" t="s">
        <v>219</v>
      </c>
      <c r="D286" s="71" t="s">
        <v>407</v>
      </c>
      <c r="E286" s="53">
        <v>1</v>
      </c>
      <c r="F286" s="81" t="s">
        <v>419</v>
      </c>
      <c r="G286" s="54">
        <v>0</v>
      </c>
      <c r="H286" s="86">
        <v>1392.8</v>
      </c>
      <c r="I286" s="127">
        <f t="shared" si="26"/>
        <v>1392.8</v>
      </c>
    </row>
    <row r="287" spans="1:30" ht="14.5" x14ac:dyDescent="0.3">
      <c r="A287" s="60" t="s">
        <v>393</v>
      </c>
      <c r="B287" s="93" t="s">
        <v>93</v>
      </c>
      <c r="C287" s="63" t="s">
        <v>679</v>
      </c>
      <c r="D287" s="52" t="s">
        <v>407</v>
      </c>
      <c r="E287" s="53">
        <v>1</v>
      </c>
      <c r="F287" s="81" t="s">
        <v>511</v>
      </c>
      <c r="G287" s="54">
        <v>0</v>
      </c>
      <c r="H287" s="86">
        <v>1392.8</v>
      </c>
      <c r="I287" s="127">
        <f t="shared" si="26"/>
        <v>1392.8</v>
      </c>
    </row>
    <row r="288" spans="1:30" ht="14.5" x14ac:dyDescent="0.3">
      <c r="A288" s="60" t="s">
        <v>573</v>
      </c>
      <c r="B288" s="93" t="s">
        <v>448</v>
      </c>
      <c r="C288" s="79" t="s">
        <v>634</v>
      </c>
      <c r="D288" s="71" t="s">
        <v>407</v>
      </c>
      <c r="E288" s="53">
        <v>1</v>
      </c>
      <c r="F288" s="81" t="s">
        <v>542</v>
      </c>
      <c r="G288" s="54">
        <v>0</v>
      </c>
      <c r="H288" s="86">
        <v>849.76</v>
      </c>
      <c r="I288" s="127">
        <f t="shared" si="26"/>
        <v>849.76</v>
      </c>
    </row>
    <row r="289" spans="1:30" ht="14.5" x14ac:dyDescent="0.3">
      <c r="A289" s="60" t="s">
        <v>393</v>
      </c>
      <c r="B289" s="93" t="s">
        <v>448</v>
      </c>
      <c r="C289" s="79" t="s">
        <v>219</v>
      </c>
      <c r="D289" s="71" t="s">
        <v>407</v>
      </c>
      <c r="E289" s="53">
        <v>1</v>
      </c>
      <c r="F289" s="84" t="s">
        <v>422</v>
      </c>
      <c r="G289" s="54">
        <v>0</v>
      </c>
      <c r="H289" s="86">
        <v>849.76</v>
      </c>
      <c r="I289" s="127">
        <f t="shared" si="26"/>
        <v>849.76</v>
      </c>
    </row>
    <row r="290" spans="1:30" ht="14.5" x14ac:dyDescent="0.3">
      <c r="A290" s="60" t="s">
        <v>683</v>
      </c>
      <c r="B290" s="163" t="s">
        <v>448</v>
      </c>
      <c r="C290" s="79" t="s">
        <v>634</v>
      </c>
      <c r="D290" s="164" t="s">
        <v>407</v>
      </c>
      <c r="E290" s="53">
        <v>1</v>
      </c>
      <c r="F290" s="81" t="s">
        <v>682</v>
      </c>
      <c r="G290" s="54">
        <v>0</v>
      </c>
      <c r="H290" s="86">
        <v>849.76</v>
      </c>
      <c r="I290" s="127">
        <f t="shared" si="26"/>
        <v>849.76</v>
      </c>
    </row>
    <row r="291" spans="1:30" ht="14.5" x14ac:dyDescent="0.3">
      <c r="A291" s="60" t="s">
        <v>399</v>
      </c>
      <c r="B291" s="93" t="s">
        <v>448</v>
      </c>
      <c r="C291" s="79" t="s">
        <v>634</v>
      </c>
      <c r="D291" s="71" t="s">
        <v>407</v>
      </c>
      <c r="E291" s="53">
        <v>1</v>
      </c>
      <c r="F291" s="84" t="s">
        <v>424</v>
      </c>
      <c r="G291" s="54">
        <v>0</v>
      </c>
      <c r="H291" s="86">
        <v>849.76</v>
      </c>
      <c r="I291" s="127">
        <f t="shared" si="26"/>
        <v>849.76</v>
      </c>
    </row>
    <row r="292" spans="1:30" ht="14.5" x14ac:dyDescent="0.3">
      <c r="A292" s="60" t="s">
        <v>400</v>
      </c>
      <c r="B292" s="93" t="s">
        <v>448</v>
      </c>
      <c r="C292" s="79" t="s">
        <v>636</v>
      </c>
      <c r="D292" s="71" t="s">
        <v>407</v>
      </c>
      <c r="E292" s="53">
        <v>1</v>
      </c>
      <c r="F292" s="84" t="s">
        <v>425</v>
      </c>
      <c r="G292" s="54">
        <v>0</v>
      </c>
      <c r="H292" s="86">
        <v>849.76</v>
      </c>
      <c r="I292" s="127">
        <f t="shared" si="26"/>
        <v>849.76</v>
      </c>
    </row>
    <row r="293" spans="1:30" ht="14.5" x14ac:dyDescent="0.3">
      <c r="A293" s="60" t="s">
        <v>401</v>
      </c>
      <c r="B293" s="93" t="s">
        <v>448</v>
      </c>
      <c r="C293" s="79" t="s">
        <v>634</v>
      </c>
      <c r="D293" s="71" t="s">
        <v>407</v>
      </c>
      <c r="E293" s="53">
        <v>1</v>
      </c>
      <c r="F293" s="84" t="s">
        <v>426</v>
      </c>
      <c r="G293" s="54">
        <v>0</v>
      </c>
      <c r="H293" s="86">
        <v>849.76</v>
      </c>
      <c r="I293" s="127">
        <f t="shared" si="26"/>
        <v>849.76</v>
      </c>
    </row>
    <row r="294" spans="1:30" ht="14.5" x14ac:dyDescent="0.3">
      <c r="A294" s="60" t="s">
        <v>402</v>
      </c>
      <c r="B294" s="93" t="s">
        <v>448</v>
      </c>
      <c r="C294" s="79" t="s">
        <v>636</v>
      </c>
      <c r="D294" s="71" t="s">
        <v>407</v>
      </c>
      <c r="E294" s="53">
        <v>1</v>
      </c>
      <c r="F294" s="81" t="s">
        <v>427</v>
      </c>
      <c r="G294" s="54">
        <v>0</v>
      </c>
      <c r="H294" s="86">
        <v>849.76</v>
      </c>
      <c r="I294" s="127">
        <f t="shared" si="26"/>
        <v>849.76</v>
      </c>
    </row>
    <row r="295" spans="1:30" ht="14.5" x14ac:dyDescent="0.3">
      <c r="A295" s="60" t="s">
        <v>403</v>
      </c>
      <c r="B295" s="93" t="s">
        <v>448</v>
      </c>
      <c r="C295" s="79" t="s">
        <v>222</v>
      </c>
      <c r="D295" s="71" t="s">
        <v>407</v>
      </c>
      <c r="E295" s="53">
        <v>1</v>
      </c>
      <c r="F295" s="84" t="s">
        <v>428</v>
      </c>
      <c r="G295" s="54">
        <v>0</v>
      </c>
      <c r="H295" s="86">
        <v>849.76</v>
      </c>
      <c r="I295" s="127">
        <f t="shared" si="26"/>
        <v>849.76</v>
      </c>
    </row>
    <row r="296" spans="1:30" ht="14.5" x14ac:dyDescent="0.3">
      <c r="A296" s="60" t="s">
        <v>398</v>
      </c>
      <c r="B296" s="93" t="s">
        <v>448</v>
      </c>
      <c r="C296" s="79" t="s">
        <v>222</v>
      </c>
      <c r="D296" s="71" t="s">
        <v>407</v>
      </c>
      <c r="E296" s="53">
        <v>1</v>
      </c>
      <c r="F296" s="84" t="s">
        <v>429</v>
      </c>
      <c r="G296" s="54">
        <v>0</v>
      </c>
      <c r="H296" s="86">
        <v>849.76</v>
      </c>
      <c r="I296" s="127">
        <f t="shared" si="26"/>
        <v>849.76</v>
      </c>
    </row>
    <row r="297" spans="1:30" ht="14.5" x14ac:dyDescent="0.3">
      <c r="A297" s="60" t="s">
        <v>393</v>
      </c>
      <c r="B297" s="93" t="s">
        <v>448</v>
      </c>
      <c r="C297" s="79" t="s">
        <v>226</v>
      </c>
      <c r="D297" s="71" t="s">
        <v>407</v>
      </c>
      <c r="E297" s="53">
        <v>1</v>
      </c>
      <c r="F297" s="81" t="s">
        <v>430</v>
      </c>
      <c r="G297" s="54">
        <v>0</v>
      </c>
      <c r="H297" s="86">
        <v>849.76</v>
      </c>
      <c r="I297" s="127">
        <f t="shared" si="26"/>
        <v>849.76</v>
      </c>
    </row>
    <row r="298" spans="1:30" ht="14.5" x14ac:dyDescent="0.3">
      <c r="A298" s="60" t="s">
        <v>404</v>
      </c>
      <c r="B298" s="93" t="s">
        <v>448</v>
      </c>
      <c r="C298" s="79" t="s">
        <v>634</v>
      </c>
      <c r="D298" s="71" t="s">
        <v>407</v>
      </c>
      <c r="E298" s="53">
        <v>1</v>
      </c>
      <c r="F298" s="84" t="s">
        <v>431</v>
      </c>
      <c r="G298" s="54">
        <v>0</v>
      </c>
      <c r="H298" s="86">
        <v>849.76</v>
      </c>
      <c r="I298" s="127">
        <f t="shared" si="26"/>
        <v>849.76</v>
      </c>
    </row>
    <row r="299" spans="1:30" ht="14.5" x14ac:dyDescent="0.3">
      <c r="A299" s="60" t="s">
        <v>688</v>
      </c>
      <c r="B299" s="93" t="s">
        <v>448</v>
      </c>
      <c r="C299" s="79" t="s">
        <v>219</v>
      </c>
      <c r="D299" s="71" t="s">
        <v>407</v>
      </c>
      <c r="E299" s="53">
        <v>1</v>
      </c>
      <c r="F299" s="81" t="s">
        <v>689</v>
      </c>
      <c r="G299" s="54">
        <v>0</v>
      </c>
      <c r="H299" s="86">
        <v>849.76</v>
      </c>
      <c r="I299" s="127">
        <f t="shared" si="26"/>
        <v>849.76</v>
      </c>
    </row>
    <row r="300" spans="1:30" ht="14.5" x14ac:dyDescent="0.3">
      <c r="A300" s="60" t="s">
        <v>403</v>
      </c>
      <c r="B300" s="93" t="s">
        <v>448</v>
      </c>
      <c r="C300" s="63" t="s">
        <v>679</v>
      </c>
      <c r="D300" s="71" t="s">
        <v>407</v>
      </c>
      <c r="E300" s="53">
        <v>1</v>
      </c>
      <c r="F300" s="84" t="s">
        <v>434</v>
      </c>
      <c r="G300" s="54">
        <v>0</v>
      </c>
      <c r="H300" s="86">
        <v>849.76</v>
      </c>
      <c r="I300" s="127">
        <f t="shared" si="26"/>
        <v>849.76</v>
      </c>
    </row>
    <row r="301" spans="1:30" ht="14.5" x14ac:dyDescent="0.3">
      <c r="A301" s="60" t="s">
        <v>406</v>
      </c>
      <c r="B301" s="93" t="s">
        <v>448</v>
      </c>
      <c r="C301" s="79" t="s">
        <v>219</v>
      </c>
      <c r="D301" s="71" t="s">
        <v>407</v>
      </c>
      <c r="E301" s="53">
        <v>1</v>
      </c>
      <c r="F301" s="81" t="s">
        <v>435</v>
      </c>
      <c r="G301" s="54">
        <v>0</v>
      </c>
      <c r="H301" s="86">
        <v>849.76</v>
      </c>
      <c r="I301" s="127">
        <f t="shared" si="26"/>
        <v>849.76</v>
      </c>
    </row>
    <row r="302" spans="1:30" ht="14.5" x14ac:dyDescent="0.3">
      <c r="A302" s="60" t="s">
        <v>744</v>
      </c>
      <c r="B302" s="93" t="s">
        <v>448</v>
      </c>
      <c r="C302" s="77" t="s">
        <v>226</v>
      </c>
      <c r="D302" s="71" t="s">
        <v>407</v>
      </c>
      <c r="E302" s="53">
        <v>1</v>
      </c>
      <c r="F302" s="81" t="s">
        <v>755</v>
      </c>
      <c r="G302" s="54">
        <v>0</v>
      </c>
      <c r="H302" s="86">
        <v>849.76</v>
      </c>
      <c r="I302" s="127">
        <f t="shared" si="26"/>
        <v>849.76</v>
      </c>
    </row>
    <row r="303" spans="1:30" ht="14.5" x14ac:dyDescent="0.3">
      <c r="A303" s="60" t="s">
        <v>743</v>
      </c>
      <c r="B303" s="93" t="s">
        <v>448</v>
      </c>
      <c r="C303" s="77" t="s">
        <v>226</v>
      </c>
      <c r="D303" s="52" t="s">
        <v>407</v>
      </c>
      <c r="E303" s="53">
        <v>1</v>
      </c>
      <c r="F303" s="81" t="s">
        <v>756</v>
      </c>
      <c r="G303" s="54">
        <v>0</v>
      </c>
      <c r="H303" s="86">
        <v>849.76</v>
      </c>
      <c r="I303" s="127">
        <f t="shared" si="26"/>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t="s">
        <v>743</v>
      </c>
      <c r="B304" s="93" t="s">
        <v>448</v>
      </c>
      <c r="C304" s="77" t="s">
        <v>226</v>
      </c>
      <c r="D304" s="52" t="s">
        <v>407</v>
      </c>
      <c r="E304" s="53">
        <v>1</v>
      </c>
      <c r="F304" s="81" t="s">
        <v>757</v>
      </c>
      <c r="G304" s="74">
        <v>0</v>
      </c>
      <c r="H304" s="86">
        <v>849.76</v>
      </c>
      <c r="I304" s="127">
        <f t="shared" si="26"/>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t="s">
        <v>744</v>
      </c>
      <c r="B305" s="93" t="s">
        <v>448</v>
      </c>
      <c r="C305" s="77" t="s">
        <v>226</v>
      </c>
      <c r="D305" s="52" t="s">
        <v>407</v>
      </c>
      <c r="E305" s="53">
        <v>1</v>
      </c>
      <c r="F305" s="81" t="s">
        <v>758</v>
      </c>
      <c r="G305" s="35">
        <v>0</v>
      </c>
      <c r="H305" s="86">
        <v>849.76</v>
      </c>
      <c r="I305" s="127">
        <f t="shared" si="26"/>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7">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19</v>
      </c>
      <c r="D308" s="23">
        <v>0</v>
      </c>
      <c r="E308" s="23">
        <f t="shared" si="27"/>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7"/>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7"/>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7"/>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7"/>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31</v>
      </c>
      <c r="D313" s="20">
        <f t="shared" ref="D313:E313" si="28">SUM(D307:D312)</f>
        <v>0</v>
      </c>
      <c r="E313" s="20">
        <f t="shared" si="28"/>
        <v>31</v>
      </c>
      <c r="F313" s="36"/>
      <c r="G313" s="39">
        <f t="shared" ref="G313:H313" si="29">SUM(G307:G312)</f>
        <v>0</v>
      </c>
      <c r="H313" s="39">
        <f t="shared" si="29"/>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217</v>
      </c>
      <c r="D316" s="20">
        <f>SUM(D188+D200+D233+D249+D260+D271+D313)</f>
        <v>11</v>
      </c>
      <c r="E316" s="20">
        <f>SUM(E188+E200+E233+E249+E260+E271+E313)</f>
        <v>228</v>
      </c>
      <c r="F316" s="21"/>
      <c r="G316" s="39">
        <f>SUM(H188+G200+G233+G249+G260+G271+G313)</f>
        <v>167500.67999999996</v>
      </c>
      <c r="H316" s="39">
        <f>SUM(I188+H200+H233+H249+H260+H271+H313)</f>
        <v>903481.84999999974</v>
      </c>
      <c r="I316" s="39">
        <f>SUM(J188+I200+I233+I249+I260+I271+I313)</f>
        <v>1159271.0799999998</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customFormat="1" ht="14" x14ac:dyDescent="0.3"/>
    <row r="402" customFormat="1" ht="14" x14ac:dyDescent="0.3"/>
    <row r="403" customFormat="1" ht="14" x14ac:dyDescent="0.3"/>
    <row r="404" customFormat="1" ht="14" x14ac:dyDescent="0.3"/>
    <row r="405" customFormat="1" ht="14" x14ac:dyDescent="0.3"/>
    <row r="406" customFormat="1" ht="14" x14ac:dyDescent="0.3"/>
    <row r="407" customFormat="1" ht="14" x14ac:dyDescent="0.3"/>
    <row r="408" customFormat="1" ht="14" x14ac:dyDescent="0.3"/>
    <row r="409" customFormat="1" ht="14" x14ac:dyDescent="0.3"/>
    <row r="410" customFormat="1" ht="14" x14ac:dyDescent="0.3"/>
    <row r="411" customFormat="1" ht="14" x14ac:dyDescent="0.3"/>
    <row r="412" customFormat="1" ht="14" x14ac:dyDescent="0.3"/>
    <row r="413" customFormat="1" ht="14" x14ac:dyDescent="0.3"/>
    <row r="414" customFormat="1" ht="14" x14ac:dyDescent="0.3"/>
    <row r="415" customFormat="1" ht="14" x14ac:dyDescent="0.3"/>
    <row r="416" customFormat="1" ht="14" x14ac:dyDescent="0.3"/>
    <row r="417" customFormat="1" ht="14" x14ac:dyDescent="0.3"/>
    <row r="418" customFormat="1" ht="14" x14ac:dyDescent="0.3"/>
    <row r="419" customFormat="1" ht="14" x14ac:dyDescent="0.3"/>
    <row r="420" customFormat="1" ht="14" x14ac:dyDescent="0.3"/>
    <row r="421" customFormat="1" ht="14" x14ac:dyDescent="0.3"/>
    <row r="422" customFormat="1" ht="14" x14ac:dyDescent="0.3"/>
    <row r="423" customFormat="1" ht="14" x14ac:dyDescent="0.3"/>
    <row r="424" customFormat="1" ht="14" x14ac:dyDescent="0.3"/>
    <row r="425" customFormat="1" ht="14" x14ac:dyDescent="0.3"/>
    <row r="426" customFormat="1" ht="14" x14ac:dyDescent="0.3"/>
    <row r="427" customFormat="1" ht="14" x14ac:dyDescent="0.3"/>
    <row r="428" customFormat="1" ht="14" x14ac:dyDescent="0.3"/>
    <row r="429" customFormat="1" ht="14" x14ac:dyDescent="0.3"/>
    <row r="430" customFormat="1" ht="14" x14ac:dyDescent="0.3"/>
    <row r="431" customFormat="1" ht="14" x14ac:dyDescent="0.3"/>
    <row r="432" customFormat="1" ht="14" x14ac:dyDescent="0.3"/>
    <row r="433" customFormat="1" ht="14" x14ac:dyDescent="0.3"/>
    <row r="434" customFormat="1" ht="14" x14ac:dyDescent="0.3"/>
    <row r="435" customFormat="1" ht="14" x14ac:dyDescent="0.3"/>
    <row r="436" customFormat="1" ht="14" x14ac:dyDescent="0.3"/>
    <row r="437" customFormat="1" ht="14" x14ac:dyDescent="0.3"/>
    <row r="438" customFormat="1" ht="14" x14ac:dyDescent="0.3"/>
    <row r="439" customFormat="1" ht="14" x14ac:dyDescent="0.3"/>
    <row r="440" customFormat="1" ht="14" x14ac:dyDescent="0.3"/>
    <row r="441" customFormat="1" ht="14" x14ac:dyDescent="0.3"/>
    <row r="442" customFormat="1" ht="14" x14ac:dyDescent="0.3"/>
    <row r="443" customFormat="1" ht="14" x14ac:dyDescent="0.3"/>
    <row r="444" customFormat="1" ht="14" x14ac:dyDescent="0.3"/>
    <row r="445" customFormat="1" ht="14" x14ac:dyDescent="0.3"/>
    <row r="446" customFormat="1" ht="14" x14ac:dyDescent="0.3"/>
    <row r="447" customFormat="1" ht="14" x14ac:dyDescent="0.3"/>
    <row r="448" customFormat="1" ht="14" x14ac:dyDescent="0.3"/>
    <row r="449" customFormat="1" ht="14" x14ac:dyDescent="0.3"/>
    <row r="450" customFormat="1" ht="14" x14ac:dyDescent="0.3"/>
    <row r="451" customFormat="1" ht="14" x14ac:dyDescent="0.3"/>
    <row r="452" customFormat="1" ht="14" x14ac:dyDescent="0.3"/>
    <row r="453" customFormat="1" ht="14" x14ac:dyDescent="0.3"/>
    <row r="454" customFormat="1" ht="14" x14ac:dyDescent="0.3"/>
    <row r="455" customFormat="1" ht="14" x14ac:dyDescent="0.3"/>
    <row r="456" customFormat="1" ht="14" x14ac:dyDescent="0.3"/>
    <row r="457" customFormat="1" ht="14" x14ac:dyDescent="0.3"/>
    <row r="458" customFormat="1" ht="14" x14ac:dyDescent="0.3"/>
    <row r="459" customFormat="1" ht="14" x14ac:dyDescent="0.3"/>
    <row r="460" customFormat="1" ht="14" x14ac:dyDescent="0.3"/>
    <row r="461" customFormat="1" ht="14" x14ac:dyDescent="0.3"/>
    <row r="462" customFormat="1" ht="14" x14ac:dyDescent="0.3"/>
    <row r="463" customFormat="1" ht="14" x14ac:dyDescent="0.3"/>
    <row r="464" customFormat="1" ht="14" x14ac:dyDescent="0.3"/>
    <row r="465" customFormat="1" ht="14" x14ac:dyDescent="0.3"/>
    <row r="466" customFormat="1" ht="14" x14ac:dyDescent="0.3"/>
    <row r="467" customFormat="1" ht="14" x14ac:dyDescent="0.3"/>
    <row r="468" customFormat="1" ht="14" x14ac:dyDescent="0.3"/>
    <row r="469" customFormat="1" ht="14" x14ac:dyDescent="0.3"/>
    <row r="470" customFormat="1" ht="14" x14ac:dyDescent="0.3"/>
    <row r="471" customFormat="1" ht="14" x14ac:dyDescent="0.3"/>
    <row r="472" customFormat="1" ht="14" x14ac:dyDescent="0.3"/>
    <row r="473" customFormat="1" ht="14" x14ac:dyDescent="0.3"/>
    <row r="474" customFormat="1" ht="14" x14ac:dyDescent="0.3"/>
    <row r="475" customFormat="1" ht="14" x14ac:dyDescent="0.3"/>
    <row r="476" customFormat="1" ht="14" x14ac:dyDescent="0.3"/>
    <row r="477" customFormat="1" ht="14" x14ac:dyDescent="0.3"/>
    <row r="478" customFormat="1" ht="14" x14ac:dyDescent="0.3"/>
    <row r="479" customFormat="1" ht="14" x14ac:dyDescent="0.3"/>
    <row r="480" customFormat="1" ht="14" x14ac:dyDescent="0.3"/>
    <row r="481" customFormat="1" ht="14" x14ac:dyDescent="0.3"/>
    <row r="482" customFormat="1" ht="14" x14ac:dyDescent="0.3"/>
    <row r="483" customFormat="1" ht="14" x14ac:dyDescent="0.3"/>
    <row r="484" customFormat="1" ht="14" x14ac:dyDescent="0.3"/>
    <row r="485" customFormat="1" ht="14" x14ac:dyDescent="0.3"/>
    <row r="486" customFormat="1" ht="14" x14ac:dyDescent="0.3"/>
    <row r="487" customFormat="1" ht="14" x14ac:dyDescent="0.3"/>
    <row r="488" customFormat="1" ht="14" x14ac:dyDescent="0.3"/>
    <row r="489" customFormat="1" ht="14" x14ac:dyDescent="0.3"/>
    <row r="490" customFormat="1" ht="14" x14ac:dyDescent="0.3"/>
    <row r="491" customFormat="1" ht="14" x14ac:dyDescent="0.3"/>
    <row r="492" customFormat="1" ht="14" x14ac:dyDescent="0.3"/>
    <row r="493" customFormat="1" ht="14" x14ac:dyDescent="0.3"/>
    <row r="494" customFormat="1" ht="14" x14ac:dyDescent="0.3"/>
    <row r="495" customFormat="1" ht="14" x14ac:dyDescent="0.3"/>
    <row r="496" customFormat="1" ht="14" x14ac:dyDescent="0.3"/>
    <row r="497" customFormat="1" ht="14" x14ac:dyDescent="0.3"/>
    <row r="498" customFormat="1" ht="14" x14ac:dyDescent="0.3"/>
    <row r="499" customFormat="1" ht="14" x14ac:dyDescent="0.3"/>
    <row r="500" customFormat="1" ht="14" x14ac:dyDescent="0.3"/>
    <row r="501" customFormat="1" ht="14" x14ac:dyDescent="0.3"/>
    <row r="502" customFormat="1" ht="14" x14ac:dyDescent="0.3"/>
    <row r="503" customFormat="1" ht="14" x14ac:dyDescent="0.3"/>
    <row r="504" customFormat="1" ht="14" x14ac:dyDescent="0.3"/>
    <row r="505" customFormat="1" ht="14" x14ac:dyDescent="0.3"/>
    <row r="506" customFormat="1" ht="14" x14ac:dyDescent="0.3"/>
    <row r="507" customFormat="1" ht="14" x14ac:dyDescent="0.3"/>
    <row r="508" customFormat="1" ht="14" x14ac:dyDescent="0.3"/>
    <row r="509" customFormat="1" ht="14" x14ac:dyDescent="0.3"/>
    <row r="510" customFormat="1" ht="14" x14ac:dyDescent="0.3"/>
    <row r="511" customFormat="1" ht="14" x14ac:dyDescent="0.3"/>
    <row r="512" customFormat="1" ht="14" x14ac:dyDescent="0.3"/>
    <row r="513" customFormat="1" ht="14" x14ac:dyDescent="0.3"/>
    <row r="514" customFormat="1" ht="14" x14ac:dyDescent="0.3"/>
    <row r="515" customFormat="1" ht="14" x14ac:dyDescent="0.3"/>
    <row r="516" customFormat="1" ht="14" x14ac:dyDescent="0.3"/>
    <row r="517" customFormat="1" ht="14" x14ac:dyDescent="0.3"/>
    <row r="518" customFormat="1" ht="14" x14ac:dyDescent="0.3"/>
    <row r="519" customFormat="1" ht="14" x14ac:dyDescent="0.3"/>
    <row r="520" customFormat="1" ht="14" x14ac:dyDescent="0.3"/>
    <row r="521" customFormat="1" ht="14" x14ac:dyDescent="0.3"/>
    <row r="522" customFormat="1" ht="14" x14ac:dyDescent="0.3"/>
    <row r="523" customFormat="1" ht="14" x14ac:dyDescent="0.3"/>
    <row r="524" customFormat="1" ht="14" x14ac:dyDescent="0.3"/>
    <row r="525" customFormat="1" ht="14" x14ac:dyDescent="0.3"/>
    <row r="526" customFormat="1" ht="14" x14ac:dyDescent="0.3"/>
    <row r="527" customFormat="1" ht="14" x14ac:dyDescent="0.3"/>
    <row r="528" customFormat="1" ht="14" x14ac:dyDescent="0.3"/>
    <row r="529" customFormat="1" ht="14" x14ac:dyDescent="0.3"/>
    <row r="530" customFormat="1" ht="14" x14ac:dyDescent="0.3"/>
    <row r="531" customFormat="1" ht="14" x14ac:dyDescent="0.3"/>
    <row r="532" customFormat="1" ht="14" x14ac:dyDescent="0.3"/>
    <row r="533" customFormat="1" ht="14" x14ac:dyDescent="0.3"/>
    <row r="534" customFormat="1" ht="14" x14ac:dyDescent="0.3"/>
    <row r="535" customFormat="1" ht="14" x14ac:dyDescent="0.3"/>
    <row r="536" customFormat="1" ht="14" x14ac:dyDescent="0.3"/>
    <row r="537" customFormat="1" ht="14" x14ac:dyDescent="0.3"/>
    <row r="538" customFormat="1" ht="14" x14ac:dyDescent="0.3"/>
    <row r="539" customFormat="1" ht="14" x14ac:dyDescent="0.3"/>
    <row r="540" customFormat="1" ht="14" x14ac:dyDescent="0.3"/>
    <row r="541" customFormat="1" ht="14" x14ac:dyDescent="0.3"/>
    <row r="542" customFormat="1" ht="14" x14ac:dyDescent="0.3"/>
    <row r="543" customFormat="1" ht="14" x14ac:dyDescent="0.3"/>
    <row r="544" customFormat="1" ht="14" x14ac:dyDescent="0.3"/>
    <row r="545" customFormat="1" ht="14" x14ac:dyDescent="0.3"/>
    <row r="546" customFormat="1" ht="14" x14ac:dyDescent="0.3"/>
    <row r="547" customFormat="1" ht="14" x14ac:dyDescent="0.3"/>
    <row r="548" customFormat="1" ht="14" x14ac:dyDescent="0.3"/>
    <row r="549" customFormat="1" ht="14" x14ac:dyDescent="0.3"/>
    <row r="550" customFormat="1" ht="14" x14ac:dyDescent="0.3"/>
    <row r="551" customFormat="1" ht="14" x14ac:dyDescent="0.3"/>
    <row r="552" customFormat="1" ht="14" x14ac:dyDescent="0.3"/>
    <row r="553" customFormat="1" ht="14" x14ac:dyDescent="0.3"/>
    <row r="554" customFormat="1" ht="14" x14ac:dyDescent="0.3"/>
    <row r="555" customFormat="1" ht="14" x14ac:dyDescent="0.3"/>
    <row r="556" customFormat="1" ht="14" x14ac:dyDescent="0.3"/>
    <row r="557" customFormat="1" ht="14" x14ac:dyDescent="0.3"/>
    <row r="558" customFormat="1" ht="14" x14ac:dyDescent="0.3"/>
    <row r="559" customFormat="1" ht="14" x14ac:dyDescent="0.3"/>
    <row r="560" customFormat="1" ht="14" x14ac:dyDescent="0.3"/>
    <row r="561" customFormat="1" ht="14" x14ac:dyDescent="0.3"/>
    <row r="562" customFormat="1" ht="14" x14ac:dyDescent="0.3"/>
    <row r="563" customFormat="1" ht="14" x14ac:dyDescent="0.3"/>
    <row r="564" customFormat="1" ht="14" x14ac:dyDescent="0.3"/>
    <row r="565" customFormat="1" ht="14" x14ac:dyDescent="0.3"/>
    <row r="566" customFormat="1" ht="14" x14ac:dyDescent="0.3"/>
    <row r="567" customFormat="1" ht="14" x14ac:dyDescent="0.3"/>
    <row r="568" customFormat="1" ht="14" x14ac:dyDescent="0.3"/>
    <row r="569" customFormat="1" ht="14" x14ac:dyDescent="0.3"/>
    <row r="570" customFormat="1" ht="14" x14ac:dyDescent="0.3"/>
    <row r="571" customFormat="1" ht="14" x14ac:dyDescent="0.3"/>
    <row r="572" customFormat="1" ht="14" x14ac:dyDescent="0.3"/>
    <row r="573" customFormat="1" ht="14" x14ac:dyDescent="0.3"/>
    <row r="574" customFormat="1" ht="14" x14ac:dyDescent="0.3"/>
    <row r="575" customFormat="1" ht="14" x14ac:dyDescent="0.3"/>
    <row r="576" customFormat="1" ht="14" x14ac:dyDescent="0.3"/>
    <row r="577" customFormat="1" ht="14" x14ac:dyDescent="0.3"/>
    <row r="578" customFormat="1" ht="14" x14ac:dyDescent="0.3"/>
    <row r="579" customFormat="1" ht="14" x14ac:dyDescent="0.3"/>
    <row r="580" customFormat="1" ht="14" x14ac:dyDescent="0.3"/>
    <row r="581" customFormat="1" ht="14" x14ac:dyDescent="0.3"/>
    <row r="582" customFormat="1" ht="14" x14ac:dyDescent="0.3"/>
    <row r="583" customFormat="1" ht="14" x14ac:dyDescent="0.3"/>
    <row r="584" customFormat="1" ht="14" x14ac:dyDescent="0.3"/>
    <row r="585" customFormat="1" ht="14" x14ac:dyDescent="0.3"/>
    <row r="586" customFormat="1" ht="14" x14ac:dyDescent="0.3"/>
    <row r="587" customFormat="1" ht="14" x14ac:dyDescent="0.3"/>
    <row r="588" customFormat="1" ht="14" x14ac:dyDescent="0.3"/>
    <row r="589" customFormat="1" ht="14" x14ac:dyDescent="0.3"/>
    <row r="590" customFormat="1" ht="14" x14ac:dyDescent="0.3"/>
    <row r="591" customFormat="1" ht="14" x14ac:dyDescent="0.3"/>
    <row r="592" customFormat="1" ht="14" x14ac:dyDescent="0.3"/>
    <row r="593" customFormat="1" ht="14" x14ac:dyDescent="0.3"/>
    <row r="594" customFormat="1" ht="14" x14ac:dyDescent="0.3"/>
    <row r="595" customFormat="1" ht="14" x14ac:dyDescent="0.3"/>
    <row r="596" customFormat="1" ht="14" x14ac:dyDescent="0.3"/>
    <row r="597" customFormat="1" ht="14" x14ac:dyDescent="0.3"/>
    <row r="598" customFormat="1" ht="14" x14ac:dyDescent="0.3"/>
    <row r="599" customFormat="1" ht="14" x14ac:dyDescent="0.3"/>
    <row r="600" customFormat="1" ht="14" x14ac:dyDescent="0.3"/>
    <row r="601" customFormat="1" ht="14" x14ac:dyDescent="0.3"/>
    <row r="602" customFormat="1" ht="14" x14ac:dyDescent="0.3"/>
    <row r="603" customFormat="1" ht="14" x14ac:dyDescent="0.3"/>
    <row r="604" customFormat="1" ht="14" x14ac:dyDescent="0.3"/>
    <row r="605" customFormat="1" ht="14" x14ac:dyDescent="0.3"/>
    <row r="606" customFormat="1" ht="14" x14ac:dyDescent="0.3"/>
    <row r="607" customFormat="1" ht="14" x14ac:dyDescent="0.3"/>
    <row r="608" customFormat="1" ht="14" x14ac:dyDescent="0.3"/>
    <row r="609" customFormat="1" ht="14" x14ac:dyDescent="0.3"/>
    <row r="610" customFormat="1" ht="14" x14ac:dyDescent="0.3"/>
    <row r="611" customFormat="1" ht="14" x14ac:dyDescent="0.3"/>
    <row r="612" customFormat="1" ht="14" x14ac:dyDescent="0.3"/>
    <row r="613" customFormat="1" ht="14" x14ac:dyDescent="0.3"/>
    <row r="614" customFormat="1" ht="14" x14ac:dyDescent="0.3"/>
    <row r="615" customFormat="1" ht="14" x14ac:dyDescent="0.3"/>
    <row r="616" customFormat="1" ht="14" x14ac:dyDescent="0.3"/>
    <row r="617" customFormat="1" ht="14" x14ac:dyDescent="0.3"/>
    <row r="618" customFormat="1" ht="14" x14ac:dyDescent="0.3"/>
    <row r="619" customFormat="1" ht="14" x14ac:dyDescent="0.3"/>
    <row r="620" customFormat="1" ht="14" x14ac:dyDescent="0.3"/>
    <row r="621" customFormat="1" ht="14" x14ac:dyDescent="0.3"/>
    <row r="622" customFormat="1" ht="14" x14ac:dyDescent="0.3"/>
    <row r="623" customFormat="1" ht="14" x14ac:dyDescent="0.3"/>
    <row r="624" customFormat="1" ht="14" x14ac:dyDescent="0.3"/>
    <row r="625" customFormat="1" ht="14" x14ac:dyDescent="0.3"/>
    <row r="626" customFormat="1" ht="14" x14ac:dyDescent="0.3"/>
    <row r="627" customFormat="1" ht="14" x14ac:dyDescent="0.3"/>
    <row r="628" customFormat="1" ht="14" x14ac:dyDescent="0.3"/>
    <row r="629" customFormat="1" ht="14" x14ac:dyDescent="0.3"/>
    <row r="630" customFormat="1" ht="14" x14ac:dyDescent="0.3"/>
    <row r="631" customFormat="1" ht="14" x14ac:dyDescent="0.3"/>
    <row r="632" customFormat="1" ht="14" x14ac:dyDescent="0.3"/>
    <row r="633" customFormat="1" ht="14" x14ac:dyDescent="0.3"/>
    <row r="634" customFormat="1" ht="14" x14ac:dyDescent="0.3"/>
    <row r="635" customFormat="1" ht="14" x14ac:dyDescent="0.3"/>
    <row r="636" customFormat="1" ht="14" x14ac:dyDescent="0.3"/>
    <row r="637" customFormat="1" ht="14" x14ac:dyDescent="0.3"/>
    <row r="638" customFormat="1" ht="14" x14ac:dyDescent="0.3"/>
    <row r="639" customFormat="1" ht="14" x14ac:dyDescent="0.3"/>
    <row r="640" customFormat="1" ht="14" x14ac:dyDescent="0.3"/>
    <row r="641" customFormat="1" ht="14" x14ac:dyDescent="0.3"/>
    <row r="642" customFormat="1" ht="14" x14ac:dyDescent="0.3"/>
    <row r="643" customFormat="1" ht="14" x14ac:dyDescent="0.3"/>
    <row r="644" customFormat="1" ht="14" x14ac:dyDescent="0.3"/>
    <row r="645" customFormat="1" ht="14" x14ac:dyDescent="0.3"/>
    <row r="646" customFormat="1" ht="14" x14ac:dyDescent="0.3"/>
    <row r="647" customFormat="1" ht="14" x14ac:dyDescent="0.3"/>
    <row r="648" customFormat="1" ht="14" x14ac:dyDescent="0.3"/>
    <row r="649" customFormat="1" ht="14" x14ac:dyDescent="0.3"/>
    <row r="650" customFormat="1" ht="14" x14ac:dyDescent="0.3"/>
    <row r="651" customFormat="1" ht="14" x14ac:dyDescent="0.3"/>
    <row r="652" customFormat="1" ht="14" x14ac:dyDescent="0.3"/>
    <row r="653" customFormat="1" ht="14" x14ac:dyDescent="0.3"/>
    <row r="654" customFormat="1" ht="14" x14ac:dyDescent="0.3"/>
    <row r="655" customFormat="1" ht="14" x14ac:dyDescent="0.3"/>
    <row r="656" customFormat="1" ht="14" x14ac:dyDescent="0.3"/>
    <row r="657" customFormat="1" ht="14" x14ac:dyDescent="0.3"/>
    <row r="658" customFormat="1" ht="14" x14ac:dyDescent="0.3"/>
    <row r="659" customFormat="1" ht="14" x14ac:dyDescent="0.3"/>
    <row r="660" customFormat="1" ht="14" x14ac:dyDescent="0.3"/>
    <row r="661" customFormat="1" ht="14" x14ac:dyDescent="0.3"/>
    <row r="662" customFormat="1" ht="14" x14ac:dyDescent="0.3"/>
    <row r="663" customFormat="1" ht="14" x14ac:dyDescent="0.3"/>
    <row r="664" customFormat="1" ht="14" x14ac:dyDescent="0.3"/>
    <row r="665" customFormat="1" ht="14" x14ac:dyDescent="0.3"/>
    <row r="666" customFormat="1" ht="14" x14ac:dyDescent="0.3"/>
    <row r="667" customFormat="1" ht="14" x14ac:dyDescent="0.3"/>
    <row r="668" customFormat="1" ht="14" x14ac:dyDescent="0.3"/>
    <row r="669" customFormat="1" ht="14" x14ac:dyDescent="0.3"/>
    <row r="670" customFormat="1" ht="14" x14ac:dyDescent="0.3"/>
    <row r="671" customFormat="1" ht="14" x14ac:dyDescent="0.3"/>
    <row r="672" customFormat="1" ht="14" x14ac:dyDescent="0.3"/>
    <row r="673" customFormat="1" ht="14" x14ac:dyDescent="0.3"/>
    <row r="674" customFormat="1" ht="14" x14ac:dyDescent="0.3"/>
    <row r="675" customFormat="1" ht="14" x14ac:dyDescent="0.3"/>
    <row r="676" customFormat="1" ht="14" x14ac:dyDescent="0.3"/>
    <row r="677" customFormat="1" ht="14" x14ac:dyDescent="0.3"/>
    <row r="678" customFormat="1" ht="14" x14ac:dyDescent="0.3"/>
    <row r="679" customFormat="1" ht="14" x14ac:dyDescent="0.3"/>
    <row r="680" customFormat="1" ht="14" x14ac:dyDescent="0.3"/>
    <row r="681" customFormat="1" ht="14" x14ac:dyDescent="0.3"/>
    <row r="682" customFormat="1" ht="14" x14ac:dyDescent="0.3"/>
    <row r="683" customFormat="1" ht="14" x14ac:dyDescent="0.3"/>
    <row r="684" customFormat="1" ht="14" x14ac:dyDescent="0.3"/>
    <row r="685" customFormat="1" ht="14" x14ac:dyDescent="0.3"/>
    <row r="686" customFormat="1" ht="14" x14ac:dyDescent="0.3"/>
    <row r="687" customFormat="1" ht="14" x14ac:dyDescent="0.3"/>
    <row r="688" customFormat="1" ht="14" x14ac:dyDescent="0.3"/>
    <row r="689" customFormat="1" ht="14" x14ac:dyDescent="0.3"/>
    <row r="690" customFormat="1" ht="14" x14ac:dyDescent="0.3"/>
    <row r="691" customFormat="1" ht="14" x14ac:dyDescent="0.3"/>
    <row r="692" customFormat="1" ht="14" x14ac:dyDescent="0.3"/>
    <row r="693" customFormat="1" ht="14" x14ac:dyDescent="0.3"/>
    <row r="694" customFormat="1" ht="14" x14ac:dyDescent="0.3"/>
    <row r="695" customFormat="1" ht="14" x14ac:dyDescent="0.3"/>
    <row r="696" customFormat="1" ht="14" x14ac:dyDescent="0.3"/>
    <row r="697" customFormat="1" ht="14" x14ac:dyDescent="0.3"/>
    <row r="698" customFormat="1" ht="14" x14ac:dyDescent="0.3"/>
    <row r="699" customFormat="1" ht="14" x14ac:dyDescent="0.3"/>
    <row r="700" customFormat="1" ht="14" x14ac:dyDescent="0.3"/>
    <row r="701" customFormat="1" ht="14" x14ac:dyDescent="0.3"/>
    <row r="702" customFormat="1" ht="14" x14ac:dyDescent="0.3"/>
    <row r="703" customFormat="1" ht="14" x14ac:dyDescent="0.3"/>
    <row r="704" customFormat="1" ht="14" x14ac:dyDescent="0.3"/>
    <row r="705" customFormat="1" ht="14" x14ac:dyDescent="0.3"/>
    <row r="706" customFormat="1" ht="14" x14ac:dyDescent="0.3"/>
    <row r="707" customFormat="1" ht="14" x14ac:dyDescent="0.3"/>
    <row r="708" customFormat="1" ht="14" x14ac:dyDescent="0.3"/>
    <row r="709" customFormat="1" ht="14" x14ac:dyDescent="0.3"/>
    <row r="710" customFormat="1" ht="14" x14ac:dyDescent="0.3"/>
    <row r="711" customFormat="1" ht="14" x14ac:dyDescent="0.3"/>
    <row r="712" customFormat="1" ht="14" x14ac:dyDescent="0.3"/>
    <row r="713" customFormat="1" ht="14" x14ac:dyDescent="0.3"/>
    <row r="714" customFormat="1" ht="14" x14ac:dyDescent="0.3"/>
    <row r="715" customFormat="1" ht="14" x14ac:dyDescent="0.3"/>
    <row r="716" customFormat="1" ht="14" x14ac:dyDescent="0.3"/>
    <row r="717" customFormat="1" ht="14" x14ac:dyDescent="0.3"/>
    <row r="718" customFormat="1" ht="14" x14ac:dyDescent="0.3"/>
    <row r="719" customFormat="1" ht="14" x14ac:dyDescent="0.3"/>
    <row r="720" customFormat="1" ht="14" x14ac:dyDescent="0.3"/>
    <row r="721" customFormat="1" ht="14" x14ac:dyDescent="0.3"/>
    <row r="722" customFormat="1" ht="14" x14ac:dyDescent="0.3"/>
    <row r="723" customFormat="1" ht="14" x14ac:dyDescent="0.3"/>
    <row r="724" customFormat="1" ht="14" x14ac:dyDescent="0.3"/>
    <row r="725" customFormat="1" ht="14" x14ac:dyDescent="0.3"/>
    <row r="726" customFormat="1" ht="14" x14ac:dyDescent="0.3"/>
    <row r="727" customFormat="1" ht="14" x14ac:dyDescent="0.3"/>
    <row r="728" customFormat="1" ht="14" x14ac:dyDescent="0.3"/>
    <row r="729" customFormat="1" ht="14" x14ac:dyDescent="0.3"/>
    <row r="730" customFormat="1" ht="14" x14ac:dyDescent="0.3"/>
    <row r="731" customFormat="1" ht="14" x14ac:dyDescent="0.3"/>
    <row r="732" customFormat="1" ht="14" x14ac:dyDescent="0.3"/>
    <row r="733" customFormat="1" ht="14" x14ac:dyDescent="0.3"/>
    <row r="734" customFormat="1" ht="14" x14ac:dyDescent="0.3"/>
    <row r="735" customFormat="1" ht="14" x14ac:dyDescent="0.3"/>
    <row r="736" customFormat="1" ht="14" x14ac:dyDescent="0.3"/>
    <row r="737" customFormat="1" ht="14" x14ac:dyDescent="0.3"/>
    <row r="738" customFormat="1" ht="14" x14ac:dyDescent="0.3"/>
    <row r="739" customFormat="1" ht="14" x14ac:dyDescent="0.3"/>
    <row r="740" customFormat="1" ht="14" x14ac:dyDescent="0.3"/>
    <row r="741" customFormat="1" ht="14" x14ac:dyDescent="0.3"/>
    <row r="742" customFormat="1" ht="14" x14ac:dyDescent="0.3"/>
    <row r="743" customFormat="1" ht="14" x14ac:dyDescent="0.3"/>
    <row r="744" customFormat="1" ht="14" x14ac:dyDescent="0.3"/>
    <row r="745" customFormat="1" ht="14" x14ac:dyDescent="0.3"/>
    <row r="746" customFormat="1" ht="14" x14ac:dyDescent="0.3"/>
    <row r="747" customFormat="1" ht="14" x14ac:dyDescent="0.3"/>
    <row r="748" customFormat="1" ht="14" x14ac:dyDescent="0.3"/>
    <row r="749" customFormat="1" ht="14" x14ac:dyDescent="0.3"/>
    <row r="750" customFormat="1" ht="14" x14ac:dyDescent="0.3"/>
    <row r="751" customFormat="1" ht="14" x14ac:dyDescent="0.3"/>
    <row r="752" customFormat="1" ht="14" x14ac:dyDescent="0.3"/>
    <row r="753" customFormat="1" ht="14" x14ac:dyDescent="0.3"/>
    <row r="754" customFormat="1" ht="14" x14ac:dyDescent="0.3"/>
    <row r="755" customFormat="1" ht="14" x14ac:dyDescent="0.3"/>
    <row r="756" customFormat="1" ht="14" x14ac:dyDescent="0.3"/>
    <row r="757" customFormat="1" ht="14" x14ac:dyDescent="0.3"/>
    <row r="758" customFormat="1" ht="14" x14ac:dyDescent="0.3"/>
    <row r="759" customFormat="1" ht="14" x14ac:dyDescent="0.3"/>
    <row r="760" customFormat="1" ht="14" x14ac:dyDescent="0.3"/>
    <row r="761" customFormat="1" ht="14" x14ac:dyDescent="0.3"/>
    <row r="762" customFormat="1" ht="14" x14ac:dyDescent="0.3"/>
    <row r="763" customFormat="1" ht="14" x14ac:dyDescent="0.3"/>
    <row r="764" customFormat="1" ht="14" x14ac:dyDescent="0.3"/>
    <row r="765" customFormat="1" ht="14" x14ac:dyDescent="0.3"/>
    <row r="766" customFormat="1" ht="14" x14ac:dyDescent="0.3"/>
    <row r="767" customFormat="1" ht="14" x14ac:dyDescent="0.3"/>
    <row r="768" customFormat="1" ht="14" x14ac:dyDescent="0.3"/>
    <row r="769" customFormat="1" ht="14" x14ac:dyDescent="0.3"/>
    <row r="770" customFormat="1" ht="14" x14ac:dyDescent="0.3"/>
    <row r="771" customFormat="1" ht="14" x14ac:dyDescent="0.3"/>
    <row r="772" customFormat="1" ht="14" x14ac:dyDescent="0.3"/>
    <row r="773" customFormat="1" ht="14" x14ac:dyDescent="0.3"/>
    <row r="774" customFormat="1" ht="14" x14ac:dyDescent="0.3"/>
    <row r="775" customFormat="1" ht="14" x14ac:dyDescent="0.3"/>
    <row r="776" customFormat="1" ht="14" x14ac:dyDescent="0.3"/>
    <row r="777" customFormat="1" ht="14" x14ac:dyDescent="0.3"/>
    <row r="778" customFormat="1" ht="14" x14ac:dyDescent="0.3"/>
    <row r="779" customFormat="1" ht="14" x14ac:dyDescent="0.3"/>
    <row r="780" customFormat="1" ht="14" x14ac:dyDescent="0.3"/>
    <row r="781" customFormat="1" ht="14" x14ac:dyDescent="0.3"/>
    <row r="782" customFormat="1" ht="14" x14ac:dyDescent="0.3"/>
    <row r="783" customFormat="1" ht="14" x14ac:dyDescent="0.3"/>
    <row r="784" customFormat="1" ht="14" x14ac:dyDescent="0.3"/>
    <row r="785" customFormat="1" ht="14" x14ac:dyDescent="0.3"/>
    <row r="786" customFormat="1" ht="14" x14ac:dyDescent="0.3"/>
    <row r="787" customFormat="1" ht="14" x14ac:dyDescent="0.3"/>
    <row r="788" customFormat="1" ht="14" x14ac:dyDescent="0.3"/>
    <row r="789" customFormat="1" ht="14" x14ac:dyDescent="0.3"/>
    <row r="790" customFormat="1" ht="14" x14ac:dyDescent="0.3"/>
    <row r="791" customFormat="1" ht="14" x14ac:dyDescent="0.3"/>
    <row r="792" customFormat="1" ht="14" x14ac:dyDescent="0.3"/>
    <row r="793" customFormat="1" ht="14" x14ac:dyDescent="0.3"/>
    <row r="794" customFormat="1" ht="14" x14ac:dyDescent="0.3"/>
    <row r="795" customFormat="1" ht="14" x14ac:dyDescent="0.3"/>
    <row r="796" customFormat="1" ht="14" x14ac:dyDescent="0.3"/>
    <row r="797" customFormat="1" ht="14" x14ac:dyDescent="0.3"/>
    <row r="798" customFormat="1" ht="14" x14ac:dyDescent="0.3"/>
    <row r="799" customFormat="1" ht="14" x14ac:dyDescent="0.3"/>
    <row r="800" customFormat="1" ht="14" x14ac:dyDescent="0.3"/>
    <row r="801" customFormat="1" ht="14" x14ac:dyDescent="0.3"/>
    <row r="802" customFormat="1" ht="14" x14ac:dyDescent="0.3"/>
    <row r="803" customFormat="1" ht="14" x14ac:dyDescent="0.3"/>
    <row r="804" customFormat="1" ht="14" x14ac:dyDescent="0.3"/>
    <row r="805" customFormat="1" ht="14" x14ac:dyDescent="0.3"/>
    <row r="806" customFormat="1" ht="14" x14ac:dyDescent="0.3"/>
    <row r="807" customFormat="1" ht="14" x14ac:dyDescent="0.3"/>
    <row r="808" customFormat="1" ht="14" x14ac:dyDescent="0.3"/>
    <row r="809" customFormat="1" ht="14" x14ac:dyDescent="0.3"/>
    <row r="810" customFormat="1" ht="14" x14ac:dyDescent="0.3"/>
    <row r="811" customFormat="1" ht="14" x14ac:dyDescent="0.3"/>
    <row r="812" customFormat="1" ht="14" x14ac:dyDescent="0.3"/>
    <row r="813" customFormat="1" ht="14" x14ac:dyDescent="0.3"/>
    <row r="814" customFormat="1" ht="14" x14ac:dyDescent="0.3"/>
    <row r="815" customFormat="1" ht="14" x14ac:dyDescent="0.3"/>
    <row r="816" customFormat="1" ht="14" x14ac:dyDescent="0.3"/>
    <row r="817" customFormat="1" ht="14" x14ac:dyDescent="0.3"/>
    <row r="818" customFormat="1" ht="14" x14ac:dyDescent="0.3"/>
    <row r="819" customFormat="1" ht="14" x14ac:dyDescent="0.3"/>
    <row r="820" customFormat="1" ht="14" x14ac:dyDescent="0.3"/>
    <row r="821" customFormat="1" ht="14" x14ac:dyDescent="0.3"/>
    <row r="822" customFormat="1" ht="14" x14ac:dyDescent="0.3"/>
    <row r="823" customFormat="1" ht="14" x14ac:dyDescent="0.3"/>
    <row r="824" customFormat="1" ht="14" x14ac:dyDescent="0.3"/>
    <row r="825" customFormat="1" ht="14" x14ac:dyDescent="0.3"/>
    <row r="826" customFormat="1" ht="14" x14ac:dyDescent="0.3"/>
    <row r="827" customFormat="1" ht="14" x14ac:dyDescent="0.3"/>
    <row r="828" customFormat="1" ht="14" x14ac:dyDescent="0.3"/>
    <row r="829" customFormat="1" ht="14" x14ac:dyDescent="0.3"/>
    <row r="830" customFormat="1" ht="14" x14ac:dyDescent="0.3"/>
    <row r="831" customFormat="1" ht="14" x14ac:dyDescent="0.3"/>
    <row r="832" customFormat="1" ht="14" x14ac:dyDescent="0.3"/>
    <row r="833" customFormat="1" ht="14" x14ac:dyDescent="0.3"/>
    <row r="834" customFormat="1" ht="14" x14ac:dyDescent="0.3"/>
    <row r="835" customFormat="1" ht="14" x14ac:dyDescent="0.3"/>
    <row r="836" customFormat="1" ht="14" x14ac:dyDescent="0.3"/>
    <row r="837" customFormat="1" ht="14" x14ac:dyDescent="0.3"/>
    <row r="838" customFormat="1" ht="14" x14ac:dyDescent="0.3"/>
    <row r="839" customFormat="1" ht="14" x14ac:dyDescent="0.3"/>
    <row r="840" customFormat="1" ht="14" x14ac:dyDescent="0.3"/>
    <row r="841" customFormat="1" ht="14" x14ac:dyDescent="0.3"/>
    <row r="842" customFormat="1" ht="14" x14ac:dyDescent="0.3"/>
    <row r="843" customFormat="1" ht="14" x14ac:dyDescent="0.3"/>
    <row r="844" customFormat="1" ht="14" x14ac:dyDescent="0.3"/>
    <row r="845" customFormat="1" ht="14" x14ac:dyDescent="0.3"/>
    <row r="846" customFormat="1" ht="14" x14ac:dyDescent="0.3"/>
    <row r="847" customFormat="1" ht="14" x14ac:dyDescent="0.3"/>
    <row r="848" customFormat="1" ht="14" x14ac:dyDescent="0.3"/>
    <row r="849" customFormat="1" ht="14" x14ac:dyDescent="0.3"/>
    <row r="850" customFormat="1" ht="14" x14ac:dyDescent="0.3"/>
    <row r="851" customFormat="1" ht="14" x14ac:dyDescent="0.3"/>
    <row r="852" customFormat="1" ht="14" x14ac:dyDescent="0.3"/>
    <row r="853" customFormat="1" ht="14" x14ac:dyDescent="0.3"/>
    <row r="854" customFormat="1" ht="14" x14ac:dyDescent="0.3"/>
    <row r="855" customFormat="1" ht="14" x14ac:dyDescent="0.3"/>
    <row r="856" customFormat="1" ht="14" x14ac:dyDescent="0.3"/>
    <row r="857" customFormat="1" ht="14" x14ac:dyDescent="0.3"/>
    <row r="858" customFormat="1" ht="14" x14ac:dyDescent="0.3"/>
    <row r="859" customFormat="1" ht="14" x14ac:dyDescent="0.3"/>
    <row r="860" customFormat="1" ht="14" x14ac:dyDescent="0.3"/>
    <row r="861" customFormat="1" ht="14" x14ac:dyDescent="0.3"/>
    <row r="862" customFormat="1" ht="14" x14ac:dyDescent="0.3"/>
    <row r="863" customFormat="1" ht="14" x14ac:dyDescent="0.3"/>
    <row r="864" customFormat="1" ht="14" x14ac:dyDescent="0.3"/>
    <row r="865" customFormat="1" ht="14" x14ac:dyDescent="0.3"/>
    <row r="866" customFormat="1" ht="14" x14ac:dyDescent="0.3"/>
    <row r="867" customFormat="1" ht="14" x14ac:dyDescent="0.3"/>
    <row r="868" customFormat="1" ht="14" x14ac:dyDescent="0.3"/>
    <row r="869" customFormat="1" ht="14" x14ac:dyDescent="0.3"/>
    <row r="870" customFormat="1" ht="14" x14ac:dyDescent="0.3"/>
    <row r="871" customFormat="1" ht="14" x14ac:dyDescent="0.3"/>
    <row r="872" customFormat="1" ht="14" x14ac:dyDescent="0.3"/>
    <row r="873" customFormat="1" ht="14" x14ac:dyDescent="0.3"/>
    <row r="874" customFormat="1" ht="14" x14ac:dyDescent="0.3"/>
    <row r="875" customFormat="1" ht="14" x14ac:dyDescent="0.3"/>
    <row r="876" customFormat="1" ht="14" x14ac:dyDescent="0.3"/>
    <row r="877" customFormat="1" ht="14" x14ac:dyDescent="0.3"/>
    <row r="878" customFormat="1" ht="14" x14ac:dyDescent="0.3"/>
    <row r="879" customFormat="1" ht="14" x14ac:dyDescent="0.3"/>
    <row r="880" customFormat="1" ht="14" x14ac:dyDescent="0.3"/>
    <row r="881" customFormat="1" ht="14" x14ac:dyDescent="0.3"/>
    <row r="882" customFormat="1" ht="14" x14ac:dyDescent="0.3"/>
    <row r="883" customFormat="1" ht="14" x14ac:dyDescent="0.3"/>
    <row r="884" customFormat="1" ht="14" x14ac:dyDescent="0.3"/>
    <row r="885" customFormat="1" ht="14" x14ac:dyDescent="0.3"/>
    <row r="886" customFormat="1" ht="14" x14ac:dyDescent="0.3"/>
    <row r="887" customFormat="1" ht="14" x14ac:dyDescent="0.3"/>
    <row r="888" customFormat="1" ht="14" x14ac:dyDescent="0.3"/>
    <row r="889" customFormat="1" ht="14" x14ac:dyDescent="0.3"/>
    <row r="890" customFormat="1" ht="14" x14ac:dyDescent="0.3"/>
    <row r="891" customFormat="1" ht="14" x14ac:dyDescent="0.3"/>
    <row r="892" customFormat="1" ht="14" x14ac:dyDescent="0.3"/>
    <row r="893" customFormat="1" ht="14" x14ac:dyDescent="0.3"/>
    <row r="894" customFormat="1" ht="14" x14ac:dyDescent="0.3"/>
    <row r="895" customFormat="1" ht="14" x14ac:dyDescent="0.3"/>
    <row r="896" customFormat="1" ht="14" x14ac:dyDescent="0.3"/>
    <row r="897" customFormat="1" ht="14" x14ac:dyDescent="0.3"/>
    <row r="898" customFormat="1" ht="14" x14ac:dyDescent="0.3"/>
    <row r="899" customFormat="1" ht="14" x14ac:dyDescent="0.3"/>
    <row r="900" customFormat="1" ht="14" x14ac:dyDescent="0.3"/>
    <row r="901" customFormat="1" ht="14" x14ac:dyDescent="0.3"/>
    <row r="902" customFormat="1" ht="14" x14ac:dyDescent="0.3"/>
    <row r="903" customFormat="1" ht="14" x14ac:dyDescent="0.3"/>
    <row r="904" customFormat="1" ht="14" x14ac:dyDescent="0.3"/>
    <row r="905" customFormat="1" ht="14" x14ac:dyDescent="0.3"/>
    <row r="906" customFormat="1" ht="14" x14ac:dyDescent="0.3"/>
    <row r="907" customFormat="1" ht="14" x14ac:dyDescent="0.3"/>
    <row r="908" customFormat="1" ht="14" x14ac:dyDescent="0.3"/>
    <row r="909" customFormat="1" ht="14" x14ac:dyDescent="0.3"/>
    <row r="910" customFormat="1" ht="14" x14ac:dyDescent="0.3"/>
    <row r="911" customFormat="1" ht="14" x14ac:dyDescent="0.3"/>
    <row r="912" customFormat="1" ht="14" x14ac:dyDescent="0.3"/>
    <row r="913" customFormat="1" ht="14" x14ac:dyDescent="0.3"/>
    <row r="914" customFormat="1" ht="14" x14ac:dyDescent="0.3"/>
    <row r="915" customFormat="1" ht="14" x14ac:dyDescent="0.3"/>
    <row r="916" customFormat="1" ht="14" x14ac:dyDescent="0.3"/>
    <row r="917" customFormat="1" ht="14" x14ac:dyDescent="0.3"/>
    <row r="918" customFormat="1" ht="14" x14ac:dyDescent="0.3"/>
    <row r="919" customFormat="1" ht="14" x14ac:dyDescent="0.3"/>
    <row r="920" customFormat="1" ht="14" x14ac:dyDescent="0.3"/>
    <row r="921" customFormat="1" ht="14" x14ac:dyDescent="0.3"/>
    <row r="922" customFormat="1" ht="14" x14ac:dyDescent="0.3"/>
    <row r="923" customFormat="1" ht="14" x14ac:dyDescent="0.3"/>
    <row r="924" customFormat="1" ht="14" x14ac:dyDescent="0.3"/>
    <row r="925" customFormat="1" ht="14" x14ac:dyDescent="0.3"/>
    <row r="926" customFormat="1" ht="14" x14ac:dyDescent="0.3"/>
    <row r="927" customFormat="1" ht="14" x14ac:dyDescent="0.3"/>
    <row r="928" customFormat="1" ht="14" x14ac:dyDescent="0.3"/>
    <row r="929" customFormat="1" ht="14" x14ac:dyDescent="0.3"/>
    <row r="930" customFormat="1" ht="14" x14ac:dyDescent="0.3"/>
    <row r="931" customFormat="1" ht="14" x14ac:dyDescent="0.3"/>
    <row r="932" customFormat="1" ht="14" x14ac:dyDescent="0.3"/>
    <row r="933" customFormat="1" ht="14" x14ac:dyDescent="0.3"/>
    <row r="934" customFormat="1" ht="14" x14ac:dyDescent="0.3"/>
    <row r="935" customFormat="1" ht="14" x14ac:dyDescent="0.3"/>
    <row r="936" customFormat="1" ht="14" x14ac:dyDescent="0.3"/>
    <row r="937" customFormat="1" ht="14" x14ac:dyDescent="0.3"/>
    <row r="938" customFormat="1" ht="14" x14ac:dyDescent="0.3"/>
    <row r="939" customFormat="1" ht="14" x14ac:dyDescent="0.3"/>
    <row r="940" customFormat="1" ht="14" x14ac:dyDescent="0.3"/>
    <row r="941" customFormat="1" ht="14" x14ac:dyDescent="0.3"/>
    <row r="942" customFormat="1" ht="14" x14ac:dyDescent="0.3"/>
    <row r="943" customFormat="1" ht="14" x14ac:dyDescent="0.3"/>
    <row r="944" customFormat="1" ht="14" x14ac:dyDescent="0.3"/>
    <row r="945" customFormat="1" ht="14" x14ac:dyDescent="0.3"/>
    <row r="946" customFormat="1" ht="14" x14ac:dyDescent="0.3"/>
    <row r="947" customFormat="1" ht="14" x14ac:dyDescent="0.3"/>
    <row r="948" customFormat="1" ht="14" x14ac:dyDescent="0.3"/>
    <row r="949" customFormat="1" ht="14" x14ac:dyDescent="0.3"/>
    <row r="950" customFormat="1" ht="14" x14ac:dyDescent="0.3"/>
    <row r="951" customFormat="1" ht="14" x14ac:dyDescent="0.3"/>
    <row r="952" customFormat="1" ht="14" x14ac:dyDescent="0.3"/>
    <row r="953" customFormat="1" ht="14" x14ac:dyDescent="0.3"/>
    <row r="954" customFormat="1" ht="14" x14ac:dyDescent="0.3"/>
    <row r="955" customFormat="1" ht="14" x14ac:dyDescent="0.3"/>
    <row r="956" customFormat="1" ht="14" x14ac:dyDescent="0.3"/>
    <row r="957" customFormat="1" ht="14" x14ac:dyDescent="0.3"/>
    <row r="958" customFormat="1" ht="14" x14ac:dyDescent="0.3"/>
    <row r="959" customFormat="1" ht="14" x14ac:dyDescent="0.3"/>
    <row r="960" customFormat="1" ht="14" x14ac:dyDescent="0.3"/>
    <row r="961" customFormat="1" ht="14" x14ac:dyDescent="0.3"/>
    <row r="962" customFormat="1" ht="14" x14ac:dyDescent="0.3"/>
    <row r="963" customFormat="1" ht="14" x14ac:dyDescent="0.3"/>
    <row r="964" customFormat="1" ht="14" x14ac:dyDescent="0.3"/>
    <row r="965" customFormat="1" ht="14" x14ac:dyDescent="0.3"/>
    <row r="966" customFormat="1" ht="14" x14ac:dyDescent="0.3"/>
    <row r="967" customFormat="1" ht="14" x14ac:dyDescent="0.3"/>
    <row r="968" customFormat="1" ht="14" x14ac:dyDescent="0.3"/>
    <row r="969" customFormat="1" ht="14" x14ac:dyDescent="0.3"/>
    <row r="970" customFormat="1" ht="14" x14ac:dyDescent="0.3"/>
    <row r="971" customFormat="1" ht="14" x14ac:dyDescent="0.3"/>
    <row r="972" customFormat="1" ht="14" x14ac:dyDescent="0.3"/>
    <row r="973" customFormat="1" ht="14" x14ac:dyDescent="0.3"/>
    <row r="974" customFormat="1" ht="14" x14ac:dyDescent="0.3"/>
    <row r="975" customFormat="1" ht="14" x14ac:dyDescent="0.3"/>
    <row r="976" customFormat="1" ht="14" x14ac:dyDescent="0.3"/>
    <row r="977" customFormat="1" ht="14" x14ac:dyDescent="0.3"/>
    <row r="978" customFormat="1" ht="14" x14ac:dyDescent="0.3"/>
    <row r="979" customFormat="1" ht="14" x14ac:dyDescent="0.3"/>
    <row r="980" customFormat="1" ht="14" x14ac:dyDescent="0.3"/>
    <row r="981" customFormat="1" ht="14" x14ac:dyDescent="0.3"/>
    <row r="982" customFormat="1" ht="14" x14ac:dyDescent="0.3"/>
    <row r="983" customFormat="1" ht="14" x14ac:dyDescent="0.3"/>
    <row r="984" customFormat="1" ht="14" x14ac:dyDescent="0.3"/>
    <row r="985" customFormat="1" ht="14" x14ac:dyDescent="0.3"/>
    <row r="986" customFormat="1" ht="14" x14ac:dyDescent="0.3"/>
    <row r="987" customFormat="1" ht="14" x14ac:dyDescent="0.3"/>
    <row r="988" customFormat="1" ht="14" x14ac:dyDescent="0.3"/>
    <row r="989" customFormat="1" ht="14" x14ac:dyDescent="0.3"/>
    <row r="990" customFormat="1" ht="14" x14ac:dyDescent="0.3"/>
    <row r="991" customFormat="1" ht="14" x14ac:dyDescent="0.3"/>
    <row r="992" customFormat="1" ht="14" x14ac:dyDescent="0.3"/>
    <row r="993" customFormat="1" ht="14" x14ac:dyDescent="0.3"/>
    <row r="994" customFormat="1" ht="14" x14ac:dyDescent="0.3"/>
    <row r="995" customFormat="1" ht="14" x14ac:dyDescent="0.3"/>
    <row r="996" customFormat="1" ht="14" x14ac:dyDescent="0.3"/>
    <row r="997" customFormat="1" ht="14" x14ac:dyDescent="0.3"/>
    <row r="998" customFormat="1" ht="14" x14ac:dyDescent="0.3"/>
    <row r="999" customFormat="1" ht="14" x14ac:dyDescent="0.3"/>
    <row r="1000" customFormat="1" ht="14" x14ac:dyDescent="0.3"/>
    <row r="1001" customFormat="1" ht="14" x14ac:dyDescent="0.3"/>
    <row r="1002" customFormat="1" ht="14" x14ac:dyDescent="0.3"/>
    <row r="1003" customFormat="1" ht="14" x14ac:dyDescent="0.3"/>
    <row r="1004" customFormat="1" ht="14" x14ac:dyDescent="0.3"/>
    <row r="1005" customFormat="1" ht="14" x14ac:dyDescent="0.3"/>
    <row r="1006" customFormat="1" ht="14" x14ac:dyDescent="0.3"/>
    <row r="1007" customFormat="1" ht="14" x14ac:dyDescent="0.3"/>
    <row r="1008" customFormat="1" ht="14" x14ac:dyDescent="0.3"/>
    <row r="1009" customFormat="1" ht="14" x14ac:dyDescent="0.3"/>
    <row r="1010" customFormat="1" ht="14" x14ac:dyDescent="0.3"/>
    <row r="1011" customFormat="1" ht="14" x14ac:dyDescent="0.3"/>
    <row r="1012" customFormat="1" ht="14" x14ac:dyDescent="0.3"/>
    <row r="1013" customFormat="1" ht="14" x14ac:dyDescent="0.3"/>
    <row r="1014" customFormat="1" ht="14" x14ac:dyDescent="0.3"/>
    <row r="1015" customFormat="1" ht="14" x14ac:dyDescent="0.3"/>
    <row r="1016" customFormat="1" ht="14" x14ac:dyDescent="0.3"/>
    <row r="1017" customFormat="1" ht="14" x14ac:dyDescent="0.3"/>
    <row r="1018" customFormat="1" ht="14" x14ac:dyDescent="0.3"/>
    <row r="1019" customFormat="1" ht="14" x14ac:dyDescent="0.3"/>
    <row r="1020" customFormat="1" ht="14" x14ac:dyDescent="0.3"/>
    <row r="1021" customFormat="1" ht="14" x14ac:dyDescent="0.3"/>
    <row r="1022" customFormat="1" ht="14" x14ac:dyDescent="0.3"/>
    <row r="1023" customFormat="1" ht="14" x14ac:dyDescent="0.3"/>
    <row r="1024" customFormat="1" ht="14" x14ac:dyDescent="0.3"/>
    <row r="1025" customFormat="1" ht="14" x14ac:dyDescent="0.3"/>
    <row r="1026" customFormat="1" ht="14" x14ac:dyDescent="0.3"/>
    <row r="1027" customFormat="1" ht="14" x14ac:dyDescent="0.3"/>
    <row r="1028" customFormat="1" ht="14" x14ac:dyDescent="0.3"/>
    <row r="1029" customFormat="1" ht="14" x14ac:dyDescent="0.3"/>
    <row r="1030" customFormat="1" ht="14" x14ac:dyDescent="0.3"/>
    <row r="1031" customFormat="1" ht="14" x14ac:dyDescent="0.3"/>
    <row r="1032" customFormat="1" ht="14" x14ac:dyDescent="0.3"/>
    <row r="1033" customFormat="1" ht="14" x14ac:dyDescent="0.3"/>
    <row r="1034" customFormat="1" ht="14" x14ac:dyDescent="0.3"/>
    <row r="1035" customFormat="1" ht="14" x14ac:dyDescent="0.3"/>
    <row r="1036" customFormat="1" ht="14" x14ac:dyDescent="0.3"/>
    <row r="1037" customFormat="1" ht="14" x14ac:dyDescent="0.3"/>
    <row r="1038" customFormat="1" ht="14" x14ac:dyDescent="0.3"/>
  </sheetData>
  <autoFilter ref="A6:AD188" xr:uid="{91561CE3-271C-4133-A052-B4767FBFB696}"/>
  <mergeCells count="95">
    <mergeCell ref="A190:I190"/>
    <mergeCell ref="A1:J1"/>
    <mergeCell ref="A2:J2"/>
    <mergeCell ref="A3:J3"/>
    <mergeCell ref="B4:J4"/>
    <mergeCell ref="A5:J5"/>
    <mergeCell ref="A263:I263"/>
    <mergeCell ref="A202:I202"/>
    <mergeCell ref="A203:I203"/>
    <mergeCell ref="A210:I210"/>
    <mergeCell ref="A211:I211"/>
    <mergeCell ref="A218:I218"/>
    <mergeCell ref="A219:I219"/>
    <mergeCell ref="A235:I235"/>
    <mergeCell ref="A236:I236"/>
    <mergeCell ref="A251:I251"/>
    <mergeCell ref="A252:I252"/>
    <mergeCell ref="A262:I262"/>
    <mergeCell ref="A328:F328"/>
    <mergeCell ref="A273:I273"/>
    <mergeCell ref="A318:F318"/>
    <mergeCell ref="A319:F319"/>
    <mergeCell ref="A320:F320"/>
    <mergeCell ref="A321:F321"/>
    <mergeCell ref="A322:F322"/>
    <mergeCell ref="A323:F323"/>
    <mergeCell ref="A324:F324"/>
    <mergeCell ref="A325:F325"/>
    <mergeCell ref="A326:F326"/>
    <mergeCell ref="A327:F327"/>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89:F389"/>
    <mergeCell ref="A390:F390"/>
    <mergeCell ref="A391:F391"/>
    <mergeCell ref="A392:F392"/>
    <mergeCell ref="A393:F393"/>
  </mergeCells>
  <dataValidations count="3">
    <dataValidation type="list" allowBlank="1" sqref="B192:B193 B205:B209 B213:B217 B221:B225 B238:B245 B247 B254:B256 B258 B265:B267 B269" xr:uid="{78707B5B-5E54-4F31-884C-2C279A128798}">
      <formula1>"FDA,FDA-1,FDA-2,FDA-3,FDA-4"</formula1>
    </dataValidation>
    <dataValidation type="list" allowBlank="1" sqref="B7:B174" xr:uid="{25A60B72-F8B7-4D1B-BE60-020E463830A9}">
      <formula1>"DAS,DAS-1,DAS-2,DAS-3,DAS-4,DAS-5,CAA-1,CAA-2,CAA-3,CAA-4,CAA-5"</formula1>
    </dataValidation>
    <dataValidation type="list" allowBlank="1" sqref="D205:D209 D192:D193 D238:D245 D221:D225 D213:D217 D254:D256 D265:D267 D275:D305 D7:D174" xr:uid="{59E7ABD3-2F0B-46C1-8026-18866902FBDC}">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6D1AF-E82D-4373-9D9D-941DC78213C5}">
  <dimension ref="A1:AD1038"/>
  <sheetViews>
    <sheetView workbookViewId="0">
      <selection sqref="A1:XFD1048576"/>
    </sheetView>
  </sheetViews>
  <sheetFormatPr defaultColWidth="12.58203125" defaultRowHeight="15" customHeight="1" x14ac:dyDescent="0.3"/>
  <cols>
    <col min="1" max="1" width="46" customWidth="1"/>
    <col min="2" max="2" width="13.33203125" customWidth="1"/>
    <col min="3" max="3" width="30.5" customWidth="1"/>
    <col min="4" max="4" width="14.5" customWidth="1"/>
    <col min="5" max="5" width="9.75" customWidth="1"/>
    <col min="6" max="6" width="43.33203125" customWidth="1"/>
    <col min="7" max="7" width="18.08203125" customWidth="1"/>
    <col min="8" max="8" width="18.25" customWidth="1"/>
    <col min="9" max="9" width="17.83203125" customWidth="1"/>
    <col min="10" max="10" width="15.5820312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768</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131" t="s">
        <v>767</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60" t="s">
        <v>182</v>
      </c>
      <c r="B7" s="59" t="s">
        <v>39</v>
      </c>
      <c r="C7" s="63" t="s">
        <v>222</v>
      </c>
      <c r="D7" s="158" t="s">
        <v>227</v>
      </c>
      <c r="E7" s="159">
        <v>1</v>
      </c>
      <c r="F7" s="60" t="s">
        <v>228</v>
      </c>
      <c r="G7" s="160">
        <v>0</v>
      </c>
      <c r="H7" s="146">
        <v>500.99</v>
      </c>
      <c r="I7" s="146">
        <v>2003.96</v>
      </c>
      <c r="J7" s="149">
        <f t="shared" ref="J7:J38" si="0">H7+I7</f>
        <v>2504.9499999999998</v>
      </c>
      <c r="K7" s="17"/>
      <c r="L7" s="17"/>
      <c r="M7" s="17"/>
      <c r="N7" s="17"/>
      <c r="O7" s="17"/>
      <c r="P7" s="17"/>
      <c r="Q7" s="17"/>
      <c r="R7" s="18"/>
      <c r="S7" s="18"/>
      <c r="T7" s="18"/>
      <c r="U7" s="18"/>
      <c r="V7" s="18"/>
      <c r="W7" s="18"/>
      <c r="X7" s="18"/>
      <c r="Y7" s="18"/>
      <c r="Z7" s="18"/>
      <c r="AA7" s="5"/>
      <c r="AB7" s="5"/>
      <c r="AC7" s="5"/>
      <c r="AD7" s="5"/>
    </row>
    <row r="8" spans="1:30" ht="14.5" x14ac:dyDescent="0.3">
      <c r="A8" s="55" t="s">
        <v>185</v>
      </c>
      <c r="B8" s="55" t="s">
        <v>29</v>
      </c>
      <c r="C8" s="61" t="s">
        <v>636</v>
      </c>
      <c r="D8" s="158" t="s">
        <v>227</v>
      </c>
      <c r="E8" s="159">
        <v>1</v>
      </c>
      <c r="F8" s="155" t="s">
        <v>700</v>
      </c>
      <c r="G8" s="160">
        <v>0</v>
      </c>
      <c r="H8" s="146">
        <v>1425.9</v>
      </c>
      <c r="I8" s="146">
        <v>5703.56</v>
      </c>
      <c r="J8" s="149">
        <f t="shared" si="0"/>
        <v>7129.4600000000009</v>
      </c>
      <c r="K8" s="17"/>
      <c r="L8" s="17"/>
      <c r="M8" s="17"/>
      <c r="N8" s="17"/>
      <c r="O8" s="17"/>
      <c r="P8" s="17"/>
      <c r="Q8" s="17"/>
      <c r="R8" s="5"/>
      <c r="S8" s="5"/>
      <c r="T8" s="5"/>
      <c r="U8" s="5"/>
      <c r="V8" s="5"/>
      <c r="W8" s="5"/>
      <c r="X8" s="5"/>
      <c r="Y8" s="5"/>
      <c r="Z8" s="5"/>
      <c r="AA8" s="5"/>
      <c r="AB8" s="5"/>
      <c r="AC8" s="5"/>
      <c r="AD8" s="5"/>
    </row>
    <row r="9" spans="1:30" ht="14" x14ac:dyDescent="0.3">
      <c r="A9" s="63" t="s">
        <v>690</v>
      </c>
      <c r="B9" s="55" t="s">
        <v>449</v>
      </c>
      <c r="C9" s="63" t="s">
        <v>679</v>
      </c>
      <c r="D9" s="158" t="s">
        <v>227</v>
      </c>
      <c r="E9" s="159">
        <v>1</v>
      </c>
      <c r="F9" s="62" t="s">
        <v>620</v>
      </c>
      <c r="G9" s="160">
        <v>0</v>
      </c>
      <c r="H9" s="146">
        <v>3709.68</v>
      </c>
      <c r="I9" s="146">
        <v>14838.72</v>
      </c>
      <c r="J9" s="149">
        <f t="shared" si="0"/>
        <v>18548.399999999998</v>
      </c>
      <c r="K9" s="47"/>
      <c r="L9" s="47"/>
      <c r="M9" s="47"/>
      <c r="N9" s="47"/>
      <c r="O9" s="47"/>
      <c r="P9" s="47"/>
      <c r="Q9" s="47"/>
    </row>
    <row r="10" spans="1:30" ht="14" x14ac:dyDescent="0.3">
      <c r="A10" s="55" t="s">
        <v>182</v>
      </c>
      <c r="B10" s="56" t="s">
        <v>39</v>
      </c>
      <c r="C10" s="59" t="s">
        <v>222</v>
      </c>
      <c r="D10" s="158" t="s">
        <v>407</v>
      </c>
      <c r="E10" s="159">
        <v>1</v>
      </c>
      <c r="F10" s="161" t="s">
        <v>421</v>
      </c>
      <c r="G10" s="160">
        <v>0</v>
      </c>
      <c r="H10" s="146"/>
      <c r="I10" s="146">
        <v>2003.96</v>
      </c>
      <c r="J10" s="149">
        <f t="shared" si="0"/>
        <v>2003.96</v>
      </c>
    </row>
    <row r="11" spans="1:30" ht="14" x14ac:dyDescent="0.3">
      <c r="A11" s="55" t="s">
        <v>218</v>
      </c>
      <c r="B11" s="55" t="s">
        <v>43</v>
      </c>
      <c r="C11" s="59" t="s">
        <v>222</v>
      </c>
      <c r="D11" s="158" t="s">
        <v>227</v>
      </c>
      <c r="E11" s="159">
        <v>1</v>
      </c>
      <c r="F11" s="60" t="s">
        <v>680</v>
      </c>
      <c r="G11" s="160">
        <v>0</v>
      </c>
      <c r="H11" s="147">
        <v>269.76</v>
      </c>
      <c r="I11" s="147">
        <v>1079.06</v>
      </c>
      <c r="J11" s="150">
        <f t="shared" si="0"/>
        <v>1348.82</v>
      </c>
    </row>
    <row r="12" spans="1:30" ht="14" x14ac:dyDescent="0.3">
      <c r="A12" s="56" t="s">
        <v>182</v>
      </c>
      <c r="B12" s="56" t="s">
        <v>39</v>
      </c>
      <c r="C12" s="59" t="s">
        <v>222</v>
      </c>
      <c r="D12" s="158" t="s">
        <v>227</v>
      </c>
      <c r="E12" s="159">
        <v>1</v>
      </c>
      <c r="F12" s="129" t="s">
        <v>231</v>
      </c>
      <c r="G12" s="160">
        <v>0</v>
      </c>
      <c r="H12" s="146">
        <v>500.99</v>
      </c>
      <c r="I12" s="146">
        <v>2003.96</v>
      </c>
      <c r="J12" s="149">
        <f t="shared" si="0"/>
        <v>2504.9499999999998</v>
      </c>
    </row>
    <row r="13" spans="1:30" ht="14" x14ac:dyDescent="0.3">
      <c r="A13" s="60" t="s">
        <v>196</v>
      </c>
      <c r="B13" s="61" t="s">
        <v>33</v>
      </c>
      <c r="C13" s="63" t="s">
        <v>222</v>
      </c>
      <c r="D13" s="158" t="s">
        <v>227</v>
      </c>
      <c r="E13" s="159">
        <v>1</v>
      </c>
      <c r="F13" s="60" t="s">
        <v>586</v>
      </c>
      <c r="G13" s="160">
        <v>0</v>
      </c>
      <c r="H13" s="146">
        <v>1079.06</v>
      </c>
      <c r="I13" s="145">
        <v>4316.21</v>
      </c>
      <c r="J13" s="149">
        <f t="shared" si="0"/>
        <v>5395.27</v>
      </c>
    </row>
    <row r="14" spans="1:30" ht="14" x14ac:dyDescent="0.3">
      <c r="A14" s="55" t="s">
        <v>189</v>
      </c>
      <c r="B14" s="55" t="s">
        <v>31</v>
      </c>
      <c r="C14" s="59" t="s">
        <v>222</v>
      </c>
      <c r="D14" s="158" t="s">
        <v>227</v>
      </c>
      <c r="E14" s="159">
        <v>1</v>
      </c>
      <c r="F14" s="62" t="s">
        <v>505</v>
      </c>
      <c r="G14" s="160">
        <v>0</v>
      </c>
      <c r="H14" s="146">
        <v>1310.28</v>
      </c>
      <c r="I14" s="146">
        <v>5241.1099999999997</v>
      </c>
      <c r="J14" s="149">
        <f t="shared" si="0"/>
        <v>6551.3899999999994</v>
      </c>
    </row>
    <row r="15" spans="1:30" ht="14" x14ac:dyDescent="0.3">
      <c r="A15" s="55" t="s">
        <v>183</v>
      </c>
      <c r="B15" s="57" t="s">
        <v>27</v>
      </c>
      <c r="C15" s="63" t="s">
        <v>637</v>
      </c>
      <c r="D15" s="158" t="s">
        <v>407</v>
      </c>
      <c r="E15" s="159">
        <v>1</v>
      </c>
      <c r="F15" s="60" t="s">
        <v>233</v>
      </c>
      <c r="G15" s="160">
        <v>0</v>
      </c>
      <c r="H15" s="146"/>
      <c r="I15" s="146">
        <v>6782.61</v>
      </c>
      <c r="J15" s="149">
        <f t="shared" si="0"/>
        <v>6782.61</v>
      </c>
    </row>
    <row r="16" spans="1:30" ht="14" x14ac:dyDescent="0.3">
      <c r="A16" s="55" t="s">
        <v>207</v>
      </c>
      <c r="B16" s="57" t="s">
        <v>27</v>
      </c>
      <c r="C16" s="63" t="s">
        <v>226</v>
      </c>
      <c r="D16" s="158" t="s">
        <v>227</v>
      </c>
      <c r="E16" s="159">
        <v>1</v>
      </c>
      <c r="F16" s="60" t="s">
        <v>581</v>
      </c>
      <c r="G16" s="160">
        <v>0</v>
      </c>
      <c r="H16" s="146">
        <v>1695.65</v>
      </c>
      <c r="I16" s="146">
        <v>6782.61</v>
      </c>
      <c r="J16" s="149">
        <f t="shared" si="0"/>
        <v>8478.26</v>
      </c>
    </row>
    <row r="17" spans="1:10" ht="14" x14ac:dyDescent="0.3">
      <c r="A17" s="60" t="s">
        <v>196</v>
      </c>
      <c r="B17" s="61" t="s">
        <v>33</v>
      </c>
      <c r="C17" s="63" t="s">
        <v>637</v>
      </c>
      <c r="D17" s="158" t="s">
        <v>227</v>
      </c>
      <c r="E17" s="159">
        <v>1</v>
      </c>
      <c r="F17" s="90" t="s">
        <v>676</v>
      </c>
      <c r="G17" s="160">
        <v>0</v>
      </c>
      <c r="H17" s="146">
        <v>1079.06</v>
      </c>
      <c r="I17" s="145">
        <v>4316.21</v>
      </c>
      <c r="J17" s="149">
        <f t="shared" si="0"/>
        <v>5395.27</v>
      </c>
    </row>
    <row r="18" spans="1:10" ht="14" x14ac:dyDescent="0.3">
      <c r="A18" s="60" t="s">
        <v>182</v>
      </c>
      <c r="B18" s="59" t="s">
        <v>39</v>
      </c>
      <c r="C18" s="59" t="s">
        <v>634</v>
      </c>
      <c r="D18" s="158" t="s">
        <v>227</v>
      </c>
      <c r="E18" s="159">
        <v>1</v>
      </c>
      <c r="F18" s="60" t="s">
        <v>234</v>
      </c>
      <c r="G18" s="160">
        <v>0</v>
      </c>
      <c r="H18" s="146">
        <v>500.99</v>
      </c>
      <c r="I18" s="146">
        <v>2003.96</v>
      </c>
      <c r="J18" s="149">
        <f t="shared" si="0"/>
        <v>2504.9499999999998</v>
      </c>
    </row>
    <row r="19" spans="1:10" ht="14" x14ac:dyDescent="0.3">
      <c r="A19" s="60" t="s">
        <v>182</v>
      </c>
      <c r="B19" s="59" t="s">
        <v>39</v>
      </c>
      <c r="C19" s="61" t="s">
        <v>219</v>
      </c>
      <c r="D19" s="158" t="s">
        <v>227</v>
      </c>
      <c r="E19" s="159">
        <v>1</v>
      </c>
      <c r="F19" s="60" t="s">
        <v>235</v>
      </c>
      <c r="G19" s="160">
        <v>0</v>
      </c>
      <c r="H19" s="146">
        <v>500.99</v>
      </c>
      <c r="I19" s="146">
        <v>2003.96</v>
      </c>
      <c r="J19" s="149">
        <f t="shared" si="0"/>
        <v>2504.9499999999998</v>
      </c>
    </row>
    <row r="20" spans="1:10" ht="14" x14ac:dyDescent="0.3">
      <c r="A20" s="60" t="s">
        <v>181</v>
      </c>
      <c r="B20" s="61" t="s">
        <v>33</v>
      </c>
      <c r="C20" s="59" t="s">
        <v>634</v>
      </c>
      <c r="D20" s="158" t="s">
        <v>227</v>
      </c>
      <c r="E20" s="159">
        <v>1</v>
      </c>
      <c r="F20" s="60" t="s">
        <v>236</v>
      </c>
      <c r="G20" s="160">
        <v>0</v>
      </c>
      <c r="H20" s="146">
        <v>1079.06</v>
      </c>
      <c r="I20" s="145">
        <v>4316.21</v>
      </c>
      <c r="J20" s="149">
        <f t="shared" si="0"/>
        <v>5395.27</v>
      </c>
    </row>
    <row r="21" spans="1:10" ht="14" x14ac:dyDescent="0.3">
      <c r="A21" s="60" t="s">
        <v>183</v>
      </c>
      <c r="B21" s="61" t="s">
        <v>27</v>
      </c>
      <c r="C21" s="61" t="s">
        <v>222</v>
      </c>
      <c r="D21" s="158" t="s">
        <v>227</v>
      </c>
      <c r="E21" s="159">
        <v>1</v>
      </c>
      <c r="F21" s="61" t="s">
        <v>237</v>
      </c>
      <c r="G21" s="160">
        <v>0</v>
      </c>
      <c r="H21" s="146">
        <v>1695.65</v>
      </c>
      <c r="I21" s="146">
        <v>6782.61</v>
      </c>
      <c r="J21" s="149">
        <f t="shared" si="0"/>
        <v>8478.26</v>
      </c>
    </row>
    <row r="22" spans="1:10" ht="14" x14ac:dyDescent="0.3">
      <c r="A22" s="60" t="s">
        <v>183</v>
      </c>
      <c r="B22" s="61" t="s">
        <v>27</v>
      </c>
      <c r="C22" s="59" t="s">
        <v>222</v>
      </c>
      <c r="D22" s="158" t="s">
        <v>227</v>
      </c>
      <c r="E22" s="159">
        <v>1</v>
      </c>
      <c r="F22" s="60" t="s">
        <v>238</v>
      </c>
      <c r="G22" s="160">
        <v>0</v>
      </c>
      <c r="H22" s="146">
        <v>1695.65</v>
      </c>
      <c r="I22" s="146">
        <v>6782.61</v>
      </c>
      <c r="J22" s="149">
        <f t="shared" si="0"/>
        <v>8478.26</v>
      </c>
    </row>
    <row r="23" spans="1:10" ht="16.5" customHeight="1" x14ac:dyDescent="0.3">
      <c r="A23" s="60" t="s">
        <v>196</v>
      </c>
      <c r="B23" s="61" t="s">
        <v>33</v>
      </c>
      <c r="C23" s="61" t="s">
        <v>219</v>
      </c>
      <c r="D23" s="158" t="s">
        <v>407</v>
      </c>
      <c r="E23" s="159">
        <v>1</v>
      </c>
      <c r="F23" s="60" t="s">
        <v>423</v>
      </c>
      <c r="G23" s="160">
        <v>0</v>
      </c>
      <c r="H23" s="146"/>
      <c r="I23" s="145">
        <v>4316.21</v>
      </c>
      <c r="J23" s="149">
        <f t="shared" si="0"/>
        <v>4316.21</v>
      </c>
    </row>
    <row r="24" spans="1:10" ht="14" x14ac:dyDescent="0.3">
      <c r="A24" s="60" t="s">
        <v>183</v>
      </c>
      <c r="B24" s="61" t="s">
        <v>27</v>
      </c>
      <c r="C24" s="59" t="s">
        <v>222</v>
      </c>
      <c r="D24" s="158" t="s">
        <v>227</v>
      </c>
      <c r="E24" s="159">
        <v>1</v>
      </c>
      <c r="F24" s="60" t="s">
        <v>241</v>
      </c>
      <c r="G24" s="160">
        <v>0</v>
      </c>
      <c r="H24" s="146">
        <v>1695.65</v>
      </c>
      <c r="I24" s="146">
        <v>6782.61</v>
      </c>
      <c r="J24" s="149">
        <f t="shared" si="0"/>
        <v>8478.26</v>
      </c>
    </row>
    <row r="25" spans="1:10" ht="14" x14ac:dyDescent="0.3">
      <c r="A25" s="60" t="s">
        <v>189</v>
      </c>
      <c r="B25" s="60" t="s">
        <v>31</v>
      </c>
      <c r="C25" s="60" t="s">
        <v>636</v>
      </c>
      <c r="D25" s="158" t="s">
        <v>407</v>
      </c>
      <c r="E25" s="159">
        <v>1</v>
      </c>
      <c r="F25" s="60" t="s">
        <v>242</v>
      </c>
      <c r="G25" s="160">
        <v>0</v>
      </c>
      <c r="H25" s="146"/>
      <c r="I25" s="146">
        <v>5241.1099999999997</v>
      </c>
      <c r="J25" s="149">
        <f t="shared" si="0"/>
        <v>5241.1099999999997</v>
      </c>
    </row>
    <row r="26" spans="1:10" ht="14" x14ac:dyDescent="0.3">
      <c r="A26" s="60" t="s">
        <v>180</v>
      </c>
      <c r="B26" s="63" t="s">
        <v>37</v>
      </c>
      <c r="C26" s="61" t="s">
        <v>226</v>
      </c>
      <c r="D26" s="158" t="s">
        <v>227</v>
      </c>
      <c r="E26" s="159">
        <v>1</v>
      </c>
      <c r="F26" s="162" t="s">
        <v>649</v>
      </c>
      <c r="G26" s="160">
        <v>0</v>
      </c>
      <c r="H26" s="146">
        <v>770.75</v>
      </c>
      <c r="I26" s="145">
        <v>3083.01</v>
      </c>
      <c r="J26" s="149">
        <f t="shared" si="0"/>
        <v>3853.76</v>
      </c>
    </row>
    <row r="27" spans="1:10" ht="14" x14ac:dyDescent="0.3">
      <c r="A27" s="60" t="s">
        <v>180</v>
      </c>
      <c r="B27" s="63" t="s">
        <v>37</v>
      </c>
      <c r="C27" s="61" t="s">
        <v>222</v>
      </c>
      <c r="D27" s="158" t="s">
        <v>227</v>
      </c>
      <c r="E27" s="159">
        <v>1</v>
      </c>
      <c r="F27" s="60" t="s">
        <v>243</v>
      </c>
      <c r="G27" s="160">
        <v>0</v>
      </c>
      <c r="H27" s="146">
        <v>770.75</v>
      </c>
      <c r="I27" s="145">
        <v>3083.01</v>
      </c>
      <c r="J27" s="149">
        <f t="shared" si="0"/>
        <v>3853.76</v>
      </c>
    </row>
    <row r="28" spans="1:10" ht="14" x14ac:dyDescent="0.3">
      <c r="A28" s="60" t="s">
        <v>187</v>
      </c>
      <c r="B28" s="60" t="s">
        <v>25</v>
      </c>
      <c r="C28" s="61" t="s">
        <v>222</v>
      </c>
      <c r="D28" s="158" t="s">
        <v>227</v>
      </c>
      <c r="E28" s="159">
        <v>1</v>
      </c>
      <c r="F28" s="63" t="s">
        <v>244</v>
      </c>
      <c r="G28" s="160">
        <v>0</v>
      </c>
      <c r="H28" s="147">
        <v>2600</v>
      </c>
      <c r="I28" s="147">
        <v>10400</v>
      </c>
      <c r="J28" s="146">
        <f t="shared" si="0"/>
        <v>13000</v>
      </c>
    </row>
    <row r="29" spans="1:10" ht="14" x14ac:dyDescent="0.3">
      <c r="A29" s="60" t="s">
        <v>181</v>
      </c>
      <c r="B29" s="61" t="s">
        <v>33</v>
      </c>
      <c r="C29" s="63" t="s">
        <v>637</v>
      </c>
      <c r="D29" s="158" t="s">
        <v>227</v>
      </c>
      <c r="E29" s="159">
        <v>1</v>
      </c>
      <c r="F29" s="152" t="s">
        <v>763</v>
      </c>
      <c r="G29" s="160">
        <v>0</v>
      </c>
      <c r="H29" s="146">
        <v>1079.06</v>
      </c>
      <c r="I29" s="145">
        <v>4316.21</v>
      </c>
      <c r="J29" s="149">
        <f t="shared" si="0"/>
        <v>5395.27</v>
      </c>
    </row>
    <row r="30" spans="1:10" ht="14" x14ac:dyDescent="0.3">
      <c r="A30" s="60" t="s">
        <v>691</v>
      </c>
      <c r="B30" s="60" t="s">
        <v>449</v>
      </c>
      <c r="C30" s="63" t="s">
        <v>637</v>
      </c>
      <c r="D30" s="158" t="s">
        <v>227</v>
      </c>
      <c r="E30" s="159">
        <v>1</v>
      </c>
      <c r="F30" s="90" t="s">
        <v>640</v>
      </c>
      <c r="G30" s="160">
        <v>0</v>
      </c>
      <c r="H30" s="146">
        <v>3709.68</v>
      </c>
      <c r="I30" s="146">
        <v>14838.72</v>
      </c>
      <c r="J30" s="149">
        <f t="shared" si="0"/>
        <v>18548.399999999998</v>
      </c>
    </row>
    <row r="31" spans="1:10" ht="14" x14ac:dyDescent="0.3">
      <c r="A31" s="60" t="s">
        <v>180</v>
      </c>
      <c r="B31" s="63" t="s">
        <v>37</v>
      </c>
      <c r="C31" s="63" t="s">
        <v>679</v>
      </c>
      <c r="D31" s="158" t="s">
        <v>227</v>
      </c>
      <c r="E31" s="159">
        <v>1</v>
      </c>
      <c r="F31" s="60" t="s">
        <v>249</v>
      </c>
      <c r="G31" s="160">
        <v>0</v>
      </c>
      <c r="H31" s="146">
        <v>770.75</v>
      </c>
      <c r="I31" s="145">
        <v>3083.01</v>
      </c>
      <c r="J31" s="149">
        <f t="shared" si="0"/>
        <v>3853.76</v>
      </c>
    </row>
    <row r="32" spans="1:10" ht="14" x14ac:dyDescent="0.3">
      <c r="A32" s="60" t="s">
        <v>181</v>
      </c>
      <c r="B32" s="61" t="s">
        <v>33</v>
      </c>
      <c r="C32" s="60" t="s">
        <v>636</v>
      </c>
      <c r="D32" s="158" t="s">
        <v>407</v>
      </c>
      <c r="E32" s="159">
        <v>1</v>
      </c>
      <c r="F32" s="61" t="s">
        <v>595</v>
      </c>
      <c r="G32" s="160">
        <v>0</v>
      </c>
      <c r="H32" s="146"/>
      <c r="I32" s="145">
        <v>4316.21</v>
      </c>
      <c r="J32" s="149">
        <f t="shared" si="0"/>
        <v>4316.21</v>
      </c>
    </row>
    <row r="33" spans="1:10" ht="14" x14ac:dyDescent="0.3">
      <c r="A33" s="60" t="s">
        <v>182</v>
      </c>
      <c r="B33" s="59" t="s">
        <v>39</v>
      </c>
      <c r="C33" s="60" t="s">
        <v>226</v>
      </c>
      <c r="D33" s="158" t="s">
        <v>227</v>
      </c>
      <c r="E33" s="159">
        <v>1</v>
      </c>
      <c r="F33" s="165" t="s">
        <v>701</v>
      </c>
      <c r="G33" s="160">
        <v>0</v>
      </c>
      <c r="H33" s="146">
        <v>500.99</v>
      </c>
      <c r="I33" s="146">
        <v>2003.96</v>
      </c>
      <c r="J33" s="149">
        <f t="shared" si="0"/>
        <v>2504.9499999999998</v>
      </c>
    </row>
    <row r="34" spans="1:10" ht="14" x14ac:dyDescent="0.3">
      <c r="A34" s="60" t="s">
        <v>180</v>
      </c>
      <c r="B34" s="63" t="s">
        <v>37</v>
      </c>
      <c r="C34" s="61" t="s">
        <v>222</v>
      </c>
      <c r="D34" s="158" t="s">
        <v>227</v>
      </c>
      <c r="E34" s="159">
        <v>1</v>
      </c>
      <c r="F34" s="60" t="s">
        <v>612</v>
      </c>
      <c r="G34" s="160">
        <v>0</v>
      </c>
      <c r="H34" s="146">
        <v>770.75</v>
      </c>
      <c r="I34" s="145">
        <v>3083.01</v>
      </c>
      <c r="J34" s="149">
        <f t="shared" si="0"/>
        <v>3853.76</v>
      </c>
    </row>
    <row r="35" spans="1:10" ht="14" x14ac:dyDescent="0.3">
      <c r="A35" s="60" t="s">
        <v>180</v>
      </c>
      <c r="B35" s="63" t="s">
        <v>37</v>
      </c>
      <c r="C35" s="61" t="s">
        <v>222</v>
      </c>
      <c r="D35" s="158" t="s">
        <v>227</v>
      </c>
      <c r="E35" s="159">
        <v>1</v>
      </c>
      <c r="F35" s="89" t="s">
        <v>729</v>
      </c>
      <c r="G35" s="160">
        <v>0</v>
      </c>
      <c r="H35" s="146">
        <v>770.75</v>
      </c>
      <c r="I35" s="145">
        <v>3083.01</v>
      </c>
      <c r="J35" s="149">
        <f t="shared" si="0"/>
        <v>3853.76</v>
      </c>
    </row>
    <row r="36" spans="1:10" ht="14" x14ac:dyDescent="0.3">
      <c r="A36" s="60" t="s">
        <v>187</v>
      </c>
      <c r="B36" s="60" t="s">
        <v>25</v>
      </c>
      <c r="C36" s="59" t="s">
        <v>637</v>
      </c>
      <c r="D36" s="158" t="s">
        <v>227</v>
      </c>
      <c r="E36" s="159">
        <v>1</v>
      </c>
      <c r="F36" s="60" t="s">
        <v>623</v>
      </c>
      <c r="G36" s="160">
        <v>0</v>
      </c>
      <c r="H36" s="147">
        <v>2600</v>
      </c>
      <c r="I36" s="147">
        <v>10400</v>
      </c>
      <c r="J36" s="146">
        <f t="shared" si="0"/>
        <v>13000</v>
      </c>
    </row>
    <row r="37" spans="1:10" ht="14" x14ac:dyDescent="0.3">
      <c r="A37" s="60" t="s">
        <v>183</v>
      </c>
      <c r="B37" s="61" t="s">
        <v>27</v>
      </c>
      <c r="C37" s="59" t="s">
        <v>222</v>
      </c>
      <c r="D37" s="158" t="s">
        <v>227</v>
      </c>
      <c r="E37" s="159">
        <v>1</v>
      </c>
      <c r="F37" s="129" t="s">
        <v>253</v>
      </c>
      <c r="G37" s="160">
        <v>0</v>
      </c>
      <c r="H37" s="146">
        <v>1695.65</v>
      </c>
      <c r="I37" s="146">
        <v>6782.61</v>
      </c>
      <c r="J37" s="149">
        <f t="shared" si="0"/>
        <v>8478.26</v>
      </c>
    </row>
    <row r="38" spans="1:10" ht="14" x14ac:dyDescent="0.3">
      <c r="A38" s="60" t="s">
        <v>189</v>
      </c>
      <c r="B38" s="60" t="s">
        <v>31</v>
      </c>
      <c r="C38" s="63" t="s">
        <v>636</v>
      </c>
      <c r="D38" s="158" t="s">
        <v>407</v>
      </c>
      <c r="E38" s="159">
        <v>1</v>
      </c>
      <c r="F38" s="60" t="s">
        <v>254</v>
      </c>
      <c r="G38" s="160">
        <v>0</v>
      </c>
      <c r="H38" s="146"/>
      <c r="I38" s="146">
        <v>5241.1099999999997</v>
      </c>
      <c r="J38" s="149">
        <f t="shared" si="0"/>
        <v>5241.1099999999997</v>
      </c>
    </row>
    <row r="39" spans="1:10" ht="14" x14ac:dyDescent="0.3">
      <c r="A39" s="60" t="s">
        <v>692</v>
      </c>
      <c r="B39" s="60" t="s">
        <v>449</v>
      </c>
      <c r="C39" s="59" t="s">
        <v>634</v>
      </c>
      <c r="D39" s="158" t="s">
        <v>227</v>
      </c>
      <c r="E39" s="159">
        <v>1</v>
      </c>
      <c r="F39" s="60" t="s">
        <v>255</v>
      </c>
      <c r="G39" s="160">
        <v>0</v>
      </c>
      <c r="H39" s="146">
        <v>3709.68</v>
      </c>
      <c r="I39" s="146">
        <v>14838.72</v>
      </c>
      <c r="J39" s="149">
        <f t="shared" ref="J39:J70" si="1">H39+I39</f>
        <v>18548.399999999998</v>
      </c>
    </row>
    <row r="40" spans="1:10" ht="14" x14ac:dyDescent="0.3">
      <c r="A40" s="60" t="s">
        <v>180</v>
      </c>
      <c r="B40" s="63" t="s">
        <v>37</v>
      </c>
      <c r="C40" s="59" t="s">
        <v>634</v>
      </c>
      <c r="D40" s="158" t="s">
        <v>227</v>
      </c>
      <c r="E40" s="159">
        <v>1</v>
      </c>
      <c r="F40" s="62" t="s">
        <v>257</v>
      </c>
      <c r="G40" s="160">
        <v>0</v>
      </c>
      <c r="H40" s="146">
        <v>770.75</v>
      </c>
      <c r="I40" s="145">
        <v>3083.01</v>
      </c>
      <c r="J40" s="149">
        <f t="shared" si="1"/>
        <v>3853.76</v>
      </c>
    </row>
    <row r="41" spans="1:10" ht="14" x14ac:dyDescent="0.3">
      <c r="A41" s="60" t="s">
        <v>199</v>
      </c>
      <c r="B41" s="60" t="s">
        <v>31</v>
      </c>
      <c r="C41" s="61" t="s">
        <v>226</v>
      </c>
      <c r="D41" s="158" t="s">
        <v>227</v>
      </c>
      <c r="E41" s="159">
        <v>1</v>
      </c>
      <c r="F41" s="155" t="s">
        <v>650</v>
      </c>
      <c r="G41" s="160">
        <v>0</v>
      </c>
      <c r="H41" s="146">
        <v>1310.28</v>
      </c>
      <c r="I41" s="146">
        <v>5241.1099999999997</v>
      </c>
      <c r="J41" s="149">
        <f t="shared" si="1"/>
        <v>6551.3899999999994</v>
      </c>
    </row>
    <row r="42" spans="1:10" ht="26" x14ac:dyDescent="0.3">
      <c r="A42" s="60" t="s">
        <v>191</v>
      </c>
      <c r="B42" s="60" t="s">
        <v>31</v>
      </c>
      <c r="C42" s="61" t="s">
        <v>222</v>
      </c>
      <c r="D42" s="158" t="s">
        <v>407</v>
      </c>
      <c r="E42" s="159">
        <v>1</v>
      </c>
      <c r="F42" s="60" t="s">
        <v>258</v>
      </c>
      <c r="G42" s="160">
        <v>0</v>
      </c>
      <c r="H42" s="146"/>
      <c r="I42" s="146">
        <v>5241.1099999999997</v>
      </c>
      <c r="J42" s="149">
        <f t="shared" si="1"/>
        <v>5241.1099999999997</v>
      </c>
    </row>
    <row r="43" spans="1:10" ht="14" x14ac:dyDescent="0.3">
      <c r="A43" s="60" t="s">
        <v>180</v>
      </c>
      <c r="B43" s="63" t="s">
        <v>37</v>
      </c>
      <c r="C43" s="61" t="s">
        <v>226</v>
      </c>
      <c r="D43" s="158" t="s">
        <v>227</v>
      </c>
      <c r="E43" s="159">
        <v>1</v>
      </c>
      <c r="F43" s="155" t="s">
        <v>651</v>
      </c>
      <c r="G43" s="160">
        <v>0</v>
      </c>
      <c r="H43" s="146">
        <v>770.75</v>
      </c>
      <c r="I43" s="145">
        <v>3083.01</v>
      </c>
      <c r="J43" s="149">
        <f t="shared" si="1"/>
        <v>3853.76</v>
      </c>
    </row>
    <row r="44" spans="1:10" ht="14" x14ac:dyDescent="0.3">
      <c r="A44" s="60" t="s">
        <v>182</v>
      </c>
      <c r="B44" s="59" t="s">
        <v>39</v>
      </c>
      <c r="C44" s="59" t="s">
        <v>222</v>
      </c>
      <c r="D44" s="158" t="s">
        <v>227</v>
      </c>
      <c r="E44" s="159">
        <v>1</v>
      </c>
      <c r="F44" s="60" t="s">
        <v>260</v>
      </c>
      <c r="G44" s="160">
        <v>0</v>
      </c>
      <c r="H44" s="146">
        <v>500.99</v>
      </c>
      <c r="I44" s="146">
        <v>2003.96</v>
      </c>
      <c r="J44" s="149">
        <f t="shared" si="1"/>
        <v>2504.9499999999998</v>
      </c>
    </row>
    <row r="45" spans="1:10" ht="14" x14ac:dyDescent="0.3">
      <c r="A45" s="60" t="s">
        <v>183</v>
      </c>
      <c r="B45" s="61" t="s">
        <v>27</v>
      </c>
      <c r="C45" s="59" t="s">
        <v>222</v>
      </c>
      <c r="D45" s="158" t="s">
        <v>227</v>
      </c>
      <c r="E45" s="159">
        <v>1</v>
      </c>
      <c r="F45" s="60" t="s">
        <v>724</v>
      </c>
      <c r="G45" s="160">
        <v>0</v>
      </c>
      <c r="H45" s="146">
        <v>1695.65</v>
      </c>
      <c r="I45" s="146">
        <v>6782.61</v>
      </c>
      <c r="J45" s="149">
        <f t="shared" si="1"/>
        <v>8478.26</v>
      </c>
    </row>
    <row r="46" spans="1:10" ht="14" x14ac:dyDescent="0.3">
      <c r="A46" s="60" t="s">
        <v>183</v>
      </c>
      <c r="B46" s="61" t="s">
        <v>27</v>
      </c>
      <c r="C46" s="63" t="s">
        <v>222</v>
      </c>
      <c r="D46" s="158" t="s">
        <v>227</v>
      </c>
      <c r="E46" s="159">
        <v>1</v>
      </c>
      <c r="F46" s="61" t="s">
        <v>263</v>
      </c>
      <c r="G46" s="160">
        <v>0</v>
      </c>
      <c r="H46" s="146">
        <v>1695.65</v>
      </c>
      <c r="I46" s="146">
        <v>6782.61</v>
      </c>
      <c r="J46" s="149">
        <f t="shared" si="1"/>
        <v>8478.26</v>
      </c>
    </row>
    <row r="47" spans="1:10" ht="14" x14ac:dyDescent="0.3">
      <c r="A47" s="60" t="s">
        <v>185</v>
      </c>
      <c r="B47" s="60" t="s">
        <v>29</v>
      </c>
      <c r="C47" s="59" t="s">
        <v>634</v>
      </c>
      <c r="D47" s="158" t="s">
        <v>227</v>
      </c>
      <c r="E47" s="159">
        <v>1</v>
      </c>
      <c r="F47" s="60" t="s">
        <v>264</v>
      </c>
      <c r="G47" s="160">
        <v>0</v>
      </c>
      <c r="H47" s="146">
        <v>1425.9</v>
      </c>
      <c r="I47" s="146">
        <v>5703.56</v>
      </c>
      <c r="J47" s="149">
        <f t="shared" si="1"/>
        <v>7129.4600000000009</v>
      </c>
    </row>
    <row r="48" spans="1:10" ht="14" x14ac:dyDescent="0.3">
      <c r="A48" s="60" t="s">
        <v>188</v>
      </c>
      <c r="B48" s="60" t="s">
        <v>35</v>
      </c>
      <c r="C48" s="59" t="s">
        <v>222</v>
      </c>
      <c r="D48" s="158" t="s">
        <v>227</v>
      </c>
      <c r="E48" s="159">
        <v>1</v>
      </c>
      <c r="F48" s="60" t="s">
        <v>265</v>
      </c>
      <c r="G48" s="160">
        <v>0</v>
      </c>
      <c r="H48" s="146">
        <v>936.46</v>
      </c>
      <c r="I48" s="146">
        <v>3745.85</v>
      </c>
      <c r="J48" s="149">
        <f t="shared" si="1"/>
        <v>4682.3099999999995</v>
      </c>
    </row>
    <row r="49" spans="1:10" ht="14" x14ac:dyDescent="0.3">
      <c r="A49" s="60" t="s">
        <v>180</v>
      </c>
      <c r="B49" s="63" t="s">
        <v>37</v>
      </c>
      <c r="C49" s="63" t="s">
        <v>679</v>
      </c>
      <c r="D49" s="158" t="s">
        <v>407</v>
      </c>
      <c r="E49" s="159">
        <v>1</v>
      </c>
      <c r="F49" s="60" t="s">
        <v>266</v>
      </c>
      <c r="G49" s="160">
        <v>0</v>
      </c>
      <c r="H49" s="146"/>
      <c r="I49" s="145">
        <v>3083.01</v>
      </c>
      <c r="J49" s="149">
        <f t="shared" si="1"/>
        <v>3083.01</v>
      </c>
    </row>
    <row r="50" spans="1:10" ht="14" x14ac:dyDescent="0.3">
      <c r="A50" s="60" t="s">
        <v>182</v>
      </c>
      <c r="B50" s="59" t="s">
        <v>39</v>
      </c>
      <c r="C50" s="59" t="s">
        <v>222</v>
      </c>
      <c r="D50" s="158" t="s">
        <v>227</v>
      </c>
      <c r="E50" s="159">
        <v>1</v>
      </c>
      <c r="F50" s="60" t="s">
        <v>268</v>
      </c>
      <c r="G50" s="160">
        <v>0</v>
      </c>
      <c r="H50" s="146">
        <v>500.99</v>
      </c>
      <c r="I50" s="146">
        <v>2003.96</v>
      </c>
      <c r="J50" s="149">
        <f t="shared" si="1"/>
        <v>2504.9499999999998</v>
      </c>
    </row>
    <row r="51" spans="1:10" ht="14" x14ac:dyDescent="0.3">
      <c r="A51" s="60" t="s">
        <v>181</v>
      </c>
      <c r="B51" s="61" t="s">
        <v>33</v>
      </c>
      <c r="C51" s="61" t="s">
        <v>219</v>
      </c>
      <c r="D51" s="158" t="s">
        <v>227</v>
      </c>
      <c r="E51" s="159">
        <v>1</v>
      </c>
      <c r="F51" s="61" t="s">
        <v>270</v>
      </c>
      <c r="G51" s="160">
        <v>0</v>
      </c>
      <c r="H51" s="146">
        <v>1079.06</v>
      </c>
      <c r="I51" s="145">
        <v>4316.21</v>
      </c>
      <c r="J51" s="149">
        <f t="shared" si="1"/>
        <v>5395.27</v>
      </c>
    </row>
    <row r="52" spans="1:10" ht="14" x14ac:dyDescent="0.3">
      <c r="A52" s="60" t="s">
        <v>181</v>
      </c>
      <c r="B52" s="61" t="s">
        <v>33</v>
      </c>
      <c r="C52" s="60" t="s">
        <v>226</v>
      </c>
      <c r="D52" s="158" t="s">
        <v>407</v>
      </c>
      <c r="E52" s="159">
        <v>1</v>
      </c>
      <c r="F52" s="60" t="s">
        <v>271</v>
      </c>
      <c r="G52" s="160">
        <v>0</v>
      </c>
      <c r="H52" s="146"/>
      <c r="I52" s="145">
        <v>4316.21</v>
      </c>
      <c r="J52" s="149">
        <f t="shared" si="1"/>
        <v>4316.21</v>
      </c>
    </row>
    <row r="53" spans="1:10" ht="14" x14ac:dyDescent="0.3">
      <c r="A53" s="60" t="s">
        <v>180</v>
      </c>
      <c r="B53" s="63" t="s">
        <v>37</v>
      </c>
      <c r="C53" s="63" t="s">
        <v>636</v>
      </c>
      <c r="D53" s="158" t="s">
        <v>227</v>
      </c>
      <c r="E53" s="159">
        <v>1</v>
      </c>
      <c r="F53" s="90" t="s">
        <v>642</v>
      </c>
      <c r="G53" s="160">
        <v>0</v>
      </c>
      <c r="H53" s="146">
        <v>770.75</v>
      </c>
      <c r="I53" s="145">
        <v>3083.01</v>
      </c>
      <c r="J53" s="149">
        <f t="shared" si="1"/>
        <v>3853.76</v>
      </c>
    </row>
    <row r="54" spans="1:10" ht="14" x14ac:dyDescent="0.3">
      <c r="A54" s="60" t="s">
        <v>195</v>
      </c>
      <c r="B54" s="60" t="s">
        <v>41</v>
      </c>
      <c r="C54" s="60" t="s">
        <v>636</v>
      </c>
      <c r="D54" s="158" t="s">
        <v>227</v>
      </c>
      <c r="E54" s="159">
        <v>1</v>
      </c>
      <c r="F54" s="60" t="s">
        <v>590</v>
      </c>
      <c r="G54" s="160">
        <v>0</v>
      </c>
      <c r="H54" s="146">
        <v>308.3</v>
      </c>
      <c r="I54" s="146">
        <v>1233.21</v>
      </c>
      <c r="J54" s="150">
        <f t="shared" si="1"/>
        <v>1541.51</v>
      </c>
    </row>
    <row r="55" spans="1:10" ht="14" x14ac:dyDescent="0.3">
      <c r="A55" s="60" t="s">
        <v>182</v>
      </c>
      <c r="B55" s="59" t="s">
        <v>39</v>
      </c>
      <c r="C55" s="59" t="s">
        <v>222</v>
      </c>
      <c r="D55" s="158" t="s">
        <v>227</v>
      </c>
      <c r="E55" s="159">
        <v>1</v>
      </c>
      <c r="F55" s="60" t="s">
        <v>278</v>
      </c>
      <c r="G55" s="160">
        <v>0</v>
      </c>
      <c r="H55" s="146">
        <v>500.99</v>
      </c>
      <c r="I55" s="146">
        <v>2003.96</v>
      </c>
      <c r="J55" s="149">
        <f t="shared" si="1"/>
        <v>2504.9499999999998</v>
      </c>
    </row>
    <row r="56" spans="1:10" ht="14" x14ac:dyDescent="0.3">
      <c r="A56" s="60" t="s">
        <v>195</v>
      </c>
      <c r="B56" s="60" t="s">
        <v>41</v>
      </c>
      <c r="C56" s="59" t="s">
        <v>222</v>
      </c>
      <c r="D56" s="158" t="s">
        <v>227</v>
      </c>
      <c r="E56" s="159">
        <v>1</v>
      </c>
      <c r="F56" s="61" t="s">
        <v>280</v>
      </c>
      <c r="G56" s="160">
        <v>0</v>
      </c>
      <c r="H56" s="146">
        <v>308.3</v>
      </c>
      <c r="I56" s="146">
        <v>1233.21</v>
      </c>
      <c r="J56" s="150">
        <f t="shared" si="1"/>
        <v>1541.51</v>
      </c>
    </row>
    <row r="57" spans="1:10" ht="14" x14ac:dyDescent="0.3">
      <c r="A57" s="60" t="s">
        <v>189</v>
      </c>
      <c r="B57" s="60" t="s">
        <v>31</v>
      </c>
      <c r="C57" s="63" t="s">
        <v>222</v>
      </c>
      <c r="D57" s="158" t="s">
        <v>227</v>
      </c>
      <c r="E57" s="159">
        <v>1</v>
      </c>
      <c r="F57" s="90" t="s">
        <v>730</v>
      </c>
      <c r="G57" s="160">
        <v>0</v>
      </c>
      <c r="H57" s="146">
        <v>1310.28</v>
      </c>
      <c r="I57" s="146">
        <v>5241.1099999999997</v>
      </c>
      <c r="J57" s="149">
        <f t="shared" si="1"/>
        <v>6551.3899999999994</v>
      </c>
    </row>
    <row r="58" spans="1:10" ht="14" x14ac:dyDescent="0.3">
      <c r="A58" s="60" t="s">
        <v>185</v>
      </c>
      <c r="B58" s="60" t="s">
        <v>29</v>
      </c>
      <c r="C58" s="59" t="s">
        <v>222</v>
      </c>
      <c r="D58" s="158" t="s">
        <v>227</v>
      </c>
      <c r="E58" s="159">
        <v>1</v>
      </c>
      <c r="F58" s="61" t="s">
        <v>611</v>
      </c>
      <c r="G58" s="160">
        <v>0</v>
      </c>
      <c r="H58" s="146">
        <v>1425.9</v>
      </c>
      <c r="I58" s="146">
        <v>5703.56</v>
      </c>
      <c r="J58" s="149">
        <f t="shared" si="1"/>
        <v>7129.4600000000009</v>
      </c>
    </row>
    <row r="59" spans="1:10" ht="14" x14ac:dyDescent="0.3">
      <c r="A59" s="60" t="s">
        <v>189</v>
      </c>
      <c r="B59" s="60" t="s">
        <v>31</v>
      </c>
      <c r="C59" s="61" t="s">
        <v>219</v>
      </c>
      <c r="D59" s="158" t="s">
        <v>227</v>
      </c>
      <c r="E59" s="159">
        <v>1</v>
      </c>
      <c r="F59" s="60" t="s">
        <v>281</v>
      </c>
      <c r="G59" s="160">
        <v>0</v>
      </c>
      <c r="H59" s="146">
        <v>1310.28</v>
      </c>
      <c r="I59" s="146">
        <v>5241.1099999999997</v>
      </c>
      <c r="J59" s="149">
        <f t="shared" si="1"/>
        <v>6551.3899999999994</v>
      </c>
    </row>
    <row r="60" spans="1:10" ht="14" x14ac:dyDescent="0.3">
      <c r="A60" s="60" t="s">
        <v>187</v>
      </c>
      <c r="B60" s="60" t="s">
        <v>25</v>
      </c>
      <c r="C60" s="59" t="s">
        <v>222</v>
      </c>
      <c r="D60" s="158" t="s">
        <v>227</v>
      </c>
      <c r="E60" s="159">
        <v>1</v>
      </c>
      <c r="F60" s="60" t="s">
        <v>282</v>
      </c>
      <c r="G60" s="160">
        <v>0</v>
      </c>
      <c r="H60" s="147">
        <v>2600</v>
      </c>
      <c r="I60" s="147">
        <v>10400</v>
      </c>
      <c r="J60" s="146">
        <f t="shared" si="1"/>
        <v>13000</v>
      </c>
    </row>
    <row r="61" spans="1:10" ht="14" x14ac:dyDescent="0.3">
      <c r="A61" s="60" t="s">
        <v>196</v>
      </c>
      <c r="B61" s="61" t="s">
        <v>33</v>
      </c>
      <c r="C61" s="61" t="s">
        <v>219</v>
      </c>
      <c r="D61" s="158" t="s">
        <v>227</v>
      </c>
      <c r="E61" s="159">
        <v>1</v>
      </c>
      <c r="F61" s="62" t="s">
        <v>283</v>
      </c>
      <c r="G61" s="160">
        <v>0</v>
      </c>
      <c r="H61" s="146">
        <v>1079.06</v>
      </c>
      <c r="I61" s="145">
        <v>4316.21</v>
      </c>
      <c r="J61" s="149">
        <f t="shared" si="1"/>
        <v>5395.27</v>
      </c>
    </row>
    <row r="62" spans="1:10" ht="14" x14ac:dyDescent="0.3">
      <c r="A62" s="60" t="s">
        <v>189</v>
      </c>
      <c r="B62" s="60" t="s">
        <v>31</v>
      </c>
      <c r="C62" s="60" t="s">
        <v>226</v>
      </c>
      <c r="D62" s="158" t="s">
        <v>227</v>
      </c>
      <c r="E62" s="159">
        <v>1</v>
      </c>
      <c r="F62" s="61" t="s">
        <v>284</v>
      </c>
      <c r="G62" s="160">
        <v>0</v>
      </c>
      <c r="H62" s="146">
        <v>1310.28</v>
      </c>
      <c r="I62" s="146">
        <v>5241.1099999999997</v>
      </c>
      <c r="J62" s="149">
        <f t="shared" si="1"/>
        <v>6551.3899999999994</v>
      </c>
    </row>
    <row r="63" spans="1:10" ht="14" x14ac:dyDescent="0.3">
      <c r="A63" s="60" t="s">
        <v>180</v>
      </c>
      <c r="B63" s="63" t="s">
        <v>37</v>
      </c>
      <c r="C63" s="60" t="s">
        <v>226</v>
      </c>
      <c r="D63" s="158" t="s">
        <v>227</v>
      </c>
      <c r="E63" s="159">
        <v>1</v>
      </c>
      <c r="F63" s="63" t="s">
        <v>702</v>
      </c>
      <c r="G63" s="160">
        <v>0</v>
      </c>
      <c r="H63" s="146">
        <v>770.75</v>
      </c>
      <c r="I63" s="145">
        <v>3083.01</v>
      </c>
      <c r="J63" s="149">
        <f t="shared" si="1"/>
        <v>3853.76</v>
      </c>
    </row>
    <row r="64" spans="1:10" ht="14" x14ac:dyDescent="0.3">
      <c r="A64" s="60" t="s">
        <v>182</v>
      </c>
      <c r="B64" s="59" t="s">
        <v>39</v>
      </c>
      <c r="C64" s="59" t="s">
        <v>226</v>
      </c>
      <c r="D64" s="158" t="s">
        <v>407</v>
      </c>
      <c r="E64" s="159">
        <v>1</v>
      </c>
      <c r="F64" s="60" t="s">
        <v>731</v>
      </c>
      <c r="G64" s="160">
        <v>0</v>
      </c>
      <c r="H64" s="146"/>
      <c r="I64" s="146">
        <v>2003.96</v>
      </c>
      <c r="J64" s="149">
        <f t="shared" si="1"/>
        <v>2003.96</v>
      </c>
    </row>
    <row r="65" spans="1:10" ht="14" x14ac:dyDescent="0.3">
      <c r="A65" s="60" t="s">
        <v>195</v>
      </c>
      <c r="B65" s="60" t="s">
        <v>41</v>
      </c>
      <c r="C65" s="60" t="s">
        <v>226</v>
      </c>
      <c r="D65" s="158" t="s">
        <v>227</v>
      </c>
      <c r="E65" s="159">
        <v>1</v>
      </c>
      <c r="F65" s="60" t="s">
        <v>764</v>
      </c>
      <c r="G65" s="160">
        <v>0</v>
      </c>
      <c r="H65" s="146">
        <v>308.3</v>
      </c>
      <c r="I65" s="146">
        <v>1233.21</v>
      </c>
      <c r="J65" s="150">
        <f t="shared" si="1"/>
        <v>1541.51</v>
      </c>
    </row>
    <row r="66" spans="1:10" ht="14" x14ac:dyDescent="0.3">
      <c r="A66" s="60" t="s">
        <v>182</v>
      </c>
      <c r="B66" s="59" t="s">
        <v>39</v>
      </c>
      <c r="C66" s="59" t="s">
        <v>634</v>
      </c>
      <c r="D66" s="158" t="s">
        <v>227</v>
      </c>
      <c r="E66" s="159">
        <v>1</v>
      </c>
      <c r="F66" s="162" t="s">
        <v>703</v>
      </c>
      <c r="G66" s="160">
        <v>0</v>
      </c>
      <c r="H66" s="146">
        <v>500.99</v>
      </c>
      <c r="I66" s="146">
        <v>2003.96</v>
      </c>
      <c r="J66" s="149">
        <f t="shared" si="1"/>
        <v>2504.9499999999998</v>
      </c>
    </row>
    <row r="67" spans="1:10" ht="14" x14ac:dyDescent="0.3">
      <c r="A67" s="60" t="s">
        <v>203</v>
      </c>
      <c r="B67" s="60" t="s">
        <v>31</v>
      </c>
      <c r="C67" s="60" t="s">
        <v>226</v>
      </c>
      <c r="D67" s="158" t="s">
        <v>407</v>
      </c>
      <c r="E67" s="159">
        <v>1</v>
      </c>
      <c r="F67" s="60" t="s">
        <v>288</v>
      </c>
      <c r="G67" s="160">
        <v>0</v>
      </c>
      <c r="H67" s="146"/>
      <c r="I67" s="146">
        <v>5241.1099999999997</v>
      </c>
      <c r="J67" s="149">
        <f t="shared" si="1"/>
        <v>5241.1099999999997</v>
      </c>
    </row>
    <row r="68" spans="1:10" ht="14" x14ac:dyDescent="0.3">
      <c r="A68" s="60" t="s">
        <v>189</v>
      </c>
      <c r="B68" s="60" t="s">
        <v>31</v>
      </c>
      <c r="C68" s="61" t="s">
        <v>636</v>
      </c>
      <c r="D68" s="158" t="s">
        <v>227</v>
      </c>
      <c r="E68" s="159">
        <v>1</v>
      </c>
      <c r="F68" s="90" t="s">
        <v>643</v>
      </c>
      <c r="G68" s="160">
        <v>0</v>
      </c>
      <c r="H68" s="146">
        <v>1310.28</v>
      </c>
      <c r="I68" s="146">
        <v>5241.1099999999997</v>
      </c>
      <c r="J68" s="149">
        <f t="shared" si="1"/>
        <v>6551.3899999999994</v>
      </c>
    </row>
    <row r="69" spans="1:10" ht="14" x14ac:dyDescent="0.3">
      <c r="A69" s="59" t="s">
        <v>189</v>
      </c>
      <c r="B69" s="59" t="s">
        <v>31</v>
      </c>
      <c r="C69" s="59" t="s">
        <v>634</v>
      </c>
      <c r="D69" s="158" t="s">
        <v>227</v>
      </c>
      <c r="E69" s="159">
        <v>1</v>
      </c>
      <c r="F69" s="60" t="s">
        <v>704</v>
      </c>
      <c r="G69" s="160">
        <v>0</v>
      </c>
      <c r="H69" s="146">
        <v>1310.28</v>
      </c>
      <c r="I69" s="146">
        <v>5241.1099999999997</v>
      </c>
      <c r="J69" s="149">
        <f t="shared" si="1"/>
        <v>6551.3899999999994</v>
      </c>
    </row>
    <row r="70" spans="1:10" ht="14" x14ac:dyDescent="0.3">
      <c r="A70" s="60" t="s">
        <v>180</v>
      </c>
      <c r="B70" s="63" t="s">
        <v>37</v>
      </c>
      <c r="C70" s="63" t="s">
        <v>637</v>
      </c>
      <c r="D70" s="158" t="s">
        <v>227</v>
      </c>
      <c r="E70" s="159">
        <v>1</v>
      </c>
      <c r="F70" s="60" t="s">
        <v>594</v>
      </c>
      <c r="G70" s="160">
        <v>0</v>
      </c>
      <c r="H70" s="146">
        <v>770.75</v>
      </c>
      <c r="I70" s="146">
        <v>3083.01</v>
      </c>
      <c r="J70" s="150">
        <f t="shared" si="1"/>
        <v>3853.76</v>
      </c>
    </row>
    <row r="71" spans="1:10" ht="14" x14ac:dyDescent="0.3">
      <c r="A71" s="60" t="s">
        <v>182</v>
      </c>
      <c r="B71" s="59" t="s">
        <v>39</v>
      </c>
      <c r="C71" s="59" t="s">
        <v>634</v>
      </c>
      <c r="D71" s="158" t="s">
        <v>227</v>
      </c>
      <c r="E71" s="159">
        <v>1</v>
      </c>
      <c r="F71" s="60" t="s">
        <v>732</v>
      </c>
      <c r="G71" s="160">
        <v>0</v>
      </c>
      <c r="H71" s="146">
        <v>500.99</v>
      </c>
      <c r="I71" s="146">
        <v>2003.96</v>
      </c>
      <c r="J71" s="149">
        <f t="shared" ref="J71:J102" si="2">H71+I71</f>
        <v>2504.9499999999998</v>
      </c>
    </row>
    <row r="72" spans="1:10" ht="14" x14ac:dyDescent="0.3">
      <c r="A72" s="60" t="s">
        <v>188</v>
      </c>
      <c r="B72" s="60" t="s">
        <v>35</v>
      </c>
      <c r="C72" s="59" t="s">
        <v>226</v>
      </c>
      <c r="D72" s="158" t="s">
        <v>227</v>
      </c>
      <c r="E72" s="159">
        <v>1</v>
      </c>
      <c r="F72" s="162" t="s">
        <v>705</v>
      </c>
      <c r="G72" s="160">
        <v>0</v>
      </c>
      <c r="H72" s="146">
        <v>936.46</v>
      </c>
      <c r="I72" s="146">
        <v>3745.85</v>
      </c>
      <c r="J72" s="149">
        <f t="shared" si="2"/>
        <v>4682.3099999999995</v>
      </c>
    </row>
    <row r="73" spans="1:10" ht="14" x14ac:dyDescent="0.3">
      <c r="A73" s="60" t="s">
        <v>199</v>
      </c>
      <c r="B73" s="60" t="s">
        <v>31</v>
      </c>
      <c r="C73" s="59" t="s">
        <v>634</v>
      </c>
      <c r="D73" s="158" t="s">
        <v>227</v>
      </c>
      <c r="E73" s="159">
        <v>1</v>
      </c>
      <c r="F73" s="60" t="s">
        <v>297</v>
      </c>
      <c r="G73" s="160">
        <v>0</v>
      </c>
      <c r="H73" s="146">
        <v>1310.28</v>
      </c>
      <c r="I73" s="146">
        <v>5241.1099999999997</v>
      </c>
      <c r="J73" s="149">
        <f t="shared" si="2"/>
        <v>6551.3899999999994</v>
      </c>
    </row>
    <row r="74" spans="1:10" ht="14" x14ac:dyDescent="0.3">
      <c r="A74" s="60" t="s">
        <v>200</v>
      </c>
      <c r="B74" s="61" t="s">
        <v>33</v>
      </c>
      <c r="C74" s="59" t="s">
        <v>222</v>
      </c>
      <c r="D74" s="158" t="s">
        <v>407</v>
      </c>
      <c r="E74" s="159">
        <v>1</v>
      </c>
      <c r="F74" s="60" t="s">
        <v>298</v>
      </c>
      <c r="G74" s="160">
        <v>0</v>
      </c>
      <c r="H74" s="146"/>
      <c r="I74" s="145">
        <v>4316.21</v>
      </c>
      <c r="J74" s="149">
        <f t="shared" si="2"/>
        <v>4316.21</v>
      </c>
    </row>
    <row r="75" spans="1:10" ht="14" x14ac:dyDescent="0.3">
      <c r="A75" s="60" t="s">
        <v>183</v>
      </c>
      <c r="B75" s="61" t="s">
        <v>27</v>
      </c>
      <c r="C75" s="61" t="s">
        <v>636</v>
      </c>
      <c r="D75" s="158" t="s">
        <v>227</v>
      </c>
      <c r="E75" s="159">
        <v>1</v>
      </c>
      <c r="F75" s="90" t="s">
        <v>610</v>
      </c>
      <c r="G75" s="160">
        <v>0</v>
      </c>
      <c r="H75" s="146">
        <v>1695.65</v>
      </c>
      <c r="I75" s="146">
        <v>6782.61</v>
      </c>
      <c r="J75" s="149">
        <f t="shared" si="2"/>
        <v>8478.26</v>
      </c>
    </row>
    <row r="76" spans="1:10" ht="14" x14ac:dyDescent="0.3">
      <c r="A76" s="60" t="s">
        <v>202</v>
      </c>
      <c r="B76" s="60" t="s">
        <v>31</v>
      </c>
      <c r="C76" s="59" t="s">
        <v>222</v>
      </c>
      <c r="D76" s="158" t="s">
        <v>407</v>
      </c>
      <c r="E76" s="159">
        <v>1</v>
      </c>
      <c r="F76" s="60" t="s">
        <v>300</v>
      </c>
      <c r="G76" s="160">
        <v>0</v>
      </c>
      <c r="H76" s="146"/>
      <c r="I76" s="146">
        <v>5241.1099999999997</v>
      </c>
      <c r="J76" s="149">
        <f t="shared" si="2"/>
        <v>5241.1099999999997</v>
      </c>
    </row>
    <row r="77" spans="1:10" ht="14" x14ac:dyDescent="0.3">
      <c r="A77" s="60" t="s">
        <v>189</v>
      </c>
      <c r="B77" s="60" t="s">
        <v>31</v>
      </c>
      <c r="C77" s="61" t="s">
        <v>219</v>
      </c>
      <c r="D77" s="158" t="s">
        <v>227</v>
      </c>
      <c r="E77" s="159">
        <v>1</v>
      </c>
      <c r="F77" s="61" t="s">
        <v>302</v>
      </c>
      <c r="G77" s="160">
        <v>0</v>
      </c>
      <c r="H77" s="146">
        <v>1310.28</v>
      </c>
      <c r="I77" s="146">
        <v>5241.1099999999997</v>
      </c>
      <c r="J77" s="149">
        <f t="shared" si="2"/>
        <v>6551.3899999999994</v>
      </c>
    </row>
    <row r="78" spans="1:10" ht="14" x14ac:dyDescent="0.3">
      <c r="A78" s="59" t="s">
        <v>182</v>
      </c>
      <c r="B78" s="59" t="s">
        <v>39</v>
      </c>
      <c r="C78" s="59" t="s">
        <v>634</v>
      </c>
      <c r="D78" s="158" t="s">
        <v>227</v>
      </c>
      <c r="E78" s="159">
        <v>1</v>
      </c>
      <c r="F78" s="90" t="s">
        <v>644</v>
      </c>
      <c r="G78" s="160">
        <v>0</v>
      </c>
      <c r="H78" s="146">
        <v>500.99</v>
      </c>
      <c r="I78" s="146">
        <v>2003.96</v>
      </c>
      <c r="J78" s="149">
        <f t="shared" si="2"/>
        <v>2504.9499999999998</v>
      </c>
    </row>
    <row r="79" spans="1:10" ht="14" x14ac:dyDescent="0.3">
      <c r="A79" s="60" t="s">
        <v>182</v>
      </c>
      <c r="B79" s="59" t="s">
        <v>39</v>
      </c>
      <c r="C79" s="59" t="s">
        <v>222</v>
      </c>
      <c r="D79" s="158" t="s">
        <v>227</v>
      </c>
      <c r="E79" s="159">
        <v>1</v>
      </c>
      <c r="F79" s="60" t="s">
        <v>304</v>
      </c>
      <c r="G79" s="160">
        <v>0</v>
      </c>
      <c r="H79" s="146">
        <v>500.99</v>
      </c>
      <c r="I79" s="146">
        <v>2003.96</v>
      </c>
      <c r="J79" s="149">
        <f t="shared" si="2"/>
        <v>2504.9499999999998</v>
      </c>
    </row>
    <row r="80" spans="1:10" ht="14" x14ac:dyDescent="0.3">
      <c r="A80" s="60" t="s">
        <v>180</v>
      </c>
      <c r="B80" s="63" t="s">
        <v>37</v>
      </c>
      <c r="C80" s="60" t="s">
        <v>226</v>
      </c>
      <c r="D80" s="158" t="s">
        <v>407</v>
      </c>
      <c r="E80" s="159">
        <v>1</v>
      </c>
      <c r="F80" s="60" t="s">
        <v>411</v>
      </c>
      <c r="G80" s="160">
        <v>0</v>
      </c>
      <c r="H80" s="146"/>
      <c r="I80" s="145">
        <v>3083.01</v>
      </c>
      <c r="J80" s="149">
        <f t="shared" si="2"/>
        <v>3083.01</v>
      </c>
    </row>
    <row r="81" spans="1:10" ht="14" x14ac:dyDescent="0.3">
      <c r="A81" s="60" t="s">
        <v>182</v>
      </c>
      <c r="B81" s="59" t="s">
        <v>39</v>
      </c>
      <c r="C81" s="63" t="s">
        <v>226</v>
      </c>
      <c r="D81" s="158" t="s">
        <v>227</v>
      </c>
      <c r="E81" s="159">
        <v>1</v>
      </c>
      <c r="F81" s="89" t="s">
        <v>765</v>
      </c>
      <c r="G81" s="160">
        <v>0</v>
      </c>
      <c r="H81" s="146">
        <v>500.99</v>
      </c>
      <c r="I81" s="146">
        <v>2003.96</v>
      </c>
      <c r="J81" s="150">
        <f t="shared" si="2"/>
        <v>2504.9499999999998</v>
      </c>
    </row>
    <row r="82" spans="1:10" ht="14" x14ac:dyDescent="0.3">
      <c r="A82" s="60" t="s">
        <v>197</v>
      </c>
      <c r="B82" s="61" t="s">
        <v>27</v>
      </c>
      <c r="C82" s="60" t="s">
        <v>226</v>
      </c>
      <c r="D82" s="158" t="s">
        <v>407</v>
      </c>
      <c r="E82" s="159">
        <v>1</v>
      </c>
      <c r="F82" s="62" t="s">
        <v>305</v>
      </c>
      <c r="G82" s="160">
        <v>0</v>
      </c>
      <c r="H82" s="146"/>
      <c r="I82" s="146">
        <v>6782.61</v>
      </c>
      <c r="J82" s="149">
        <f t="shared" si="2"/>
        <v>6782.61</v>
      </c>
    </row>
    <row r="83" spans="1:10" ht="14" x14ac:dyDescent="0.3">
      <c r="A83" s="60" t="s">
        <v>189</v>
      </c>
      <c r="B83" s="60" t="s">
        <v>31</v>
      </c>
      <c r="C83" s="59" t="s">
        <v>222</v>
      </c>
      <c r="D83" s="158" t="s">
        <v>227</v>
      </c>
      <c r="E83" s="159">
        <v>1</v>
      </c>
      <c r="F83" s="60" t="s">
        <v>664</v>
      </c>
      <c r="G83" s="160">
        <v>0</v>
      </c>
      <c r="H83" s="146">
        <v>1310.28</v>
      </c>
      <c r="I83" s="146">
        <v>5241.1099999999997</v>
      </c>
      <c r="J83" s="149">
        <f t="shared" si="2"/>
        <v>6551.3899999999994</v>
      </c>
    </row>
    <row r="84" spans="1:10" ht="14" x14ac:dyDescent="0.3">
      <c r="A84" s="60" t="s">
        <v>182</v>
      </c>
      <c r="B84" s="59" t="s">
        <v>39</v>
      </c>
      <c r="C84" s="61" t="s">
        <v>222</v>
      </c>
      <c r="D84" s="158" t="s">
        <v>227</v>
      </c>
      <c r="E84" s="159">
        <v>1</v>
      </c>
      <c r="F84" s="129" t="s">
        <v>734</v>
      </c>
      <c r="G84" s="160">
        <v>0</v>
      </c>
      <c r="H84" s="146">
        <v>500.99</v>
      </c>
      <c r="I84" s="146">
        <v>2003.96</v>
      </c>
      <c r="J84" s="149">
        <f t="shared" si="2"/>
        <v>2504.9499999999998</v>
      </c>
    </row>
    <row r="85" spans="1:10" ht="14" x14ac:dyDescent="0.3">
      <c r="A85" s="60" t="s">
        <v>187</v>
      </c>
      <c r="B85" s="60" t="s">
        <v>25</v>
      </c>
      <c r="C85" s="61" t="s">
        <v>636</v>
      </c>
      <c r="D85" s="158" t="s">
        <v>407</v>
      </c>
      <c r="E85" s="159">
        <v>1</v>
      </c>
      <c r="F85" s="89" t="s">
        <v>306</v>
      </c>
      <c r="G85" s="160">
        <v>0</v>
      </c>
      <c r="H85" s="147"/>
      <c r="I85" s="147">
        <v>10400</v>
      </c>
      <c r="J85" s="146">
        <f t="shared" si="2"/>
        <v>10400</v>
      </c>
    </row>
    <row r="86" spans="1:10" ht="14" x14ac:dyDescent="0.3">
      <c r="A86" s="60" t="s">
        <v>180</v>
      </c>
      <c r="B86" s="61" t="s">
        <v>37</v>
      </c>
      <c r="C86" s="61" t="s">
        <v>226</v>
      </c>
      <c r="D86" s="158" t="s">
        <v>227</v>
      </c>
      <c r="E86" s="159">
        <v>1</v>
      </c>
      <c r="F86" s="155" t="s">
        <v>653</v>
      </c>
      <c r="G86" s="160">
        <v>0</v>
      </c>
      <c r="H86" s="146">
        <v>770.75</v>
      </c>
      <c r="I86" s="145">
        <v>3083.01</v>
      </c>
      <c r="J86" s="149">
        <f t="shared" si="2"/>
        <v>3853.76</v>
      </c>
    </row>
    <row r="87" spans="1:10" ht="14" x14ac:dyDescent="0.3">
      <c r="A87" s="60" t="s">
        <v>180</v>
      </c>
      <c r="B87" s="63" t="s">
        <v>37</v>
      </c>
      <c r="C87" s="63" t="s">
        <v>222</v>
      </c>
      <c r="D87" s="158" t="s">
        <v>227</v>
      </c>
      <c r="E87" s="159">
        <v>1</v>
      </c>
      <c r="F87" s="60" t="s">
        <v>733</v>
      </c>
      <c r="G87" s="160">
        <v>0</v>
      </c>
      <c r="H87" s="146">
        <v>770.75</v>
      </c>
      <c r="I87" s="145">
        <v>3083.01</v>
      </c>
      <c r="J87" s="149">
        <f t="shared" si="2"/>
        <v>3853.76</v>
      </c>
    </row>
    <row r="88" spans="1:10" ht="14" x14ac:dyDescent="0.3">
      <c r="A88" s="60" t="s">
        <v>183</v>
      </c>
      <c r="B88" s="61" t="s">
        <v>27</v>
      </c>
      <c r="C88" s="60" t="s">
        <v>226</v>
      </c>
      <c r="D88" s="158" t="s">
        <v>227</v>
      </c>
      <c r="E88" s="159">
        <v>1</v>
      </c>
      <c r="F88" s="60" t="s">
        <v>311</v>
      </c>
      <c r="G88" s="160">
        <v>0</v>
      </c>
      <c r="H88" s="146">
        <v>1695.65</v>
      </c>
      <c r="I88" s="146">
        <v>6782.61</v>
      </c>
      <c r="J88" s="149">
        <f t="shared" si="2"/>
        <v>8478.26</v>
      </c>
    </row>
    <row r="89" spans="1:10" ht="14" x14ac:dyDescent="0.3">
      <c r="A89" s="60" t="s">
        <v>189</v>
      </c>
      <c r="B89" s="60" t="s">
        <v>31</v>
      </c>
      <c r="C89" s="61" t="s">
        <v>226</v>
      </c>
      <c r="D89" s="158" t="s">
        <v>227</v>
      </c>
      <c r="E89" s="159">
        <v>1</v>
      </c>
      <c r="F89" s="60" t="s">
        <v>312</v>
      </c>
      <c r="G89" s="160">
        <v>0</v>
      </c>
      <c r="H89" s="146">
        <v>1310.28</v>
      </c>
      <c r="I89" s="146">
        <v>5241.1099999999997</v>
      </c>
      <c r="J89" s="149">
        <f t="shared" si="2"/>
        <v>6551.3899999999994</v>
      </c>
    </row>
    <row r="90" spans="1:10" ht="14" x14ac:dyDescent="0.3">
      <c r="A90" s="60" t="s">
        <v>180</v>
      </c>
      <c r="B90" s="61" t="s">
        <v>37</v>
      </c>
      <c r="C90" s="59" t="s">
        <v>222</v>
      </c>
      <c r="D90" s="158" t="s">
        <v>227</v>
      </c>
      <c r="E90" s="159">
        <v>1</v>
      </c>
      <c r="F90" s="62" t="s">
        <v>735</v>
      </c>
      <c r="G90" s="160">
        <v>0</v>
      </c>
      <c r="H90" s="146">
        <v>770.75</v>
      </c>
      <c r="I90" s="145">
        <v>3083.01</v>
      </c>
      <c r="J90" s="149">
        <f t="shared" si="2"/>
        <v>3853.76</v>
      </c>
    </row>
    <row r="91" spans="1:10" ht="14" x14ac:dyDescent="0.3">
      <c r="A91" s="60" t="s">
        <v>207</v>
      </c>
      <c r="B91" s="61" t="s">
        <v>27</v>
      </c>
      <c r="C91" s="61" t="s">
        <v>636</v>
      </c>
      <c r="D91" s="158" t="s">
        <v>227</v>
      </c>
      <c r="E91" s="159">
        <v>1</v>
      </c>
      <c r="F91" s="60" t="s">
        <v>314</v>
      </c>
      <c r="G91" s="160">
        <v>0</v>
      </c>
      <c r="H91" s="146">
        <v>1695.65</v>
      </c>
      <c r="I91" s="146">
        <v>6782.61</v>
      </c>
      <c r="J91" s="149">
        <f t="shared" si="2"/>
        <v>8478.26</v>
      </c>
    </row>
    <row r="92" spans="1:10" ht="14" x14ac:dyDescent="0.3">
      <c r="A92" s="60" t="s">
        <v>185</v>
      </c>
      <c r="B92" s="60" t="s">
        <v>29</v>
      </c>
      <c r="C92" s="61" t="s">
        <v>636</v>
      </c>
      <c r="D92" s="158" t="s">
        <v>227</v>
      </c>
      <c r="E92" s="159">
        <v>1</v>
      </c>
      <c r="F92" s="61" t="s">
        <v>766</v>
      </c>
      <c r="G92" s="160">
        <v>0</v>
      </c>
      <c r="H92" s="146">
        <v>1425.9</v>
      </c>
      <c r="I92" s="146">
        <v>5703.56</v>
      </c>
      <c r="J92" s="149">
        <f t="shared" si="2"/>
        <v>7129.4600000000009</v>
      </c>
    </row>
    <row r="93" spans="1:10" ht="14" x14ac:dyDescent="0.3">
      <c r="A93" s="60" t="s">
        <v>187</v>
      </c>
      <c r="B93" s="60" t="s">
        <v>25</v>
      </c>
      <c r="C93" s="59" t="s">
        <v>222</v>
      </c>
      <c r="D93" s="158" t="s">
        <v>227</v>
      </c>
      <c r="E93" s="159">
        <v>1</v>
      </c>
      <c r="F93" s="89" t="s">
        <v>608</v>
      </c>
      <c r="G93" s="160">
        <v>0</v>
      </c>
      <c r="H93" s="147">
        <v>2600</v>
      </c>
      <c r="I93" s="147">
        <v>10400</v>
      </c>
      <c r="J93" s="146">
        <f t="shared" si="2"/>
        <v>13000</v>
      </c>
    </row>
    <row r="94" spans="1:10" ht="14" x14ac:dyDescent="0.3">
      <c r="A94" s="60" t="s">
        <v>183</v>
      </c>
      <c r="B94" s="61" t="s">
        <v>27</v>
      </c>
      <c r="C94" s="59" t="s">
        <v>222</v>
      </c>
      <c r="D94" s="158" t="s">
        <v>227</v>
      </c>
      <c r="E94" s="159">
        <v>1</v>
      </c>
      <c r="F94" s="61" t="s">
        <v>315</v>
      </c>
      <c r="G94" s="160">
        <v>0</v>
      </c>
      <c r="H94" s="146">
        <v>1695.65</v>
      </c>
      <c r="I94" s="146">
        <v>6782.61</v>
      </c>
      <c r="J94" s="149">
        <f t="shared" si="2"/>
        <v>8478.26</v>
      </c>
    </row>
    <row r="95" spans="1:10" ht="14" x14ac:dyDescent="0.3">
      <c r="A95" s="60" t="s">
        <v>187</v>
      </c>
      <c r="B95" s="60" t="s">
        <v>25</v>
      </c>
      <c r="C95" s="60" t="s">
        <v>222</v>
      </c>
      <c r="D95" s="158" t="s">
        <v>227</v>
      </c>
      <c r="E95" s="159">
        <v>1</v>
      </c>
      <c r="F95" s="90" t="s">
        <v>737</v>
      </c>
      <c r="G95" s="160">
        <v>0</v>
      </c>
      <c r="H95" s="147">
        <v>2600</v>
      </c>
      <c r="I95" s="147">
        <v>10400</v>
      </c>
      <c r="J95" s="146">
        <f t="shared" si="2"/>
        <v>13000</v>
      </c>
    </row>
    <row r="96" spans="1:10" ht="14" x14ac:dyDescent="0.3">
      <c r="A96" s="60" t="s">
        <v>183</v>
      </c>
      <c r="B96" s="61" t="s">
        <v>27</v>
      </c>
      <c r="C96" s="59" t="s">
        <v>222</v>
      </c>
      <c r="D96" s="158" t="s">
        <v>227</v>
      </c>
      <c r="E96" s="159">
        <v>1</v>
      </c>
      <c r="F96" s="60" t="s">
        <v>613</v>
      </c>
      <c r="G96" s="160">
        <v>0</v>
      </c>
      <c r="H96" s="146">
        <v>1695.65</v>
      </c>
      <c r="I96" s="146">
        <v>6782.61</v>
      </c>
      <c r="J96" s="149">
        <f t="shared" si="2"/>
        <v>8478.26</v>
      </c>
    </row>
    <row r="97" spans="1:10" ht="14" x14ac:dyDescent="0.3">
      <c r="A97" s="60" t="s">
        <v>182</v>
      </c>
      <c r="B97" s="59" t="s">
        <v>39</v>
      </c>
      <c r="C97" s="59" t="s">
        <v>634</v>
      </c>
      <c r="D97" s="158" t="s">
        <v>227</v>
      </c>
      <c r="E97" s="159">
        <v>1</v>
      </c>
      <c r="F97" s="60" t="s">
        <v>319</v>
      </c>
      <c r="G97" s="160">
        <v>0</v>
      </c>
      <c r="H97" s="146">
        <v>500.99</v>
      </c>
      <c r="I97" s="146">
        <v>2003.96</v>
      </c>
      <c r="J97" s="149">
        <f t="shared" si="2"/>
        <v>2504.9499999999998</v>
      </c>
    </row>
    <row r="98" spans="1:10" ht="14" x14ac:dyDescent="0.3">
      <c r="A98" s="60" t="s">
        <v>207</v>
      </c>
      <c r="B98" s="61" t="s">
        <v>27</v>
      </c>
      <c r="C98" s="63" t="s">
        <v>679</v>
      </c>
      <c r="D98" s="158" t="s">
        <v>227</v>
      </c>
      <c r="E98" s="159">
        <v>1</v>
      </c>
      <c r="F98" s="60" t="s">
        <v>320</v>
      </c>
      <c r="G98" s="160">
        <v>0</v>
      </c>
      <c r="H98" s="146">
        <v>1695.65</v>
      </c>
      <c r="I98" s="146">
        <v>6782.61</v>
      </c>
      <c r="J98" s="149">
        <f t="shared" si="2"/>
        <v>8478.26</v>
      </c>
    </row>
    <row r="99" spans="1:10" ht="14" x14ac:dyDescent="0.3">
      <c r="A99" s="60" t="s">
        <v>181</v>
      </c>
      <c r="B99" s="61" t="s">
        <v>33</v>
      </c>
      <c r="C99" s="61" t="s">
        <v>222</v>
      </c>
      <c r="D99" s="158" t="s">
        <v>227</v>
      </c>
      <c r="E99" s="159">
        <v>1</v>
      </c>
      <c r="F99" s="60" t="s">
        <v>321</v>
      </c>
      <c r="G99" s="160">
        <v>0</v>
      </c>
      <c r="H99" s="146">
        <v>1079.06</v>
      </c>
      <c r="I99" s="145">
        <v>4316.21</v>
      </c>
      <c r="J99" s="149">
        <f t="shared" si="2"/>
        <v>5395.27</v>
      </c>
    </row>
    <row r="100" spans="1:10" ht="14" x14ac:dyDescent="0.3">
      <c r="A100" s="60" t="s">
        <v>193</v>
      </c>
      <c r="B100" s="61" t="s">
        <v>27</v>
      </c>
      <c r="C100" s="59" t="s">
        <v>222</v>
      </c>
      <c r="D100" s="158" t="s">
        <v>227</v>
      </c>
      <c r="E100" s="159">
        <v>1</v>
      </c>
      <c r="F100" s="60" t="s">
        <v>725</v>
      </c>
      <c r="G100" s="160">
        <v>0</v>
      </c>
      <c r="H100" s="146">
        <v>1695.65</v>
      </c>
      <c r="I100" s="146">
        <v>6782.61</v>
      </c>
      <c r="J100" s="149">
        <f t="shared" si="2"/>
        <v>8478.26</v>
      </c>
    </row>
    <row r="101" spans="1:10" ht="14" x14ac:dyDescent="0.3">
      <c r="A101" s="60" t="s">
        <v>182</v>
      </c>
      <c r="B101" s="59" t="s">
        <v>39</v>
      </c>
      <c r="C101" s="59" t="s">
        <v>634</v>
      </c>
      <c r="D101" s="158" t="s">
        <v>227</v>
      </c>
      <c r="E101" s="159">
        <v>1</v>
      </c>
      <c r="F101" s="60" t="s">
        <v>322</v>
      </c>
      <c r="G101" s="160">
        <v>0</v>
      </c>
      <c r="H101" s="146">
        <v>500.99</v>
      </c>
      <c r="I101" s="146">
        <v>2003.96</v>
      </c>
      <c r="J101" s="149">
        <f t="shared" si="2"/>
        <v>2504.9499999999998</v>
      </c>
    </row>
    <row r="102" spans="1:10" ht="14" x14ac:dyDescent="0.3">
      <c r="A102" s="60" t="s">
        <v>183</v>
      </c>
      <c r="B102" s="61" t="s">
        <v>27</v>
      </c>
      <c r="C102" s="63" t="s">
        <v>679</v>
      </c>
      <c r="D102" s="158" t="s">
        <v>227</v>
      </c>
      <c r="E102" s="159">
        <v>1</v>
      </c>
      <c r="F102" s="60" t="s">
        <v>706</v>
      </c>
      <c r="G102" s="160">
        <v>0</v>
      </c>
      <c r="H102" s="146">
        <v>1695.65</v>
      </c>
      <c r="I102" s="146">
        <v>6782.61</v>
      </c>
      <c r="J102" s="150">
        <f t="shared" si="2"/>
        <v>8478.26</v>
      </c>
    </row>
    <row r="103" spans="1:10" ht="14" x14ac:dyDescent="0.3">
      <c r="A103" s="60" t="s">
        <v>182</v>
      </c>
      <c r="B103" s="59" t="s">
        <v>39</v>
      </c>
      <c r="C103" s="63" t="s">
        <v>219</v>
      </c>
      <c r="D103" s="158" t="s">
        <v>407</v>
      </c>
      <c r="E103" s="159">
        <v>1</v>
      </c>
      <c r="F103" s="155" t="s">
        <v>432</v>
      </c>
      <c r="G103" s="160">
        <v>0</v>
      </c>
      <c r="H103" s="146"/>
      <c r="I103" s="146">
        <v>2003.96</v>
      </c>
      <c r="J103" s="149">
        <f t="shared" ref="J103:J134" si="3">H103+I103</f>
        <v>2003.96</v>
      </c>
    </row>
    <row r="104" spans="1:10" ht="14" x14ac:dyDescent="0.3">
      <c r="A104" s="60" t="s">
        <v>218</v>
      </c>
      <c r="B104" s="60" t="s">
        <v>43</v>
      </c>
      <c r="C104" s="61" t="s">
        <v>634</v>
      </c>
      <c r="D104" s="158" t="s">
        <v>227</v>
      </c>
      <c r="E104" s="159">
        <v>1</v>
      </c>
      <c r="F104" s="63" t="s">
        <v>658</v>
      </c>
      <c r="G104" s="160">
        <v>0</v>
      </c>
      <c r="H104" s="147">
        <v>269.76</v>
      </c>
      <c r="I104" s="147">
        <v>1079.06</v>
      </c>
      <c r="J104" s="150">
        <f t="shared" si="3"/>
        <v>1348.82</v>
      </c>
    </row>
    <row r="105" spans="1:10" ht="14" x14ac:dyDescent="0.3">
      <c r="A105" s="59" t="s">
        <v>181</v>
      </c>
      <c r="B105" s="63" t="s">
        <v>33</v>
      </c>
      <c r="C105" s="63" t="s">
        <v>679</v>
      </c>
      <c r="D105" s="158" t="s">
        <v>227</v>
      </c>
      <c r="E105" s="159">
        <v>1</v>
      </c>
      <c r="F105" s="155" t="s">
        <v>707</v>
      </c>
      <c r="G105" s="160">
        <v>0</v>
      </c>
      <c r="H105" s="146">
        <v>1079.06</v>
      </c>
      <c r="I105" s="145">
        <v>4316.21</v>
      </c>
      <c r="J105" s="149">
        <f t="shared" si="3"/>
        <v>5395.27</v>
      </c>
    </row>
    <row r="106" spans="1:10" ht="14" x14ac:dyDescent="0.3">
      <c r="A106" s="60" t="s">
        <v>201</v>
      </c>
      <c r="B106" s="59" t="s">
        <v>39</v>
      </c>
      <c r="C106" s="60" t="s">
        <v>226</v>
      </c>
      <c r="D106" s="158" t="s">
        <v>227</v>
      </c>
      <c r="E106" s="159">
        <v>1</v>
      </c>
      <c r="F106" s="165" t="s">
        <v>708</v>
      </c>
      <c r="G106" s="160">
        <v>0</v>
      </c>
      <c r="H106" s="146">
        <v>500.99</v>
      </c>
      <c r="I106" s="146">
        <v>2003.96</v>
      </c>
      <c r="J106" s="149">
        <f t="shared" si="3"/>
        <v>2504.9499999999998</v>
      </c>
    </row>
    <row r="107" spans="1:10" ht="14" x14ac:dyDescent="0.3">
      <c r="A107" s="60" t="s">
        <v>209</v>
      </c>
      <c r="B107" s="61" t="s">
        <v>27</v>
      </c>
      <c r="C107" s="61" t="s">
        <v>219</v>
      </c>
      <c r="D107" s="158" t="s">
        <v>227</v>
      </c>
      <c r="E107" s="159">
        <v>1</v>
      </c>
      <c r="F107" s="60" t="s">
        <v>326</v>
      </c>
      <c r="G107" s="160">
        <v>0</v>
      </c>
      <c r="H107" s="146">
        <v>1695.65</v>
      </c>
      <c r="I107" s="146">
        <v>6782.61</v>
      </c>
      <c r="J107" s="149">
        <f t="shared" si="3"/>
        <v>8478.26</v>
      </c>
    </row>
    <row r="108" spans="1:10" ht="14" x14ac:dyDescent="0.3">
      <c r="A108" s="60" t="s">
        <v>185</v>
      </c>
      <c r="B108" s="60" t="s">
        <v>29</v>
      </c>
      <c r="C108" s="63" t="s">
        <v>679</v>
      </c>
      <c r="D108" s="158" t="s">
        <v>227</v>
      </c>
      <c r="E108" s="159">
        <v>1</v>
      </c>
      <c r="F108" s="90" t="s">
        <v>667</v>
      </c>
      <c r="G108" s="160">
        <v>0</v>
      </c>
      <c r="H108" s="146">
        <v>1425.9</v>
      </c>
      <c r="I108" s="146">
        <v>5703.56</v>
      </c>
      <c r="J108" s="149">
        <f t="shared" si="3"/>
        <v>7129.4600000000009</v>
      </c>
    </row>
    <row r="109" spans="1:10" ht="14" x14ac:dyDescent="0.3">
      <c r="A109" s="60" t="s">
        <v>180</v>
      </c>
      <c r="B109" s="63" t="s">
        <v>37</v>
      </c>
      <c r="C109" s="61" t="s">
        <v>219</v>
      </c>
      <c r="D109" s="158" t="s">
        <v>227</v>
      </c>
      <c r="E109" s="159">
        <v>1</v>
      </c>
      <c r="F109" s="90" t="s">
        <v>675</v>
      </c>
      <c r="G109" s="160">
        <v>0</v>
      </c>
      <c r="H109" s="146">
        <v>770.75</v>
      </c>
      <c r="I109" s="145">
        <v>3083.01</v>
      </c>
      <c r="J109" s="149">
        <f t="shared" si="3"/>
        <v>3853.76</v>
      </c>
    </row>
    <row r="110" spans="1:10" ht="14" x14ac:dyDescent="0.3">
      <c r="A110" s="60" t="s">
        <v>181</v>
      </c>
      <c r="B110" s="61" t="s">
        <v>33</v>
      </c>
      <c r="C110" s="61" t="s">
        <v>222</v>
      </c>
      <c r="D110" s="158" t="s">
        <v>227</v>
      </c>
      <c r="E110" s="159">
        <v>1</v>
      </c>
      <c r="F110" s="59" t="s">
        <v>330</v>
      </c>
      <c r="G110" s="160">
        <v>0</v>
      </c>
      <c r="H110" s="146">
        <v>1079.06</v>
      </c>
      <c r="I110" s="145">
        <v>4316.21</v>
      </c>
      <c r="J110" s="149">
        <f t="shared" si="3"/>
        <v>5395.27</v>
      </c>
    </row>
    <row r="111" spans="1:10" ht="14" x14ac:dyDescent="0.3">
      <c r="A111" s="60" t="s">
        <v>206</v>
      </c>
      <c r="B111" s="61" t="s">
        <v>27</v>
      </c>
      <c r="C111" s="61" t="s">
        <v>219</v>
      </c>
      <c r="D111" s="158" t="s">
        <v>227</v>
      </c>
      <c r="E111" s="159">
        <v>1</v>
      </c>
      <c r="F111" s="60" t="s">
        <v>331</v>
      </c>
      <c r="G111" s="160">
        <v>0</v>
      </c>
      <c r="H111" s="146">
        <v>1695.65</v>
      </c>
      <c r="I111" s="146">
        <v>6782.61</v>
      </c>
      <c r="J111" s="149">
        <f t="shared" si="3"/>
        <v>8478.26</v>
      </c>
    </row>
    <row r="112" spans="1:10" ht="14" x14ac:dyDescent="0.3">
      <c r="A112" s="60" t="s">
        <v>195</v>
      </c>
      <c r="B112" s="60" t="s">
        <v>41</v>
      </c>
      <c r="C112" s="63" t="s">
        <v>219</v>
      </c>
      <c r="D112" s="158" t="s">
        <v>227</v>
      </c>
      <c r="E112" s="159">
        <v>1</v>
      </c>
      <c r="F112" s="60" t="s">
        <v>659</v>
      </c>
      <c r="G112" s="160">
        <v>0</v>
      </c>
      <c r="H112" s="146">
        <v>308.3</v>
      </c>
      <c r="I112" s="146">
        <v>1233.21</v>
      </c>
      <c r="J112" s="150">
        <f t="shared" si="3"/>
        <v>1541.51</v>
      </c>
    </row>
    <row r="113" spans="1:10" ht="14" x14ac:dyDescent="0.3">
      <c r="A113" s="60" t="s">
        <v>196</v>
      </c>
      <c r="B113" s="61" t="s">
        <v>33</v>
      </c>
      <c r="C113" s="59" t="s">
        <v>226</v>
      </c>
      <c r="D113" s="158" t="s">
        <v>227</v>
      </c>
      <c r="E113" s="159">
        <v>1</v>
      </c>
      <c r="F113" s="155" t="s">
        <v>687</v>
      </c>
      <c r="G113" s="160">
        <v>0</v>
      </c>
      <c r="H113" s="146">
        <v>1079.06</v>
      </c>
      <c r="I113" s="145">
        <v>4316.21</v>
      </c>
      <c r="J113" s="149">
        <f t="shared" si="3"/>
        <v>5395.27</v>
      </c>
    </row>
    <row r="114" spans="1:10" ht="14" x14ac:dyDescent="0.3">
      <c r="A114" s="60" t="s">
        <v>180</v>
      </c>
      <c r="B114" s="63" t="s">
        <v>37</v>
      </c>
      <c r="C114" s="63" t="s">
        <v>679</v>
      </c>
      <c r="D114" s="158" t="s">
        <v>227</v>
      </c>
      <c r="E114" s="159">
        <v>1</v>
      </c>
      <c r="F114" s="60" t="s">
        <v>337</v>
      </c>
      <c r="G114" s="160">
        <v>0</v>
      </c>
      <c r="H114" s="146">
        <v>770.75</v>
      </c>
      <c r="I114" s="145">
        <v>3083.01</v>
      </c>
      <c r="J114" s="149">
        <f t="shared" si="3"/>
        <v>3853.76</v>
      </c>
    </row>
    <row r="115" spans="1:10" ht="14" x14ac:dyDescent="0.3">
      <c r="A115" s="60" t="s">
        <v>216</v>
      </c>
      <c r="B115" s="60" t="s">
        <v>437</v>
      </c>
      <c r="C115" s="59" t="s">
        <v>222</v>
      </c>
      <c r="D115" s="158" t="s">
        <v>227</v>
      </c>
      <c r="E115" s="159">
        <v>1</v>
      </c>
      <c r="F115" s="89" t="s">
        <v>607</v>
      </c>
      <c r="G115" s="160">
        <v>0</v>
      </c>
      <c r="H115" s="146">
        <v>9396</v>
      </c>
      <c r="I115" s="146">
        <v>21924</v>
      </c>
      <c r="J115" s="150">
        <f t="shared" si="3"/>
        <v>31320</v>
      </c>
    </row>
    <row r="116" spans="1:10" ht="14" x14ac:dyDescent="0.3">
      <c r="A116" s="60" t="s">
        <v>195</v>
      </c>
      <c r="B116" s="60" t="s">
        <v>41</v>
      </c>
      <c r="C116" s="59" t="s">
        <v>634</v>
      </c>
      <c r="D116" s="158" t="s">
        <v>227</v>
      </c>
      <c r="E116" s="159">
        <v>1</v>
      </c>
      <c r="F116" s="61" t="s">
        <v>338</v>
      </c>
      <c r="G116" s="160">
        <v>0</v>
      </c>
      <c r="H116" s="146">
        <v>308.3</v>
      </c>
      <c r="I116" s="146">
        <v>1233.21</v>
      </c>
      <c r="J116" s="150">
        <f t="shared" si="3"/>
        <v>1541.51</v>
      </c>
    </row>
    <row r="117" spans="1:10" ht="14" x14ac:dyDescent="0.3">
      <c r="A117" s="60" t="s">
        <v>196</v>
      </c>
      <c r="B117" s="61" t="s">
        <v>33</v>
      </c>
      <c r="C117" s="60" t="s">
        <v>226</v>
      </c>
      <c r="D117" s="158" t="s">
        <v>407</v>
      </c>
      <c r="E117" s="159">
        <v>1</v>
      </c>
      <c r="F117" s="60" t="s">
        <v>339</v>
      </c>
      <c r="G117" s="160">
        <v>0</v>
      </c>
      <c r="H117" s="146"/>
      <c r="I117" s="145">
        <v>4316.21</v>
      </c>
      <c r="J117" s="149">
        <f t="shared" si="3"/>
        <v>4316.21</v>
      </c>
    </row>
    <row r="118" spans="1:10" ht="14" x14ac:dyDescent="0.3">
      <c r="A118" s="60" t="s">
        <v>213</v>
      </c>
      <c r="B118" s="61" t="s">
        <v>27</v>
      </c>
      <c r="C118" s="59" t="s">
        <v>634</v>
      </c>
      <c r="D118" s="158" t="s">
        <v>227</v>
      </c>
      <c r="E118" s="159">
        <v>1</v>
      </c>
      <c r="F118" s="60" t="s">
        <v>340</v>
      </c>
      <c r="G118" s="160">
        <v>0</v>
      </c>
      <c r="H118" s="146">
        <v>1695.65</v>
      </c>
      <c r="I118" s="146">
        <v>6782.61</v>
      </c>
      <c r="J118" s="149">
        <f t="shared" si="3"/>
        <v>8478.26</v>
      </c>
    </row>
    <row r="119" spans="1:10" ht="14" x14ac:dyDescent="0.3">
      <c r="A119" s="60" t="s">
        <v>189</v>
      </c>
      <c r="B119" s="60" t="s">
        <v>31</v>
      </c>
      <c r="C119" s="59" t="s">
        <v>636</v>
      </c>
      <c r="D119" s="158" t="s">
        <v>227</v>
      </c>
      <c r="E119" s="159">
        <v>1</v>
      </c>
      <c r="F119" s="60" t="s">
        <v>341</v>
      </c>
      <c r="G119" s="160">
        <v>0</v>
      </c>
      <c r="H119" s="146">
        <v>1310.28</v>
      </c>
      <c r="I119" s="146">
        <v>5241.1099999999997</v>
      </c>
      <c r="J119" s="149">
        <f t="shared" si="3"/>
        <v>6551.3899999999994</v>
      </c>
    </row>
    <row r="120" spans="1:10" ht="14" x14ac:dyDescent="0.3">
      <c r="A120" s="60" t="s">
        <v>182</v>
      </c>
      <c r="B120" s="59" t="s">
        <v>39</v>
      </c>
      <c r="C120" s="60" t="s">
        <v>634</v>
      </c>
      <c r="D120" s="158" t="s">
        <v>227</v>
      </c>
      <c r="E120" s="159">
        <v>1</v>
      </c>
      <c r="F120" s="60" t="s">
        <v>751</v>
      </c>
      <c r="G120" s="160">
        <v>0</v>
      </c>
      <c r="H120" s="146">
        <v>500.99</v>
      </c>
      <c r="I120" s="146">
        <v>2003.96</v>
      </c>
      <c r="J120" s="149">
        <f t="shared" si="3"/>
        <v>2504.9499999999998</v>
      </c>
    </row>
    <row r="121" spans="1:10" ht="14" x14ac:dyDescent="0.3">
      <c r="A121" s="60" t="s">
        <v>189</v>
      </c>
      <c r="B121" s="60" t="s">
        <v>31</v>
      </c>
      <c r="C121" s="61" t="s">
        <v>222</v>
      </c>
      <c r="D121" s="158" t="s">
        <v>227</v>
      </c>
      <c r="E121" s="159">
        <v>1</v>
      </c>
      <c r="F121" s="61" t="s">
        <v>342</v>
      </c>
      <c r="G121" s="160">
        <v>0</v>
      </c>
      <c r="H121" s="146">
        <v>1310.28</v>
      </c>
      <c r="I121" s="146">
        <v>5241.1099999999997</v>
      </c>
      <c r="J121" s="149">
        <f t="shared" si="3"/>
        <v>6551.3899999999994</v>
      </c>
    </row>
    <row r="122" spans="1:10" ht="14" x14ac:dyDescent="0.3">
      <c r="A122" s="60" t="s">
        <v>181</v>
      </c>
      <c r="B122" s="61" t="s">
        <v>33</v>
      </c>
      <c r="C122" s="59" t="s">
        <v>222</v>
      </c>
      <c r="D122" s="158" t="s">
        <v>227</v>
      </c>
      <c r="E122" s="159">
        <v>1</v>
      </c>
      <c r="F122" s="60" t="s">
        <v>343</v>
      </c>
      <c r="G122" s="160">
        <v>0</v>
      </c>
      <c r="H122" s="146">
        <v>1079.06</v>
      </c>
      <c r="I122" s="145">
        <v>4316.21</v>
      </c>
      <c r="J122" s="149">
        <f t="shared" si="3"/>
        <v>5395.27</v>
      </c>
    </row>
    <row r="123" spans="1:10" ht="14" x14ac:dyDescent="0.3">
      <c r="A123" s="59" t="s">
        <v>180</v>
      </c>
      <c r="B123" s="63" t="s">
        <v>37</v>
      </c>
      <c r="C123" s="59" t="s">
        <v>219</v>
      </c>
      <c r="D123" s="158" t="s">
        <v>227</v>
      </c>
      <c r="E123" s="159">
        <v>1</v>
      </c>
      <c r="F123" s="92" t="s">
        <v>736</v>
      </c>
      <c r="G123" s="160">
        <v>0</v>
      </c>
      <c r="H123" s="146">
        <v>770.75</v>
      </c>
      <c r="I123" s="145">
        <v>3083.01</v>
      </c>
      <c r="J123" s="149">
        <f t="shared" si="3"/>
        <v>3853.76</v>
      </c>
    </row>
    <row r="124" spans="1:10" ht="14" x14ac:dyDescent="0.3">
      <c r="A124" s="60" t="s">
        <v>189</v>
      </c>
      <c r="B124" s="60" t="s">
        <v>31</v>
      </c>
      <c r="C124" s="61" t="s">
        <v>219</v>
      </c>
      <c r="D124" s="158" t="s">
        <v>227</v>
      </c>
      <c r="E124" s="159">
        <v>1</v>
      </c>
      <c r="F124" s="60" t="s">
        <v>344</v>
      </c>
      <c r="G124" s="160">
        <v>0</v>
      </c>
      <c r="H124" s="146">
        <v>1310.28</v>
      </c>
      <c r="I124" s="146">
        <v>5241.1099999999997</v>
      </c>
      <c r="J124" s="149">
        <f t="shared" si="3"/>
        <v>6551.3899999999994</v>
      </c>
    </row>
    <row r="125" spans="1:10" ht="14" x14ac:dyDescent="0.3">
      <c r="A125" s="60" t="s">
        <v>182</v>
      </c>
      <c r="B125" s="59" t="s">
        <v>39</v>
      </c>
      <c r="C125" s="63" t="s">
        <v>637</v>
      </c>
      <c r="D125" s="158" t="s">
        <v>227</v>
      </c>
      <c r="E125" s="159">
        <v>1</v>
      </c>
      <c r="F125" s="155" t="s">
        <v>709</v>
      </c>
      <c r="G125" s="160">
        <v>0</v>
      </c>
      <c r="H125" s="146">
        <v>500.99</v>
      </c>
      <c r="I125" s="146">
        <v>2003.96</v>
      </c>
      <c r="J125" s="149">
        <f t="shared" si="3"/>
        <v>2504.9499999999998</v>
      </c>
    </row>
    <row r="126" spans="1:10" ht="14" x14ac:dyDescent="0.3">
      <c r="A126" s="60" t="s">
        <v>183</v>
      </c>
      <c r="B126" s="61" t="s">
        <v>27</v>
      </c>
      <c r="C126" s="59" t="s">
        <v>634</v>
      </c>
      <c r="D126" s="158" t="s">
        <v>461</v>
      </c>
      <c r="E126" s="159">
        <v>1</v>
      </c>
      <c r="F126" s="154" t="s">
        <v>665</v>
      </c>
      <c r="G126" s="160">
        <v>0</v>
      </c>
      <c r="H126" s="146"/>
      <c r="I126" s="146">
        <v>6782.61</v>
      </c>
      <c r="J126" s="149">
        <f t="shared" si="3"/>
        <v>6782.61</v>
      </c>
    </row>
    <row r="127" spans="1:10" ht="14" x14ac:dyDescent="0.3">
      <c r="A127" s="60" t="s">
        <v>693</v>
      </c>
      <c r="B127" s="60" t="s">
        <v>449</v>
      </c>
      <c r="C127" s="61" t="s">
        <v>219</v>
      </c>
      <c r="D127" s="158" t="s">
        <v>407</v>
      </c>
      <c r="E127" s="159">
        <v>1</v>
      </c>
      <c r="F127" s="60" t="s">
        <v>351</v>
      </c>
      <c r="G127" s="160">
        <v>0</v>
      </c>
      <c r="H127" s="146"/>
      <c r="I127" s="146">
        <v>14838.72</v>
      </c>
      <c r="J127" s="149">
        <f t="shared" si="3"/>
        <v>14838.72</v>
      </c>
    </row>
    <row r="128" spans="1:10" ht="14" x14ac:dyDescent="0.3">
      <c r="A128" s="60" t="s">
        <v>199</v>
      </c>
      <c r="B128" s="60" t="s">
        <v>31</v>
      </c>
      <c r="C128" s="61" t="s">
        <v>222</v>
      </c>
      <c r="D128" s="158" t="s">
        <v>227</v>
      </c>
      <c r="E128" s="159">
        <v>1</v>
      </c>
      <c r="F128" s="60" t="s">
        <v>569</v>
      </c>
      <c r="G128" s="160">
        <v>0</v>
      </c>
      <c r="H128" s="146">
        <v>1310.28</v>
      </c>
      <c r="I128" s="146">
        <v>5241.1099999999997</v>
      </c>
      <c r="J128" s="149">
        <f t="shared" si="3"/>
        <v>6551.3899999999994</v>
      </c>
    </row>
    <row r="129" spans="1:10" ht="14" x14ac:dyDescent="0.3">
      <c r="A129" s="60" t="s">
        <v>188</v>
      </c>
      <c r="B129" s="60" t="s">
        <v>35</v>
      </c>
      <c r="C129" s="61" t="s">
        <v>222</v>
      </c>
      <c r="D129" s="158" t="s">
        <v>227</v>
      </c>
      <c r="E129" s="159">
        <v>1</v>
      </c>
      <c r="F129" s="60" t="s">
        <v>352</v>
      </c>
      <c r="G129" s="160">
        <v>0</v>
      </c>
      <c r="H129" s="146">
        <v>936.46</v>
      </c>
      <c r="I129" s="146">
        <v>3745.85</v>
      </c>
      <c r="J129" s="149">
        <f t="shared" si="3"/>
        <v>4682.3099999999995</v>
      </c>
    </row>
    <row r="130" spans="1:10" ht="14" x14ac:dyDescent="0.3">
      <c r="A130" s="60" t="s">
        <v>183</v>
      </c>
      <c r="B130" s="61" t="s">
        <v>27</v>
      </c>
      <c r="C130" s="59" t="s">
        <v>226</v>
      </c>
      <c r="D130" s="158" t="s">
        <v>407</v>
      </c>
      <c r="E130" s="159">
        <v>1</v>
      </c>
      <c r="F130" s="60" t="s">
        <v>353</v>
      </c>
      <c r="G130" s="160">
        <v>0</v>
      </c>
      <c r="H130" s="146"/>
      <c r="I130" s="146">
        <v>6782.61</v>
      </c>
      <c r="J130" s="149">
        <f t="shared" si="3"/>
        <v>6782.61</v>
      </c>
    </row>
    <row r="131" spans="1:10" ht="14" x14ac:dyDescent="0.3">
      <c r="A131" s="60" t="s">
        <v>189</v>
      </c>
      <c r="B131" s="60" t="s">
        <v>31</v>
      </c>
      <c r="C131" s="63" t="s">
        <v>637</v>
      </c>
      <c r="D131" s="158" t="s">
        <v>227</v>
      </c>
      <c r="E131" s="159">
        <v>1</v>
      </c>
      <c r="F131" s="90" t="s">
        <v>641</v>
      </c>
      <c r="G131" s="160">
        <v>0</v>
      </c>
      <c r="H131" s="146">
        <v>1310.28</v>
      </c>
      <c r="I131" s="146">
        <v>5241.1099999999997</v>
      </c>
      <c r="J131" s="149">
        <f t="shared" si="3"/>
        <v>6551.3899999999994</v>
      </c>
    </row>
    <row r="132" spans="1:10" ht="14" x14ac:dyDescent="0.3">
      <c r="A132" s="60" t="s">
        <v>217</v>
      </c>
      <c r="B132" s="61" t="s">
        <v>27</v>
      </c>
      <c r="C132" s="63" t="s">
        <v>679</v>
      </c>
      <c r="D132" s="158" t="s">
        <v>407</v>
      </c>
      <c r="E132" s="159">
        <v>1</v>
      </c>
      <c r="F132" s="62" t="s">
        <v>356</v>
      </c>
      <c r="G132" s="160">
        <v>0</v>
      </c>
      <c r="H132" s="146"/>
      <c r="I132" s="146">
        <v>6782.61</v>
      </c>
      <c r="J132" s="149">
        <f t="shared" si="3"/>
        <v>6782.61</v>
      </c>
    </row>
    <row r="133" spans="1:10" ht="14" x14ac:dyDescent="0.3">
      <c r="A133" s="60" t="s">
        <v>185</v>
      </c>
      <c r="B133" s="60" t="s">
        <v>29</v>
      </c>
      <c r="C133" s="59" t="s">
        <v>222</v>
      </c>
      <c r="D133" s="158" t="s">
        <v>227</v>
      </c>
      <c r="E133" s="159">
        <v>1</v>
      </c>
      <c r="F133" s="62" t="s">
        <v>357</v>
      </c>
      <c r="G133" s="160">
        <v>0</v>
      </c>
      <c r="H133" s="146">
        <v>1425.9</v>
      </c>
      <c r="I133" s="146">
        <v>5703.56</v>
      </c>
      <c r="J133" s="149">
        <f t="shared" si="3"/>
        <v>7129.4600000000009</v>
      </c>
    </row>
    <row r="134" spans="1:10" ht="14" x14ac:dyDescent="0.3">
      <c r="A134" s="60" t="s">
        <v>183</v>
      </c>
      <c r="B134" s="61" t="s">
        <v>27</v>
      </c>
      <c r="C134" s="59" t="s">
        <v>219</v>
      </c>
      <c r="D134" s="158" t="s">
        <v>227</v>
      </c>
      <c r="E134" s="159">
        <v>1</v>
      </c>
      <c r="F134" s="61" t="s">
        <v>358</v>
      </c>
      <c r="G134" s="160">
        <v>0</v>
      </c>
      <c r="H134" s="146">
        <v>1695.65</v>
      </c>
      <c r="I134" s="146">
        <v>6782.61</v>
      </c>
      <c r="J134" s="149">
        <f t="shared" si="3"/>
        <v>8478.26</v>
      </c>
    </row>
    <row r="135" spans="1:10" ht="14" x14ac:dyDescent="0.3">
      <c r="A135" s="60" t="s">
        <v>183</v>
      </c>
      <c r="B135" s="61" t="s">
        <v>27</v>
      </c>
      <c r="C135" s="59" t="s">
        <v>634</v>
      </c>
      <c r="D135" s="158" t="s">
        <v>227</v>
      </c>
      <c r="E135" s="159">
        <v>1</v>
      </c>
      <c r="F135" s="62" t="s">
        <v>360</v>
      </c>
      <c r="G135" s="160">
        <v>0</v>
      </c>
      <c r="H135" s="146">
        <v>1695.65</v>
      </c>
      <c r="I135" s="146">
        <v>6782.61</v>
      </c>
      <c r="J135" s="149">
        <f t="shared" ref="J135:J166" si="4">H135+I135</f>
        <v>8478.26</v>
      </c>
    </row>
    <row r="136" spans="1:10" ht="14" x14ac:dyDescent="0.3">
      <c r="A136" s="60" t="s">
        <v>180</v>
      </c>
      <c r="B136" s="63" t="s">
        <v>37</v>
      </c>
      <c r="C136" s="63" t="s">
        <v>679</v>
      </c>
      <c r="D136" s="158" t="s">
        <v>227</v>
      </c>
      <c r="E136" s="159">
        <v>1</v>
      </c>
      <c r="F136" s="62" t="s">
        <v>752</v>
      </c>
      <c r="G136" s="160">
        <v>0</v>
      </c>
      <c r="H136" s="146">
        <v>770.75</v>
      </c>
      <c r="I136" s="145">
        <v>3083.01</v>
      </c>
      <c r="J136" s="149">
        <f t="shared" si="4"/>
        <v>3853.76</v>
      </c>
    </row>
    <row r="137" spans="1:10" ht="14" x14ac:dyDescent="0.3">
      <c r="A137" s="60" t="s">
        <v>183</v>
      </c>
      <c r="B137" s="61" t="s">
        <v>27</v>
      </c>
      <c r="C137" s="59" t="s">
        <v>222</v>
      </c>
      <c r="D137" s="158" t="s">
        <v>227</v>
      </c>
      <c r="E137" s="159">
        <v>1</v>
      </c>
      <c r="F137" s="62" t="s">
        <v>361</v>
      </c>
      <c r="G137" s="160">
        <v>0</v>
      </c>
      <c r="H137" s="146">
        <v>1695.65</v>
      </c>
      <c r="I137" s="146">
        <v>6782.61</v>
      </c>
      <c r="J137" s="149">
        <f t="shared" si="4"/>
        <v>8478.26</v>
      </c>
    </row>
    <row r="138" spans="1:10" ht="14" x14ac:dyDescent="0.3">
      <c r="A138" s="60" t="s">
        <v>185</v>
      </c>
      <c r="B138" s="60" t="s">
        <v>29</v>
      </c>
      <c r="C138" s="59" t="s">
        <v>634</v>
      </c>
      <c r="D138" s="158" t="s">
        <v>227</v>
      </c>
      <c r="E138" s="159">
        <v>1</v>
      </c>
      <c r="F138" s="62" t="s">
        <v>363</v>
      </c>
      <c r="G138" s="160">
        <v>0</v>
      </c>
      <c r="H138" s="146">
        <v>1425.9</v>
      </c>
      <c r="I138" s="146">
        <v>5703.56</v>
      </c>
      <c r="J138" s="149">
        <f t="shared" si="4"/>
        <v>7129.4600000000009</v>
      </c>
    </row>
    <row r="139" spans="1:10" ht="14" x14ac:dyDescent="0.3">
      <c r="A139" s="60" t="s">
        <v>199</v>
      </c>
      <c r="B139" s="60" t="s">
        <v>31</v>
      </c>
      <c r="C139" s="59" t="s">
        <v>219</v>
      </c>
      <c r="D139" s="158" t="s">
        <v>407</v>
      </c>
      <c r="E139" s="159">
        <v>1</v>
      </c>
      <c r="F139" s="60" t="s">
        <v>365</v>
      </c>
      <c r="G139" s="160">
        <v>0</v>
      </c>
      <c r="H139" s="146"/>
      <c r="I139" s="146">
        <v>5241.1099999999997</v>
      </c>
      <c r="J139" s="149">
        <f t="shared" si="4"/>
        <v>5241.1099999999997</v>
      </c>
    </row>
    <row r="140" spans="1:10" ht="14" x14ac:dyDescent="0.3">
      <c r="A140" s="60" t="s">
        <v>196</v>
      </c>
      <c r="B140" s="61" t="s">
        <v>33</v>
      </c>
      <c r="C140" s="63" t="s">
        <v>222</v>
      </c>
      <c r="D140" s="158" t="s">
        <v>227</v>
      </c>
      <c r="E140" s="159">
        <v>1</v>
      </c>
      <c r="F140" s="62" t="s">
        <v>366</v>
      </c>
      <c r="G140" s="160">
        <v>0</v>
      </c>
      <c r="H140" s="146">
        <v>1079.06</v>
      </c>
      <c r="I140" s="145">
        <v>4316.21</v>
      </c>
      <c r="J140" s="149">
        <f t="shared" si="4"/>
        <v>5395.27</v>
      </c>
    </row>
    <row r="141" spans="1:10" ht="14" x14ac:dyDescent="0.3">
      <c r="A141" s="60" t="s">
        <v>185</v>
      </c>
      <c r="B141" s="60" t="s">
        <v>29</v>
      </c>
      <c r="C141" s="63" t="s">
        <v>637</v>
      </c>
      <c r="D141" s="158" t="s">
        <v>227</v>
      </c>
      <c r="E141" s="159">
        <v>1</v>
      </c>
      <c r="F141" s="62" t="s">
        <v>367</v>
      </c>
      <c r="G141" s="160">
        <v>0</v>
      </c>
      <c r="H141" s="146">
        <v>1425.9</v>
      </c>
      <c r="I141" s="146">
        <v>5703.56</v>
      </c>
      <c r="J141" s="149">
        <f t="shared" si="4"/>
        <v>7129.4600000000009</v>
      </c>
    </row>
    <row r="142" spans="1:10" ht="14" x14ac:dyDescent="0.3">
      <c r="A142" s="60" t="s">
        <v>195</v>
      </c>
      <c r="B142" s="60" t="s">
        <v>41</v>
      </c>
      <c r="C142" s="60" t="s">
        <v>222</v>
      </c>
      <c r="D142" s="158" t="s">
        <v>227</v>
      </c>
      <c r="E142" s="159">
        <v>1</v>
      </c>
      <c r="F142" s="92" t="s">
        <v>666</v>
      </c>
      <c r="G142" s="160">
        <v>0</v>
      </c>
      <c r="H142" s="146">
        <v>308.3</v>
      </c>
      <c r="I142" s="146">
        <v>1233.21</v>
      </c>
      <c r="J142" s="150">
        <f t="shared" si="4"/>
        <v>1541.51</v>
      </c>
    </row>
    <row r="143" spans="1:10" ht="14" x14ac:dyDescent="0.3">
      <c r="A143" s="60" t="s">
        <v>204</v>
      </c>
      <c r="B143" s="60" t="s">
        <v>41</v>
      </c>
      <c r="C143" s="63" t="s">
        <v>222</v>
      </c>
      <c r="D143" s="158" t="s">
        <v>227</v>
      </c>
      <c r="E143" s="159">
        <v>1</v>
      </c>
      <c r="F143" s="62" t="s">
        <v>660</v>
      </c>
      <c r="G143" s="160">
        <v>0</v>
      </c>
      <c r="H143" s="146">
        <v>308.3</v>
      </c>
      <c r="I143" s="146">
        <v>1233.21</v>
      </c>
      <c r="J143" s="150">
        <f t="shared" si="4"/>
        <v>1541.51</v>
      </c>
    </row>
    <row r="144" spans="1:10" ht="14" x14ac:dyDescent="0.3">
      <c r="A144" s="60" t="s">
        <v>189</v>
      </c>
      <c r="B144" s="60" t="s">
        <v>31</v>
      </c>
      <c r="C144" s="61" t="s">
        <v>219</v>
      </c>
      <c r="D144" s="158" t="s">
        <v>227</v>
      </c>
      <c r="E144" s="159">
        <v>1</v>
      </c>
      <c r="F144" s="62" t="s">
        <v>370</v>
      </c>
      <c r="G144" s="160">
        <v>0</v>
      </c>
      <c r="H144" s="146">
        <v>1310.28</v>
      </c>
      <c r="I144" s="146">
        <v>5241.1099999999997</v>
      </c>
      <c r="J144" s="149">
        <f t="shared" si="4"/>
        <v>6551.3899999999994</v>
      </c>
    </row>
    <row r="145" spans="1:10" ht="14" x14ac:dyDescent="0.3">
      <c r="A145" s="60" t="s">
        <v>180</v>
      </c>
      <c r="B145" s="63" t="s">
        <v>37</v>
      </c>
      <c r="C145" s="59" t="s">
        <v>634</v>
      </c>
      <c r="D145" s="158" t="s">
        <v>227</v>
      </c>
      <c r="E145" s="159">
        <v>1</v>
      </c>
      <c r="F145" s="60" t="s">
        <v>371</v>
      </c>
      <c r="G145" s="160">
        <v>0</v>
      </c>
      <c r="H145" s="146">
        <v>770.75</v>
      </c>
      <c r="I145" s="145">
        <v>3083.01</v>
      </c>
      <c r="J145" s="149">
        <f t="shared" si="4"/>
        <v>3853.76</v>
      </c>
    </row>
    <row r="146" spans="1:10" ht="14" x14ac:dyDescent="0.3">
      <c r="A146" s="60" t="s">
        <v>695</v>
      </c>
      <c r="B146" s="60" t="s">
        <v>449</v>
      </c>
      <c r="C146" s="61" t="s">
        <v>636</v>
      </c>
      <c r="D146" s="158" t="s">
        <v>227</v>
      </c>
      <c r="E146" s="159">
        <v>1</v>
      </c>
      <c r="F146" s="153" t="s">
        <v>619</v>
      </c>
      <c r="G146" s="160">
        <v>0</v>
      </c>
      <c r="H146" s="146">
        <v>3709.68</v>
      </c>
      <c r="I146" s="146">
        <v>14838.72</v>
      </c>
      <c r="J146" s="149">
        <f t="shared" si="4"/>
        <v>18548.399999999998</v>
      </c>
    </row>
    <row r="147" spans="1:10" ht="14" x14ac:dyDescent="0.3">
      <c r="A147" s="60" t="s">
        <v>181</v>
      </c>
      <c r="B147" s="61" t="s">
        <v>33</v>
      </c>
      <c r="C147" s="59" t="s">
        <v>222</v>
      </c>
      <c r="D147" s="158" t="s">
        <v>227</v>
      </c>
      <c r="E147" s="159">
        <v>1</v>
      </c>
      <c r="F147" s="61" t="s">
        <v>753</v>
      </c>
      <c r="G147" s="160">
        <v>0</v>
      </c>
      <c r="H147" s="146">
        <v>1079.06</v>
      </c>
      <c r="I147" s="145">
        <v>4316.21</v>
      </c>
      <c r="J147" s="149">
        <f t="shared" si="4"/>
        <v>5395.27</v>
      </c>
    </row>
    <row r="148" spans="1:10" ht="14" x14ac:dyDescent="0.3">
      <c r="A148" s="60" t="s">
        <v>694</v>
      </c>
      <c r="B148" s="60" t="s">
        <v>449</v>
      </c>
      <c r="C148" s="60" t="s">
        <v>226</v>
      </c>
      <c r="D148" s="158" t="s">
        <v>227</v>
      </c>
      <c r="E148" s="159">
        <v>1</v>
      </c>
      <c r="F148" s="62" t="s">
        <v>711</v>
      </c>
      <c r="G148" s="160">
        <v>0</v>
      </c>
      <c r="H148" s="146">
        <v>3709.68</v>
      </c>
      <c r="I148" s="146">
        <v>14838.72</v>
      </c>
      <c r="J148" s="149">
        <f t="shared" si="4"/>
        <v>18548.399999999998</v>
      </c>
    </row>
    <row r="149" spans="1:10" ht="14" x14ac:dyDescent="0.3">
      <c r="A149" s="60" t="s">
        <v>195</v>
      </c>
      <c r="B149" s="60" t="s">
        <v>41</v>
      </c>
      <c r="C149" s="61" t="s">
        <v>219</v>
      </c>
      <c r="D149" s="158" t="s">
        <v>227</v>
      </c>
      <c r="E149" s="159">
        <v>1</v>
      </c>
      <c r="F149" s="92" t="s">
        <v>661</v>
      </c>
      <c r="G149" s="160">
        <v>0</v>
      </c>
      <c r="H149" s="146">
        <v>308.3</v>
      </c>
      <c r="I149" s="146">
        <v>1233.21</v>
      </c>
      <c r="J149" s="150">
        <f t="shared" si="4"/>
        <v>1541.51</v>
      </c>
    </row>
    <row r="150" spans="1:10" ht="14" x14ac:dyDescent="0.3">
      <c r="A150" s="60" t="s">
        <v>195</v>
      </c>
      <c r="B150" s="60" t="s">
        <v>41</v>
      </c>
      <c r="C150" s="59" t="s">
        <v>634</v>
      </c>
      <c r="D150" s="158" t="s">
        <v>227</v>
      </c>
      <c r="E150" s="159">
        <v>1</v>
      </c>
      <c r="F150" s="62" t="s">
        <v>378</v>
      </c>
      <c r="G150" s="160">
        <v>0</v>
      </c>
      <c r="H150" s="146">
        <v>308.3</v>
      </c>
      <c r="I150" s="146">
        <v>1233.21</v>
      </c>
      <c r="J150" s="150">
        <f t="shared" si="4"/>
        <v>1541.51</v>
      </c>
    </row>
    <row r="151" spans="1:10" ht="14" x14ac:dyDescent="0.3">
      <c r="A151" s="60" t="s">
        <v>187</v>
      </c>
      <c r="B151" s="60" t="s">
        <v>25</v>
      </c>
      <c r="C151" s="59" t="s">
        <v>637</v>
      </c>
      <c r="D151" s="158" t="s">
        <v>227</v>
      </c>
      <c r="E151" s="159">
        <v>1</v>
      </c>
      <c r="F151" s="92" t="s">
        <v>624</v>
      </c>
      <c r="G151" s="160">
        <v>0</v>
      </c>
      <c r="H151" s="147">
        <v>2600</v>
      </c>
      <c r="I151" s="147">
        <v>10400</v>
      </c>
      <c r="J151" s="146">
        <f t="shared" si="4"/>
        <v>13000</v>
      </c>
    </row>
    <row r="152" spans="1:10" ht="14" x14ac:dyDescent="0.3">
      <c r="A152" s="60" t="s">
        <v>180</v>
      </c>
      <c r="B152" s="63" t="s">
        <v>37</v>
      </c>
      <c r="C152" s="61" t="s">
        <v>226</v>
      </c>
      <c r="D152" s="158" t="s">
        <v>227</v>
      </c>
      <c r="E152" s="159">
        <v>1</v>
      </c>
      <c r="F152" s="156" t="s">
        <v>655</v>
      </c>
      <c r="G152" s="160">
        <v>0</v>
      </c>
      <c r="H152" s="146">
        <v>770.75</v>
      </c>
      <c r="I152" s="145">
        <v>3083.01</v>
      </c>
      <c r="J152" s="149">
        <f t="shared" si="4"/>
        <v>3853.76</v>
      </c>
    </row>
    <row r="153" spans="1:10" ht="14" x14ac:dyDescent="0.3">
      <c r="A153" s="60" t="s">
        <v>185</v>
      </c>
      <c r="B153" s="60" t="s">
        <v>29</v>
      </c>
      <c r="C153" s="59" t="s">
        <v>634</v>
      </c>
      <c r="D153" s="158" t="s">
        <v>227</v>
      </c>
      <c r="E153" s="159">
        <v>1</v>
      </c>
      <c r="F153" s="156" t="s">
        <v>754</v>
      </c>
      <c r="G153" s="160">
        <v>0</v>
      </c>
      <c r="H153" s="146">
        <v>1425.9</v>
      </c>
      <c r="I153" s="146">
        <v>5703.56</v>
      </c>
      <c r="J153" s="149">
        <f t="shared" si="4"/>
        <v>7129.4600000000009</v>
      </c>
    </row>
    <row r="154" spans="1:10" ht="14" x14ac:dyDescent="0.3">
      <c r="A154" s="60" t="s">
        <v>185</v>
      </c>
      <c r="B154" s="60" t="s">
        <v>29</v>
      </c>
      <c r="C154" s="59" t="s">
        <v>219</v>
      </c>
      <c r="D154" s="158" t="s">
        <v>407</v>
      </c>
      <c r="E154" s="159">
        <v>1</v>
      </c>
      <c r="F154" s="62" t="s">
        <v>420</v>
      </c>
      <c r="G154" s="160">
        <v>0</v>
      </c>
      <c r="H154" s="146"/>
      <c r="I154" s="146">
        <v>5703.56</v>
      </c>
      <c r="J154" s="149">
        <f t="shared" si="4"/>
        <v>5703.56</v>
      </c>
    </row>
    <row r="155" spans="1:10" ht="14" x14ac:dyDescent="0.3">
      <c r="A155" s="60" t="s">
        <v>180</v>
      </c>
      <c r="B155" s="63" t="s">
        <v>37</v>
      </c>
      <c r="C155" s="61" t="s">
        <v>219</v>
      </c>
      <c r="D155" s="158" t="s">
        <v>227</v>
      </c>
      <c r="E155" s="159">
        <v>1</v>
      </c>
      <c r="F155" s="155" t="s">
        <v>713</v>
      </c>
      <c r="G155" s="160">
        <v>0</v>
      </c>
      <c r="H155" s="146">
        <v>770.75</v>
      </c>
      <c r="I155" s="145">
        <v>3083.01</v>
      </c>
      <c r="J155" s="149">
        <f t="shared" si="4"/>
        <v>3853.76</v>
      </c>
    </row>
    <row r="156" spans="1:10" ht="14" x14ac:dyDescent="0.3">
      <c r="A156" s="60" t="s">
        <v>180</v>
      </c>
      <c r="B156" s="63" t="s">
        <v>37</v>
      </c>
      <c r="C156" s="59" t="s">
        <v>634</v>
      </c>
      <c r="D156" s="158" t="s">
        <v>227</v>
      </c>
      <c r="E156" s="159">
        <v>1</v>
      </c>
      <c r="F156" s="121" t="s">
        <v>385</v>
      </c>
      <c r="G156" s="160">
        <v>0</v>
      </c>
      <c r="H156" s="146">
        <v>770.75</v>
      </c>
      <c r="I156" s="145">
        <v>3083.01</v>
      </c>
      <c r="J156" s="149">
        <f t="shared" si="4"/>
        <v>3853.76</v>
      </c>
    </row>
    <row r="157" spans="1:10" ht="14" x14ac:dyDescent="0.3">
      <c r="A157" s="60" t="s">
        <v>196</v>
      </c>
      <c r="B157" s="61" t="s">
        <v>33</v>
      </c>
      <c r="C157" s="63" t="s">
        <v>679</v>
      </c>
      <c r="D157" s="158" t="s">
        <v>386</v>
      </c>
      <c r="E157" s="159">
        <v>1</v>
      </c>
      <c r="F157" s="62" t="s">
        <v>386</v>
      </c>
      <c r="G157" s="160">
        <v>0</v>
      </c>
      <c r="H157" s="146">
        <v>1079.06</v>
      </c>
      <c r="I157" s="145">
        <v>4316.21</v>
      </c>
      <c r="J157" s="149">
        <f t="shared" si="4"/>
        <v>5395.27</v>
      </c>
    </row>
    <row r="158" spans="1:10" ht="14" x14ac:dyDescent="0.3">
      <c r="A158" s="60" t="s">
        <v>185</v>
      </c>
      <c r="B158" s="60" t="s">
        <v>29</v>
      </c>
      <c r="C158" s="61" t="s">
        <v>636</v>
      </c>
      <c r="D158" s="158" t="s">
        <v>386</v>
      </c>
      <c r="E158" s="159">
        <v>1</v>
      </c>
      <c r="F158" s="62" t="s">
        <v>386</v>
      </c>
      <c r="G158" s="160">
        <v>0</v>
      </c>
      <c r="H158" s="146">
        <v>1425.9</v>
      </c>
      <c r="I158" s="146">
        <v>5703.56</v>
      </c>
      <c r="J158" s="149">
        <f t="shared" si="4"/>
        <v>7129.4600000000009</v>
      </c>
    </row>
    <row r="159" spans="1:10" ht="14" x14ac:dyDescent="0.3">
      <c r="A159" s="60" t="s">
        <v>195</v>
      </c>
      <c r="B159" s="60" t="s">
        <v>41</v>
      </c>
      <c r="C159" s="61" t="s">
        <v>219</v>
      </c>
      <c r="D159" s="158" t="s">
        <v>386</v>
      </c>
      <c r="E159" s="159">
        <v>1</v>
      </c>
      <c r="F159" s="92" t="s">
        <v>386</v>
      </c>
      <c r="G159" s="160">
        <v>0</v>
      </c>
      <c r="H159" s="146">
        <v>308.3</v>
      </c>
      <c r="I159" s="146">
        <v>1233.21</v>
      </c>
      <c r="J159" s="150">
        <f t="shared" si="4"/>
        <v>1541.51</v>
      </c>
    </row>
    <row r="160" spans="1:10" ht="14" x14ac:dyDescent="0.3">
      <c r="A160" s="60" t="s">
        <v>185</v>
      </c>
      <c r="B160" s="60" t="s">
        <v>29</v>
      </c>
      <c r="C160" s="61" t="s">
        <v>636</v>
      </c>
      <c r="D160" s="158" t="s">
        <v>386</v>
      </c>
      <c r="E160" s="159">
        <v>1</v>
      </c>
      <c r="F160" s="61" t="s">
        <v>386</v>
      </c>
      <c r="G160" s="160">
        <v>0</v>
      </c>
      <c r="H160" s="146">
        <v>1425.9</v>
      </c>
      <c r="I160" s="146">
        <v>5703.56</v>
      </c>
      <c r="J160" s="149">
        <f t="shared" si="4"/>
        <v>7129.4600000000009</v>
      </c>
    </row>
    <row r="161" spans="1:30" ht="14" x14ac:dyDescent="0.3">
      <c r="A161" s="60" t="s">
        <v>180</v>
      </c>
      <c r="B161" s="63" t="s">
        <v>37</v>
      </c>
      <c r="C161" s="61" t="s">
        <v>636</v>
      </c>
      <c r="D161" s="158" t="s">
        <v>386</v>
      </c>
      <c r="E161" s="159">
        <v>1</v>
      </c>
      <c r="F161" s="62" t="s">
        <v>386</v>
      </c>
      <c r="G161" s="160">
        <v>0</v>
      </c>
      <c r="H161" s="146">
        <v>770.75</v>
      </c>
      <c r="I161" s="145">
        <v>3083.01</v>
      </c>
      <c r="J161" s="149">
        <f t="shared" si="4"/>
        <v>3853.76</v>
      </c>
    </row>
    <row r="162" spans="1:30" ht="14" x14ac:dyDescent="0.3">
      <c r="A162" s="60" t="s">
        <v>183</v>
      </c>
      <c r="B162" s="61" t="s">
        <v>27</v>
      </c>
      <c r="C162" s="59" t="s">
        <v>222</v>
      </c>
      <c r="D162" s="158" t="s">
        <v>386</v>
      </c>
      <c r="E162" s="159">
        <v>1</v>
      </c>
      <c r="F162" s="60" t="s">
        <v>386</v>
      </c>
      <c r="G162" s="160">
        <v>0</v>
      </c>
      <c r="H162" s="146">
        <v>1695.65</v>
      </c>
      <c r="I162" s="146">
        <v>6782.61</v>
      </c>
      <c r="J162" s="149">
        <f t="shared" si="4"/>
        <v>8478.26</v>
      </c>
    </row>
    <row r="163" spans="1:30" ht="14.5" x14ac:dyDescent="0.3">
      <c r="A163" s="60" t="s">
        <v>183</v>
      </c>
      <c r="B163" s="61" t="s">
        <v>27</v>
      </c>
      <c r="C163" s="60" t="s">
        <v>219</v>
      </c>
      <c r="D163" s="158" t="s">
        <v>386</v>
      </c>
      <c r="E163" s="159">
        <v>1</v>
      </c>
      <c r="F163" s="92" t="s">
        <v>386</v>
      </c>
      <c r="G163" s="160">
        <v>0</v>
      </c>
      <c r="H163" s="146">
        <v>1695.65</v>
      </c>
      <c r="I163" s="146">
        <v>6782.61</v>
      </c>
      <c r="J163" s="149">
        <f t="shared" si="4"/>
        <v>8478.26</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60" t="s">
        <v>189</v>
      </c>
      <c r="B164" s="60" t="s">
        <v>31</v>
      </c>
      <c r="C164" s="61" t="s">
        <v>219</v>
      </c>
      <c r="D164" s="158" t="s">
        <v>386</v>
      </c>
      <c r="E164" s="159">
        <v>1</v>
      </c>
      <c r="F164" s="60" t="s">
        <v>386</v>
      </c>
      <c r="G164" s="160">
        <v>0</v>
      </c>
      <c r="H164" s="146">
        <v>1310.28</v>
      </c>
      <c r="I164" s="146">
        <v>5241.1099999999997</v>
      </c>
      <c r="J164" s="149">
        <f t="shared" si="4"/>
        <v>6551.3899999999994</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60" t="s">
        <v>187</v>
      </c>
      <c r="B165" s="60" t="s">
        <v>25</v>
      </c>
      <c r="C165" s="63" t="s">
        <v>637</v>
      </c>
      <c r="D165" s="158" t="s">
        <v>386</v>
      </c>
      <c r="E165" s="159">
        <v>1</v>
      </c>
      <c r="F165" s="155" t="s">
        <v>386</v>
      </c>
      <c r="G165" s="160">
        <v>0</v>
      </c>
      <c r="H165" s="147">
        <v>2600</v>
      </c>
      <c r="I165" s="147">
        <v>10400</v>
      </c>
      <c r="J165" s="146">
        <f t="shared" si="4"/>
        <v>13000</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60" t="s">
        <v>187</v>
      </c>
      <c r="B166" s="60" t="s">
        <v>25</v>
      </c>
      <c r="C166" s="60" t="s">
        <v>226</v>
      </c>
      <c r="D166" s="158" t="s">
        <v>386</v>
      </c>
      <c r="E166" s="159">
        <v>1</v>
      </c>
      <c r="F166" s="61" t="s">
        <v>386</v>
      </c>
      <c r="G166" s="160">
        <v>0</v>
      </c>
      <c r="H166" s="147">
        <v>2600</v>
      </c>
      <c r="I166" s="147">
        <v>10400</v>
      </c>
      <c r="J166" s="146">
        <f t="shared" si="4"/>
        <v>13000</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60" t="s">
        <v>205</v>
      </c>
      <c r="B167" s="60" t="s">
        <v>449</v>
      </c>
      <c r="C167" s="59" t="s">
        <v>634</v>
      </c>
      <c r="D167" s="158" t="s">
        <v>386</v>
      </c>
      <c r="E167" s="159">
        <v>1</v>
      </c>
      <c r="F167" s="129" t="s">
        <v>386</v>
      </c>
      <c r="G167" s="160">
        <v>0</v>
      </c>
      <c r="H167" s="146">
        <v>3709.68</v>
      </c>
      <c r="I167" s="146">
        <v>14838.72</v>
      </c>
      <c r="J167" s="149">
        <f t="shared" ref="J167:J174" si="5">H167+I167</f>
        <v>18548.399999999998</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188</v>
      </c>
      <c r="B168" s="55" t="s">
        <v>35</v>
      </c>
      <c r="C168" s="61" t="s">
        <v>226</v>
      </c>
      <c r="D168" s="158" t="s">
        <v>227</v>
      </c>
      <c r="E168" s="159">
        <v>1</v>
      </c>
      <c r="F168" s="60" t="s">
        <v>387</v>
      </c>
      <c r="G168" s="160">
        <v>0</v>
      </c>
      <c r="H168" s="146">
        <v>936.46</v>
      </c>
      <c r="I168" s="146">
        <v>3745.85</v>
      </c>
      <c r="J168" s="149">
        <f t="shared" si="5"/>
        <v>4682.3099999999995</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60" t="s">
        <v>182</v>
      </c>
      <c r="B169" s="59" t="s">
        <v>39</v>
      </c>
      <c r="C169" s="59" t="s">
        <v>634</v>
      </c>
      <c r="D169" s="158" t="s">
        <v>227</v>
      </c>
      <c r="E169" s="159">
        <v>1</v>
      </c>
      <c r="F169" s="156" t="s">
        <v>714</v>
      </c>
      <c r="G169" s="160">
        <v>0</v>
      </c>
      <c r="H169" s="146">
        <v>500.99</v>
      </c>
      <c r="I169" s="146">
        <v>2003.96</v>
      </c>
      <c r="J169" s="149">
        <f t="shared" si="5"/>
        <v>2504.9499999999998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60" t="s">
        <v>180</v>
      </c>
      <c r="B170" s="63" t="s">
        <v>37</v>
      </c>
      <c r="C170" s="61" t="s">
        <v>226</v>
      </c>
      <c r="D170" s="158" t="s">
        <v>227</v>
      </c>
      <c r="E170" s="159">
        <v>1</v>
      </c>
      <c r="F170" s="60" t="s">
        <v>715</v>
      </c>
      <c r="G170" s="160">
        <v>0</v>
      </c>
      <c r="H170" s="146">
        <v>770.75</v>
      </c>
      <c r="I170" s="145">
        <v>3083.01</v>
      </c>
      <c r="J170" s="149">
        <f t="shared" si="5"/>
        <v>3853.76</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60" t="s">
        <v>185</v>
      </c>
      <c r="B171" s="60" t="s">
        <v>29</v>
      </c>
      <c r="C171" s="61" t="s">
        <v>219</v>
      </c>
      <c r="D171" s="158" t="s">
        <v>227</v>
      </c>
      <c r="E171" s="159">
        <v>1</v>
      </c>
      <c r="F171" s="60" t="s">
        <v>388</v>
      </c>
      <c r="G171" s="160">
        <v>0</v>
      </c>
      <c r="H171" s="146">
        <v>1425.9</v>
      </c>
      <c r="I171" s="146">
        <v>5703.56</v>
      </c>
      <c r="J171" s="149">
        <f t="shared" si="5"/>
        <v>7129.4600000000009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60" t="s">
        <v>188</v>
      </c>
      <c r="B172" s="60" t="s">
        <v>35</v>
      </c>
      <c r="C172" s="59" t="s">
        <v>636</v>
      </c>
      <c r="D172" s="158" t="s">
        <v>227</v>
      </c>
      <c r="E172" s="159">
        <v>1</v>
      </c>
      <c r="F172" s="90" t="s">
        <v>716</v>
      </c>
      <c r="G172" s="160">
        <v>0</v>
      </c>
      <c r="H172" s="146">
        <v>936.46</v>
      </c>
      <c r="I172" s="146">
        <v>3745.85</v>
      </c>
      <c r="J172" s="149">
        <f t="shared" si="5"/>
        <v>4682.3099999999995</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60" t="s">
        <v>180</v>
      </c>
      <c r="B173" s="63" t="s">
        <v>37</v>
      </c>
      <c r="C173" s="63" t="s">
        <v>219</v>
      </c>
      <c r="D173" s="158" t="s">
        <v>227</v>
      </c>
      <c r="E173" s="159">
        <v>1</v>
      </c>
      <c r="F173" s="90" t="s">
        <v>738</v>
      </c>
      <c r="G173" s="160">
        <v>0</v>
      </c>
      <c r="H173" s="146">
        <v>770.75</v>
      </c>
      <c r="I173" s="145">
        <v>3083.01</v>
      </c>
      <c r="J173" s="149">
        <f t="shared" si="5"/>
        <v>3853.76</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181</v>
      </c>
      <c r="B174" s="57" t="s">
        <v>33</v>
      </c>
      <c r="C174" s="59" t="s">
        <v>222</v>
      </c>
      <c r="D174" s="158" t="s">
        <v>227</v>
      </c>
      <c r="E174" s="159">
        <v>1</v>
      </c>
      <c r="F174" s="63" t="s">
        <v>609</v>
      </c>
      <c r="G174" s="160">
        <v>0</v>
      </c>
      <c r="H174" s="146">
        <v>1079.06</v>
      </c>
      <c r="I174" s="145">
        <v>4316.21</v>
      </c>
      <c r="J174" s="149">
        <f t="shared" si="5"/>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25.5" customHeight="1" x14ac:dyDescent="0.3">
      <c r="A176" s="22" t="s">
        <v>23</v>
      </c>
      <c r="B176" s="70" t="s">
        <v>437</v>
      </c>
      <c r="C176" s="23">
        <v>1</v>
      </c>
      <c r="D176" s="23">
        <v>0</v>
      </c>
      <c r="E176" s="23">
        <f t="shared" ref="E176:E187" si="6">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6"/>
        <v>7</v>
      </c>
      <c r="F177" s="24"/>
      <c r="G177" s="25">
        <f>SUMIF($B$7:$B$174,"DAS",$G$7:$G$174)</f>
        <v>0</v>
      </c>
      <c r="H177" s="25">
        <f>SUMIF($B$7:$B$174,"DIRETOR",$H$7:$H$174)-SUMIFS($H$7:$H$174,$D$7:$D$174,"VAGO",$B$7:$B$174,"DIRETOR")</f>
        <v>18548.399999999998</v>
      </c>
      <c r="I177" s="25">
        <f>SUMIF($B$7:$B$174,"DIRETOR",$I$7:$I$174)-SUMIFS($I$7:$I$174,$D$7:$D$174,"VAGO",$B$7:$B$174,"DIRETOR")</f>
        <v>89032.319999999992</v>
      </c>
      <c r="J177" s="25">
        <f>SUMIF($B$7:$B$174,"DIRETOR",$J$7:$J$174)</f>
        <v>126129.11999999998</v>
      </c>
      <c r="K177" s="26"/>
      <c r="L177" s="26"/>
      <c r="M177" s="26"/>
      <c r="N177" s="26"/>
      <c r="O177" s="26"/>
      <c r="P177" s="26"/>
      <c r="Q177" s="26"/>
    </row>
    <row r="178" spans="1:30" ht="28" x14ac:dyDescent="0.3">
      <c r="A178" s="22" t="s">
        <v>24</v>
      </c>
      <c r="B178" s="15" t="s">
        <v>25</v>
      </c>
      <c r="C178" s="23">
        <v>7</v>
      </c>
      <c r="D178" s="23">
        <v>2</v>
      </c>
      <c r="E178" s="23">
        <f>C178+D178</f>
        <v>9</v>
      </c>
      <c r="F178" s="27"/>
      <c r="G178" s="25">
        <f>SUMIF($B$7:$B$174,"DAS-1",$G$7:$G$174)</f>
        <v>0</v>
      </c>
      <c r="H178" s="25">
        <f>SUMIF($B$7:$B$174,"DAS-1",$H$7:$H$174)-SUMIFS($H$7:$H$174,$D$7:$D$174,"VAGO",$B$7:$B$174,"DAS-1")</f>
        <v>15600</v>
      </c>
      <c r="I178" s="25">
        <f>SUMIF($B$7:$B$174,"DAS-1",$I$7:$I$174)-SUMIFS($I$7:$I$174,$D$7:$D$174,"VAGO",$B$7:$B$174,"DAS-1")</f>
        <v>72800</v>
      </c>
      <c r="J178" s="25">
        <f>SUMIF($B$7:$B$174,"DAS-1",$J$7:$J$174)</f>
        <v>114400</v>
      </c>
      <c r="K178" s="97"/>
      <c r="L178" s="26"/>
      <c r="M178" s="26"/>
      <c r="N178" s="26"/>
      <c r="O178" s="26"/>
      <c r="P178" s="26"/>
      <c r="Q178" s="26"/>
    </row>
    <row r="179" spans="1:30" ht="28" x14ac:dyDescent="0.3">
      <c r="A179" s="22" t="s">
        <v>26</v>
      </c>
      <c r="B179" s="15" t="s">
        <v>27</v>
      </c>
      <c r="C179" s="23">
        <f>SUMIFS($E$7:$E$174,$B$7:$B$174,"DAS-2",$D$7:$D$174,"&lt;&gt;VAGO")</f>
        <v>26</v>
      </c>
      <c r="D179" s="23">
        <f>SUMIFS($E$7:$E$174,$B$7:$B$174,"DAS-2",$D$7:$D$174,"VAGO")</f>
        <v>2</v>
      </c>
      <c r="E179" s="23">
        <f t="shared" si="6"/>
        <v>28</v>
      </c>
      <c r="F179" s="27"/>
      <c r="G179" s="25">
        <f>SUMIF($B$7:$B$174,"DAS-2",$G$7:$G$174)</f>
        <v>0</v>
      </c>
      <c r="H179" s="25">
        <f>SUMIF($B$7:$B$174,"DAS-2",$H$7:$H$174)-SUMIFS($H$7:$H$174,$D$7:$D$174,"VAGO",$B$7:$B$174,"DAS-2")</f>
        <v>35608.650000000016</v>
      </c>
      <c r="I179" s="25">
        <f>SUMIF($B$7:$B$174,"DAS-2",$I$7:$I$174)-SUMIFS($I$7:$I$174,$D$7:$D$174,"VAGO",$B$7:$B$174,"DAS-2")</f>
        <v>176347.85999999987</v>
      </c>
      <c r="J179" s="25">
        <f>SUMIF($B$7:$B$174,"DAS-2",$J$7:$J$174)</f>
        <v>228913.03000000003</v>
      </c>
      <c r="K179" s="26"/>
      <c r="L179" s="26"/>
      <c r="M179" s="26"/>
      <c r="N179" s="26"/>
      <c r="O179" s="26"/>
      <c r="P179" s="26"/>
      <c r="Q179" s="26"/>
    </row>
    <row r="180" spans="1:30" ht="28" x14ac:dyDescent="0.3">
      <c r="A180" s="22" t="s">
        <v>28</v>
      </c>
      <c r="B180" s="15" t="s">
        <v>29</v>
      </c>
      <c r="C180" s="23">
        <v>11</v>
      </c>
      <c r="D180" s="23">
        <v>2</v>
      </c>
      <c r="E180" s="23">
        <f t="shared" si="6"/>
        <v>13</v>
      </c>
      <c r="F180" s="27"/>
      <c r="G180" s="25">
        <f>SUMIF($B$7:$B$174,"DAS-3",$G$7:$G$174)</f>
        <v>0</v>
      </c>
      <c r="H180" s="25">
        <f>SUMIF($B$7:$B$174,"DAS-3",$H$7:$H$174)-SUMIFS($H$7:$H$174,$D$7:$D$174,"VAGO",$B$7:$B$174,"DAS-3")</f>
        <v>14259</v>
      </c>
      <c r="I180" s="25">
        <f>SUMIF($B$7:$B$174,"DAS-3",$I$7:$I$174)-SUMIFS($I$7:$I$174,$D$7:$D$174,"VAGO",$B$7:$B$174,"DAS-3")</f>
        <v>62739.159999999982</v>
      </c>
      <c r="J180" s="25">
        <f>SUMIF($B$7:$B$174,"DAS-3",$J$7:$J$174)</f>
        <v>91257.080000000016</v>
      </c>
      <c r="K180" s="26"/>
      <c r="L180" s="26"/>
      <c r="M180" s="26"/>
      <c r="N180" s="26"/>
      <c r="O180" s="26"/>
      <c r="P180" s="26"/>
      <c r="Q180" s="26"/>
    </row>
    <row r="181" spans="1:30" ht="28" x14ac:dyDescent="0.3">
      <c r="A181" s="28" t="s">
        <v>30</v>
      </c>
      <c r="B181" s="15" t="s">
        <v>31</v>
      </c>
      <c r="C181" s="23">
        <v>23</v>
      </c>
      <c r="D181" s="23">
        <v>1</v>
      </c>
      <c r="E181" s="23">
        <f t="shared" si="6"/>
        <v>24</v>
      </c>
      <c r="F181" s="29"/>
      <c r="G181" s="25">
        <f>SUMIF($B$7:$B$174,"DAS-4",$G$7:$G$174)</f>
        <v>0</v>
      </c>
      <c r="H181" s="25">
        <f>SUMIF($B$7:$B$174,"DAS-4",$H$7:$H$174)-SUMIFS($H$7:$H$174,$D$7:$D$174,"VAGO",$B$7:$B$174,"DAS-4")</f>
        <v>22274.76</v>
      </c>
      <c r="I181" s="25">
        <f>SUMIF($B$7:$B$174,"DAS-4",$I$7:$I$174)-SUMIFS($I$7:$I$174,$D$7:$D$174,"VAGO",$B$7:$B$174,"DAS-4")</f>
        <v>120545.53</v>
      </c>
      <c r="J181" s="25">
        <f>SUMIF($B$7:$B$174,"DAS-4",$J$7:$J$174)</f>
        <v>149371.68</v>
      </c>
      <c r="K181" s="26"/>
      <c r="L181" s="26"/>
      <c r="M181" s="26"/>
      <c r="N181" s="26"/>
      <c r="O181" s="26"/>
      <c r="P181" s="26"/>
      <c r="Q181" s="26"/>
    </row>
    <row r="182" spans="1:30" ht="28" x14ac:dyDescent="0.3">
      <c r="A182" s="28" t="s">
        <v>32</v>
      </c>
      <c r="B182" s="15" t="s">
        <v>33</v>
      </c>
      <c r="C182" s="23">
        <v>19</v>
      </c>
      <c r="D182" s="23">
        <v>1</v>
      </c>
      <c r="E182" s="23">
        <f t="shared" si="6"/>
        <v>20</v>
      </c>
      <c r="F182" s="29"/>
      <c r="G182" s="25">
        <f>SUMIF($B$7:$B$174,"DAS-5",$G$7:$G$174)</f>
        <v>0</v>
      </c>
      <c r="H182" s="25">
        <f>SUMIF($B$7:$B$174,"DAS-5",$H$7:$H$174)-SUMIFS($H$7:$H$174,$D$7:$D$174,"VAGO",$B$7:$B$174,"DAS-5")</f>
        <v>15106.839999999995</v>
      </c>
      <c r="I182" s="25">
        <f>SUMIF($B$7:$B$174,"DAS-5",$I$7:$I$174)-SUMIFS($I$7:$I$174,$D$7:$D$174,"VAGO",$B$7:$B$174,"DAS-5")</f>
        <v>82007.99000000002</v>
      </c>
      <c r="J182" s="25">
        <f>SUMIF($B$7:$B$174,"DAS-5",$J$7:$J$174)</f>
        <v>102510.10000000003</v>
      </c>
      <c r="K182" s="26"/>
      <c r="L182" s="26"/>
      <c r="M182" s="26"/>
      <c r="N182" s="26"/>
      <c r="O182" s="26"/>
      <c r="P182" s="26"/>
      <c r="Q182" s="26"/>
    </row>
    <row r="183" spans="1:30" ht="14.5" x14ac:dyDescent="0.3">
      <c r="A183" s="28" t="s">
        <v>34</v>
      </c>
      <c r="B183" s="15" t="s">
        <v>35</v>
      </c>
      <c r="C183" s="23">
        <v>5</v>
      </c>
      <c r="D183" s="23">
        <v>0</v>
      </c>
      <c r="E183" s="23">
        <f t="shared" si="6"/>
        <v>5</v>
      </c>
      <c r="F183" s="29"/>
      <c r="G183" s="25">
        <f>SUMIF($B$7:$B$174,"CAA-1",$G$7:$G$174)</f>
        <v>0</v>
      </c>
      <c r="H183" s="25">
        <f>SUMIF($B$7:$B$174,"CAA-1",$H$7:$H$174)-SUMIFS($H$7:$H$174,$D$7:$D$174,"VAGO",$B$7:$B$174,"CAA-1")</f>
        <v>4682.3</v>
      </c>
      <c r="I183" s="25">
        <f>SUMIF($B$7:$B$174,"CAA-1",$I$7:$I$174)-SUMIFS($I$7:$I$174,$D$7:$D$174,"VAGO",$B$7:$B$174,"CAA-1")</f>
        <v>18729.25</v>
      </c>
      <c r="J183" s="25">
        <f>SUMIF($B$7:$B$174,"CAA-1",$J$7:$J$174)</f>
        <v>23411.549999999996</v>
      </c>
      <c r="K183" s="26"/>
      <c r="L183" s="26"/>
      <c r="M183" s="26"/>
      <c r="N183" s="26"/>
      <c r="O183" s="26"/>
      <c r="P183" s="26"/>
      <c r="Q183" s="26"/>
    </row>
    <row r="184" spans="1:30" ht="14.5" x14ac:dyDescent="0.3">
      <c r="A184" s="28" t="s">
        <v>36</v>
      </c>
      <c r="B184" s="15" t="s">
        <v>37</v>
      </c>
      <c r="C184" s="23">
        <v>25</v>
      </c>
      <c r="D184" s="23">
        <v>1</v>
      </c>
      <c r="E184" s="23">
        <f t="shared" si="6"/>
        <v>26</v>
      </c>
      <c r="F184" s="29"/>
      <c r="G184" s="25">
        <f>SUMIF($B$7:$B$174,"CAA-2",$G$7:$G$174)</f>
        <v>0</v>
      </c>
      <c r="H184" s="25">
        <f>SUMIF($B$7:$B$174,"CAA-2",$H$7:$H$174)-SUMIFS($H$7:$H$174,$D$7:$D$174,"VAGO",$B$7:$B$174,"CAA-2")</f>
        <v>17727.25</v>
      </c>
      <c r="I184" s="25">
        <f>SUMIF($B$7:$B$174,"CAA-2",$I$7:$I$174)-SUMIFS($I$7:$I$174,$D$7:$D$174,"VAGO",$B$7:$B$174,"CAA-2")</f>
        <v>77075.250000000015</v>
      </c>
      <c r="J184" s="25">
        <f>SUMIF($B$7:$B$174,"CAA-2",$J$7:$J$174)</f>
        <v>98656.25999999998</v>
      </c>
      <c r="K184" s="26"/>
      <c r="L184" s="26"/>
      <c r="M184" s="26"/>
      <c r="N184" s="26"/>
      <c r="O184" s="26"/>
      <c r="P184" s="26"/>
      <c r="Q184" s="26"/>
    </row>
    <row r="185" spans="1:30" ht="14.5" x14ac:dyDescent="0.3">
      <c r="A185" s="28" t="s">
        <v>38</v>
      </c>
      <c r="B185" s="15" t="s">
        <v>39</v>
      </c>
      <c r="C185" s="23">
        <v>23</v>
      </c>
      <c r="D185" s="23">
        <v>0</v>
      </c>
      <c r="E185" s="23">
        <f t="shared" si="6"/>
        <v>23</v>
      </c>
      <c r="F185" s="27"/>
      <c r="G185" s="25">
        <f>SUMIF($B$7:$B$174,"CAA-3",$G$7:$G$174)</f>
        <v>0</v>
      </c>
      <c r="H185" s="25">
        <f>SUMIF($B$7:$B$174,"CAA-3",$H$7:$H$174)-SUMIFS($H$7:$H$174,$D$7:$D$174,"VAGO",$B$7:$B$174,"CAA-3")</f>
        <v>10019.799999999997</v>
      </c>
      <c r="I185" s="25">
        <f>SUMIF($B$7:$B$174,"CAA-3",$I$7:$I$174)-SUMIFS($I$7:$I$174,$D$7:$D$174,"VAGO",$B$7:$B$174,"CAA-3")</f>
        <v>46091.079999999987</v>
      </c>
      <c r="J185" s="25">
        <f>SUMIF($B$7:$B$174,"CAA-3",$J$7:$J$174)</f>
        <v>56110.879999999976</v>
      </c>
      <c r="K185" s="26"/>
      <c r="L185" s="26"/>
      <c r="M185" s="26"/>
      <c r="N185" s="26"/>
      <c r="O185" s="26"/>
      <c r="P185" s="26"/>
      <c r="Q185" s="26"/>
    </row>
    <row r="186" spans="1:30" ht="14.5" x14ac:dyDescent="0.3">
      <c r="A186" s="28" t="s">
        <v>40</v>
      </c>
      <c r="B186" s="15" t="s">
        <v>41</v>
      </c>
      <c r="C186" s="23">
        <v>9</v>
      </c>
      <c r="D186" s="23">
        <v>1</v>
      </c>
      <c r="E186" s="23">
        <f t="shared" si="6"/>
        <v>10</v>
      </c>
      <c r="F186" s="27"/>
      <c r="G186" s="25">
        <f>SUMIF($B$7:$B$174,"CAA-4",$G$7:$G$174)</f>
        <v>0</v>
      </c>
      <c r="H186" s="25">
        <f>SUMIF($B$7:$B$174,"CAA-4",$H$7:$H$174)-SUMIFS($H$7:$H$174,$D$7:$D$174,"VAGO",$B$7:$B$174,"CAA-4")</f>
        <v>2774.7000000000003</v>
      </c>
      <c r="I186" s="25">
        <f>SUMIF($B$7:$B$174,"CAA-4",$I$7:$I$174)-SUMIFS($I$7:$I$174,$D$7:$D$174,"VAGO",$B$7:$B$174,"CAA-4")</f>
        <v>11098.89</v>
      </c>
      <c r="J186" s="25">
        <f>SUMIF($B$7:$B$174,"CAA-4",$J$7:$J$174)</f>
        <v>15415.1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6"/>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157</v>
      </c>
      <c r="D188" s="20">
        <f>SUM(D176:D187)</f>
        <v>11</v>
      </c>
      <c r="E188" s="20">
        <f>SUM(E176:E187)</f>
        <v>168</v>
      </c>
      <c r="F188" s="21"/>
      <c r="G188" s="30">
        <f t="shared" ref="G188:I188" si="7">SUM(G176:G187)</f>
        <v>0</v>
      </c>
      <c r="H188" s="30">
        <f t="shared" si="7"/>
        <v>166537.22</v>
      </c>
      <c r="I188" s="30">
        <f t="shared" si="7"/>
        <v>780549.44999999984</v>
      </c>
      <c r="J188" s="30">
        <f>SUM(J176:J187)</f>
        <v>1040192.4400000001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8">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8"/>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9">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9"/>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9"/>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9"/>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9"/>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0">SUM(C196:C199)</f>
        <v>0</v>
      </c>
      <c r="D200" s="20">
        <f t="shared" si="10"/>
        <v>0</v>
      </c>
      <c r="E200" s="20">
        <f t="shared" si="10"/>
        <v>0</v>
      </c>
      <c r="F200" s="36"/>
      <c r="G200" s="39">
        <f t="shared" ref="G200:I200" si="11">SUM(G195:G199)</f>
        <v>0</v>
      </c>
      <c r="H200" s="39">
        <f t="shared" si="11"/>
        <v>0</v>
      </c>
      <c r="I200" s="39">
        <f t="shared" si="11"/>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684</v>
      </c>
      <c r="D205" s="94" t="s">
        <v>227</v>
      </c>
      <c r="E205" s="15">
        <v>1</v>
      </c>
      <c r="F205" s="88" t="s">
        <v>358</v>
      </c>
      <c r="G205" s="35">
        <v>0</v>
      </c>
      <c r="H205" s="126">
        <v>3900</v>
      </c>
      <c r="I205" s="16">
        <f t="shared" ref="I205:I209" si="12">SUM(G205:H205)</f>
        <v>3900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126">
        <v>1800</v>
      </c>
      <c r="I206" s="16">
        <f t="shared" si="12"/>
        <v>1800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684</v>
      </c>
      <c r="D207" s="94" t="s">
        <v>407</v>
      </c>
      <c r="E207" s="15">
        <v>1</v>
      </c>
      <c r="F207" s="89" t="s">
        <v>365</v>
      </c>
      <c r="G207" s="35"/>
      <c r="H207" s="126">
        <v>1800</v>
      </c>
      <c r="I207" s="16">
        <f t="shared" si="12"/>
        <v>1800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226</v>
      </c>
      <c r="D208" s="94" t="s">
        <v>227</v>
      </c>
      <c r="E208" s="15">
        <v>1</v>
      </c>
      <c r="F208" s="60" t="s">
        <v>581</v>
      </c>
      <c r="G208" s="35"/>
      <c r="H208" s="126">
        <v>1800</v>
      </c>
      <c r="I208" s="16">
        <f t="shared" si="12"/>
        <v>1800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126">
        <v>1800</v>
      </c>
      <c r="I209" s="16">
        <f t="shared" si="12"/>
        <v>1800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407</v>
      </c>
      <c r="E213" s="15">
        <v>1</v>
      </c>
      <c r="F213" s="84" t="s">
        <v>414</v>
      </c>
      <c r="G213" s="35">
        <v>0</v>
      </c>
      <c r="H213" s="126">
        <v>3900</v>
      </c>
      <c r="I213" s="16">
        <f t="shared" ref="I213:I217" si="13">SUM(G213:H213)</f>
        <v>3900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684</v>
      </c>
      <c r="D214" s="94" t="s">
        <v>227</v>
      </c>
      <c r="E214" s="15">
        <v>1</v>
      </c>
      <c r="F214" s="92" t="s">
        <v>675</v>
      </c>
      <c r="G214" s="35"/>
      <c r="H214" s="126">
        <v>1800</v>
      </c>
      <c r="I214" s="16">
        <f t="shared" si="13"/>
        <v>1800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92" t="s">
        <v>288</v>
      </c>
      <c r="G215" s="35"/>
      <c r="H215" s="126">
        <v>1800</v>
      </c>
      <c r="I215" s="16">
        <f t="shared" si="13"/>
        <v>1800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222</v>
      </c>
      <c r="D216" s="94" t="s">
        <v>227</v>
      </c>
      <c r="E216" s="15">
        <v>1</v>
      </c>
      <c r="F216" s="92" t="s">
        <v>228</v>
      </c>
      <c r="G216" s="35"/>
      <c r="H216" s="126">
        <v>1800</v>
      </c>
      <c r="I216" s="16">
        <f t="shared" si="13"/>
        <v>1800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226</v>
      </c>
      <c r="D217" s="94" t="s">
        <v>407</v>
      </c>
      <c r="E217" s="15">
        <v>1</v>
      </c>
      <c r="F217" s="84" t="s">
        <v>409</v>
      </c>
      <c r="G217" s="35"/>
      <c r="H217" s="126">
        <v>1800</v>
      </c>
      <c r="I217" s="16">
        <f t="shared" si="13"/>
        <v>1800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684</v>
      </c>
      <c r="D221" s="94" t="s">
        <v>407</v>
      </c>
      <c r="E221" s="15">
        <v>1</v>
      </c>
      <c r="F221" s="92" t="s">
        <v>681</v>
      </c>
      <c r="G221" s="35">
        <v>0</v>
      </c>
      <c r="H221" s="126">
        <v>3900</v>
      </c>
      <c r="I221" s="16">
        <f t="shared" ref="I221:I225" si="14">SUM(G221:H221)</f>
        <v>3900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63" t="s">
        <v>679</v>
      </c>
      <c r="D222" s="94" t="s">
        <v>227</v>
      </c>
      <c r="E222" s="15">
        <v>1</v>
      </c>
      <c r="F222" s="60" t="s">
        <v>249</v>
      </c>
      <c r="G222" s="35"/>
      <c r="H222" s="126">
        <v>1800</v>
      </c>
      <c r="I222" s="16">
        <f t="shared" si="14"/>
        <v>1800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126">
        <v>1800</v>
      </c>
      <c r="I223" s="16">
        <f t="shared" si="14"/>
        <v>1800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684</v>
      </c>
      <c r="D224" s="94" t="s">
        <v>227</v>
      </c>
      <c r="E224" s="15">
        <v>1</v>
      </c>
      <c r="F224" s="92" t="s">
        <v>738</v>
      </c>
      <c r="G224" s="35"/>
      <c r="H224" s="126">
        <v>1800</v>
      </c>
      <c r="I224" s="16">
        <f t="shared" si="14"/>
        <v>1800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684</v>
      </c>
      <c r="D225" s="94" t="s">
        <v>227</v>
      </c>
      <c r="E225" s="15">
        <v>1</v>
      </c>
      <c r="F225" s="90" t="s">
        <v>661</v>
      </c>
      <c r="G225" s="35"/>
      <c r="H225" s="126">
        <v>1800</v>
      </c>
      <c r="I225" s="16">
        <f t="shared" si="14"/>
        <v>1800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5">C227+D227</f>
        <v>1</v>
      </c>
      <c r="F227" s="24"/>
      <c r="G227" s="16">
        <f>SUMIF($A$205:$A$209,"PRESIDENTE",$G$205:$G$209)</f>
        <v>0</v>
      </c>
      <c r="H227" s="16">
        <f>SUMIF($A$205:$A$209,"PRESIDENTE",$H$205:$H$209)</f>
        <v>3900</v>
      </c>
      <c r="I227" s="16">
        <f>H227+G227</f>
        <v>3900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5"/>
        <v>4</v>
      </c>
      <c r="F228" s="24"/>
      <c r="G228" s="16">
        <f>SUMIF($A$205:$A$209,"MEMBRO",$G$205:$G$209)</f>
        <v>0</v>
      </c>
      <c r="H228" s="16">
        <f>SUMIF($A$205:$A$209,"MEMBRO",$H$205:$H$209)</f>
        <v>7200</v>
      </c>
      <c r="I228" s="16">
        <f t="shared" ref="I228:I232" si="16">H228+G228</f>
        <v>7200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5"/>
        <v>1</v>
      </c>
      <c r="F229" s="24"/>
      <c r="G229" s="16">
        <f>SUMIF($A$213:$A$218,"PRESIDENTE",$G$213:$G$218)</f>
        <v>0</v>
      </c>
      <c r="H229" s="16">
        <f>SUMIF($A$213:$A$218,"PRESIDENTE",$H$213:$H$218)</f>
        <v>3900</v>
      </c>
      <c r="I229" s="16">
        <f t="shared" si="16"/>
        <v>3900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5"/>
        <v>4</v>
      </c>
      <c r="F230" s="24"/>
      <c r="G230" s="16">
        <f>SUMIF($A$213:$A$218,"MEMBRO",$G$213:$G$218)</f>
        <v>0</v>
      </c>
      <c r="H230" s="16">
        <f>SUMIF($A$213:$A$218,"MEMBRO",$H$213:$H$218)</f>
        <v>7200</v>
      </c>
      <c r="I230" s="16">
        <f t="shared" si="16"/>
        <v>7200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5"/>
        <v>1</v>
      </c>
      <c r="F231" s="24"/>
      <c r="G231" s="16">
        <f>SUMIF($A$220:$A$225,"PRESIDENTE",$G$220:$G$225)</f>
        <v>0</v>
      </c>
      <c r="H231" s="16">
        <f>SUMIF($A$220:$A$225,"PRESIDENTE",$H$220:$H$225)</f>
        <v>3900</v>
      </c>
      <c r="I231" s="16">
        <f t="shared" si="16"/>
        <v>3900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5"/>
        <v>4</v>
      </c>
      <c r="F232" s="24"/>
      <c r="G232" s="16">
        <f>SUMIF($A$220:$A$225,"MEMBRO",$G$205:$G$225)</f>
        <v>0</v>
      </c>
      <c r="H232" s="16">
        <f>SUMIF($A$220:$A$225,"MEMBRO",$H$220:$H$225)</f>
        <v>7200</v>
      </c>
      <c r="I232" s="16">
        <f t="shared" si="16"/>
        <v>7200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33300</v>
      </c>
      <c r="I233" s="39">
        <f>SUM(I227:I232)</f>
        <v>33300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7">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7"/>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7"/>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7"/>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7"/>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407</v>
      </c>
      <c r="E243" s="15">
        <v>1</v>
      </c>
      <c r="F243" s="92" t="s">
        <v>419</v>
      </c>
      <c r="G243" s="35">
        <v>0</v>
      </c>
      <c r="H243" s="126">
        <v>5036.21</v>
      </c>
      <c r="I243" s="16">
        <f t="shared" si="17"/>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668</v>
      </c>
      <c r="G244" s="35">
        <v>0</v>
      </c>
      <c r="H244" s="126">
        <v>5036.21</v>
      </c>
      <c r="I244" s="16">
        <f t="shared" si="17"/>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92" t="s">
        <v>720</v>
      </c>
      <c r="G245" s="35">
        <v>0</v>
      </c>
      <c r="H245" s="126">
        <v>5036.21</v>
      </c>
      <c r="I245" s="16">
        <f t="shared" si="17"/>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8">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v>7</v>
      </c>
      <c r="D248" s="23">
        <v>0</v>
      </c>
      <c r="E248" s="23">
        <f t="shared" si="18"/>
        <v>7</v>
      </c>
      <c r="F248" s="24"/>
      <c r="G248" s="16">
        <f>SUMIF($A$238:$A$245,"MEMBRO",$G$238:$G$245)</f>
        <v>0</v>
      </c>
      <c r="H248" s="16">
        <f>SUMIF($A$238:$A$245,"MEMBRO",$H$238:$H$245)</f>
        <v>35253.47</v>
      </c>
      <c r="I248" s="16">
        <f t="shared" ref="I248" si="19">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92" t="s">
        <v>721</v>
      </c>
      <c r="G254" s="35">
        <v>0</v>
      </c>
      <c r="H254" s="126">
        <v>2014.48</v>
      </c>
      <c r="I254" s="16">
        <f t="shared" ref="I254:I256" si="20">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20"/>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92" t="s">
        <v>722</v>
      </c>
      <c r="G256" s="35">
        <v>0</v>
      </c>
      <c r="H256" s="126">
        <v>2014.48</v>
      </c>
      <c r="I256" s="16">
        <f t="shared" si="20"/>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1">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1"/>
        <v>2</v>
      </c>
      <c r="F259" s="24"/>
      <c r="G259" s="16">
        <f>SUMIF($A$254:$A$256,"MEMBRO",$G$254:$G$256)</f>
        <v>0</v>
      </c>
      <c r="H259" s="16">
        <f>SUMIF($A$254:$A$256,"MEMBRO",$H$254:$H$256)</f>
        <v>4028.96</v>
      </c>
      <c r="I259" s="16">
        <f t="shared" ref="I259" si="22">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92" t="s">
        <v>672</v>
      </c>
      <c r="G265" s="35">
        <v>0</v>
      </c>
      <c r="H265" s="126">
        <v>2014.48</v>
      </c>
      <c r="I265" s="16">
        <f t="shared" ref="I265:I267" si="23">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92" t="s">
        <v>671</v>
      </c>
      <c r="G266" s="35">
        <v>0</v>
      </c>
      <c r="H266" s="126">
        <v>2014.48</v>
      </c>
      <c r="I266" s="16">
        <f t="shared" si="23"/>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92" t="s">
        <v>673</v>
      </c>
      <c r="G267" s="35">
        <v>0</v>
      </c>
      <c r="H267" s="126">
        <v>2014.48</v>
      </c>
      <c r="I267" s="16">
        <f t="shared" si="23"/>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4">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4"/>
        <v>2</v>
      </c>
      <c r="F270" s="24"/>
      <c r="G270" s="16">
        <f>SUMIF($A$265:$A$267,"MEMBRO",$G$265:$G$267)</f>
        <v>0</v>
      </c>
      <c r="H270" s="16">
        <f>SUMIF($A$265:$A$267,"MEMBRO",$H$265:$H$267)</f>
        <v>4028.96</v>
      </c>
      <c r="I270" s="16">
        <f t="shared" ref="I270" si="25">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6">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60" t="s">
        <v>402</v>
      </c>
      <c r="B276" s="93" t="s">
        <v>93</v>
      </c>
      <c r="C276" s="79" t="s">
        <v>636</v>
      </c>
      <c r="D276" s="71" t="s">
        <v>407</v>
      </c>
      <c r="E276" s="53">
        <v>1</v>
      </c>
      <c r="F276" s="84" t="s">
        <v>433</v>
      </c>
      <c r="G276" s="54">
        <v>0</v>
      </c>
      <c r="H276" s="86">
        <v>1392.8</v>
      </c>
      <c r="I276" s="127">
        <f t="shared" si="26"/>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4" t="s">
        <v>410</v>
      </c>
      <c r="G277" s="54">
        <v>0</v>
      </c>
      <c r="H277" s="86">
        <v>1392.8</v>
      </c>
      <c r="I277" s="127">
        <f t="shared" si="26"/>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6"/>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6"/>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4" t="s">
        <v>413</v>
      </c>
      <c r="G280" s="54">
        <v>0</v>
      </c>
      <c r="H280" s="86">
        <v>1392.8</v>
      </c>
      <c r="I280" s="127">
        <f t="shared" si="26"/>
        <v>1392.8</v>
      </c>
    </row>
    <row r="281" spans="1:30" ht="14.5" x14ac:dyDescent="0.3">
      <c r="A281" s="55" t="s">
        <v>394</v>
      </c>
      <c r="B281" s="93" t="s">
        <v>93</v>
      </c>
      <c r="C281" s="79" t="s">
        <v>636</v>
      </c>
      <c r="D281" s="71" t="s">
        <v>407</v>
      </c>
      <c r="E281" s="53">
        <v>1</v>
      </c>
      <c r="F281" s="84" t="s">
        <v>414</v>
      </c>
      <c r="G281" s="54">
        <v>0</v>
      </c>
      <c r="H281" s="86">
        <v>1392.8</v>
      </c>
      <c r="I281" s="127">
        <f t="shared" si="26"/>
        <v>1392.8</v>
      </c>
    </row>
    <row r="282" spans="1:30" ht="14.5" x14ac:dyDescent="0.3">
      <c r="A282" s="55" t="s">
        <v>394</v>
      </c>
      <c r="B282" s="93" t="s">
        <v>93</v>
      </c>
      <c r="C282" s="79" t="s">
        <v>636</v>
      </c>
      <c r="D282" s="71" t="s">
        <v>407</v>
      </c>
      <c r="E282" s="53">
        <v>1</v>
      </c>
      <c r="F282" s="84" t="s">
        <v>415</v>
      </c>
      <c r="G282" s="54">
        <v>0</v>
      </c>
      <c r="H282" s="86">
        <v>1392.8</v>
      </c>
      <c r="I282" s="127">
        <f t="shared" si="26"/>
        <v>1392.8</v>
      </c>
    </row>
    <row r="283" spans="1:30" ht="14.5" x14ac:dyDescent="0.3">
      <c r="A283" s="80" t="s">
        <v>393</v>
      </c>
      <c r="B283" s="93" t="s">
        <v>93</v>
      </c>
      <c r="C283" s="77" t="s">
        <v>226</v>
      </c>
      <c r="D283" s="71" t="s">
        <v>407</v>
      </c>
      <c r="E283" s="53">
        <v>1</v>
      </c>
      <c r="F283" s="168" t="s">
        <v>416</v>
      </c>
      <c r="G283" s="54">
        <v>0</v>
      </c>
      <c r="H283" s="86">
        <v>1392.8</v>
      </c>
      <c r="I283" s="127">
        <f t="shared" si="26"/>
        <v>1392.8</v>
      </c>
    </row>
    <row r="284" spans="1:30" ht="14.5" x14ac:dyDescent="0.3">
      <c r="A284" s="60" t="s">
        <v>395</v>
      </c>
      <c r="B284" s="93" t="s">
        <v>93</v>
      </c>
      <c r="C284" s="79" t="s">
        <v>226</v>
      </c>
      <c r="D284" s="71" t="s">
        <v>407</v>
      </c>
      <c r="E284" s="53">
        <v>1</v>
      </c>
      <c r="F284" s="84" t="s">
        <v>417</v>
      </c>
      <c r="G284" s="54">
        <v>0</v>
      </c>
      <c r="H284" s="86">
        <v>1392.8</v>
      </c>
      <c r="I284" s="127">
        <f t="shared" si="26"/>
        <v>1392.8</v>
      </c>
    </row>
    <row r="285" spans="1:30" ht="14.5" x14ac:dyDescent="0.3">
      <c r="A285" s="60" t="s">
        <v>396</v>
      </c>
      <c r="B285" s="93" t="s">
        <v>93</v>
      </c>
      <c r="C285" s="79" t="s">
        <v>636</v>
      </c>
      <c r="D285" s="71" t="s">
        <v>407</v>
      </c>
      <c r="E285" s="53">
        <v>1</v>
      </c>
      <c r="F285" s="81" t="s">
        <v>418</v>
      </c>
      <c r="G285" s="54">
        <v>0</v>
      </c>
      <c r="H285" s="86">
        <v>1392.8</v>
      </c>
      <c r="I285" s="127">
        <f t="shared" si="26"/>
        <v>1392.8</v>
      </c>
    </row>
    <row r="286" spans="1:30" ht="14.5" x14ac:dyDescent="0.3">
      <c r="A286" s="60" t="s">
        <v>393</v>
      </c>
      <c r="B286" s="93" t="s">
        <v>93</v>
      </c>
      <c r="C286" s="79" t="s">
        <v>219</v>
      </c>
      <c r="D286" s="71" t="s">
        <v>407</v>
      </c>
      <c r="E286" s="53">
        <v>1</v>
      </c>
      <c r="F286" s="81" t="s">
        <v>419</v>
      </c>
      <c r="G286" s="54">
        <v>0</v>
      </c>
      <c r="H286" s="86">
        <v>1392.8</v>
      </c>
      <c r="I286" s="127">
        <f t="shared" si="26"/>
        <v>1392.8</v>
      </c>
    </row>
    <row r="287" spans="1:30" ht="14.5" x14ac:dyDescent="0.3">
      <c r="A287" s="60" t="s">
        <v>393</v>
      </c>
      <c r="B287" s="93" t="s">
        <v>93</v>
      </c>
      <c r="C287" s="63" t="s">
        <v>679</v>
      </c>
      <c r="D287" s="52" t="s">
        <v>407</v>
      </c>
      <c r="E287" s="53">
        <v>1</v>
      </c>
      <c r="F287" s="81" t="s">
        <v>511</v>
      </c>
      <c r="G287" s="54">
        <v>0</v>
      </c>
      <c r="H287" s="86">
        <v>1392.8</v>
      </c>
      <c r="I287" s="127">
        <f t="shared" si="26"/>
        <v>1392.8</v>
      </c>
    </row>
    <row r="288" spans="1:30" ht="14.5" x14ac:dyDescent="0.3">
      <c r="A288" s="60" t="s">
        <v>573</v>
      </c>
      <c r="B288" s="93" t="s">
        <v>448</v>
      </c>
      <c r="C288" s="79" t="s">
        <v>634</v>
      </c>
      <c r="D288" s="71" t="s">
        <v>407</v>
      </c>
      <c r="E288" s="53">
        <v>1</v>
      </c>
      <c r="F288" s="81" t="s">
        <v>542</v>
      </c>
      <c r="G288" s="54">
        <v>0</v>
      </c>
      <c r="H288" s="86">
        <v>849.76</v>
      </c>
      <c r="I288" s="127">
        <f t="shared" si="26"/>
        <v>849.76</v>
      </c>
    </row>
    <row r="289" spans="1:30" ht="14.5" x14ac:dyDescent="0.3">
      <c r="A289" s="60" t="s">
        <v>393</v>
      </c>
      <c r="B289" s="93" t="s">
        <v>448</v>
      </c>
      <c r="C289" s="79" t="s">
        <v>219</v>
      </c>
      <c r="D289" s="71" t="s">
        <v>407</v>
      </c>
      <c r="E289" s="53">
        <v>1</v>
      </c>
      <c r="F289" s="84" t="s">
        <v>422</v>
      </c>
      <c r="G289" s="54">
        <v>0</v>
      </c>
      <c r="H289" s="86">
        <v>849.76</v>
      </c>
      <c r="I289" s="127">
        <f t="shared" si="26"/>
        <v>849.76</v>
      </c>
    </row>
    <row r="290" spans="1:30" ht="14.5" x14ac:dyDescent="0.3">
      <c r="A290" s="60" t="s">
        <v>683</v>
      </c>
      <c r="B290" s="163" t="s">
        <v>448</v>
      </c>
      <c r="C290" s="79" t="s">
        <v>634</v>
      </c>
      <c r="D290" s="164" t="s">
        <v>407</v>
      </c>
      <c r="E290" s="53">
        <v>1</v>
      </c>
      <c r="F290" s="81" t="s">
        <v>682</v>
      </c>
      <c r="G290" s="54">
        <v>0</v>
      </c>
      <c r="H290" s="86">
        <v>849.76</v>
      </c>
      <c r="I290" s="127">
        <f t="shared" si="26"/>
        <v>849.76</v>
      </c>
    </row>
    <row r="291" spans="1:30" ht="14.5" x14ac:dyDescent="0.3">
      <c r="A291" s="60" t="s">
        <v>399</v>
      </c>
      <c r="B291" s="93" t="s">
        <v>448</v>
      </c>
      <c r="C291" s="79" t="s">
        <v>634</v>
      </c>
      <c r="D291" s="71" t="s">
        <v>407</v>
      </c>
      <c r="E291" s="53">
        <v>1</v>
      </c>
      <c r="F291" s="84" t="s">
        <v>424</v>
      </c>
      <c r="G291" s="54">
        <v>0</v>
      </c>
      <c r="H291" s="86">
        <v>849.76</v>
      </c>
      <c r="I291" s="127">
        <f t="shared" si="26"/>
        <v>849.76</v>
      </c>
    </row>
    <row r="292" spans="1:30" ht="14.5" x14ac:dyDescent="0.3">
      <c r="A292" s="60" t="s">
        <v>400</v>
      </c>
      <c r="B292" s="93" t="s">
        <v>448</v>
      </c>
      <c r="C292" s="79" t="s">
        <v>636</v>
      </c>
      <c r="D292" s="71" t="s">
        <v>407</v>
      </c>
      <c r="E292" s="53">
        <v>1</v>
      </c>
      <c r="F292" s="84" t="s">
        <v>425</v>
      </c>
      <c r="G292" s="54">
        <v>0</v>
      </c>
      <c r="H292" s="86">
        <v>849.76</v>
      </c>
      <c r="I292" s="127">
        <f t="shared" si="26"/>
        <v>849.76</v>
      </c>
    </row>
    <row r="293" spans="1:30" ht="14.5" x14ac:dyDescent="0.3">
      <c r="A293" s="60" t="s">
        <v>401</v>
      </c>
      <c r="B293" s="93" t="s">
        <v>448</v>
      </c>
      <c r="C293" s="79" t="s">
        <v>634</v>
      </c>
      <c r="D293" s="71" t="s">
        <v>407</v>
      </c>
      <c r="E293" s="53">
        <v>1</v>
      </c>
      <c r="F293" s="84" t="s">
        <v>426</v>
      </c>
      <c r="G293" s="54">
        <v>0</v>
      </c>
      <c r="H293" s="86">
        <v>849.76</v>
      </c>
      <c r="I293" s="127">
        <f t="shared" si="26"/>
        <v>849.76</v>
      </c>
    </row>
    <row r="294" spans="1:30" ht="14.5" x14ac:dyDescent="0.3">
      <c r="A294" s="60" t="s">
        <v>402</v>
      </c>
      <c r="B294" s="93" t="s">
        <v>448</v>
      </c>
      <c r="C294" s="79" t="s">
        <v>636</v>
      </c>
      <c r="D294" s="71" t="s">
        <v>407</v>
      </c>
      <c r="E294" s="53">
        <v>1</v>
      </c>
      <c r="F294" s="81" t="s">
        <v>427</v>
      </c>
      <c r="G294" s="54">
        <v>0</v>
      </c>
      <c r="H294" s="86">
        <v>849.76</v>
      </c>
      <c r="I294" s="127">
        <f t="shared" si="26"/>
        <v>849.76</v>
      </c>
    </row>
    <row r="295" spans="1:30" ht="14.5" x14ac:dyDescent="0.3">
      <c r="A295" s="60" t="s">
        <v>403</v>
      </c>
      <c r="B295" s="93" t="s">
        <v>448</v>
      </c>
      <c r="C295" s="79" t="s">
        <v>222</v>
      </c>
      <c r="D295" s="71" t="s">
        <v>407</v>
      </c>
      <c r="E295" s="53">
        <v>1</v>
      </c>
      <c r="F295" s="84" t="s">
        <v>428</v>
      </c>
      <c r="G295" s="54">
        <v>0</v>
      </c>
      <c r="H295" s="86">
        <v>849.76</v>
      </c>
      <c r="I295" s="127">
        <f t="shared" si="26"/>
        <v>849.76</v>
      </c>
    </row>
    <row r="296" spans="1:30" ht="14.5" x14ac:dyDescent="0.3">
      <c r="A296" s="60" t="s">
        <v>398</v>
      </c>
      <c r="B296" s="93" t="s">
        <v>448</v>
      </c>
      <c r="C296" s="79" t="s">
        <v>222</v>
      </c>
      <c r="D296" s="71" t="s">
        <v>407</v>
      </c>
      <c r="E296" s="53">
        <v>1</v>
      </c>
      <c r="F296" s="84" t="s">
        <v>429</v>
      </c>
      <c r="G296" s="54">
        <v>0</v>
      </c>
      <c r="H296" s="86">
        <v>849.76</v>
      </c>
      <c r="I296" s="127">
        <f t="shared" si="26"/>
        <v>849.76</v>
      </c>
    </row>
    <row r="297" spans="1:30" ht="14.5" x14ac:dyDescent="0.3">
      <c r="A297" s="60" t="s">
        <v>393</v>
      </c>
      <c r="B297" s="93" t="s">
        <v>448</v>
      </c>
      <c r="C297" s="79" t="s">
        <v>226</v>
      </c>
      <c r="D297" s="71" t="s">
        <v>407</v>
      </c>
      <c r="E297" s="53">
        <v>1</v>
      </c>
      <c r="F297" s="81" t="s">
        <v>430</v>
      </c>
      <c r="G297" s="54">
        <v>0</v>
      </c>
      <c r="H297" s="86">
        <v>849.76</v>
      </c>
      <c r="I297" s="127">
        <f t="shared" si="26"/>
        <v>849.76</v>
      </c>
    </row>
    <row r="298" spans="1:30" ht="14.5" x14ac:dyDescent="0.3">
      <c r="A298" s="60" t="s">
        <v>404</v>
      </c>
      <c r="B298" s="93" t="s">
        <v>448</v>
      </c>
      <c r="C298" s="79" t="s">
        <v>634</v>
      </c>
      <c r="D298" s="71" t="s">
        <v>407</v>
      </c>
      <c r="E298" s="53">
        <v>1</v>
      </c>
      <c r="F298" s="84" t="s">
        <v>431</v>
      </c>
      <c r="G298" s="54">
        <v>0</v>
      </c>
      <c r="H298" s="86">
        <v>849.76</v>
      </c>
      <c r="I298" s="127">
        <f t="shared" si="26"/>
        <v>849.76</v>
      </c>
    </row>
    <row r="299" spans="1:30" ht="14.5" x14ac:dyDescent="0.3">
      <c r="A299" s="60" t="s">
        <v>688</v>
      </c>
      <c r="B299" s="93" t="s">
        <v>448</v>
      </c>
      <c r="C299" s="79" t="s">
        <v>219</v>
      </c>
      <c r="D299" s="71" t="s">
        <v>407</v>
      </c>
      <c r="E299" s="53">
        <v>1</v>
      </c>
      <c r="F299" s="81" t="s">
        <v>689</v>
      </c>
      <c r="G299" s="54">
        <v>0</v>
      </c>
      <c r="H299" s="86">
        <v>849.76</v>
      </c>
      <c r="I299" s="127">
        <f t="shared" si="26"/>
        <v>849.76</v>
      </c>
    </row>
    <row r="300" spans="1:30" ht="14.5" x14ac:dyDescent="0.3">
      <c r="A300" s="60" t="s">
        <v>403</v>
      </c>
      <c r="B300" s="93" t="s">
        <v>448</v>
      </c>
      <c r="C300" s="63" t="s">
        <v>679</v>
      </c>
      <c r="D300" s="71" t="s">
        <v>407</v>
      </c>
      <c r="E300" s="53">
        <v>1</v>
      </c>
      <c r="F300" s="84" t="s">
        <v>434</v>
      </c>
      <c r="G300" s="54">
        <v>0</v>
      </c>
      <c r="H300" s="86">
        <v>849.76</v>
      </c>
      <c r="I300" s="127">
        <f t="shared" si="26"/>
        <v>849.76</v>
      </c>
    </row>
    <row r="301" spans="1:30" ht="14.5" x14ac:dyDescent="0.3">
      <c r="A301" s="60" t="s">
        <v>406</v>
      </c>
      <c r="B301" s="93" t="s">
        <v>448</v>
      </c>
      <c r="C301" s="79" t="s">
        <v>219</v>
      </c>
      <c r="D301" s="71" t="s">
        <v>407</v>
      </c>
      <c r="E301" s="53">
        <v>1</v>
      </c>
      <c r="F301" s="81" t="s">
        <v>435</v>
      </c>
      <c r="G301" s="54">
        <v>0</v>
      </c>
      <c r="H301" s="86">
        <v>849.76</v>
      </c>
      <c r="I301" s="127">
        <f t="shared" si="26"/>
        <v>849.76</v>
      </c>
    </row>
    <row r="302" spans="1:30" ht="14.5" x14ac:dyDescent="0.3">
      <c r="A302" s="60" t="s">
        <v>744</v>
      </c>
      <c r="B302" s="93" t="s">
        <v>448</v>
      </c>
      <c r="C302" s="77" t="s">
        <v>226</v>
      </c>
      <c r="D302" s="71" t="s">
        <v>407</v>
      </c>
      <c r="E302" s="53">
        <v>1</v>
      </c>
      <c r="F302" s="81" t="s">
        <v>755</v>
      </c>
      <c r="G302" s="54">
        <v>0</v>
      </c>
      <c r="H302" s="86">
        <v>849.76</v>
      </c>
      <c r="I302" s="127">
        <f t="shared" si="26"/>
        <v>849.76</v>
      </c>
    </row>
    <row r="303" spans="1:30" ht="14.5" x14ac:dyDescent="0.3">
      <c r="A303" s="60" t="s">
        <v>743</v>
      </c>
      <c r="B303" s="93" t="s">
        <v>448</v>
      </c>
      <c r="C303" s="77" t="s">
        <v>226</v>
      </c>
      <c r="D303" s="52" t="s">
        <v>407</v>
      </c>
      <c r="E303" s="53">
        <v>1</v>
      </c>
      <c r="F303" s="81" t="s">
        <v>756</v>
      </c>
      <c r="G303" s="54">
        <v>0</v>
      </c>
      <c r="H303" s="86">
        <v>849.76</v>
      </c>
      <c r="I303" s="127">
        <f t="shared" si="26"/>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t="s">
        <v>743</v>
      </c>
      <c r="B304" s="93" t="s">
        <v>448</v>
      </c>
      <c r="C304" s="77" t="s">
        <v>226</v>
      </c>
      <c r="D304" s="52" t="s">
        <v>407</v>
      </c>
      <c r="E304" s="53">
        <v>1</v>
      </c>
      <c r="F304" s="81" t="s">
        <v>757</v>
      </c>
      <c r="G304" s="74">
        <v>0</v>
      </c>
      <c r="H304" s="86">
        <v>849.76</v>
      </c>
      <c r="I304" s="127">
        <f t="shared" si="26"/>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t="s">
        <v>744</v>
      </c>
      <c r="B305" s="93" t="s">
        <v>448</v>
      </c>
      <c r="C305" s="77" t="s">
        <v>226</v>
      </c>
      <c r="D305" s="52" t="s">
        <v>407</v>
      </c>
      <c r="E305" s="53">
        <v>1</v>
      </c>
      <c r="F305" s="81" t="s">
        <v>758</v>
      </c>
      <c r="G305" s="35">
        <v>0</v>
      </c>
      <c r="H305" s="86">
        <v>849.76</v>
      </c>
      <c r="I305" s="127">
        <f t="shared" si="26"/>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7">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19</v>
      </c>
      <c r="D308" s="23">
        <v>0</v>
      </c>
      <c r="E308" s="23">
        <f t="shared" si="27"/>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7"/>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7"/>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7"/>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7"/>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31</v>
      </c>
      <c r="D313" s="20">
        <f t="shared" ref="D313:E313" si="28">SUM(D307:D312)</f>
        <v>0</v>
      </c>
      <c r="E313" s="20">
        <f t="shared" si="28"/>
        <v>31</v>
      </c>
      <c r="F313" s="36"/>
      <c r="G313" s="39">
        <f t="shared" ref="G313:H313" si="29">SUM(G307:G312)</f>
        <v>0</v>
      </c>
      <c r="H313" s="39">
        <f t="shared" si="29"/>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217</v>
      </c>
      <c r="D316" s="20">
        <f>SUM(D188+D200+D233+D249+D260+D271+D313)</f>
        <v>11</v>
      </c>
      <c r="E316" s="20">
        <f>SUM(E188+E200+E233+E249+E260+E271+E313)</f>
        <v>228</v>
      </c>
      <c r="F316" s="21"/>
      <c r="G316" s="39">
        <f>SUM(H188+G200+G233+G249+G260+G271+G313)</f>
        <v>166537.22</v>
      </c>
      <c r="H316" s="39">
        <f>SUM(I188+H200+H233+H249+H260+H271+H313)</f>
        <v>899628.08999999973</v>
      </c>
      <c r="I316" s="39">
        <f>SUM(J188+I200+I233+I249+I260+I271+I313)</f>
        <v>1159271.0799999998</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customFormat="1" ht="14" x14ac:dyDescent="0.3"/>
    <row r="402" customFormat="1" ht="14" x14ac:dyDescent="0.3"/>
    <row r="403" customFormat="1" ht="14" x14ac:dyDescent="0.3"/>
    <row r="404" customFormat="1" ht="14" x14ac:dyDescent="0.3"/>
    <row r="405" customFormat="1" ht="14" x14ac:dyDescent="0.3"/>
    <row r="406" customFormat="1" ht="14" x14ac:dyDescent="0.3"/>
    <row r="407" customFormat="1" ht="14" x14ac:dyDescent="0.3"/>
    <row r="408" customFormat="1" ht="14" x14ac:dyDescent="0.3"/>
    <row r="409" customFormat="1" ht="14" x14ac:dyDescent="0.3"/>
    <row r="410" customFormat="1" ht="14" x14ac:dyDescent="0.3"/>
    <row r="411" customFormat="1" ht="14" x14ac:dyDescent="0.3"/>
    <row r="412" customFormat="1" ht="14" x14ac:dyDescent="0.3"/>
    <row r="413" customFormat="1" ht="14" x14ac:dyDescent="0.3"/>
    <row r="414" customFormat="1" ht="14" x14ac:dyDescent="0.3"/>
    <row r="415" customFormat="1" ht="14" x14ac:dyDescent="0.3"/>
    <row r="416" customFormat="1" ht="14" x14ac:dyDescent="0.3"/>
    <row r="417" customFormat="1" ht="14" x14ac:dyDescent="0.3"/>
    <row r="418" customFormat="1" ht="14" x14ac:dyDescent="0.3"/>
    <row r="419" customFormat="1" ht="14" x14ac:dyDescent="0.3"/>
    <row r="420" customFormat="1" ht="14" x14ac:dyDescent="0.3"/>
    <row r="421" customFormat="1" ht="14" x14ac:dyDescent="0.3"/>
    <row r="422" customFormat="1" ht="14" x14ac:dyDescent="0.3"/>
    <row r="423" customFormat="1" ht="14" x14ac:dyDescent="0.3"/>
    <row r="424" customFormat="1" ht="14" x14ac:dyDescent="0.3"/>
    <row r="425" customFormat="1" ht="14" x14ac:dyDescent="0.3"/>
    <row r="426" customFormat="1" ht="14" x14ac:dyDescent="0.3"/>
    <row r="427" customFormat="1" ht="14" x14ac:dyDescent="0.3"/>
    <row r="428" customFormat="1" ht="14" x14ac:dyDescent="0.3"/>
    <row r="429" customFormat="1" ht="14" x14ac:dyDescent="0.3"/>
    <row r="430" customFormat="1" ht="14" x14ac:dyDescent="0.3"/>
    <row r="431" customFormat="1" ht="14" x14ac:dyDescent="0.3"/>
    <row r="432" customFormat="1" ht="14" x14ac:dyDescent="0.3"/>
    <row r="433" customFormat="1" ht="14" x14ac:dyDescent="0.3"/>
    <row r="434" customFormat="1" ht="14" x14ac:dyDescent="0.3"/>
    <row r="435" customFormat="1" ht="14" x14ac:dyDescent="0.3"/>
    <row r="436" customFormat="1" ht="14" x14ac:dyDescent="0.3"/>
    <row r="437" customFormat="1" ht="14" x14ac:dyDescent="0.3"/>
    <row r="438" customFormat="1" ht="14" x14ac:dyDescent="0.3"/>
    <row r="439" customFormat="1" ht="14" x14ac:dyDescent="0.3"/>
    <row r="440" customFormat="1" ht="14" x14ac:dyDescent="0.3"/>
    <row r="441" customFormat="1" ht="14" x14ac:dyDescent="0.3"/>
    <row r="442" customFormat="1" ht="14" x14ac:dyDescent="0.3"/>
    <row r="443" customFormat="1" ht="14" x14ac:dyDescent="0.3"/>
    <row r="444" customFormat="1" ht="14" x14ac:dyDescent="0.3"/>
    <row r="445" customFormat="1" ht="14" x14ac:dyDescent="0.3"/>
    <row r="446" customFormat="1" ht="14" x14ac:dyDescent="0.3"/>
    <row r="447" customFormat="1" ht="14" x14ac:dyDescent="0.3"/>
    <row r="448" customFormat="1" ht="14" x14ac:dyDescent="0.3"/>
    <row r="449" customFormat="1" ht="14" x14ac:dyDescent="0.3"/>
    <row r="450" customFormat="1" ht="14" x14ac:dyDescent="0.3"/>
    <row r="451" customFormat="1" ht="14" x14ac:dyDescent="0.3"/>
    <row r="452" customFormat="1" ht="14" x14ac:dyDescent="0.3"/>
    <row r="453" customFormat="1" ht="14" x14ac:dyDescent="0.3"/>
    <row r="454" customFormat="1" ht="14" x14ac:dyDescent="0.3"/>
    <row r="455" customFormat="1" ht="14" x14ac:dyDescent="0.3"/>
    <row r="456" customFormat="1" ht="14" x14ac:dyDescent="0.3"/>
    <row r="457" customFormat="1" ht="14" x14ac:dyDescent="0.3"/>
    <row r="458" customFormat="1" ht="14" x14ac:dyDescent="0.3"/>
    <row r="459" customFormat="1" ht="14" x14ac:dyDescent="0.3"/>
    <row r="460" customFormat="1" ht="14" x14ac:dyDescent="0.3"/>
    <row r="461" customFormat="1" ht="14" x14ac:dyDescent="0.3"/>
    <row r="462" customFormat="1" ht="14" x14ac:dyDescent="0.3"/>
    <row r="463" customFormat="1" ht="14" x14ac:dyDescent="0.3"/>
    <row r="464" customFormat="1" ht="14" x14ac:dyDescent="0.3"/>
    <row r="465" customFormat="1" ht="14" x14ac:dyDescent="0.3"/>
    <row r="466" customFormat="1" ht="14" x14ac:dyDescent="0.3"/>
    <row r="467" customFormat="1" ht="14" x14ac:dyDescent="0.3"/>
    <row r="468" customFormat="1" ht="14" x14ac:dyDescent="0.3"/>
    <row r="469" customFormat="1" ht="14" x14ac:dyDescent="0.3"/>
    <row r="470" customFormat="1" ht="14" x14ac:dyDescent="0.3"/>
    <row r="471" customFormat="1" ht="14" x14ac:dyDescent="0.3"/>
    <row r="472" customFormat="1" ht="14" x14ac:dyDescent="0.3"/>
    <row r="473" customFormat="1" ht="14" x14ac:dyDescent="0.3"/>
    <row r="474" customFormat="1" ht="14" x14ac:dyDescent="0.3"/>
    <row r="475" customFormat="1" ht="14" x14ac:dyDescent="0.3"/>
    <row r="476" customFormat="1" ht="14" x14ac:dyDescent="0.3"/>
    <row r="477" customFormat="1" ht="14" x14ac:dyDescent="0.3"/>
    <row r="478" customFormat="1" ht="14" x14ac:dyDescent="0.3"/>
    <row r="479" customFormat="1" ht="14" x14ac:dyDescent="0.3"/>
    <row r="480" customFormat="1" ht="14" x14ac:dyDescent="0.3"/>
    <row r="481" customFormat="1" ht="14" x14ac:dyDescent="0.3"/>
    <row r="482" customFormat="1" ht="14" x14ac:dyDescent="0.3"/>
    <row r="483" customFormat="1" ht="14" x14ac:dyDescent="0.3"/>
    <row r="484" customFormat="1" ht="14" x14ac:dyDescent="0.3"/>
    <row r="485" customFormat="1" ht="14" x14ac:dyDescent="0.3"/>
    <row r="486" customFormat="1" ht="14" x14ac:dyDescent="0.3"/>
    <row r="487" customFormat="1" ht="14" x14ac:dyDescent="0.3"/>
    <row r="488" customFormat="1" ht="14" x14ac:dyDescent="0.3"/>
    <row r="489" customFormat="1" ht="14" x14ac:dyDescent="0.3"/>
    <row r="490" customFormat="1" ht="14" x14ac:dyDescent="0.3"/>
    <row r="491" customFormat="1" ht="14" x14ac:dyDescent="0.3"/>
    <row r="492" customFormat="1" ht="14" x14ac:dyDescent="0.3"/>
    <row r="493" customFormat="1" ht="14" x14ac:dyDescent="0.3"/>
    <row r="494" customFormat="1" ht="14" x14ac:dyDescent="0.3"/>
    <row r="495" customFormat="1" ht="14" x14ac:dyDescent="0.3"/>
    <row r="496" customFormat="1" ht="14" x14ac:dyDescent="0.3"/>
    <row r="497" customFormat="1" ht="14" x14ac:dyDescent="0.3"/>
    <row r="498" customFormat="1" ht="14" x14ac:dyDescent="0.3"/>
    <row r="499" customFormat="1" ht="14" x14ac:dyDescent="0.3"/>
    <row r="500" customFormat="1" ht="14" x14ac:dyDescent="0.3"/>
    <row r="501" customFormat="1" ht="14" x14ac:dyDescent="0.3"/>
    <row r="502" customFormat="1" ht="14" x14ac:dyDescent="0.3"/>
    <row r="503" customFormat="1" ht="14" x14ac:dyDescent="0.3"/>
    <row r="504" customFormat="1" ht="14" x14ac:dyDescent="0.3"/>
    <row r="505" customFormat="1" ht="14" x14ac:dyDescent="0.3"/>
    <row r="506" customFormat="1" ht="14" x14ac:dyDescent="0.3"/>
    <row r="507" customFormat="1" ht="14" x14ac:dyDescent="0.3"/>
    <row r="508" customFormat="1" ht="14" x14ac:dyDescent="0.3"/>
    <row r="509" customFormat="1" ht="14" x14ac:dyDescent="0.3"/>
    <row r="510" customFormat="1" ht="14" x14ac:dyDescent="0.3"/>
    <row r="511" customFormat="1" ht="14" x14ac:dyDescent="0.3"/>
    <row r="512" customFormat="1" ht="14" x14ac:dyDescent="0.3"/>
    <row r="513" customFormat="1" ht="14" x14ac:dyDescent="0.3"/>
    <row r="514" customFormat="1" ht="14" x14ac:dyDescent="0.3"/>
    <row r="515" customFormat="1" ht="14" x14ac:dyDescent="0.3"/>
    <row r="516" customFormat="1" ht="14" x14ac:dyDescent="0.3"/>
    <row r="517" customFormat="1" ht="14" x14ac:dyDescent="0.3"/>
    <row r="518" customFormat="1" ht="14" x14ac:dyDescent="0.3"/>
    <row r="519" customFormat="1" ht="14" x14ac:dyDescent="0.3"/>
    <row r="520" customFormat="1" ht="14" x14ac:dyDescent="0.3"/>
    <row r="521" customFormat="1" ht="14" x14ac:dyDescent="0.3"/>
    <row r="522" customFormat="1" ht="14" x14ac:dyDescent="0.3"/>
    <row r="523" customFormat="1" ht="14" x14ac:dyDescent="0.3"/>
    <row r="524" customFormat="1" ht="14" x14ac:dyDescent="0.3"/>
    <row r="525" customFormat="1" ht="14" x14ac:dyDescent="0.3"/>
    <row r="526" customFormat="1" ht="14" x14ac:dyDescent="0.3"/>
    <row r="527" customFormat="1" ht="14" x14ac:dyDescent="0.3"/>
    <row r="528" customFormat="1" ht="14" x14ac:dyDescent="0.3"/>
    <row r="529" customFormat="1" ht="14" x14ac:dyDescent="0.3"/>
    <row r="530" customFormat="1" ht="14" x14ac:dyDescent="0.3"/>
    <row r="531" customFormat="1" ht="14" x14ac:dyDescent="0.3"/>
    <row r="532" customFormat="1" ht="14" x14ac:dyDescent="0.3"/>
    <row r="533" customFormat="1" ht="14" x14ac:dyDescent="0.3"/>
    <row r="534" customFormat="1" ht="14" x14ac:dyDescent="0.3"/>
    <row r="535" customFormat="1" ht="14" x14ac:dyDescent="0.3"/>
    <row r="536" customFormat="1" ht="14" x14ac:dyDescent="0.3"/>
    <row r="537" customFormat="1" ht="14" x14ac:dyDescent="0.3"/>
    <row r="538" customFormat="1" ht="14" x14ac:dyDescent="0.3"/>
    <row r="539" customFormat="1" ht="14" x14ac:dyDescent="0.3"/>
    <row r="540" customFormat="1" ht="14" x14ac:dyDescent="0.3"/>
    <row r="541" customFormat="1" ht="14" x14ac:dyDescent="0.3"/>
    <row r="542" customFormat="1" ht="14" x14ac:dyDescent="0.3"/>
    <row r="543" customFormat="1" ht="14" x14ac:dyDescent="0.3"/>
    <row r="544" customFormat="1" ht="14" x14ac:dyDescent="0.3"/>
    <row r="545" customFormat="1" ht="14" x14ac:dyDescent="0.3"/>
    <row r="546" customFormat="1" ht="14" x14ac:dyDescent="0.3"/>
    <row r="547" customFormat="1" ht="14" x14ac:dyDescent="0.3"/>
    <row r="548" customFormat="1" ht="14" x14ac:dyDescent="0.3"/>
    <row r="549" customFormat="1" ht="14" x14ac:dyDescent="0.3"/>
    <row r="550" customFormat="1" ht="14" x14ac:dyDescent="0.3"/>
    <row r="551" customFormat="1" ht="14" x14ac:dyDescent="0.3"/>
    <row r="552" customFormat="1" ht="14" x14ac:dyDescent="0.3"/>
    <row r="553" customFormat="1" ht="14" x14ac:dyDescent="0.3"/>
    <row r="554" customFormat="1" ht="14" x14ac:dyDescent="0.3"/>
    <row r="555" customFormat="1" ht="14" x14ac:dyDescent="0.3"/>
    <row r="556" customFormat="1" ht="14" x14ac:dyDescent="0.3"/>
    <row r="557" customFormat="1" ht="14" x14ac:dyDescent="0.3"/>
    <row r="558" customFormat="1" ht="14" x14ac:dyDescent="0.3"/>
    <row r="559" customFormat="1" ht="14" x14ac:dyDescent="0.3"/>
    <row r="560" customFormat="1" ht="14" x14ac:dyDescent="0.3"/>
    <row r="561" customFormat="1" ht="14" x14ac:dyDescent="0.3"/>
    <row r="562" customFormat="1" ht="14" x14ac:dyDescent="0.3"/>
    <row r="563" customFormat="1" ht="14" x14ac:dyDescent="0.3"/>
    <row r="564" customFormat="1" ht="14" x14ac:dyDescent="0.3"/>
    <row r="565" customFormat="1" ht="14" x14ac:dyDescent="0.3"/>
    <row r="566" customFormat="1" ht="14" x14ac:dyDescent="0.3"/>
    <row r="567" customFormat="1" ht="14" x14ac:dyDescent="0.3"/>
    <row r="568" customFormat="1" ht="14" x14ac:dyDescent="0.3"/>
    <row r="569" customFormat="1" ht="14" x14ac:dyDescent="0.3"/>
    <row r="570" customFormat="1" ht="14" x14ac:dyDescent="0.3"/>
    <row r="571" customFormat="1" ht="14" x14ac:dyDescent="0.3"/>
    <row r="572" customFormat="1" ht="14" x14ac:dyDescent="0.3"/>
    <row r="573" customFormat="1" ht="14" x14ac:dyDescent="0.3"/>
    <row r="574" customFormat="1" ht="14" x14ac:dyDescent="0.3"/>
    <row r="575" customFormat="1" ht="14" x14ac:dyDescent="0.3"/>
    <row r="576" customFormat="1" ht="14" x14ac:dyDescent="0.3"/>
    <row r="577" customFormat="1" ht="14" x14ac:dyDescent="0.3"/>
    <row r="578" customFormat="1" ht="14" x14ac:dyDescent="0.3"/>
    <row r="579" customFormat="1" ht="14" x14ac:dyDescent="0.3"/>
    <row r="580" customFormat="1" ht="14" x14ac:dyDescent="0.3"/>
    <row r="581" customFormat="1" ht="14" x14ac:dyDescent="0.3"/>
    <row r="582" customFormat="1" ht="14" x14ac:dyDescent="0.3"/>
    <row r="583" customFormat="1" ht="14" x14ac:dyDescent="0.3"/>
    <row r="584" customFormat="1" ht="14" x14ac:dyDescent="0.3"/>
    <row r="585" customFormat="1" ht="14" x14ac:dyDescent="0.3"/>
    <row r="586" customFormat="1" ht="14" x14ac:dyDescent="0.3"/>
    <row r="587" customFormat="1" ht="14" x14ac:dyDescent="0.3"/>
    <row r="588" customFormat="1" ht="14" x14ac:dyDescent="0.3"/>
    <row r="589" customFormat="1" ht="14" x14ac:dyDescent="0.3"/>
    <row r="590" customFormat="1" ht="14" x14ac:dyDescent="0.3"/>
    <row r="591" customFormat="1" ht="14" x14ac:dyDescent="0.3"/>
    <row r="592" customFormat="1" ht="14" x14ac:dyDescent="0.3"/>
    <row r="593" customFormat="1" ht="14" x14ac:dyDescent="0.3"/>
    <row r="594" customFormat="1" ht="14" x14ac:dyDescent="0.3"/>
    <row r="595" customFormat="1" ht="14" x14ac:dyDescent="0.3"/>
    <row r="596" customFormat="1" ht="14" x14ac:dyDescent="0.3"/>
    <row r="597" customFormat="1" ht="14" x14ac:dyDescent="0.3"/>
    <row r="598" customFormat="1" ht="14" x14ac:dyDescent="0.3"/>
    <row r="599" customFormat="1" ht="14" x14ac:dyDescent="0.3"/>
    <row r="600" customFormat="1" ht="14" x14ac:dyDescent="0.3"/>
    <row r="601" customFormat="1" ht="14" x14ac:dyDescent="0.3"/>
    <row r="602" customFormat="1" ht="14" x14ac:dyDescent="0.3"/>
    <row r="603" customFormat="1" ht="14" x14ac:dyDescent="0.3"/>
    <row r="604" customFormat="1" ht="14" x14ac:dyDescent="0.3"/>
    <row r="605" customFormat="1" ht="14" x14ac:dyDescent="0.3"/>
    <row r="606" customFormat="1" ht="14" x14ac:dyDescent="0.3"/>
    <row r="607" customFormat="1" ht="14" x14ac:dyDescent="0.3"/>
    <row r="608" customFormat="1" ht="14" x14ac:dyDescent="0.3"/>
    <row r="609" customFormat="1" ht="14" x14ac:dyDescent="0.3"/>
    <row r="610" customFormat="1" ht="14" x14ac:dyDescent="0.3"/>
    <row r="611" customFormat="1" ht="14" x14ac:dyDescent="0.3"/>
    <row r="612" customFormat="1" ht="14" x14ac:dyDescent="0.3"/>
    <row r="613" customFormat="1" ht="14" x14ac:dyDescent="0.3"/>
    <row r="614" customFormat="1" ht="14" x14ac:dyDescent="0.3"/>
    <row r="615" customFormat="1" ht="14" x14ac:dyDescent="0.3"/>
    <row r="616" customFormat="1" ht="14" x14ac:dyDescent="0.3"/>
    <row r="617" customFormat="1" ht="14" x14ac:dyDescent="0.3"/>
    <row r="618" customFormat="1" ht="14" x14ac:dyDescent="0.3"/>
    <row r="619" customFormat="1" ht="14" x14ac:dyDescent="0.3"/>
    <row r="620" customFormat="1" ht="14" x14ac:dyDescent="0.3"/>
    <row r="621" customFormat="1" ht="14" x14ac:dyDescent="0.3"/>
    <row r="622" customFormat="1" ht="14" x14ac:dyDescent="0.3"/>
    <row r="623" customFormat="1" ht="14" x14ac:dyDescent="0.3"/>
    <row r="624" customFormat="1" ht="14" x14ac:dyDescent="0.3"/>
    <row r="625" customFormat="1" ht="14" x14ac:dyDescent="0.3"/>
    <row r="626" customFormat="1" ht="14" x14ac:dyDescent="0.3"/>
    <row r="627" customFormat="1" ht="14" x14ac:dyDescent="0.3"/>
    <row r="628" customFormat="1" ht="14" x14ac:dyDescent="0.3"/>
    <row r="629" customFormat="1" ht="14" x14ac:dyDescent="0.3"/>
    <row r="630" customFormat="1" ht="14" x14ac:dyDescent="0.3"/>
    <row r="631" customFormat="1" ht="14" x14ac:dyDescent="0.3"/>
    <row r="632" customFormat="1" ht="14" x14ac:dyDescent="0.3"/>
    <row r="633" customFormat="1" ht="14" x14ac:dyDescent="0.3"/>
    <row r="634" customFormat="1" ht="14" x14ac:dyDescent="0.3"/>
    <row r="635" customFormat="1" ht="14" x14ac:dyDescent="0.3"/>
    <row r="636" customFormat="1" ht="14" x14ac:dyDescent="0.3"/>
    <row r="637" customFormat="1" ht="14" x14ac:dyDescent="0.3"/>
    <row r="638" customFormat="1" ht="14" x14ac:dyDescent="0.3"/>
    <row r="639" customFormat="1" ht="14" x14ac:dyDescent="0.3"/>
    <row r="640" customFormat="1" ht="14" x14ac:dyDescent="0.3"/>
    <row r="641" customFormat="1" ht="14" x14ac:dyDescent="0.3"/>
    <row r="642" customFormat="1" ht="14" x14ac:dyDescent="0.3"/>
    <row r="643" customFormat="1" ht="14" x14ac:dyDescent="0.3"/>
    <row r="644" customFormat="1" ht="14" x14ac:dyDescent="0.3"/>
    <row r="645" customFormat="1" ht="14" x14ac:dyDescent="0.3"/>
    <row r="646" customFormat="1" ht="14" x14ac:dyDescent="0.3"/>
    <row r="647" customFormat="1" ht="14" x14ac:dyDescent="0.3"/>
    <row r="648" customFormat="1" ht="14" x14ac:dyDescent="0.3"/>
    <row r="649" customFormat="1" ht="14" x14ac:dyDescent="0.3"/>
    <row r="650" customFormat="1" ht="14" x14ac:dyDescent="0.3"/>
    <row r="651" customFormat="1" ht="14" x14ac:dyDescent="0.3"/>
    <row r="652" customFormat="1" ht="14" x14ac:dyDescent="0.3"/>
    <row r="653" customFormat="1" ht="14" x14ac:dyDescent="0.3"/>
    <row r="654" customFormat="1" ht="14" x14ac:dyDescent="0.3"/>
    <row r="655" customFormat="1" ht="14" x14ac:dyDescent="0.3"/>
    <row r="656" customFormat="1" ht="14" x14ac:dyDescent="0.3"/>
    <row r="657" customFormat="1" ht="14" x14ac:dyDescent="0.3"/>
    <row r="658" customFormat="1" ht="14" x14ac:dyDescent="0.3"/>
    <row r="659" customFormat="1" ht="14" x14ac:dyDescent="0.3"/>
    <row r="660" customFormat="1" ht="14" x14ac:dyDescent="0.3"/>
    <row r="661" customFormat="1" ht="14" x14ac:dyDescent="0.3"/>
    <row r="662" customFormat="1" ht="14" x14ac:dyDescent="0.3"/>
    <row r="663" customFormat="1" ht="14" x14ac:dyDescent="0.3"/>
    <row r="664" customFormat="1" ht="14" x14ac:dyDescent="0.3"/>
    <row r="665" customFormat="1" ht="14" x14ac:dyDescent="0.3"/>
    <row r="666" customFormat="1" ht="14" x14ac:dyDescent="0.3"/>
    <row r="667" customFormat="1" ht="14" x14ac:dyDescent="0.3"/>
    <row r="668" customFormat="1" ht="14" x14ac:dyDescent="0.3"/>
    <row r="669" customFormat="1" ht="14" x14ac:dyDescent="0.3"/>
    <row r="670" customFormat="1" ht="14" x14ac:dyDescent="0.3"/>
    <row r="671" customFormat="1" ht="14" x14ac:dyDescent="0.3"/>
    <row r="672" customFormat="1" ht="14" x14ac:dyDescent="0.3"/>
    <row r="673" customFormat="1" ht="14" x14ac:dyDescent="0.3"/>
    <row r="674" customFormat="1" ht="14" x14ac:dyDescent="0.3"/>
    <row r="675" customFormat="1" ht="14" x14ac:dyDescent="0.3"/>
    <row r="676" customFormat="1" ht="14" x14ac:dyDescent="0.3"/>
    <row r="677" customFormat="1" ht="14" x14ac:dyDescent="0.3"/>
    <row r="678" customFormat="1" ht="14" x14ac:dyDescent="0.3"/>
    <row r="679" customFormat="1" ht="14" x14ac:dyDescent="0.3"/>
    <row r="680" customFormat="1" ht="14" x14ac:dyDescent="0.3"/>
    <row r="681" customFormat="1" ht="14" x14ac:dyDescent="0.3"/>
    <row r="682" customFormat="1" ht="14" x14ac:dyDescent="0.3"/>
    <row r="683" customFormat="1" ht="14" x14ac:dyDescent="0.3"/>
    <row r="684" customFormat="1" ht="14" x14ac:dyDescent="0.3"/>
    <row r="685" customFormat="1" ht="14" x14ac:dyDescent="0.3"/>
    <row r="686" customFormat="1" ht="14" x14ac:dyDescent="0.3"/>
    <row r="687" customFormat="1" ht="14" x14ac:dyDescent="0.3"/>
    <row r="688" customFormat="1" ht="14" x14ac:dyDescent="0.3"/>
    <row r="689" customFormat="1" ht="14" x14ac:dyDescent="0.3"/>
    <row r="690" customFormat="1" ht="14" x14ac:dyDescent="0.3"/>
    <row r="691" customFormat="1" ht="14" x14ac:dyDescent="0.3"/>
    <row r="692" customFormat="1" ht="14" x14ac:dyDescent="0.3"/>
    <row r="693" customFormat="1" ht="14" x14ac:dyDescent="0.3"/>
    <row r="694" customFormat="1" ht="14" x14ac:dyDescent="0.3"/>
    <row r="695" customFormat="1" ht="14" x14ac:dyDescent="0.3"/>
    <row r="696" customFormat="1" ht="14" x14ac:dyDescent="0.3"/>
    <row r="697" customFormat="1" ht="14" x14ac:dyDescent="0.3"/>
    <row r="698" customFormat="1" ht="14" x14ac:dyDescent="0.3"/>
    <row r="699" customFormat="1" ht="14" x14ac:dyDescent="0.3"/>
    <row r="700" customFormat="1" ht="14" x14ac:dyDescent="0.3"/>
    <row r="701" customFormat="1" ht="14" x14ac:dyDescent="0.3"/>
    <row r="702" customFormat="1" ht="14" x14ac:dyDescent="0.3"/>
    <row r="703" customFormat="1" ht="14" x14ac:dyDescent="0.3"/>
    <row r="704" customFormat="1" ht="14" x14ac:dyDescent="0.3"/>
    <row r="705" customFormat="1" ht="14" x14ac:dyDescent="0.3"/>
    <row r="706" customFormat="1" ht="14" x14ac:dyDescent="0.3"/>
    <row r="707" customFormat="1" ht="14" x14ac:dyDescent="0.3"/>
    <row r="708" customFormat="1" ht="14" x14ac:dyDescent="0.3"/>
    <row r="709" customFormat="1" ht="14" x14ac:dyDescent="0.3"/>
    <row r="710" customFormat="1" ht="14" x14ac:dyDescent="0.3"/>
    <row r="711" customFormat="1" ht="14" x14ac:dyDescent="0.3"/>
    <row r="712" customFormat="1" ht="14" x14ac:dyDescent="0.3"/>
    <row r="713" customFormat="1" ht="14" x14ac:dyDescent="0.3"/>
    <row r="714" customFormat="1" ht="14" x14ac:dyDescent="0.3"/>
    <row r="715" customFormat="1" ht="14" x14ac:dyDescent="0.3"/>
    <row r="716" customFormat="1" ht="14" x14ac:dyDescent="0.3"/>
    <row r="717" customFormat="1" ht="14" x14ac:dyDescent="0.3"/>
    <row r="718" customFormat="1" ht="14" x14ac:dyDescent="0.3"/>
    <row r="719" customFormat="1" ht="14" x14ac:dyDescent="0.3"/>
    <row r="720" customFormat="1" ht="14" x14ac:dyDescent="0.3"/>
    <row r="721" customFormat="1" ht="14" x14ac:dyDescent="0.3"/>
    <row r="722" customFormat="1" ht="14" x14ac:dyDescent="0.3"/>
    <row r="723" customFormat="1" ht="14" x14ac:dyDescent="0.3"/>
    <row r="724" customFormat="1" ht="14" x14ac:dyDescent="0.3"/>
    <row r="725" customFormat="1" ht="14" x14ac:dyDescent="0.3"/>
    <row r="726" customFormat="1" ht="14" x14ac:dyDescent="0.3"/>
    <row r="727" customFormat="1" ht="14" x14ac:dyDescent="0.3"/>
    <row r="728" customFormat="1" ht="14" x14ac:dyDescent="0.3"/>
    <row r="729" customFormat="1" ht="14" x14ac:dyDescent="0.3"/>
    <row r="730" customFormat="1" ht="14" x14ac:dyDescent="0.3"/>
    <row r="731" customFormat="1" ht="14" x14ac:dyDescent="0.3"/>
    <row r="732" customFormat="1" ht="14" x14ac:dyDescent="0.3"/>
    <row r="733" customFormat="1" ht="14" x14ac:dyDescent="0.3"/>
    <row r="734" customFormat="1" ht="14" x14ac:dyDescent="0.3"/>
    <row r="735" customFormat="1" ht="14" x14ac:dyDescent="0.3"/>
    <row r="736" customFormat="1" ht="14" x14ac:dyDescent="0.3"/>
    <row r="737" customFormat="1" ht="14" x14ac:dyDescent="0.3"/>
    <row r="738" customFormat="1" ht="14" x14ac:dyDescent="0.3"/>
    <row r="739" customFormat="1" ht="14" x14ac:dyDescent="0.3"/>
    <row r="740" customFormat="1" ht="14" x14ac:dyDescent="0.3"/>
    <row r="741" customFormat="1" ht="14" x14ac:dyDescent="0.3"/>
    <row r="742" customFormat="1" ht="14" x14ac:dyDescent="0.3"/>
    <row r="743" customFormat="1" ht="14" x14ac:dyDescent="0.3"/>
    <row r="744" customFormat="1" ht="14" x14ac:dyDescent="0.3"/>
    <row r="745" customFormat="1" ht="14" x14ac:dyDescent="0.3"/>
    <row r="746" customFormat="1" ht="14" x14ac:dyDescent="0.3"/>
    <row r="747" customFormat="1" ht="14" x14ac:dyDescent="0.3"/>
    <row r="748" customFormat="1" ht="14" x14ac:dyDescent="0.3"/>
    <row r="749" customFormat="1" ht="14" x14ac:dyDescent="0.3"/>
    <row r="750" customFormat="1" ht="14" x14ac:dyDescent="0.3"/>
    <row r="751" customFormat="1" ht="14" x14ac:dyDescent="0.3"/>
    <row r="752" customFormat="1" ht="14" x14ac:dyDescent="0.3"/>
    <row r="753" customFormat="1" ht="14" x14ac:dyDescent="0.3"/>
    <row r="754" customFormat="1" ht="14" x14ac:dyDescent="0.3"/>
    <row r="755" customFormat="1" ht="14" x14ac:dyDescent="0.3"/>
    <row r="756" customFormat="1" ht="14" x14ac:dyDescent="0.3"/>
    <row r="757" customFormat="1" ht="14" x14ac:dyDescent="0.3"/>
    <row r="758" customFormat="1" ht="14" x14ac:dyDescent="0.3"/>
    <row r="759" customFormat="1" ht="14" x14ac:dyDescent="0.3"/>
    <row r="760" customFormat="1" ht="14" x14ac:dyDescent="0.3"/>
    <row r="761" customFormat="1" ht="14" x14ac:dyDescent="0.3"/>
    <row r="762" customFormat="1" ht="14" x14ac:dyDescent="0.3"/>
    <row r="763" customFormat="1" ht="14" x14ac:dyDescent="0.3"/>
    <row r="764" customFormat="1" ht="14" x14ac:dyDescent="0.3"/>
    <row r="765" customFormat="1" ht="14" x14ac:dyDescent="0.3"/>
    <row r="766" customFormat="1" ht="14" x14ac:dyDescent="0.3"/>
    <row r="767" customFormat="1" ht="14" x14ac:dyDescent="0.3"/>
    <row r="768" customFormat="1" ht="14" x14ac:dyDescent="0.3"/>
    <row r="769" customFormat="1" ht="14" x14ac:dyDescent="0.3"/>
    <row r="770" customFormat="1" ht="14" x14ac:dyDescent="0.3"/>
    <row r="771" customFormat="1" ht="14" x14ac:dyDescent="0.3"/>
    <row r="772" customFormat="1" ht="14" x14ac:dyDescent="0.3"/>
    <row r="773" customFormat="1" ht="14" x14ac:dyDescent="0.3"/>
    <row r="774" customFormat="1" ht="14" x14ac:dyDescent="0.3"/>
    <row r="775" customFormat="1" ht="14" x14ac:dyDescent="0.3"/>
    <row r="776" customFormat="1" ht="14" x14ac:dyDescent="0.3"/>
    <row r="777" customFormat="1" ht="14" x14ac:dyDescent="0.3"/>
    <row r="778" customFormat="1" ht="14" x14ac:dyDescent="0.3"/>
    <row r="779" customFormat="1" ht="14" x14ac:dyDescent="0.3"/>
    <row r="780" customFormat="1" ht="14" x14ac:dyDescent="0.3"/>
    <row r="781" customFormat="1" ht="14" x14ac:dyDescent="0.3"/>
    <row r="782" customFormat="1" ht="14" x14ac:dyDescent="0.3"/>
    <row r="783" customFormat="1" ht="14" x14ac:dyDescent="0.3"/>
    <row r="784" customFormat="1" ht="14" x14ac:dyDescent="0.3"/>
    <row r="785" customFormat="1" ht="14" x14ac:dyDescent="0.3"/>
    <row r="786" customFormat="1" ht="14" x14ac:dyDescent="0.3"/>
    <row r="787" customFormat="1" ht="14" x14ac:dyDescent="0.3"/>
    <row r="788" customFormat="1" ht="14" x14ac:dyDescent="0.3"/>
    <row r="789" customFormat="1" ht="14" x14ac:dyDescent="0.3"/>
    <row r="790" customFormat="1" ht="14" x14ac:dyDescent="0.3"/>
    <row r="791" customFormat="1" ht="14" x14ac:dyDescent="0.3"/>
    <row r="792" customFormat="1" ht="14" x14ac:dyDescent="0.3"/>
    <row r="793" customFormat="1" ht="14" x14ac:dyDescent="0.3"/>
    <row r="794" customFormat="1" ht="14" x14ac:dyDescent="0.3"/>
    <row r="795" customFormat="1" ht="14" x14ac:dyDescent="0.3"/>
    <row r="796" customFormat="1" ht="14" x14ac:dyDescent="0.3"/>
    <row r="797" customFormat="1" ht="14" x14ac:dyDescent="0.3"/>
    <row r="798" customFormat="1" ht="14" x14ac:dyDescent="0.3"/>
    <row r="799" customFormat="1" ht="14" x14ac:dyDescent="0.3"/>
    <row r="800" customFormat="1" ht="14" x14ac:dyDescent="0.3"/>
    <row r="801" customFormat="1" ht="14" x14ac:dyDescent="0.3"/>
    <row r="802" customFormat="1" ht="14" x14ac:dyDescent="0.3"/>
    <row r="803" customFormat="1" ht="14" x14ac:dyDescent="0.3"/>
    <row r="804" customFormat="1" ht="14" x14ac:dyDescent="0.3"/>
    <row r="805" customFormat="1" ht="14" x14ac:dyDescent="0.3"/>
    <row r="806" customFormat="1" ht="14" x14ac:dyDescent="0.3"/>
    <row r="807" customFormat="1" ht="14" x14ac:dyDescent="0.3"/>
    <row r="808" customFormat="1" ht="14" x14ac:dyDescent="0.3"/>
    <row r="809" customFormat="1" ht="14" x14ac:dyDescent="0.3"/>
    <row r="810" customFormat="1" ht="14" x14ac:dyDescent="0.3"/>
    <row r="811" customFormat="1" ht="14" x14ac:dyDescent="0.3"/>
    <row r="812" customFormat="1" ht="14" x14ac:dyDescent="0.3"/>
    <row r="813" customFormat="1" ht="14" x14ac:dyDescent="0.3"/>
    <row r="814" customFormat="1" ht="14" x14ac:dyDescent="0.3"/>
    <row r="815" customFormat="1" ht="14" x14ac:dyDescent="0.3"/>
    <row r="816" customFormat="1" ht="14" x14ac:dyDescent="0.3"/>
    <row r="817" customFormat="1" ht="14" x14ac:dyDescent="0.3"/>
    <row r="818" customFormat="1" ht="14" x14ac:dyDescent="0.3"/>
    <row r="819" customFormat="1" ht="14" x14ac:dyDescent="0.3"/>
    <row r="820" customFormat="1" ht="14" x14ac:dyDescent="0.3"/>
    <row r="821" customFormat="1" ht="14" x14ac:dyDescent="0.3"/>
    <row r="822" customFormat="1" ht="14" x14ac:dyDescent="0.3"/>
    <row r="823" customFormat="1" ht="14" x14ac:dyDescent="0.3"/>
    <row r="824" customFormat="1" ht="14" x14ac:dyDescent="0.3"/>
    <row r="825" customFormat="1" ht="14" x14ac:dyDescent="0.3"/>
    <row r="826" customFormat="1" ht="14" x14ac:dyDescent="0.3"/>
    <row r="827" customFormat="1" ht="14" x14ac:dyDescent="0.3"/>
    <row r="828" customFormat="1" ht="14" x14ac:dyDescent="0.3"/>
    <row r="829" customFormat="1" ht="14" x14ac:dyDescent="0.3"/>
    <row r="830" customFormat="1" ht="14" x14ac:dyDescent="0.3"/>
    <row r="831" customFormat="1" ht="14" x14ac:dyDescent="0.3"/>
    <row r="832" customFormat="1" ht="14" x14ac:dyDescent="0.3"/>
    <row r="833" customFormat="1" ht="14" x14ac:dyDescent="0.3"/>
    <row r="834" customFormat="1" ht="14" x14ac:dyDescent="0.3"/>
    <row r="835" customFormat="1" ht="14" x14ac:dyDescent="0.3"/>
    <row r="836" customFormat="1" ht="14" x14ac:dyDescent="0.3"/>
    <row r="837" customFormat="1" ht="14" x14ac:dyDescent="0.3"/>
    <row r="838" customFormat="1" ht="14" x14ac:dyDescent="0.3"/>
    <row r="839" customFormat="1" ht="14" x14ac:dyDescent="0.3"/>
    <row r="840" customFormat="1" ht="14" x14ac:dyDescent="0.3"/>
    <row r="841" customFormat="1" ht="14" x14ac:dyDescent="0.3"/>
    <row r="842" customFormat="1" ht="14" x14ac:dyDescent="0.3"/>
    <row r="843" customFormat="1" ht="14" x14ac:dyDescent="0.3"/>
    <row r="844" customFormat="1" ht="14" x14ac:dyDescent="0.3"/>
    <row r="845" customFormat="1" ht="14" x14ac:dyDescent="0.3"/>
    <row r="846" customFormat="1" ht="14" x14ac:dyDescent="0.3"/>
    <row r="847" customFormat="1" ht="14" x14ac:dyDescent="0.3"/>
    <row r="848" customFormat="1" ht="14" x14ac:dyDescent="0.3"/>
    <row r="849" customFormat="1" ht="14" x14ac:dyDescent="0.3"/>
    <row r="850" customFormat="1" ht="14" x14ac:dyDescent="0.3"/>
    <row r="851" customFormat="1" ht="14" x14ac:dyDescent="0.3"/>
    <row r="852" customFormat="1" ht="14" x14ac:dyDescent="0.3"/>
    <row r="853" customFormat="1" ht="14" x14ac:dyDescent="0.3"/>
    <row r="854" customFormat="1" ht="14" x14ac:dyDescent="0.3"/>
    <row r="855" customFormat="1" ht="14" x14ac:dyDescent="0.3"/>
    <row r="856" customFormat="1" ht="14" x14ac:dyDescent="0.3"/>
    <row r="857" customFormat="1" ht="14" x14ac:dyDescent="0.3"/>
    <row r="858" customFormat="1" ht="14" x14ac:dyDescent="0.3"/>
    <row r="859" customFormat="1" ht="14" x14ac:dyDescent="0.3"/>
    <row r="860" customFormat="1" ht="14" x14ac:dyDescent="0.3"/>
    <row r="861" customFormat="1" ht="14" x14ac:dyDescent="0.3"/>
    <row r="862" customFormat="1" ht="14" x14ac:dyDescent="0.3"/>
    <row r="863" customFormat="1" ht="14" x14ac:dyDescent="0.3"/>
    <row r="864" customFormat="1" ht="14" x14ac:dyDescent="0.3"/>
    <row r="865" customFormat="1" ht="14" x14ac:dyDescent="0.3"/>
    <row r="866" customFormat="1" ht="14" x14ac:dyDescent="0.3"/>
    <row r="867" customFormat="1" ht="14" x14ac:dyDescent="0.3"/>
    <row r="868" customFormat="1" ht="14" x14ac:dyDescent="0.3"/>
    <row r="869" customFormat="1" ht="14" x14ac:dyDescent="0.3"/>
    <row r="870" customFormat="1" ht="14" x14ac:dyDescent="0.3"/>
    <row r="871" customFormat="1" ht="14" x14ac:dyDescent="0.3"/>
    <row r="872" customFormat="1" ht="14" x14ac:dyDescent="0.3"/>
    <row r="873" customFormat="1" ht="14" x14ac:dyDescent="0.3"/>
    <row r="874" customFormat="1" ht="14" x14ac:dyDescent="0.3"/>
    <row r="875" customFormat="1" ht="14" x14ac:dyDescent="0.3"/>
    <row r="876" customFormat="1" ht="14" x14ac:dyDescent="0.3"/>
    <row r="877" customFormat="1" ht="14" x14ac:dyDescent="0.3"/>
    <row r="878" customFormat="1" ht="14" x14ac:dyDescent="0.3"/>
    <row r="879" customFormat="1" ht="14" x14ac:dyDescent="0.3"/>
    <row r="880" customFormat="1" ht="14" x14ac:dyDescent="0.3"/>
    <row r="881" customFormat="1" ht="14" x14ac:dyDescent="0.3"/>
    <row r="882" customFormat="1" ht="14" x14ac:dyDescent="0.3"/>
    <row r="883" customFormat="1" ht="14" x14ac:dyDescent="0.3"/>
    <row r="884" customFormat="1" ht="14" x14ac:dyDescent="0.3"/>
    <row r="885" customFormat="1" ht="14" x14ac:dyDescent="0.3"/>
    <row r="886" customFormat="1" ht="14" x14ac:dyDescent="0.3"/>
    <row r="887" customFormat="1" ht="14" x14ac:dyDescent="0.3"/>
    <row r="888" customFormat="1" ht="14" x14ac:dyDescent="0.3"/>
    <row r="889" customFormat="1" ht="14" x14ac:dyDescent="0.3"/>
    <row r="890" customFormat="1" ht="14" x14ac:dyDescent="0.3"/>
    <row r="891" customFormat="1" ht="14" x14ac:dyDescent="0.3"/>
    <row r="892" customFormat="1" ht="14" x14ac:dyDescent="0.3"/>
    <row r="893" customFormat="1" ht="14" x14ac:dyDescent="0.3"/>
    <row r="894" customFormat="1" ht="14" x14ac:dyDescent="0.3"/>
    <row r="895" customFormat="1" ht="14" x14ac:dyDescent="0.3"/>
    <row r="896" customFormat="1" ht="14" x14ac:dyDescent="0.3"/>
    <row r="897" customFormat="1" ht="14" x14ac:dyDescent="0.3"/>
    <row r="898" customFormat="1" ht="14" x14ac:dyDescent="0.3"/>
    <row r="899" customFormat="1" ht="14" x14ac:dyDescent="0.3"/>
    <row r="900" customFormat="1" ht="14" x14ac:dyDescent="0.3"/>
    <row r="901" customFormat="1" ht="14" x14ac:dyDescent="0.3"/>
    <row r="902" customFormat="1" ht="14" x14ac:dyDescent="0.3"/>
    <row r="903" customFormat="1" ht="14" x14ac:dyDescent="0.3"/>
    <row r="904" customFormat="1" ht="14" x14ac:dyDescent="0.3"/>
    <row r="905" customFormat="1" ht="14" x14ac:dyDescent="0.3"/>
    <row r="906" customFormat="1" ht="14" x14ac:dyDescent="0.3"/>
    <row r="907" customFormat="1" ht="14" x14ac:dyDescent="0.3"/>
    <row r="908" customFormat="1" ht="14" x14ac:dyDescent="0.3"/>
    <row r="909" customFormat="1" ht="14" x14ac:dyDescent="0.3"/>
    <row r="910" customFormat="1" ht="14" x14ac:dyDescent="0.3"/>
    <row r="911" customFormat="1" ht="14" x14ac:dyDescent="0.3"/>
    <row r="912" customFormat="1" ht="14" x14ac:dyDescent="0.3"/>
    <row r="913" customFormat="1" ht="14" x14ac:dyDescent="0.3"/>
    <row r="914" customFormat="1" ht="14" x14ac:dyDescent="0.3"/>
    <row r="915" customFormat="1" ht="14" x14ac:dyDescent="0.3"/>
    <row r="916" customFormat="1" ht="14" x14ac:dyDescent="0.3"/>
    <row r="917" customFormat="1" ht="14" x14ac:dyDescent="0.3"/>
    <row r="918" customFormat="1" ht="14" x14ac:dyDescent="0.3"/>
    <row r="919" customFormat="1" ht="14" x14ac:dyDescent="0.3"/>
    <row r="920" customFormat="1" ht="14" x14ac:dyDescent="0.3"/>
    <row r="921" customFormat="1" ht="14" x14ac:dyDescent="0.3"/>
    <row r="922" customFormat="1" ht="14" x14ac:dyDescent="0.3"/>
    <row r="923" customFormat="1" ht="14" x14ac:dyDescent="0.3"/>
    <row r="924" customFormat="1" ht="14" x14ac:dyDescent="0.3"/>
    <row r="925" customFormat="1" ht="14" x14ac:dyDescent="0.3"/>
    <row r="926" customFormat="1" ht="14" x14ac:dyDescent="0.3"/>
    <row r="927" customFormat="1" ht="14" x14ac:dyDescent="0.3"/>
    <row r="928" customFormat="1" ht="14" x14ac:dyDescent="0.3"/>
    <row r="929" customFormat="1" ht="14" x14ac:dyDescent="0.3"/>
    <row r="930" customFormat="1" ht="14" x14ac:dyDescent="0.3"/>
    <row r="931" customFormat="1" ht="14" x14ac:dyDescent="0.3"/>
    <row r="932" customFormat="1" ht="14" x14ac:dyDescent="0.3"/>
    <row r="933" customFormat="1" ht="14" x14ac:dyDescent="0.3"/>
    <row r="934" customFormat="1" ht="14" x14ac:dyDescent="0.3"/>
    <row r="935" customFormat="1" ht="14" x14ac:dyDescent="0.3"/>
    <row r="936" customFormat="1" ht="14" x14ac:dyDescent="0.3"/>
    <row r="937" customFormat="1" ht="14" x14ac:dyDescent="0.3"/>
    <row r="938" customFormat="1" ht="14" x14ac:dyDescent="0.3"/>
    <row r="939" customFormat="1" ht="14" x14ac:dyDescent="0.3"/>
    <row r="940" customFormat="1" ht="14" x14ac:dyDescent="0.3"/>
    <row r="941" customFormat="1" ht="14" x14ac:dyDescent="0.3"/>
    <row r="942" customFormat="1" ht="14" x14ac:dyDescent="0.3"/>
    <row r="943" customFormat="1" ht="14" x14ac:dyDescent="0.3"/>
    <row r="944" customFormat="1" ht="14" x14ac:dyDescent="0.3"/>
    <row r="945" customFormat="1" ht="14" x14ac:dyDescent="0.3"/>
    <row r="946" customFormat="1" ht="14" x14ac:dyDescent="0.3"/>
    <row r="947" customFormat="1" ht="14" x14ac:dyDescent="0.3"/>
    <row r="948" customFormat="1" ht="14" x14ac:dyDescent="0.3"/>
    <row r="949" customFormat="1" ht="14" x14ac:dyDescent="0.3"/>
    <row r="950" customFormat="1" ht="14" x14ac:dyDescent="0.3"/>
    <row r="951" customFormat="1" ht="14" x14ac:dyDescent="0.3"/>
    <row r="952" customFormat="1" ht="14" x14ac:dyDescent="0.3"/>
    <row r="953" customFormat="1" ht="14" x14ac:dyDescent="0.3"/>
    <row r="954" customFormat="1" ht="14" x14ac:dyDescent="0.3"/>
    <row r="955" customFormat="1" ht="14" x14ac:dyDescent="0.3"/>
    <row r="956" customFormat="1" ht="14" x14ac:dyDescent="0.3"/>
    <row r="957" customFormat="1" ht="14" x14ac:dyDescent="0.3"/>
    <row r="958" customFormat="1" ht="14" x14ac:dyDescent="0.3"/>
    <row r="959" customFormat="1" ht="14" x14ac:dyDescent="0.3"/>
    <row r="960" customFormat="1" ht="14" x14ac:dyDescent="0.3"/>
    <row r="961" customFormat="1" ht="14" x14ac:dyDescent="0.3"/>
    <row r="962" customFormat="1" ht="14" x14ac:dyDescent="0.3"/>
    <row r="963" customFormat="1" ht="14" x14ac:dyDescent="0.3"/>
    <row r="964" customFormat="1" ht="14" x14ac:dyDescent="0.3"/>
    <row r="965" customFormat="1" ht="14" x14ac:dyDescent="0.3"/>
    <row r="966" customFormat="1" ht="14" x14ac:dyDescent="0.3"/>
    <row r="967" customFormat="1" ht="14" x14ac:dyDescent="0.3"/>
    <row r="968" customFormat="1" ht="14" x14ac:dyDescent="0.3"/>
    <row r="969" customFormat="1" ht="14" x14ac:dyDescent="0.3"/>
    <row r="970" customFormat="1" ht="14" x14ac:dyDescent="0.3"/>
    <row r="971" customFormat="1" ht="14" x14ac:dyDescent="0.3"/>
    <row r="972" customFormat="1" ht="14" x14ac:dyDescent="0.3"/>
    <row r="973" customFormat="1" ht="14" x14ac:dyDescent="0.3"/>
    <row r="974" customFormat="1" ht="14" x14ac:dyDescent="0.3"/>
    <row r="975" customFormat="1" ht="14" x14ac:dyDescent="0.3"/>
    <row r="976" customFormat="1" ht="14" x14ac:dyDescent="0.3"/>
    <row r="977" customFormat="1" ht="14" x14ac:dyDescent="0.3"/>
    <row r="978" customFormat="1" ht="14" x14ac:dyDescent="0.3"/>
    <row r="979" customFormat="1" ht="14" x14ac:dyDescent="0.3"/>
    <row r="980" customFormat="1" ht="14" x14ac:dyDescent="0.3"/>
    <row r="981" customFormat="1" ht="14" x14ac:dyDescent="0.3"/>
    <row r="982" customFormat="1" ht="14" x14ac:dyDescent="0.3"/>
    <row r="983" customFormat="1" ht="14" x14ac:dyDescent="0.3"/>
    <row r="984" customFormat="1" ht="14" x14ac:dyDescent="0.3"/>
    <row r="985" customFormat="1" ht="14" x14ac:dyDescent="0.3"/>
    <row r="986" customFormat="1" ht="14" x14ac:dyDescent="0.3"/>
    <row r="987" customFormat="1" ht="14" x14ac:dyDescent="0.3"/>
    <row r="988" customFormat="1" ht="14" x14ac:dyDescent="0.3"/>
    <row r="989" customFormat="1" ht="14" x14ac:dyDescent="0.3"/>
    <row r="990" customFormat="1" ht="14" x14ac:dyDescent="0.3"/>
    <row r="991" customFormat="1" ht="14" x14ac:dyDescent="0.3"/>
    <row r="992" customFormat="1" ht="14" x14ac:dyDescent="0.3"/>
    <row r="993" customFormat="1" ht="14" x14ac:dyDescent="0.3"/>
    <row r="994" customFormat="1" ht="14" x14ac:dyDescent="0.3"/>
    <row r="995" customFormat="1" ht="14" x14ac:dyDescent="0.3"/>
    <row r="996" customFormat="1" ht="14" x14ac:dyDescent="0.3"/>
    <row r="997" customFormat="1" ht="14" x14ac:dyDescent="0.3"/>
    <row r="998" customFormat="1" ht="14" x14ac:dyDescent="0.3"/>
    <row r="999" customFormat="1" ht="14" x14ac:dyDescent="0.3"/>
    <row r="1000" customFormat="1" ht="14" x14ac:dyDescent="0.3"/>
    <row r="1001" customFormat="1" ht="14" x14ac:dyDescent="0.3"/>
    <row r="1002" customFormat="1" ht="14" x14ac:dyDescent="0.3"/>
    <row r="1003" customFormat="1" ht="14" x14ac:dyDescent="0.3"/>
    <row r="1004" customFormat="1" ht="14" x14ac:dyDescent="0.3"/>
    <row r="1005" customFormat="1" ht="14" x14ac:dyDescent="0.3"/>
    <row r="1006" customFormat="1" ht="14" x14ac:dyDescent="0.3"/>
    <row r="1007" customFormat="1" ht="14" x14ac:dyDescent="0.3"/>
    <row r="1008" customFormat="1" ht="14" x14ac:dyDescent="0.3"/>
    <row r="1009" customFormat="1" ht="14" x14ac:dyDescent="0.3"/>
    <row r="1010" customFormat="1" ht="14" x14ac:dyDescent="0.3"/>
    <row r="1011" customFormat="1" ht="14" x14ac:dyDescent="0.3"/>
    <row r="1012" customFormat="1" ht="14" x14ac:dyDescent="0.3"/>
    <row r="1013" customFormat="1" ht="14" x14ac:dyDescent="0.3"/>
    <row r="1014" customFormat="1" ht="14" x14ac:dyDescent="0.3"/>
    <row r="1015" customFormat="1" ht="14" x14ac:dyDescent="0.3"/>
    <row r="1016" customFormat="1" ht="14" x14ac:dyDescent="0.3"/>
    <row r="1017" customFormat="1" ht="14" x14ac:dyDescent="0.3"/>
    <row r="1018" customFormat="1" ht="14" x14ac:dyDescent="0.3"/>
    <row r="1019" customFormat="1" ht="14" x14ac:dyDescent="0.3"/>
    <row r="1020" customFormat="1" ht="14" x14ac:dyDescent="0.3"/>
    <row r="1021" customFormat="1" ht="14" x14ac:dyDescent="0.3"/>
    <row r="1022" customFormat="1" ht="14" x14ac:dyDescent="0.3"/>
    <row r="1023" customFormat="1" ht="14" x14ac:dyDescent="0.3"/>
    <row r="1024" customFormat="1" ht="14" x14ac:dyDescent="0.3"/>
    <row r="1025" customFormat="1" ht="14" x14ac:dyDescent="0.3"/>
    <row r="1026" customFormat="1" ht="14" x14ac:dyDescent="0.3"/>
    <row r="1027" customFormat="1" ht="14" x14ac:dyDescent="0.3"/>
    <row r="1028" customFormat="1" ht="14" x14ac:dyDescent="0.3"/>
    <row r="1029" customFormat="1" ht="14" x14ac:dyDescent="0.3"/>
    <row r="1030" customFormat="1" ht="14" x14ac:dyDescent="0.3"/>
    <row r="1031" customFormat="1" ht="14" x14ac:dyDescent="0.3"/>
    <row r="1032" customFormat="1" ht="14" x14ac:dyDescent="0.3"/>
    <row r="1033" customFormat="1" ht="14" x14ac:dyDescent="0.3"/>
    <row r="1034" customFormat="1" ht="14" x14ac:dyDescent="0.3"/>
    <row r="1035" customFormat="1" ht="14" x14ac:dyDescent="0.3"/>
    <row r="1036" customFormat="1" ht="14" x14ac:dyDescent="0.3"/>
    <row r="1037" customFormat="1" ht="14" x14ac:dyDescent="0.3"/>
    <row r="1038" customFormat="1" ht="14" x14ac:dyDescent="0.3"/>
  </sheetData>
  <mergeCells count="95">
    <mergeCell ref="A190:I190"/>
    <mergeCell ref="A1:J1"/>
    <mergeCell ref="A2:J2"/>
    <mergeCell ref="A3:J3"/>
    <mergeCell ref="B4:J4"/>
    <mergeCell ref="A5:J5"/>
    <mergeCell ref="A263:I263"/>
    <mergeCell ref="A202:I202"/>
    <mergeCell ref="A203:I203"/>
    <mergeCell ref="A210:I210"/>
    <mergeCell ref="A211:I211"/>
    <mergeCell ref="A218:I218"/>
    <mergeCell ref="A219:I219"/>
    <mergeCell ref="A235:I235"/>
    <mergeCell ref="A236:I236"/>
    <mergeCell ref="A251:I251"/>
    <mergeCell ref="A252:I252"/>
    <mergeCell ref="A262:I262"/>
    <mergeCell ref="A328:F328"/>
    <mergeCell ref="A273:I273"/>
    <mergeCell ref="A318:F318"/>
    <mergeCell ref="A319:F319"/>
    <mergeCell ref="A320:F320"/>
    <mergeCell ref="A321:F321"/>
    <mergeCell ref="A322:F322"/>
    <mergeCell ref="A323:F323"/>
    <mergeCell ref="A324:F324"/>
    <mergeCell ref="A325:F325"/>
    <mergeCell ref="A326:F326"/>
    <mergeCell ref="A327:F327"/>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89:F389"/>
    <mergeCell ref="A390:F390"/>
    <mergeCell ref="A391:F391"/>
    <mergeCell ref="A392:F392"/>
    <mergeCell ref="A393:F393"/>
  </mergeCells>
  <dataValidations count="3">
    <dataValidation type="list" allowBlank="1" sqref="D205:D209 D192:D193 D238:D245 D221:D225 D213:D217 D254:D256 D265:D267 D275:D305 D7:D174" xr:uid="{8B9F4D81-55E9-44F0-BCF8-141453D0612D}">
      <formula1>"AGP,CLH,CLT,COM,CTD,CTI,DES,DISP,ELE,ESG,EST,EXM,EXQ,EXR,FRQ,REV,VAGO"</formula1>
    </dataValidation>
    <dataValidation type="list" allowBlank="1" sqref="B7:B174" xr:uid="{95437E67-9298-4D8A-A8E2-A61BEE8BA7AC}">
      <formula1>"DAS,DAS-1,DAS-2,DAS-3,DAS-4,DAS-5,CAA-1,CAA-2,CAA-3,CAA-4,CAA-5"</formula1>
    </dataValidation>
    <dataValidation type="list" allowBlank="1" sqref="B192:B193 B205:B209 B213:B217 B221:B225 B238:B245 B247 B254:B256 B258 B265:B267 B269" xr:uid="{2DE44636-7DFE-4DC8-BD23-AD93D362CBBA}">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AA008-8254-426A-AD0F-987FEC653F1F}">
  <dimension ref="A1:AD1038"/>
  <sheetViews>
    <sheetView workbookViewId="0">
      <selection sqref="A1:XFD1048576"/>
    </sheetView>
  </sheetViews>
  <sheetFormatPr defaultColWidth="12.58203125" defaultRowHeight="15" customHeight="1" x14ac:dyDescent="0.3"/>
  <cols>
    <col min="1" max="1" width="46" customWidth="1"/>
    <col min="2" max="2" width="13.33203125" customWidth="1"/>
    <col min="3" max="3" width="30.5" customWidth="1"/>
    <col min="4" max="4" width="14.5" customWidth="1"/>
    <col min="5" max="5" width="9.75" customWidth="1"/>
    <col min="6" max="6" width="43.33203125" customWidth="1"/>
    <col min="7" max="7" width="18.08203125" customWidth="1"/>
    <col min="8" max="8" width="18.25" customWidth="1"/>
    <col min="9" max="9" width="17.83203125" customWidth="1"/>
    <col min="10" max="10" width="15.5820312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770</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131" t="s">
        <v>769</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60" t="s">
        <v>182</v>
      </c>
      <c r="B7" s="59" t="s">
        <v>39</v>
      </c>
      <c r="C7" s="63" t="s">
        <v>222</v>
      </c>
      <c r="D7" s="158" t="s">
        <v>227</v>
      </c>
      <c r="E7" s="159">
        <v>1</v>
      </c>
      <c r="F7" s="60" t="s">
        <v>228</v>
      </c>
      <c r="G7" s="160">
        <v>0</v>
      </c>
      <c r="H7" s="146">
        <v>500.99</v>
      </c>
      <c r="I7" s="146">
        <v>2003.96</v>
      </c>
      <c r="J7" s="149">
        <f t="shared" ref="J7:J38" si="0">H7+I7</f>
        <v>2504.9499999999998</v>
      </c>
      <c r="K7" s="17"/>
      <c r="L7" s="17"/>
      <c r="M7" s="17"/>
      <c r="N7" s="17"/>
      <c r="O7" s="17"/>
      <c r="P7" s="17"/>
      <c r="Q7" s="17"/>
      <c r="R7" s="18"/>
      <c r="S7" s="18"/>
      <c r="T7" s="18"/>
      <c r="U7" s="18"/>
      <c r="V7" s="18"/>
      <c r="W7" s="18"/>
      <c r="X7" s="18"/>
      <c r="Y7" s="18"/>
      <c r="Z7" s="18"/>
      <c r="AA7" s="5"/>
      <c r="AB7" s="5"/>
      <c r="AC7" s="5"/>
      <c r="AD7" s="5"/>
    </row>
    <row r="8" spans="1:30" ht="14.5" x14ac:dyDescent="0.3">
      <c r="A8" s="55" t="s">
        <v>185</v>
      </c>
      <c r="B8" s="55" t="s">
        <v>29</v>
      </c>
      <c r="C8" s="61" t="s">
        <v>636</v>
      </c>
      <c r="D8" s="158" t="s">
        <v>227</v>
      </c>
      <c r="E8" s="159">
        <v>1</v>
      </c>
      <c r="F8" s="155" t="s">
        <v>700</v>
      </c>
      <c r="G8" s="160">
        <v>0</v>
      </c>
      <c r="H8" s="146">
        <v>1425.9</v>
      </c>
      <c r="I8" s="146">
        <v>5703.56</v>
      </c>
      <c r="J8" s="149">
        <f t="shared" si="0"/>
        <v>7129.4600000000009</v>
      </c>
      <c r="K8" s="17"/>
      <c r="L8" s="17"/>
      <c r="M8" s="17"/>
      <c r="N8" s="17"/>
      <c r="O8" s="17"/>
      <c r="P8" s="17"/>
      <c r="Q8" s="17"/>
      <c r="R8" s="5"/>
      <c r="S8" s="5"/>
      <c r="T8" s="5"/>
      <c r="U8" s="5"/>
      <c r="V8" s="5"/>
      <c r="W8" s="5"/>
      <c r="X8" s="5"/>
      <c r="Y8" s="5"/>
      <c r="Z8" s="5"/>
      <c r="AA8" s="5"/>
      <c r="AB8" s="5"/>
      <c r="AC8" s="5"/>
      <c r="AD8" s="5"/>
    </row>
    <row r="9" spans="1:30" ht="14" x14ac:dyDescent="0.3">
      <c r="A9" s="63" t="s">
        <v>690</v>
      </c>
      <c r="B9" s="55" t="s">
        <v>449</v>
      </c>
      <c r="C9" s="63" t="s">
        <v>679</v>
      </c>
      <c r="D9" s="158" t="s">
        <v>227</v>
      </c>
      <c r="E9" s="159">
        <v>1</v>
      </c>
      <c r="F9" s="62" t="s">
        <v>620</v>
      </c>
      <c r="G9" s="160">
        <v>0</v>
      </c>
      <c r="H9" s="146">
        <v>3709.68</v>
      </c>
      <c r="I9" s="146">
        <v>14838.72</v>
      </c>
      <c r="J9" s="149">
        <f t="shared" si="0"/>
        <v>18548.399999999998</v>
      </c>
      <c r="K9" s="47"/>
      <c r="L9" s="47"/>
      <c r="M9" s="47"/>
      <c r="N9" s="47"/>
      <c r="O9" s="47"/>
      <c r="P9" s="47"/>
      <c r="Q9" s="47"/>
    </row>
    <row r="10" spans="1:30" ht="14" x14ac:dyDescent="0.3">
      <c r="A10" s="55" t="s">
        <v>182</v>
      </c>
      <c r="B10" s="56" t="s">
        <v>39</v>
      </c>
      <c r="C10" s="59" t="s">
        <v>222</v>
      </c>
      <c r="D10" s="158" t="s">
        <v>407</v>
      </c>
      <c r="E10" s="159">
        <v>1</v>
      </c>
      <c r="F10" s="161" t="s">
        <v>421</v>
      </c>
      <c r="G10" s="160">
        <v>0</v>
      </c>
      <c r="H10" s="146"/>
      <c r="I10" s="146">
        <v>2003.96</v>
      </c>
      <c r="J10" s="149">
        <f t="shared" si="0"/>
        <v>2003.96</v>
      </c>
    </row>
    <row r="11" spans="1:30" ht="14" x14ac:dyDescent="0.3">
      <c r="A11" s="55" t="s">
        <v>218</v>
      </c>
      <c r="B11" s="55" t="s">
        <v>43</v>
      </c>
      <c r="C11" s="59" t="s">
        <v>222</v>
      </c>
      <c r="D11" s="158" t="s">
        <v>227</v>
      </c>
      <c r="E11" s="159">
        <v>1</v>
      </c>
      <c r="F11" s="60" t="s">
        <v>680</v>
      </c>
      <c r="G11" s="160">
        <v>0</v>
      </c>
      <c r="H11" s="147">
        <v>269.76</v>
      </c>
      <c r="I11" s="147">
        <v>1079.06</v>
      </c>
      <c r="J11" s="150">
        <f t="shared" si="0"/>
        <v>1348.82</v>
      </c>
    </row>
    <row r="12" spans="1:30" ht="14" x14ac:dyDescent="0.3">
      <c r="A12" s="56" t="s">
        <v>182</v>
      </c>
      <c r="B12" s="56" t="s">
        <v>39</v>
      </c>
      <c r="C12" s="59" t="s">
        <v>222</v>
      </c>
      <c r="D12" s="158" t="s">
        <v>227</v>
      </c>
      <c r="E12" s="159">
        <v>1</v>
      </c>
      <c r="F12" s="129" t="s">
        <v>231</v>
      </c>
      <c r="G12" s="160">
        <v>0</v>
      </c>
      <c r="H12" s="146">
        <v>500.99</v>
      </c>
      <c r="I12" s="146">
        <v>2003.96</v>
      </c>
      <c r="J12" s="149">
        <f t="shared" si="0"/>
        <v>2504.9499999999998</v>
      </c>
    </row>
    <row r="13" spans="1:30" ht="14" x14ac:dyDescent="0.3">
      <c r="A13" s="60" t="s">
        <v>196</v>
      </c>
      <c r="B13" s="61" t="s">
        <v>33</v>
      </c>
      <c r="C13" s="63" t="s">
        <v>222</v>
      </c>
      <c r="D13" s="158" t="s">
        <v>227</v>
      </c>
      <c r="E13" s="159">
        <v>1</v>
      </c>
      <c r="F13" s="60" t="s">
        <v>586</v>
      </c>
      <c r="G13" s="160">
        <v>0</v>
      </c>
      <c r="H13" s="146">
        <v>1079.06</v>
      </c>
      <c r="I13" s="145">
        <v>4316.21</v>
      </c>
      <c r="J13" s="149">
        <f t="shared" si="0"/>
        <v>5395.27</v>
      </c>
    </row>
    <row r="14" spans="1:30" ht="14" x14ac:dyDescent="0.3">
      <c r="A14" s="55" t="s">
        <v>189</v>
      </c>
      <c r="B14" s="55" t="s">
        <v>31</v>
      </c>
      <c r="C14" s="59" t="s">
        <v>222</v>
      </c>
      <c r="D14" s="158" t="s">
        <v>227</v>
      </c>
      <c r="E14" s="159">
        <v>1</v>
      </c>
      <c r="F14" s="62" t="s">
        <v>505</v>
      </c>
      <c r="G14" s="160">
        <v>0</v>
      </c>
      <c r="H14" s="146">
        <v>1310.28</v>
      </c>
      <c r="I14" s="146">
        <v>5241.1099999999997</v>
      </c>
      <c r="J14" s="149">
        <f t="shared" si="0"/>
        <v>6551.3899999999994</v>
      </c>
    </row>
    <row r="15" spans="1:30" ht="14" x14ac:dyDescent="0.3">
      <c r="A15" s="55" t="s">
        <v>183</v>
      </c>
      <c r="B15" s="57" t="s">
        <v>27</v>
      </c>
      <c r="C15" s="63" t="s">
        <v>637</v>
      </c>
      <c r="D15" s="158" t="s">
        <v>407</v>
      </c>
      <c r="E15" s="159">
        <v>1</v>
      </c>
      <c r="F15" s="60" t="s">
        <v>233</v>
      </c>
      <c r="G15" s="160">
        <v>0</v>
      </c>
      <c r="H15" s="146"/>
      <c r="I15" s="146">
        <v>6782.61</v>
      </c>
      <c r="J15" s="149">
        <f t="shared" si="0"/>
        <v>6782.61</v>
      </c>
    </row>
    <row r="16" spans="1:30" ht="14" x14ac:dyDescent="0.3">
      <c r="A16" s="55" t="s">
        <v>207</v>
      </c>
      <c r="B16" s="57" t="s">
        <v>27</v>
      </c>
      <c r="C16" s="63" t="s">
        <v>226</v>
      </c>
      <c r="D16" s="158" t="s">
        <v>227</v>
      </c>
      <c r="E16" s="159">
        <v>1</v>
      </c>
      <c r="F16" s="60" t="s">
        <v>581</v>
      </c>
      <c r="G16" s="160">
        <v>0</v>
      </c>
      <c r="H16" s="146">
        <v>1695.65</v>
      </c>
      <c r="I16" s="146">
        <v>6782.61</v>
      </c>
      <c r="J16" s="149">
        <f t="shared" si="0"/>
        <v>8478.26</v>
      </c>
    </row>
    <row r="17" spans="1:10" ht="14" x14ac:dyDescent="0.3">
      <c r="A17" s="60" t="s">
        <v>196</v>
      </c>
      <c r="B17" s="61" t="s">
        <v>33</v>
      </c>
      <c r="C17" s="63" t="s">
        <v>637</v>
      </c>
      <c r="D17" s="158" t="s">
        <v>227</v>
      </c>
      <c r="E17" s="159">
        <v>1</v>
      </c>
      <c r="F17" s="90" t="s">
        <v>676</v>
      </c>
      <c r="G17" s="160">
        <v>0</v>
      </c>
      <c r="H17" s="146">
        <v>1079.06</v>
      </c>
      <c r="I17" s="145">
        <v>4316.21</v>
      </c>
      <c r="J17" s="149">
        <f t="shared" si="0"/>
        <v>5395.27</v>
      </c>
    </row>
    <row r="18" spans="1:10" ht="14" x14ac:dyDescent="0.3">
      <c r="A18" s="60" t="s">
        <v>182</v>
      </c>
      <c r="B18" s="59" t="s">
        <v>39</v>
      </c>
      <c r="C18" s="59" t="s">
        <v>634</v>
      </c>
      <c r="D18" s="158" t="s">
        <v>227</v>
      </c>
      <c r="E18" s="159">
        <v>1</v>
      </c>
      <c r="F18" s="60" t="s">
        <v>234</v>
      </c>
      <c r="G18" s="160">
        <v>0</v>
      </c>
      <c r="H18" s="146">
        <v>500.99</v>
      </c>
      <c r="I18" s="146">
        <v>2003.96</v>
      </c>
      <c r="J18" s="149">
        <f t="shared" si="0"/>
        <v>2504.9499999999998</v>
      </c>
    </row>
    <row r="19" spans="1:10" ht="14" x14ac:dyDescent="0.3">
      <c r="A19" s="60" t="s">
        <v>182</v>
      </c>
      <c r="B19" s="59" t="s">
        <v>39</v>
      </c>
      <c r="C19" s="61" t="s">
        <v>219</v>
      </c>
      <c r="D19" s="158" t="s">
        <v>227</v>
      </c>
      <c r="E19" s="159">
        <v>1</v>
      </c>
      <c r="F19" s="60" t="s">
        <v>235</v>
      </c>
      <c r="G19" s="160">
        <v>0</v>
      </c>
      <c r="H19" s="146">
        <v>500.99</v>
      </c>
      <c r="I19" s="146">
        <v>2003.96</v>
      </c>
      <c r="J19" s="149">
        <f t="shared" si="0"/>
        <v>2504.9499999999998</v>
      </c>
    </row>
    <row r="20" spans="1:10" ht="14" x14ac:dyDescent="0.3">
      <c r="A20" s="60" t="s">
        <v>181</v>
      </c>
      <c r="B20" s="61" t="s">
        <v>33</v>
      </c>
      <c r="C20" s="59" t="s">
        <v>634</v>
      </c>
      <c r="D20" s="158" t="s">
        <v>227</v>
      </c>
      <c r="E20" s="159">
        <v>1</v>
      </c>
      <c r="F20" s="60" t="s">
        <v>236</v>
      </c>
      <c r="G20" s="160">
        <v>0</v>
      </c>
      <c r="H20" s="146">
        <v>1079.06</v>
      </c>
      <c r="I20" s="145">
        <v>4316.21</v>
      </c>
      <c r="J20" s="149">
        <f t="shared" si="0"/>
        <v>5395.27</v>
      </c>
    </row>
    <row r="21" spans="1:10" ht="14" x14ac:dyDescent="0.3">
      <c r="A21" s="60" t="s">
        <v>183</v>
      </c>
      <c r="B21" s="61" t="s">
        <v>27</v>
      </c>
      <c r="C21" s="61" t="s">
        <v>222</v>
      </c>
      <c r="D21" s="158" t="s">
        <v>227</v>
      </c>
      <c r="E21" s="159">
        <v>1</v>
      </c>
      <c r="F21" s="61" t="s">
        <v>237</v>
      </c>
      <c r="G21" s="160">
        <v>0</v>
      </c>
      <c r="H21" s="146">
        <v>1695.65</v>
      </c>
      <c r="I21" s="146">
        <v>6782.61</v>
      </c>
      <c r="J21" s="149">
        <f t="shared" si="0"/>
        <v>8478.26</v>
      </c>
    </row>
    <row r="22" spans="1:10" ht="14" x14ac:dyDescent="0.3">
      <c r="A22" s="60" t="s">
        <v>183</v>
      </c>
      <c r="B22" s="61" t="s">
        <v>27</v>
      </c>
      <c r="C22" s="59" t="s">
        <v>222</v>
      </c>
      <c r="D22" s="158" t="s">
        <v>227</v>
      </c>
      <c r="E22" s="159">
        <v>1</v>
      </c>
      <c r="F22" s="60" t="s">
        <v>238</v>
      </c>
      <c r="G22" s="160">
        <v>0</v>
      </c>
      <c r="H22" s="146">
        <v>1695.65</v>
      </c>
      <c r="I22" s="146">
        <v>6782.61</v>
      </c>
      <c r="J22" s="149">
        <f t="shared" si="0"/>
        <v>8478.26</v>
      </c>
    </row>
    <row r="23" spans="1:10" ht="16.5" customHeight="1" x14ac:dyDescent="0.3">
      <c r="A23" s="60" t="s">
        <v>196</v>
      </c>
      <c r="B23" s="61" t="s">
        <v>33</v>
      </c>
      <c r="C23" s="61" t="s">
        <v>219</v>
      </c>
      <c r="D23" s="158" t="s">
        <v>407</v>
      </c>
      <c r="E23" s="159">
        <v>1</v>
      </c>
      <c r="F23" s="60" t="s">
        <v>423</v>
      </c>
      <c r="G23" s="160">
        <v>0</v>
      </c>
      <c r="H23" s="146"/>
      <c r="I23" s="145">
        <v>4316.21</v>
      </c>
      <c r="J23" s="149">
        <f t="shared" si="0"/>
        <v>4316.21</v>
      </c>
    </row>
    <row r="24" spans="1:10" ht="14" x14ac:dyDescent="0.3">
      <c r="A24" s="60" t="s">
        <v>183</v>
      </c>
      <c r="B24" s="61" t="s">
        <v>27</v>
      </c>
      <c r="C24" s="59" t="s">
        <v>222</v>
      </c>
      <c r="D24" s="158" t="s">
        <v>227</v>
      </c>
      <c r="E24" s="159">
        <v>1</v>
      </c>
      <c r="F24" s="60" t="s">
        <v>241</v>
      </c>
      <c r="G24" s="160">
        <v>0</v>
      </c>
      <c r="H24" s="146">
        <v>1695.65</v>
      </c>
      <c r="I24" s="146">
        <v>6782.61</v>
      </c>
      <c r="J24" s="149">
        <f t="shared" si="0"/>
        <v>8478.26</v>
      </c>
    </row>
    <row r="25" spans="1:10" ht="14" x14ac:dyDescent="0.3">
      <c r="A25" s="60" t="s">
        <v>189</v>
      </c>
      <c r="B25" s="60" t="s">
        <v>31</v>
      </c>
      <c r="C25" s="60" t="s">
        <v>636</v>
      </c>
      <c r="D25" s="158" t="s">
        <v>407</v>
      </c>
      <c r="E25" s="159">
        <v>1</v>
      </c>
      <c r="F25" s="60" t="s">
        <v>242</v>
      </c>
      <c r="G25" s="160">
        <v>0</v>
      </c>
      <c r="H25" s="146"/>
      <c r="I25" s="146">
        <v>5241.1099999999997</v>
      </c>
      <c r="J25" s="149">
        <f t="shared" si="0"/>
        <v>5241.1099999999997</v>
      </c>
    </row>
    <row r="26" spans="1:10" ht="14" x14ac:dyDescent="0.3">
      <c r="A26" s="60" t="s">
        <v>180</v>
      </c>
      <c r="B26" s="63" t="s">
        <v>37</v>
      </c>
      <c r="C26" s="61" t="s">
        <v>226</v>
      </c>
      <c r="D26" s="158" t="s">
        <v>227</v>
      </c>
      <c r="E26" s="159">
        <v>1</v>
      </c>
      <c r="F26" s="162" t="s">
        <v>649</v>
      </c>
      <c r="G26" s="160">
        <v>0</v>
      </c>
      <c r="H26" s="146">
        <v>770.75</v>
      </c>
      <c r="I26" s="145">
        <v>3083.01</v>
      </c>
      <c r="J26" s="149">
        <f t="shared" si="0"/>
        <v>3853.76</v>
      </c>
    </row>
    <row r="27" spans="1:10" ht="14" x14ac:dyDescent="0.3">
      <c r="A27" s="60" t="s">
        <v>180</v>
      </c>
      <c r="B27" s="63" t="s">
        <v>37</v>
      </c>
      <c r="C27" s="61" t="s">
        <v>222</v>
      </c>
      <c r="D27" s="158" t="s">
        <v>227</v>
      </c>
      <c r="E27" s="159">
        <v>1</v>
      </c>
      <c r="F27" s="60" t="s">
        <v>243</v>
      </c>
      <c r="G27" s="160">
        <v>0</v>
      </c>
      <c r="H27" s="146">
        <v>770.75</v>
      </c>
      <c r="I27" s="145">
        <v>3083.01</v>
      </c>
      <c r="J27" s="149">
        <f t="shared" si="0"/>
        <v>3853.76</v>
      </c>
    </row>
    <row r="28" spans="1:10" ht="14" x14ac:dyDescent="0.3">
      <c r="A28" s="60" t="s">
        <v>187</v>
      </c>
      <c r="B28" s="60" t="s">
        <v>25</v>
      </c>
      <c r="C28" s="61" t="s">
        <v>222</v>
      </c>
      <c r="D28" s="158" t="s">
        <v>227</v>
      </c>
      <c r="E28" s="159">
        <v>1</v>
      </c>
      <c r="F28" s="63" t="s">
        <v>244</v>
      </c>
      <c r="G28" s="160">
        <v>0</v>
      </c>
      <c r="H28" s="147">
        <v>2600</v>
      </c>
      <c r="I28" s="147">
        <v>10400</v>
      </c>
      <c r="J28" s="146">
        <f t="shared" si="0"/>
        <v>13000</v>
      </c>
    </row>
    <row r="29" spans="1:10" ht="14" x14ac:dyDescent="0.3">
      <c r="A29" s="60" t="s">
        <v>181</v>
      </c>
      <c r="B29" s="61" t="s">
        <v>33</v>
      </c>
      <c r="C29" s="63" t="s">
        <v>637</v>
      </c>
      <c r="D29" s="158" t="s">
        <v>227</v>
      </c>
      <c r="E29" s="159">
        <v>1</v>
      </c>
      <c r="F29" s="152" t="s">
        <v>763</v>
      </c>
      <c r="G29" s="160">
        <v>0</v>
      </c>
      <c r="H29" s="146">
        <v>1079.06</v>
      </c>
      <c r="I29" s="145">
        <v>4316.21</v>
      </c>
      <c r="J29" s="149">
        <f t="shared" si="0"/>
        <v>5395.27</v>
      </c>
    </row>
    <row r="30" spans="1:10" ht="14" x14ac:dyDescent="0.3">
      <c r="A30" s="60" t="s">
        <v>691</v>
      </c>
      <c r="B30" s="60" t="s">
        <v>449</v>
      </c>
      <c r="C30" s="63" t="s">
        <v>637</v>
      </c>
      <c r="D30" s="158" t="s">
        <v>227</v>
      </c>
      <c r="E30" s="159">
        <v>1</v>
      </c>
      <c r="F30" s="90" t="s">
        <v>640</v>
      </c>
      <c r="G30" s="160">
        <v>0</v>
      </c>
      <c r="H30" s="146">
        <v>3709.68</v>
      </c>
      <c r="I30" s="146">
        <v>14838.72</v>
      </c>
      <c r="J30" s="149">
        <f t="shared" si="0"/>
        <v>18548.399999999998</v>
      </c>
    </row>
    <row r="31" spans="1:10" ht="14" x14ac:dyDescent="0.3">
      <c r="A31" s="60" t="s">
        <v>180</v>
      </c>
      <c r="B31" s="63" t="s">
        <v>37</v>
      </c>
      <c r="C31" s="63" t="s">
        <v>679</v>
      </c>
      <c r="D31" s="158" t="s">
        <v>227</v>
      </c>
      <c r="E31" s="159">
        <v>1</v>
      </c>
      <c r="F31" s="60" t="s">
        <v>249</v>
      </c>
      <c r="G31" s="160">
        <v>0</v>
      </c>
      <c r="H31" s="146">
        <v>770.75</v>
      </c>
      <c r="I31" s="145">
        <v>3083.01</v>
      </c>
      <c r="J31" s="149">
        <f t="shared" si="0"/>
        <v>3853.76</v>
      </c>
    </row>
    <row r="32" spans="1:10" ht="14" x14ac:dyDescent="0.3">
      <c r="A32" s="60" t="s">
        <v>185</v>
      </c>
      <c r="B32" s="60" t="s">
        <v>29</v>
      </c>
      <c r="C32" s="61" t="s">
        <v>636</v>
      </c>
      <c r="D32" s="158" t="s">
        <v>407</v>
      </c>
      <c r="E32" s="159">
        <v>1</v>
      </c>
      <c r="F32" s="61" t="s">
        <v>595</v>
      </c>
      <c r="G32" s="160">
        <v>0</v>
      </c>
      <c r="H32" s="146"/>
      <c r="I32" s="146">
        <v>5703.56</v>
      </c>
      <c r="J32" s="149">
        <f t="shared" si="0"/>
        <v>5703.56</v>
      </c>
    </row>
    <row r="33" spans="1:10" ht="14" x14ac:dyDescent="0.3">
      <c r="A33" s="60" t="s">
        <v>182</v>
      </c>
      <c r="B33" s="59" t="s">
        <v>39</v>
      </c>
      <c r="C33" s="60" t="s">
        <v>226</v>
      </c>
      <c r="D33" s="158" t="s">
        <v>227</v>
      </c>
      <c r="E33" s="159">
        <v>1</v>
      </c>
      <c r="F33" s="165" t="s">
        <v>701</v>
      </c>
      <c r="G33" s="160">
        <v>0</v>
      </c>
      <c r="H33" s="146">
        <v>500.99</v>
      </c>
      <c r="I33" s="146">
        <v>2003.96</v>
      </c>
      <c r="J33" s="149">
        <f t="shared" si="0"/>
        <v>2504.9499999999998</v>
      </c>
    </row>
    <row r="34" spans="1:10" ht="14" x14ac:dyDescent="0.3">
      <c r="A34" s="60" t="s">
        <v>180</v>
      </c>
      <c r="B34" s="63" t="s">
        <v>37</v>
      </c>
      <c r="C34" s="61" t="s">
        <v>222</v>
      </c>
      <c r="D34" s="158" t="s">
        <v>227</v>
      </c>
      <c r="E34" s="159">
        <v>1</v>
      </c>
      <c r="F34" s="60" t="s">
        <v>612</v>
      </c>
      <c r="G34" s="160">
        <v>0</v>
      </c>
      <c r="H34" s="146">
        <v>770.75</v>
      </c>
      <c r="I34" s="145">
        <v>3083.01</v>
      </c>
      <c r="J34" s="149">
        <f t="shared" si="0"/>
        <v>3853.76</v>
      </c>
    </row>
    <row r="35" spans="1:10" ht="14" x14ac:dyDescent="0.3">
      <c r="A35" s="60" t="s">
        <v>180</v>
      </c>
      <c r="B35" s="63" t="s">
        <v>37</v>
      </c>
      <c r="C35" s="61" t="s">
        <v>222</v>
      </c>
      <c r="D35" s="158" t="s">
        <v>227</v>
      </c>
      <c r="E35" s="159">
        <v>1</v>
      </c>
      <c r="F35" s="89" t="s">
        <v>729</v>
      </c>
      <c r="G35" s="160">
        <v>0</v>
      </c>
      <c r="H35" s="146">
        <v>770.75</v>
      </c>
      <c r="I35" s="145">
        <v>3083.01</v>
      </c>
      <c r="J35" s="149">
        <f t="shared" si="0"/>
        <v>3853.76</v>
      </c>
    </row>
    <row r="36" spans="1:10" ht="14" x14ac:dyDescent="0.3">
      <c r="A36" s="60" t="s">
        <v>187</v>
      </c>
      <c r="B36" s="60" t="s">
        <v>25</v>
      </c>
      <c r="C36" s="59" t="s">
        <v>637</v>
      </c>
      <c r="D36" s="158" t="s">
        <v>227</v>
      </c>
      <c r="E36" s="159">
        <v>1</v>
      </c>
      <c r="F36" s="60" t="s">
        <v>623</v>
      </c>
      <c r="G36" s="160">
        <v>0</v>
      </c>
      <c r="H36" s="147">
        <v>2600</v>
      </c>
      <c r="I36" s="147">
        <v>10400</v>
      </c>
      <c r="J36" s="146">
        <f t="shared" si="0"/>
        <v>13000</v>
      </c>
    </row>
    <row r="37" spans="1:10" ht="14" x14ac:dyDescent="0.3">
      <c r="A37" s="60" t="s">
        <v>183</v>
      </c>
      <c r="B37" s="61" t="s">
        <v>27</v>
      </c>
      <c r="C37" s="59" t="s">
        <v>222</v>
      </c>
      <c r="D37" s="158" t="s">
        <v>227</v>
      </c>
      <c r="E37" s="159">
        <v>1</v>
      </c>
      <c r="F37" s="129" t="s">
        <v>253</v>
      </c>
      <c r="G37" s="160">
        <v>0</v>
      </c>
      <c r="H37" s="146">
        <v>1695.65</v>
      </c>
      <c r="I37" s="146">
        <v>6782.61</v>
      </c>
      <c r="J37" s="149">
        <f t="shared" si="0"/>
        <v>8478.26</v>
      </c>
    </row>
    <row r="38" spans="1:10" ht="14" x14ac:dyDescent="0.3">
      <c r="A38" s="60" t="s">
        <v>189</v>
      </c>
      <c r="B38" s="60" t="s">
        <v>31</v>
      </c>
      <c r="C38" s="63" t="s">
        <v>636</v>
      </c>
      <c r="D38" s="158" t="s">
        <v>407</v>
      </c>
      <c r="E38" s="159">
        <v>1</v>
      </c>
      <c r="F38" s="60" t="s">
        <v>254</v>
      </c>
      <c r="G38" s="160">
        <v>0</v>
      </c>
      <c r="H38" s="146"/>
      <c r="I38" s="146">
        <v>5241.1099999999997</v>
      </c>
      <c r="J38" s="149">
        <f t="shared" si="0"/>
        <v>5241.1099999999997</v>
      </c>
    </row>
    <row r="39" spans="1:10" ht="14" x14ac:dyDescent="0.3">
      <c r="A39" s="60" t="s">
        <v>692</v>
      </c>
      <c r="B39" s="60" t="s">
        <v>449</v>
      </c>
      <c r="C39" s="59" t="s">
        <v>634</v>
      </c>
      <c r="D39" s="158" t="s">
        <v>227</v>
      </c>
      <c r="E39" s="159">
        <v>1</v>
      </c>
      <c r="F39" s="60" t="s">
        <v>255</v>
      </c>
      <c r="G39" s="160">
        <v>0</v>
      </c>
      <c r="H39" s="146">
        <v>3709.68</v>
      </c>
      <c r="I39" s="146">
        <v>14838.72</v>
      </c>
      <c r="J39" s="149">
        <f t="shared" ref="J39:J70" si="1">H39+I39</f>
        <v>18548.399999999998</v>
      </c>
    </row>
    <row r="40" spans="1:10" ht="14" x14ac:dyDescent="0.3">
      <c r="A40" s="60" t="s">
        <v>180</v>
      </c>
      <c r="B40" s="63" t="s">
        <v>37</v>
      </c>
      <c r="C40" s="59" t="s">
        <v>634</v>
      </c>
      <c r="D40" s="158" t="s">
        <v>227</v>
      </c>
      <c r="E40" s="159">
        <v>1</v>
      </c>
      <c r="F40" s="62" t="s">
        <v>257</v>
      </c>
      <c r="G40" s="160">
        <v>0</v>
      </c>
      <c r="H40" s="146">
        <v>770.75</v>
      </c>
      <c r="I40" s="145">
        <v>3083.01</v>
      </c>
      <c r="J40" s="149">
        <f t="shared" si="1"/>
        <v>3853.76</v>
      </c>
    </row>
    <row r="41" spans="1:10" ht="14" x14ac:dyDescent="0.3">
      <c r="A41" s="60" t="s">
        <v>199</v>
      </c>
      <c r="B41" s="60" t="s">
        <v>31</v>
      </c>
      <c r="C41" s="61" t="s">
        <v>226</v>
      </c>
      <c r="D41" s="158" t="s">
        <v>227</v>
      </c>
      <c r="E41" s="159">
        <v>1</v>
      </c>
      <c r="F41" s="155" t="s">
        <v>650</v>
      </c>
      <c r="G41" s="160">
        <v>0</v>
      </c>
      <c r="H41" s="146">
        <v>1310.28</v>
      </c>
      <c r="I41" s="146">
        <v>5241.1099999999997</v>
      </c>
      <c r="J41" s="149">
        <f t="shared" si="1"/>
        <v>6551.3899999999994</v>
      </c>
    </row>
    <row r="42" spans="1:10" ht="26" x14ac:dyDescent="0.3">
      <c r="A42" s="60" t="s">
        <v>191</v>
      </c>
      <c r="B42" s="60" t="s">
        <v>31</v>
      </c>
      <c r="C42" s="61" t="s">
        <v>222</v>
      </c>
      <c r="D42" s="158" t="s">
        <v>407</v>
      </c>
      <c r="E42" s="159">
        <v>1</v>
      </c>
      <c r="F42" s="60" t="s">
        <v>258</v>
      </c>
      <c r="G42" s="160">
        <v>0</v>
      </c>
      <c r="H42" s="146"/>
      <c r="I42" s="146">
        <v>5241.1099999999997</v>
      </c>
      <c r="J42" s="149">
        <f t="shared" si="1"/>
        <v>5241.1099999999997</v>
      </c>
    </row>
    <row r="43" spans="1:10" ht="14" x14ac:dyDescent="0.3">
      <c r="A43" s="60" t="s">
        <v>180</v>
      </c>
      <c r="B43" s="63" t="s">
        <v>37</v>
      </c>
      <c r="C43" s="61" t="s">
        <v>226</v>
      </c>
      <c r="D43" s="158" t="s">
        <v>227</v>
      </c>
      <c r="E43" s="159">
        <v>1</v>
      </c>
      <c r="F43" s="155" t="s">
        <v>651</v>
      </c>
      <c r="G43" s="160">
        <v>0</v>
      </c>
      <c r="H43" s="146">
        <v>770.75</v>
      </c>
      <c r="I43" s="145">
        <v>3083.01</v>
      </c>
      <c r="J43" s="149">
        <f t="shared" si="1"/>
        <v>3853.76</v>
      </c>
    </row>
    <row r="44" spans="1:10" ht="14" x14ac:dyDescent="0.3">
      <c r="A44" s="60" t="s">
        <v>182</v>
      </c>
      <c r="B44" s="59" t="s">
        <v>39</v>
      </c>
      <c r="C44" s="59" t="s">
        <v>222</v>
      </c>
      <c r="D44" s="158" t="s">
        <v>227</v>
      </c>
      <c r="E44" s="159">
        <v>1</v>
      </c>
      <c r="F44" s="60" t="s">
        <v>260</v>
      </c>
      <c r="G44" s="160">
        <v>0</v>
      </c>
      <c r="H44" s="146">
        <v>500.99</v>
      </c>
      <c r="I44" s="146">
        <v>2003.96</v>
      </c>
      <c r="J44" s="149">
        <f t="shared" si="1"/>
        <v>2504.9499999999998</v>
      </c>
    </row>
    <row r="45" spans="1:10" ht="14" x14ac:dyDescent="0.3">
      <c r="A45" s="60" t="s">
        <v>183</v>
      </c>
      <c r="B45" s="61" t="s">
        <v>27</v>
      </c>
      <c r="C45" s="59" t="s">
        <v>222</v>
      </c>
      <c r="D45" s="158" t="s">
        <v>227</v>
      </c>
      <c r="E45" s="159">
        <v>1</v>
      </c>
      <c r="F45" s="60" t="s">
        <v>724</v>
      </c>
      <c r="G45" s="160">
        <v>0</v>
      </c>
      <c r="H45" s="146">
        <v>1695.65</v>
      </c>
      <c r="I45" s="146">
        <v>6782.61</v>
      </c>
      <c r="J45" s="149">
        <f t="shared" si="1"/>
        <v>8478.26</v>
      </c>
    </row>
    <row r="46" spans="1:10" ht="14" x14ac:dyDescent="0.3">
      <c r="A46" s="60" t="s">
        <v>183</v>
      </c>
      <c r="B46" s="61" t="s">
        <v>27</v>
      </c>
      <c r="C46" s="63" t="s">
        <v>222</v>
      </c>
      <c r="D46" s="158" t="s">
        <v>227</v>
      </c>
      <c r="E46" s="159">
        <v>1</v>
      </c>
      <c r="F46" s="61" t="s">
        <v>263</v>
      </c>
      <c r="G46" s="160">
        <v>0</v>
      </c>
      <c r="H46" s="146">
        <v>1695.65</v>
      </c>
      <c r="I46" s="146">
        <v>6782.61</v>
      </c>
      <c r="J46" s="149">
        <f t="shared" si="1"/>
        <v>8478.26</v>
      </c>
    </row>
    <row r="47" spans="1:10" ht="14" x14ac:dyDescent="0.3">
      <c r="A47" s="60" t="s">
        <v>185</v>
      </c>
      <c r="B47" s="60" t="s">
        <v>29</v>
      </c>
      <c r="C47" s="59" t="s">
        <v>634</v>
      </c>
      <c r="D47" s="158" t="s">
        <v>227</v>
      </c>
      <c r="E47" s="159">
        <v>1</v>
      </c>
      <c r="F47" s="60" t="s">
        <v>264</v>
      </c>
      <c r="G47" s="160">
        <v>0</v>
      </c>
      <c r="H47" s="146">
        <v>1425.9</v>
      </c>
      <c r="I47" s="146">
        <v>5703.56</v>
      </c>
      <c r="J47" s="149">
        <f t="shared" si="1"/>
        <v>7129.4600000000009</v>
      </c>
    </row>
    <row r="48" spans="1:10" ht="14" x14ac:dyDescent="0.3">
      <c r="A48" s="60" t="s">
        <v>188</v>
      </c>
      <c r="B48" s="60" t="s">
        <v>35</v>
      </c>
      <c r="C48" s="59" t="s">
        <v>222</v>
      </c>
      <c r="D48" s="158" t="s">
        <v>227</v>
      </c>
      <c r="E48" s="159">
        <v>1</v>
      </c>
      <c r="F48" s="60" t="s">
        <v>265</v>
      </c>
      <c r="G48" s="160">
        <v>0</v>
      </c>
      <c r="H48" s="146">
        <v>936.46</v>
      </c>
      <c r="I48" s="146">
        <v>3745.85</v>
      </c>
      <c r="J48" s="149">
        <f t="shared" si="1"/>
        <v>4682.3099999999995</v>
      </c>
    </row>
    <row r="49" spans="1:10" ht="14" x14ac:dyDescent="0.3">
      <c r="A49" s="60" t="s">
        <v>180</v>
      </c>
      <c r="B49" s="63" t="s">
        <v>37</v>
      </c>
      <c r="C49" s="63" t="s">
        <v>679</v>
      </c>
      <c r="D49" s="158" t="s">
        <v>407</v>
      </c>
      <c r="E49" s="159">
        <v>1</v>
      </c>
      <c r="F49" s="60" t="s">
        <v>266</v>
      </c>
      <c r="G49" s="160">
        <v>0</v>
      </c>
      <c r="H49" s="146"/>
      <c r="I49" s="145">
        <v>3083.01</v>
      </c>
      <c r="J49" s="149">
        <f t="shared" si="1"/>
        <v>3083.01</v>
      </c>
    </row>
    <row r="50" spans="1:10" ht="14" x14ac:dyDescent="0.3">
      <c r="A50" s="60" t="s">
        <v>182</v>
      </c>
      <c r="B50" s="59" t="s">
        <v>39</v>
      </c>
      <c r="C50" s="59" t="s">
        <v>222</v>
      </c>
      <c r="D50" s="158" t="s">
        <v>227</v>
      </c>
      <c r="E50" s="159">
        <v>1</v>
      </c>
      <c r="F50" s="60" t="s">
        <v>268</v>
      </c>
      <c r="G50" s="160">
        <v>0</v>
      </c>
      <c r="H50" s="146">
        <v>500.99</v>
      </c>
      <c r="I50" s="146">
        <v>2003.96</v>
      </c>
      <c r="J50" s="149">
        <f t="shared" si="1"/>
        <v>2504.9499999999998</v>
      </c>
    </row>
    <row r="51" spans="1:10" ht="14" x14ac:dyDescent="0.3">
      <c r="A51" s="60" t="s">
        <v>181</v>
      </c>
      <c r="B51" s="61" t="s">
        <v>33</v>
      </c>
      <c r="C51" s="61" t="s">
        <v>219</v>
      </c>
      <c r="D51" s="158" t="s">
        <v>227</v>
      </c>
      <c r="E51" s="159">
        <v>1</v>
      </c>
      <c r="F51" s="61" t="s">
        <v>270</v>
      </c>
      <c r="G51" s="160">
        <v>0</v>
      </c>
      <c r="H51" s="146">
        <v>1079.06</v>
      </c>
      <c r="I51" s="145">
        <v>4316.21</v>
      </c>
      <c r="J51" s="149">
        <f t="shared" si="1"/>
        <v>5395.27</v>
      </c>
    </row>
    <row r="52" spans="1:10" ht="14" x14ac:dyDescent="0.3">
      <c r="A52" s="60" t="s">
        <v>181</v>
      </c>
      <c r="B52" s="61" t="s">
        <v>33</v>
      </c>
      <c r="C52" s="60" t="s">
        <v>226</v>
      </c>
      <c r="D52" s="158" t="s">
        <v>407</v>
      </c>
      <c r="E52" s="159">
        <v>1</v>
      </c>
      <c r="F52" s="60" t="s">
        <v>271</v>
      </c>
      <c r="G52" s="160">
        <v>0</v>
      </c>
      <c r="H52" s="146"/>
      <c r="I52" s="145">
        <v>4316.21</v>
      </c>
      <c r="J52" s="149">
        <f t="shared" si="1"/>
        <v>4316.21</v>
      </c>
    </row>
    <row r="53" spans="1:10" ht="14" x14ac:dyDescent="0.3">
      <c r="A53" s="60" t="s">
        <v>180</v>
      </c>
      <c r="B53" s="63" t="s">
        <v>37</v>
      </c>
      <c r="C53" s="63" t="s">
        <v>636</v>
      </c>
      <c r="D53" s="158" t="s">
        <v>227</v>
      </c>
      <c r="E53" s="159">
        <v>1</v>
      </c>
      <c r="F53" s="90" t="s">
        <v>642</v>
      </c>
      <c r="G53" s="160">
        <v>0</v>
      </c>
      <c r="H53" s="146">
        <v>770.75</v>
      </c>
      <c r="I53" s="145">
        <v>3083.01</v>
      </c>
      <c r="J53" s="149">
        <f t="shared" si="1"/>
        <v>3853.76</v>
      </c>
    </row>
    <row r="54" spans="1:10" ht="14" x14ac:dyDescent="0.3">
      <c r="A54" s="60" t="s">
        <v>188</v>
      </c>
      <c r="B54" s="60" t="s">
        <v>35</v>
      </c>
      <c r="C54" s="59" t="s">
        <v>636</v>
      </c>
      <c r="D54" s="158" t="s">
        <v>227</v>
      </c>
      <c r="E54" s="159">
        <v>1</v>
      </c>
      <c r="F54" s="60" t="s">
        <v>590</v>
      </c>
      <c r="G54" s="160">
        <v>0</v>
      </c>
      <c r="H54" s="146">
        <v>936.46</v>
      </c>
      <c r="I54" s="146">
        <v>3745.85</v>
      </c>
      <c r="J54" s="149">
        <f t="shared" si="1"/>
        <v>4682.3099999999995</v>
      </c>
    </row>
    <row r="55" spans="1:10" ht="14" x14ac:dyDescent="0.3">
      <c r="A55" s="60" t="s">
        <v>182</v>
      </c>
      <c r="B55" s="59" t="s">
        <v>39</v>
      </c>
      <c r="C55" s="59" t="s">
        <v>222</v>
      </c>
      <c r="D55" s="158" t="s">
        <v>227</v>
      </c>
      <c r="E55" s="159">
        <v>1</v>
      </c>
      <c r="F55" s="60" t="s">
        <v>278</v>
      </c>
      <c r="G55" s="160">
        <v>0</v>
      </c>
      <c r="H55" s="146">
        <v>500.99</v>
      </c>
      <c r="I55" s="146">
        <v>2003.96</v>
      </c>
      <c r="J55" s="149">
        <f t="shared" si="1"/>
        <v>2504.9499999999998</v>
      </c>
    </row>
    <row r="56" spans="1:10" ht="14" x14ac:dyDescent="0.3">
      <c r="A56" s="60" t="s">
        <v>195</v>
      </c>
      <c r="B56" s="60" t="s">
        <v>41</v>
      </c>
      <c r="C56" s="59" t="s">
        <v>222</v>
      </c>
      <c r="D56" s="158" t="s">
        <v>227</v>
      </c>
      <c r="E56" s="159">
        <v>1</v>
      </c>
      <c r="F56" s="61" t="s">
        <v>280</v>
      </c>
      <c r="G56" s="160">
        <v>0</v>
      </c>
      <c r="H56" s="146">
        <v>308.3</v>
      </c>
      <c r="I56" s="146">
        <v>1233.21</v>
      </c>
      <c r="J56" s="150">
        <f t="shared" si="1"/>
        <v>1541.51</v>
      </c>
    </row>
    <row r="57" spans="1:10" ht="14" x14ac:dyDescent="0.3">
      <c r="A57" s="60" t="s">
        <v>189</v>
      </c>
      <c r="B57" s="60" t="s">
        <v>31</v>
      </c>
      <c r="C57" s="63" t="s">
        <v>222</v>
      </c>
      <c r="D57" s="158" t="s">
        <v>227</v>
      </c>
      <c r="E57" s="159">
        <v>1</v>
      </c>
      <c r="F57" s="90" t="s">
        <v>730</v>
      </c>
      <c r="G57" s="160">
        <v>0</v>
      </c>
      <c r="H57" s="146">
        <v>1310.28</v>
      </c>
      <c r="I57" s="146">
        <v>5241.1099999999997</v>
      </c>
      <c r="J57" s="149">
        <f t="shared" si="1"/>
        <v>6551.3899999999994</v>
      </c>
    </row>
    <row r="58" spans="1:10" ht="14" x14ac:dyDescent="0.3">
      <c r="A58" s="60" t="s">
        <v>185</v>
      </c>
      <c r="B58" s="60" t="s">
        <v>29</v>
      </c>
      <c r="C58" s="59" t="s">
        <v>222</v>
      </c>
      <c r="D58" s="158" t="s">
        <v>227</v>
      </c>
      <c r="E58" s="159">
        <v>1</v>
      </c>
      <c r="F58" s="61" t="s">
        <v>611</v>
      </c>
      <c r="G58" s="160">
        <v>0</v>
      </c>
      <c r="H58" s="146">
        <v>1425.9</v>
      </c>
      <c r="I58" s="146">
        <v>5703.56</v>
      </c>
      <c r="J58" s="149">
        <f t="shared" si="1"/>
        <v>7129.4600000000009</v>
      </c>
    </row>
    <row r="59" spans="1:10" ht="14" x14ac:dyDescent="0.3">
      <c r="A59" s="60" t="s">
        <v>189</v>
      </c>
      <c r="B59" s="60" t="s">
        <v>31</v>
      </c>
      <c r="C59" s="61" t="s">
        <v>219</v>
      </c>
      <c r="D59" s="158" t="s">
        <v>227</v>
      </c>
      <c r="E59" s="159">
        <v>1</v>
      </c>
      <c r="F59" s="60" t="s">
        <v>281</v>
      </c>
      <c r="G59" s="160">
        <v>0</v>
      </c>
      <c r="H59" s="146">
        <v>1310.28</v>
      </c>
      <c r="I59" s="146">
        <v>5241.1099999999997</v>
      </c>
      <c r="J59" s="149">
        <f t="shared" si="1"/>
        <v>6551.3899999999994</v>
      </c>
    </row>
    <row r="60" spans="1:10" ht="14" x14ac:dyDescent="0.3">
      <c r="A60" s="60" t="s">
        <v>187</v>
      </c>
      <c r="B60" s="60" t="s">
        <v>25</v>
      </c>
      <c r="C60" s="59" t="s">
        <v>222</v>
      </c>
      <c r="D60" s="158" t="s">
        <v>227</v>
      </c>
      <c r="E60" s="159">
        <v>1</v>
      </c>
      <c r="F60" s="60" t="s">
        <v>282</v>
      </c>
      <c r="G60" s="160">
        <v>0</v>
      </c>
      <c r="H60" s="147">
        <v>2600</v>
      </c>
      <c r="I60" s="147">
        <v>10400</v>
      </c>
      <c r="J60" s="146">
        <f t="shared" si="1"/>
        <v>13000</v>
      </c>
    </row>
    <row r="61" spans="1:10" ht="14" x14ac:dyDescent="0.3">
      <c r="A61" s="60" t="s">
        <v>196</v>
      </c>
      <c r="B61" s="61" t="s">
        <v>33</v>
      </c>
      <c r="C61" s="61" t="s">
        <v>219</v>
      </c>
      <c r="D61" s="158" t="s">
        <v>227</v>
      </c>
      <c r="E61" s="159">
        <v>1</v>
      </c>
      <c r="F61" s="62" t="s">
        <v>283</v>
      </c>
      <c r="G61" s="160">
        <v>0</v>
      </c>
      <c r="H61" s="146">
        <v>1079.06</v>
      </c>
      <c r="I61" s="145">
        <v>4316.21</v>
      </c>
      <c r="J61" s="149">
        <f t="shared" si="1"/>
        <v>5395.27</v>
      </c>
    </row>
    <row r="62" spans="1:10" ht="14" x14ac:dyDescent="0.3">
      <c r="A62" s="60" t="s">
        <v>189</v>
      </c>
      <c r="B62" s="60" t="s">
        <v>31</v>
      </c>
      <c r="C62" s="60" t="s">
        <v>226</v>
      </c>
      <c r="D62" s="158" t="s">
        <v>227</v>
      </c>
      <c r="E62" s="159">
        <v>1</v>
      </c>
      <c r="F62" s="61" t="s">
        <v>284</v>
      </c>
      <c r="G62" s="160">
        <v>0</v>
      </c>
      <c r="H62" s="146">
        <v>1310.28</v>
      </c>
      <c r="I62" s="146">
        <v>5241.1099999999997</v>
      </c>
      <c r="J62" s="149">
        <f t="shared" si="1"/>
        <v>6551.3899999999994</v>
      </c>
    </row>
    <row r="63" spans="1:10" ht="14" x14ac:dyDescent="0.3">
      <c r="A63" s="60" t="s">
        <v>180</v>
      </c>
      <c r="B63" s="63" t="s">
        <v>37</v>
      </c>
      <c r="C63" s="60" t="s">
        <v>226</v>
      </c>
      <c r="D63" s="158" t="s">
        <v>227</v>
      </c>
      <c r="E63" s="159">
        <v>1</v>
      </c>
      <c r="F63" s="63" t="s">
        <v>702</v>
      </c>
      <c r="G63" s="160">
        <v>0</v>
      </c>
      <c r="H63" s="146">
        <v>770.75</v>
      </c>
      <c r="I63" s="145">
        <v>3083.01</v>
      </c>
      <c r="J63" s="149">
        <f t="shared" si="1"/>
        <v>3853.76</v>
      </c>
    </row>
    <row r="64" spans="1:10" ht="14" x14ac:dyDescent="0.3">
      <c r="A64" s="60" t="s">
        <v>182</v>
      </c>
      <c r="B64" s="59" t="s">
        <v>39</v>
      </c>
      <c r="C64" s="59" t="s">
        <v>226</v>
      </c>
      <c r="D64" s="158" t="s">
        <v>407</v>
      </c>
      <c r="E64" s="159">
        <v>1</v>
      </c>
      <c r="F64" s="60" t="s">
        <v>731</v>
      </c>
      <c r="G64" s="160">
        <v>0</v>
      </c>
      <c r="H64" s="146"/>
      <c r="I64" s="146">
        <v>2003.96</v>
      </c>
      <c r="J64" s="149">
        <f t="shared" si="1"/>
        <v>2003.96</v>
      </c>
    </row>
    <row r="65" spans="1:10" ht="14" x14ac:dyDescent="0.3">
      <c r="A65" s="60" t="s">
        <v>195</v>
      </c>
      <c r="B65" s="60" t="s">
        <v>41</v>
      </c>
      <c r="C65" s="60" t="s">
        <v>226</v>
      </c>
      <c r="D65" s="158" t="s">
        <v>227</v>
      </c>
      <c r="E65" s="159">
        <v>1</v>
      </c>
      <c r="F65" s="60" t="s">
        <v>764</v>
      </c>
      <c r="G65" s="160">
        <v>0</v>
      </c>
      <c r="H65" s="146">
        <v>308.3</v>
      </c>
      <c r="I65" s="146">
        <v>1233.21</v>
      </c>
      <c r="J65" s="150">
        <f t="shared" si="1"/>
        <v>1541.51</v>
      </c>
    </row>
    <row r="66" spans="1:10" ht="14" x14ac:dyDescent="0.3">
      <c r="A66" s="60" t="s">
        <v>182</v>
      </c>
      <c r="B66" s="59" t="s">
        <v>39</v>
      </c>
      <c r="C66" s="59" t="s">
        <v>634</v>
      </c>
      <c r="D66" s="158" t="s">
        <v>227</v>
      </c>
      <c r="E66" s="159">
        <v>1</v>
      </c>
      <c r="F66" s="162" t="s">
        <v>703</v>
      </c>
      <c r="G66" s="160">
        <v>0</v>
      </c>
      <c r="H66" s="146">
        <v>500.99</v>
      </c>
      <c r="I66" s="146">
        <v>2003.96</v>
      </c>
      <c r="J66" s="149">
        <f t="shared" si="1"/>
        <v>2504.9499999999998</v>
      </c>
    </row>
    <row r="67" spans="1:10" ht="14" x14ac:dyDescent="0.3">
      <c r="A67" s="60" t="s">
        <v>203</v>
      </c>
      <c r="B67" s="60" t="s">
        <v>31</v>
      </c>
      <c r="C67" s="60" t="s">
        <v>226</v>
      </c>
      <c r="D67" s="158" t="s">
        <v>407</v>
      </c>
      <c r="E67" s="159">
        <v>1</v>
      </c>
      <c r="F67" s="60" t="s">
        <v>288</v>
      </c>
      <c r="G67" s="160">
        <v>0</v>
      </c>
      <c r="H67" s="146"/>
      <c r="I67" s="146">
        <v>5241.1099999999997</v>
      </c>
      <c r="J67" s="149">
        <f t="shared" si="1"/>
        <v>5241.1099999999997</v>
      </c>
    </row>
    <row r="68" spans="1:10" ht="14" x14ac:dyDescent="0.3">
      <c r="A68" s="60" t="s">
        <v>189</v>
      </c>
      <c r="B68" s="60" t="s">
        <v>31</v>
      </c>
      <c r="C68" s="61" t="s">
        <v>636</v>
      </c>
      <c r="D68" s="158" t="s">
        <v>227</v>
      </c>
      <c r="E68" s="159">
        <v>1</v>
      </c>
      <c r="F68" s="90" t="s">
        <v>643</v>
      </c>
      <c r="G68" s="160">
        <v>0</v>
      </c>
      <c r="H68" s="146">
        <v>1310.28</v>
      </c>
      <c r="I68" s="146">
        <v>5241.1099999999997</v>
      </c>
      <c r="J68" s="149">
        <f t="shared" si="1"/>
        <v>6551.3899999999994</v>
      </c>
    </row>
    <row r="69" spans="1:10" ht="14" x14ac:dyDescent="0.3">
      <c r="A69" s="59" t="s">
        <v>189</v>
      </c>
      <c r="B69" s="59" t="s">
        <v>31</v>
      </c>
      <c r="C69" s="59" t="s">
        <v>634</v>
      </c>
      <c r="D69" s="158" t="s">
        <v>227</v>
      </c>
      <c r="E69" s="159">
        <v>1</v>
      </c>
      <c r="F69" s="60" t="s">
        <v>704</v>
      </c>
      <c r="G69" s="160">
        <v>0</v>
      </c>
      <c r="H69" s="146">
        <v>1310.28</v>
      </c>
      <c r="I69" s="146">
        <v>5241.1099999999997</v>
      </c>
      <c r="J69" s="149">
        <f t="shared" si="1"/>
        <v>6551.3899999999994</v>
      </c>
    </row>
    <row r="70" spans="1:10" ht="14" x14ac:dyDescent="0.3">
      <c r="A70" s="60" t="s">
        <v>180</v>
      </c>
      <c r="B70" s="63" t="s">
        <v>37</v>
      </c>
      <c r="C70" s="63" t="s">
        <v>637</v>
      </c>
      <c r="D70" s="158" t="s">
        <v>227</v>
      </c>
      <c r="E70" s="159">
        <v>1</v>
      </c>
      <c r="F70" s="60" t="s">
        <v>594</v>
      </c>
      <c r="G70" s="160">
        <v>0</v>
      </c>
      <c r="H70" s="146">
        <v>770.75</v>
      </c>
      <c r="I70" s="146">
        <v>3083.01</v>
      </c>
      <c r="J70" s="150">
        <f t="shared" si="1"/>
        <v>3853.76</v>
      </c>
    </row>
    <row r="71" spans="1:10" ht="14" x14ac:dyDescent="0.3">
      <c r="A71" s="60" t="s">
        <v>182</v>
      </c>
      <c r="B71" s="59" t="s">
        <v>39</v>
      </c>
      <c r="C71" s="59" t="s">
        <v>634</v>
      </c>
      <c r="D71" s="158" t="s">
        <v>227</v>
      </c>
      <c r="E71" s="159">
        <v>1</v>
      </c>
      <c r="F71" s="60" t="s">
        <v>732</v>
      </c>
      <c r="G71" s="160">
        <v>0</v>
      </c>
      <c r="H71" s="146">
        <v>500.99</v>
      </c>
      <c r="I71" s="146">
        <v>2003.96</v>
      </c>
      <c r="J71" s="149">
        <f t="shared" ref="J71:J102" si="2">H71+I71</f>
        <v>2504.9499999999998</v>
      </c>
    </row>
    <row r="72" spans="1:10" ht="14" x14ac:dyDescent="0.3">
      <c r="A72" s="60" t="s">
        <v>188</v>
      </c>
      <c r="B72" s="60" t="s">
        <v>35</v>
      </c>
      <c r="C72" s="59" t="s">
        <v>226</v>
      </c>
      <c r="D72" s="158" t="s">
        <v>227</v>
      </c>
      <c r="E72" s="159">
        <v>1</v>
      </c>
      <c r="F72" s="162" t="s">
        <v>705</v>
      </c>
      <c r="G72" s="160">
        <v>0</v>
      </c>
      <c r="H72" s="146">
        <v>936.46</v>
      </c>
      <c r="I72" s="146">
        <v>3745.85</v>
      </c>
      <c r="J72" s="149">
        <f t="shared" si="2"/>
        <v>4682.3099999999995</v>
      </c>
    </row>
    <row r="73" spans="1:10" ht="14" x14ac:dyDescent="0.3">
      <c r="A73" s="60" t="s">
        <v>199</v>
      </c>
      <c r="B73" s="60" t="s">
        <v>31</v>
      </c>
      <c r="C73" s="59" t="s">
        <v>634</v>
      </c>
      <c r="D73" s="158" t="s">
        <v>227</v>
      </c>
      <c r="E73" s="159">
        <v>1</v>
      </c>
      <c r="F73" s="60" t="s">
        <v>297</v>
      </c>
      <c r="G73" s="160">
        <v>0</v>
      </c>
      <c r="H73" s="146">
        <v>1310.28</v>
      </c>
      <c r="I73" s="146">
        <v>5241.1099999999997</v>
      </c>
      <c r="J73" s="149">
        <f t="shared" si="2"/>
        <v>6551.3899999999994</v>
      </c>
    </row>
    <row r="74" spans="1:10" ht="14" x14ac:dyDescent="0.3">
      <c r="A74" s="60" t="s">
        <v>200</v>
      </c>
      <c r="B74" s="61" t="s">
        <v>33</v>
      </c>
      <c r="C74" s="59" t="s">
        <v>222</v>
      </c>
      <c r="D74" s="158" t="s">
        <v>407</v>
      </c>
      <c r="E74" s="159">
        <v>1</v>
      </c>
      <c r="F74" s="60" t="s">
        <v>298</v>
      </c>
      <c r="G74" s="160">
        <v>0</v>
      </c>
      <c r="H74" s="146"/>
      <c r="I74" s="145">
        <v>4316.21</v>
      </c>
      <c r="J74" s="149">
        <f t="shared" si="2"/>
        <v>4316.21</v>
      </c>
    </row>
    <row r="75" spans="1:10" ht="14" x14ac:dyDescent="0.3">
      <c r="A75" s="60" t="s">
        <v>183</v>
      </c>
      <c r="B75" s="61" t="s">
        <v>27</v>
      </c>
      <c r="C75" s="61" t="s">
        <v>636</v>
      </c>
      <c r="D75" s="158" t="s">
        <v>227</v>
      </c>
      <c r="E75" s="159">
        <v>1</v>
      </c>
      <c r="F75" s="90" t="s">
        <v>610</v>
      </c>
      <c r="G75" s="160">
        <v>0</v>
      </c>
      <c r="H75" s="146">
        <v>1695.65</v>
      </c>
      <c r="I75" s="146">
        <v>6782.61</v>
      </c>
      <c r="J75" s="149">
        <f t="shared" si="2"/>
        <v>8478.26</v>
      </c>
    </row>
    <row r="76" spans="1:10" ht="14" x14ac:dyDescent="0.3">
      <c r="A76" s="60" t="s">
        <v>202</v>
      </c>
      <c r="B76" s="60" t="s">
        <v>31</v>
      </c>
      <c r="C76" s="59" t="s">
        <v>222</v>
      </c>
      <c r="D76" s="158" t="s">
        <v>407</v>
      </c>
      <c r="E76" s="159">
        <v>1</v>
      </c>
      <c r="F76" s="60" t="s">
        <v>300</v>
      </c>
      <c r="G76" s="160">
        <v>0</v>
      </c>
      <c r="H76" s="146"/>
      <c r="I76" s="146">
        <v>5241.1099999999997</v>
      </c>
      <c r="J76" s="149">
        <f t="shared" si="2"/>
        <v>5241.1099999999997</v>
      </c>
    </row>
    <row r="77" spans="1:10" ht="14" x14ac:dyDescent="0.3">
      <c r="A77" s="60" t="s">
        <v>189</v>
      </c>
      <c r="B77" s="60" t="s">
        <v>31</v>
      </c>
      <c r="C77" s="61" t="s">
        <v>219</v>
      </c>
      <c r="D77" s="158" t="s">
        <v>227</v>
      </c>
      <c r="E77" s="159">
        <v>1</v>
      </c>
      <c r="F77" s="61" t="s">
        <v>302</v>
      </c>
      <c r="G77" s="160">
        <v>0</v>
      </c>
      <c r="H77" s="146">
        <v>1310.28</v>
      </c>
      <c r="I77" s="146">
        <v>5241.1099999999997</v>
      </c>
      <c r="J77" s="149">
        <f t="shared" si="2"/>
        <v>6551.3899999999994</v>
      </c>
    </row>
    <row r="78" spans="1:10" ht="14" x14ac:dyDescent="0.3">
      <c r="A78" s="59" t="s">
        <v>182</v>
      </c>
      <c r="B78" s="59" t="s">
        <v>39</v>
      </c>
      <c r="C78" s="59" t="s">
        <v>634</v>
      </c>
      <c r="D78" s="158" t="s">
        <v>227</v>
      </c>
      <c r="E78" s="159">
        <v>1</v>
      </c>
      <c r="F78" s="90" t="s">
        <v>644</v>
      </c>
      <c r="G78" s="160">
        <v>0</v>
      </c>
      <c r="H78" s="146">
        <v>500.99</v>
      </c>
      <c r="I78" s="146">
        <v>2003.96</v>
      </c>
      <c r="J78" s="149">
        <f t="shared" si="2"/>
        <v>2504.9499999999998</v>
      </c>
    </row>
    <row r="79" spans="1:10" ht="14" x14ac:dyDescent="0.3">
      <c r="A79" s="60" t="s">
        <v>182</v>
      </c>
      <c r="B79" s="59" t="s">
        <v>39</v>
      </c>
      <c r="C79" s="59" t="s">
        <v>222</v>
      </c>
      <c r="D79" s="158" t="s">
        <v>227</v>
      </c>
      <c r="E79" s="159">
        <v>1</v>
      </c>
      <c r="F79" s="60" t="s">
        <v>304</v>
      </c>
      <c r="G79" s="160">
        <v>0</v>
      </c>
      <c r="H79" s="146">
        <v>500.99</v>
      </c>
      <c r="I79" s="146">
        <v>2003.96</v>
      </c>
      <c r="J79" s="149">
        <f t="shared" si="2"/>
        <v>2504.9499999999998</v>
      </c>
    </row>
    <row r="80" spans="1:10" ht="14" x14ac:dyDescent="0.3">
      <c r="A80" s="60" t="s">
        <v>180</v>
      </c>
      <c r="B80" s="63" t="s">
        <v>37</v>
      </c>
      <c r="C80" s="60" t="s">
        <v>226</v>
      </c>
      <c r="D80" s="158" t="s">
        <v>407</v>
      </c>
      <c r="E80" s="159">
        <v>1</v>
      </c>
      <c r="F80" s="60" t="s">
        <v>411</v>
      </c>
      <c r="G80" s="160">
        <v>0</v>
      </c>
      <c r="H80" s="146"/>
      <c r="I80" s="145">
        <v>3083.01</v>
      </c>
      <c r="J80" s="149">
        <f t="shared" si="2"/>
        <v>3083.01</v>
      </c>
    </row>
    <row r="81" spans="1:10" ht="14" x14ac:dyDescent="0.3">
      <c r="A81" s="60" t="s">
        <v>182</v>
      </c>
      <c r="B81" s="59" t="s">
        <v>39</v>
      </c>
      <c r="C81" s="63" t="s">
        <v>226</v>
      </c>
      <c r="D81" s="158" t="s">
        <v>227</v>
      </c>
      <c r="E81" s="159">
        <v>1</v>
      </c>
      <c r="F81" s="89" t="s">
        <v>765</v>
      </c>
      <c r="G81" s="160">
        <v>0</v>
      </c>
      <c r="H81" s="146">
        <v>500.99</v>
      </c>
      <c r="I81" s="146">
        <v>2003.96</v>
      </c>
      <c r="J81" s="150">
        <f t="shared" si="2"/>
        <v>2504.9499999999998</v>
      </c>
    </row>
    <row r="82" spans="1:10" ht="14" x14ac:dyDescent="0.3">
      <c r="A82" s="60" t="s">
        <v>197</v>
      </c>
      <c r="B82" s="61" t="s">
        <v>27</v>
      </c>
      <c r="C82" s="60" t="s">
        <v>226</v>
      </c>
      <c r="D82" s="158" t="s">
        <v>407</v>
      </c>
      <c r="E82" s="159">
        <v>1</v>
      </c>
      <c r="F82" s="62" t="s">
        <v>305</v>
      </c>
      <c r="G82" s="160">
        <v>0</v>
      </c>
      <c r="H82" s="146"/>
      <c r="I82" s="146">
        <v>6782.61</v>
      </c>
      <c r="J82" s="149">
        <f t="shared" si="2"/>
        <v>6782.61</v>
      </c>
    </row>
    <row r="83" spans="1:10" ht="14" x14ac:dyDescent="0.3">
      <c r="A83" s="60" t="s">
        <v>189</v>
      </c>
      <c r="B83" s="60" t="s">
        <v>31</v>
      </c>
      <c r="C83" s="59" t="s">
        <v>222</v>
      </c>
      <c r="D83" s="158" t="s">
        <v>227</v>
      </c>
      <c r="E83" s="159">
        <v>1</v>
      </c>
      <c r="F83" s="60" t="s">
        <v>664</v>
      </c>
      <c r="G83" s="160">
        <v>0</v>
      </c>
      <c r="H83" s="146">
        <v>1310.28</v>
      </c>
      <c r="I83" s="146">
        <v>5241.1099999999997</v>
      </c>
      <c r="J83" s="149">
        <f t="shared" si="2"/>
        <v>6551.3899999999994</v>
      </c>
    </row>
    <row r="84" spans="1:10" ht="14" x14ac:dyDescent="0.3">
      <c r="A84" s="60" t="s">
        <v>182</v>
      </c>
      <c r="B84" s="59" t="s">
        <v>39</v>
      </c>
      <c r="C84" s="61" t="s">
        <v>222</v>
      </c>
      <c r="D84" s="158" t="s">
        <v>227</v>
      </c>
      <c r="E84" s="159">
        <v>1</v>
      </c>
      <c r="F84" s="129" t="s">
        <v>734</v>
      </c>
      <c r="G84" s="160">
        <v>0</v>
      </c>
      <c r="H84" s="146">
        <v>500.99</v>
      </c>
      <c r="I84" s="146">
        <v>2003.96</v>
      </c>
      <c r="J84" s="149">
        <f t="shared" si="2"/>
        <v>2504.9499999999998</v>
      </c>
    </row>
    <row r="85" spans="1:10" ht="14" x14ac:dyDescent="0.3">
      <c r="A85" s="60" t="s">
        <v>187</v>
      </c>
      <c r="B85" s="60" t="s">
        <v>25</v>
      </c>
      <c r="C85" s="61" t="s">
        <v>636</v>
      </c>
      <c r="D85" s="158" t="s">
        <v>407</v>
      </c>
      <c r="E85" s="159">
        <v>1</v>
      </c>
      <c r="F85" s="89" t="s">
        <v>306</v>
      </c>
      <c r="G85" s="160">
        <v>0</v>
      </c>
      <c r="H85" s="147"/>
      <c r="I85" s="147">
        <v>10400</v>
      </c>
      <c r="J85" s="146">
        <f t="shared" si="2"/>
        <v>10400</v>
      </c>
    </row>
    <row r="86" spans="1:10" ht="14" x14ac:dyDescent="0.3">
      <c r="A86" s="60" t="s">
        <v>180</v>
      </c>
      <c r="B86" s="61" t="s">
        <v>37</v>
      </c>
      <c r="C86" s="61" t="s">
        <v>226</v>
      </c>
      <c r="D86" s="158" t="s">
        <v>227</v>
      </c>
      <c r="E86" s="159">
        <v>1</v>
      </c>
      <c r="F86" s="155" t="s">
        <v>653</v>
      </c>
      <c r="G86" s="160">
        <v>0</v>
      </c>
      <c r="H86" s="146">
        <v>770.75</v>
      </c>
      <c r="I86" s="145">
        <v>3083.01</v>
      </c>
      <c r="J86" s="149">
        <f t="shared" si="2"/>
        <v>3853.76</v>
      </c>
    </row>
    <row r="87" spans="1:10" ht="14" x14ac:dyDescent="0.3">
      <c r="A87" s="60" t="s">
        <v>180</v>
      </c>
      <c r="B87" s="63" t="s">
        <v>37</v>
      </c>
      <c r="C87" s="63" t="s">
        <v>222</v>
      </c>
      <c r="D87" s="158" t="s">
        <v>227</v>
      </c>
      <c r="E87" s="159">
        <v>1</v>
      </c>
      <c r="F87" s="60" t="s">
        <v>733</v>
      </c>
      <c r="G87" s="160">
        <v>0</v>
      </c>
      <c r="H87" s="146">
        <v>770.75</v>
      </c>
      <c r="I87" s="145">
        <v>3083.01</v>
      </c>
      <c r="J87" s="149">
        <f t="shared" si="2"/>
        <v>3853.76</v>
      </c>
    </row>
    <row r="88" spans="1:10" ht="14" x14ac:dyDescent="0.3">
      <c r="A88" s="60" t="s">
        <v>183</v>
      </c>
      <c r="B88" s="61" t="s">
        <v>27</v>
      </c>
      <c r="C88" s="60" t="s">
        <v>226</v>
      </c>
      <c r="D88" s="158" t="s">
        <v>227</v>
      </c>
      <c r="E88" s="159">
        <v>1</v>
      </c>
      <c r="F88" s="60" t="s">
        <v>311</v>
      </c>
      <c r="G88" s="160">
        <v>0</v>
      </c>
      <c r="H88" s="146">
        <v>1695.65</v>
      </c>
      <c r="I88" s="146">
        <v>6782.61</v>
      </c>
      <c r="J88" s="149">
        <f t="shared" si="2"/>
        <v>8478.26</v>
      </c>
    </row>
    <row r="89" spans="1:10" ht="14" x14ac:dyDescent="0.3">
      <c r="A89" s="60" t="s">
        <v>189</v>
      </c>
      <c r="B89" s="60" t="s">
        <v>31</v>
      </c>
      <c r="C89" s="61" t="s">
        <v>226</v>
      </c>
      <c r="D89" s="158" t="s">
        <v>227</v>
      </c>
      <c r="E89" s="159">
        <v>1</v>
      </c>
      <c r="F89" s="60" t="s">
        <v>312</v>
      </c>
      <c r="G89" s="160">
        <v>0</v>
      </c>
      <c r="H89" s="146">
        <v>1310.28</v>
      </c>
      <c r="I89" s="146">
        <v>5241.1099999999997</v>
      </c>
      <c r="J89" s="149">
        <f t="shared" si="2"/>
        <v>6551.3899999999994</v>
      </c>
    </row>
    <row r="90" spans="1:10" ht="14" x14ac:dyDescent="0.3">
      <c r="A90" s="60" t="s">
        <v>180</v>
      </c>
      <c r="B90" s="61" t="s">
        <v>37</v>
      </c>
      <c r="C90" s="59" t="s">
        <v>222</v>
      </c>
      <c r="D90" s="158" t="s">
        <v>227</v>
      </c>
      <c r="E90" s="159">
        <v>1</v>
      </c>
      <c r="F90" s="62" t="s">
        <v>735</v>
      </c>
      <c r="G90" s="160">
        <v>0</v>
      </c>
      <c r="H90" s="146">
        <v>770.75</v>
      </c>
      <c r="I90" s="145">
        <v>3083.01</v>
      </c>
      <c r="J90" s="149">
        <f t="shared" si="2"/>
        <v>3853.76</v>
      </c>
    </row>
    <row r="91" spans="1:10" ht="14" x14ac:dyDescent="0.3">
      <c r="A91" s="60" t="s">
        <v>207</v>
      </c>
      <c r="B91" s="61" t="s">
        <v>27</v>
      </c>
      <c r="C91" s="61" t="s">
        <v>636</v>
      </c>
      <c r="D91" s="158" t="s">
        <v>227</v>
      </c>
      <c r="E91" s="159">
        <v>1</v>
      </c>
      <c r="F91" s="60" t="s">
        <v>314</v>
      </c>
      <c r="G91" s="160">
        <v>0</v>
      </c>
      <c r="H91" s="146">
        <v>1695.65</v>
      </c>
      <c r="I91" s="146">
        <v>6782.61</v>
      </c>
      <c r="J91" s="149">
        <f t="shared" si="2"/>
        <v>8478.26</v>
      </c>
    </row>
    <row r="92" spans="1:10" ht="14" x14ac:dyDescent="0.3">
      <c r="A92" s="60" t="s">
        <v>185</v>
      </c>
      <c r="B92" s="60" t="s">
        <v>29</v>
      </c>
      <c r="C92" s="61" t="s">
        <v>636</v>
      </c>
      <c r="D92" s="158" t="s">
        <v>227</v>
      </c>
      <c r="E92" s="159">
        <v>1</v>
      </c>
      <c r="F92" s="61" t="s">
        <v>766</v>
      </c>
      <c r="G92" s="160">
        <v>0</v>
      </c>
      <c r="H92" s="146">
        <v>1425.9</v>
      </c>
      <c r="I92" s="146">
        <v>5703.56</v>
      </c>
      <c r="J92" s="149">
        <f t="shared" si="2"/>
        <v>7129.4600000000009</v>
      </c>
    </row>
    <row r="93" spans="1:10" ht="14" x14ac:dyDescent="0.3">
      <c r="A93" s="60" t="s">
        <v>187</v>
      </c>
      <c r="B93" s="60" t="s">
        <v>25</v>
      </c>
      <c r="C93" s="59" t="s">
        <v>222</v>
      </c>
      <c r="D93" s="158" t="s">
        <v>227</v>
      </c>
      <c r="E93" s="159">
        <v>1</v>
      </c>
      <c r="F93" s="89" t="s">
        <v>608</v>
      </c>
      <c r="G93" s="160">
        <v>0</v>
      </c>
      <c r="H93" s="147">
        <v>2600</v>
      </c>
      <c r="I93" s="147">
        <v>10400</v>
      </c>
      <c r="J93" s="146">
        <f t="shared" si="2"/>
        <v>13000</v>
      </c>
    </row>
    <row r="94" spans="1:10" ht="14" x14ac:dyDescent="0.3">
      <c r="A94" s="60" t="s">
        <v>183</v>
      </c>
      <c r="B94" s="61" t="s">
        <v>27</v>
      </c>
      <c r="C94" s="59" t="s">
        <v>222</v>
      </c>
      <c r="D94" s="158" t="s">
        <v>227</v>
      </c>
      <c r="E94" s="159">
        <v>1</v>
      </c>
      <c r="F94" s="61" t="s">
        <v>315</v>
      </c>
      <c r="G94" s="160">
        <v>0</v>
      </c>
      <c r="H94" s="146">
        <v>1695.65</v>
      </c>
      <c r="I94" s="146">
        <v>6782.61</v>
      </c>
      <c r="J94" s="149">
        <f t="shared" si="2"/>
        <v>8478.26</v>
      </c>
    </row>
    <row r="95" spans="1:10" ht="14" x14ac:dyDescent="0.3">
      <c r="A95" s="60" t="s">
        <v>187</v>
      </c>
      <c r="B95" s="60" t="s">
        <v>25</v>
      </c>
      <c r="C95" s="60" t="s">
        <v>222</v>
      </c>
      <c r="D95" s="158" t="s">
        <v>227</v>
      </c>
      <c r="E95" s="159">
        <v>1</v>
      </c>
      <c r="F95" s="90" t="s">
        <v>737</v>
      </c>
      <c r="G95" s="160">
        <v>0</v>
      </c>
      <c r="H95" s="147">
        <v>2600</v>
      </c>
      <c r="I95" s="147">
        <v>10400</v>
      </c>
      <c r="J95" s="146">
        <f t="shared" si="2"/>
        <v>13000</v>
      </c>
    </row>
    <row r="96" spans="1:10" ht="14" x14ac:dyDescent="0.3">
      <c r="A96" s="60" t="s">
        <v>183</v>
      </c>
      <c r="B96" s="61" t="s">
        <v>27</v>
      </c>
      <c r="C96" s="59" t="s">
        <v>222</v>
      </c>
      <c r="D96" s="158" t="s">
        <v>227</v>
      </c>
      <c r="E96" s="159">
        <v>1</v>
      </c>
      <c r="F96" s="60" t="s">
        <v>613</v>
      </c>
      <c r="G96" s="160">
        <v>0</v>
      </c>
      <c r="H96" s="146">
        <v>1695.65</v>
      </c>
      <c r="I96" s="146">
        <v>6782.61</v>
      </c>
      <c r="J96" s="149">
        <f t="shared" si="2"/>
        <v>8478.26</v>
      </c>
    </row>
    <row r="97" spans="1:10" ht="14" x14ac:dyDescent="0.3">
      <c r="A97" s="60" t="s">
        <v>182</v>
      </c>
      <c r="B97" s="59" t="s">
        <v>39</v>
      </c>
      <c r="C97" s="59" t="s">
        <v>634</v>
      </c>
      <c r="D97" s="158" t="s">
        <v>227</v>
      </c>
      <c r="E97" s="159">
        <v>1</v>
      </c>
      <c r="F97" s="60" t="s">
        <v>319</v>
      </c>
      <c r="G97" s="160">
        <v>0</v>
      </c>
      <c r="H97" s="146">
        <v>500.99</v>
      </c>
      <c r="I97" s="146">
        <v>2003.96</v>
      </c>
      <c r="J97" s="149">
        <f t="shared" si="2"/>
        <v>2504.9499999999998</v>
      </c>
    </row>
    <row r="98" spans="1:10" ht="14" x14ac:dyDescent="0.3">
      <c r="A98" s="60" t="s">
        <v>207</v>
      </c>
      <c r="B98" s="61" t="s">
        <v>27</v>
      </c>
      <c r="C98" s="63" t="s">
        <v>679</v>
      </c>
      <c r="D98" s="158" t="s">
        <v>227</v>
      </c>
      <c r="E98" s="159">
        <v>1</v>
      </c>
      <c r="F98" s="60" t="s">
        <v>320</v>
      </c>
      <c r="G98" s="160">
        <v>0</v>
      </c>
      <c r="H98" s="146">
        <v>1695.65</v>
      </c>
      <c r="I98" s="146">
        <v>6782.61</v>
      </c>
      <c r="J98" s="149">
        <f t="shared" si="2"/>
        <v>8478.26</v>
      </c>
    </row>
    <row r="99" spans="1:10" ht="14" x14ac:dyDescent="0.3">
      <c r="A99" s="60" t="s">
        <v>181</v>
      </c>
      <c r="B99" s="61" t="s">
        <v>33</v>
      </c>
      <c r="C99" s="61" t="s">
        <v>222</v>
      </c>
      <c r="D99" s="158" t="s">
        <v>227</v>
      </c>
      <c r="E99" s="159">
        <v>1</v>
      </c>
      <c r="F99" s="60" t="s">
        <v>321</v>
      </c>
      <c r="G99" s="160">
        <v>0</v>
      </c>
      <c r="H99" s="146">
        <v>1079.06</v>
      </c>
      <c r="I99" s="145">
        <v>4316.21</v>
      </c>
      <c r="J99" s="149">
        <f t="shared" si="2"/>
        <v>5395.27</v>
      </c>
    </row>
    <row r="100" spans="1:10" ht="14" x14ac:dyDescent="0.3">
      <c r="A100" s="60" t="s">
        <v>193</v>
      </c>
      <c r="B100" s="61" t="s">
        <v>27</v>
      </c>
      <c r="C100" s="59" t="s">
        <v>222</v>
      </c>
      <c r="D100" s="158" t="s">
        <v>227</v>
      </c>
      <c r="E100" s="159">
        <v>1</v>
      </c>
      <c r="F100" s="60" t="s">
        <v>725</v>
      </c>
      <c r="G100" s="160">
        <v>0</v>
      </c>
      <c r="H100" s="146">
        <v>1695.65</v>
      </c>
      <c r="I100" s="146">
        <v>6782.61</v>
      </c>
      <c r="J100" s="149">
        <f t="shared" si="2"/>
        <v>8478.26</v>
      </c>
    </row>
    <row r="101" spans="1:10" ht="14" x14ac:dyDescent="0.3">
      <c r="A101" s="60" t="s">
        <v>182</v>
      </c>
      <c r="B101" s="59" t="s">
        <v>39</v>
      </c>
      <c r="C101" s="59" t="s">
        <v>634</v>
      </c>
      <c r="D101" s="158" t="s">
        <v>227</v>
      </c>
      <c r="E101" s="159">
        <v>1</v>
      </c>
      <c r="F101" s="60" t="s">
        <v>322</v>
      </c>
      <c r="G101" s="160">
        <v>0</v>
      </c>
      <c r="H101" s="146">
        <v>500.99</v>
      </c>
      <c r="I101" s="146">
        <v>2003.96</v>
      </c>
      <c r="J101" s="149">
        <f t="shared" si="2"/>
        <v>2504.9499999999998</v>
      </c>
    </row>
    <row r="102" spans="1:10" ht="14" x14ac:dyDescent="0.3">
      <c r="A102" s="60" t="s">
        <v>183</v>
      </c>
      <c r="B102" s="61" t="s">
        <v>27</v>
      </c>
      <c r="C102" s="63" t="s">
        <v>679</v>
      </c>
      <c r="D102" s="158" t="s">
        <v>227</v>
      </c>
      <c r="E102" s="159">
        <v>1</v>
      </c>
      <c r="F102" s="60" t="s">
        <v>706</v>
      </c>
      <c r="G102" s="160">
        <v>0</v>
      </c>
      <c r="H102" s="146">
        <v>1695.65</v>
      </c>
      <c r="I102" s="146">
        <v>6782.61</v>
      </c>
      <c r="J102" s="150">
        <f t="shared" si="2"/>
        <v>8478.26</v>
      </c>
    </row>
    <row r="103" spans="1:10" ht="14" x14ac:dyDescent="0.3">
      <c r="A103" s="60" t="s">
        <v>182</v>
      </c>
      <c r="B103" s="59" t="s">
        <v>39</v>
      </c>
      <c r="C103" s="63" t="s">
        <v>219</v>
      </c>
      <c r="D103" s="158" t="s">
        <v>407</v>
      </c>
      <c r="E103" s="159">
        <v>1</v>
      </c>
      <c r="F103" s="155" t="s">
        <v>432</v>
      </c>
      <c r="G103" s="160">
        <v>0</v>
      </c>
      <c r="H103" s="146"/>
      <c r="I103" s="146">
        <v>2003.96</v>
      </c>
      <c r="J103" s="149">
        <f t="shared" ref="J103:J134" si="3">H103+I103</f>
        <v>2003.96</v>
      </c>
    </row>
    <row r="104" spans="1:10" ht="14" x14ac:dyDescent="0.3">
      <c r="A104" s="60" t="s">
        <v>218</v>
      </c>
      <c r="B104" s="60" t="s">
        <v>43</v>
      </c>
      <c r="C104" s="61" t="s">
        <v>634</v>
      </c>
      <c r="D104" s="158" t="s">
        <v>227</v>
      </c>
      <c r="E104" s="159">
        <v>1</v>
      </c>
      <c r="F104" s="63" t="s">
        <v>658</v>
      </c>
      <c r="G104" s="160">
        <v>0</v>
      </c>
      <c r="H104" s="147">
        <v>269.76</v>
      </c>
      <c r="I104" s="147">
        <v>1079.06</v>
      </c>
      <c r="J104" s="150">
        <f t="shared" si="3"/>
        <v>1348.82</v>
      </c>
    </row>
    <row r="105" spans="1:10" ht="14" x14ac:dyDescent="0.3">
      <c r="A105" s="59" t="s">
        <v>181</v>
      </c>
      <c r="B105" s="63" t="s">
        <v>33</v>
      </c>
      <c r="C105" s="63" t="s">
        <v>679</v>
      </c>
      <c r="D105" s="158" t="s">
        <v>227</v>
      </c>
      <c r="E105" s="159">
        <v>1</v>
      </c>
      <c r="F105" s="155" t="s">
        <v>707</v>
      </c>
      <c r="G105" s="160">
        <v>0</v>
      </c>
      <c r="H105" s="146">
        <v>1079.06</v>
      </c>
      <c r="I105" s="145">
        <v>4316.21</v>
      </c>
      <c r="J105" s="149">
        <f t="shared" si="3"/>
        <v>5395.27</v>
      </c>
    </row>
    <row r="106" spans="1:10" ht="14" x14ac:dyDescent="0.3">
      <c r="A106" s="60" t="s">
        <v>201</v>
      </c>
      <c r="B106" s="59" t="s">
        <v>39</v>
      </c>
      <c r="C106" s="60" t="s">
        <v>226</v>
      </c>
      <c r="D106" s="158" t="s">
        <v>227</v>
      </c>
      <c r="E106" s="159">
        <v>1</v>
      </c>
      <c r="F106" s="165" t="s">
        <v>708</v>
      </c>
      <c r="G106" s="160">
        <v>0</v>
      </c>
      <c r="H106" s="146">
        <v>500.99</v>
      </c>
      <c r="I106" s="146">
        <v>2003.96</v>
      </c>
      <c r="J106" s="149">
        <f t="shared" si="3"/>
        <v>2504.9499999999998</v>
      </c>
    </row>
    <row r="107" spans="1:10" ht="14" x14ac:dyDescent="0.3">
      <c r="A107" s="60" t="s">
        <v>209</v>
      </c>
      <c r="B107" s="61" t="s">
        <v>27</v>
      </c>
      <c r="C107" s="61" t="s">
        <v>219</v>
      </c>
      <c r="D107" s="158" t="s">
        <v>227</v>
      </c>
      <c r="E107" s="159">
        <v>1</v>
      </c>
      <c r="F107" s="60" t="s">
        <v>326</v>
      </c>
      <c r="G107" s="160">
        <v>0</v>
      </c>
      <c r="H107" s="146">
        <v>1695.65</v>
      </c>
      <c r="I107" s="146">
        <v>6782.61</v>
      </c>
      <c r="J107" s="149">
        <f t="shared" si="3"/>
        <v>8478.26</v>
      </c>
    </row>
    <row r="108" spans="1:10" ht="14" x14ac:dyDescent="0.3">
      <c r="A108" s="60" t="s">
        <v>185</v>
      </c>
      <c r="B108" s="60" t="s">
        <v>29</v>
      </c>
      <c r="C108" s="63" t="s">
        <v>679</v>
      </c>
      <c r="D108" s="158" t="s">
        <v>227</v>
      </c>
      <c r="E108" s="159">
        <v>1</v>
      </c>
      <c r="F108" s="90" t="s">
        <v>667</v>
      </c>
      <c r="G108" s="160">
        <v>0</v>
      </c>
      <c r="H108" s="146">
        <v>1425.9</v>
      </c>
      <c r="I108" s="146">
        <v>5703.56</v>
      </c>
      <c r="J108" s="149">
        <f t="shared" si="3"/>
        <v>7129.4600000000009</v>
      </c>
    </row>
    <row r="109" spans="1:10" ht="14" x14ac:dyDescent="0.3">
      <c r="A109" s="60" t="s">
        <v>180</v>
      </c>
      <c r="B109" s="63" t="s">
        <v>37</v>
      </c>
      <c r="C109" s="61" t="s">
        <v>219</v>
      </c>
      <c r="D109" s="158" t="s">
        <v>227</v>
      </c>
      <c r="E109" s="159">
        <v>1</v>
      </c>
      <c r="F109" s="90" t="s">
        <v>675</v>
      </c>
      <c r="G109" s="160">
        <v>0</v>
      </c>
      <c r="H109" s="146">
        <v>770.75</v>
      </c>
      <c r="I109" s="145">
        <v>3083.01</v>
      </c>
      <c r="J109" s="149">
        <f t="shared" si="3"/>
        <v>3853.76</v>
      </c>
    </row>
    <row r="110" spans="1:10" ht="14" x14ac:dyDescent="0.3">
      <c r="A110" s="60" t="s">
        <v>181</v>
      </c>
      <c r="B110" s="61" t="s">
        <v>33</v>
      </c>
      <c r="C110" s="61" t="s">
        <v>222</v>
      </c>
      <c r="D110" s="158" t="s">
        <v>227</v>
      </c>
      <c r="E110" s="159">
        <v>1</v>
      </c>
      <c r="F110" s="59" t="s">
        <v>330</v>
      </c>
      <c r="G110" s="160">
        <v>0</v>
      </c>
      <c r="H110" s="146">
        <v>1079.06</v>
      </c>
      <c r="I110" s="145">
        <v>4316.21</v>
      </c>
      <c r="J110" s="149">
        <f t="shared" si="3"/>
        <v>5395.27</v>
      </c>
    </row>
    <row r="111" spans="1:10" ht="14" x14ac:dyDescent="0.3">
      <c r="A111" s="60" t="s">
        <v>206</v>
      </c>
      <c r="B111" s="61" t="s">
        <v>27</v>
      </c>
      <c r="C111" s="61" t="s">
        <v>219</v>
      </c>
      <c r="D111" s="158" t="s">
        <v>227</v>
      </c>
      <c r="E111" s="159">
        <v>1</v>
      </c>
      <c r="F111" s="60" t="s">
        <v>331</v>
      </c>
      <c r="G111" s="160">
        <v>0</v>
      </c>
      <c r="H111" s="146">
        <v>1695.65</v>
      </c>
      <c r="I111" s="146">
        <v>6782.61</v>
      </c>
      <c r="J111" s="149">
        <f t="shared" si="3"/>
        <v>8478.26</v>
      </c>
    </row>
    <row r="112" spans="1:10" ht="14" x14ac:dyDescent="0.3">
      <c r="A112" s="60" t="s">
        <v>195</v>
      </c>
      <c r="B112" s="60" t="s">
        <v>41</v>
      </c>
      <c r="C112" s="63" t="s">
        <v>219</v>
      </c>
      <c r="D112" s="158" t="s">
        <v>227</v>
      </c>
      <c r="E112" s="159">
        <v>1</v>
      </c>
      <c r="F112" s="60" t="s">
        <v>659</v>
      </c>
      <c r="G112" s="160">
        <v>0</v>
      </c>
      <c r="H112" s="146">
        <v>308.3</v>
      </c>
      <c r="I112" s="146">
        <v>1233.21</v>
      </c>
      <c r="J112" s="150">
        <f t="shared" si="3"/>
        <v>1541.51</v>
      </c>
    </row>
    <row r="113" spans="1:10" ht="14" x14ac:dyDescent="0.3">
      <c r="A113" s="60" t="s">
        <v>196</v>
      </c>
      <c r="B113" s="61" t="s">
        <v>33</v>
      </c>
      <c r="C113" s="59" t="s">
        <v>226</v>
      </c>
      <c r="D113" s="158" t="s">
        <v>227</v>
      </c>
      <c r="E113" s="159">
        <v>1</v>
      </c>
      <c r="F113" s="155" t="s">
        <v>687</v>
      </c>
      <c r="G113" s="160">
        <v>0</v>
      </c>
      <c r="H113" s="146">
        <v>1079.06</v>
      </c>
      <c r="I113" s="145">
        <v>4316.21</v>
      </c>
      <c r="J113" s="149">
        <f t="shared" si="3"/>
        <v>5395.27</v>
      </c>
    </row>
    <row r="114" spans="1:10" ht="14" x14ac:dyDescent="0.3">
      <c r="A114" s="60" t="s">
        <v>180</v>
      </c>
      <c r="B114" s="63" t="s">
        <v>37</v>
      </c>
      <c r="C114" s="63" t="s">
        <v>679</v>
      </c>
      <c r="D114" s="158" t="s">
        <v>227</v>
      </c>
      <c r="E114" s="159">
        <v>1</v>
      </c>
      <c r="F114" s="60" t="s">
        <v>337</v>
      </c>
      <c r="G114" s="160">
        <v>0</v>
      </c>
      <c r="H114" s="146">
        <v>770.75</v>
      </c>
      <c r="I114" s="145">
        <v>3083.01</v>
      </c>
      <c r="J114" s="149">
        <f t="shared" si="3"/>
        <v>3853.76</v>
      </c>
    </row>
    <row r="115" spans="1:10" ht="14" x14ac:dyDescent="0.3">
      <c r="A115" s="60" t="s">
        <v>216</v>
      </c>
      <c r="B115" s="60" t="s">
        <v>437</v>
      </c>
      <c r="C115" s="59" t="s">
        <v>222</v>
      </c>
      <c r="D115" s="158" t="s">
        <v>227</v>
      </c>
      <c r="E115" s="159">
        <v>1</v>
      </c>
      <c r="F115" s="89" t="s">
        <v>607</v>
      </c>
      <c r="G115" s="160">
        <v>0</v>
      </c>
      <c r="H115" s="146">
        <v>9396</v>
      </c>
      <c r="I115" s="146">
        <v>21924</v>
      </c>
      <c r="J115" s="150">
        <f t="shared" si="3"/>
        <v>31320</v>
      </c>
    </row>
    <row r="116" spans="1:10" ht="14" x14ac:dyDescent="0.3">
      <c r="A116" s="60" t="s">
        <v>195</v>
      </c>
      <c r="B116" s="60" t="s">
        <v>41</v>
      </c>
      <c r="C116" s="59" t="s">
        <v>634</v>
      </c>
      <c r="D116" s="158" t="s">
        <v>227</v>
      </c>
      <c r="E116" s="159">
        <v>1</v>
      </c>
      <c r="F116" s="61" t="s">
        <v>338</v>
      </c>
      <c r="G116" s="160">
        <v>0</v>
      </c>
      <c r="H116" s="146">
        <v>308.3</v>
      </c>
      <c r="I116" s="146">
        <v>1233.21</v>
      </c>
      <c r="J116" s="150">
        <f t="shared" si="3"/>
        <v>1541.51</v>
      </c>
    </row>
    <row r="117" spans="1:10" ht="14" x14ac:dyDescent="0.3">
      <c r="A117" s="60" t="s">
        <v>196</v>
      </c>
      <c r="B117" s="61" t="s">
        <v>33</v>
      </c>
      <c r="C117" s="60" t="s">
        <v>226</v>
      </c>
      <c r="D117" s="158" t="s">
        <v>407</v>
      </c>
      <c r="E117" s="159">
        <v>1</v>
      </c>
      <c r="F117" s="60" t="s">
        <v>339</v>
      </c>
      <c r="G117" s="160">
        <v>0</v>
      </c>
      <c r="H117" s="146"/>
      <c r="I117" s="145">
        <v>4316.21</v>
      </c>
      <c r="J117" s="149">
        <f t="shared" si="3"/>
        <v>4316.21</v>
      </c>
    </row>
    <row r="118" spans="1:10" ht="14" x14ac:dyDescent="0.3">
      <c r="A118" s="60" t="s">
        <v>213</v>
      </c>
      <c r="B118" s="61" t="s">
        <v>27</v>
      </c>
      <c r="C118" s="59" t="s">
        <v>634</v>
      </c>
      <c r="D118" s="158" t="s">
        <v>227</v>
      </c>
      <c r="E118" s="159">
        <v>1</v>
      </c>
      <c r="F118" s="60" t="s">
        <v>340</v>
      </c>
      <c r="G118" s="160">
        <v>0</v>
      </c>
      <c r="H118" s="146">
        <v>1695.65</v>
      </c>
      <c r="I118" s="146">
        <v>6782.61</v>
      </c>
      <c r="J118" s="149">
        <f t="shared" si="3"/>
        <v>8478.26</v>
      </c>
    </row>
    <row r="119" spans="1:10" ht="14" x14ac:dyDescent="0.3">
      <c r="A119" s="60" t="s">
        <v>189</v>
      </c>
      <c r="B119" s="60" t="s">
        <v>31</v>
      </c>
      <c r="C119" s="59" t="s">
        <v>636</v>
      </c>
      <c r="D119" s="158" t="s">
        <v>227</v>
      </c>
      <c r="E119" s="159">
        <v>1</v>
      </c>
      <c r="F119" s="60" t="s">
        <v>341</v>
      </c>
      <c r="G119" s="160">
        <v>0</v>
      </c>
      <c r="H119" s="146">
        <v>1310.28</v>
      </c>
      <c r="I119" s="146">
        <v>5241.1099999999997</v>
      </c>
      <c r="J119" s="149">
        <f t="shared" si="3"/>
        <v>6551.3899999999994</v>
      </c>
    </row>
    <row r="120" spans="1:10" ht="14" x14ac:dyDescent="0.3">
      <c r="A120" s="60" t="s">
        <v>182</v>
      </c>
      <c r="B120" s="59" t="s">
        <v>39</v>
      </c>
      <c r="C120" s="60" t="s">
        <v>634</v>
      </c>
      <c r="D120" s="158" t="s">
        <v>227</v>
      </c>
      <c r="E120" s="159">
        <v>1</v>
      </c>
      <c r="F120" s="60" t="s">
        <v>751</v>
      </c>
      <c r="G120" s="160">
        <v>0</v>
      </c>
      <c r="H120" s="146">
        <v>500.99</v>
      </c>
      <c r="I120" s="146">
        <v>2003.96</v>
      </c>
      <c r="J120" s="149">
        <f t="shared" si="3"/>
        <v>2504.9499999999998</v>
      </c>
    </row>
    <row r="121" spans="1:10" ht="14" x14ac:dyDescent="0.3">
      <c r="A121" s="60" t="s">
        <v>189</v>
      </c>
      <c r="B121" s="60" t="s">
        <v>31</v>
      </c>
      <c r="C121" s="61" t="s">
        <v>222</v>
      </c>
      <c r="D121" s="158" t="s">
        <v>227</v>
      </c>
      <c r="E121" s="159">
        <v>1</v>
      </c>
      <c r="F121" s="61" t="s">
        <v>342</v>
      </c>
      <c r="G121" s="160">
        <v>0</v>
      </c>
      <c r="H121" s="146">
        <v>1310.28</v>
      </c>
      <c r="I121" s="146">
        <v>5241.1099999999997</v>
      </c>
      <c r="J121" s="149">
        <f t="shared" si="3"/>
        <v>6551.3899999999994</v>
      </c>
    </row>
    <row r="122" spans="1:10" ht="14" x14ac:dyDescent="0.3">
      <c r="A122" s="60" t="s">
        <v>181</v>
      </c>
      <c r="B122" s="61" t="s">
        <v>33</v>
      </c>
      <c r="C122" s="59" t="s">
        <v>222</v>
      </c>
      <c r="D122" s="158" t="s">
        <v>227</v>
      </c>
      <c r="E122" s="159">
        <v>1</v>
      </c>
      <c r="F122" s="60" t="s">
        <v>343</v>
      </c>
      <c r="G122" s="160">
        <v>0</v>
      </c>
      <c r="H122" s="146">
        <v>1079.06</v>
      </c>
      <c r="I122" s="145">
        <v>4316.21</v>
      </c>
      <c r="J122" s="149">
        <f t="shared" si="3"/>
        <v>5395.27</v>
      </c>
    </row>
    <row r="123" spans="1:10" ht="14" x14ac:dyDescent="0.3">
      <c r="A123" s="59" t="s">
        <v>180</v>
      </c>
      <c r="B123" s="63" t="s">
        <v>37</v>
      </c>
      <c r="C123" s="59" t="s">
        <v>219</v>
      </c>
      <c r="D123" s="158" t="s">
        <v>227</v>
      </c>
      <c r="E123" s="159">
        <v>1</v>
      </c>
      <c r="F123" s="92" t="s">
        <v>736</v>
      </c>
      <c r="G123" s="160">
        <v>0</v>
      </c>
      <c r="H123" s="146">
        <v>770.75</v>
      </c>
      <c r="I123" s="145">
        <v>3083.01</v>
      </c>
      <c r="J123" s="149">
        <f t="shared" si="3"/>
        <v>3853.76</v>
      </c>
    </row>
    <row r="124" spans="1:10" ht="14" x14ac:dyDescent="0.3">
      <c r="A124" s="60" t="s">
        <v>189</v>
      </c>
      <c r="B124" s="60" t="s">
        <v>31</v>
      </c>
      <c r="C124" s="61" t="s">
        <v>219</v>
      </c>
      <c r="D124" s="158" t="s">
        <v>227</v>
      </c>
      <c r="E124" s="159">
        <v>1</v>
      </c>
      <c r="F124" s="60" t="s">
        <v>344</v>
      </c>
      <c r="G124" s="160">
        <v>0</v>
      </c>
      <c r="H124" s="146">
        <v>1310.28</v>
      </c>
      <c r="I124" s="146">
        <v>5241.1099999999997</v>
      </c>
      <c r="J124" s="149">
        <f t="shared" si="3"/>
        <v>6551.3899999999994</v>
      </c>
    </row>
    <row r="125" spans="1:10" ht="14" x14ac:dyDescent="0.3">
      <c r="A125" s="60" t="s">
        <v>182</v>
      </c>
      <c r="B125" s="59" t="s">
        <v>39</v>
      </c>
      <c r="C125" s="63" t="s">
        <v>637</v>
      </c>
      <c r="D125" s="158" t="s">
        <v>227</v>
      </c>
      <c r="E125" s="159">
        <v>1</v>
      </c>
      <c r="F125" s="155" t="s">
        <v>709</v>
      </c>
      <c r="G125" s="160">
        <v>0</v>
      </c>
      <c r="H125" s="146">
        <v>500.99</v>
      </c>
      <c r="I125" s="146">
        <v>2003.96</v>
      </c>
      <c r="J125" s="149">
        <f t="shared" si="3"/>
        <v>2504.9499999999998</v>
      </c>
    </row>
    <row r="126" spans="1:10" ht="14" x14ac:dyDescent="0.3">
      <c r="A126" s="60" t="s">
        <v>183</v>
      </c>
      <c r="B126" s="61" t="s">
        <v>27</v>
      </c>
      <c r="C126" s="59" t="s">
        <v>634</v>
      </c>
      <c r="D126" s="158" t="s">
        <v>461</v>
      </c>
      <c r="E126" s="159">
        <v>1</v>
      </c>
      <c r="F126" s="154" t="s">
        <v>665</v>
      </c>
      <c r="G126" s="160">
        <v>0</v>
      </c>
      <c r="H126" s="146"/>
      <c r="I126" s="146">
        <v>6782.61</v>
      </c>
      <c r="J126" s="149">
        <f t="shared" si="3"/>
        <v>6782.61</v>
      </c>
    </row>
    <row r="127" spans="1:10" ht="14" x14ac:dyDescent="0.3">
      <c r="A127" s="60" t="s">
        <v>693</v>
      </c>
      <c r="B127" s="60" t="s">
        <v>449</v>
      </c>
      <c r="C127" s="61" t="s">
        <v>219</v>
      </c>
      <c r="D127" s="158" t="s">
        <v>407</v>
      </c>
      <c r="E127" s="159">
        <v>1</v>
      </c>
      <c r="F127" s="60" t="s">
        <v>351</v>
      </c>
      <c r="G127" s="160">
        <v>0</v>
      </c>
      <c r="H127" s="146"/>
      <c r="I127" s="146">
        <v>14838.72</v>
      </c>
      <c r="J127" s="149">
        <f t="shared" si="3"/>
        <v>14838.72</v>
      </c>
    </row>
    <row r="128" spans="1:10" ht="14" x14ac:dyDescent="0.3">
      <c r="A128" s="60" t="s">
        <v>199</v>
      </c>
      <c r="B128" s="60" t="s">
        <v>31</v>
      </c>
      <c r="C128" s="61" t="s">
        <v>222</v>
      </c>
      <c r="D128" s="158" t="s">
        <v>227</v>
      </c>
      <c r="E128" s="159">
        <v>1</v>
      </c>
      <c r="F128" s="60" t="s">
        <v>569</v>
      </c>
      <c r="G128" s="160">
        <v>0</v>
      </c>
      <c r="H128" s="146">
        <v>1310.28</v>
      </c>
      <c r="I128" s="146">
        <v>5241.1099999999997</v>
      </c>
      <c r="J128" s="149">
        <f t="shared" si="3"/>
        <v>6551.3899999999994</v>
      </c>
    </row>
    <row r="129" spans="1:10" ht="14" x14ac:dyDescent="0.3">
      <c r="A129" s="60" t="s">
        <v>180</v>
      </c>
      <c r="B129" s="63" t="s">
        <v>37</v>
      </c>
      <c r="C129" s="61" t="s">
        <v>636</v>
      </c>
      <c r="D129" s="158" t="s">
        <v>227</v>
      </c>
      <c r="E129" s="159">
        <v>1</v>
      </c>
      <c r="F129" s="60" t="s">
        <v>771</v>
      </c>
      <c r="G129" s="160">
        <v>0</v>
      </c>
      <c r="H129" s="146">
        <v>770.75</v>
      </c>
      <c r="I129" s="145">
        <v>3083.01</v>
      </c>
      <c r="J129" s="149">
        <f t="shared" si="3"/>
        <v>3853.76</v>
      </c>
    </row>
    <row r="130" spans="1:10" ht="14" x14ac:dyDescent="0.3">
      <c r="A130" s="60" t="s">
        <v>188</v>
      </c>
      <c r="B130" s="60" t="s">
        <v>35</v>
      </c>
      <c r="C130" s="61" t="s">
        <v>222</v>
      </c>
      <c r="D130" s="158" t="s">
        <v>227</v>
      </c>
      <c r="E130" s="159">
        <v>1</v>
      </c>
      <c r="F130" s="60" t="s">
        <v>352</v>
      </c>
      <c r="G130" s="160">
        <v>0</v>
      </c>
      <c r="H130" s="146">
        <v>936.46</v>
      </c>
      <c r="I130" s="146">
        <v>3745.85</v>
      </c>
      <c r="J130" s="149">
        <f t="shared" si="3"/>
        <v>4682.3099999999995</v>
      </c>
    </row>
    <row r="131" spans="1:10" ht="14" x14ac:dyDescent="0.3">
      <c r="A131" s="60" t="s">
        <v>183</v>
      </c>
      <c r="B131" s="61" t="s">
        <v>27</v>
      </c>
      <c r="C131" s="59" t="s">
        <v>226</v>
      </c>
      <c r="D131" s="158" t="s">
        <v>407</v>
      </c>
      <c r="E131" s="159">
        <v>1</v>
      </c>
      <c r="F131" s="60" t="s">
        <v>353</v>
      </c>
      <c r="G131" s="160">
        <v>0</v>
      </c>
      <c r="H131" s="146"/>
      <c r="I131" s="146">
        <v>6782.61</v>
      </c>
      <c r="J131" s="149">
        <f t="shared" si="3"/>
        <v>6782.61</v>
      </c>
    </row>
    <row r="132" spans="1:10" ht="14" x14ac:dyDescent="0.3">
      <c r="A132" s="60" t="s">
        <v>189</v>
      </c>
      <c r="B132" s="60" t="s">
        <v>31</v>
      </c>
      <c r="C132" s="63" t="s">
        <v>637</v>
      </c>
      <c r="D132" s="158" t="s">
        <v>227</v>
      </c>
      <c r="E132" s="159">
        <v>1</v>
      </c>
      <c r="F132" s="92" t="s">
        <v>641</v>
      </c>
      <c r="G132" s="160">
        <v>0</v>
      </c>
      <c r="H132" s="146">
        <v>1310.28</v>
      </c>
      <c r="I132" s="146">
        <v>5241.1099999999997</v>
      </c>
      <c r="J132" s="149">
        <f t="shared" si="3"/>
        <v>6551.3899999999994</v>
      </c>
    </row>
    <row r="133" spans="1:10" ht="14" x14ac:dyDescent="0.3">
      <c r="A133" s="60" t="s">
        <v>217</v>
      </c>
      <c r="B133" s="61" t="s">
        <v>27</v>
      </c>
      <c r="C133" s="63" t="s">
        <v>679</v>
      </c>
      <c r="D133" s="158" t="s">
        <v>407</v>
      </c>
      <c r="E133" s="159">
        <v>1</v>
      </c>
      <c r="F133" s="62" t="s">
        <v>356</v>
      </c>
      <c r="G133" s="160">
        <v>0</v>
      </c>
      <c r="H133" s="146"/>
      <c r="I133" s="146">
        <v>6782.61</v>
      </c>
      <c r="J133" s="149">
        <f t="shared" si="3"/>
        <v>6782.61</v>
      </c>
    </row>
    <row r="134" spans="1:10" ht="14" x14ac:dyDescent="0.3">
      <c r="A134" s="60" t="s">
        <v>185</v>
      </c>
      <c r="B134" s="60" t="s">
        <v>29</v>
      </c>
      <c r="C134" s="59" t="s">
        <v>222</v>
      </c>
      <c r="D134" s="158" t="s">
        <v>227</v>
      </c>
      <c r="E134" s="159">
        <v>1</v>
      </c>
      <c r="F134" s="60" t="s">
        <v>357</v>
      </c>
      <c r="G134" s="160">
        <v>0</v>
      </c>
      <c r="H134" s="146">
        <v>1425.9</v>
      </c>
      <c r="I134" s="146">
        <v>5703.56</v>
      </c>
      <c r="J134" s="149">
        <f t="shared" si="3"/>
        <v>7129.4600000000009</v>
      </c>
    </row>
    <row r="135" spans="1:10" ht="14" x14ac:dyDescent="0.3">
      <c r="A135" s="60" t="s">
        <v>183</v>
      </c>
      <c r="B135" s="61" t="s">
        <v>27</v>
      </c>
      <c r="C135" s="59" t="s">
        <v>219</v>
      </c>
      <c r="D135" s="158" t="s">
        <v>227</v>
      </c>
      <c r="E135" s="159">
        <v>1</v>
      </c>
      <c r="F135" s="154" t="s">
        <v>358</v>
      </c>
      <c r="G135" s="160">
        <v>0</v>
      </c>
      <c r="H135" s="146">
        <v>1695.65</v>
      </c>
      <c r="I135" s="146">
        <v>6782.61</v>
      </c>
      <c r="J135" s="149">
        <f t="shared" ref="J135:J166" si="4">H135+I135</f>
        <v>8478.26</v>
      </c>
    </row>
    <row r="136" spans="1:10" ht="14" x14ac:dyDescent="0.3">
      <c r="A136" s="60" t="s">
        <v>183</v>
      </c>
      <c r="B136" s="61" t="s">
        <v>27</v>
      </c>
      <c r="C136" s="59" t="s">
        <v>634</v>
      </c>
      <c r="D136" s="158" t="s">
        <v>227</v>
      </c>
      <c r="E136" s="159">
        <v>1</v>
      </c>
      <c r="F136" s="62" t="s">
        <v>360</v>
      </c>
      <c r="G136" s="160">
        <v>0</v>
      </c>
      <c r="H136" s="146">
        <v>1695.65</v>
      </c>
      <c r="I136" s="146">
        <v>6782.61</v>
      </c>
      <c r="J136" s="149">
        <f t="shared" si="4"/>
        <v>8478.26</v>
      </c>
    </row>
    <row r="137" spans="1:10" ht="14" x14ac:dyDescent="0.3">
      <c r="A137" s="60" t="s">
        <v>180</v>
      </c>
      <c r="B137" s="63" t="s">
        <v>37</v>
      </c>
      <c r="C137" s="63" t="s">
        <v>679</v>
      </c>
      <c r="D137" s="158" t="s">
        <v>227</v>
      </c>
      <c r="E137" s="159">
        <v>1</v>
      </c>
      <c r="F137" s="62" t="s">
        <v>752</v>
      </c>
      <c r="G137" s="160">
        <v>0</v>
      </c>
      <c r="H137" s="146">
        <v>770.75</v>
      </c>
      <c r="I137" s="145">
        <v>3083.01</v>
      </c>
      <c r="J137" s="149">
        <f t="shared" si="4"/>
        <v>3853.76</v>
      </c>
    </row>
    <row r="138" spans="1:10" ht="14" x14ac:dyDescent="0.3">
      <c r="A138" s="60" t="s">
        <v>183</v>
      </c>
      <c r="B138" s="61" t="s">
        <v>27</v>
      </c>
      <c r="C138" s="59" t="s">
        <v>222</v>
      </c>
      <c r="D138" s="158" t="s">
        <v>227</v>
      </c>
      <c r="E138" s="159">
        <v>1</v>
      </c>
      <c r="F138" s="62" t="s">
        <v>361</v>
      </c>
      <c r="G138" s="160">
        <v>0</v>
      </c>
      <c r="H138" s="146">
        <v>1695.65</v>
      </c>
      <c r="I138" s="146">
        <v>6782.61</v>
      </c>
      <c r="J138" s="149">
        <f t="shared" si="4"/>
        <v>8478.26</v>
      </c>
    </row>
    <row r="139" spans="1:10" ht="14" x14ac:dyDescent="0.3">
      <c r="A139" s="60" t="s">
        <v>195</v>
      </c>
      <c r="B139" s="60" t="s">
        <v>41</v>
      </c>
      <c r="C139" s="60" t="s">
        <v>636</v>
      </c>
      <c r="D139" s="158" t="s">
        <v>227</v>
      </c>
      <c r="E139" s="159">
        <v>1</v>
      </c>
      <c r="F139" s="60" t="s">
        <v>772</v>
      </c>
      <c r="G139" s="160">
        <v>0</v>
      </c>
      <c r="H139" s="146">
        <v>308.3</v>
      </c>
      <c r="I139" s="146">
        <v>1233.21</v>
      </c>
      <c r="J139" s="150">
        <f t="shared" si="4"/>
        <v>1541.51</v>
      </c>
    </row>
    <row r="140" spans="1:10" ht="14" x14ac:dyDescent="0.3">
      <c r="A140" s="60" t="s">
        <v>185</v>
      </c>
      <c r="B140" s="60" t="s">
        <v>29</v>
      </c>
      <c r="C140" s="59" t="s">
        <v>634</v>
      </c>
      <c r="D140" s="158" t="s">
        <v>227</v>
      </c>
      <c r="E140" s="159">
        <v>1</v>
      </c>
      <c r="F140" s="62" t="s">
        <v>363</v>
      </c>
      <c r="G140" s="160">
        <v>0</v>
      </c>
      <c r="H140" s="146">
        <v>1425.9</v>
      </c>
      <c r="I140" s="146">
        <v>5703.56</v>
      </c>
      <c r="J140" s="149">
        <f t="shared" si="4"/>
        <v>7129.4600000000009</v>
      </c>
    </row>
    <row r="141" spans="1:10" ht="14" x14ac:dyDescent="0.3">
      <c r="A141" s="60" t="s">
        <v>199</v>
      </c>
      <c r="B141" s="60" t="s">
        <v>31</v>
      </c>
      <c r="C141" s="59" t="s">
        <v>219</v>
      </c>
      <c r="D141" s="158" t="s">
        <v>407</v>
      </c>
      <c r="E141" s="159">
        <v>1</v>
      </c>
      <c r="F141" s="62" t="s">
        <v>365</v>
      </c>
      <c r="G141" s="160">
        <v>0</v>
      </c>
      <c r="H141" s="146"/>
      <c r="I141" s="146">
        <v>5241.1099999999997</v>
      </c>
      <c r="J141" s="149">
        <f t="shared" si="4"/>
        <v>5241.1099999999997</v>
      </c>
    </row>
    <row r="142" spans="1:10" ht="14" x14ac:dyDescent="0.3">
      <c r="A142" s="60" t="s">
        <v>196</v>
      </c>
      <c r="B142" s="61" t="s">
        <v>33</v>
      </c>
      <c r="C142" s="63" t="s">
        <v>222</v>
      </c>
      <c r="D142" s="158" t="s">
        <v>227</v>
      </c>
      <c r="E142" s="159">
        <v>1</v>
      </c>
      <c r="F142" s="62" t="s">
        <v>366</v>
      </c>
      <c r="G142" s="160">
        <v>0</v>
      </c>
      <c r="H142" s="146">
        <v>1079.06</v>
      </c>
      <c r="I142" s="145">
        <v>4316.21</v>
      </c>
      <c r="J142" s="149">
        <f t="shared" si="4"/>
        <v>5395.27</v>
      </c>
    </row>
    <row r="143" spans="1:10" ht="14" x14ac:dyDescent="0.3">
      <c r="A143" s="60" t="s">
        <v>195</v>
      </c>
      <c r="B143" s="60" t="s">
        <v>41</v>
      </c>
      <c r="C143" s="61" t="s">
        <v>219</v>
      </c>
      <c r="D143" s="158" t="s">
        <v>227</v>
      </c>
      <c r="E143" s="159">
        <v>1</v>
      </c>
      <c r="F143" s="92" t="s">
        <v>773</v>
      </c>
      <c r="G143" s="160">
        <v>0</v>
      </c>
      <c r="H143" s="146">
        <v>308.3</v>
      </c>
      <c r="I143" s="146">
        <v>1233.21</v>
      </c>
      <c r="J143" s="150">
        <f t="shared" si="4"/>
        <v>1541.51</v>
      </c>
    </row>
    <row r="144" spans="1:10" ht="14" x14ac:dyDescent="0.3">
      <c r="A144" s="60" t="s">
        <v>185</v>
      </c>
      <c r="B144" s="60" t="s">
        <v>29</v>
      </c>
      <c r="C144" s="63" t="s">
        <v>637</v>
      </c>
      <c r="D144" s="158" t="s">
        <v>227</v>
      </c>
      <c r="E144" s="159">
        <v>1</v>
      </c>
      <c r="F144" s="62" t="s">
        <v>367</v>
      </c>
      <c r="G144" s="160">
        <v>0</v>
      </c>
      <c r="H144" s="146">
        <v>1425.9</v>
      </c>
      <c r="I144" s="146">
        <v>5703.56</v>
      </c>
      <c r="J144" s="149">
        <f t="shared" si="4"/>
        <v>7129.4600000000009</v>
      </c>
    </row>
    <row r="145" spans="1:10" ht="14" x14ac:dyDescent="0.3">
      <c r="A145" s="60" t="s">
        <v>195</v>
      </c>
      <c r="B145" s="60" t="s">
        <v>41</v>
      </c>
      <c r="C145" s="60" t="s">
        <v>222</v>
      </c>
      <c r="D145" s="158" t="s">
        <v>227</v>
      </c>
      <c r="E145" s="159">
        <v>1</v>
      </c>
      <c r="F145" s="90" t="s">
        <v>666</v>
      </c>
      <c r="G145" s="160">
        <v>0</v>
      </c>
      <c r="H145" s="146">
        <v>308.3</v>
      </c>
      <c r="I145" s="146">
        <v>1233.21</v>
      </c>
      <c r="J145" s="150">
        <f t="shared" si="4"/>
        <v>1541.51</v>
      </c>
    </row>
    <row r="146" spans="1:10" ht="14" x14ac:dyDescent="0.3">
      <c r="A146" s="60" t="s">
        <v>204</v>
      </c>
      <c r="B146" s="60" t="s">
        <v>41</v>
      </c>
      <c r="C146" s="63" t="s">
        <v>222</v>
      </c>
      <c r="D146" s="158" t="s">
        <v>227</v>
      </c>
      <c r="E146" s="159">
        <v>1</v>
      </c>
      <c r="F146" s="62" t="s">
        <v>660</v>
      </c>
      <c r="G146" s="160">
        <v>0</v>
      </c>
      <c r="H146" s="146">
        <v>308.3</v>
      </c>
      <c r="I146" s="146">
        <v>1233.21</v>
      </c>
      <c r="J146" s="150">
        <f t="shared" si="4"/>
        <v>1541.51</v>
      </c>
    </row>
    <row r="147" spans="1:10" ht="14" x14ac:dyDescent="0.3">
      <c r="A147" s="60" t="s">
        <v>189</v>
      </c>
      <c r="B147" s="60" t="s">
        <v>31</v>
      </c>
      <c r="C147" s="61" t="s">
        <v>219</v>
      </c>
      <c r="D147" s="158" t="s">
        <v>227</v>
      </c>
      <c r="E147" s="159">
        <v>1</v>
      </c>
      <c r="F147" s="60" t="s">
        <v>370</v>
      </c>
      <c r="G147" s="160">
        <v>0</v>
      </c>
      <c r="H147" s="146">
        <v>1310.28</v>
      </c>
      <c r="I147" s="146">
        <v>5241.1099999999997</v>
      </c>
      <c r="J147" s="149">
        <f t="shared" si="4"/>
        <v>6551.3899999999994</v>
      </c>
    </row>
    <row r="148" spans="1:10" ht="14" x14ac:dyDescent="0.3">
      <c r="A148" s="60" t="s">
        <v>180</v>
      </c>
      <c r="B148" s="63" t="s">
        <v>37</v>
      </c>
      <c r="C148" s="59" t="s">
        <v>634</v>
      </c>
      <c r="D148" s="158" t="s">
        <v>227</v>
      </c>
      <c r="E148" s="159">
        <v>1</v>
      </c>
      <c r="F148" s="62" t="s">
        <v>371</v>
      </c>
      <c r="G148" s="160">
        <v>0</v>
      </c>
      <c r="H148" s="146">
        <v>770.75</v>
      </c>
      <c r="I148" s="145">
        <v>3083.01</v>
      </c>
      <c r="J148" s="149">
        <f t="shared" si="4"/>
        <v>3853.76</v>
      </c>
    </row>
    <row r="149" spans="1:10" ht="14" x14ac:dyDescent="0.3">
      <c r="A149" s="60" t="s">
        <v>695</v>
      </c>
      <c r="B149" s="60" t="s">
        <v>449</v>
      </c>
      <c r="C149" s="61" t="s">
        <v>636</v>
      </c>
      <c r="D149" s="158" t="s">
        <v>227</v>
      </c>
      <c r="E149" s="159">
        <v>1</v>
      </c>
      <c r="F149" s="153" t="s">
        <v>619</v>
      </c>
      <c r="G149" s="160">
        <v>0</v>
      </c>
      <c r="H149" s="146">
        <v>3709.68</v>
      </c>
      <c r="I149" s="146">
        <v>14838.72</v>
      </c>
      <c r="J149" s="149">
        <f t="shared" si="4"/>
        <v>18548.399999999998</v>
      </c>
    </row>
    <row r="150" spans="1:10" ht="14" x14ac:dyDescent="0.3">
      <c r="A150" s="60" t="s">
        <v>181</v>
      </c>
      <c r="B150" s="61" t="s">
        <v>33</v>
      </c>
      <c r="C150" s="59" t="s">
        <v>222</v>
      </c>
      <c r="D150" s="158" t="s">
        <v>227</v>
      </c>
      <c r="E150" s="159">
        <v>1</v>
      </c>
      <c r="F150" s="154" t="s">
        <v>753</v>
      </c>
      <c r="G150" s="160">
        <v>0</v>
      </c>
      <c r="H150" s="146">
        <v>1079.06</v>
      </c>
      <c r="I150" s="145">
        <v>4316.21</v>
      </c>
      <c r="J150" s="149">
        <f t="shared" si="4"/>
        <v>5395.27</v>
      </c>
    </row>
    <row r="151" spans="1:10" ht="14" x14ac:dyDescent="0.3">
      <c r="A151" s="60" t="s">
        <v>694</v>
      </c>
      <c r="B151" s="60" t="s">
        <v>449</v>
      </c>
      <c r="C151" s="60" t="s">
        <v>226</v>
      </c>
      <c r="D151" s="158" t="s">
        <v>227</v>
      </c>
      <c r="E151" s="159">
        <v>1</v>
      </c>
      <c r="F151" s="62" t="s">
        <v>711</v>
      </c>
      <c r="G151" s="160">
        <v>0</v>
      </c>
      <c r="H151" s="146">
        <v>3709.68</v>
      </c>
      <c r="I151" s="146">
        <v>14838.72</v>
      </c>
      <c r="J151" s="149">
        <f t="shared" si="4"/>
        <v>18548.399999999998</v>
      </c>
    </row>
    <row r="152" spans="1:10" ht="14" x14ac:dyDescent="0.3">
      <c r="A152" s="60" t="s">
        <v>195</v>
      </c>
      <c r="B152" s="60" t="s">
        <v>41</v>
      </c>
      <c r="C152" s="61" t="s">
        <v>219</v>
      </c>
      <c r="D152" s="158" t="s">
        <v>227</v>
      </c>
      <c r="E152" s="159">
        <v>1</v>
      </c>
      <c r="F152" s="92" t="s">
        <v>661</v>
      </c>
      <c r="G152" s="160">
        <v>0</v>
      </c>
      <c r="H152" s="146">
        <v>308.3</v>
      </c>
      <c r="I152" s="146">
        <v>1233.21</v>
      </c>
      <c r="J152" s="150">
        <f t="shared" si="4"/>
        <v>1541.51</v>
      </c>
    </row>
    <row r="153" spans="1:10" ht="14" x14ac:dyDescent="0.3">
      <c r="A153" s="60" t="s">
        <v>195</v>
      </c>
      <c r="B153" s="60" t="s">
        <v>41</v>
      </c>
      <c r="C153" s="59" t="s">
        <v>634</v>
      </c>
      <c r="D153" s="158" t="s">
        <v>227</v>
      </c>
      <c r="E153" s="159">
        <v>1</v>
      </c>
      <c r="F153" s="62" t="s">
        <v>378</v>
      </c>
      <c r="G153" s="160">
        <v>0</v>
      </c>
      <c r="H153" s="146">
        <v>308.3</v>
      </c>
      <c r="I153" s="146">
        <v>1233.21</v>
      </c>
      <c r="J153" s="150">
        <f t="shared" si="4"/>
        <v>1541.51</v>
      </c>
    </row>
    <row r="154" spans="1:10" ht="14" x14ac:dyDescent="0.3">
      <c r="A154" s="60" t="s">
        <v>187</v>
      </c>
      <c r="B154" s="60" t="s">
        <v>25</v>
      </c>
      <c r="C154" s="59" t="s">
        <v>637</v>
      </c>
      <c r="D154" s="158" t="s">
        <v>227</v>
      </c>
      <c r="E154" s="159">
        <v>1</v>
      </c>
      <c r="F154" s="92" t="s">
        <v>624</v>
      </c>
      <c r="G154" s="160">
        <v>0</v>
      </c>
      <c r="H154" s="147">
        <v>2600</v>
      </c>
      <c r="I154" s="147">
        <v>10400</v>
      </c>
      <c r="J154" s="146">
        <f t="shared" si="4"/>
        <v>13000</v>
      </c>
    </row>
    <row r="155" spans="1:10" ht="14" x14ac:dyDescent="0.3">
      <c r="A155" s="60" t="s">
        <v>180</v>
      </c>
      <c r="B155" s="63" t="s">
        <v>37</v>
      </c>
      <c r="C155" s="61" t="s">
        <v>226</v>
      </c>
      <c r="D155" s="158" t="s">
        <v>227</v>
      </c>
      <c r="E155" s="159">
        <v>1</v>
      </c>
      <c r="F155" s="155" t="s">
        <v>655</v>
      </c>
      <c r="G155" s="160">
        <v>0</v>
      </c>
      <c r="H155" s="146">
        <v>770.75</v>
      </c>
      <c r="I155" s="145">
        <v>3083.01</v>
      </c>
      <c r="J155" s="149">
        <f t="shared" si="4"/>
        <v>3853.76</v>
      </c>
    </row>
    <row r="156" spans="1:10" ht="14" x14ac:dyDescent="0.3">
      <c r="A156" s="60" t="s">
        <v>185</v>
      </c>
      <c r="B156" s="60" t="s">
        <v>29</v>
      </c>
      <c r="C156" s="59" t="s">
        <v>634</v>
      </c>
      <c r="D156" s="158" t="s">
        <v>227</v>
      </c>
      <c r="E156" s="159">
        <v>1</v>
      </c>
      <c r="F156" s="155" t="s">
        <v>754</v>
      </c>
      <c r="G156" s="160">
        <v>0</v>
      </c>
      <c r="H156" s="146">
        <v>1425.9</v>
      </c>
      <c r="I156" s="146">
        <v>5703.56</v>
      </c>
      <c r="J156" s="149">
        <f t="shared" si="4"/>
        <v>7129.4600000000009</v>
      </c>
    </row>
    <row r="157" spans="1:10" ht="14" x14ac:dyDescent="0.3">
      <c r="A157" s="60" t="s">
        <v>185</v>
      </c>
      <c r="B157" s="60" t="s">
        <v>29</v>
      </c>
      <c r="C157" s="59" t="s">
        <v>219</v>
      </c>
      <c r="D157" s="158" t="s">
        <v>407</v>
      </c>
      <c r="E157" s="159">
        <v>1</v>
      </c>
      <c r="F157" s="62" t="s">
        <v>420</v>
      </c>
      <c r="G157" s="160">
        <v>0</v>
      </c>
      <c r="H157" s="146"/>
      <c r="I157" s="146">
        <v>5703.56</v>
      </c>
      <c r="J157" s="149">
        <f t="shared" si="4"/>
        <v>5703.56</v>
      </c>
    </row>
    <row r="158" spans="1:10" ht="14" x14ac:dyDescent="0.3">
      <c r="A158" s="60" t="s">
        <v>180</v>
      </c>
      <c r="B158" s="63" t="s">
        <v>37</v>
      </c>
      <c r="C158" s="61" t="s">
        <v>219</v>
      </c>
      <c r="D158" s="158" t="s">
        <v>227</v>
      </c>
      <c r="E158" s="159">
        <v>1</v>
      </c>
      <c r="F158" s="155" t="s">
        <v>713</v>
      </c>
      <c r="G158" s="160">
        <v>0</v>
      </c>
      <c r="H158" s="146">
        <v>770.75</v>
      </c>
      <c r="I158" s="145">
        <v>3083.01</v>
      </c>
      <c r="J158" s="149">
        <f t="shared" si="4"/>
        <v>3853.76</v>
      </c>
    </row>
    <row r="159" spans="1:10" ht="14" x14ac:dyDescent="0.3">
      <c r="A159" s="60" t="s">
        <v>180</v>
      </c>
      <c r="B159" s="63" t="s">
        <v>37</v>
      </c>
      <c r="C159" s="59" t="s">
        <v>634</v>
      </c>
      <c r="D159" s="158" t="s">
        <v>227</v>
      </c>
      <c r="E159" s="159">
        <v>1</v>
      </c>
      <c r="F159" s="151" t="s">
        <v>385</v>
      </c>
      <c r="G159" s="160">
        <v>0</v>
      </c>
      <c r="H159" s="146">
        <v>770.75</v>
      </c>
      <c r="I159" s="145">
        <v>3083.01</v>
      </c>
      <c r="J159" s="149">
        <f t="shared" si="4"/>
        <v>3853.76</v>
      </c>
    </row>
    <row r="160" spans="1:10" ht="14" x14ac:dyDescent="0.3">
      <c r="A160" s="60" t="s">
        <v>181</v>
      </c>
      <c r="B160" s="61" t="s">
        <v>33</v>
      </c>
      <c r="C160" s="60" t="s">
        <v>636</v>
      </c>
      <c r="D160" s="158" t="s">
        <v>386</v>
      </c>
      <c r="E160" s="159">
        <v>1</v>
      </c>
      <c r="F160" s="61" t="s">
        <v>386</v>
      </c>
      <c r="G160" s="160">
        <v>0</v>
      </c>
      <c r="H160" s="146">
        <v>1079.06</v>
      </c>
      <c r="I160" s="145">
        <v>4316.21</v>
      </c>
      <c r="J160" s="149">
        <f t="shared" si="4"/>
        <v>5395.27</v>
      </c>
    </row>
    <row r="161" spans="1:30" ht="14" x14ac:dyDescent="0.3">
      <c r="A161" s="60" t="s">
        <v>196</v>
      </c>
      <c r="B161" s="61" t="s">
        <v>33</v>
      </c>
      <c r="C161" s="63" t="s">
        <v>679</v>
      </c>
      <c r="D161" s="158" t="s">
        <v>386</v>
      </c>
      <c r="E161" s="159">
        <v>1</v>
      </c>
      <c r="F161" s="62" t="s">
        <v>386</v>
      </c>
      <c r="G161" s="160">
        <v>0</v>
      </c>
      <c r="H161" s="146">
        <v>1079.06</v>
      </c>
      <c r="I161" s="145">
        <v>4316.21</v>
      </c>
      <c r="J161" s="149">
        <f t="shared" si="4"/>
        <v>5395.27</v>
      </c>
    </row>
    <row r="162" spans="1:30" ht="14" x14ac:dyDescent="0.3">
      <c r="A162" s="60" t="s">
        <v>183</v>
      </c>
      <c r="B162" s="61" t="s">
        <v>27</v>
      </c>
      <c r="C162" s="59" t="s">
        <v>222</v>
      </c>
      <c r="D162" s="158" t="s">
        <v>386</v>
      </c>
      <c r="E162" s="159">
        <v>1</v>
      </c>
      <c r="F162" s="60" t="s">
        <v>386</v>
      </c>
      <c r="G162" s="160">
        <v>0</v>
      </c>
      <c r="H162" s="146">
        <v>1695.65</v>
      </c>
      <c r="I162" s="146">
        <v>6782.61</v>
      </c>
      <c r="J162" s="149">
        <f t="shared" si="4"/>
        <v>8478.26</v>
      </c>
    </row>
    <row r="163" spans="1:30" ht="14.5" x14ac:dyDescent="0.3">
      <c r="A163" s="60" t="s">
        <v>183</v>
      </c>
      <c r="B163" s="61" t="s">
        <v>27</v>
      </c>
      <c r="C163" s="60" t="s">
        <v>219</v>
      </c>
      <c r="D163" s="158" t="s">
        <v>386</v>
      </c>
      <c r="E163" s="159">
        <v>1</v>
      </c>
      <c r="F163" s="92" t="s">
        <v>386</v>
      </c>
      <c r="G163" s="160">
        <v>0</v>
      </c>
      <c r="H163" s="146">
        <v>1695.65</v>
      </c>
      <c r="I163" s="146">
        <v>6782.61</v>
      </c>
      <c r="J163" s="149">
        <f t="shared" si="4"/>
        <v>8478.26</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60" t="s">
        <v>189</v>
      </c>
      <c r="B164" s="60" t="s">
        <v>31</v>
      </c>
      <c r="C164" s="61" t="s">
        <v>219</v>
      </c>
      <c r="D164" s="158" t="s">
        <v>386</v>
      </c>
      <c r="E164" s="159">
        <v>1</v>
      </c>
      <c r="F164" s="60" t="s">
        <v>386</v>
      </c>
      <c r="G164" s="160">
        <v>0</v>
      </c>
      <c r="H164" s="146">
        <v>1310.28</v>
      </c>
      <c r="I164" s="146">
        <v>5241.1099999999997</v>
      </c>
      <c r="J164" s="149">
        <f t="shared" si="4"/>
        <v>6551.3899999999994</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60" t="s">
        <v>187</v>
      </c>
      <c r="B165" s="60" t="s">
        <v>25</v>
      </c>
      <c r="C165" s="63" t="s">
        <v>637</v>
      </c>
      <c r="D165" s="158" t="s">
        <v>386</v>
      </c>
      <c r="E165" s="159">
        <v>1</v>
      </c>
      <c r="F165" s="155" t="s">
        <v>386</v>
      </c>
      <c r="G165" s="160">
        <v>0</v>
      </c>
      <c r="H165" s="147">
        <v>2600</v>
      </c>
      <c r="I165" s="147">
        <v>10400</v>
      </c>
      <c r="J165" s="146">
        <f t="shared" si="4"/>
        <v>13000</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60" t="s">
        <v>187</v>
      </c>
      <c r="B166" s="60" t="s">
        <v>25</v>
      </c>
      <c r="C166" s="60" t="s">
        <v>226</v>
      </c>
      <c r="D166" s="158" t="s">
        <v>386</v>
      </c>
      <c r="E166" s="159">
        <v>1</v>
      </c>
      <c r="F166" s="61" t="s">
        <v>386</v>
      </c>
      <c r="G166" s="160">
        <v>0</v>
      </c>
      <c r="H166" s="147">
        <v>2600</v>
      </c>
      <c r="I166" s="147">
        <v>10400</v>
      </c>
      <c r="J166" s="146">
        <f t="shared" si="4"/>
        <v>13000</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60" t="s">
        <v>205</v>
      </c>
      <c r="B167" s="60" t="s">
        <v>449</v>
      </c>
      <c r="C167" s="59" t="s">
        <v>634</v>
      </c>
      <c r="D167" s="158" t="s">
        <v>386</v>
      </c>
      <c r="E167" s="159">
        <v>1</v>
      </c>
      <c r="F167" s="129" t="s">
        <v>386</v>
      </c>
      <c r="G167" s="160">
        <v>0</v>
      </c>
      <c r="H167" s="146">
        <v>3709.68</v>
      </c>
      <c r="I167" s="146">
        <v>14838.72</v>
      </c>
      <c r="J167" s="149">
        <f t="shared" ref="J167:J174" si="5">H167+I167</f>
        <v>18548.399999999998</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188</v>
      </c>
      <c r="B168" s="55" t="s">
        <v>35</v>
      </c>
      <c r="C168" s="61" t="s">
        <v>226</v>
      </c>
      <c r="D168" s="158" t="s">
        <v>227</v>
      </c>
      <c r="E168" s="159">
        <v>1</v>
      </c>
      <c r="F168" s="60" t="s">
        <v>387</v>
      </c>
      <c r="G168" s="160">
        <v>0</v>
      </c>
      <c r="H168" s="146">
        <v>936.46</v>
      </c>
      <c r="I168" s="146">
        <v>3745.85</v>
      </c>
      <c r="J168" s="149">
        <f t="shared" si="5"/>
        <v>4682.3099999999995</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60" t="s">
        <v>182</v>
      </c>
      <c r="B169" s="59" t="s">
        <v>39</v>
      </c>
      <c r="C169" s="59" t="s">
        <v>634</v>
      </c>
      <c r="D169" s="158" t="s">
        <v>227</v>
      </c>
      <c r="E169" s="159">
        <v>1</v>
      </c>
      <c r="F169" s="156" t="s">
        <v>714</v>
      </c>
      <c r="G169" s="160">
        <v>0</v>
      </c>
      <c r="H169" s="146">
        <v>500.99</v>
      </c>
      <c r="I169" s="146">
        <v>2003.96</v>
      </c>
      <c r="J169" s="149">
        <f t="shared" si="5"/>
        <v>2504.9499999999998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60" t="s">
        <v>180</v>
      </c>
      <c r="B170" s="63" t="s">
        <v>37</v>
      </c>
      <c r="C170" s="61" t="s">
        <v>226</v>
      </c>
      <c r="D170" s="158" t="s">
        <v>227</v>
      </c>
      <c r="E170" s="159">
        <v>1</v>
      </c>
      <c r="F170" s="60" t="s">
        <v>715</v>
      </c>
      <c r="G170" s="160">
        <v>0</v>
      </c>
      <c r="H170" s="146">
        <v>770.75</v>
      </c>
      <c r="I170" s="145">
        <v>3083.01</v>
      </c>
      <c r="J170" s="149">
        <f t="shared" si="5"/>
        <v>3853.76</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60" t="s">
        <v>185</v>
      </c>
      <c r="B171" s="60" t="s">
        <v>29</v>
      </c>
      <c r="C171" s="61" t="s">
        <v>219</v>
      </c>
      <c r="D171" s="158" t="s">
        <v>227</v>
      </c>
      <c r="E171" s="159">
        <v>1</v>
      </c>
      <c r="F171" s="60" t="s">
        <v>388</v>
      </c>
      <c r="G171" s="160">
        <v>0</v>
      </c>
      <c r="H171" s="146">
        <v>1425.9</v>
      </c>
      <c r="I171" s="146">
        <v>5703.56</v>
      </c>
      <c r="J171" s="149">
        <f t="shared" si="5"/>
        <v>7129.4600000000009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60" t="s">
        <v>185</v>
      </c>
      <c r="B172" s="60" t="s">
        <v>29</v>
      </c>
      <c r="C172" s="61" t="s">
        <v>636</v>
      </c>
      <c r="D172" s="158" t="s">
        <v>227</v>
      </c>
      <c r="E172" s="159">
        <v>1</v>
      </c>
      <c r="F172" s="90" t="s">
        <v>716</v>
      </c>
      <c r="G172" s="160">
        <v>0</v>
      </c>
      <c r="H172" s="146">
        <v>1425.9</v>
      </c>
      <c r="I172" s="146">
        <v>5703.56</v>
      </c>
      <c r="J172" s="149">
        <f t="shared" si="5"/>
        <v>7129.4600000000009</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60" t="s">
        <v>180</v>
      </c>
      <c r="B173" s="63" t="s">
        <v>37</v>
      </c>
      <c r="C173" s="63" t="s">
        <v>219</v>
      </c>
      <c r="D173" s="158" t="s">
        <v>227</v>
      </c>
      <c r="E173" s="159">
        <v>1</v>
      </c>
      <c r="F173" s="90" t="s">
        <v>738</v>
      </c>
      <c r="G173" s="160">
        <v>0</v>
      </c>
      <c r="H173" s="146">
        <v>770.75</v>
      </c>
      <c r="I173" s="145">
        <v>3083.01</v>
      </c>
      <c r="J173" s="149">
        <f t="shared" si="5"/>
        <v>3853.76</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181</v>
      </c>
      <c r="B174" s="57" t="s">
        <v>33</v>
      </c>
      <c r="C174" s="59" t="s">
        <v>222</v>
      </c>
      <c r="D174" s="158" t="s">
        <v>227</v>
      </c>
      <c r="E174" s="159">
        <v>1</v>
      </c>
      <c r="F174" s="63" t="s">
        <v>609</v>
      </c>
      <c r="G174" s="160">
        <v>0</v>
      </c>
      <c r="H174" s="146">
        <v>1079.06</v>
      </c>
      <c r="I174" s="145">
        <v>4316.21</v>
      </c>
      <c r="J174" s="149">
        <f t="shared" si="5"/>
        <v>5395.27</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25.5" customHeight="1" x14ac:dyDescent="0.3">
      <c r="A176" s="22" t="s">
        <v>23</v>
      </c>
      <c r="B176" s="70" t="s">
        <v>437</v>
      </c>
      <c r="C176" s="23">
        <v>1</v>
      </c>
      <c r="D176" s="23">
        <v>0</v>
      </c>
      <c r="E176" s="23">
        <f t="shared" ref="E176:E187" si="6">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6"/>
        <v>7</v>
      </c>
      <c r="F177" s="24"/>
      <c r="G177" s="25">
        <f>SUMIF($B$7:$B$174,"DAS",$G$7:$G$174)</f>
        <v>0</v>
      </c>
      <c r="H177" s="25">
        <f>SUMIF($B$7:$B$174,"DIRETOR",$H$7:$H$174)-SUMIFS($H$7:$H$174,$D$7:$D$174,"VAGO",$B$7:$B$174,"DIRETOR")</f>
        <v>18548.399999999998</v>
      </c>
      <c r="I177" s="25">
        <f>SUMIF($B$7:$B$174,"DIRETOR",$I$7:$I$174)-SUMIFS($I$7:$I$174,$D$7:$D$174,"VAGO",$B$7:$B$174,"DIRETOR")</f>
        <v>89032.319999999992</v>
      </c>
      <c r="J177" s="25">
        <f>SUMIF($B$7:$B$174,"DIRETOR",$J$7:$J$174)</f>
        <v>126129.11999999998</v>
      </c>
      <c r="K177" s="26"/>
      <c r="L177" s="26"/>
      <c r="M177" s="26"/>
      <c r="N177" s="26"/>
      <c r="O177" s="26"/>
      <c r="P177" s="26"/>
      <c r="Q177" s="26"/>
    </row>
    <row r="178" spans="1:30" ht="28" x14ac:dyDescent="0.3">
      <c r="A178" s="22" t="s">
        <v>24</v>
      </c>
      <c r="B178" s="15" t="s">
        <v>25</v>
      </c>
      <c r="C178" s="23">
        <v>7</v>
      </c>
      <c r="D178" s="23">
        <v>2</v>
      </c>
      <c r="E178" s="23">
        <f>C178+D178</f>
        <v>9</v>
      </c>
      <c r="F178" s="27"/>
      <c r="G178" s="25">
        <f>SUMIF($B$7:$B$174,"DAS-1",$G$7:$G$174)</f>
        <v>0</v>
      </c>
      <c r="H178" s="25">
        <f>SUMIF($B$7:$B$174,"DAS-1",$H$7:$H$174)-SUMIFS($H$7:$H$174,$D$7:$D$174,"VAGO",$B$7:$B$174,"DAS-1")</f>
        <v>15600</v>
      </c>
      <c r="I178" s="25">
        <f>SUMIF($B$7:$B$174,"DAS-1",$I$7:$I$174)-SUMIFS($I$7:$I$174,$D$7:$D$174,"VAGO",$B$7:$B$174,"DAS-1")</f>
        <v>72800</v>
      </c>
      <c r="J178" s="25">
        <f>SUMIF($B$7:$B$174,"DAS-1",$J$7:$J$174)</f>
        <v>114400</v>
      </c>
      <c r="K178" s="97"/>
      <c r="L178" s="26"/>
      <c r="M178" s="26"/>
      <c r="N178" s="26"/>
      <c r="O178" s="26"/>
      <c r="P178" s="26"/>
      <c r="Q178" s="26"/>
    </row>
    <row r="179" spans="1:30" ht="28" x14ac:dyDescent="0.3">
      <c r="A179" s="22" t="s">
        <v>26</v>
      </c>
      <c r="B179" s="15" t="s">
        <v>27</v>
      </c>
      <c r="C179" s="23">
        <f>SUMIFS($E$7:$E$174,$B$7:$B$174,"DAS-2",$D$7:$D$174,"&lt;&gt;VAGO")</f>
        <v>26</v>
      </c>
      <c r="D179" s="23">
        <f>SUMIFS($E$7:$E$174,$B$7:$B$174,"DAS-2",$D$7:$D$174,"VAGO")</f>
        <v>2</v>
      </c>
      <c r="E179" s="23">
        <f t="shared" si="6"/>
        <v>28</v>
      </c>
      <c r="F179" s="27"/>
      <c r="G179" s="25">
        <f>SUMIF($B$7:$B$174,"DAS-2",$G$7:$G$174)</f>
        <v>0</v>
      </c>
      <c r="H179" s="25">
        <f>SUMIF($B$7:$B$174,"DAS-2",$H$7:$H$174)-SUMIFS($H$7:$H$174,$D$7:$D$174,"VAGO",$B$7:$B$174,"DAS-2")</f>
        <v>35608.650000000016</v>
      </c>
      <c r="I179" s="25">
        <f>SUMIF($B$7:$B$174,"DAS-2",$I$7:$I$174)-SUMIFS($I$7:$I$174,$D$7:$D$174,"VAGO",$B$7:$B$174,"DAS-2")</f>
        <v>176347.85999999987</v>
      </c>
      <c r="J179" s="25">
        <f>SUMIF($B$7:$B$174,"DAS-2",$J$7:$J$174)</f>
        <v>228913.03000000003</v>
      </c>
      <c r="K179" s="26"/>
      <c r="L179" s="26"/>
      <c r="M179" s="26"/>
      <c r="N179" s="26"/>
      <c r="O179" s="26"/>
      <c r="P179" s="26"/>
      <c r="Q179" s="26"/>
    </row>
    <row r="180" spans="1:30" ht="28" x14ac:dyDescent="0.3">
      <c r="A180" s="22" t="s">
        <v>28</v>
      </c>
      <c r="B180" s="15" t="s">
        <v>29</v>
      </c>
      <c r="C180" s="23">
        <v>13</v>
      </c>
      <c r="D180" s="23">
        <v>0</v>
      </c>
      <c r="E180" s="23">
        <f t="shared" si="6"/>
        <v>13</v>
      </c>
      <c r="F180" s="27"/>
      <c r="G180" s="25">
        <f>SUMIF($B$7:$B$174,"DAS-3",$G$7:$G$174)</f>
        <v>0</v>
      </c>
      <c r="H180" s="25">
        <f>SUMIF($B$7:$B$174,"DAS-3",$H$7:$H$174)-SUMIFS($H$7:$H$174,$D$7:$D$174,"VAGO",$B$7:$B$174,"DAS-3")</f>
        <v>15684.899999999998</v>
      </c>
      <c r="I180" s="25">
        <f>SUMIF($B$7:$B$174,"DAS-3",$I$7:$I$174)-SUMIFS($I$7:$I$174,$D$7:$D$174,"VAGO",$B$7:$B$174,"DAS-3")</f>
        <v>74146.279999999984</v>
      </c>
      <c r="J180" s="25">
        <f>SUMIF($B$7:$B$174,"DAS-3",$J$7:$J$174)</f>
        <v>89831.180000000008</v>
      </c>
      <c r="K180" s="26"/>
      <c r="L180" s="26"/>
      <c r="M180" s="26"/>
      <c r="N180" s="26"/>
      <c r="O180" s="26"/>
      <c r="P180" s="26"/>
      <c r="Q180" s="26"/>
    </row>
    <row r="181" spans="1:30" ht="28" x14ac:dyDescent="0.3">
      <c r="A181" s="28" t="s">
        <v>30</v>
      </c>
      <c r="B181" s="15" t="s">
        <v>31</v>
      </c>
      <c r="C181" s="23">
        <v>23</v>
      </c>
      <c r="D181" s="23">
        <v>1</v>
      </c>
      <c r="E181" s="23">
        <f t="shared" si="6"/>
        <v>24</v>
      </c>
      <c r="F181" s="29"/>
      <c r="G181" s="25">
        <f>SUMIF($B$7:$B$174,"DAS-4",$G$7:$G$174)</f>
        <v>0</v>
      </c>
      <c r="H181" s="25">
        <f>SUMIF($B$7:$B$174,"DAS-4",$H$7:$H$174)-SUMIFS($H$7:$H$174,$D$7:$D$174,"VAGO",$B$7:$B$174,"DAS-4")</f>
        <v>22274.76</v>
      </c>
      <c r="I181" s="25">
        <f>SUMIF($B$7:$B$174,"DAS-4",$I$7:$I$174)-SUMIFS($I$7:$I$174,$D$7:$D$174,"VAGO",$B$7:$B$174,"DAS-4")</f>
        <v>120545.53</v>
      </c>
      <c r="J181" s="25">
        <f>SUMIF($B$7:$B$174,"DAS-4",$J$7:$J$174)</f>
        <v>149371.68</v>
      </c>
      <c r="K181" s="26"/>
      <c r="L181" s="26"/>
      <c r="M181" s="26"/>
      <c r="N181" s="26"/>
      <c r="O181" s="26"/>
      <c r="P181" s="26"/>
      <c r="Q181" s="26"/>
    </row>
    <row r="182" spans="1:30" ht="28" x14ac:dyDescent="0.3">
      <c r="A182" s="28" t="s">
        <v>32</v>
      </c>
      <c r="B182" s="15" t="s">
        <v>33</v>
      </c>
      <c r="C182" s="23">
        <v>18</v>
      </c>
      <c r="D182" s="23">
        <v>2</v>
      </c>
      <c r="E182" s="23">
        <f t="shared" si="6"/>
        <v>20</v>
      </c>
      <c r="F182" s="29"/>
      <c r="G182" s="25">
        <f>SUMIF($B$7:$B$174,"DAS-5",$G$7:$G$174)</f>
        <v>0</v>
      </c>
      <c r="H182" s="25">
        <f>SUMIF($B$7:$B$174,"DAS-5",$H$7:$H$174)-SUMIFS($H$7:$H$174,$D$7:$D$174,"VAGO",$B$7:$B$174,"DAS-5")</f>
        <v>15106.839999999997</v>
      </c>
      <c r="I182" s="25">
        <f>SUMIF($B$7:$B$174,"DAS-5",$I$7:$I$174)-SUMIFS($I$7:$I$174,$D$7:$D$174,"VAGO",$B$7:$B$174,"DAS-5")</f>
        <v>77691.780000000028</v>
      </c>
      <c r="J182" s="25">
        <f>SUMIF($B$7:$B$174,"DAS-5",$J$7:$J$174)</f>
        <v>103589.16000000005</v>
      </c>
      <c r="K182" s="26"/>
      <c r="L182" s="26"/>
      <c r="M182" s="26"/>
      <c r="N182" s="26"/>
      <c r="O182" s="26"/>
      <c r="P182" s="26"/>
      <c r="Q182" s="26"/>
    </row>
    <row r="183" spans="1:30" ht="14.5" x14ac:dyDescent="0.3">
      <c r="A183" s="28" t="s">
        <v>34</v>
      </c>
      <c r="B183" s="15" t="s">
        <v>35</v>
      </c>
      <c r="C183" s="23">
        <v>5</v>
      </c>
      <c r="D183" s="23">
        <v>0</v>
      </c>
      <c r="E183" s="23">
        <f t="shared" si="6"/>
        <v>5</v>
      </c>
      <c r="F183" s="29"/>
      <c r="G183" s="25">
        <f>SUMIF($B$7:$B$174,"CAA-1",$G$7:$G$174)</f>
        <v>0</v>
      </c>
      <c r="H183" s="25">
        <f>SUMIF($B$7:$B$174,"CAA-1",$H$7:$H$174)-SUMIFS($H$7:$H$174,$D$7:$D$174,"VAGO",$B$7:$B$174,"CAA-1")</f>
        <v>4682.3</v>
      </c>
      <c r="I183" s="25">
        <f>SUMIF($B$7:$B$174,"CAA-1",$I$7:$I$174)-SUMIFS($I$7:$I$174,$D$7:$D$174,"VAGO",$B$7:$B$174,"CAA-1")</f>
        <v>18729.25</v>
      </c>
      <c r="J183" s="25">
        <f>SUMIF($B$7:$B$174,"CAA-1",$J$7:$J$174)</f>
        <v>23411.549999999996</v>
      </c>
      <c r="K183" s="26"/>
      <c r="L183" s="26"/>
      <c r="M183" s="26"/>
      <c r="N183" s="26"/>
      <c r="O183" s="26"/>
      <c r="P183" s="26"/>
      <c r="Q183" s="26"/>
    </row>
    <row r="184" spans="1:30" ht="14.5" x14ac:dyDescent="0.3">
      <c r="A184" s="28" t="s">
        <v>36</v>
      </c>
      <c r="B184" s="15" t="s">
        <v>37</v>
      </c>
      <c r="C184" s="23">
        <v>26</v>
      </c>
      <c r="D184" s="23">
        <v>0</v>
      </c>
      <c r="E184" s="23">
        <f t="shared" si="6"/>
        <v>26</v>
      </c>
      <c r="F184" s="29"/>
      <c r="G184" s="25">
        <f>SUMIF($B$7:$B$174,"CAA-2",$G$7:$G$174)</f>
        <v>0</v>
      </c>
      <c r="H184" s="25">
        <f>SUMIF($B$7:$B$174,"CAA-2",$H$7:$H$174)-SUMIFS($H$7:$H$174,$D$7:$D$174,"VAGO",$B$7:$B$174,"CAA-2")</f>
        <v>18498</v>
      </c>
      <c r="I184" s="25">
        <f>SUMIF($B$7:$B$174,"CAA-2",$I$7:$I$174)-SUMIFS($I$7:$I$174,$D$7:$D$174,"VAGO",$B$7:$B$174,"CAA-2")</f>
        <v>80158.260000000009</v>
      </c>
      <c r="J184" s="25">
        <f>SUMIF($B$7:$B$174,"CAA-2",$J$7:$J$174)</f>
        <v>98656.25999999998</v>
      </c>
      <c r="K184" s="26"/>
      <c r="L184" s="26"/>
      <c r="M184" s="26"/>
      <c r="N184" s="26"/>
      <c r="O184" s="26"/>
      <c r="P184" s="26"/>
      <c r="Q184" s="26"/>
    </row>
    <row r="185" spans="1:30" ht="14.5" x14ac:dyDescent="0.3">
      <c r="A185" s="28" t="s">
        <v>38</v>
      </c>
      <c r="B185" s="15" t="s">
        <v>39</v>
      </c>
      <c r="C185" s="23">
        <v>23</v>
      </c>
      <c r="D185" s="23">
        <v>0</v>
      </c>
      <c r="E185" s="23">
        <f t="shared" si="6"/>
        <v>23</v>
      </c>
      <c r="F185" s="27"/>
      <c r="G185" s="25">
        <f>SUMIF($B$7:$B$174,"CAA-3",$G$7:$G$174)</f>
        <v>0</v>
      </c>
      <c r="H185" s="25">
        <f>SUMIF($B$7:$B$174,"CAA-3",$H$7:$H$174)-SUMIFS($H$7:$H$174,$D$7:$D$174,"VAGO",$B$7:$B$174,"CAA-3")</f>
        <v>10019.799999999997</v>
      </c>
      <c r="I185" s="25">
        <f>SUMIF($B$7:$B$174,"CAA-3",$I$7:$I$174)-SUMIFS($I$7:$I$174,$D$7:$D$174,"VAGO",$B$7:$B$174,"CAA-3")</f>
        <v>46091.079999999987</v>
      </c>
      <c r="J185" s="25">
        <f>SUMIF($B$7:$B$174,"CAA-3",$J$7:$J$174)</f>
        <v>56110.879999999976</v>
      </c>
      <c r="K185" s="26"/>
      <c r="L185" s="26"/>
      <c r="M185" s="26"/>
      <c r="N185" s="26"/>
      <c r="O185" s="26"/>
      <c r="P185" s="26"/>
      <c r="Q185" s="26"/>
    </row>
    <row r="186" spans="1:30" ht="14.5" x14ac:dyDescent="0.3">
      <c r="A186" s="28" t="s">
        <v>40</v>
      </c>
      <c r="B186" s="15" t="s">
        <v>41</v>
      </c>
      <c r="C186" s="23">
        <v>10</v>
      </c>
      <c r="D186" s="23">
        <v>0</v>
      </c>
      <c r="E186" s="23">
        <f t="shared" si="6"/>
        <v>10</v>
      </c>
      <c r="F186" s="27"/>
      <c r="G186" s="25">
        <f>SUMIF($B$7:$B$174,"CAA-4",$G$7:$G$174)</f>
        <v>0</v>
      </c>
      <c r="H186" s="25">
        <f>SUMIF($B$7:$B$174,"CAA-4",$H$7:$H$174)-SUMIFS($H$7:$H$174,$D$7:$D$174,"VAGO",$B$7:$B$174,"CAA-4")</f>
        <v>3083.0000000000005</v>
      </c>
      <c r="I186" s="25">
        <f>SUMIF($B$7:$B$174,"CAA-4",$I$7:$I$174)-SUMIFS($I$7:$I$174,$D$7:$D$174,"VAGO",$B$7:$B$174,"CAA-4")</f>
        <v>12332.099999999999</v>
      </c>
      <c r="J186" s="25">
        <f>SUMIF($B$7:$B$174,"CAA-4",$J$7:$J$174)</f>
        <v>15415.1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6"/>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160</v>
      </c>
      <c r="D188" s="20">
        <f>SUM(D176:D187)</f>
        <v>8</v>
      </c>
      <c r="E188" s="20">
        <f>SUM(E176:E187)</f>
        <v>168</v>
      </c>
      <c r="F188" s="21"/>
      <c r="G188" s="30">
        <f t="shared" ref="G188:I188" si="7">SUM(G176:G187)</f>
        <v>0</v>
      </c>
      <c r="H188" s="30">
        <f t="shared" si="7"/>
        <v>169042.16999999995</v>
      </c>
      <c r="I188" s="30">
        <f t="shared" si="7"/>
        <v>791956.57999999984</v>
      </c>
      <c r="J188" s="30">
        <f>SUM(J176:J187)</f>
        <v>1039845.6000000001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8">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8"/>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9">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9"/>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9"/>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9"/>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9"/>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0">SUM(C196:C199)</f>
        <v>0</v>
      </c>
      <c r="D200" s="20">
        <f t="shared" si="10"/>
        <v>0</v>
      </c>
      <c r="E200" s="20">
        <f t="shared" si="10"/>
        <v>0</v>
      </c>
      <c r="F200" s="36"/>
      <c r="G200" s="39">
        <f t="shared" ref="G200:I200" si="11">SUM(G195:G199)</f>
        <v>0</v>
      </c>
      <c r="H200" s="39">
        <f t="shared" si="11"/>
        <v>0</v>
      </c>
      <c r="I200" s="39">
        <f t="shared" si="11"/>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684</v>
      </c>
      <c r="D205" s="94" t="s">
        <v>227</v>
      </c>
      <c r="E205" s="15">
        <v>1</v>
      </c>
      <c r="F205" s="88" t="s">
        <v>358</v>
      </c>
      <c r="G205" s="35">
        <v>0</v>
      </c>
      <c r="H205" s="126">
        <v>3900</v>
      </c>
      <c r="I205" s="16">
        <f t="shared" ref="I205:I209" si="12">SUM(G205:H205)</f>
        <v>3900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126">
        <v>1800</v>
      </c>
      <c r="I206" s="16">
        <f t="shared" si="12"/>
        <v>1800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684</v>
      </c>
      <c r="D207" s="94" t="s">
        <v>407</v>
      </c>
      <c r="E207" s="15">
        <v>1</v>
      </c>
      <c r="F207" s="89" t="s">
        <v>365</v>
      </c>
      <c r="G207" s="35"/>
      <c r="H207" s="126">
        <v>1800</v>
      </c>
      <c r="I207" s="16">
        <f t="shared" si="12"/>
        <v>1800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226</v>
      </c>
      <c r="D208" s="94" t="s">
        <v>227</v>
      </c>
      <c r="E208" s="15">
        <v>1</v>
      </c>
      <c r="F208" s="60" t="s">
        <v>581</v>
      </c>
      <c r="G208" s="35"/>
      <c r="H208" s="126">
        <v>1800</v>
      </c>
      <c r="I208" s="16">
        <f t="shared" si="12"/>
        <v>1800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126">
        <v>1800</v>
      </c>
      <c r="I209" s="16">
        <f t="shared" si="12"/>
        <v>1800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407</v>
      </c>
      <c r="E213" s="15">
        <v>1</v>
      </c>
      <c r="F213" s="84" t="s">
        <v>414</v>
      </c>
      <c r="G213" s="35">
        <v>0</v>
      </c>
      <c r="H213" s="126">
        <v>3900</v>
      </c>
      <c r="I213" s="16">
        <f t="shared" ref="I213:I217" si="13">SUM(G213:H213)</f>
        <v>3900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684</v>
      </c>
      <c r="D214" s="94" t="s">
        <v>227</v>
      </c>
      <c r="E214" s="15">
        <v>1</v>
      </c>
      <c r="F214" s="92" t="s">
        <v>675</v>
      </c>
      <c r="G214" s="35"/>
      <c r="H214" s="126">
        <v>1800</v>
      </c>
      <c r="I214" s="16">
        <f t="shared" si="13"/>
        <v>1800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92" t="s">
        <v>288</v>
      </c>
      <c r="G215" s="35"/>
      <c r="H215" s="126">
        <v>1800</v>
      </c>
      <c r="I215" s="16">
        <f t="shared" si="13"/>
        <v>1800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222</v>
      </c>
      <c r="D216" s="94" t="s">
        <v>227</v>
      </c>
      <c r="E216" s="15">
        <v>1</v>
      </c>
      <c r="F216" s="92" t="s">
        <v>228</v>
      </c>
      <c r="G216" s="35"/>
      <c r="H216" s="126">
        <v>1800</v>
      </c>
      <c r="I216" s="16">
        <f t="shared" si="13"/>
        <v>1800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226</v>
      </c>
      <c r="D217" s="94" t="s">
        <v>407</v>
      </c>
      <c r="E217" s="15">
        <v>1</v>
      </c>
      <c r="F217" s="84" t="s">
        <v>409</v>
      </c>
      <c r="G217" s="35"/>
      <c r="H217" s="126">
        <v>1800</v>
      </c>
      <c r="I217" s="16">
        <f t="shared" si="13"/>
        <v>1800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684</v>
      </c>
      <c r="D221" s="94" t="s">
        <v>407</v>
      </c>
      <c r="E221" s="15">
        <v>1</v>
      </c>
      <c r="F221" s="92" t="s">
        <v>681</v>
      </c>
      <c r="G221" s="35">
        <v>0</v>
      </c>
      <c r="H221" s="126">
        <v>3900</v>
      </c>
      <c r="I221" s="16">
        <f t="shared" ref="I221:I225" si="14">SUM(G221:H221)</f>
        <v>3900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63" t="s">
        <v>679</v>
      </c>
      <c r="D222" s="94" t="s">
        <v>227</v>
      </c>
      <c r="E222" s="15">
        <v>1</v>
      </c>
      <c r="F222" s="60" t="s">
        <v>249</v>
      </c>
      <c r="G222" s="35"/>
      <c r="H222" s="126">
        <v>1800</v>
      </c>
      <c r="I222" s="16">
        <f t="shared" si="14"/>
        <v>1800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126">
        <v>1800</v>
      </c>
      <c r="I223" s="16">
        <f t="shared" si="14"/>
        <v>1800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684</v>
      </c>
      <c r="D224" s="94" t="s">
        <v>227</v>
      </c>
      <c r="E224" s="15">
        <v>1</v>
      </c>
      <c r="F224" s="92" t="s">
        <v>738</v>
      </c>
      <c r="G224" s="35"/>
      <c r="H224" s="126">
        <v>1800</v>
      </c>
      <c r="I224" s="16">
        <f t="shared" si="14"/>
        <v>1800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684</v>
      </c>
      <c r="D225" s="94" t="s">
        <v>227</v>
      </c>
      <c r="E225" s="15">
        <v>1</v>
      </c>
      <c r="F225" s="90" t="s">
        <v>661</v>
      </c>
      <c r="G225" s="35"/>
      <c r="H225" s="126">
        <v>1800</v>
      </c>
      <c r="I225" s="16">
        <f t="shared" si="14"/>
        <v>1800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5">C227+D227</f>
        <v>1</v>
      </c>
      <c r="F227" s="24"/>
      <c r="G227" s="16">
        <f>SUMIF($A$205:$A$209,"PRESIDENTE",$G$205:$G$209)</f>
        <v>0</v>
      </c>
      <c r="H227" s="16">
        <f>SUMIF($A$205:$A$209,"PRESIDENTE",$H$205:$H$209)</f>
        <v>3900</v>
      </c>
      <c r="I227" s="16">
        <f>H227+G227</f>
        <v>3900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5"/>
        <v>4</v>
      </c>
      <c r="F228" s="24"/>
      <c r="G228" s="16">
        <f>SUMIF($A$205:$A$209,"MEMBRO",$G$205:$G$209)</f>
        <v>0</v>
      </c>
      <c r="H228" s="16">
        <f>SUMIF($A$205:$A$209,"MEMBRO",$H$205:$H$209)</f>
        <v>7200</v>
      </c>
      <c r="I228" s="16">
        <f t="shared" ref="I228:I232" si="16">H228+G228</f>
        <v>7200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5"/>
        <v>1</v>
      </c>
      <c r="F229" s="24"/>
      <c r="G229" s="16">
        <f>SUMIF($A$213:$A$218,"PRESIDENTE",$G$213:$G$218)</f>
        <v>0</v>
      </c>
      <c r="H229" s="16">
        <f>SUMIF($A$213:$A$218,"PRESIDENTE",$H$213:$H$218)</f>
        <v>3900</v>
      </c>
      <c r="I229" s="16">
        <f t="shared" si="16"/>
        <v>3900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5"/>
        <v>4</v>
      </c>
      <c r="F230" s="24"/>
      <c r="G230" s="16">
        <f>SUMIF($A$213:$A$218,"MEMBRO",$G$213:$G$218)</f>
        <v>0</v>
      </c>
      <c r="H230" s="16">
        <f>SUMIF($A$213:$A$218,"MEMBRO",$H$213:$H$218)</f>
        <v>7200</v>
      </c>
      <c r="I230" s="16">
        <f t="shared" si="16"/>
        <v>7200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5"/>
        <v>1</v>
      </c>
      <c r="F231" s="24"/>
      <c r="G231" s="16">
        <f>SUMIF($A$220:$A$225,"PRESIDENTE",$G$220:$G$225)</f>
        <v>0</v>
      </c>
      <c r="H231" s="16">
        <f>SUMIF($A$220:$A$225,"PRESIDENTE",$H$220:$H$225)</f>
        <v>3900</v>
      </c>
      <c r="I231" s="16">
        <f t="shared" si="16"/>
        <v>3900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5"/>
        <v>4</v>
      </c>
      <c r="F232" s="24"/>
      <c r="G232" s="16">
        <f>SUMIF($A$220:$A$225,"MEMBRO",$G$205:$G$225)</f>
        <v>0</v>
      </c>
      <c r="H232" s="16">
        <f>SUMIF($A$220:$A$225,"MEMBRO",$H$220:$H$225)</f>
        <v>7200</v>
      </c>
      <c r="I232" s="16">
        <f t="shared" si="16"/>
        <v>7200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33300</v>
      </c>
      <c r="I233" s="39">
        <f>SUM(I227:I232)</f>
        <v>33300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7">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7"/>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7"/>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7"/>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7"/>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407</v>
      </c>
      <c r="E243" s="15">
        <v>1</v>
      </c>
      <c r="F243" s="92" t="s">
        <v>419</v>
      </c>
      <c r="G243" s="35">
        <v>0</v>
      </c>
      <c r="H243" s="126">
        <v>5036.21</v>
      </c>
      <c r="I243" s="16">
        <f t="shared" si="17"/>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668</v>
      </c>
      <c r="G244" s="35">
        <v>0</v>
      </c>
      <c r="H244" s="126">
        <v>5036.21</v>
      </c>
      <c r="I244" s="16">
        <f t="shared" si="17"/>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92" t="s">
        <v>720</v>
      </c>
      <c r="G245" s="35">
        <v>0</v>
      </c>
      <c r="H245" s="126">
        <v>5036.21</v>
      </c>
      <c r="I245" s="16">
        <f t="shared" si="17"/>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8">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v>7</v>
      </c>
      <c r="D248" s="23">
        <v>0</v>
      </c>
      <c r="E248" s="23">
        <f t="shared" si="18"/>
        <v>7</v>
      </c>
      <c r="F248" s="24"/>
      <c r="G248" s="16">
        <f>SUMIF($A$238:$A$245,"MEMBRO",$G$238:$G$245)</f>
        <v>0</v>
      </c>
      <c r="H248" s="16">
        <f>SUMIF($A$238:$A$245,"MEMBRO",$H$238:$H$245)</f>
        <v>35253.47</v>
      </c>
      <c r="I248" s="16">
        <f t="shared" ref="I248" si="19">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92" t="s">
        <v>721</v>
      </c>
      <c r="G254" s="35">
        <v>0</v>
      </c>
      <c r="H254" s="126">
        <v>2014.48</v>
      </c>
      <c r="I254" s="16">
        <f t="shared" ref="I254:I256" si="20">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20"/>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92" t="s">
        <v>722</v>
      </c>
      <c r="G256" s="35">
        <v>0</v>
      </c>
      <c r="H256" s="126">
        <v>2014.48</v>
      </c>
      <c r="I256" s="16">
        <f t="shared" si="20"/>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1">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1"/>
        <v>2</v>
      </c>
      <c r="F259" s="24"/>
      <c r="G259" s="16">
        <f>SUMIF($A$254:$A$256,"MEMBRO",$G$254:$G$256)</f>
        <v>0</v>
      </c>
      <c r="H259" s="16">
        <f>SUMIF($A$254:$A$256,"MEMBRO",$H$254:$H$256)</f>
        <v>4028.96</v>
      </c>
      <c r="I259" s="16">
        <f t="shared" ref="I259" si="22">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92" t="s">
        <v>672</v>
      </c>
      <c r="G265" s="35">
        <v>0</v>
      </c>
      <c r="H265" s="126">
        <v>2014.48</v>
      </c>
      <c r="I265" s="16">
        <f t="shared" ref="I265:I267" si="23">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92" t="s">
        <v>671</v>
      </c>
      <c r="G266" s="35">
        <v>0</v>
      </c>
      <c r="H266" s="126">
        <v>2014.48</v>
      </c>
      <c r="I266" s="16">
        <f t="shared" si="23"/>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92" t="s">
        <v>673</v>
      </c>
      <c r="G267" s="35">
        <v>0</v>
      </c>
      <c r="H267" s="126">
        <v>2014.48</v>
      </c>
      <c r="I267" s="16">
        <f t="shared" si="23"/>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4">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4"/>
        <v>2</v>
      </c>
      <c r="F270" s="24"/>
      <c r="G270" s="16">
        <f>SUMIF($A$265:$A$267,"MEMBRO",$G$265:$G$267)</f>
        <v>0</v>
      </c>
      <c r="H270" s="16">
        <f>SUMIF($A$265:$A$267,"MEMBRO",$H$265:$H$267)</f>
        <v>4028.96</v>
      </c>
      <c r="I270" s="16">
        <f t="shared" ref="I270" si="25">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6">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60" t="s">
        <v>402</v>
      </c>
      <c r="B276" s="93" t="s">
        <v>93</v>
      </c>
      <c r="C276" s="79" t="s">
        <v>636</v>
      </c>
      <c r="D276" s="71" t="s">
        <v>407</v>
      </c>
      <c r="E276" s="53">
        <v>1</v>
      </c>
      <c r="F276" s="84" t="s">
        <v>433</v>
      </c>
      <c r="G276" s="54">
        <v>0</v>
      </c>
      <c r="H276" s="86">
        <v>1392.8</v>
      </c>
      <c r="I276" s="127">
        <f t="shared" si="26"/>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4" t="s">
        <v>410</v>
      </c>
      <c r="G277" s="54">
        <v>0</v>
      </c>
      <c r="H277" s="86">
        <v>1392.8</v>
      </c>
      <c r="I277" s="127">
        <f t="shared" si="26"/>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6"/>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6"/>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4" t="s">
        <v>413</v>
      </c>
      <c r="G280" s="54">
        <v>0</v>
      </c>
      <c r="H280" s="86">
        <v>1392.8</v>
      </c>
      <c r="I280" s="127">
        <f t="shared" si="26"/>
        <v>1392.8</v>
      </c>
    </row>
    <row r="281" spans="1:30" ht="14.5" x14ac:dyDescent="0.3">
      <c r="A281" s="55" t="s">
        <v>394</v>
      </c>
      <c r="B281" s="93" t="s">
        <v>93</v>
      </c>
      <c r="C281" s="79" t="s">
        <v>636</v>
      </c>
      <c r="D281" s="71" t="s">
        <v>407</v>
      </c>
      <c r="E281" s="53">
        <v>1</v>
      </c>
      <c r="F281" s="84" t="s">
        <v>414</v>
      </c>
      <c r="G281" s="54">
        <v>0</v>
      </c>
      <c r="H281" s="86">
        <v>1392.8</v>
      </c>
      <c r="I281" s="127">
        <f t="shared" si="26"/>
        <v>1392.8</v>
      </c>
    </row>
    <row r="282" spans="1:30" ht="14.5" x14ac:dyDescent="0.3">
      <c r="A282" s="55" t="s">
        <v>394</v>
      </c>
      <c r="B282" s="93" t="s">
        <v>93</v>
      </c>
      <c r="C282" s="79" t="s">
        <v>636</v>
      </c>
      <c r="D282" s="71" t="s">
        <v>407</v>
      </c>
      <c r="E282" s="53">
        <v>1</v>
      </c>
      <c r="F282" s="84" t="s">
        <v>415</v>
      </c>
      <c r="G282" s="54">
        <v>0</v>
      </c>
      <c r="H282" s="86">
        <v>1392.8</v>
      </c>
      <c r="I282" s="127">
        <f t="shared" si="26"/>
        <v>1392.8</v>
      </c>
    </row>
    <row r="283" spans="1:30" ht="14.5" x14ac:dyDescent="0.3">
      <c r="A283" s="80" t="s">
        <v>393</v>
      </c>
      <c r="B283" s="93" t="s">
        <v>93</v>
      </c>
      <c r="C283" s="77" t="s">
        <v>226</v>
      </c>
      <c r="D283" s="71" t="s">
        <v>407</v>
      </c>
      <c r="E283" s="53">
        <v>1</v>
      </c>
      <c r="F283" s="168" t="s">
        <v>416</v>
      </c>
      <c r="G283" s="54">
        <v>0</v>
      </c>
      <c r="H283" s="86">
        <v>1392.8</v>
      </c>
      <c r="I283" s="127">
        <f t="shared" si="26"/>
        <v>1392.8</v>
      </c>
    </row>
    <row r="284" spans="1:30" ht="14.5" x14ac:dyDescent="0.3">
      <c r="A284" s="60" t="s">
        <v>395</v>
      </c>
      <c r="B284" s="93" t="s">
        <v>93</v>
      </c>
      <c r="C284" s="79" t="s">
        <v>226</v>
      </c>
      <c r="D284" s="71" t="s">
        <v>407</v>
      </c>
      <c r="E284" s="53">
        <v>1</v>
      </c>
      <c r="F284" s="84" t="s">
        <v>417</v>
      </c>
      <c r="G284" s="54">
        <v>0</v>
      </c>
      <c r="H284" s="86">
        <v>1392.8</v>
      </c>
      <c r="I284" s="127">
        <f t="shared" si="26"/>
        <v>1392.8</v>
      </c>
    </row>
    <row r="285" spans="1:30" ht="14.5" x14ac:dyDescent="0.3">
      <c r="A285" s="60" t="s">
        <v>396</v>
      </c>
      <c r="B285" s="93" t="s">
        <v>93</v>
      </c>
      <c r="C285" s="79" t="s">
        <v>636</v>
      </c>
      <c r="D285" s="71" t="s">
        <v>407</v>
      </c>
      <c r="E285" s="53">
        <v>1</v>
      </c>
      <c r="F285" s="81" t="s">
        <v>418</v>
      </c>
      <c r="G285" s="54">
        <v>0</v>
      </c>
      <c r="H285" s="86">
        <v>1392.8</v>
      </c>
      <c r="I285" s="127">
        <f t="shared" si="26"/>
        <v>1392.8</v>
      </c>
    </row>
    <row r="286" spans="1:30" ht="14.5" x14ac:dyDescent="0.3">
      <c r="A286" s="60" t="s">
        <v>393</v>
      </c>
      <c r="B286" s="93" t="s">
        <v>93</v>
      </c>
      <c r="C286" s="79" t="s">
        <v>219</v>
      </c>
      <c r="D286" s="71" t="s">
        <v>407</v>
      </c>
      <c r="E286" s="53">
        <v>1</v>
      </c>
      <c r="F286" s="81" t="s">
        <v>419</v>
      </c>
      <c r="G286" s="54">
        <v>0</v>
      </c>
      <c r="H286" s="86">
        <v>1392.8</v>
      </c>
      <c r="I286" s="127">
        <f t="shared" si="26"/>
        <v>1392.8</v>
      </c>
    </row>
    <row r="287" spans="1:30" ht="14.5" x14ac:dyDescent="0.3">
      <c r="A287" s="60" t="s">
        <v>393</v>
      </c>
      <c r="B287" s="93" t="s">
        <v>93</v>
      </c>
      <c r="C287" s="63" t="s">
        <v>679</v>
      </c>
      <c r="D287" s="52" t="s">
        <v>407</v>
      </c>
      <c r="E287" s="53">
        <v>1</v>
      </c>
      <c r="F287" s="81" t="s">
        <v>511</v>
      </c>
      <c r="G287" s="54">
        <v>0</v>
      </c>
      <c r="H287" s="86">
        <v>1392.8</v>
      </c>
      <c r="I287" s="127">
        <f t="shared" si="26"/>
        <v>1392.8</v>
      </c>
    </row>
    <row r="288" spans="1:30" ht="14.5" x14ac:dyDescent="0.3">
      <c r="A288" s="60" t="s">
        <v>573</v>
      </c>
      <c r="B288" s="93" t="s">
        <v>448</v>
      </c>
      <c r="C288" s="79" t="s">
        <v>634</v>
      </c>
      <c r="D288" s="71" t="s">
        <v>407</v>
      </c>
      <c r="E288" s="53">
        <v>1</v>
      </c>
      <c r="F288" s="81" t="s">
        <v>542</v>
      </c>
      <c r="G288" s="54">
        <v>0</v>
      </c>
      <c r="H288" s="86">
        <v>849.76</v>
      </c>
      <c r="I288" s="127">
        <f t="shared" si="26"/>
        <v>849.76</v>
      </c>
    </row>
    <row r="289" spans="1:30" ht="14.5" x14ac:dyDescent="0.3">
      <c r="A289" s="60" t="s">
        <v>393</v>
      </c>
      <c r="B289" s="93" t="s">
        <v>448</v>
      </c>
      <c r="C289" s="79" t="s">
        <v>219</v>
      </c>
      <c r="D289" s="71" t="s">
        <v>407</v>
      </c>
      <c r="E289" s="53">
        <v>1</v>
      </c>
      <c r="F289" s="84" t="s">
        <v>422</v>
      </c>
      <c r="G289" s="54">
        <v>0</v>
      </c>
      <c r="H289" s="86">
        <v>849.76</v>
      </c>
      <c r="I289" s="127">
        <f t="shared" si="26"/>
        <v>849.76</v>
      </c>
    </row>
    <row r="290" spans="1:30" ht="14.5" x14ac:dyDescent="0.3">
      <c r="A290" s="60" t="s">
        <v>683</v>
      </c>
      <c r="B290" s="163" t="s">
        <v>448</v>
      </c>
      <c r="C290" s="79" t="s">
        <v>634</v>
      </c>
      <c r="D290" s="164" t="s">
        <v>407</v>
      </c>
      <c r="E290" s="53">
        <v>1</v>
      </c>
      <c r="F290" s="81" t="s">
        <v>682</v>
      </c>
      <c r="G290" s="54">
        <v>0</v>
      </c>
      <c r="H290" s="86">
        <v>849.76</v>
      </c>
      <c r="I290" s="127">
        <f t="shared" si="26"/>
        <v>849.76</v>
      </c>
    </row>
    <row r="291" spans="1:30" ht="14.5" x14ac:dyDescent="0.3">
      <c r="A291" s="60" t="s">
        <v>399</v>
      </c>
      <c r="B291" s="93" t="s">
        <v>448</v>
      </c>
      <c r="C291" s="79" t="s">
        <v>634</v>
      </c>
      <c r="D291" s="71" t="s">
        <v>407</v>
      </c>
      <c r="E291" s="53">
        <v>1</v>
      </c>
      <c r="F291" s="84" t="s">
        <v>424</v>
      </c>
      <c r="G291" s="54">
        <v>0</v>
      </c>
      <c r="H291" s="86">
        <v>849.76</v>
      </c>
      <c r="I291" s="127">
        <f t="shared" si="26"/>
        <v>849.76</v>
      </c>
    </row>
    <row r="292" spans="1:30" ht="14.5" x14ac:dyDescent="0.3">
      <c r="A292" s="60" t="s">
        <v>400</v>
      </c>
      <c r="B292" s="93" t="s">
        <v>448</v>
      </c>
      <c r="C292" s="79" t="s">
        <v>636</v>
      </c>
      <c r="D292" s="71" t="s">
        <v>407</v>
      </c>
      <c r="E292" s="53">
        <v>1</v>
      </c>
      <c r="F292" s="84" t="s">
        <v>425</v>
      </c>
      <c r="G292" s="54">
        <v>0</v>
      </c>
      <c r="H292" s="86">
        <v>849.76</v>
      </c>
      <c r="I292" s="127">
        <f t="shared" si="26"/>
        <v>849.76</v>
      </c>
    </row>
    <row r="293" spans="1:30" ht="14.5" x14ac:dyDescent="0.3">
      <c r="A293" s="60" t="s">
        <v>401</v>
      </c>
      <c r="B293" s="93" t="s">
        <v>448</v>
      </c>
      <c r="C293" s="79" t="s">
        <v>634</v>
      </c>
      <c r="D293" s="71" t="s">
        <v>407</v>
      </c>
      <c r="E293" s="53">
        <v>1</v>
      </c>
      <c r="F293" s="84" t="s">
        <v>426</v>
      </c>
      <c r="G293" s="54">
        <v>0</v>
      </c>
      <c r="H293" s="86">
        <v>849.76</v>
      </c>
      <c r="I293" s="127">
        <f t="shared" si="26"/>
        <v>849.76</v>
      </c>
    </row>
    <row r="294" spans="1:30" ht="14.5" x14ac:dyDescent="0.3">
      <c r="A294" s="60" t="s">
        <v>402</v>
      </c>
      <c r="B294" s="93" t="s">
        <v>448</v>
      </c>
      <c r="C294" s="79" t="s">
        <v>636</v>
      </c>
      <c r="D294" s="71" t="s">
        <v>407</v>
      </c>
      <c r="E294" s="53">
        <v>1</v>
      </c>
      <c r="F294" s="81" t="s">
        <v>427</v>
      </c>
      <c r="G294" s="54">
        <v>0</v>
      </c>
      <c r="H294" s="86">
        <v>849.76</v>
      </c>
      <c r="I294" s="127">
        <f t="shared" si="26"/>
        <v>849.76</v>
      </c>
    </row>
    <row r="295" spans="1:30" ht="14.5" x14ac:dyDescent="0.3">
      <c r="A295" s="60" t="s">
        <v>403</v>
      </c>
      <c r="B295" s="93" t="s">
        <v>448</v>
      </c>
      <c r="C295" s="79" t="s">
        <v>222</v>
      </c>
      <c r="D295" s="71" t="s">
        <v>407</v>
      </c>
      <c r="E295" s="53">
        <v>1</v>
      </c>
      <c r="F295" s="84" t="s">
        <v>428</v>
      </c>
      <c r="G295" s="54">
        <v>0</v>
      </c>
      <c r="H295" s="86">
        <v>849.76</v>
      </c>
      <c r="I295" s="127">
        <f t="shared" si="26"/>
        <v>849.76</v>
      </c>
    </row>
    <row r="296" spans="1:30" ht="14.5" x14ac:dyDescent="0.3">
      <c r="A296" s="60" t="s">
        <v>398</v>
      </c>
      <c r="B296" s="93" t="s">
        <v>448</v>
      </c>
      <c r="C296" s="79" t="s">
        <v>222</v>
      </c>
      <c r="D296" s="71" t="s">
        <v>407</v>
      </c>
      <c r="E296" s="53">
        <v>1</v>
      </c>
      <c r="F296" s="84" t="s">
        <v>429</v>
      </c>
      <c r="G296" s="54">
        <v>0</v>
      </c>
      <c r="H296" s="86">
        <v>849.76</v>
      </c>
      <c r="I296" s="127">
        <f t="shared" si="26"/>
        <v>849.76</v>
      </c>
    </row>
    <row r="297" spans="1:30" ht="14.5" x14ac:dyDescent="0.3">
      <c r="A297" s="60" t="s">
        <v>393</v>
      </c>
      <c r="B297" s="93" t="s">
        <v>448</v>
      </c>
      <c r="C297" s="79" t="s">
        <v>226</v>
      </c>
      <c r="D297" s="71" t="s">
        <v>407</v>
      </c>
      <c r="E297" s="53">
        <v>1</v>
      </c>
      <c r="F297" s="81" t="s">
        <v>430</v>
      </c>
      <c r="G297" s="54">
        <v>0</v>
      </c>
      <c r="H297" s="86">
        <v>849.76</v>
      </c>
      <c r="I297" s="127">
        <f t="shared" si="26"/>
        <v>849.76</v>
      </c>
    </row>
    <row r="298" spans="1:30" ht="14.5" x14ac:dyDescent="0.3">
      <c r="A298" s="60" t="s">
        <v>404</v>
      </c>
      <c r="B298" s="93" t="s">
        <v>448</v>
      </c>
      <c r="C298" s="79" t="s">
        <v>634</v>
      </c>
      <c r="D298" s="71" t="s">
        <v>407</v>
      </c>
      <c r="E298" s="53">
        <v>1</v>
      </c>
      <c r="F298" s="84" t="s">
        <v>431</v>
      </c>
      <c r="G298" s="54">
        <v>0</v>
      </c>
      <c r="H298" s="86">
        <v>849.76</v>
      </c>
      <c r="I298" s="127">
        <f t="shared" si="26"/>
        <v>849.76</v>
      </c>
    </row>
    <row r="299" spans="1:30" ht="14.5" x14ac:dyDescent="0.3">
      <c r="A299" s="60" t="s">
        <v>688</v>
      </c>
      <c r="B299" s="93" t="s">
        <v>448</v>
      </c>
      <c r="C299" s="79" t="s">
        <v>219</v>
      </c>
      <c r="D299" s="71" t="s">
        <v>407</v>
      </c>
      <c r="E299" s="53">
        <v>1</v>
      </c>
      <c r="F299" s="81" t="s">
        <v>689</v>
      </c>
      <c r="G299" s="54">
        <v>0</v>
      </c>
      <c r="H299" s="86">
        <v>849.76</v>
      </c>
      <c r="I299" s="127">
        <f t="shared" si="26"/>
        <v>849.76</v>
      </c>
    </row>
    <row r="300" spans="1:30" ht="14.5" x14ac:dyDescent="0.3">
      <c r="A300" s="60" t="s">
        <v>403</v>
      </c>
      <c r="B300" s="93" t="s">
        <v>448</v>
      </c>
      <c r="C300" s="63" t="s">
        <v>679</v>
      </c>
      <c r="D300" s="71" t="s">
        <v>407</v>
      </c>
      <c r="E300" s="53">
        <v>1</v>
      </c>
      <c r="F300" s="84" t="s">
        <v>434</v>
      </c>
      <c r="G300" s="54">
        <v>0</v>
      </c>
      <c r="H300" s="86">
        <v>849.76</v>
      </c>
      <c r="I300" s="127">
        <f t="shared" si="26"/>
        <v>849.76</v>
      </c>
    </row>
    <row r="301" spans="1:30" ht="14.5" x14ac:dyDescent="0.3">
      <c r="A301" s="60" t="s">
        <v>406</v>
      </c>
      <c r="B301" s="93" t="s">
        <v>448</v>
      </c>
      <c r="C301" s="79" t="s">
        <v>219</v>
      </c>
      <c r="D301" s="71" t="s">
        <v>407</v>
      </c>
      <c r="E301" s="53">
        <v>1</v>
      </c>
      <c r="F301" s="81" t="s">
        <v>435</v>
      </c>
      <c r="G301" s="54">
        <v>0</v>
      </c>
      <c r="H301" s="86">
        <v>849.76</v>
      </c>
      <c r="I301" s="127">
        <f t="shared" si="26"/>
        <v>849.76</v>
      </c>
    </row>
    <row r="302" spans="1:30" ht="14.5" x14ac:dyDescent="0.3">
      <c r="A302" s="60" t="s">
        <v>744</v>
      </c>
      <c r="B302" s="93" t="s">
        <v>448</v>
      </c>
      <c r="C302" s="77" t="s">
        <v>226</v>
      </c>
      <c r="D302" s="71" t="s">
        <v>407</v>
      </c>
      <c r="E302" s="53">
        <v>1</v>
      </c>
      <c r="F302" s="81" t="s">
        <v>755</v>
      </c>
      <c r="G302" s="54">
        <v>0</v>
      </c>
      <c r="H302" s="86">
        <v>849.76</v>
      </c>
      <c r="I302" s="127">
        <f t="shared" si="26"/>
        <v>849.76</v>
      </c>
    </row>
    <row r="303" spans="1:30" ht="14.5" x14ac:dyDescent="0.3">
      <c r="A303" s="60" t="s">
        <v>743</v>
      </c>
      <c r="B303" s="93" t="s">
        <v>448</v>
      </c>
      <c r="C303" s="77" t="s">
        <v>226</v>
      </c>
      <c r="D303" s="52" t="s">
        <v>407</v>
      </c>
      <c r="E303" s="53">
        <v>1</v>
      </c>
      <c r="F303" s="81" t="s">
        <v>756</v>
      </c>
      <c r="G303" s="54">
        <v>0</v>
      </c>
      <c r="H303" s="86">
        <v>849.76</v>
      </c>
      <c r="I303" s="127">
        <f t="shared" si="26"/>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t="s">
        <v>743</v>
      </c>
      <c r="B304" s="93" t="s">
        <v>448</v>
      </c>
      <c r="C304" s="77" t="s">
        <v>226</v>
      </c>
      <c r="D304" s="52" t="s">
        <v>407</v>
      </c>
      <c r="E304" s="53">
        <v>1</v>
      </c>
      <c r="F304" s="81" t="s">
        <v>757</v>
      </c>
      <c r="G304" s="74">
        <v>0</v>
      </c>
      <c r="H304" s="86">
        <v>849.76</v>
      </c>
      <c r="I304" s="127">
        <f t="shared" si="26"/>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t="s">
        <v>744</v>
      </c>
      <c r="B305" s="93" t="s">
        <v>448</v>
      </c>
      <c r="C305" s="77" t="s">
        <v>226</v>
      </c>
      <c r="D305" s="52" t="s">
        <v>407</v>
      </c>
      <c r="E305" s="53">
        <v>1</v>
      </c>
      <c r="F305" s="81" t="s">
        <v>758</v>
      </c>
      <c r="G305" s="35">
        <v>0</v>
      </c>
      <c r="H305" s="86">
        <v>849.76</v>
      </c>
      <c r="I305" s="127">
        <f t="shared" si="26"/>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7">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19</v>
      </c>
      <c r="D308" s="23">
        <v>0</v>
      </c>
      <c r="E308" s="23">
        <f t="shared" si="27"/>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7"/>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7"/>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7"/>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7"/>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31</v>
      </c>
      <c r="D313" s="20">
        <f t="shared" ref="D313:E313" si="28">SUM(D307:D312)</f>
        <v>0</v>
      </c>
      <c r="E313" s="20">
        <f t="shared" si="28"/>
        <v>31</v>
      </c>
      <c r="F313" s="36"/>
      <c r="G313" s="39">
        <f t="shared" ref="G313:H313" si="29">SUM(G307:G312)</f>
        <v>0</v>
      </c>
      <c r="H313" s="39">
        <f t="shared" si="29"/>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220</v>
      </c>
      <c r="D316" s="20">
        <f>SUM(D188+D200+D233+D249+D260+D271+D313)</f>
        <v>8</v>
      </c>
      <c r="E316" s="20">
        <f>SUM(E188+E200+E233+E249+E260+E271+E313)</f>
        <v>228</v>
      </c>
      <c r="F316" s="21"/>
      <c r="G316" s="39">
        <f>SUM(H188+G200+G233+G249+G260+G271+G313)</f>
        <v>169042.16999999995</v>
      </c>
      <c r="H316" s="39">
        <f>SUM(I188+H200+H233+H249+H260+H271+H313)</f>
        <v>911035.21999999974</v>
      </c>
      <c r="I316" s="39">
        <f>SUM(J188+I200+I233+I249+I260+I271+I313)</f>
        <v>1158924.24</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customFormat="1" ht="14" x14ac:dyDescent="0.3"/>
    <row r="402" customFormat="1" ht="14" x14ac:dyDescent="0.3"/>
    <row r="403" customFormat="1" ht="14" x14ac:dyDescent="0.3"/>
    <row r="404" customFormat="1" ht="14" x14ac:dyDescent="0.3"/>
    <row r="405" customFormat="1" ht="14" x14ac:dyDescent="0.3"/>
    <row r="406" customFormat="1" ht="14" x14ac:dyDescent="0.3"/>
    <row r="407" customFormat="1" ht="14" x14ac:dyDescent="0.3"/>
    <row r="408" customFormat="1" ht="14" x14ac:dyDescent="0.3"/>
    <row r="409" customFormat="1" ht="14" x14ac:dyDescent="0.3"/>
    <row r="410" customFormat="1" ht="14" x14ac:dyDescent="0.3"/>
    <row r="411" customFormat="1" ht="14" x14ac:dyDescent="0.3"/>
    <row r="412" customFormat="1" ht="14" x14ac:dyDescent="0.3"/>
    <row r="413" customFormat="1" ht="14" x14ac:dyDescent="0.3"/>
    <row r="414" customFormat="1" ht="14" x14ac:dyDescent="0.3"/>
    <row r="415" customFormat="1" ht="14" x14ac:dyDescent="0.3"/>
    <row r="416" customFormat="1" ht="14" x14ac:dyDescent="0.3"/>
    <row r="417" customFormat="1" ht="14" x14ac:dyDescent="0.3"/>
    <row r="418" customFormat="1" ht="14" x14ac:dyDescent="0.3"/>
    <row r="419" customFormat="1" ht="14" x14ac:dyDescent="0.3"/>
    <row r="420" customFormat="1" ht="14" x14ac:dyDescent="0.3"/>
    <row r="421" customFormat="1" ht="14" x14ac:dyDescent="0.3"/>
    <row r="422" customFormat="1" ht="14" x14ac:dyDescent="0.3"/>
    <row r="423" customFormat="1" ht="14" x14ac:dyDescent="0.3"/>
    <row r="424" customFormat="1" ht="14" x14ac:dyDescent="0.3"/>
    <row r="425" customFormat="1" ht="14" x14ac:dyDescent="0.3"/>
    <row r="426" customFormat="1" ht="14" x14ac:dyDescent="0.3"/>
    <row r="427" customFormat="1" ht="14" x14ac:dyDescent="0.3"/>
    <row r="428" customFormat="1" ht="14" x14ac:dyDescent="0.3"/>
    <row r="429" customFormat="1" ht="14" x14ac:dyDescent="0.3"/>
    <row r="430" customFormat="1" ht="14" x14ac:dyDescent="0.3"/>
    <row r="431" customFormat="1" ht="14" x14ac:dyDescent="0.3"/>
    <row r="432" customFormat="1" ht="14" x14ac:dyDescent="0.3"/>
    <row r="433" customFormat="1" ht="14" x14ac:dyDescent="0.3"/>
    <row r="434" customFormat="1" ht="14" x14ac:dyDescent="0.3"/>
    <row r="435" customFormat="1" ht="14" x14ac:dyDescent="0.3"/>
    <row r="436" customFormat="1" ht="14" x14ac:dyDescent="0.3"/>
    <row r="437" customFormat="1" ht="14" x14ac:dyDescent="0.3"/>
    <row r="438" customFormat="1" ht="14" x14ac:dyDescent="0.3"/>
    <row r="439" customFormat="1" ht="14" x14ac:dyDescent="0.3"/>
    <row r="440" customFormat="1" ht="14" x14ac:dyDescent="0.3"/>
    <row r="441" customFormat="1" ht="14" x14ac:dyDescent="0.3"/>
    <row r="442" customFormat="1" ht="14" x14ac:dyDescent="0.3"/>
    <row r="443" customFormat="1" ht="14" x14ac:dyDescent="0.3"/>
    <row r="444" customFormat="1" ht="14" x14ac:dyDescent="0.3"/>
    <row r="445" customFormat="1" ht="14" x14ac:dyDescent="0.3"/>
    <row r="446" customFormat="1" ht="14" x14ac:dyDescent="0.3"/>
    <row r="447" customFormat="1" ht="14" x14ac:dyDescent="0.3"/>
    <row r="448" customFormat="1" ht="14" x14ac:dyDescent="0.3"/>
    <row r="449" customFormat="1" ht="14" x14ac:dyDescent="0.3"/>
    <row r="450" customFormat="1" ht="14" x14ac:dyDescent="0.3"/>
    <row r="451" customFormat="1" ht="14" x14ac:dyDescent="0.3"/>
    <row r="452" customFormat="1" ht="14" x14ac:dyDescent="0.3"/>
    <row r="453" customFormat="1" ht="14" x14ac:dyDescent="0.3"/>
    <row r="454" customFormat="1" ht="14" x14ac:dyDescent="0.3"/>
    <row r="455" customFormat="1" ht="14" x14ac:dyDescent="0.3"/>
    <row r="456" customFormat="1" ht="14" x14ac:dyDescent="0.3"/>
    <row r="457" customFormat="1" ht="14" x14ac:dyDescent="0.3"/>
    <row r="458" customFormat="1" ht="14" x14ac:dyDescent="0.3"/>
    <row r="459" customFormat="1" ht="14" x14ac:dyDescent="0.3"/>
    <row r="460" customFormat="1" ht="14" x14ac:dyDescent="0.3"/>
    <row r="461" customFormat="1" ht="14" x14ac:dyDescent="0.3"/>
    <row r="462" customFormat="1" ht="14" x14ac:dyDescent="0.3"/>
    <row r="463" customFormat="1" ht="14" x14ac:dyDescent="0.3"/>
    <row r="464" customFormat="1" ht="14" x14ac:dyDescent="0.3"/>
    <row r="465" customFormat="1" ht="14" x14ac:dyDescent="0.3"/>
    <row r="466" customFormat="1" ht="14" x14ac:dyDescent="0.3"/>
    <row r="467" customFormat="1" ht="14" x14ac:dyDescent="0.3"/>
    <row r="468" customFormat="1" ht="14" x14ac:dyDescent="0.3"/>
    <row r="469" customFormat="1" ht="14" x14ac:dyDescent="0.3"/>
    <row r="470" customFormat="1" ht="14" x14ac:dyDescent="0.3"/>
    <row r="471" customFormat="1" ht="14" x14ac:dyDescent="0.3"/>
    <row r="472" customFormat="1" ht="14" x14ac:dyDescent="0.3"/>
    <row r="473" customFormat="1" ht="14" x14ac:dyDescent="0.3"/>
    <row r="474" customFormat="1" ht="14" x14ac:dyDescent="0.3"/>
    <row r="475" customFormat="1" ht="14" x14ac:dyDescent="0.3"/>
    <row r="476" customFormat="1" ht="14" x14ac:dyDescent="0.3"/>
    <row r="477" customFormat="1" ht="14" x14ac:dyDescent="0.3"/>
    <row r="478" customFormat="1" ht="14" x14ac:dyDescent="0.3"/>
    <row r="479" customFormat="1" ht="14" x14ac:dyDescent="0.3"/>
    <row r="480" customFormat="1" ht="14" x14ac:dyDescent="0.3"/>
    <row r="481" customFormat="1" ht="14" x14ac:dyDescent="0.3"/>
    <row r="482" customFormat="1" ht="14" x14ac:dyDescent="0.3"/>
    <row r="483" customFormat="1" ht="14" x14ac:dyDescent="0.3"/>
    <row r="484" customFormat="1" ht="14" x14ac:dyDescent="0.3"/>
    <row r="485" customFormat="1" ht="14" x14ac:dyDescent="0.3"/>
    <row r="486" customFormat="1" ht="14" x14ac:dyDescent="0.3"/>
    <row r="487" customFormat="1" ht="14" x14ac:dyDescent="0.3"/>
    <row r="488" customFormat="1" ht="14" x14ac:dyDescent="0.3"/>
    <row r="489" customFormat="1" ht="14" x14ac:dyDescent="0.3"/>
    <row r="490" customFormat="1" ht="14" x14ac:dyDescent="0.3"/>
    <row r="491" customFormat="1" ht="14" x14ac:dyDescent="0.3"/>
    <row r="492" customFormat="1" ht="14" x14ac:dyDescent="0.3"/>
    <row r="493" customFormat="1" ht="14" x14ac:dyDescent="0.3"/>
    <row r="494" customFormat="1" ht="14" x14ac:dyDescent="0.3"/>
    <row r="495" customFormat="1" ht="14" x14ac:dyDescent="0.3"/>
    <row r="496" customFormat="1" ht="14" x14ac:dyDescent="0.3"/>
    <row r="497" customFormat="1" ht="14" x14ac:dyDescent="0.3"/>
    <row r="498" customFormat="1" ht="14" x14ac:dyDescent="0.3"/>
    <row r="499" customFormat="1" ht="14" x14ac:dyDescent="0.3"/>
    <row r="500" customFormat="1" ht="14" x14ac:dyDescent="0.3"/>
    <row r="501" customFormat="1" ht="14" x14ac:dyDescent="0.3"/>
    <row r="502" customFormat="1" ht="14" x14ac:dyDescent="0.3"/>
    <row r="503" customFormat="1" ht="14" x14ac:dyDescent="0.3"/>
    <row r="504" customFormat="1" ht="14" x14ac:dyDescent="0.3"/>
    <row r="505" customFormat="1" ht="14" x14ac:dyDescent="0.3"/>
    <row r="506" customFormat="1" ht="14" x14ac:dyDescent="0.3"/>
    <row r="507" customFormat="1" ht="14" x14ac:dyDescent="0.3"/>
    <row r="508" customFormat="1" ht="14" x14ac:dyDescent="0.3"/>
    <row r="509" customFormat="1" ht="14" x14ac:dyDescent="0.3"/>
    <row r="510" customFormat="1" ht="14" x14ac:dyDescent="0.3"/>
    <row r="511" customFormat="1" ht="14" x14ac:dyDescent="0.3"/>
    <row r="512" customFormat="1" ht="14" x14ac:dyDescent="0.3"/>
    <row r="513" customFormat="1" ht="14" x14ac:dyDescent="0.3"/>
    <row r="514" customFormat="1" ht="14" x14ac:dyDescent="0.3"/>
    <row r="515" customFormat="1" ht="14" x14ac:dyDescent="0.3"/>
    <row r="516" customFormat="1" ht="14" x14ac:dyDescent="0.3"/>
    <row r="517" customFormat="1" ht="14" x14ac:dyDescent="0.3"/>
    <row r="518" customFormat="1" ht="14" x14ac:dyDescent="0.3"/>
    <row r="519" customFormat="1" ht="14" x14ac:dyDescent="0.3"/>
    <row r="520" customFormat="1" ht="14" x14ac:dyDescent="0.3"/>
    <row r="521" customFormat="1" ht="14" x14ac:dyDescent="0.3"/>
    <row r="522" customFormat="1" ht="14" x14ac:dyDescent="0.3"/>
    <row r="523" customFormat="1" ht="14" x14ac:dyDescent="0.3"/>
    <row r="524" customFormat="1" ht="14" x14ac:dyDescent="0.3"/>
    <row r="525" customFormat="1" ht="14" x14ac:dyDescent="0.3"/>
    <row r="526" customFormat="1" ht="14" x14ac:dyDescent="0.3"/>
    <row r="527" customFormat="1" ht="14" x14ac:dyDescent="0.3"/>
    <row r="528" customFormat="1" ht="14" x14ac:dyDescent="0.3"/>
    <row r="529" customFormat="1" ht="14" x14ac:dyDescent="0.3"/>
    <row r="530" customFormat="1" ht="14" x14ac:dyDescent="0.3"/>
    <row r="531" customFormat="1" ht="14" x14ac:dyDescent="0.3"/>
    <row r="532" customFormat="1" ht="14" x14ac:dyDescent="0.3"/>
    <row r="533" customFormat="1" ht="14" x14ac:dyDescent="0.3"/>
    <row r="534" customFormat="1" ht="14" x14ac:dyDescent="0.3"/>
    <row r="535" customFormat="1" ht="14" x14ac:dyDescent="0.3"/>
    <row r="536" customFormat="1" ht="14" x14ac:dyDescent="0.3"/>
    <row r="537" customFormat="1" ht="14" x14ac:dyDescent="0.3"/>
    <row r="538" customFormat="1" ht="14" x14ac:dyDescent="0.3"/>
    <row r="539" customFormat="1" ht="14" x14ac:dyDescent="0.3"/>
    <row r="540" customFormat="1" ht="14" x14ac:dyDescent="0.3"/>
    <row r="541" customFormat="1" ht="14" x14ac:dyDescent="0.3"/>
    <row r="542" customFormat="1" ht="14" x14ac:dyDescent="0.3"/>
    <row r="543" customFormat="1" ht="14" x14ac:dyDescent="0.3"/>
    <row r="544" customFormat="1" ht="14" x14ac:dyDescent="0.3"/>
    <row r="545" customFormat="1" ht="14" x14ac:dyDescent="0.3"/>
    <row r="546" customFormat="1" ht="14" x14ac:dyDescent="0.3"/>
    <row r="547" customFormat="1" ht="14" x14ac:dyDescent="0.3"/>
    <row r="548" customFormat="1" ht="14" x14ac:dyDescent="0.3"/>
    <row r="549" customFormat="1" ht="14" x14ac:dyDescent="0.3"/>
    <row r="550" customFormat="1" ht="14" x14ac:dyDescent="0.3"/>
    <row r="551" customFormat="1" ht="14" x14ac:dyDescent="0.3"/>
    <row r="552" customFormat="1" ht="14" x14ac:dyDescent="0.3"/>
    <row r="553" customFormat="1" ht="14" x14ac:dyDescent="0.3"/>
    <row r="554" customFormat="1" ht="14" x14ac:dyDescent="0.3"/>
    <row r="555" customFormat="1" ht="14" x14ac:dyDescent="0.3"/>
    <row r="556" customFormat="1" ht="14" x14ac:dyDescent="0.3"/>
    <row r="557" customFormat="1" ht="14" x14ac:dyDescent="0.3"/>
    <row r="558" customFormat="1" ht="14" x14ac:dyDescent="0.3"/>
    <row r="559" customFormat="1" ht="14" x14ac:dyDescent="0.3"/>
    <row r="560" customFormat="1" ht="14" x14ac:dyDescent="0.3"/>
    <row r="561" customFormat="1" ht="14" x14ac:dyDescent="0.3"/>
    <row r="562" customFormat="1" ht="14" x14ac:dyDescent="0.3"/>
    <row r="563" customFormat="1" ht="14" x14ac:dyDescent="0.3"/>
    <row r="564" customFormat="1" ht="14" x14ac:dyDescent="0.3"/>
    <row r="565" customFormat="1" ht="14" x14ac:dyDescent="0.3"/>
    <row r="566" customFormat="1" ht="14" x14ac:dyDescent="0.3"/>
    <row r="567" customFormat="1" ht="14" x14ac:dyDescent="0.3"/>
    <row r="568" customFormat="1" ht="14" x14ac:dyDescent="0.3"/>
    <row r="569" customFormat="1" ht="14" x14ac:dyDescent="0.3"/>
    <row r="570" customFormat="1" ht="14" x14ac:dyDescent="0.3"/>
    <row r="571" customFormat="1" ht="14" x14ac:dyDescent="0.3"/>
    <row r="572" customFormat="1" ht="14" x14ac:dyDescent="0.3"/>
    <row r="573" customFormat="1" ht="14" x14ac:dyDescent="0.3"/>
    <row r="574" customFormat="1" ht="14" x14ac:dyDescent="0.3"/>
    <row r="575" customFormat="1" ht="14" x14ac:dyDescent="0.3"/>
    <row r="576" customFormat="1" ht="14" x14ac:dyDescent="0.3"/>
    <row r="577" customFormat="1" ht="14" x14ac:dyDescent="0.3"/>
    <row r="578" customFormat="1" ht="14" x14ac:dyDescent="0.3"/>
    <row r="579" customFormat="1" ht="14" x14ac:dyDescent="0.3"/>
    <row r="580" customFormat="1" ht="14" x14ac:dyDescent="0.3"/>
    <row r="581" customFormat="1" ht="14" x14ac:dyDescent="0.3"/>
    <row r="582" customFormat="1" ht="14" x14ac:dyDescent="0.3"/>
    <row r="583" customFormat="1" ht="14" x14ac:dyDescent="0.3"/>
    <row r="584" customFormat="1" ht="14" x14ac:dyDescent="0.3"/>
    <row r="585" customFormat="1" ht="14" x14ac:dyDescent="0.3"/>
    <row r="586" customFormat="1" ht="14" x14ac:dyDescent="0.3"/>
    <row r="587" customFormat="1" ht="14" x14ac:dyDescent="0.3"/>
    <row r="588" customFormat="1" ht="14" x14ac:dyDescent="0.3"/>
    <row r="589" customFormat="1" ht="14" x14ac:dyDescent="0.3"/>
    <row r="590" customFormat="1" ht="14" x14ac:dyDescent="0.3"/>
    <row r="591" customFormat="1" ht="14" x14ac:dyDescent="0.3"/>
    <row r="592" customFormat="1" ht="14" x14ac:dyDescent="0.3"/>
    <row r="593" customFormat="1" ht="14" x14ac:dyDescent="0.3"/>
    <row r="594" customFormat="1" ht="14" x14ac:dyDescent="0.3"/>
    <row r="595" customFormat="1" ht="14" x14ac:dyDescent="0.3"/>
    <row r="596" customFormat="1" ht="14" x14ac:dyDescent="0.3"/>
    <row r="597" customFormat="1" ht="14" x14ac:dyDescent="0.3"/>
    <row r="598" customFormat="1" ht="14" x14ac:dyDescent="0.3"/>
    <row r="599" customFormat="1" ht="14" x14ac:dyDescent="0.3"/>
    <row r="600" customFormat="1" ht="14" x14ac:dyDescent="0.3"/>
    <row r="601" customFormat="1" ht="14" x14ac:dyDescent="0.3"/>
    <row r="602" customFormat="1" ht="14" x14ac:dyDescent="0.3"/>
    <row r="603" customFormat="1" ht="14" x14ac:dyDescent="0.3"/>
    <row r="604" customFormat="1" ht="14" x14ac:dyDescent="0.3"/>
    <row r="605" customFormat="1" ht="14" x14ac:dyDescent="0.3"/>
    <row r="606" customFormat="1" ht="14" x14ac:dyDescent="0.3"/>
    <row r="607" customFormat="1" ht="14" x14ac:dyDescent="0.3"/>
    <row r="608" customFormat="1" ht="14" x14ac:dyDescent="0.3"/>
    <row r="609" customFormat="1" ht="14" x14ac:dyDescent="0.3"/>
    <row r="610" customFormat="1" ht="14" x14ac:dyDescent="0.3"/>
    <row r="611" customFormat="1" ht="14" x14ac:dyDescent="0.3"/>
    <row r="612" customFormat="1" ht="14" x14ac:dyDescent="0.3"/>
    <row r="613" customFormat="1" ht="14" x14ac:dyDescent="0.3"/>
    <row r="614" customFormat="1" ht="14" x14ac:dyDescent="0.3"/>
    <row r="615" customFormat="1" ht="14" x14ac:dyDescent="0.3"/>
    <row r="616" customFormat="1" ht="14" x14ac:dyDescent="0.3"/>
    <row r="617" customFormat="1" ht="14" x14ac:dyDescent="0.3"/>
    <row r="618" customFormat="1" ht="14" x14ac:dyDescent="0.3"/>
    <row r="619" customFormat="1" ht="14" x14ac:dyDescent="0.3"/>
    <row r="620" customFormat="1" ht="14" x14ac:dyDescent="0.3"/>
    <row r="621" customFormat="1" ht="14" x14ac:dyDescent="0.3"/>
    <row r="622" customFormat="1" ht="14" x14ac:dyDescent="0.3"/>
    <row r="623" customFormat="1" ht="14" x14ac:dyDescent="0.3"/>
    <row r="624" customFormat="1" ht="14" x14ac:dyDescent="0.3"/>
    <row r="625" customFormat="1" ht="14" x14ac:dyDescent="0.3"/>
    <row r="626" customFormat="1" ht="14" x14ac:dyDescent="0.3"/>
    <row r="627" customFormat="1" ht="14" x14ac:dyDescent="0.3"/>
    <row r="628" customFormat="1" ht="14" x14ac:dyDescent="0.3"/>
    <row r="629" customFormat="1" ht="14" x14ac:dyDescent="0.3"/>
    <row r="630" customFormat="1" ht="14" x14ac:dyDescent="0.3"/>
    <row r="631" customFormat="1" ht="14" x14ac:dyDescent="0.3"/>
    <row r="632" customFormat="1" ht="14" x14ac:dyDescent="0.3"/>
    <row r="633" customFormat="1" ht="14" x14ac:dyDescent="0.3"/>
    <row r="634" customFormat="1" ht="14" x14ac:dyDescent="0.3"/>
    <row r="635" customFormat="1" ht="14" x14ac:dyDescent="0.3"/>
    <row r="636" customFormat="1" ht="14" x14ac:dyDescent="0.3"/>
    <row r="637" customFormat="1" ht="14" x14ac:dyDescent="0.3"/>
    <row r="638" customFormat="1" ht="14" x14ac:dyDescent="0.3"/>
    <row r="639" customFormat="1" ht="14" x14ac:dyDescent="0.3"/>
    <row r="640" customFormat="1" ht="14" x14ac:dyDescent="0.3"/>
    <row r="641" customFormat="1" ht="14" x14ac:dyDescent="0.3"/>
    <row r="642" customFormat="1" ht="14" x14ac:dyDescent="0.3"/>
    <row r="643" customFormat="1" ht="14" x14ac:dyDescent="0.3"/>
    <row r="644" customFormat="1" ht="14" x14ac:dyDescent="0.3"/>
    <row r="645" customFormat="1" ht="14" x14ac:dyDescent="0.3"/>
    <row r="646" customFormat="1" ht="14" x14ac:dyDescent="0.3"/>
    <row r="647" customFormat="1" ht="14" x14ac:dyDescent="0.3"/>
    <row r="648" customFormat="1" ht="14" x14ac:dyDescent="0.3"/>
    <row r="649" customFormat="1" ht="14" x14ac:dyDescent="0.3"/>
    <row r="650" customFormat="1" ht="14" x14ac:dyDescent="0.3"/>
    <row r="651" customFormat="1" ht="14" x14ac:dyDescent="0.3"/>
    <row r="652" customFormat="1" ht="14" x14ac:dyDescent="0.3"/>
    <row r="653" customFormat="1" ht="14" x14ac:dyDescent="0.3"/>
    <row r="654" customFormat="1" ht="14" x14ac:dyDescent="0.3"/>
    <row r="655" customFormat="1" ht="14" x14ac:dyDescent="0.3"/>
    <row r="656" customFormat="1" ht="14" x14ac:dyDescent="0.3"/>
    <row r="657" customFormat="1" ht="14" x14ac:dyDescent="0.3"/>
    <row r="658" customFormat="1" ht="14" x14ac:dyDescent="0.3"/>
    <row r="659" customFormat="1" ht="14" x14ac:dyDescent="0.3"/>
    <row r="660" customFormat="1" ht="14" x14ac:dyDescent="0.3"/>
    <row r="661" customFormat="1" ht="14" x14ac:dyDescent="0.3"/>
    <row r="662" customFormat="1" ht="14" x14ac:dyDescent="0.3"/>
    <row r="663" customFormat="1" ht="14" x14ac:dyDescent="0.3"/>
    <row r="664" customFormat="1" ht="14" x14ac:dyDescent="0.3"/>
    <row r="665" customFormat="1" ht="14" x14ac:dyDescent="0.3"/>
    <row r="666" customFormat="1" ht="14" x14ac:dyDescent="0.3"/>
    <row r="667" customFormat="1" ht="14" x14ac:dyDescent="0.3"/>
    <row r="668" customFormat="1" ht="14" x14ac:dyDescent="0.3"/>
    <row r="669" customFormat="1" ht="14" x14ac:dyDescent="0.3"/>
    <row r="670" customFormat="1" ht="14" x14ac:dyDescent="0.3"/>
    <row r="671" customFormat="1" ht="14" x14ac:dyDescent="0.3"/>
    <row r="672" customFormat="1" ht="14" x14ac:dyDescent="0.3"/>
    <row r="673" customFormat="1" ht="14" x14ac:dyDescent="0.3"/>
    <row r="674" customFormat="1" ht="14" x14ac:dyDescent="0.3"/>
    <row r="675" customFormat="1" ht="14" x14ac:dyDescent="0.3"/>
    <row r="676" customFormat="1" ht="14" x14ac:dyDescent="0.3"/>
    <row r="677" customFormat="1" ht="14" x14ac:dyDescent="0.3"/>
    <row r="678" customFormat="1" ht="14" x14ac:dyDescent="0.3"/>
    <row r="679" customFormat="1" ht="14" x14ac:dyDescent="0.3"/>
    <row r="680" customFormat="1" ht="14" x14ac:dyDescent="0.3"/>
    <row r="681" customFormat="1" ht="14" x14ac:dyDescent="0.3"/>
    <row r="682" customFormat="1" ht="14" x14ac:dyDescent="0.3"/>
    <row r="683" customFormat="1" ht="14" x14ac:dyDescent="0.3"/>
    <row r="684" customFormat="1" ht="14" x14ac:dyDescent="0.3"/>
    <row r="685" customFormat="1" ht="14" x14ac:dyDescent="0.3"/>
    <row r="686" customFormat="1" ht="14" x14ac:dyDescent="0.3"/>
    <row r="687" customFormat="1" ht="14" x14ac:dyDescent="0.3"/>
    <row r="688" customFormat="1" ht="14" x14ac:dyDescent="0.3"/>
    <row r="689" customFormat="1" ht="14" x14ac:dyDescent="0.3"/>
    <row r="690" customFormat="1" ht="14" x14ac:dyDescent="0.3"/>
    <row r="691" customFormat="1" ht="14" x14ac:dyDescent="0.3"/>
    <row r="692" customFormat="1" ht="14" x14ac:dyDescent="0.3"/>
    <row r="693" customFormat="1" ht="14" x14ac:dyDescent="0.3"/>
    <row r="694" customFormat="1" ht="14" x14ac:dyDescent="0.3"/>
    <row r="695" customFormat="1" ht="14" x14ac:dyDescent="0.3"/>
    <row r="696" customFormat="1" ht="14" x14ac:dyDescent="0.3"/>
    <row r="697" customFormat="1" ht="14" x14ac:dyDescent="0.3"/>
    <row r="698" customFormat="1" ht="14" x14ac:dyDescent="0.3"/>
    <row r="699" customFormat="1" ht="14" x14ac:dyDescent="0.3"/>
    <row r="700" customFormat="1" ht="14" x14ac:dyDescent="0.3"/>
    <row r="701" customFormat="1" ht="14" x14ac:dyDescent="0.3"/>
    <row r="702" customFormat="1" ht="14" x14ac:dyDescent="0.3"/>
    <row r="703" customFormat="1" ht="14" x14ac:dyDescent="0.3"/>
    <row r="704" customFormat="1" ht="14" x14ac:dyDescent="0.3"/>
    <row r="705" customFormat="1" ht="14" x14ac:dyDescent="0.3"/>
    <row r="706" customFormat="1" ht="14" x14ac:dyDescent="0.3"/>
    <row r="707" customFormat="1" ht="14" x14ac:dyDescent="0.3"/>
    <row r="708" customFormat="1" ht="14" x14ac:dyDescent="0.3"/>
    <row r="709" customFormat="1" ht="14" x14ac:dyDescent="0.3"/>
    <row r="710" customFormat="1" ht="14" x14ac:dyDescent="0.3"/>
    <row r="711" customFormat="1" ht="14" x14ac:dyDescent="0.3"/>
    <row r="712" customFormat="1" ht="14" x14ac:dyDescent="0.3"/>
    <row r="713" customFormat="1" ht="14" x14ac:dyDescent="0.3"/>
    <row r="714" customFormat="1" ht="14" x14ac:dyDescent="0.3"/>
    <row r="715" customFormat="1" ht="14" x14ac:dyDescent="0.3"/>
    <row r="716" customFormat="1" ht="14" x14ac:dyDescent="0.3"/>
    <row r="717" customFormat="1" ht="14" x14ac:dyDescent="0.3"/>
    <row r="718" customFormat="1" ht="14" x14ac:dyDescent="0.3"/>
    <row r="719" customFormat="1" ht="14" x14ac:dyDescent="0.3"/>
    <row r="720" customFormat="1" ht="14" x14ac:dyDescent="0.3"/>
    <row r="721" customFormat="1" ht="14" x14ac:dyDescent="0.3"/>
    <row r="722" customFormat="1" ht="14" x14ac:dyDescent="0.3"/>
    <row r="723" customFormat="1" ht="14" x14ac:dyDescent="0.3"/>
    <row r="724" customFormat="1" ht="14" x14ac:dyDescent="0.3"/>
    <row r="725" customFormat="1" ht="14" x14ac:dyDescent="0.3"/>
    <row r="726" customFormat="1" ht="14" x14ac:dyDescent="0.3"/>
    <row r="727" customFormat="1" ht="14" x14ac:dyDescent="0.3"/>
    <row r="728" customFormat="1" ht="14" x14ac:dyDescent="0.3"/>
    <row r="729" customFormat="1" ht="14" x14ac:dyDescent="0.3"/>
    <row r="730" customFormat="1" ht="14" x14ac:dyDescent="0.3"/>
    <row r="731" customFormat="1" ht="14" x14ac:dyDescent="0.3"/>
    <row r="732" customFormat="1" ht="14" x14ac:dyDescent="0.3"/>
    <row r="733" customFormat="1" ht="14" x14ac:dyDescent="0.3"/>
    <row r="734" customFormat="1" ht="14" x14ac:dyDescent="0.3"/>
    <row r="735" customFormat="1" ht="14" x14ac:dyDescent="0.3"/>
    <row r="736" customFormat="1" ht="14" x14ac:dyDescent="0.3"/>
    <row r="737" customFormat="1" ht="14" x14ac:dyDescent="0.3"/>
    <row r="738" customFormat="1" ht="14" x14ac:dyDescent="0.3"/>
    <row r="739" customFormat="1" ht="14" x14ac:dyDescent="0.3"/>
    <row r="740" customFormat="1" ht="14" x14ac:dyDescent="0.3"/>
    <row r="741" customFormat="1" ht="14" x14ac:dyDescent="0.3"/>
    <row r="742" customFormat="1" ht="14" x14ac:dyDescent="0.3"/>
    <row r="743" customFormat="1" ht="14" x14ac:dyDescent="0.3"/>
    <row r="744" customFormat="1" ht="14" x14ac:dyDescent="0.3"/>
    <row r="745" customFormat="1" ht="14" x14ac:dyDescent="0.3"/>
    <row r="746" customFormat="1" ht="14" x14ac:dyDescent="0.3"/>
    <row r="747" customFormat="1" ht="14" x14ac:dyDescent="0.3"/>
    <row r="748" customFormat="1" ht="14" x14ac:dyDescent="0.3"/>
    <row r="749" customFormat="1" ht="14" x14ac:dyDescent="0.3"/>
    <row r="750" customFormat="1" ht="14" x14ac:dyDescent="0.3"/>
    <row r="751" customFormat="1" ht="14" x14ac:dyDescent="0.3"/>
    <row r="752" customFormat="1" ht="14" x14ac:dyDescent="0.3"/>
    <row r="753" customFormat="1" ht="14" x14ac:dyDescent="0.3"/>
    <row r="754" customFormat="1" ht="14" x14ac:dyDescent="0.3"/>
    <row r="755" customFormat="1" ht="14" x14ac:dyDescent="0.3"/>
    <row r="756" customFormat="1" ht="14" x14ac:dyDescent="0.3"/>
    <row r="757" customFormat="1" ht="14" x14ac:dyDescent="0.3"/>
    <row r="758" customFormat="1" ht="14" x14ac:dyDescent="0.3"/>
    <row r="759" customFormat="1" ht="14" x14ac:dyDescent="0.3"/>
    <row r="760" customFormat="1" ht="14" x14ac:dyDescent="0.3"/>
    <row r="761" customFormat="1" ht="14" x14ac:dyDescent="0.3"/>
    <row r="762" customFormat="1" ht="14" x14ac:dyDescent="0.3"/>
    <row r="763" customFormat="1" ht="14" x14ac:dyDescent="0.3"/>
    <row r="764" customFormat="1" ht="14" x14ac:dyDescent="0.3"/>
    <row r="765" customFormat="1" ht="14" x14ac:dyDescent="0.3"/>
    <row r="766" customFormat="1" ht="14" x14ac:dyDescent="0.3"/>
    <row r="767" customFormat="1" ht="14" x14ac:dyDescent="0.3"/>
    <row r="768" customFormat="1" ht="14" x14ac:dyDescent="0.3"/>
    <row r="769" customFormat="1" ht="14" x14ac:dyDescent="0.3"/>
    <row r="770" customFormat="1" ht="14" x14ac:dyDescent="0.3"/>
    <row r="771" customFormat="1" ht="14" x14ac:dyDescent="0.3"/>
    <row r="772" customFormat="1" ht="14" x14ac:dyDescent="0.3"/>
    <row r="773" customFormat="1" ht="14" x14ac:dyDescent="0.3"/>
    <row r="774" customFormat="1" ht="14" x14ac:dyDescent="0.3"/>
    <row r="775" customFormat="1" ht="14" x14ac:dyDescent="0.3"/>
    <row r="776" customFormat="1" ht="14" x14ac:dyDescent="0.3"/>
    <row r="777" customFormat="1" ht="14" x14ac:dyDescent="0.3"/>
    <row r="778" customFormat="1" ht="14" x14ac:dyDescent="0.3"/>
    <row r="779" customFormat="1" ht="14" x14ac:dyDescent="0.3"/>
    <row r="780" customFormat="1" ht="14" x14ac:dyDescent="0.3"/>
    <row r="781" customFormat="1" ht="14" x14ac:dyDescent="0.3"/>
    <row r="782" customFormat="1" ht="14" x14ac:dyDescent="0.3"/>
    <row r="783" customFormat="1" ht="14" x14ac:dyDescent="0.3"/>
    <row r="784" customFormat="1" ht="14" x14ac:dyDescent="0.3"/>
    <row r="785" customFormat="1" ht="14" x14ac:dyDescent="0.3"/>
    <row r="786" customFormat="1" ht="14" x14ac:dyDescent="0.3"/>
    <row r="787" customFormat="1" ht="14" x14ac:dyDescent="0.3"/>
    <row r="788" customFormat="1" ht="14" x14ac:dyDescent="0.3"/>
    <row r="789" customFormat="1" ht="14" x14ac:dyDescent="0.3"/>
    <row r="790" customFormat="1" ht="14" x14ac:dyDescent="0.3"/>
    <row r="791" customFormat="1" ht="14" x14ac:dyDescent="0.3"/>
    <row r="792" customFormat="1" ht="14" x14ac:dyDescent="0.3"/>
    <row r="793" customFormat="1" ht="14" x14ac:dyDescent="0.3"/>
    <row r="794" customFormat="1" ht="14" x14ac:dyDescent="0.3"/>
    <row r="795" customFormat="1" ht="14" x14ac:dyDescent="0.3"/>
    <row r="796" customFormat="1" ht="14" x14ac:dyDescent="0.3"/>
    <row r="797" customFormat="1" ht="14" x14ac:dyDescent="0.3"/>
    <row r="798" customFormat="1" ht="14" x14ac:dyDescent="0.3"/>
    <row r="799" customFormat="1" ht="14" x14ac:dyDescent="0.3"/>
    <row r="800" customFormat="1" ht="14" x14ac:dyDescent="0.3"/>
    <row r="801" customFormat="1" ht="14" x14ac:dyDescent="0.3"/>
    <row r="802" customFormat="1" ht="14" x14ac:dyDescent="0.3"/>
    <row r="803" customFormat="1" ht="14" x14ac:dyDescent="0.3"/>
    <row r="804" customFormat="1" ht="14" x14ac:dyDescent="0.3"/>
    <row r="805" customFormat="1" ht="14" x14ac:dyDescent="0.3"/>
    <row r="806" customFormat="1" ht="14" x14ac:dyDescent="0.3"/>
    <row r="807" customFormat="1" ht="14" x14ac:dyDescent="0.3"/>
    <row r="808" customFormat="1" ht="14" x14ac:dyDescent="0.3"/>
    <row r="809" customFormat="1" ht="14" x14ac:dyDescent="0.3"/>
    <row r="810" customFormat="1" ht="14" x14ac:dyDescent="0.3"/>
    <row r="811" customFormat="1" ht="14" x14ac:dyDescent="0.3"/>
    <row r="812" customFormat="1" ht="14" x14ac:dyDescent="0.3"/>
    <row r="813" customFormat="1" ht="14" x14ac:dyDescent="0.3"/>
    <row r="814" customFormat="1" ht="14" x14ac:dyDescent="0.3"/>
    <row r="815" customFormat="1" ht="14" x14ac:dyDescent="0.3"/>
    <row r="816" customFormat="1" ht="14" x14ac:dyDescent="0.3"/>
    <row r="817" customFormat="1" ht="14" x14ac:dyDescent="0.3"/>
    <row r="818" customFormat="1" ht="14" x14ac:dyDescent="0.3"/>
    <row r="819" customFormat="1" ht="14" x14ac:dyDescent="0.3"/>
    <row r="820" customFormat="1" ht="14" x14ac:dyDescent="0.3"/>
    <row r="821" customFormat="1" ht="14" x14ac:dyDescent="0.3"/>
    <row r="822" customFormat="1" ht="14" x14ac:dyDescent="0.3"/>
    <row r="823" customFormat="1" ht="14" x14ac:dyDescent="0.3"/>
    <row r="824" customFormat="1" ht="14" x14ac:dyDescent="0.3"/>
    <row r="825" customFormat="1" ht="14" x14ac:dyDescent="0.3"/>
    <row r="826" customFormat="1" ht="14" x14ac:dyDescent="0.3"/>
    <row r="827" customFormat="1" ht="14" x14ac:dyDescent="0.3"/>
    <row r="828" customFormat="1" ht="14" x14ac:dyDescent="0.3"/>
    <row r="829" customFormat="1" ht="14" x14ac:dyDescent="0.3"/>
    <row r="830" customFormat="1" ht="14" x14ac:dyDescent="0.3"/>
    <row r="831" customFormat="1" ht="14" x14ac:dyDescent="0.3"/>
    <row r="832" customFormat="1" ht="14" x14ac:dyDescent="0.3"/>
    <row r="833" customFormat="1" ht="14" x14ac:dyDescent="0.3"/>
    <row r="834" customFormat="1" ht="14" x14ac:dyDescent="0.3"/>
    <row r="835" customFormat="1" ht="14" x14ac:dyDescent="0.3"/>
    <row r="836" customFormat="1" ht="14" x14ac:dyDescent="0.3"/>
    <row r="837" customFormat="1" ht="14" x14ac:dyDescent="0.3"/>
    <row r="838" customFormat="1" ht="14" x14ac:dyDescent="0.3"/>
    <row r="839" customFormat="1" ht="14" x14ac:dyDescent="0.3"/>
    <row r="840" customFormat="1" ht="14" x14ac:dyDescent="0.3"/>
    <row r="841" customFormat="1" ht="14" x14ac:dyDescent="0.3"/>
    <row r="842" customFormat="1" ht="14" x14ac:dyDescent="0.3"/>
    <row r="843" customFormat="1" ht="14" x14ac:dyDescent="0.3"/>
    <row r="844" customFormat="1" ht="14" x14ac:dyDescent="0.3"/>
    <row r="845" customFormat="1" ht="14" x14ac:dyDescent="0.3"/>
    <row r="846" customFormat="1" ht="14" x14ac:dyDescent="0.3"/>
    <row r="847" customFormat="1" ht="14" x14ac:dyDescent="0.3"/>
    <row r="848" customFormat="1" ht="14" x14ac:dyDescent="0.3"/>
    <row r="849" customFormat="1" ht="14" x14ac:dyDescent="0.3"/>
    <row r="850" customFormat="1" ht="14" x14ac:dyDescent="0.3"/>
    <row r="851" customFormat="1" ht="14" x14ac:dyDescent="0.3"/>
    <row r="852" customFormat="1" ht="14" x14ac:dyDescent="0.3"/>
    <row r="853" customFormat="1" ht="14" x14ac:dyDescent="0.3"/>
    <row r="854" customFormat="1" ht="14" x14ac:dyDescent="0.3"/>
    <row r="855" customFormat="1" ht="14" x14ac:dyDescent="0.3"/>
    <row r="856" customFormat="1" ht="14" x14ac:dyDescent="0.3"/>
    <row r="857" customFormat="1" ht="14" x14ac:dyDescent="0.3"/>
    <row r="858" customFormat="1" ht="14" x14ac:dyDescent="0.3"/>
    <row r="859" customFormat="1" ht="14" x14ac:dyDescent="0.3"/>
    <row r="860" customFormat="1" ht="14" x14ac:dyDescent="0.3"/>
    <row r="861" customFormat="1" ht="14" x14ac:dyDescent="0.3"/>
    <row r="862" customFormat="1" ht="14" x14ac:dyDescent="0.3"/>
    <row r="863" customFormat="1" ht="14" x14ac:dyDescent="0.3"/>
    <row r="864" customFormat="1" ht="14" x14ac:dyDescent="0.3"/>
    <row r="865" customFormat="1" ht="14" x14ac:dyDescent="0.3"/>
    <row r="866" customFormat="1" ht="14" x14ac:dyDescent="0.3"/>
    <row r="867" customFormat="1" ht="14" x14ac:dyDescent="0.3"/>
    <row r="868" customFormat="1" ht="14" x14ac:dyDescent="0.3"/>
    <row r="869" customFormat="1" ht="14" x14ac:dyDescent="0.3"/>
    <row r="870" customFormat="1" ht="14" x14ac:dyDescent="0.3"/>
    <row r="871" customFormat="1" ht="14" x14ac:dyDescent="0.3"/>
    <row r="872" customFormat="1" ht="14" x14ac:dyDescent="0.3"/>
    <row r="873" customFormat="1" ht="14" x14ac:dyDescent="0.3"/>
    <row r="874" customFormat="1" ht="14" x14ac:dyDescent="0.3"/>
    <row r="875" customFormat="1" ht="14" x14ac:dyDescent="0.3"/>
    <row r="876" customFormat="1" ht="14" x14ac:dyDescent="0.3"/>
    <row r="877" customFormat="1" ht="14" x14ac:dyDescent="0.3"/>
    <row r="878" customFormat="1" ht="14" x14ac:dyDescent="0.3"/>
    <row r="879" customFormat="1" ht="14" x14ac:dyDescent="0.3"/>
    <row r="880" customFormat="1" ht="14" x14ac:dyDescent="0.3"/>
    <row r="881" customFormat="1" ht="14" x14ac:dyDescent="0.3"/>
    <row r="882" customFormat="1" ht="14" x14ac:dyDescent="0.3"/>
    <row r="883" customFormat="1" ht="14" x14ac:dyDescent="0.3"/>
    <row r="884" customFormat="1" ht="14" x14ac:dyDescent="0.3"/>
    <row r="885" customFormat="1" ht="14" x14ac:dyDescent="0.3"/>
    <row r="886" customFormat="1" ht="14" x14ac:dyDescent="0.3"/>
    <row r="887" customFormat="1" ht="14" x14ac:dyDescent="0.3"/>
    <row r="888" customFormat="1" ht="14" x14ac:dyDescent="0.3"/>
    <row r="889" customFormat="1" ht="14" x14ac:dyDescent="0.3"/>
    <row r="890" customFormat="1" ht="14" x14ac:dyDescent="0.3"/>
    <row r="891" customFormat="1" ht="14" x14ac:dyDescent="0.3"/>
    <row r="892" customFormat="1" ht="14" x14ac:dyDescent="0.3"/>
    <row r="893" customFormat="1" ht="14" x14ac:dyDescent="0.3"/>
    <row r="894" customFormat="1" ht="14" x14ac:dyDescent="0.3"/>
    <row r="895" customFormat="1" ht="14" x14ac:dyDescent="0.3"/>
    <row r="896" customFormat="1" ht="14" x14ac:dyDescent="0.3"/>
    <row r="897" customFormat="1" ht="14" x14ac:dyDescent="0.3"/>
    <row r="898" customFormat="1" ht="14" x14ac:dyDescent="0.3"/>
    <row r="899" customFormat="1" ht="14" x14ac:dyDescent="0.3"/>
    <row r="900" customFormat="1" ht="14" x14ac:dyDescent="0.3"/>
    <row r="901" customFormat="1" ht="14" x14ac:dyDescent="0.3"/>
    <row r="902" customFormat="1" ht="14" x14ac:dyDescent="0.3"/>
    <row r="903" customFormat="1" ht="14" x14ac:dyDescent="0.3"/>
    <row r="904" customFormat="1" ht="14" x14ac:dyDescent="0.3"/>
    <row r="905" customFormat="1" ht="14" x14ac:dyDescent="0.3"/>
    <row r="906" customFormat="1" ht="14" x14ac:dyDescent="0.3"/>
    <row r="907" customFormat="1" ht="14" x14ac:dyDescent="0.3"/>
    <row r="908" customFormat="1" ht="14" x14ac:dyDescent="0.3"/>
    <row r="909" customFormat="1" ht="14" x14ac:dyDescent="0.3"/>
    <row r="910" customFormat="1" ht="14" x14ac:dyDescent="0.3"/>
    <row r="911" customFormat="1" ht="14" x14ac:dyDescent="0.3"/>
    <row r="912" customFormat="1" ht="14" x14ac:dyDescent="0.3"/>
    <row r="913" customFormat="1" ht="14" x14ac:dyDescent="0.3"/>
    <row r="914" customFormat="1" ht="14" x14ac:dyDescent="0.3"/>
    <row r="915" customFormat="1" ht="14" x14ac:dyDescent="0.3"/>
    <row r="916" customFormat="1" ht="14" x14ac:dyDescent="0.3"/>
    <row r="917" customFormat="1" ht="14" x14ac:dyDescent="0.3"/>
    <row r="918" customFormat="1" ht="14" x14ac:dyDescent="0.3"/>
    <row r="919" customFormat="1" ht="14" x14ac:dyDescent="0.3"/>
    <row r="920" customFormat="1" ht="14" x14ac:dyDescent="0.3"/>
    <row r="921" customFormat="1" ht="14" x14ac:dyDescent="0.3"/>
    <row r="922" customFormat="1" ht="14" x14ac:dyDescent="0.3"/>
    <row r="923" customFormat="1" ht="14" x14ac:dyDescent="0.3"/>
    <row r="924" customFormat="1" ht="14" x14ac:dyDescent="0.3"/>
    <row r="925" customFormat="1" ht="14" x14ac:dyDescent="0.3"/>
    <row r="926" customFormat="1" ht="14" x14ac:dyDescent="0.3"/>
    <row r="927" customFormat="1" ht="14" x14ac:dyDescent="0.3"/>
    <row r="928" customFormat="1" ht="14" x14ac:dyDescent="0.3"/>
    <row r="929" customFormat="1" ht="14" x14ac:dyDescent="0.3"/>
    <row r="930" customFormat="1" ht="14" x14ac:dyDescent="0.3"/>
    <row r="931" customFormat="1" ht="14" x14ac:dyDescent="0.3"/>
    <row r="932" customFormat="1" ht="14" x14ac:dyDescent="0.3"/>
    <row r="933" customFormat="1" ht="14" x14ac:dyDescent="0.3"/>
    <row r="934" customFormat="1" ht="14" x14ac:dyDescent="0.3"/>
    <row r="935" customFormat="1" ht="14" x14ac:dyDescent="0.3"/>
    <row r="936" customFormat="1" ht="14" x14ac:dyDescent="0.3"/>
    <row r="937" customFormat="1" ht="14" x14ac:dyDescent="0.3"/>
    <row r="938" customFormat="1" ht="14" x14ac:dyDescent="0.3"/>
    <row r="939" customFormat="1" ht="14" x14ac:dyDescent="0.3"/>
    <row r="940" customFormat="1" ht="14" x14ac:dyDescent="0.3"/>
    <row r="941" customFormat="1" ht="14" x14ac:dyDescent="0.3"/>
    <row r="942" customFormat="1" ht="14" x14ac:dyDescent="0.3"/>
    <row r="943" customFormat="1" ht="14" x14ac:dyDescent="0.3"/>
    <row r="944" customFormat="1" ht="14" x14ac:dyDescent="0.3"/>
    <row r="945" customFormat="1" ht="14" x14ac:dyDescent="0.3"/>
    <row r="946" customFormat="1" ht="14" x14ac:dyDescent="0.3"/>
    <row r="947" customFormat="1" ht="14" x14ac:dyDescent="0.3"/>
    <row r="948" customFormat="1" ht="14" x14ac:dyDescent="0.3"/>
    <row r="949" customFormat="1" ht="14" x14ac:dyDescent="0.3"/>
    <row r="950" customFormat="1" ht="14" x14ac:dyDescent="0.3"/>
    <row r="951" customFormat="1" ht="14" x14ac:dyDescent="0.3"/>
    <row r="952" customFormat="1" ht="14" x14ac:dyDescent="0.3"/>
    <row r="953" customFormat="1" ht="14" x14ac:dyDescent="0.3"/>
    <row r="954" customFormat="1" ht="14" x14ac:dyDescent="0.3"/>
    <row r="955" customFormat="1" ht="14" x14ac:dyDescent="0.3"/>
    <row r="956" customFormat="1" ht="14" x14ac:dyDescent="0.3"/>
    <row r="957" customFormat="1" ht="14" x14ac:dyDescent="0.3"/>
    <row r="958" customFormat="1" ht="14" x14ac:dyDescent="0.3"/>
    <row r="959" customFormat="1" ht="14" x14ac:dyDescent="0.3"/>
    <row r="960" customFormat="1" ht="14" x14ac:dyDescent="0.3"/>
    <row r="961" customFormat="1" ht="14" x14ac:dyDescent="0.3"/>
    <row r="962" customFormat="1" ht="14" x14ac:dyDescent="0.3"/>
    <row r="963" customFormat="1" ht="14" x14ac:dyDescent="0.3"/>
    <row r="964" customFormat="1" ht="14" x14ac:dyDescent="0.3"/>
    <row r="965" customFormat="1" ht="14" x14ac:dyDescent="0.3"/>
    <row r="966" customFormat="1" ht="14" x14ac:dyDescent="0.3"/>
    <row r="967" customFormat="1" ht="14" x14ac:dyDescent="0.3"/>
    <row r="968" customFormat="1" ht="14" x14ac:dyDescent="0.3"/>
    <row r="969" customFormat="1" ht="14" x14ac:dyDescent="0.3"/>
    <row r="970" customFormat="1" ht="14" x14ac:dyDescent="0.3"/>
    <row r="971" customFormat="1" ht="14" x14ac:dyDescent="0.3"/>
    <row r="972" customFormat="1" ht="14" x14ac:dyDescent="0.3"/>
    <row r="973" customFormat="1" ht="14" x14ac:dyDescent="0.3"/>
    <row r="974" customFormat="1" ht="14" x14ac:dyDescent="0.3"/>
    <row r="975" customFormat="1" ht="14" x14ac:dyDescent="0.3"/>
    <row r="976" customFormat="1" ht="14" x14ac:dyDescent="0.3"/>
    <row r="977" customFormat="1" ht="14" x14ac:dyDescent="0.3"/>
    <row r="978" customFormat="1" ht="14" x14ac:dyDescent="0.3"/>
    <row r="979" customFormat="1" ht="14" x14ac:dyDescent="0.3"/>
    <row r="980" customFormat="1" ht="14" x14ac:dyDescent="0.3"/>
    <row r="981" customFormat="1" ht="14" x14ac:dyDescent="0.3"/>
    <row r="982" customFormat="1" ht="14" x14ac:dyDescent="0.3"/>
    <row r="983" customFormat="1" ht="14" x14ac:dyDescent="0.3"/>
    <row r="984" customFormat="1" ht="14" x14ac:dyDescent="0.3"/>
    <row r="985" customFormat="1" ht="14" x14ac:dyDescent="0.3"/>
    <row r="986" customFormat="1" ht="14" x14ac:dyDescent="0.3"/>
    <row r="987" customFormat="1" ht="14" x14ac:dyDescent="0.3"/>
    <row r="988" customFormat="1" ht="14" x14ac:dyDescent="0.3"/>
    <row r="989" customFormat="1" ht="14" x14ac:dyDescent="0.3"/>
    <row r="990" customFormat="1" ht="14" x14ac:dyDescent="0.3"/>
    <row r="991" customFormat="1" ht="14" x14ac:dyDescent="0.3"/>
    <row r="992" customFormat="1" ht="14" x14ac:dyDescent="0.3"/>
    <row r="993" customFormat="1" ht="14" x14ac:dyDescent="0.3"/>
    <row r="994" customFormat="1" ht="14" x14ac:dyDescent="0.3"/>
    <row r="995" customFormat="1" ht="14" x14ac:dyDescent="0.3"/>
    <row r="996" customFormat="1" ht="14" x14ac:dyDescent="0.3"/>
    <row r="997" customFormat="1" ht="14" x14ac:dyDescent="0.3"/>
    <row r="998" customFormat="1" ht="14" x14ac:dyDescent="0.3"/>
    <row r="999" customFormat="1" ht="14" x14ac:dyDescent="0.3"/>
    <row r="1000" customFormat="1" ht="14" x14ac:dyDescent="0.3"/>
    <row r="1001" customFormat="1" ht="14" x14ac:dyDescent="0.3"/>
    <row r="1002" customFormat="1" ht="14" x14ac:dyDescent="0.3"/>
    <row r="1003" customFormat="1" ht="14" x14ac:dyDescent="0.3"/>
    <row r="1004" customFormat="1" ht="14" x14ac:dyDescent="0.3"/>
    <row r="1005" customFormat="1" ht="14" x14ac:dyDescent="0.3"/>
    <row r="1006" customFormat="1" ht="14" x14ac:dyDescent="0.3"/>
    <row r="1007" customFormat="1" ht="14" x14ac:dyDescent="0.3"/>
    <row r="1008" customFormat="1" ht="14" x14ac:dyDescent="0.3"/>
    <row r="1009" customFormat="1" ht="14" x14ac:dyDescent="0.3"/>
    <row r="1010" customFormat="1" ht="14" x14ac:dyDescent="0.3"/>
    <row r="1011" customFormat="1" ht="14" x14ac:dyDescent="0.3"/>
    <row r="1012" customFormat="1" ht="14" x14ac:dyDescent="0.3"/>
    <row r="1013" customFormat="1" ht="14" x14ac:dyDescent="0.3"/>
    <row r="1014" customFormat="1" ht="14" x14ac:dyDescent="0.3"/>
    <row r="1015" customFormat="1" ht="14" x14ac:dyDescent="0.3"/>
    <row r="1016" customFormat="1" ht="14" x14ac:dyDescent="0.3"/>
    <row r="1017" customFormat="1" ht="14" x14ac:dyDescent="0.3"/>
    <row r="1018" customFormat="1" ht="14" x14ac:dyDescent="0.3"/>
    <row r="1019" customFormat="1" ht="14" x14ac:dyDescent="0.3"/>
    <row r="1020" customFormat="1" ht="14" x14ac:dyDescent="0.3"/>
    <row r="1021" customFormat="1" ht="14" x14ac:dyDescent="0.3"/>
    <row r="1022" customFormat="1" ht="14" x14ac:dyDescent="0.3"/>
    <row r="1023" customFormat="1" ht="14" x14ac:dyDescent="0.3"/>
    <row r="1024" customFormat="1" ht="14" x14ac:dyDescent="0.3"/>
    <row r="1025" customFormat="1" ht="14" x14ac:dyDescent="0.3"/>
    <row r="1026" customFormat="1" ht="14" x14ac:dyDescent="0.3"/>
    <row r="1027" customFormat="1" ht="14" x14ac:dyDescent="0.3"/>
    <row r="1028" customFormat="1" ht="14" x14ac:dyDescent="0.3"/>
    <row r="1029" customFormat="1" ht="14" x14ac:dyDescent="0.3"/>
    <row r="1030" customFormat="1" ht="14" x14ac:dyDescent="0.3"/>
    <row r="1031" customFormat="1" ht="14" x14ac:dyDescent="0.3"/>
    <row r="1032" customFormat="1" ht="14" x14ac:dyDescent="0.3"/>
    <row r="1033" customFormat="1" ht="14" x14ac:dyDescent="0.3"/>
    <row r="1034" customFormat="1" ht="14" x14ac:dyDescent="0.3"/>
    <row r="1035" customFormat="1" ht="14" x14ac:dyDescent="0.3"/>
    <row r="1036" customFormat="1" ht="14" x14ac:dyDescent="0.3"/>
    <row r="1037" customFormat="1" ht="14" x14ac:dyDescent="0.3"/>
    <row r="1038" customFormat="1"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F8707D07-D459-4DFA-AA7F-58E4B90ABAE8}">
      <formula1>"FDA,FDA-1,FDA-2,FDA-3,FDA-4"</formula1>
    </dataValidation>
    <dataValidation type="list" allowBlank="1" sqref="B7:B174" xr:uid="{B757164E-9E13-4D29-8018-38BF821EF11B}">
      <formula1>"DAS,DAS-1,DAS-2,DAS-3,DAS-4,DAS-5,CAA-1,CAA-2,CAA-3,CAA-4,CAA-5"</formula1>
    </dataValidation>
    <dataValidation type="list" allowBlank="1" sqref="D205:D209 D192:D193 D238:D245 D221:D225 D213:D217 D254:D256 D265:D267 D275:D305 D7:D174" xr:uid="{D4766BFC-611B-4A81-9FA3-6F93EDF57E4B}">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D2EE5-757E-4CE9-8DCB-B312FD9FD72F}">
  <dimension ref="A1:AD1038"/>
  <sheetViews>
    <sheetView tabSelected="1" workbookViewId="0">
      <selection activeCell="A323" sqref="A323:F323"/>
    </sheetView>
  </sheetViews>
  <sheetFormatPr defaultColWidth="12.58203125" defaultRowHeight="15" customHeight="1" x14ac:dyDescent="0.3"/>
  <cols>
    <col min="1" max="1" width="46" customWidth="1"/>
    <col min="2" max="2" width="13.33203125" customWidth="1"/>
    <col min="3" max="3" width="30.5" customWidth="1"/>
    <col min="4" max="4" width="14.5" customWidth="1"/>
    <col min="5" max="5" width="9.75" customWidth="1"/>
    <col min="6" max="6" width="43.33203125" customWidth="1"/>
    <col min="7" max="7" width="18.08203125" customWidth="1"/>
    <col min="8" max="8" width="18.25" customWidth="1"/>
    <col min="9" max="9" width="17.83203125" customWidth="1"/>
    <col min="10" max="10" width="15.5820312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774</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131" t="s">
        <v>775</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60" t="s">
        <v>182</v>
      </c>
      <c r="B7" s="59" t="s">
        <v>39</v>
      </c>
      <c r="C7" s="63" t="s">
        <v>222</v>
      </c>
      <c r="D7" s="158" t="s">
        <v>227</v>
      </c>
      <c r="E7" s="159">
        <v>1</v>
      </c>
      <c r="F7" s="60" t="s">
        <v>228</v>
      </c>
      <c r="G7" s="160">
        <v>0</v>
      </c>
      <c r="H7" s="146">
        <v>500.99</v>
      </c>
      <c r="I7" s="146">
        <v>2003.96</v>
      </c>
      <c r="J7" s="149">
        <f t="shared" ref="J7:J38" si="0">H7+I7</f>
        <v>2504.9499999999998</v>
      </c>
      <c r="K7" s="17"/>
      <c r="L7" s="17"/>
      <c r="M7" s="17"/>
      <c r="N7" s="17"/>
      <c r="O7" s="17"/>
      <c r="P7" s="17"/>
      <c r="Q7" s="17"/>
      <c r="R7" s="18"/>
      <c r="S7" s="18"/>
      <c r="T7" s="18"/>
      <c r="U7" s="18"/>
      <c r="V7" s="18"/>
      <c r="W7" s="18"/>
      <c r="X7" s="18"/>
      <c r="Y7" s="18"/>
      <c r="Z7" s="18"/>
      <c r="AA7" s="5"/>
      <c r="AB7" s="5"/>
      <c r="AC7" s="5"/>
      <c r="AD7" s="5"/>
    </row>
    <row r="8" spans="1:30" ht="14.5" x14ac:dyDescent="0.3">
      <c r="A8" s="55" t="s">
        <v>185</v>
      </c>
      <c r="B8" s="55" t="s">
        <v>29</v>
      </c>
      <c r="C8" s="61" t="s">
        <v>636</v>
      </c>
      <c r="D8" s="158" t="s">
        <v>227</v>
      </c>
      <c r="E8" s="159">
        <v>1</v>
      </c>
      <c r="F8" s="155" t="s">
        <v>700</v>
      </c>
      <c r="G8" s="160">
        <v>0</v>
      </c>
      <c r="H8" s="146">
        <v>1425.9</v>
      </c>
      <c r="I8" s="146">
        <v>5703.56</v>
      </c>
      <c r="J8" s="149">
        <f t="shared" si="0"/>
        <v>7129.4600000000009</v>
      </c>
      <c r="K8" s="17"/>
      <c r="L8" s="17"/>
      <c r="M8" s="17"/>
      <c r="N8" s="17"/>
      <c r="O8" s="17"/>
      <c r="P8" s="17"/>
      <c r="Q8" s="17"/>
      <c r="R8" s="5"/>
      <c r="S8" s="5"/>
      <c r="T8" s="5"/>
      <c r="U8" s="5"/>
      <c r="V8" s="5"/>
      <c r="W8" s="5"/>
      <c r="X8" s="5"/>
      <c r="Y8" s="5"/>
      <c r="Z8" s="5"/>
      <c r="AA8" s="5"/>
      <c r="AB8" s="5"/>
      <c r="AC8" s="5"/>
      <c r="AD8" s="5"/>
    </row>
    <row r="9" spans="1:30" ht="14" x14ac:dyDescent="0.3">
      <c r="A9" s="63" t="s">
        <v>690</v>
      </c>
      <c r="B9" s="55" t="s">
        <v>449</v>
      </c>
      <c r="C9" s="63" t="s">
        <v>679</v>
      </c>
      <c r="D9" s="158" t="s">
        <v>227</v>
      </c>
      <c r="E9" s="159">
        <v>1</v>
      </c>
      <c r="F9" s="62" t="s">
        <v>620</v>
      </c>
      <c r="G9" s="160">
        <v>0</v>
      </c>
      <c r="H9" s="146">
        <v>3709.68</v>
      </c>
      <c r="I9" s="146">
        <v>14838.72</v>
      </c>
      <c r="J9" s="149">
        <f t="shared" si="0"/>
        <v>18548.399999999998</v>
      </c>
      <c r="K9" s="47"/>
      <c r="L9" s="47"/>
      <c r="M9" s="47"/>
      <c r="N9" s="47"/>
      <c r="O9" s="47"/>
      <c r="P9" s="47"/>
      <c r="Q9" s="47"/>
    </row>
    <row r="10" spans="1:30" ht="14" x14ac:dyDescent="0.3">
      <c r="A10" s="55" t="s">
        <v>182</v>
      </c>
      <c r="B10" s="56" t="s">
        <v>39</v>
      </c>
      <c r="C10" s="59" t="s">
        <v>222</v>
      </c>
      <c r="D10" s="158" t="s">
        <v>407</v>
      </c>
      <c r="E10" s="159">
        <v>1</v>
      </c>
      <c r="F10" s="161" t="s">
        <v>421</v>
      </c>
      <c r="G10" s="160">
        <v>0</v>
      </c>
      <c r="H10" s="146"/>
      <c r="I10" s="146">
        <v>2003.96</v>
      </c>
      <c r="J10" s="149">
        <f t="shared" si="0"/>
        <v>2003.96</v>
      </c>
    </row>
    <row r="11" spans="1:30" ht="14" x14ac:dyDescent="0.3">
      <c r="A11" s="55" t="s">
        <v>218</v>
      </c>
      <c r="B11" s="55" t="s">
        <v>43</v>
      </c>
      <c r="C11" s="59" t="s">
        <v>222</v>
      </c>
      <c r="D11" s="158" t="s">
        <v>227</v>
      </c>
      <c r="E11" s="159">
        <v>1</v>
      </c>
      <c r="F11" s="60" t="s">
        <v>680</v>
      </c>
      <c r="G11" s="160">
        <v>0</v>
      </c>
      <c r="H11" s="147">
        <v>269.76</v>
      </c>
      <c r="I11" s="147">
        <v>1079.06</v>
      </c>
      <c r="J11" s="150">
        <f t="shared" si="0"/>
        <v>1348.82</v>
      </c>
    </row>
    <row r="12" spans="1:30" ht="14" x14ac:dyDescent="0.3">
      <c r="A12" s="56" t="s">
        <v>182</v>
      </c>
      <c r="B12" s="56" t="s">
        <v>39</v>
      </c>
      <c r="C12" s="59" t="s">
        <v>222</v>
      </c>
      <c r="D12" s="158" t="s">
        <v>227</v>
      </c>
      <c r="E12" s="159">
        <v>1</v>
      </c>
      <c r="F12" s="129" t="s">
        <v>231</v>
      </c>
      <c r="G12" s="160">
        <v>0</v>
      </c>
      <c r="H12" s="146">
        <v>500.99</v>
      </c>
      <c r="I12" s="146">
        <v>2003.96</v>
      </c>
      <c r="J12" s="149">
        <f t="shared" si="0"/>
        <v>2504.9499999999998</v>
      </c>
    </row>
    <row r="13" spans="1:30" ht="14" x14ac:dyDescent="0.3">
      <c r="A13" s="60" t="s">
        <v>196</v>
      </c>
      <c r="B13" s="61" t="s">
        <v>33</v>
      </c>
      <c r="C13" s="63" t="s">
        <v>222</v>
      </c>
      <c r="D13" s="158" t="s">
        <v>227</v>
      </c>
      <c r="E13" s="159">
        <v>1</v>
      </c>
      <c r="F13" s="60" t="s">
        <v>586</v>
      </c>
      <c r="G13" s="160">
        <v>0</v>
      </c>
      <c r="H13" s="146">
        <v>1079.06</v>
      </c>
      <c r="I13" s="145">
        <v>4316.21</v>
      </c>
      <c r="J13" s="149">
        <f t="shared" si="0"/>
        <v>5395.27</v>
      </c>
    </row>
    <row r="14" spans="1:30" ht="14" x14ac:dyDescent="0.3">
      <c r="A14" s="55" t="s">
        <v>189</v>
      </c>
      <c r="B14" s="55" t="s">
        <v>31</v>
      </c>
      <c r="C14" s="59" t="s">
        <v>222</v>
      </c>
      <c r="D14" s="158" t="s">
        <v>227</v>
      </c>
      <c r="E14" s="159">
        <v>1</v>
      </c>
      <c r="F14" s="62" t="s">
        <v>505</v>
      </c>
      <c r="G14" s="160">
        <v>0</v>
      </c>
      <c r="H14" s="146">
        <v>1310.28</v>
      </c>
      <c r="I14" s="146">
        <v>5241.1099999999997</v>
      </c>
      <c r="J14" s="149">
        <f t="shared" si="0"/>
        <v>6551.3899999999994</v>
      </c>
    </row>
    <row r="15" spans="1:30" ht="14" x14ac:dyDescent="0.3">
      <c r="A15" s="55" t="s">
        <v>183</v>
      </c>
      <c r="B15" s="57" t="s">
        <v>27</v>
      </c>
      <c r="C15" s="63" t="s">
        <v>637</v>
      </c>
      <c r="D15" s="158" t="s">
        <v>407</v>
      </c>
      <c r="E15" s="159">
        <v>1</v>
      </c>
      <c r="F15" s="60" t="s">
        <v>233</v>
      </c>
      <c r="G15" s="160">
        <v>0</v>
      </c>
      <c r="H15" s="146"/>
      <c r="I15" s="146">
        <v>6782.61</v>
      </c>
      <c r="J15" s="149">
        <f t="shared" si="0"/>
        <v>6782.61</v>
      </c>
    </row>
    <row r="16" spans="1:30" ht="14" x14ac:dyDescent="0.3">
      <c r="A16" s="55" t="s">
        <v>207</v>
      </c>
      <c r="B16" s="57" t="s">
        <v>27</v>
      </c>
      <c r="C16" s="63" t="s">
        <v>226</v>
      </c>
      <c r="D16" s="158" t="s">
        <v>227</v>
      </c>
      <c r="E16" s="159">
        <v>1</v>
      </c>
      <c r="F16" s="60" t="s">
        <v>581</v>
      </c>
      <c r="G16" s="160">
        <v>0</v>
      </c>
      <c r="H16" s="146">
        <v>1695.65</v>
      </c>
      <c r="I16" s="146">
        <v>6782.61</v>
      </c>
      <c r="J16" s="149">
        <f t="shared" si="0"/>
        <v>8478.26</v>
      </c>
    </row>
    <row r="17" spans="1:10" ht="14" x14ac:dyDescent="0.3">
      <c r="A17" s="60" t="s">
        <v>196</v>
      </c>
      <c r="B17" s="61" t="s">
        <v>33</v>
      </c>
      <c r="C17" s="63" t="s">
        <v>637</v>
      </c>
      <c r="D17" s="158" t="s">
        <v>227</v>
      </c>
      <c r="E17" s="159">
        <v>1</v>
      </c>
      <c r="F17" s="90" t="s">
        <v>676</v>
      </c>
      <c r="G17" s="160">
        <v>0</v>
      </c>
      <c r="H17" s="146">
        <v>1079.06</v>
      </c>
      <c r="I17" s="145">
        <v>4316.21</v>
      </c>
      <c r="J17" s="149">
        <f t="shared" si="0"/>
        <v>5395.27</v>
      </c>
    </row>
    <row r="18" spans="1:10" ht="14" x14ac:dyDescent="0.3">
      <c r="A18" s="60" t="s">
        <v>182</v>
      </c>
      <c r="B18" s="59" t="s">
        <v>39</v>
      </c>
      <c r="C18" s="61" t="s">
        <v>219</v>
      </c>
      <c r="D18" s="158" t="s">
        <v>227</v>
      </c>
      <c r="E18" s="159">
        <v>1</v>
      </c>
      <c r="F18" s="60" t="s">
        <v>235</v>
      </c>
      <c r="G18" s="160">
        <v>0</v>
      </c>
      <c r="H18" s="146">
        <v>500.99</v>
      </c>
      <c r="I18" s="146">
        <v>2003.96</v>
      </c>
      <c r="J18" s="149">
        <f t="shared" si="0"/>
        <v>2504.9499999999998</v>
      </c>
    </row>
    <row r="19" spans="1:10" ht="14" x14ac:dyDescent="0.3">
      <c r="A19" s="60" t="s">
        <v>181</v>
      </c>
      <c r="B19" s="61" t="s">
        <v>33</v>
      </c>
      <c r="C19" s="59" t="s">
        <v>634</v>
      </c>
      <c r="D19" s="158" t="s">
        <v>227</v>
      </c>
      <c r="E19" s="159">
        <v>1</v>
      </c>
      <c r="F19" s="60" t="s">
        <v>236</v>
      </c>
      <c r="G19" s="160">
        <v>0</v>
      </c>
      <c r="H19" s="146">
        <v>1079.06</v>
      </c>
      <c r="I19" s="145">
        <v>4316.21</v>
      </c>
      <c r="J19" s="149">
        <f t="shared" si="0"/>
        <v>5395.27</v>
      </c>
    </row>
    <row r="20" spans="1:10" ht="14" x14ac:dyDescent="0.3">
      <c r="A20" s="60" t="s">
        <v>183</v>
      </c>
      <c r="B20" s="61" t="s">
        <v>27</v>
      </c>
      <c r="C20" s="61" t="s">
        <v>222</v>
      </c>
      <c r="D20" s="158" t="s">
        <v>227</v>
      </c>
      <c r="E20" s="159">
        <v>1</v>
      </c>
      <c r="F20" s="61" t="s">
        <v>237</v>
      </c>
      <c r="G20" s="160">
        <v>0</v>
      </c>
      <c r="H20" s="146">
        <v>1695.65</v>
      </c>
      <c r="I20" s="146">
        <v>6782.61</v>
      </c>
      <c r="J20" s="149">
        <f t="shared" si="0"/>
        <v>8478.26</v>
      </c>
    </row>
    <row r="21" spans="1:10" ht="14" x14ac:dyDescent="0.3">
      <c r="A21" s="60" t="s">
        <v>183</v>
      </c>
      <c r="B21" s="61" t="s">
        <v>27</v>
      </c>
      <c r="C21" s="59" t="s">
        <v>222</v>
      </c>
      <c r="D21" s="158" t="s">
        <v>227</v>
      </c>
      <c r="E21" s="159">
        <v>1</v>
      </c>
      <c r="F21" s="60" t="s">
        <v>238</v>
      </c>
      <c r="G21" s="160">
        <v>0</v>
      </c>
      <c r="H21" s="146">
        <v>1695.65</v>
      </c>
      <c r="I21" s="146">
        <v>6782.61</v>
      </c>
      <c r="J21" s="149">
        <f t="shared" si="0"/>
        <v>8478.26</v>
      </c>
    </row>
    <row r="22" spans="1:10" ht="14" x14ac:dyDescent="0.3">
      <c r="A22" s="60" t="s">
        <v>196</v>
      </c>
      <c r="B22" s="61" t="s">
        <v>33</v>
      </c>
      <c r="C22" s="61" t="s">
        <v>219</v>
      </c>
      <c r="D22" s="158" t="s">
        <v>407</v>
      </c>
      <c r="E22" s="159">
        <v>1</v>
      </c>
      <c r="F22" s="60" t="s">
        <v>423</v>
      </c>
      <c r="G22" s="160">
        <v>0</v>
      </c>
      <c r="H22" s="146"/>
      <c r="I22" s="145">
        <v>4316.21</v>
      </c>
      <c r="J22" s="149">
        <f t="shared" si="0"/>
        <v>4316.21</v>
      </c>
    </row>
    <row r="23" spans="1:10" ht="16.5" customHeight="1" x14ac:dyDescent="0.3">
      <c r="A23" s="60" t="s">
        <v>183</v>
      </c>
      <c r="B23" s="61" t="s">
        <v>27</v>
      </c>
      <c r="C23" s="59" t="s">
        <v>222</v>
      </c>
      <c r="D23" s="158" t="s">
        <v>227</v>
      </c>
      <c r="E23" s="159">
        <v>1</v>
      </c>
      <c r="F23" s="60" t="s">
        <v>241</v>
      </c>
      <c r="G23" s="160">
        <v>0</v>
      </c>
      <c r="H23" s="146">
        <v>1695.65</v>
      </c>
      <c r="I23" s="146">
        <v>6782.61</v>
      </c>
      <c r="J23" s="149">
        <f t="shared" si="0"/>
        <v>8478.26</v>
      </c>
    </row>
    <row r="24" spans="1:10" ht="14" x14ac:dyDescent="0.3">
      <c r="A24" s="60" t="s">
        <v>189</v>
      </c>
      <c r="B24" s="60" t="s">
        <v>31</v>
      </c>
      <c r="C24" s="60" t="s">
        <v>636</v>
      </c>
      <c r="D24" s="158" t="s">
        <v>407</v>
      </c>
      <c r="E24" s="159">
        <v>1</v>
      </c>
      <c r="F24" s="60" t="s">
        <v>242</v>
      </c>
      <c r="G24" s="160">
        <v>0</v>
      </c>
      <c r="H24" s="146"/>
      <c r="I24" s="146">
        <v>5241.1099999999997</v>
      </c>
      <c r="J24" s="149">
        <f t="shared" si="0"/>
        <v>5241.1099999999997</v>
      </c>
    </row>
    <row r="25" spans="1:10" ht="14" x14ac:dyDescent="0.3">
      <c r="A25" s="60" t="s">
        <v>180</v>
      </c>
      <c r="B25" s="63" t="s">
        <v>37</v>
      </c>
      <c r="C25" s="61" t="s">
        <v>226</v>
      </c>
      <c r="D25" s="158" t="s">
        <v>227</v>
      </c>
      <c r="E25" s="159">
        <v>1</v>
      </c>
      <c r="F25" s="155" t="s">
        <v>649</v>
      </c>
      <c r="G25" s="160">
        <v>0</v>
      </c>
      <c r="H25" s="146">
        <v>770.75</v>
      </c>
      <c r="I25" s="145">
        <v>3083.01</v>
      </c>
      <c r="J25" s="149">
        <f t="shared" si="0"/>
        <v>3853.76</v>
      </c>
    </row>
    <row r="26" spans="1:10" ht="14" x14ac:dyDescent="0.3">
      <c r="A26" s="60" t="s">
        <v>180</v>
      </c>
      <c r="B26" s="63" t="s">
        <v>37</v>
      </c>
      <c r="C26" s="61" t="s">
        <v>222</v>
      </c>
      <c r="D26" s="158" t="s">
        <v>227</v>
      </c>
      <c r="E26" s="159">
        <v>1</v>
      </c>
      <c r="F26" s="129" t="s">
        <v>243</v>
      </c>
      <c r="G26" s="160">
        <v>0</v>
      </c>
      <c r="H26" s="146">
        <v>770.75</v>
      </c>
      <c r="I26" s="145">
        <v>3083.01</v>
      </c>
      <c r="J26" s="149">
        <f t="shared" si="0"/>
        <v>3853.76</v>
      </c>
    </row>
    <row r="27" spans="1:10" ht="14" x14ac:dyDescent="0.3">
      <c r="A27" s="60" t="s">
        <v>187</v>
      </c>
      <c r="B27" s="60" t="s">
        <v>25</v>
      </c>
      <c r="C27" s="61" t="s">
        <v>222</v>
      </c>
      <c r="D27" s="158" t="s">
        <v>227</v>
      </c>
      <c r="E27" s="159">
        <v>1</v>
      </c>
      <c r="F27" s="63" t="s">
        <v>244</v>
      </c>
      <c r="G27" s="160">
        <v>0</v>
      </c>
      <c r="H27" s="147">
        <v>2600</v>
      </c>
      <c r="I27" s="147">
        <v>10400</v>
      </c>
      <c r="J27" s="146">
        <f t="shared" si="0"/>
        <v>13000</v>
      </c>
    </row>
    <row r="28" spans="1:10" ht="14" x14ac:dyDescent="0.3">
      <c r="A28" s="60" t="s">
        <v>181</v>
      </c>
      <c r="B28" s="61" t="s">
        <v>33</v>
      </c>
      <c r="C28" s="63" t="s">
        <v>637</v>
      </c>
      <c r="D28" s="158" t="s">
        <v>227</v>
      </c>
      <c r="E28" s="159">
        <v>1</v>
      </c>
      <c r="F28" s="90" t="s">
        <v>763</v>
      </c>
      <c r="G28" s="160">
        <v>0</v>
      </c>
      <c r="H28" s="146">
        <v>1079.06</v>
      </c>
      <c r="I28" s="145">
        <v>4316.21</v>
      </c>
      <c r="J28" s="149">
        <f t="shared" si="0"/>
        <v>5395.27</v>
      </c>
    </row>
    <row r="29" spans="1:10" ht="14" x14ac:dyDescent="0.3">
      <c r="A29" s="60" t="s">
        <v>691</v>
      </c>
      <c r="B29" s="60" t="s">
        <v>449</v>
      </c>
      <c r="C29" s="63" t="s">
        <v>637</v>
      </c>
      <c r="D29" s="158" t="s">
        <v>227</v>
      </c>
      <c r="E29" s="159">
        <v>1</v>
      </c>
      <c r="F29" s="152" t="s">
        <v>640</v>
      </c>
      <c r="G29" s="160">
        <v>0</v>
      </c>
      <c r="H29" s="146">
        <v>3709.68</v>
      </c>
      <c r="I29" s="146">
        <v>14838.72</v>
      </c>
      <c r="J29" s="149">
        <f t="shared" si="0"/>
        <v>18548.399999999998</v>
      </c>
    </row>
    <row r="30" spans="1:10" ht="14" x14ac:dyDescent="0.3">
      <c r="A30" s="60" t="s">
        <v>180</v>
      </c>
      <c r="B30" s="63" t="s">
        <v>37</v>
      </c>
      <c r="C30" s="63" t="s">
        <v>679</v>
      </c>
      <c r="D30" s="158" t="s">
        <v>227</v>
      </c>
      <c r="E30" s="159">
        <v>1</v>
      </c>
      <c r="F30" s="60" t="s">
        <v>249</v>
      </c>
      <c r="G30" s="160">
        <v>0</v>
      </c>
      <c r="H30" s="146">
        <v>770.75</v>
      </c>
      <c r="I30" s="145">
        <v>3083.01</v>
      </c>
      <c r="J30" s="149">
        <f t="shared" si="0"/>
        <v>3853.76</v>
      </c>
    </row>
    <row r="31" spans="1:10" ht="14" x14ac:dyDescent="0.3">
      <c r="A31" s="60" t="s">
        <v>185</v>
      </c>
      <c r="B31" s="60" t="s">
        <v>29</v>
      </c>
      <c r="C31" s="61" t="s">
        <v>636</v>
      </c>
      <c r="D31" s="158" t="s">
        <v>407</v>
      </c>
      <c r="E31" s="159">
        <v>1</v>
      </c>
      <c r="F31" s="61" t="s">
        <v>595</v>
      </c>
      <c r="G31" s="160">
        <v>0</v>
      </c>
      <c r="H31" s="146"/>
      <c r="I31" s="146">
        <v>5703.56</v>
      </c>
      <c r="J31" s="149">
        <f t="shared" si="0"/>
        <v>5703.56</v>
      </c>
    </row>
    <row r="32" spans="1:10" ht="14" x14ac:dyDescent="0.3">
      <c r="A32" s="60" t="s">
        <v>182</v>
      </c>
      <c r="B32" s="59" t="s">
        <v>39</v>
      </c>
      <c r="C32" s="60" t="s">
        <v>226</v>
      </c>
      <c r="D32" s="158" t="s">
        <v>227</v>
      </c>
      <c r="E32" s="159">
        <v>1</v>
      </c>
      <c r="F32" s="165" t="s">
        <v>701</v>
      </c>
      <c r="G32" s="160">
        <v>0</v>
      </c>
      <c r="H32" s="146">
        <v>500.99</v>
      </c>
      <c r="I32" s="146">
        <v>2003.96</v>
      </c>
      <c r="J32" s="149">
        <f t="shared" si="0"/>
        <v>2504.9499999999998</v>
      </c>
    </row>
    <row r="33" spans="1:10" ht="14" x14ac:dyDescent="0.3">
      <c r="A33" s="60" t="s">
        <v>180</v>
      </c>
      <c r="B33" s="63" t="s">
        <v>37</v>
      </c>
      <c r="C33" s="61" t="s">
        <v>222</v>
      </c>
      <c r="D33" s="158" t="s">
        <v>227</v>
      </c>
      <c r="E33" s="159">
        <v>1</v>
      </c>
      <c r="F33" s="89" t="s">
        <v>729</v>
      </c>
      <c r="G33" s="160">
        <v>0</v>
      </c>
      <c r="H33" s="146">
        <v>770.75</v>
      </c>
      <c r="I33" s="145">
        <v>3083.01</v>
      </c>
      <c r="J33" s="149">
        <f t="shared" si="0"/>
        <v>3853.76</v>
      </c>
    </row>
    <row r="34" spans="1:10" ht="14" x14ac:dyDescent="0.3">
      <c r="A34" s="60" t="s">
        <v>187</v>
      </c>
      <c r="B34" s="60" t="s">
        <v>25</v>
      </c>
      <c r="C34" s="59" t="s">
        <v>637</v>
      </c>
      <c r="D34" s="158" t="s">
        <v>227</v>
      </c>
      <c r="E34" s="159">
        <v>1</v>
      </c>
      <c r="F34" s="60" t="s">
        <v>623</v>
      </c>
      <c r="G34" s="160">
        <v>0</v>
      </c>
      <c r="H34" s="147">
        <v>2600</v>
      </c>
      <c r="I34" s="147">
        <v>10400</v>
      </c>
      <c r="J34" s="146">
        <f t="shared" si="0"/>
        <v>13000</v>
      </c>
    </row>
    <row r="35" spans="1:10" ht="14" x14ac:dyDescent="0.3">
      <c r="A35" s="60" t="s">
        <v>183</v>
      </c>
      <c r="B35" s="61" t="s">
        <v>27</v>
      </c>
      <c r="C35" s="59" t="s">
        <v>222</v>
      </c>
      <c r="D35" s="158" t="s">
        <v>227</v>
      </c>
      <c r="E35" s="159">
        <v>1</v>
      </c>
      <c r="F35" s="60" t="s">
        <v>253</v>
      </c>
      <c r="G35" s="160">
        <v>0</v>
      </c>
      <c r="H35" s="146">
        <v>1695.65</v>
      </c>
      <c r="I35" s="146">
        <v>6782.61</v>
      </c>
      <c r="J35" s="149">
        <f t="shared" si="0"/>
        <v>8478.26</v>
      </c>
    </row>
    <row r="36" spans="1:10" ht="14" x14ac:dyDescent="0.3">
      <c r="A36" s="60" t="s">
        <v>189</v>
      </c>
      <c r="B36" s="60" t="s">
        <v>31</v>
      </c>
      <c r="C36" s="63" t="s">
        <v>636</v>
      </c>
      <c r="D36" s="158" t="s">
        <v>407</v>
      </c>
      <c r="E36" s="159">
        <v>1</v>
      </c>
      <c r="F36" s="60" t="s">
        <v>254</v>
      </c>
      <c r="G36" s="160">
        <v>0</v>
      </c>
      <c r="H36" s="146"/>
      <c r="I36" s="146">
        <v>5241.1099999999997</v>
      </c>
      <c r="J36" s="149">
        <f t="shared" si="0"/>
        <v>5241.1099999999997</v>
      </c>
    </row>
    <row r="37" spans="1:10" ht="14" x14ac:dyDescent="0.3">
      <c r="A37" s="60" t="s">
        <v>692</v>
      </c>
      <c r="B37" s="60" t="s">
        <v>449</v>
      </c>
      <c r="C37" s="59" t="s">
        <v>634</v>
      </c>
      <c r="D37" s="158" t="s">
        <v>227</v>
      </c>
      <c r="E37" s="159">
        <v>1</v>
      </c>
      <c r="F37" s="129" t="s">
        <v>255</v>
      </c>
      <c r="G37" s="160">
        <v>0</v>
      </c>
      <c r="H37" s="146">
        <v>3709.68</v>
      </c>
      <c r="I37" s="146">
        <v>14838.72</v>
      </c>
      <c r="J37" s="149">
        <f t="shared" si="0"/>
        <v>18548.399999999998</v>
      </c>
    </row>
    <row r="38" spans="1:10" ht="14" x14ac:dyDescent="0.3">
      <c r="A38" s="60" t="s">
        <v>180</v>
      </c>
      <c r="B38" s="63" t="s">
        <v>37</v>
      </c>
      <c r="C38" s="59" t="s">
        <v>634</v>
      </c>
      <c r="D38" s="158" t="s">
        <v>227</v>
      </c>
      <c r="E38" s="159">
        <v>1</v>
      </c>
      <c r="F38" s="60" t="s">
        <v>257</v>
      </c>
      <c r="G38" s="160">
        <v>0</v>
      </c>
      <c r="H38" s="146">
        <v>770.75</v>
      </c>
      <c r="I38" s="145">
        <v>3083.01</v>
      </c>
      <c r="J38" s="149">
        <f t="shared" si="0"/>
        <v>3853.76</v>
      </c>
    </row>
    <row r="39" spans="1:10" ht="14" x14ac:dyDescent="0.3">
      <c r="A39" s="60" t="s">
        <v>199</v>
      </c>
      <c r="B39" s="60" t="s">
        <v>31</v>
      </c>
      <c r="C39" s="61" t="s">
        <v>226</v>
      </c>
      <c r="D39" s="158" t="s">
        <v>227</v>
      </c>
      <c r="E39" s="159">
        <v>1</v>
      </c>
      <c r="F39" s="155" t="s">
        <v>650</v>
      </c>
      <c r="G39" s="160">
        <v>0</v>
      </c>
      <c r="H39" s="146">
        <v>1310.28</v>
      </c>
      <c r="I39" s="146">
        <v>5241.1099999999997</v>
      </c>
      <c r="J39" s="149">
        <f t="shared" ref="J39:J70" si="1">H39+I39</f>
        <v>6551.3899999999994</v>
      </c>
    </row>
    <row r="40" spans="1:10" ht="26" x14ac:dyDescent="0.3">
      <c r="A40" s="60" t="s">
        <v>191</v>
      </c>
      <c r="B40" s="60" t="s">
        <v>31</v>
      </c>
      <c r="C40" s="61" t="s">
        <v>222</v>
      </c>
      <c r="D40" s="158" t="s">
        <v>407</v>
      </c>
      <c r="E40" s="159">
        <v>1</v>
      </c>
      <c r="F40" s="62" t="s">
        <v>258</v>
      </c>
      <c r="G40" s="160">
        <v>0</v>
      </c>
      <c r="H40" s="146"/>
      <c r="I40" s="146">
        <v>5241.1099999999997</v>
      </c>
      <c r="J40" s="149">
        <f t="shared" si="1"/>
        <v>5241.1099999999997</v>
      </c>
    </row>
    <row r="41" spans="1:10" ht="14" x14ac:dyDescent="0.3">
      <c r="A41" s="60" t="s">
        <v>180</v>
      </c>
      <c r="B41" s="63" t="s">
        <v>37</v>
      </c>
      <c r="C41" s="61" t="s">
        <v>226</v>
      </c>
      <c r="D41" s="158" t="s">
        <v>227</v>
      </c>
      <c r="E41" s="159">
        <v>1</v>
      </c>
      <c r="F41" s="155" t="s">
        <v>651</v>
      </c>
      <c r="G41" s="160">
        <v>0</v>
      </c>
      <c r="H41" s="146">
        <v>770.75</v>
      </c>
      <c r="I41" s="145">
        <v>3083.01</v>
      </c>
      <c r="J41" s="149">
        <f t="shared" si="1"/>
        <v>3853.76</v>
      </c>
    </row>
    <row r="42" spans="1:10" ht="14" x14ac:dyDescent="0.3">
      <c r="A42" s="60" t="s">
        <v>182</v>
      </c>
      <c r="B42" s="59" t="s">
        <v>39</v>
      </c>
      <c r="C42" s="59" t="s">
        <v>222</v>
      </c>
      <c r="D42" s="158" t="s">
        <v>227</v>
      </c>
      <c r="E42" s="159">
        <v>1</v>
      </c>
      <c r="F42" s="60" t="s">
        <v>260</v>
      </c>
      <c r="G42" s="160">
        <v>0</v>
      </c>
      <c r="H42" s="146">
        <v>500.99</v>
      </c>
      <c r="I42" s="146">
        <v>2003.96</v>
      </c>
      <c r="J42" s="149">
        <f t="shared" si="1"/>
        <v>2504.9499999999998</v>
      </c>
    </row>
    <row r="43" spans="1:10" ht="14" x14ac:dyDescent="0.3">
      <c r="A43" s="60" t="s">
        <v>183</v>
      </c>
      <c r="B43" s="61" t="s">
        <v>27</v>
      </c>
      <c r="C43" s="59" t="s">
        <v>222</v>
      </c>
      <c r="D43" s="158" t="s">
        <v>227</v>
      </c>
      <c r="E43" s="159">
        <v>1</v>
      </c>
      <c r="F43" s="60" t="s">
        <v>724</v>
      </c>
      <c r="G43" s="160">
        <v>0</v>
      </c>
      <c r="H43" s="146">
        <v>1695.65</v>
      </c>
      <c r="I43" s="146">
        <v>6782.61</v>
      </c>
      <c r="J43" s="149">
        <f t="shared" si="1"/>
        <v>8478.26</v>
      </c>
    </row>
    <row r="44" spans="1:10" ht="14" x14ac:dyDescent="0.3">
      <c r="A44" s="60" t="s">
        <v>183</v>
      </c>
      <c r="B44" s="61" t="s">
        <v>27</v>
      </c>
      <c r="C44" s="63" t="s">
        <v>222</v>
      </c>
      <c r="D44" s="158" t="s">
        <v>227</v>
      </c>
      <c r="E44" s="159">
        <v>1</v>
      </c>
      <c r="F44" s="61" t="s">
        <v>263</v>
      </c>
      <c r="G44" s="160">
        <v>0</v>
      </c>
      <c r="H44" s="146">
        <v>1695.65</v>
      </c>
      <c r="I44" s="146">
        <v>6782.61</v>
      </c>
      <c r="J44" s="149">
        <f t="shared" si="1"/>
        <v>8478.26</v>
      </c>
    </row>
    <row r="45" spans="1:10" ht="14" x14ac:dyDescent="0.3">
      <c r="A45" s="60" t="s">
        <v>185</v>
      </c>
      <c r="B45" s="60" t="s">
        <v>29</v>
      </c>
      <c r="C45" s="59" t="s">
        <v>634</v>
      </c>
      <c r="D45" s="158" t="s">
        <v>227</v>
      </c>
      <c r="E45" s="159">
        <v>1</v>
      </c>
      <c r="F45" s="60" t="s">
        <v>264</v>
      </c>
      <c r="G45" s="160">
        <v>0</v>
      </c>
      <c r="H45" s="146">
        <v>1425.9</v>
      </c>
      <c r="I45" s="146">
        <v>5703.56</v>
      </c>
      <c r="J45" s="149">
        <f t="shared" si="1"/>
        <v>7129.4600000000009</v>
      </c>
    </row>
    <row r="46" spans="1:10" ht="14" x14ac:dyDescent="0.3">
      <c r="A46" s="60" t="s">
        <v>188</v>
      </c>
      <c r="B46" s="60" t="s">
        <v>35</v>
      </c>
      <c r="C46" s="59" t="s">
        <v>222</v>
      </c>
      <c r="D46" s="158" t="s">
        <v>227</v>
      </c>
      <c r="E46" s="159">
        <v>1</v>
      </c>
      <c r="F46" s="60" t="s">
        <v>265</v>
      </c>
      <c r="G46" s="160">
        <v>0</v>
      </c>
      <c r="H46" s="146">
        <v>936.46</v>
      </c>
      <c r="I46" s="146">
        <v>3745.85</v>
      </c>
      <c r="J46" s="149">
        <f t="shared" si="1"/>
        <v>4682.3099999999995</v>
      </c>
    </row>
    <row r="47" spans="1:10" ht="14" x14ac:dyDescent="0.3">
      <c r="A47" s="60" t="s">
        <v>180</v>
      </c>
      <c r="B47" s="63" t="s">
        <v>37</v>
      </c>
      <c r="C47" s="63" t="s">
        <v>679</v>
      </c>
      <c r="D47" s="158" t="s">
        <v>407</v>
      </c>
      <c r="E47" s="159">
        <v>1</v>
      </c>
      <c r="F47" s="60" t="s">
        <v>266</v>
      </c>
      <c r="G47" s="160">
        <v>0</v>
      </c>
      <c r="H47" s="146"/>
      <c r="I47" s="145">
        <v>3083.01</v>
      </c>
      <c r="J47" s="149">
        <f t="shared" si="1"/>
        <v>3083.01</v>
      </c>
    </row>
    <row r="48" spans="1:10" ht="14" x14ac:dyDescent="0.3">
      <c r="A48" s="60" t="s">
        <v>182</v>
      </c>
      <c r="B48" s="59" t="s">
        <v>39</v>
      </c>
      <c r="C48" s="59" t="s">
        <v>222</v>
      </c>
      <c r="D48" s="158" t="s">
        <v>227</v>
      </c>
      <c r="E48" s="159">
        <v>1</v>
      </c>
      <c r="F48" s="60" t="s">
        <v>268</v>
      </c>
      <c r="G48" s="160">
        <v>0</v>
      </c>
      <c r="H48" s="146">
        <v>500.99</v>
      </c>
      <c r="I48" s="146">
        <v>2003.96</v>
      </c>
      <c r="J48" s="149">
        <f t="shared" si="1"/>
        <v>2504.9499999999998</v>
      </c>
    </row>
    <row r="49" spans="1:10" ht="14" x14ac:dyDescent="0.3">
      <c r="A49" s="60" t="s">
        <v>181</v>
      </c>
      <c r="B49" s="61" t="s">
        <v>33</v>
      </c>
      <c r="C49" s="61" t="s">
        <v>219</v>
      </c>
      <c r="D49" s="158" t="s">
        <v>227</v>
      </c>
      <c r="E49" s="159">
        <v>1</v>
      </c>
      <c r="F49" s="61" t="s">
        <v>270</v>
      </c>
      <c r="G49" s="160">
        <v>0</v>
      </c>
      <c r="H49" s="146">
        <v>1079.06</v>
      </c>
      <c r="I49" s="145">
        <v>4316.21</v>
      </c>
      <c r="J49" s="149">
        <f t="shared" si="1"/>
        <v>5395.27</v>
      </c>
    </row>
    <row r="50" spans="1:10" ht="14" x14ac:dyDescent="0.3">
      <c r="A50" s="60" t="s">
        <v>181</v>
      </c>
      <c r="B50" s="61" t="s">
        <v>33</v>
      </c>
      <c r="C50" s="60" t="s">
        <v>226</v>
      </c>
      <c r="D50" s="158" t="s">
        <v>407</v>
      </c>
      <c r="E50" s="159">
        <v>1</v>
      </c>
      <c r="F50" s="60" t="s">
        <v>271</v>
      </c>
      <c r="G50" s="160">
        <v>0</v>
      </c>
      <c r="H50" s="146"/>
      <c r="I50" s="145">
        <v>4316.21</v>
      </c>
      <c r="J50" s="149">
        <f t="shared" si="1"/>
        <v>4316.21</v>
      </c>
    </row>
    <row r="51" spans="1:10" ht="14" x14ac:dyDescent="0.3">
      <c r="A51" s="60" t="s">
        <v>188</v>
      </c>
      <c r="B51" s="60" t="s">
        <v>35</v>
      </c>
      <c r="C51" s="59" t="s">
        <v>636</v>
      </c>
      <c r="D51" s="158" t="s">
        <v>227</v>
      </c>
      <c r="E51" s="159">
        <v>1</v>
      </c>
      <c r="F51" s="60" t="s">
        <v>590</v>
      </c>
      <c r="G51" s="160">
        <v>0</v>
      </c>
      <c r="H51" s="146">
        <v>936.46</v>
      </c>
      <c r="I51" s="146">
        <v>3745.85</v>
      </c>
      <c r="J51" s="149">
        <f t="shared" si="1"/>
        <v>4682.3099999999995</v>
      </c>
    </row>
    <row r="52" spans="1:10" ht="14" x14ac:dyDescent="0.3">
      <c r="A52" s="60" t="s">
        <v>182</v>
      </c>
      <c r="B52" s="59" t="s">
        <v>39</v>
      </c>
      <c r="C52" s="59" t="s">
        <v>222</v>
      </c>
      <c r="D52" s="158" t="s">
        <v>227</v>
      </c>
      <c r="E52" s="159">
        <v>1</v>
      </c>
      <c r="F52" s="60" t="s">
        <v>278</v>
      </c>
      <c r="G52" s="160">
        <v>0</v>
      </c>
      <c r="H52" s="146">
        <v>500.99</v>
      </c>
      <c r="I52" s="146">
        <v>2003.96</v>
      </c>
      <c r="J52" s="149">
        <f t="shared" si="1"/>
        <v>2504.9499999999998</v>
      </c>
    </row>
    <row r="53" spans="1:10" ht="14" x14ac:dyDescent="0.3">
      <c r="A53" s="60" t="s">
        <v>195</v>
      </c>
      <c r="B53" s="60" t="s">
        <v>41</v>
      </c>
      <c r="C53" s="59" t="s">
        <v>222</v>
      </c>
      <c r="D53" s="158" t="s">
        <v>227</v>
      </c>
      <c r="E53" s="159">
        <v>1</v>
      </c>
      <c r="F53" s="61" t="s">
        <v>280</v>
      </c>
      <c r="G53" s="160">
        <v>0</v>
      </c>
      <c r="H53" s="146">
        <v>308.3</v>
      </c>
      <c r="I53" s="146">
        <v>1233.21</v>
      </c>
      <c r="J53" s="150">
        <f t="shared" si="1"/>
        <v>1541.51</v>
      </c>
    </row>
    <row r="54" spans="1:10" ht="14" x14ac:dyDescent="0.3">
      <c r="A54" s="60" t="s">
        <v>189</v>
      </c>
      <c r="B54" s="60" t="s">
        <v>31</v>
      </c>
      <c r="C54" s="63" t="s">
        <v>222</v>
      </c>
      <c r="D54" s="158" t="s">
        <v>227</v>
      </c>
      <c r="E54" s="159">
        <v>1</v>
      </c>
      <c r="F54" s="90" t="s">
        <v>730</v>
      </c>
      <c r="G54" s="160">
        <v>0</v>
      </c>
      <c r="H54" s="146">
        <v>1310.28</v>
      </c>
      <c r="I54" s="146">
        <v>5241.1099999999997</v>
      </c>
      <c r="J54" s="149">
        <f t="shared" si="1"/>
        <v>6551.3899999999994</v>
      </c>
    </row>
    <row r="55" spans="1:10" ht="14" x14ac:dyDescent="0.3">
      <c r="A55" s="60" t="s">
        <v>185</v>
      </c>
      <c r="B55" s="60" t="s">
        <v>29</v>
      </c>
      <c r="C55" s="59" t="s">
        <v>222</v>
      </c>
      <c r="D55" s="158" t="s">
        <v>227</v>
      </c>
      <c r="E55" s="159">
        <v>1</v>
      </c>
      <c r="F55" s="61" t="s">
        <v>611</v>
      </c>
      <c r="G55" s="160">
        <v>0</v>
      </c>
      <c r="H55" s="146">
        <v>1425.9</v>
      </c>
      <c r="I55" s="146">
        <v>5703.56</v>
      </c>
      <c r="J55" s="149">
        <f t="shared" si="1"/>
        <v>7129.4600000000009</v>
      </c>
    </row>
    <row r="56" spans="1:10" ht="14" x14ac:dyDescent="0.3">
      <c r="A56" s="60" t="s">
        <v>189</v>
      </c>
      <c r="B56" s="60" t="s">
        <v>31</v>
      </c>
      <c r="C56" s="61" t="s">
        <v>219</v>
      </c>
      <c r="D56" s="158" t="s">
        <v>227</v>
      </c>
      <c r="E56" s="159">
        <v>1</v>
      </c>
      <c r="F56" s="60" t="s">
        <v>281</v>
      </c>
      <c r="G56" s="160">
        <v>0</v>
      </c>
      <c r="H56" s="146">
        <v>1310.28</v>
      </c>
      <c r="I56" s="146">
        <v>5241.1099999999997</v>
      </c>
      <c r="J56" s="149">
        <f t="shared" si="1"/>
        <v>6551.3899999999994</v>
      </c>
    </row>
    <row r="57" spans="1:10" ht="14" x14ac:dyDescent="0.3">
      <c r="A57" s="60" t="s">
        <v>187</v>
      </c>
      <c r="B57" s="60" t="s">
        <v>25</v>
      </c>
      <c r="C57" s="59" t="s">
        <v>222</v>
      </c>
      <c r="D57" s="158" t="s">
        <v>227</v>
      </c>
      <c r="E57" s="159">
        <v>1</v>
      </c>
      <c r="F57" s="60" t="s">
        <v>282</v>
      </c>
      <c r="G57" s="160">
        <v>0</v>
      </c>
      <c r="H57" s="147">
        <v>2600</v>
      </c>
      <c r="I57" s="147">
        <v>10400</v>
      </c>
      <c r="J57" s="146">
        <f t="shared" si="1"/>
        <v>13000</v>
      </c>
    </row>
    <row r="58" spans="1:10" ht="14" x14ac:dyDescent="0.3">
      <c r="A58" s="60" t="s">
        <v>196</v>
      </c>
      <c r="B58" s="61" t="s">
        <v>33</v>
      </c>
      <c r="C58" s="61" t="s">
        <v>219</v>
      </c>
      <c r="D58" s="158" t="s">
        <v>227</v>
      </c>
      <c r="E58" s="159">
        <v>1</v>
      </c>
      <c r="F58" s="60" t="s">
        <v>283</v>
      </c>
      <c r="G58" s="160">
        <v>0</v>
      </c>
      <c r="H58" s="146">
        <v>1079.06</v>
      </c>
      <c r="I58" s="145">
        <v>4316.21</v>
      </c>
      <c r="J58" s="149">
        <f t="shared" si="1"/>
        <v>5395.27</v>
      </c>
    </row>
    <row r="59" spans="1:10" ht="14" x14ac:dyDescent="0.3">
      <c r="A59" s="60" t="s">
        <v>189</v>
      </c>
      <c r="B59" s="60" t="s">
        <v>31</v>
      </c>
      <c r="C59" s="60" t="s">
        <v>226</v>
      </c>
      <c r="D59" s="158" t="s">
        <v>227</v>
      </c>
      <c r="E59" s="159">
        <v>1</v>
      </c>
      <c r="F59" s="61" t="s">
        <v>284</v>
      </c>
      <c r="G59" s="160">
        <v>0</v>
      </c>
      <c r="H59" s="146">
        <v>1310.28</v>
      </c>
      <c r="I59" s="146">
        <v>5241.1099999999997</v>
      </c>
      <c r="J59" s="149">
        <f t="shared" si="1"/>
        <v>6551.3899999999994</v>
      </c>
    </row>
    <row r="60" spans="1:10" ht="14" x14ac:dyDescent="0.3">
      <c r="A60" s="60" t="s">
        <v>180</v>
      </c>
      <c r="B60" s="63" t="s">
        <v>37</v>
      </c>
      <c r="C60" s="60" t="s">
        <v>226</v>
      </c>
      <c r="D60" s="158" t="s">
        <v>227</v>
      </c>
      <c r="E60" s="159">
        <v>1</v>
      </c>
      <c r="F60" s="63" t="s">
        <v>702</v>
      </c>
      <c r="G60" s="160">
        <v>0</v>
      </c>
      <c r="H60" s="146">
        <v>770.75</v>
      </c>
      <c r="I60" s="145">
        <v>3083.01</v>
      </c>
      <c r="J60" s="149">
        <f t="shared" si="1"/>
        <v>3853.76</v>
      </c>
    </row>
    <row r="61" spans="1:10" ht="14" x14ac:dyDescent="0.3">
      <c r="A61" s="60" t="s">
        <v>182</v>
      </c>
      <c r="B61" s="59" t="s">
        <v>39</v>
      </c>
      <c r="C61" s="59" t="s">
        <v>226</v>
      </c>
      <c r="D61" s="158" t="s">
        <v>407</v>
      </c>
      <c r="E61" s="159">
        <v>1</v>
      </c>
      <c r="F61" s="62" t="s">
        <v>731</v>
      </c>
      <c r="G61" s="160">
        <v>0</v>
      </c>
      <c r="H61" s="146"/>
      <c r="I61" s="146">
        <v>2003.96</v>
      </c>
      <c r="J61" s="149">
        <f t="shared" si="1"/>
        <v>2003.96</v>
      </c>
    </row>
    <row r="62" spans="1:10" ht="14" x14ac:dyDescent="0.3">
      <c r="A62" s="60" t="s">
        <v>195</v>
      </c>
      <c r="B62" s="60" t="s">
        <v>41</v>
      </c>
      <c r="C62" s="60" t="s">
        <v>226</v>
      </c>
      <c r="D62" s="158" t="s">
        <v>227</v>
      </c>
      <c r="E62" s="159">
        <v>1</v>
      </c>
      <c r="F62" s="60" t="s">
        <v>764</v>
      </c>
      <c r="G62" s="160">
        <v>0</v>
      </c>
      <c r="H62" s="146">
        <v>308.3</v>
      </c>
      <c r="I62" s="146">
        <v>1233.21</v>
      </c>
      <c r="J62" s="150">
        <f t="shared" si="1"/>
        <v>1541.51</v>
      </c>
    </row>
    <row r="63" spans="1:10" ht="14" x14ac:dyDescent="0.3">
      <c r="A63" s="60" t="s">
        <v>182</v>
      </c>
      <c r="B63" s="59" t="s">
        <v>39</v>
      </c>
      <c r="C63" s="59" t="s">
        <v>634</v>
      </c>
      <c r="D63" s="158" t="s">
        <v>227</v>
      </c>
      <c r="E63" s="159">
        <v>1</v>
      </c>
      <c r="F63" s="155" t="s">
        <v>703</v>
      </c>
      <c r="G63" s="160">
        <v>0</v>
      </c>
      <c r="H63" s="146">
        <v>500.99</v>
      </c>
      <c r="I63" s="146">
        <v>2003.96</v>
      </c>
      <c r="J63" s="149">
        <f t="shared" si="1"/>
        <v>2504.9499999999998</v>
      </c>
    </row>
    <row r="64" spans="1:10" ht="14" x14ac:dyDescent="0.3">
      <c r="A64" s="60" t="s">
        <v>203</v>
      </c>
      <c r="B64" s="60" t="s">
        <v>31</v>
      </c>
      <c r="C64" s="60" t="s">
        <v>226</v>
      </c>
      <c r="D64" s="158" t="s">
        <v>407</v>
      </c>
      <c r="E64" s="159">
        <v>1</v>
      </c>
      <c r="F64" s="60" t="s">
        <v>288</v>
      </c>
      <c r="G64" s="160">
        <v>0</v>
      </c>
      <c r="H64" s="146"/>
      <c r="I64" s="146">
        <v>5241.1099999999997</v>
      </c>
      <c r="J64" s="149">
        <f t="shared" si="1"/>
        <v>5241.1099999999997</v>
      </c>
    </row>
    <row r="65" spans="1:10" ht="14" x14ac:dyDescent="0.3">
      <c r="A65" s="60" t="s">
        <v>189</v>
      </c>
      <c r="B65" s="60" t="s">
        <v>31</v>
      </c>
      <c r="C65" s="61" t="s">
        <v>636</v>
      </c>
      <c r="D65" s="158" t="s">
        <v>227</v>
      </c>
      <c r="E65" s="159">
        <v>1</v>
      </c>
      <c r="F65" s="90" t="s">
        <v>643</v>
      </c>
      <c r="G65" s="160">
        <v>0</v>
      </c>
      <c r="H65" s="146">
        <v>1310.28</v>
      </c>
      <c r="I65" s="146">
        <v>5241.1099999999997</v>
      </c>
      <c r="J65" s="149">
        <f t="shared" si="1"/>
        <v>6551.3899999999994</v>
      </c>
    </row>
    <row r="66" spans="1:10" ht="14" x14ac:dyDescent="0.3">
      <c r="A66" s="59" t="s">
        <v>189</v>
      </c>
      <c r="B66" s="59" t="s">
        <v>31</v>
      </c>
      <c r="C66" s="59" t="s">
        <v>634</v>
      </c>
      <c r="D66" s="158" t="s">
        <v>227</v>
      </c>
      <c r="E66" s="159">
        <v>1</v>
      </c>
      <c r="F66" s="129" t="s">
        <v>704</v>
      </c>
      <c r="G66" s="160">
        <v>0</v>
      </c>
      <c r="H66" s="146">
        <v>1310.28</v>
      </c>
      <c r="I66" s="146">
        <v>5241.1099999999997</v>
      </c>
      <c r="J66" s="149">
        <f t="shared" si="1"/>
        <v>6551.3899999999994</v>
      </c>
    </row>
    <row r="67" spans="1:10" ht="14" x14ac:dyDescent="0.3">
      <c r="A67" s="60" t="s">
        <v>180</v>
      </c>
      <c r="B67" s="63" t="s">
        <v>37</v>
      </c>
      <c r="C67" s="63" t="s">
        <v>637</v>
      </c>
      <c r="D67" s="158" t="s">
        <v>227</v>
      </c>
      <c r="E67" s="159">
        <v>1</v>
      </c>
      <c r="F67" s="60" t="s">
        <v>594</v>
      </c>
      <c r="G67" s="160">
        <v>0</v>
      </c>
      <c r="H67" s="146">
        <v>770.75</v>
      </c>
      <c r="I67" s="146">
        <v>3083.01</v>
      </c>
      <c r="J67" s="150">
        <f t="shared" si="1"/>
        <v>3853.76</v>
      </c>
    </row>
    <row r="68" spans="1:10" ht="14" x14ac:dyDescent="0.3">
      <c r="A68" s="60" t="s">
        <v>188</v>
      </c>
      <c r="B68" s="60" t="s">
        <v>35</v>
      </c>
      <c r="C68" s="59" t="s">
        <v>226</v>
      </c>
      <c r="D68" s="158" t="s">
        <v>227</v>
      </c>
      <c r="E68" s="159">
        <v>1</v>
      </c>
      <c r="F68" s="155" t="s">
        <v>705</v>
      </c>
      <c r="G68" s="160">
        <v>0</v>
      </c>
      <c r="H68" s="146">
        <v>936.46</v>
      </c>
      <c r="I68" s="146">
        <v>3745.85</v>
      </c>
      <c r="J68" s="149">
        <f t="shared" si="1"/>
        <v>4682.3099999999995</v>
      </c>
    </row>
    <row r="69" spans="1:10" ht="14" x14ac:dyDescent="0.3">
      <c r="A69" s="60" t="s">
        <v>199</v>
      </c>
      <c r="B69" s="60" t="s">
        <v>31</v>
      </c>
      <c r="C69" s="59" t="s">
        <v>634</v>
      </c>
      <c r="D69" s="158" t="s">
        <v>227</v>
      </c>
      <c r="E69" s="159">
        <v>1</v>
      </c>
      <c r="F69" s="60" t="s">
        <v>297</v>
      </c>
      <c r="G69" s="160">
        <v>0</v>
      </c>
      <c r="H69" s="146">
        <v>1310.28</v>
      </c>
      <c r="I69" s="146">
        <v>5241.1099999999997</v>
      </c>
      <c r="J69" s="149">
        <f t="shared" si="1"/>
        <v>6551.3899999999994</v>
      </c>
    </row>
    <row r="70" spans="1:10" ht="14" x14ac:dyDescent="0.3">
      <c r="A70" s="60" t="s">
        <v>200</v>
      </c>
      <c r="B70" s="61" t="s">
        <v>33</v>
      </c>
      <c r="C70" s="59" t="s">
        <v>222</v>
      </c>
      <c r="D70" s="158" t="s">
        <v>407</v>
      </c>
      <c r="E70" s="159">
        <v>1</v>
      </c>
      <c r="F70" s="60" t="s">
        <v>298</v>
      </c>
      <c r="G70" s="160">
        <v>0</v>
      </c>
      <c r="H70" s="146"/>
      <c r="I70" s="145">
        <v>4316.21</v>
      </c>
      <c r="J70" s="149">
        <f t="shared" si="1"/>
        <v>4316.21</v>
      </c>
    </row>
    <row r="71" spans="1:10" ht="14" x14ac:dyDescent="0.3">
      <c r="A71" s="60" t="s">
        <v>183</v>
      </c>
      <c r="B71" s="61" t="s">
        <v>27</v>
      </c>
      <c r="C71" s="61" t="s">
        <v>636</v>
      </c>
      <c r="D71" s="158" t="s">
        <v>227</v>
      </c>
      <c r="E71" s="159">
        <v>1</v>
      </c>
      <c r="F71" s="90" t="s">
        <v>610</v>
      </c>
      <c r="G71" s="160">
        <v>0</v>
      </c>
      <c r="H71" s="146">
        <v>1695.65</v>
      </c>
      <c r="I71" s="146">
        <v>6782.61</v>
      </c>
      <c r="J71" s="149">
        <f t="shared" ref="J71:J102" si="2">H71+I71</f>
        <v>8478.26</v>
      </c>
    </row>
    <row r="72" spans="1:10" ht="14" x14ac:dyDescent="0.3">
      <c r="A72" s="60" t="s">
        <v>202</v>
      </c>
      <c r="B72" s="60" t="s">
        <v>31</v>
      </c>
      <c r="C72" s="59" t="s">
        <v>222</v>
      </c>
      <c r="D72" s="158" t="s">
        <v>407</v>
      </c>
      <c r="E72" s="159">
        <v>1</v>
      </c>
      <c r="F72" s="129" t="s">
        <v>300</v>
      </c>
      <c r="G72" s="160">
        <v>0</v>
      </c>
      <c r="H72" s="146"/>
      <c r="I72" s="146">
        <v>5241.1099999999997</v>
      </c>
      <c r="J72" s="149">
        <f t="shared" si="2"/>
        <v>5241.1099999999997</v>
      </c>
    </row>
    <row r="73" spans="1:10" ht="14" x14ac:dyDescent="0.3">
      <c r="A73" s="60" t="s">
        <v>189</v>
      </c>
      <c r="B73" s="60" t="s">
        <v>31</v>
      </c>
      <c r="C73" s="61" t="s">
        <v>219</v>
      </c>
      <c r="D73" s="158" t="s">
        <v>227</v>
      </c>
      <c r="E73" s="159">
        <v>1</v>
      </c>
      <c r="F73" s="61" t="s">
        <v>302</v>
      </c>
      <c r="G73" s="160">
        <v>0</v>
      </c>
      <c r="H73" s="146">
        <v>1310.28</v>
      </c>
      <c r="I73" s="146">
        <v>5241.1099999999997</v>
      </c>
      <c r="J73" s="149">
        <f t="shared" si="2"/>
        <v>6551.3899999999994</v>
      </c>
    </row>
    <row r="74" spans="1:10" ht="14" x14ac:dyDescent="0.3">
      <c r="A74" s="60" t="s">
        <v>182</v>
      </c>
      <c r="B74" s="59" t="s">
        <v>39</v>
      </c>
      <c r="C74" s="59" t="s">
        <v>222</v>
      </c>
      <c r="D74" s="158" t="s">
        <v>227</v>
      </c>
      <c r="E74" s="159">
        <v>1</v>
      </c>
      <c r="F74" s="60" t="s">
        <v>304</v>
      </c>
      <c r="G74" s="160">
        <v>0</v>
      </c>
      <c r="H74" s="146">
        <v>500.99</v>
      </c>
      <c r="I74" s="146">
        <v>2003.96</v>
      </c>
      <c r="J74" s="149">
        <f t="shared" si="2"/>
        <v>2504.9499999999998</v>
      </c>
    </row>
    <row r="75" spans="1:10" ht="14" x14ac:dyDescent="0.3">
      <c r="A75" s="60" t="s">
        <v>180</v>
      </c>
      <c r="B75" s="63" t="s">
        <v>37</v>
      </c>
      <c r="C75" s="60" t="s">
        <v>226</v>
      </c>
      <c r="D75" s="158" t="s">
        <v>407</v>
      </c>
      <c r="E75" s="159">
        <v>1</v>
      </c>
      <c r="F75" s="60" t="s">
        <v>411</v>
      </c>
      <c r="G75" s="160">
        <v>0</v>
      </c>
      <c r="H75" s="146"/>
      <c r="I75" s="145">
        <v>3083.01</v>
      </c>
      <c r="J75" s="149">
        <f t="shared" si="2"/>
        <v>3083.01</v>
      </c>
    </row>
    <row r="76" spans="1:10" ht="14" x14ac:dyDescent="0.3">
      <c r="A76" s="60" t="s">
        <v>182</v>
      </c>
      <c r="B76" s="59" t="s">
        <v>39</v>
      </c>
      <c r="C76" s="63" t="s">
        <v>226</v>
      </c>
      <c r="D76" s="158" t="s">
        <v>227</v>
      </c>
      <c r="E76" s="159">
        <v>1</v>
      </c>
      <c r="F76" s="89" t="s">
        <v>765</v>
      </c>
      <c r="G76" s="160">
        <v>0</v>
      </c>
      <c r="H76" s="146">
        <v>500.99</v>
      </c>
      <c r="I76" s="146">
        <v>2003.96</v>
      </c>
      <c r="J76" s="150">
        <f t="shared" si="2"/>
        <v>2504.9499999999998</v>
      </c>
    </row>
    <row r="77" spans="1:10" ht="14" x14ac:dyDescent="0.3">
      <c r="A77" s="60" t="s">
        <v>197</v>
      </c>
      <c r="B77" s="61" t="s">
        <v>27</v>
      </c>
      <c r="C77" s="60" t="s">
        <v>226</v>
      </c>
      <c r="D77" s="158" t="s">
        <v>407</v>
      </c>
      <c r="E77" s="159">
        <v>1</v>
      </c>
      <c r="F77" s="60" t="s">
        <v>305</v>
      </c>
      <c r="G77" s="160">
        <v>0</v>
      </c>
      <c r="H77" s="146"/>
      <c r="I77" s="146">
        <v>6782.61</v>
      </c>
      <c r="J77" s="149">
        <f t="shared" si="2"/>
        <v>6782.61</v>
      </c>
    </row>
    <row r="78" spans="1:10" ht="14" x14ac:dyDescent="0.3">
      <c r="A78" s="60" t="s">
        <v>189</v>
      </c>
      <c r="B78" s="60" t="s">
        <v>31</v>
      </c>
      <c r="C78" s="59" t="s">
        <v>222</v>
      </c>
      <c r="D78" s="158" t="s">
        <v>227</v>
      </c>
      <c r="E78" s="159">
        <v>1</v>
      </c>
      <c r="F78" s="60" t="s">
        <v>664</v>
      </c>
      <c r="G78" s="160">
        <v>0</v>
      </c>
      <c r="H78" s="146">
        <v>1310.28</v>
      </c>
      <c r="I78" s="146">
        <v>5241.1099999999997</v>
      </c>
      <c r="J78" s="149">
        <f t="shared" si="2"/>
        <v>6551.3899999999994</v>
      </c>
    </row>
    <row r="79" spans="1:10" ht="14" x14ac:dyDescent="0.3">
      <c r="A79" s="60" t="s">
        <v>182</v>
      </c>
      <c r="B79" s="59" t="s">
        <v>39</v>
      </c>
      <c r="C79" s="61" t="s">
        <v>222</v>
      </c>
      <c r="D79" s="158" t="s">
        <v>227</v>
      </c>
      <c r="E79" s="159">
        <v>1</v>
      </c>
      <c r="F79" s="60" t="s">
        <v>734</v>
      </c>
      <c r="G79" s="160">
        <v>0</v>
      </c>
      <c r="H79" s="146">
        <v>500.99</v>
      </c>
      <c r="I79" s="146">
        <v>2003.96</v>
      </c>
      <c r="J79" s="149">
        <f t="shared" si="2"/>
        <v>2504.9499999999998</v>
      </c>
    </row>
    <row r="80" spans="1:10" ht="14" x14ac:dyDescent="0.3">
      <c r="A80" s="60" t="s">
        <v>187</v>
      </c>
      <c r="B80" s="60" t="s">
        <v>25</v>
      </c>
      <c r="C80" s="61" t="s">
        <v>636</v>
      </c>
      <c r="D80" s="158" t="s">
        <v>407</v>
      </c>
      <c r="E80" s="159">
        <v>1</v>
      </c>
      <c r="F80" s="89" t="s">
        <v>306</v>
      </c>
      <c r="G80" s="160">
        <v>0</v>
      </c>
      <c r="H80" s="147"/>
      <c r="I80" s="147">
        <v>10400</v>
      </c>
      <c r="J80" s="146">
        <f t="shared" si="2"/>
        <v>10400</v>
      </c>
    </row>
    <row r="81" spans="1:10" ht="14" x14ac:dyDescent="0.3">
      <c r="A81" s="60" t="s">
        <v>180</v>
      </c>
      <c r="B81" s="61" t="s">
        <v>37</v>
      </c>
      <c r="C81" s="61" t="s">
        <v>226</v>
      </c>
      <c r="D81" s="158" t="s">
        <v>227</v>
      </c>
      <c r="E81" s="159">
        <v>1</v>
      </c>
      <c r="F81" s="155" t="s">
        <v>653</v>
      </c>
      <c r="G81" s="160">
        <v>0</v>
      </c>
      <c r="H81" s="146">
        <v>770.75</v>
      </c>
      <c r="I81" s="145">
        <v>3083.01</v>
      </c>
      <c r="J81" s="149">
        <f t="shared" si="2"/>
        <v>3853.76</v>
      </c>
    </row>
    <row r="82" spans="1:10" ht="14" x14ac:dyDescent="0.3">
      <c r="A82" s="60" t="s">
        <v>180</v>
      </c>
      <c r="B82" s="63" t="s">
        <v>37</v>
      </c>
      <c r="C82" s="63" t="s">
        <v>222</v>
      </c>
      <c r="D82" s="158" t="s">
        <v>227</v>
      </c>
      <c r="E82" s="159">
        <v>1</v>
      </c>
      <c r="F82" s="62" t="s">
        <v>733</v>
      </c>
      <c r="G82" s="160">
        <v>0</v>
      </c>
      <c r="H82" s="146">
        <v>770.75</v>
      </c>
      <c r="I82" s="145">
        <v>3083.01</v>
      </c>
      <c r="J82" s="149">
        <f t="shared" si="2"/>
        <v>3853.76</v>
      </c>
    </row>
    <row r="83" spans="1:10" ht="14" x14ac:dyDescent="0.3">
      <c r="A83" s="60" t="s">
        <v>183</v>
      </c>
      <c r="B83" s="61" t="s">
        <v>27</v>
      </c>
      <c r="C83" s="60" t="s">
        <v>226</v>
      </c>
      <c r="D83" s="158" t="s">
        <v>227</v>
      </c>
      <c r="E83" s="159">
        <v>1</v>
      </c>
      <c r="F83" s="60" t="s">
        <v>311</v>
      </c>
      <c r="G83" s="160">
        <v>0</v>
      </c>
      <c r="H83" s="146">
        <v>1695.65</v>
      </c>
      <c r="I83" s="146">
        <v>6782.61</v>
      </c>
      <c r="J83" s="149">
        <f t="shared" si="2"/>
        <v>8478.26</v>
      </c>
    </row>
    <row r="84" spans="1:10" ht="14" x14ac:dyDescent="0.3">
      <c r="A84" s="60" t="s">
        <v>189</v>
      </c>
      <c r="B84" s="60" t="s">
        <v>31</v>
      </c>
      <c r="C84" s="61" t="s">
        <v>226</v>
      </c>
      <c r="D84" s="158" t="s">
        <v>227</v>
      </c>
      <c r="E84" s="159">
        <v>1</v>
      </c>
      <c r="F84" s="129" t="s">
        <v>312</v>
      </c>
      <c r="G84" s="160">
        <v>0</v>
      </c>
      <c r="H84" s="146">
        <v>1310.28</v>
      </c>
      <c r="I84" s="146">
        <v>5241.1099999999997</v>
      </c>
      <c r="J84" s="149">
        <f t="shared" si="2"/>
        <v>6551.3899999999994</v>
      </c>
    </row>
    <row r="85" spans="1:10" ht="14" x14ac:dyDescent="0.3">
      <c r="A85" s="60" t="s">
        <v>180</v>
      </c>
      <c r="B85" s="61" t="s">
        <v>37</v>
      </c>
      <c r="C85" s="59" t="s">
        <v>222</v>
      </c>
      <c r="D85" s="158" t="s">
        <v>227</v>
      </c>
      <c r="E85" s="159">
        <v>1</v>
      </c>
      <c r="F85" s="60" t="s">
        <v>735</v>
      </c>
      <c r="G85" s="160">
        <v>0</v>
      </c>
      <c r="H85" s="146">
        <v>770.75</v>
      </c>
      <c r="I85" s="145">
        <v>3083.01</v>
      </c>
      <c r="J85" s="149">
        <f t="shared" si="2"/>
        <v>3853.76</v>
      </c>
    </row>
    <row r="86" spans="1:10" ht="14" x14ac:dyDescent="0.3">
      <c r="A86" s="60" t="s">
        <v>207</v>
      </c>
      <c r="B86" s="61" t="s">
        <v>27</v>
      </c>
      <c r="C86" s="61" t="s">
        <v>636</v>
      </c>
      <c r="D86" s="158" t="s">
        <v>227</v>
      </c>
      <c r="E86" s="159">
        <v>1</v>
      </c>
      <c r="F86" s="60" t="s">
        <v>314</v>
      </c>
      <c r="G86" s="160">
        <v>0</v>
      </c>
      <c r="H86" s="146">
        <v>1695.65</v>
      </c>
      <c r="I86" s="146">
        <v>6782.61</v>
      </c>
      <c r="J86" s="149">
        <f t="shared" si="2"/>
        <v>8478.26</v>
      </c>
    </row>
    <row r="87" spans="1:10" ht="14" x14ac:dyDescent="0.3">
      <c r="A87" s="60" t="s">
        <v>185</v>
      </c>
      <c r="B87" s="60" t="s">
        <v>29</v>
      </c>
      <c r="C87" s="61" t="s">
        <v>636</v>
      </c>
      <c r="D87" s="158" t="s">
        <v>227</v>
      </c>
      <c r="E87" s="159">
        <v>1</v>
      </c>
      <c r="F87" s="61" t="s">
        <v>766</v>
      </c>
      <c r="G87" s="160">
        <v>0</v>
      </c>
      <c r="H87" s="146">
        <v>1425.9</v>
      </c>
      <c r="I87" s="146">
        <v>5703.56</v>
      </c>
      <c r="J87" s="149">
        <f t="shared" si="2"/>
        <v>7129.4600000000009</v>
      </c>
    </row>
    <row r="88" spans="1:10" ht="14" x14ac:dyDescent="0.3">
      <c r="A88" s="60" t="s">
        <v>187</v>
      </c>
      <c r="B88" s="60" t="s">
        <v>25</v>
      </c>
      <c r="C88" s="59" t="s">
        <v>222</v>
      </c>
      <c r="D88" s="158" t="s">
        <v>227</v>
      </c>
      <c r="E88" s="159">
        <v>1</v>
      </c>
      <c r="F88" s="89" t="s">
        <v>608</v>
      </c>
      <c r="G88" s="160">
        <v>0</v>
      </c>
      <c r="H88" s="147">
        <v>2600</v>
      </c>
      <c r="I88" s="147">
        <v>10400</v>
      </c>
      <c r="J88" s="146">
        <f t="shared" si="2"/>
        <v>13000</v>
      </c>
    </row>
    <row r="89" spans="1:10" ht="14" x14ac:dyDescent="0.3">
      <c r="A89" s="60" t="s">
        <v>183</v>
      </c>
      <c r="B89" s="61" t="s">
        <v>27</v>
      </c>
      <c r="C89" s="59" t="s">
        <v>222</v>
      </c>
      <c r="D89" s="158" t="s">
        <v>227</v>
      </c>
      <c r="E89" s="159">
        <v>1</v>
      </c>
      <c r="F89" s="61" t="s">
        <v>315</v>
      </c>
      <c r="G89" s="160">
        <v>0</v>
      </c>
      <c r="H89" s="146">
        <v>1695.65</v>
      </c>
      <c r="I89" s="146">
        <v>6782.61</v>
      </c>
      <c r="J89" s="149">
        <f t="shared" si="2"/>
        <v>8478.26</v>
      </c>
    </row>
    <row r="90" spans="1:10" ht="14" x14ac:dyDescent="0.3">
      <c r="A90" s="60" t="s">
        <v>187</v>
      </c>
      <c r="B90" s="60" t="s">
        <v>25</v>
      </c>
      <c r="C90" s="60" t="s">
        <v>222</v>
      </c>
      <c r="D90" s="158" t="s">
        <v>227</v>
      </c>
      <c r="E90" s="159">
        <v>1</v>
      </c>
      <c r="F90" s="92" t="s">
        <v>737</v>
      </c>
      <c r="G90" s="160">
        <v>0</v>
      </c>
      <c r="H90" s="147">
        <v>2600</v>
      </c>
      <c r="I90" s="147">
        <v>10400</v>
      </c>
      <c r="J90" s="146">
        <f t="shared" si="2"/>
        <v>13000</v>
      </c>
    </row>
    <row r="91" spans="1:10" ht="14" x14ac:dyDescent="0.3">
      <c r="A91" s="60" t="s">
        <v>183</v>
      </c>
      <c r="B91" s="61" t="s">
        <v>27</v>
      </c>
      <c r="C91" s="59" t="s">
        <v>222</v>
      </c>
      <c r="D91" s="158" t="s">
        <v>227</v>
      </c>
      <c r="E91" s="159">
        <v>1</v>
      </c>
      <c r="F91" s="60" t="s">
        <v>613</v>
      </c>
      <c r="G91" s="160">
        <v>0</v>
      </c>
      <c r="H91" s="146">
        <v>1695.65</v>
      </c>
      <c r="I91" s="146">
        <v>6782.61</v>
      </c>
      <c r="J91" s="149">
        <f t="shared" si="2"/>
        <v>8478.26</v>
      </c>
    </row>
    <row r="92" spans="1:10" ht="14" x14ac:dyDescent="0.3">
      <c r="A92" s="60" t="s">
        <v>182</v>
      </c>
      <c r="B92" s="59" t="s">
        <v>39</v>
      </c>
      <c r="C92" s="59" t="s">
        <v>634</v>
      </c>
      <c r="D92" s="158" t="s">
        <v>227</v>
      </c>
      <c r="E92" s="159">
        <v>1</v>
      </c>
      <c r="F92" s="60" t="s">
        <v>319</v>
      </c>
      <c r="G92" s="160">
        <v>0</v>
      </c>
      <c r="H92" s="146">
        <v>500.99</v>
      </c>
      <c r="I92" s="146">
        <v>2003.96</v>
      </c>
      <c r="J92" s="149">
        <f t="shared" si="2"/>
        <v>2504.9499999999998</v>
      </c>
    </row>
    <row r="93" spans="1:10" ht="14" x14ac:dyDescent="0.3">
      <c r="A93" s="60" t="s">
        <v>207</v>
      </c>
      <c r="B93" s="61" t="s">
        <v>27</v>
      </c>
      <c r="C93" s="63" t="s">
        <v>679</v>
      </c>
      <c r="D93" s="158" t="s">
        <v>227</v>
      </c>
      <c r="E93" s="159">
        <v>1</v>
      </c>
      <c r="F93" s="60" t="s">
        <v>320</v>
      </c>
      <c r="G93" s="160">
        <v>0</v>
      </c>
      <c r="H93" s="146">
        <v>1695.65</v>
      </c>
      <c r="I93" s="146">
        <v>6782.61</v>
      </c>
      <c r="J93" s="149">
        <f t="shared" si="2"/>
        <v>8478.26</v>
      </c>
    </row>
    <row r="94" spans="1:10" ht="14" x14ac:dyDescent="0.3">
      <c r="A94" s="60" t="s">
        <v>181</v>
      </c>
      <c r="B94" s="61" t="s">
        <v>33</v>
      </c>
      <c r="C94" s="61" t="s">
        <v>222</v>
      </c>
      <c r="D94" s="158" t="s">
        <v>227</v>
      </c>
      <c r="E94" s="159">
        <v>1</v>
      </c>
      <c r="F94" s="60" t="s">
        <v>321</v>
      </c>
      <c r="G94" s="160">
        <v>0</v>
      </c>
      <c r="H94" s="146">
        <v>1079.06</v>
      </c>
      <c r="I94" s="145">
        <v>4316.21</v>
      </c>
      <c r="J94" s="149">
        <f t="shared" si="2"/>
        <v>5395.27</v>
      </c>
    </row>
    <row r="95" spans="1:10" ht="14" x14ac:dyDescent="0.3">
      <c r="A95" s="60" t="s">
        <v>193</v>
      </c>
      <c r="B95" s="61" t="s">
        <v>27</v>
      </c>
      <c r="C95" s="59" t="s">
        <v>222</v>
      </c>
      <c r="D95" s="158" t="s">
        <v>227</v>
      </c>
      <c r="E95" s="159">
        <v>1</v>
      </c>
      <c r="F95" s="60" t="s">
        <v>725</v>
      </c>
      <c r="G95" s="160">
        <v>0</v>
      </c>
      <c r="H95" s="146">
        <v>1695.65</v>
      </c>
      <c r="I95" s="146">
        <v>6782.61</v>
      </c>
      <c r="J95" s="149">
        <f t="shared" si="2"/>
        <v>8478.26</v>
      </c>
    </row>
    <row r="96" spans="1:10" ht="14" x14ac:dyDescent="0.3">
      <c r="A96" s="60" t="s">
        <v>182</v>
      </c>
      <c r="B96" s="59" t="s">
        <v>39</v>
      </c>
      <c r="C96" s="59" t="s">
        <v>634</v>
      </c>
      <c r="D96" s="158" t="s">
        <v>227</v>
      </c>
      <c r="E96" s="159">
        <v>1</v>
      </c>
      <c r="F96" s="60" t="s">
        <v>322</v>
      </c>
      <c r="G96" s="160">
        <v>0</v>
      </c>
      <c r="H96" s="146">
        <v>500.99</v>
      </c>
      <c r="I96" s="146">
        <v>2003.96</v>
      </c>
      <c r="J96" s="149">
        <f t="shared" si="2"/>
        <v>2504.9499999999998</v>
      </c>
    </row>
    <row r="97" spans="1:10" ht="14" x14ac:dyDescent="0.3">
      <c r="A97" s="60" t="s">
        <v>183</v>
      </c>
      <c r="B97" s="61" t="s">
        <v>27</v>
      </c>
      <c r="C97" s="63" t="s">
        <v>679</v>
      </c>
      <c r="D97" s="158" t="s">
        <v>227</v>
      </c>
      <c r="E97" s="159">
        <v>1</v>
      </c>
      <c r="F97" s="60" t="s">
        <v>706</v>
      </c>
      <c r="G97" s="160">
        <v>0</v>
      </c>
      <c r="H97" s="146">
        <v>1695.65</v>
      </c>
      <c r="I97" s="146">
        <v>6782.61</v>
      </c>
      <c r="J97" s="150">
        <f t="shared" si="2"/>
        <v>8478.26</v>
      </c>
    </row>
    <row r="98" spans="1:10" ht="14" x14ac:dyDescent="0.3">
      <c r="A98" s="60" t="s">
        <v>182</v>
      </c>
      <c r="B98" s="59" t="s">
        <v>39</v>
      </c>
      <c r="C98" s="63" t="s">
        <v>219</v>
      </c>
      <c r="D98" s="158" t="s">
        <v>407</v>
      </c>
      <c r="E98" s="159">
        <v>1</v>
      </c>
      <c r="F98" s="155" t="s">
        <v>432</v>
      </c>
      <c r="G98" s="160">
        <v>0</v>
      </c>
      <c r="H98" s="146"/>
      <c r="I98" s="146">
        <v>2003.96</v>
      </c>
      <c r="J98" s="149">
        <f t="shared" si="2"/>
        <v>2003.96</v>
      </c>
    </row>
    <row r="99" spans="1:10" ht="14" x14ac:dyDescent="0.3">
      <c r="A99" s="60" t="s">
        <v>218</v>
      </c>
      <c r="B99" s="60" t="s">
        <v>43</v>
      </c>
      <c r="C99" s="61" t="s">
        <v>634</v>
      </c>
      <c r="D99" s="158" t="s">
        <v>227</v>
      </c>
      <c r="E99" s="159">
        <v>1</v>
      </c>
      <c r="F99" s="63" t="s">
        <v>658</v>
      </c>
      <c r="G99" s="160">
        <v>0</v>
      </c>
      <c r="H99" s="147">
        <v>269.76</v>
      </c>
      <c r="I99" s="147">
        <v>1079.06</v>
      </c>
      <c r="J99" s="150">
        <f t="shared" si="2"/>
        <v>1348.82</v>
      </c>
    </row>
    <row r="100" spans="1:10" ht="14" x14ac:dyDescent="0.3">
      <c r="A100" s="59" t="s">
        <v>181</v>
      </c>
      <c r="B100" s="63" t="s">
        <v>33</v>
      </c>
      <c r="C100" s="63" t="s">
        <v>679</v>
      </c>
      <c r="D100" s="158" t="s">
        <v>227</v>
      </c>
      <c r="E100" s="159">
        <v>1</v>
      </c>
      <c r="F100" s="155" t="s">
        <v>707</v>
      </c>
      <c r="G100" s="160">
        <v>0</v>
      </c>
      <c r="H100" s="146">
        <v>1079.06</v>
      </c>
      <c r="I100" s="145">
        <v>4316.21</v>
      </c>
      <c r="J100" s="149">
        <f t="shared" si="2"/>
        <v>5395.27</v>
      </c>
    </row>
    <row r="101" spans="1:10" ht="14" x14ac:dyDescent="0.3">
      <c r="A101" s="60" t="s">
        <v>201</v>
      </c>
      <c r="B101" s="59" t="s">
        <v>39</v>
      </c>
      <c r="C101" s="60" t="s">
        <v>226</v>
      </c>
      <c r="D101" s="158" t="s">
        <v>227</v>
      </c>
      <c r="E101" s="159">
        <v>1</v>
      </c>
      <c r="F101" s="165" t="s">
        <v>708</v>
      </c>
      <c r="G101" s="160">
        <v>0</v>
      </c>
      <c r="H101" s="146">
        <v>500.99</v>
      </c>
      <c r="I101" s="146">
        <v>2003.96</v>
      </c>
      <c r="J101" s="149">
        <f t="shared" si="2"/>
        <v>2504.9499999999998</v>
      </c>
    </row>
    <row r="102" spans="1:10" ht="14" x14ac:dyDescent="0.3">
      <c r="A102" s="60" t="s">
        <v>209</v>
      </c>
      <c r="B102" s="61" t="s">
        <v>27</v>
      </c>
      <c r="C102" s="61" t="s">
        <v>219</v>
      </c>
      <c r="D102" s="158" t="s">
        <v>227</v>
      </c>
      <c r="E102" s="159">
        <v>1</v>
      </c>
      <c r="F102" s="60" t="s">
        <v>326</v>
      </c>
      <c r="G102" s="160">
        <v>0</v>
      </c>
      <c r="H102" s="146">
        <v>1695.65</v>
      </c>
      <c r="I102" s="146">
        <v>6782.61</v>
      </c>
      <c r="J102" s="149">
        <f t="shared" si="2"/>
        <v>8478.26</v>
      </c>
    </row>
    <row r="103" spans="1:10" ht="14" x14ac:dyDescent="0.3">
      <c r="A103" s="60" t="s">
        <v>185</v>
      </c>
      <c r="B103" s="60" t="s">
        <v>29</v>
      </c>
      <c r="C103" s="63" t="s">
        <v>679</v>
      </c>
      <c r="D103" s="158" t="s">
        <v>227</v>
      </c>
      <c r="E103" s="159">
        <v>1</v>
      </c>
      <c r="F103" s="90" t="s">
        <v>667</v>
      </c>
      <c r="G103" s="160">
        <v>0</v>
      </c>
      <c r="H103" s="146">
        <v>1425.9</v>
      </c>
      <c r="I103" s="146">
        <v>5703.56</v>
      </c>
      <c r="J103" s="149">
        <f t="shared" ref="J103:J134" si="3">H103+I103</f>
        <v>7129.4600000000009</v>
      </c>
    </row>
    <row r="104" spans="1:10" ht="14" x14ac:dyDescent="0.3">
      <c r="A104" s="60" t="s">
        <v>180</v>
      </c>
      <c r="B104" s="63" t="s">
        <v>37</v>
      </c>
      <c r="C104" s="61" t="s">
        <v>219</v>
      </c>
      <c r="D104" s="158" t="s">
        <v>227</v>
      </c>
      <c r="E104" s="159">
        <v>1</v>
      </c>
      <c r="F104" s="90" t="s">
        <v>675</v>
      </c>
      <c r="G104" s="160">
        <v>0</v>
      </c>
      <c r="H104" s="146">
        <v>770.75</v>
      </c>
      <c r="I104" s="145">
        <v>3083.01</v>
      </c>
      <c r="J104" s="149">
        <f t="shared" si="3"/>
        <v>3853.76</v>
      </c>
    </row>
    <row r="105" spans="1:10" ht="14" x14ac:dyDescent="0.3">
      <c r="A105" s="60" t="s">
        <v>181</v>
      </c>
      <c r="B105" s="61" t="s">
        <v>33</v>
      </c>
      <c r="C105" s="61" t="s">
        <v>222</v>
      </c>
      <c r="D105" s="158" t="s">
        <v>227</v>
      </c>
      <c r="E105" s="159">
        <v>1</v>
      </c>
      <c r="F105" s="59" t="s">
        <v>330</v>
      </c>
      <c r="G105" s="160">
        <v>0</v>
      </c>
      <c r="H105" s="146">
        <v>1079.06</v>
      </c>
      <c r="I105" s="145">
        <v>4316.21</v>
      </c>
      <c r="J105" s="149">
        <f t="shared" si="3"/>
        <v>5395.27</v>
      </c>
    </row>
    <row r="106" spans="1:10" ht="14" x14ac:dyDescent="0.3">
      <c r="A106" s="60" t="s">
        <v>206</v>
      </c>
      <c r="B106" s="61" t="s">
        <v>27</v>
      </c>
      <c r="C106" s="61" t="s">
        <v>219</v>
      </c>
      <c r="D106" s="158" t="s">
        <v>227</v>
      </c>
      <c r="E106" s="159">
        <v>1</v>
      </c>
      <c r="F106" s="60" t="s">
        <v>331</v>
      </c>
      <c r="G106" s="160">
        <v>0</v>
      </c>
      <c r="H106" s="146">
        <v>1695.65</v>
      </c>
      <c r="I106" s="146">
        <v>6782.61</v>
      </c>
      <c r="J106" s="149">
        <f t="shared" si="3"/>
        <v>8478.26</v>
      </c>
    </row>
    <row r="107" spans="1:10" ht="14" x14ac:dyDescent="0.3">
      <c r="A107" s="60" t="s">
        <v>195</v>
      </c>
      <c r="B107" s="60" t="s">
        <v>41</v>
      </c>
      <c r="C107" s="63" t="s">
        <v>219</v>
      </c>
      <c r="D107" s="158" t="s">
        <v>227</v>
      </c>
      <c r="E107" s="159">
        <v>1</v>
      </c>
      <c r="F107" s="60" t="s">
        <v>659</v>
      </c>
      <c r="G107" s="160">
        <v>0</v>
      </c>
      <c r="H107" s="146">
        <v>308.3</v>
      </c>
      <c r="I107" s="146">
        <v>1233.21</v>
      </c>
      <c r="J107" s="150">
        <f t="shared" si="3"/>
        <v>1541.51</v>
      </c>
    </row>
    <row r="108" spans="1:10" ht="14" x14ac:dyDescent="0.3">
      <c r="A108" s="60" t="s">
        <v>196</v>
      </c>
      <c r="B108" s="61" t="s">
        <v>33</v>
      </c>
      <c r="C108" s="59" t="s">
        <v>226</v>
      </c>
      <c r="D108" s="158" t="s">
        <v>227</v>
      </c>
      <c r="E108" s="159">
        <v>1</v>
      </c>
      <c r="F108" s="155" t="s">
        <v>687</v>
      </c>
      <c r="G108" s="160">
        <v>0</v>
      </c>
      <c r="H108" s="146">
        <v>1079.06</v>
      </c>
      <c r="I108" s="145">
        <v>4316.21</v>
      </c>
      <c r="J108" s="149">
        <f t="shared" si="3"/>
        <v>5395.27</v>
      </c>
    </row>
    <row r="109" spans="1:10" ht="14" x14ac:dyDescent="0.3">
      <c r="A109" s="60" t="s">
        <v>180</v>
      </c>
      <c r="B109" s="63" t="s">
        <v>37</v>
      </c>
      <c r="C109" s="63" t="s">
        <v>679</v>
      </c>
      <c r="D109" s="158" t="s">
        <v>227</v>
      </c>
      <c r="E109" s="159">
        <v>1</v>
      </c>
      <c r="F109" s="60" t="s">
        <v>337</v>
      </c>
      <c r="G109" s="160">
        <v>0</v>
      </c>
      <c r="H109" s="146">
        <v>770.75</v>
      </c>
      <c r="I109" s="145">
        <v>3083.01</v>
      </c>
      <c r="J109" s="149">
        <f t="shared" si="3"/>
        <v>3853.76</v>
      </c>
    </row>
    <row r="110" spans="1:10" ht="14" x14ac:dyDescent="0.3">
      <c r="A110" s="60" t="s">
        <v>216</v>
      </c>
      <c r="B110" s="60" t="s">
        <v>437</v>
      </c>
      <c r="C110" s="59" t="s">
        <v>222</v>
      </c>
      <c r="D110" s="158" t="s">
        <v>227</v>
      </c>
      <c r="E110" s="159">
        <v>1</v>
      </c>
      <c r="F110" s="89" t="s">
        <v>607</v>
      </c>
      <c r="G110" s="160">
        <v>0</v>
      </c>
      <c r="H110" s="146">
        <v>9396</v>
      </c>
      <c r="I110" s="146">
        <v>21924</v>
      </c>
      <c r="J110" s="150">
        <f t="shared" si="3"/>
        <v>31320</v>
      </c>
    </row>
    <row r="111" spans="1:10" ht="14" x14ac:dyDescent="0.3">
      <c r="A111" s="60" t="s">
        <v>182</v>
      </c>
      <c r="B111" s="59" t="s">
        <v>39</v>
      </c>
      <c r="C111" s="59" t="s">
        <v>634</v>
      </c>
      <c r="D111" s="158" t="s">
        <v>227</v>
      </c>
      <c r="E111" s="159">
        <v>1</v>
      </c>
      <c r="F111" s="61" t="s">
        <v>338</v>
      </c>
      <c r="G111" s="160">
        <v>0</v>
      </c>
      <c r="H111" s="146">
        <v>500.99</v>
      </c>
      <c r="I111" s="146">
        <v>2003.96</v>
      </c>
      <c r="J111" s="149">
        <f t="shared" si="3"/>
        <v>2504.9499999999998</v>
      </c>
    </row>
    <row r="112" spans="1:10" ht="14" x14ac:dyDescent="0.3">
      <c r="A112" s="60" t="s">
        <v>196</v>
      </c>
      <c r="B112" s="61" t="s">
        <v>33</v>
      </c>
      <c r="C112" s="60" t="s">
        <v>226</v>
      </c>
      <c r="D112" s="158" t="s">
        <v>407</v>
      </c>
      <c r="E112" s="159">
        <v>1</v>
      </c>
      <c r="F112" s="60" t="s">
        <v>339</v>
      </c>
      <c r="G112" s="160">
        <v>0</v>
      </c>
      <c r="H112" s="146"/>
      <c r="I112" s="145">
        <v>4316.21</v>
      </c>
      <c r="J112" s="149">
        <f t="shared" si="3"/>
        <v>4316.21</v>
      </c>
    </row>
    <row r="113" spans="1:10" ht="14" x14ac:dyDescent="0.3">
      <c r="A113" s="60" t="s">
        <v>213</v>
      </c>
      <c r="B113" s="61" t="s">
        <v>27</v>
      </c>
      <c r="C113" s="59" t="s">
        <v>634</v>
      </c>
      <c r="D113" s="158" t="s">
        <v>227</v>
      </c>
      <c r="E113" s="159">
        <v>1</v>
      </c>
      <c r="F113" s="60" t="s">
        <v>340</v>
      </c>
      <c r="G113" s="160">
        <v>0</v>
      </c>
      <c r="H113" s="146">
        <v>1695.65</v>
      </c>
      <c r="I113" s="146">
        <v>6782.61</v>
      </c>
      <c r="J113" s="149">
        <f t="shared" si="3"/>
        <v>8478.26</v>
      </c>
    </row>
    <row r="114" spans="1:10" ht="14" x14ac:dyDescent="0.3">
      <c r="A114" s="60" t="s">
        <v>189</v>
      </c>
      <c r="B114" s="60" t="s">
        <v>31</v>
      </c>
      <c r="C114" s="59" t="s">
        <v>636</v>
      </c>
      <c r="D114" s="158" t="s">
        <v>227</v>
      </c>
      <c r="E114" s="159">
        <v>1</v>
      </c>
      <c r="F114" s="60" t="s">
        <v>341</v>
      </c>
      <c r="G114" s="160">
        <v>0</v>
      </c>
      <c r="H114" s="146">
        <v>1310.28</v>
      </c>
      <c r="I114" s="146">
        <v>5241.1099999999997</v>
      </c>
      <c r="J114" s="149">
        <f t="shared" si="3"/>
        <v>6551.3899999999994</v>
      </c>
    </row>
    <row r="115" spans="1:10" ht="14" x14ac:dyDescent="0.3">
      <c r="A115" s="60" t="s">
        <v>182</v>
      </c>
      <c r="B115" s="59" t="s">
        <v>39</v>
      </c>
      <c r="C115" s="60" t="s">
        <v>634</v>
      </c>
      <c r="D115" s="158" t="s">
        <v>227</v>
      </c>
      <c r="E115" s="159">
        <v>1</v>
      </c>
      <c r="F115" s="60" t="s">
        <v>751</v>
      </c>
      <c r="G115" s="160">
        <v>0</v>
      </c>
      <c r="H115" s="146">
        <v>500.99</v>
      </c>
      <c r="I115" s="146">
        <v>2003.96</v>
      </c>
      <c r="J115" s="149">
        <f t="shared" si="3"/>
        <v>2504.9499999999998</v>
      </c>
    </row>
    <row r="116" spans="1:10" ht="14" x14ac:dyDescent="0.3">
      <c r="A116" s="60" t="s">
        <v>189</v>
      </c>
      <c r="B116" s="60" t="s">
        <v>31</v>
      </c>
      <c r="C116" s="61" t="s">
        <v>222</v>
      </c>
      <c r="D116" s="158" t="s">
        <v>227</v>
      </c>
      <c r="E116" s="159">
        <v>1</v>
      </c>
      <c r="F116" s="61" t="s">
        <v>342</v>
      </c>
      <c r="G116" s="160">
        <v>0</v>
      </c>
      <c r="H116" s="146">
        <v>1310.28</v>
      </c>
      <c r="I116" s="146">
        <v>5241.1099999999997</v>
      </c>
      <c r="J116" s="149">
        <f t="shared" si="3"/>
        <v>6551.3899999999994</v>
      </c>
    </row>
    <row r="117" spans="1:10" ht="14" x14ac:dyDescent="0.3">
      <c r="A117" s="60" t="s">
        <v>181</v>
      </c>
      <c r="B117" s="61" t="s">
        <v>33</v>
      </c>
      <c r="C117" s="59" t="s">
        <v>222</v>
      </c>
      <c r="D117" s="158" t="s">
        <v>227</v>
      </c>
      <c r="E117" s="159">
        <v>1</v>
      </c>
      <c r="F117" s="60" t="s">
        <v>343</v>
      </c>
      <c r="G117" s="160">
        <v>0</v>
      </c>
      <c r="H117" s="146">
        <v>1079.06</v>
      </c>
      <c r="I117" s="145">
        <v>4316.21</v>
      </c>
      <c r="J117" s="149">
        <f t="shared" si="3"/>
        <v>5395.27</v>
      </c>
    </row>
    <row r="118" spans="1:10" ht="14" x14ac:dyDescent="0.3">
      <c r="A118" s="59" t="s">
        <v>180</v>
      </c>
      <c r="B118" s="63" t="s">
        <v>37</v>
      </c>
      <c r="C118" s="59" t="s">
        <v>219</v>
      </c>
      <c r="D118" s="158" t="s">
        <v>227</v>
      </c>
      <c r="E118" s="159">
        <v>1</v>
      </c>
      <c r="F118" s="90" t="s">
        <v>736</v>
      </c>
      <c r="G118" s="160">
        <v>0</v>
      </c>
      <c r="H118" s="146">
        <v>770.75</v>
      </c>
      <c r="I118" s="145">
        <v>3083.01</v>
      </c>
      <c r="J118" s="149">
        <f t="shared" si="3"/>
        <v>3853.76</v>
      </c>
    </row>
    <row r="119" spans="1:10" ht="14" x14ac:dyDescent="0.3">
      <c r="A119" s="60" t="s">
        <v>189</v>
      </c>
      <c r="B119" s="60" t="s">
        <v>31</v>
      </c>
      <c r="C119" s="61" t="s">
        <v>219</v>
      </c>
      <c r="D119" s="158" t="s">
        <v>227</v>
      </c>
      <c r="E119" s="159">
        <v>1</v>
      </c>
      <c r="F119" s="60" t="s">
        <v>344</v>
      </c>
      <c r="G119" s="160">
        <v>0</v>
      </c>
      <c r="H119" s="146">
        <v>1310.28</v>
      </c>
      <c r="I119" s="146">
        <v>5241.1099999999997</v>
      </c>
      <c r="J119" s="149">
        <f t="shared" si="3"/>
        <v>6551.3899999999994</v>
      </c>
    </row>
    <row r="120" spans="1:10" ht="14" x14ac:dyDescent="0.3">
      <c r="A120" s="60" t="s">
        <v>182</v>
      </c>
      <c r="B120" s="59" t="s">
        <v>39</v>
      </c>
      <c r="C120" s="63" t="s">
        <v>637</v>
      </c>
      <c r="D120" s="158" t="s">
        <v>227</v>
      </c>
      <c r="E120" s="159">
        <v>1</v>
      </c>
      <c r="F120" s="155" t="s">
        <v>709</v>
      </c>
      <c r="G120" s="160">
        <v>0</v>
      </c>
      <c r="H120" s="146">
        <v>500.99</v>
      </c>
      <c r="I120" s="146">
        <v>2003.96</v>
      </c>
      <c r="J120" s="149">
        <f t="shared" si="3"/>
        <v>2504.9499999999998</v>
      </c>
    </row>
    <row r="121" spans="1:10" ht="14" x14ac:dyDescent="0.3">
      <c r="A121" s="60" t="s">
        <v>183</v>
      </c>
      <c r="B121" s="61" t="s">
        <v>27</v>
      </c>
      <c r="C121" s="59" t="s">
        <v>634</v>
      </c>
      <c r="D121" s="158" t="s">
        <v>461</v>
      </c>
      <c r="E121" s="159">
        <v>1</v>
      </c>
      <c r="F121" s="61" t="s">
        <v>665</v>
      </c>
      <c r="G121" s="160">
        <v>0</v>
      </c>
      <c r="H121" s="146"/>
      <c r="I121" s="146">
        <v>6782.61</v>
      </c>
      <c r="J121" s="149">
        <f t="shared" si="3"/>
        <v>6782.61</v>
      </c>
    </row>
    <row r="122" spans="1:10" ht="14" x14ac:dyDescent="0.3">
      <c r="A122" s="60" t="s">
        <v>693</v>
      </c>
      <c r="B122" s="60" t="s">
        <v>449</v>
      </c>
      <c r="C122" s="61" t="s">
        <v>219</v>
      </c>
      <c r="D122" s="158" t="s">
        <v>407</v>
      </c>
      <c r="E122" s="159">
        <v>1</v>
      </c>
      <c r="F122" s="60" t="s">
        <v>351</v>
      </c>
      <c r="G122" s="160">
        <v>0</v>
      </c>
      <c r="H122" s="146"/>
      <c r="I122" s="146">
        <v>14838.72</v>
      </c>
      <c r="J122" s="149">
        <f t="shared" si="3"/>
        <v>14838.72</v>
      </c>
    </row>
    <row r="123" spans="1:10" ht="14" x14ac:dyDescent="0.3">
      <c r="A123" s="60" t="s">
        <v>199</v>
      </c>
      <c r="B123" s="60" t="s">
        <v>31</v>
      </c>
      <c r="C123" s="61" t="s">
        <v>222</v>
      </c>
      <c r="D123" s="158" t="s">
        <v>227</v>
      </c>
      <c r="E123" s="159">
        <v>1</v>
      </c>
      <c r="F123" s="62" t="s">
        <v>569</v>
      </c>
      <c r="G123" s="160">
        <v>0</v>
      </c>
      <c r="H123" s="146">
        <v>1310.28</v>
      </c>
      <c r="I123" s="146">
        <v>5241.1099999999997</v>
      </c>
      <c r="J123" s="149">
        <f t="shared" si="3"/>
        <v>6551.3899999999994</v>
      </c>
    </row>
    <row r="124" spans="1:10" ht="14" x14ac:dyDescent="0.3">
      <c r="A124" s="60" t="s">
        <v>180</v>
      </c>
      <c r="B124" s="63" t="s">
        <v>37</v>
      </c>
      <c r="C124" s="61" t="s">
        <v>636</v>
      </c>
      <c r="D124" s="158" t="s">
        <v>227</v>
      </c>
      <c r="E124" s="159">
        <v>1</v>
      </c>
      <c r="F124" s="60" t="s">
        <v>771</v>
      </c>
      <c r="G124" s="160">
        <v>0</v>
      </c>
      <c r="H124" s="146">
        <v>770.75</v>
      </c>
      <c r="I124" s="145">
        <v>3083.01</v>
      </c>
      <c r="J124" s="149">
        <f t="shared" si="3"/>
        <v>3853.76</v>
      </c>
    </row>
    <row r="125" spans="1:10" ht="14" x14ac:dyDescent="0.3">
      <c r="A125" s="60" t="s">
        <v>188</v>
      </c>
      <c r="B125" s="60" t="s">
        <v>35</v>
      </c>
      <c r="C125" s="61" t="s">
        <v>222</v>
      </c>
      <c r="D125" s="158" t="s">
        <v>227</v>
      </c>
      <c r="E125" s="159">
        <v>1</v>
      </c>
      <c r="F125" s="60" t="s">
        <v>352</v>
      </c>
      <c r="G125" s="160">
        <v>0</v>
      </c>
      <c r="H125" s="146">
        <v>936.46</v>
      </c>
      <c r="I125" s="146">
        <v>3745.85</v>
      </c>
      <c r="J125" s="149">
        <f t="shared" si="3"/>
        <v>4682.3099999999995</v>
      </c>
    </row>
    <row r="126" spans="1:10" ht="14" x14ac:dyDescent="0.3">
      <c r="A126" s="60" t="s">
        <v>183</v>
      </c>
      <c r="B126" s="61" t="s">
        <v>27</v>
      </c>
      <c r="C126" s="59" t="s">
        <v>226</v>
      </c>
      <c r="D126" s="158" t="s">
        <v>407</v>
      </c>
      <c r="E126" s="159">
        <v>1</v>
      </c>
      <c r="F126" s="62" t="s">
        <v>353</v>
      </c>
      <c r="G126" s="160">
        <v>0</v>
      </c>
      <c r="H126" s="146"/>
      <c r="I126" s="146">
        <v>6782.61</v>
      </c>
      <c r="J126" s="149">
        <f t="shared" si="3"/>
        <v>6782.61</v>
      </c>
    </row>
    <row r="127" spans="1:10" ht="14" x14ac:dyDescent="0.3">
      <c r="A127" s="60" t="s">
        <v>189</v>
      </c>
      <c r="B127" s="60" t="s">
        <v>31</v>
      </c>
      <c r="C127" s="63" t="s">
        <v>637</v>
      </c>
      <c r="D127" s="158" t="s">
        <v>227</v>
      </c>
      <c r="E127" s="159">
        <v>1</v>
      </c>
      <c r="F127" s="90" t="s">
        <v>641</v>
      </c>
      <c r="G127" s="160">
        <v>0</v>
      </c>
      <c r="H127" s="146">
        <v>1310.28</v>
      </c>
      <c r="I127" s="146">
        <v>5241.1099999999997</v>
      </c>
      <c r="J127" s="149">
        <f t="shared" si="3"/>
        <v>6551.3899999999994</v>
      </c>
    </row>
    <row r="128" spans="1:10" ht="14" x14ac:dyDescent="0.3">
      <c r="A128" s="60" t="s">
        <v>217</v>
      </c>
      <c r="B128" s="61" t="s">
        <v>27</v>
      </c>
      <c r="C128" s="63" t="s">
        <v>679</v>
      </c>
      <c r="D128" s="158" t="s">
        <v>407</v>
      </c>
      <c r="E128" s="159">
        <v>1</v>
      </c>
      <c r="F128" s="60" t="s">
        <v>356</v>
      </c>
      <c r="G128" s="160">
        <v>0</v>
      </c>
      <c r="H128" s="146"/>
      <c r="I128" s="146">
        <v>6782.61</v>
      </c>
      <c r="J128" s="149">
        <f t="shared" si="3"/>
        <v>6782.61</v>
      </c>
    </row>
    <row r="129" spans="1:10" ht="14" x14ac:dyDescent="0.3">
      <c r="A129" s="60" t="s">
        <v>185</v>
      </c>
      <c r="B129" s="60" t="s">
        <v>29</v>
      </c>
      <c r="C129" s="59" t="s">
        <v>222</v>
      </c>
      <c r="D129" s="158" t="s">
        <v>227</v>
      </c>
      <c r="E129" s="159">
        <v>1</v>
      </c>
      <c r="F129" s="60" t="s">
        <v>357</v>
      </c>
      <c r="G129" s="160">
        <v>0</v>
      </c>
      <c r="H129" s="146">
        <v>1425.9</v>
      </c>
      <c r="I129" s="146">
        <v>5703.56</v>
      </c>
      <c r="J129" s="149">
        <f t="shared" si="3"/>
        <v>7129.4600000000009</v>
      </c>
    </row>
    <row r="130" spans="1:10" ht="14" x14ac:dyDescent="0.3">
      <c r="A130" s="60" t="s">
        <v>183</v>
      </c>
      <c r="B130" s="61" t="s">
        <v>27</v>
      </c>
      <c r="C130" s="59" t="s">
        <v>219</v>
      </c>
      <c r="D130" s="158" t="s">
        <v>227</v>
      </c>
      <c r="E130" s="159">
        <v>1</v>
      </c>
      <c r="F130" s="61" t="s">
        <v>358</v>
      </c>
      <c r="G130" s="160">
        <v>0</v>
      </c>
      <c r="H130" s="146">
        <v>1695.65</v>
      </c>
      <c r="I130" s="146">
        <v>6782.61</v>
      </c>
      <c r="J130" s="149">
        <f t="shared" si="3"/>
        <v>8478.26</v>
      </c>
    </row>
    <row r="131" spans="1:10" ht="14" x14ac:dyDescent="0.3">
      <c r="A131" s="60" t="s">
        <v>183</v>
      </c>
      <c r="B131" s="61" t="s">
        <v>27</v>
      </c>
      <c r="C131" s="59" t="s">
        <v>634</v>
      </c>
      <c r="D131" s="158" t="s">
        <v>227</v>
      </c>
      <c r="E131" s="159">
        <v>1</v>
      </c>
      <c r="F131" s="60" t="s">
        <v>360</v>
      </c>
      <c r="G131" s="160">
        <v>0</v>
      </c>
      <c r="H131" s="146">
        <v>1695.65</v>
      </c>
      <c r="I131" s="146">
        <v>6782.61</v>
      </c>
      <c r="J131" s="149">
        <f t="shared" si="3"/>
        <v>8478.26</v>
      </c>
    </row>
    <row r="132" spans="1:10" ht="14" x14ac:dyDescent="0.3">
      <c r="A132" s="60" t="s">
        <v>180</v>
      </c>
      <c r="B132" s="63" t="s">
        <v>37</v>
      </c>
      <c r="C132" s="63" t="s">
        <v>679</v>
      </c>
      <c r="D132" s="158" t="s">
        <v>227</v>
      </c>
      <c r="E132" s="159">
        <v>1</v>
      </c>
      <c r="F132" s="62" t="s">
        <v>752</v>
      </c>
      <c r="G132" s="160">
        <v>0</v>
      </c>
      <c r="H132" s="146">
        <v>770.75</v>
      </c>
      <c r="I132" s="145">
        <v>3083.01</v>
      </c>
      <c r="J132" s="149">
        <f t="shared" si="3"/>
        <v>3853.76</v>
      </c>
    </row>
    <row r="133" spans="1:10" ht="14" x14ac:dyDescent="0.3">
      <c r="A133" s="60" t="s">
        <v>195</v>
      </c>
      <c r="B133" s="60" t="s">
        <v>41</v>
      </c>
      <c r="C133" s="60" t="s">
        <v>636</v>
      </c>
      <c r="D133" s="158" t="s">
        <v>227</v>
      </c>
      <c r="E133" s="159">
        <v>1</v>
      </c>
      <c r="F133" s="62" t="s">
        <v>772</v>
      </c>
      <c r="G133" s="160">
        <v>0</v>
      </c>
      <c r="H133" s="146">
        <v>308.3</v>
      </c>
      <c r="I133" s="146">
        <v>1233.21</v>
      </c>
      <c r="J133" s="150">
        <f t="shared" si="3"/>
        <v>1541.51</v>
      </c>
    </row>
    <row r="134" spans="1:10" ht="14" x14ac:dyDescent="0.3">
      <c r="A134" s="60" t="s">
        <v>185</v>
      </c>
      <c r="B134" s="60" t="s">
        <v>29</v>
      </c>
      <c r="C134" s="59" t="s">
        <v>634</v>
      </c>
      <c r="D134" s="158" t="s">
        <v>227</v>
      </c>
      <c r="E134" s="159">
        <v>1</v>
      </c>
      <c r="F134" s="60" t="s">
        <v>363</v>
      </c>
      <c r="G134" s="160">
        <v>0</v>
      </c>
      <c r="H134" s="146">
        <v>1425.9</v>
      </c>
      <c r="I134" s="146">
        <v>5703.56</v>
      </c>
      <c r="J134" s="149">
        <f t="shared" si="3"/>
        <v>7129.4600000000009</v>
      </c>
    </row>
    <row r="135" spans="1:10" ht="14" x14ac:dyDescent="0.3">
      <c r="A135" s="60" t="s">
        <v>199</v>
      </c>
      <c r="B135" s="60" t="s">
        <v>31</v>
      </c>
      <c r="C135" s="59" t="s">
        <v>219</v>
      </c>
      <c r="D135" s="158" t="s">
        <v>407</v>
      </c>
      <c r="E135" s="159">
        <v>1</v>
      </c>
      <c r="F135" s="62" t="s">
        <v>365</v>
      </c>
      <c r="G135" s="160">
        <v>0</v>
      </c>
      <c r="H135" s="146"/>
      <c r="I135" s="146">
        <v>5241.1099999999997</v>
      </c>
      <c r="J135" s="149">
        <f t="shared" ref="J135:J166" si="4">H135+I135</f>
        <v>5241.1099999999997</v>
      </c>
    </row>
    <row r="136" spans="1:10" ht="14" x14ac:dyDescent="0.3">
      <c r="A136" s="60" t="s">
        <v>196</v>
      </c>
      <c r="B136" s="61" t="s">
        <v>33</v>
      </c>
      <c r="C136" s="63" t="s">
        <v>222</v>
      </c>
      <c r="D136" s="158" t="s">
        <v>227</v>
      </c>
      <c r="E136" s="159">
        <v>1</v>
      </c>
      <c r="F136" s="62" t="s">
        <v>366</v>
      </c>
      <c r="G136" s="160">
        <v>0</v>
      </c>
      <c r="H136" s="146">
        <v>1079.06</v>
      </c>
      <c r="I136" s="145">
        <v>4316.21</v>
      </c>
      <c r="J136" s="149">
        <f t="shared" si="4"/>
        <v>5395.27</v>
      </c>
    </row>
    <row r="137" spans="1:10" ht="14" x14ac:dyDescent="0.3">
      <c r="A137" s="60" t="s">
        <v>195</v>
      </c>
      <c r="B137" s="60" t="s">
        <v>41</v>
      </c>
      <c r="C137" s="61" t="s">
        <v>219</v>
      </c>
      <c r="D137" s="158" t="s">
        <v>227</v>
      </c>
      <c r="E137" s="159">
        <v>1</v>
      </c>
      <c r="F137" s="92" t="s">
        <v>773</v>
      </c>
      <c r="G137" s="160">
        <v>0</v>
      </c>
      <c r="H137" s="146">
        <v>308.3</v>
      </c>
      <c r="I137" s="146">
        <v>1233.21</v>
      </c>
      <c r="J137" s="150">
        <f t="shared" si="4"/>
        <v>1541.51</v>
      </c>
    </row>
    <row r="138" spans="1:10" ht="14" x14ac:dyDescent="0.3">
      <c r="A138" s="60" t="s">
        <v>185</v>
      </c>
      <c r="B138" s="60" t="s">
        <v>29</v>
      </c>
      <c r="C138" s="63" t="s">
        <v>637</v>
      </c>
      <c r="D138" s="158" t="s">
        <v>227</v>
      </c>
      <c r="E138" s="159">
        <v>1</v>
      </c>
      <c r="F138" s="62" t="s">
        <v>367</v>
      </c>
      <c r="G138" s="160">
        <v>0</v>
      </c>
      <c r="H138" s="146">
        <v>1425.9</v>
      </c>
      <c r="I138" s="146">
        <v>5703.56</v>
      </c>
      <c r="J138" s="149">
        <f t="shared" si="4"/>
        <v>7129.4600000000009</v>
      </c>
    </row>
    <row r="139" spans="1:10" ht="14" x14ac:dyDescent="0.3">
      <c r="A139" s="60" t="s">
        <v>195</v>
      </c>
      <c r="B139" s="60" t="s">
        <v>41</v>
      </c>
      <c r="C139" s="60" t="s">
        <v>222</v>
      </c>
      <c r="D139" s="158" t="s">
        <v>227</v>
      </c>
      <c r="E139" s="159">
        <v>1</v>
      </c>
      <c r="F139" s="90" t="s">
        <v>666</v>
      </c>
      <c r="G139" s="160">
        <v>0</v>
      </c>
      <c r="H139" s="146">
        <v>308.3</v>
      </c>
      <c r="I139" s="146">
        <v>1233.21</v>
      </c>
      <c r="J139" s="150">
        <f t="shared" si="4"/>
        <v>1541.51</v>
      </c>
    </row>
    <row r="140" spans="1:10" ht="14" x14ac:dyDescent="0.3">
      <c r="A140" s="60" t="s">
        <v>204</v>
      </c>
      <c r="B140" s="60" t="s">
        <v>41</v>
      </c>
      <c r="C140" s="63" t="s">
        <v>222</v>
      </c>
      <c r="D140" s="158" t="s">
        <v>227</v>
      </c>
      <c r="E140" s="159">
        <v>1</v>
      </c>
      <c r="F140" s="62" t="s">
        <v>660</v>
      </c>
      <c r="G140" s="160">
        <v>0</v>
      </c>
      <c r="H140" s="146">
        <v>308.3</v>
      </c>
      <c r="I140" s="146">
        <v>1233.21</v>
      </c>
      <c r="J140" s="150">
        <f t="shared" si="4"/>
        <v>1541.51</v>
      </c>
    </row>
    <row r="141" spans="1:10" ht="14" x14ac:dyDescent="0.3">
      <c r="A141" s="60" t="s">
        <v>189</v>
      </c>
      <c r="B141" s="60" t="s">
        <v>31</v>
      </c>
      <c r="C141" s="61" t="s">
        <v>219</v>
      </c>
      <c r="D141" s="158" t="s">
        <v>227</v>
      </c>
      <c r="E141" s="159">
        <v>1</v>
      </c>
      <c r="F141" s="62" t="s">
        <v>370</v>
      </c>
      <c r="G141" s="160">
        <v>0</v>
      </c>
      <c r="H141" s="146">
        <v>1310.28</v>
      </c>
      <c r="I141" s="146">
        <v>5241.1099999999997</v>
      </c>
      <c r="J141" s="149">
        <f t="shared" si="4"/>
        <v>6551.3899999999994</v>
      </c>
    </row>
    <row r="142" spans="1:10" ht="14" x14ac:dyDescent="0.3">
      <c r="A142" s="60" t="s">
        <v>180</v>
      </c>
      <c r="B142" s="63" t="s">
        <v>37</v>
      </c>
      <c r="C142" s="59" t="s">
        <v>634</v>
      </c>
      <c r="D142" s="158" t="s">
        <v>227</v>
      </c>
      <c r="E142" s="159">
        <v>1</v>
      </c>
      <c r="F142" s="62" t="s">
        <v>371</v>
      </c>
      <c r="G142" s="160">
        <v>0</v>
      </c>
      <c r="H142" s="146">
        <v>770.75</v>
      </c>
      <c r="I142" s="145">
        <v>3083.01</v>
      </c>
      <c r="J142" s="149">
        <f t="shared" si="4"/>
        <v>3853.76</v>
      </c>
    </row>
    <row r="143" spans="1:10" ht="14" x14ac:dyDescent="0.3">
      <c r="A143" s="60" t="s">
        <v>695</v>
      </c>
      <c r="B143" s="60" t="s">
        <v>449</v>
      </c>
      <c r="C143" s="61" t="s">
        <v>636</v>
      </c>
      <c r="D143" s="158" t="s">
        <v>227</v>
      </c>
      <c r="E143" s="159">
        <v>1</v>
      </c>
      <c r="F143" s="153" t="s">
        <v>619</v>
      </c>
      <c r="G143" s="160">
        <v>0</v>
      </c>
      <c r="H143" s="146">
        <v>3709.68</v>
      </c>
      <c r="I143" s="146">
        <v>14838.72</v>
      </c>
      <c r="J143" s="149">
        <f t="shared" si="4"/>
        <v>18548.399999999998</v>
      </c>
    </row>
    <row r="144" spans="1:10" ht="14" x14ac:dyDescent="0.3">
      <c r="A144" s="60" t="s">
        <v>181</v>
      </c>
      <c r="B144" s="61" t="s">
        <v>33</v>
      </c>
      <c r="C144" s="59" t="s">
        <v>222</v>
      </c>
      <c r="D144" s="158" t="s">
        <v>227</v>
      </c>
      <c r="E144" s="159">
        <v>1</v>
      </c>
      <c r="F144" s="154" t="s">
        <v>753</v>
      </c>
      <c r="G144" s="160">
        <v>0</v>
      </c>
      <c r="H144" s="146">
        <v>1079.06</v>
      </c>
      <c r="I144" s="145">
        <v>4316.21</v>
      </c>
      <c r="J144" s="149">
        <f t="shared" si="4"/>
        <v>5395.27</v>
      </c>
    </row>
    <row r="145" spans="1:10" ht="14" x14ac:dyDescent="0.3">
      <c r="A145" s="60" t="s">
        <v>694</v>
      </c>
      <c r="B145" s="60" t="s">
        <v>449</v>
      </c>
      <c r="C145" s="60" t="s">
        <v>226</v>
      </c>
      <c r="D145" s="158" t="s">
        <v>227</v>
      </c>
      <c r="E145" s="159">
        <v>1</v>
      </c>
      <c r="F145" s="60" t="s">
        <v>711</v>
      </c>
      <c r="G145" s="160">
        <v>0</v>
      </c>
      <c r="H145" s="146">
        <v>3709.68</v>
      </c>
      <c r="I145" s="146">
        <v>14838.72</v>
      </c>
      <c r="J145" s="149">
        <f t="shared" si="4"/>
        <v>18548.399999999998</v>
      </c>
    </row>
    <row r="146" spans="1:10" ht="14" x14ac:dyDescent="0.3">
      <c r="A146" s="60" t="s">
        <v>195</v>
      </c>
      <c r="B146" s="60" t="s">
        <v>41</v>
      </c>
      <c r="C146" s="61" t="s">
        <v>219</v>
      </c>
      <c r="D146" s="158" t="s">
        <v>227</v>
      </c>
      <c r="E146" s="159">
        <v>1</v>
      </c>
      <c r="F146" s="92" t="s">
        <v>661</v>
      </c>
      <c r="G146" s="160">
        <v>0</v>
      </c>
      <c r="H146" s="146">
        <v>308.3</v>
      </c>
      <c r="I146" s="146">
        <v>1233.21</v>
      </c>
      <c r="J146" s="150">
        <f t="shared" si="4"/>
        <v>1541.51</v>
      </c>
    </row>
    <row r="147" spans="1:10" ht="14" x14ac:dyDescent="0.3">
      <c r="A147" s="60" t="s">
        <v>195</v>
      </c>
      <c r="B147" s="60" t="s">
        <v>41</v>
      </c>
      <c r="C147" s="59" t="s">
        <v>634</v>
      </c>
      <c r="D147" s="158" t="s">
        <v>227</v>
      </c>
      <c r="E147" s="159">
        <v>1</v>
      </c>
      <c r="F147" s="60" t="s">
        <v>378</v>
      </c>
      <c r="G147" s="160">
        <v>0</v>
      </c>
      <c r="H147" s="146">
        <v>308.3</v>
      </c>
      <c r="I147" s="146">
        <v>1233.21</v>
      </c>
      <c r="J147" s="150">
        <f t="shared" si="4"/>
        <v>1541.51</v>
      </c>
    </row>
    <row r="148" spans="1:10" ht="14" x14ac:dyDescent="0.3">
      <c r="A148" s="60" t="s">
        <v>187</v>
      </c>
      <c r="B148" s="60" t="s">
        <v>25</v>
      </c>
      <c r="C148" s="59" t="s">
        <v>637</v>
      </c>
      <c r="D148" s="158" t="s">
        <v>227</v>
      </c>
      <c r="E148" s="159">
        <v>1</v>
      </c>
      <c r="F148" s="92" t="s">
        <v>624</v>
      </c>
      <c r="G148" s="160">
        <v>0</v>
      </c>
      <c r="H148" s="147">
        <v>2600</v>
      </c>
      <c r="I148" s="147">
        <v>10400</v>
      </c>
      <c r="J148" s="146">
        <f t="shared" si="4"/>
        <v>13000</v>
      </c>
    </row>
    <row r="149" spans="1:10" ht="14" x14ac:dyDescent="0.3">
      <c r="A149" s="60" t="s">
        <v>180</v>
      </c>
      <c r="B149" s="63" t="s">
        <v>37</v>
      </c>
      <c r="C149" s="61" t="s">
        <v>226</v>
      </c>
      <c r="D149" s="158" t="s">
        <v>227</v>
      </c>
      <c r="E149" s="159">
        <v>1</v>
      </c>
      <c r="F149" s="156" t="s">
        <v>655</v>
      </c>
      <c r="G149" s="160">
        <v>0</v>
      </c>
      <c r="H149" s="146">
        <v>770.75</v>
      </c>
      <c r="I149" s="145">
        <v>3083.01</v>
      </c>
      <c r="J149" s="149">
        <f t="shared" si="4"/>
        <v>3853.76</v>
      </c>
    </row>
    <row r="150" spans="1:10" ht="14" x14ac:dyDescent="0.3">
      <c r="A150" s="60" t="s">
        <v>185</v>
      </c>
      <c r="B150" s="60" t="s">
        <v>29</v>
      </c>
      <c r="C150" s="59" t="s">
        <v>634</v>
      </c>
      <c r="D150" s="158" t="s">
        <v>227</v>
      </c>
      <c r="E150" s="159">
        <v>1</v>
      </c>
      <c r="F150" s="156" t="s">
        <v>754</v>
      </c>
      <c r="G150" s="160">
        <v>0</v>
      </c>
      <c r="H150" s="146">
        <v>1425.9</v>
      </c>
      <c r="I150" s="146">
        <v>5703.56</v>
      </c>
      <c r="J150" s="149">
        <f t="shared" si="4"/>
        <v>7129.4600000000009</v>
      </c>
    </row>
    <row r="151" spans="1:10" ht="14" x14ac:dyDescent="0.3">
      <c r="A151" s="60" t="s">
        <v>185</v>
      </c>
      <c r="B151" s="60" t="s">
        <v>29</v>
      </c>
      <c r="C151" s="59" t="s">
        <v>219</v>
      </c>
      <c r="D151" s="158" t="s">
        <v>407</v>
      </c>
      <c r="E151" s="159">
        <v>1</v>
      </c>
      <c r="F151" s="62" t="s">
        <v>420</v>
      </c>
      <c r="G151" s="160">
        <v>0</v>
      </c>
      <c r="H151" s="146"/>
      <c r="I151" s="146">
        <v>5703.56</v>
      </c>
      <c r="J151" s="149">
        <f t="shared" si="4"/>
        <v>5703.56</v>
      </c>
    </row>
    <row r="152" spans="1:10" ht="14" x14ac:dyDescent="0.3">
      <c r="A152" s="60" t="s">
        <v>180</v>
      </c>
      <c r="B152" s="63" t="s">
        <v>37</v>
      </c>
      <c r="C152" s="61" t="s">
        <v>219</v>
      </c>
      <c r="D152" s="158" t="s">
        <v>227</v>
      </c>
      <c r="E152" s="159">
        <v>1</v>
      </c>
      <c r="F152" s="156" t="s">
        <v>713</v>
      </c>
      <c r="G152" s="160">
        <v>0</v>
      </c>
      <c r="H152" s="146">
        <v>770.75</v>
      </c>
      <c r="I152" s="145">
        <v>3083.01</v>
      </c>
      <c r="J152" s="149">
        <f t="shared" si="4"/>
        <v>3853.76</v>
      </c>
    </row>
    <row r="153" spans="1:10" ht="14" x14ac:dyDescent="0.3">
      <c r="A153" s="60" t="s">
        <v>180</v>
      </c>
      <c r="B153" s="63" t="s">
        <v>37</v>
      </c>
      <c r="C153" s="59" t="s">
        <v>634</v>
      </c>
      <c r="D153" s="158" t="s">
        <v>227</v>
      </c>
      <c r="E153" s="159">
        <v>1</v>
      </c>
      <c r="F153" s="151" t="s">
        <v>385</v>
      </c>
      <c r="G153" s="160">
        <v>0</v>
      </c>
      <c r="H153" s="146">
        <v>770.75</v>
      </c>
      <c r="I153" s="145">
        <v>3083.01</v>
      </c>
      <c r="J153" s="149">
        <f t="shared" si="4"/>
        <v>3853.76</v>
      </c>
    </row>
    <row r="154" spans="1:10" ht="14" x14ac:dyDescent="0.3">
      <c r="A154" s="60" t="s">
        <v>182</v>
      </c>
      <c r="B154" s="59" t="s">
        <v>39</v>
      </c>
      <c r="C154" s="59" t="s">
        <v>634</v>
      </c>
      <c r="D154" s="158" t="s">
        <v>386</v>
      </c>
      <c r="E154" s="159">
        <v>1</v>
      </c>
      <c r="F154" s="62" t="s">
        <v>386</v>
      </c>
      <c r="G154" s="160">
        <v>0</v>
      </c>
      <c r="H154" s="146">
        <v>500.99</v>
      </c>
      <c r="I154" s="146">
        <v>2003.96</v>
      </c>
      <c r="J154" s="149">
        <f t="shared" si="4"/>
        <v>2504.9499999999998</v>
      </c>
    </row>
    <row r="155" spans="1:10" ht="14" x14ac:dyDescent="0.3">
      <c r="A155" s="60" t="s">
        <v>180</v>
      </c>
      <c r="B155" s="63" t="s">
        <v>37</v>
      </c>
      <c r="C155" s="61" t="s">
        <v>222</v>
      </c>
      <c r="D155" s="158" t="s">
        <v>386</v>
      </c>
      <c r="E155" s="159">
        <v>1</v>
      </c>
      <c r="F155" s="60" t="s">
        <v>386</v>
      </c>
      <c r="G155" s="160">
        <v>0</v>
      </c>
      <c r="H155" s="146">
        <v>770.75</v>
      </c>
      <c r="I155" s="145">
        <v>3083.01</v>
      </c>
      <c r="J155" s="149">
        <f t="shared" si="4"/>
        <v>3853.76</v>
      </c>
    </row>
    <row r="156" spans="1:10" ht="14" x14ac:dyDescent="0.3">
      <c r="A156" s="60" t="s">
        <v>180</v>
      </c>
      <c r="B156" s="63" t="s">
        <v>37</v>
      </c>
      <c r="C156" s="63" t="s">
        <v>636</v>
      </c>
      <c r="D156" s="158" t="s">
        <v>386</v>
      </c>
      <c r="E156" s="159">
        <v>1</v>
      </c>
      <c r="F156" s="90" t="s">
        <v>386</v>
      </c>
      <c r="G156" s="160">
        <v>0</v>
      </c>
      <c r="H156" s="146">
        <v>770.75</v>
      </c>
      <c r="I156" s="145">
        <v>3083.01</v>
      </c>
      <c r="J156" s="149">
        <f t="shared" si="4"/>
        <v>3853.76</v>
      </c>
    </row>
    <row r="157" spans="1:10" ht="14" x14ac:dyDescent="0.3">
      <c r="A157" s="59" t="s">
        <v>182</v>
      </c>
      <c r="B157" s="59" t="s">
        <v>39</v>
      </c>
      <c r="C157" s="59" t="s">
        <v>634</v>
      </c>
      <c r="D157" s="158" t="s">
        <v>386</v>
      </c>
      <c r="E157" s="159">
        <v>1</v>
      </c>
      <c r="F157" s="92" t="s">
        <v>386</v>
      </c>
      <c r="G157" s="160">
        <v>0</v>
      </c>
      <c r="H157" s="146">
        <v>500.99</v>
      </c>
      <c r="I157" s="146">
        <v>2003.96</v>
      </c>
      <c r="J157" s="149">
        <f t="shared" si="4"/>
        <v>2504.9499999999998</v>
      </c>
    </row>
    <row r="158" spans="1:10" ht="14" x14ac:dyDescent="0.3">
      <c r="A158" s="60" t="s">
        <v>195</v>
      </c>
      <c r="B158" s="60" t="s">
        <v>41</v>
      </c>
      <c r="C158" s="59" t="s">
        <v>634</v>
      </c>
      <c r="D158" s="158" t="s">
        <v>386</v>
      </c>
      <c r="E158" s="159">
        <v>1</v>
      </c>
      <c r="F158" s="61" t="s">
        <v>386</v>
      </c>
      <c r="G158" s="160">
        <v>0</v>
      </c>
      <c r="H158" s="146">
        <v>308.3</v>
      </c>
      <c r="I158" s="146">
        <v>1233.21</v>
      </c>
      <c r="J158" s="150">
        <f t="shared" si="4"/>
        <v>1541.51</v>
      </c>
    </row>
    <row r="159" spans="1:10" ht="14" x14ac:dyDescent="0.3">
      <c r="A159" s="60" t="s">
        <v>183</v>
      </c>
      <c r="B159" s="61" t="s">
        <v>27</v>
      </c>
      <c r="C159" s="59" t="s">
        <v>222</v>
      </c>
      <c r="D159" s="158" t="s">
        <v>386</v>
      </c>
      <c r="E159" s="159">
        <v>1</v>
      </c>
      <c r="F159" s="62" t="s">
        <v>386</v>
      </c>
      <c r="G159" s="160">
        <v>0</v>
      </c>
      <c r="H159" s="146">
        <v>1695.65</v>
      </c>
      <c r="I159" s="146">
        <v>6782.61</v>
      </c>
      <c r="J159" s="149">
        <f t="shared" si="4"/>
        <v>8478.26</v>
      </c>
    </row>
    <row r="160" spans="1:10" ht="14" x14ac:dyDescent="0.3">
      <c r="A160" s="60" t="s">
        <v>181</v>
      </c>
      <c r="B160" s="61" t="s">
        <v>33</v>
      </c>
      <c r="C160" s="60" t="s">
        <v>636</v>
      </c>
      <c r="D160" s="158" t="s">
        <v>386</v>
      </c>
      <c r="E160" s="159">
        <v>1</v>
      </c>
      <c r="F160" s="61" t="s">
        <v>386</v>
      </c>
      <c r="G160" s="160">
        <v>0</v>
      </c>
      <c r="H160" s="146">
        <v>1079.06</v>
      </c>
      <c r="I160" s="145">
        <v>4316.21</v>
      </c>
      <c r="J160" s="149">
        <f t="shared" si="4"/>
        <v>5395.27</v>
      </c>
    </row>
    <row r="161" spans="1:30" ht="14" x14ac:dyDescent="0.3">
      <c r="A161" s="60" t="s">
        <v>196</v>
      </c>
      <c r="B161" s="61" t="s">
        <v>33</v>
      </c>
      <c r="C161" s="63" t="s">
        <v>679</v>
      </c>
      <c r="D161" s="158" t="s">
        <v>386</v>
      </c>
      <c r="E161" s="159">
        <v>1</v>
      </c>
      <c r="F161" s="62" t="s">
        <v>386</v>
      </c>
      <c r="G161" s="160">
        <v>0</v>
      </c>
      <c r="H161" s="146">
        <v>1079.06</v>
      </c>
      <c r="I161" s="145">
        <v>4316.21</v>
      </c>
      <c r="J161" s="149">
        <f t="shared" si="4"/>
        <v>5395.27</v>
      </c>
    </row>
    <row r="162" spans="1:30" ht="14" x14ac:dyDescent="0.3">
      <c r="A162" s="60" t="s">
        <v>183</v>
      </c>
      <c r="B162" s="61" t="s">
        <v>27</v>
      </c>
      <c r="C162" s="59" t="s">
        <v>222</v>
      </c>
      <c r="D162" s="158" t="s">
        <v>386</v>
      </c>
      <c r="E162" s="159">
        <v>1</v>
      </c>
      <c r="F162" s="60" t="s">
        <v>386</v>
      </c>
      <c r="G162" s="160">
        <v>0</v>
      </c>
      <c r="H162" s="146">
        <v>1695.65</v>
      </c>
      <c r="I162" s="146">
        <v>6782.61</v>
      </c>
      <c r="J162" s="149">
        <f t="shared" si="4"/>
        <v>8478.26</v>
      </c>
    </row>
    <row r="163" spans="1:30" ht="14.5" x14ac:dyDescent="0.3">
      <c r="A163" s="60" t="s">
        <v>183</v>
      </c>
      <c r="B163" s="61" t="s">
        <v>27</v>
      </c>
      <c r="C163" s="60" t="s">
        <v>219</v>
      </c>
      <c r="D163" s="158" t="s">
        <v>386</v>
      </c>
      <c r="E163" s="159">
        <v>1</v>
      </c>
      <c r="F163" s="92" t="s">
        <v>386</v>
      </c>
      <c r="G163" s="160">
        <v>0</v>
      </c>
      <c r="H163" s="146">
        <v>1695.65</v>
      </c>
      <c r="I163" s="146">
        <v>6782.61</v>
      </c>
      <c r="J163" s="149">
        <f t="shared" si="4"/>
        <v>8478.26</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60" t="s">
        <v>189</v>
      </c>
      <c r="B164" s="60" t="s">
        <v>31</v>
      </c>
      <c r="C164" s="61" t="s">
        <v>219</v>
      </c>
      <c r="D164" s="158" t="s">
        <v>386</v>
      </c>
      <c r="E164" s="159">
        <v>1</v>
      </c>
      <c r="F164" s="60" t="s">
        <v>386</v>
      </c>
      <c r="G164" s="160">
        <v>0</v>
      </c>
      <c r="H164" s="146">
        <v>1310.28</v>
      </c>
      <c r="I164" s="146">
        <v>5241.1099999999997</v>
      </c>
      <c r="J164" s="149">
        <f t="shared" si="4"/>
        <v>6551.3899999999994</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60" t="s">
        <v>187</v>
      </c>
      <c r="B165" s="60" t="s">
        <v>25</v>
      </c>
      <c r="C165" s="63" t="s">
        <v>637</v>
      </c>
      <c r="D165" s="158" t="s">
        <v>386</v>
      </c>
      <c r="E165" s="159">
        <v>1</v>
      </c>
      <c r="F165" s="155" t="s">
        <v>386</v>
      </c>
      <c r="G165" s="160">
        <v>0</v>
      </c>
      <c r="H165" s="147">
        <v>2600</v>
      </c>
      <c r="I165" s="147">
        <v>10400</v>
      </c>
      <c r="J165" s="146">
        <f t="shared" si="4"/>
        <v>13000</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60" t="s">
        <v>205</v>
      </c>
      <c r="B166" s="60" t="s">
        <v>449</v>
      </c>
      <c r="C166" s="59" t="s">
        <v>634</v>
      </c>
      <c r="D166" s="158" t="s">
        <v>386</v>
      </c>
      <c r="E166" s="159">
        <v>1</v>
      </c>
      <c r="F166" s="62" t="s">
        <v>386</v>
      </c>
      <c r="G166" s="160">
        <v>0</v>
      </c>
      <c r="H166" s="146">
        <v>3709.68</v>
      </c>
      <c r="I166" s="146">
        <v>14838.72</v>
      </c>
      <c r="J166" s="149">
        <f t="shared" si="4"/>
        <v>18548.399999999998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60" t="s">
        <v>182</v>
      </c>
      <c r="B167" s="59" t="s">
        <v>39</v>
      </c>
      <c r="C167" s="59" t="s">
        <v>634</v>
      </c>
      <c r="D167" s="158" t="s">
        <v>386</v>
      </c>
      <c r="E167" s="159">
        <v>1</v>
      </c>
      <c r="F167" s="162" t="s">
        <v>386</v>
      </c>
      <c r="G167" s="160">
        <v>0</v>
      </c>
      <c r="H167" s="146">
        <v>500.99</v>
      </c>
      <c r="I167" s="146">
        <v>2003.96</v>
      </c>
      <c r="J167" s="149">
        <f t="shared" ref="J167:J174" si="5">H167+I167</f>
        <v>2504.9499999999998</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188</v>
      </c>
      <c r="B168" s="55" t="s">
        <v>35</v>
      </c>
      <c r="C168" s="61" t="s">
        <v>226</v>
      </c>
      <c r="D168" s="158" t="s">
        <v>227</v>
      </c>
      <c r="E168" s="159">
        <v>1</v>
      </c>
      <c r="F168" s="60" t="s">
        <v>387</v>
      </c>
      <c r="G168" s="160">
        <v>0</v>
      </c>
      <c r="H168" s="146">
        <v>936.46</v>
      </c>
      <c r="I168" s="146">
        <v>3745.85</v>
      </c>
      <c r="J168" s="149">
        <f t="shared" si="5"/>
        <v>4682.3099999999995</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60" t="s">
        <v>180</v>
      </c>
      <c r="B169" s="63" t="s">
        <v>37</v>
      </c>
      <c r="C169" s="61" t="s">
        <v>226</v>
      </c>
      <c r="D169" s="158" t="s">
        <v>227</v>
      </c>
      <c r="E169" s="159">
        <v>1</v>
      </c>
      <c r="F169" s="62" t="s">
        <v>715</v>
      </c>
      <c r="G169" s="160">
        <v>0</v>
      </c>
      <c r="H169" s="146">
        <v>770.75</v>
      </c>
      <c r="I169" s="145">
        <v>3083.01</v>
      </c>
      <c r="J169" s="149">
        <f t="shared" si="5"/>
        <v>3853.76</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60" t="s">
        <v>185</v>
      </c>
      <c r="B170" s="60" t="s">
        <v>29</v>
      </c>
      <c r="C170" s="61" t="s">
        <v>219</v>
      </c>
      <c r="D170" s="158" t="s">
        <v>227</v>
      </c>
      <c r="E170" s="159">
        <v>1</v>
      </c>
      <c r="F170" s="60" t="s">
        <v>388</v>
      </c>
      <c r="G170" s="160">
        <v>0</v>
      </c>
      <c r="H170" s="146">
        <v>1425.9</v>
      </c>
      <c r="I170" s="146">
        <v>5703.56</v>
      </c>
      <c r="J170" s="149">
        <f t="shared" si="5"/>
        <v>7129.4600000000009</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60" t="s">
        <v>185</v>
      </c>
      <c r="B171" s="60" t="s">
        <v>29</v>
      </c>
      <c r="C171" s="61" t="s">
        <v>636</v>
      </c>
      <c r="D171" s="158" t="s">
        <v>227</v>
      </c>
      <c r="E171" s="159">
        <v>1</v>
      </c>
      <c r="F171" s="90" t="s">
        <v>716</v>
      </c>
      <c r="G171" s="160">
        <v>0</v>
      </c>
      <c r="H171" s="146">
        <v>1425.9</v>
      </c>
      <c r="I171" s="146">
        <v>5703.56</v>
      </c>
      <c r="J171" s="149">
        <f t="shared" si="5"/>
        <v>7129.4600000000009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60" t="s">
        <v>180</v>
      </c>
      <c r="B172" s="63" t="s">
        <v>37</v>
      </c>
      <c r="C172" s="63" t="s">
        <v>219</v>
      </c>
      <c r="D172" s="158" t="s">
        <v>227</v>
      </c>
      <c r="E172" s="159">
        <v>1</v>
      </c>
      <c r="F172" s="90" t="s">
        <v>738</v>
      </c>
      <c r="G172" s="160">
        <v>0</v>
      </c>
      <c r="H172" s="146">
        <v>770.75</v>
      </c>
      <c r="I172" s="145">
        <v>3083.01</v>
      </c>
      <c r="J172" s="149">
        <f t="shared" si="5"/>
        <v>3853.76</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181</v>
      </c>
      <c r="B173" s="57" t="s">
        <v>33</v>
      </c>
      <c r="C173" s="59" t="s">
        <v>222</v>
      </c>
      <c r="D173" s="158" t="s">
        <v>227</v>
      </c>
      <c r="E173" s="159">
        <v>1</v>
      </c>
      <c r="F173" s="63" t="s">
        <v>609</v>
      </c>
      <c r="G173" s="160">
        <v>0</v>
      </c>
      <c r="H173" s="146">
        <v>1079.06</v>
      </c>
      <c r="I173" s="145">
        <v>4316.21</v>
      </c>
      <c r="J173" s="149">
        <f t="shared" si="5"/>
        <v>5395.27</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60" t="s">
        <v>187</v>
      </c>
      <c r="B174" s="60" t="s">
        <v>25</v>
      </c>
      <c r="C174" s="60" t="s">
        <v>226</v>
      </c>
      <c r="D174" s="158" t="s">
        <v>227</v>
      </c>
      <c r="E174" s="159">
        <v>1</v>
      </c>
      <c r="F174" s="155" t="s">
        <v>776</v>
      </c>
      <c r="G174" s="160">
        <v>0</v>
      </c>
      <c r="H174" s="147">
        <v>2600</v>
      </c>
      <c r="I174" s="147">
        <v>10400</v>
      </c>
      <c r="J174" s="146">
        <f t="shared" si="5"/>
        <v>13000</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25.5" customHeight="1" x14ac:dyDescent="0.3">
      <c r="A176" s="22" t="s">
        <v>23</v>
      </c>
      <c r="B176" s="70" t="s">
        <v>437</v>
      </c>
      <c r="C176" s="23">
        <v>1</v>
      </c>
      <c r="D176" s="23">
        <v>0</v>
      </c>
      <c r="E176" s="23">
        <f t="shared" ref="E176:E187" si="6">C176+D176</f>
        <v>1</v>
      </c>
      <c r="F176" s="24"/>
      <c r="G176" s="25">
        <f>SUMIF($B$7:$B$174,"DAS",$G$7:$G$174)</f>
        <v>0</v>
      </c>
      <c r="H176" s="25">
        <f>SUMIF($B$7:$B$174,"PRESIDENTE",$H$7:$H$174)-SUMIFS($H$7:$H$174,$D$7:$D$174,"VAGO",$B$7:$B$174,"PRESIDENTE")</f>
        <v>9396</v>
      </c>
      <c r="I176" s="25">
        <f>SUMIF($B$7:$B$174,"PRESIDENTE",$I$7:$I$174)-SUMIFS($I$7:$I$174,$D$7:$D$174,"VAGO",$B$7:$B$174,"PRESIDENTE")</f>
        <v>21924</v>
      </c>
      <c r="J176" s="25">
        <f>SUMIF($B$7:$B$174,"PRESIDENTE",$J$7:$J$174)</f>
        <v>31320</v>
      </c>
      <c r="K176" s="26"/>
      <c r="L176" s="26"/>
      <c r="M176" s="26"/>
      <c r="N176" s="26"/>
      <c r="O176" s="26"/>
      <c r="P176" s="26"/>
      <c r="Q176" s="26"/>
    </row>
    <row r="177" spans="1:30" ht="15.75" customHeight="1" x14ac:dyDescent="0.3">
      <c r="A177" s="22" t="s">
        <v>23</v>
      </c>
      <c r="B177" s="70" t="s">
        <v>449</v>
      </c>
      <c r="C177" s="23">
        <v>6</v>
      </c>
      <c r="D177" s="23">
        <v>1</v>
      </c>
      <c r="E177" s="23">
        <f t="shared" si="6"/>
        <v>7</v>
      </c>
      <c r="F177" s="24"/>
      <c r="G177" s="25">
        <f>SUMIF($B$7:$B$174,"DAS",$G$7:$G$174)</f>
        <v>0</v>
      </c>
      <c r="H177" s="25">
        <f>SUMIF($B$7:$B$174,"DIRETOR",$H$7:$H$174)-SUMIFS($H$7:$H$174,$D$7:$D$174,"VAGO",$B$7:$B$174,"DIRETOR")</f>
        <v>18548.399999999998</v>
      </c>
      <c r="I177" s="25">
        <f>SUMIF($B$7:$B$174,"DIRETOR",$I$7:$I$174)-SUMIFS($I$7:$I$174,$D$7:$D$174,"VAGO",$B$7:$B$174,"DIRETOR")</f>
        <v>89032.319999999992</v>
      </c>
      <c r="J177" s="25">
        <f>SUMIF($B$7:$B$174,"DIRETOR",$J$7:$J$174)</f>
        <v>126129.11999999998</v>
      </c>
      <c r="K177" s="26"/>
      <c r="L177" s="26"/>
      <c r="M177" s="26"/>
      <c r="N177" s="26"/>
      <c r="O177" s="26"/>
      <c r="P177" s="26"/>
      <c r="Q177" s="26"/>
    </row>
    <row r="178" spans="1:30" ht="28" x14ac:dyDescent="0.3">
      <c r="A178" s="22" t="s">
        <v>24</v>
      </c>
      <c r="B178" s="15" t="s">
        <v>25</v>
      </c>
      <c r="C178" s="23">
        <v>8</v>
      </c>
      <c r="D178" s="23">
        <v>1</v>
      </c>
      <c r="E178" s="23">
        <f>C178+D178</f>
        <v>9</v>
      </c>
      <c r="F178" s="27"/>
      <c r="G178" s="25">
        <f>SUMIF($B$7:$B$174,"DAS-1",$G$7:$G$174)</f>
        <v>0</v>
      </c>
      <c r="H178" s="25">
        <f>SUMIF($B$7:$B$174,"DAS-1",$H$7:$H$174)-SUMIFS($H$7:$H$174,$D$7:$D$174,"VAGO",$B$7:$B$174,"DAS-1")</f>
        <v>18200</v>
      </c>
      <c r="I178" s="25">
        <f>SUMIF($B$7:$B$174,"DAS-1",$I$7:$I$174)-SUMIFS($I$7:$I$174,$D$7:$D$174,"VAGO",$B$7:$B$174,"DAS-1")</f>
        <v>83200</v>
      </c>
      <c r="J178" s="25">
        <f>SUMIF($B$7:$B$174,"DAS-1",$J$7:$J$174)</f>
        <v>114400</v>
      </c>
      <c r="K178" s="97"/>
      <c r="L178" s="26"/>
      <c r="M178" s="26"/>
      <c r="N178" s="26"/>
      <c r="O178" s="26"/>
      <c r="P178" s="26"/>
      <c r="Q178" s="26"/>
    </row>
    <row r="179" spans="1:30" ht="28" x14ac:dyDescent="0.3">
      <c r="A179" s="22" t="s">
        <v>26</v>
      </c>
      <c r="B179" s="15" t="s">
        <v>27</v>
      </c>
      <c r="C179" s="23">
        <f>SUMIFS($E$7:$E$174,$B$7:$B$174,"DAS-2",$D$7:$D$174,"&lt;&gt;VAGO")</f>
        <v>25</v>
      </c>
      <c r="D179" s="23">
        <f>SUMIFS($E$7:$E$174,$B$7:$B$174,"DAS-2",$D$7:$D$174,"VAGO")</f>
        <v>3</v>
      </c>
      <c r="E179" s="23">
        <f t="shared" si="6"/>
        <v>28</v>
      </c>
      <c r="F179" s="27"/>
      <c r="G179" s="25">
        <f>SUMIF($B$7:$B$174,"DAS-2",$G$7:$G$174)</f>
        <v>0</v>
      </c>
      <c r="H179" s="25">
        <f>SUMIF($B$7:$B$174,"DAS-2",$H$7:$H$174)-SUMIFS($H$7:$H$174,$D$7:$D$174,"VAGO",$B$7:$B$174,"DAS-2")</f>
        <v>33913.000000000015</v>
      </c>
      <c r="I179" s="25">
        <f>SUMIF($B$7:$B$174,"DAS-2",$I$7:$I$174)-SUMIFS($I$7:$I$174,$D$7:$D$174,"VAGO",$B$7:$B$174,"DAS-2")</f>
        <v>169565.24999999988</v>
      </c>
      <c r="J179" s="25">
        <f>SUMIF($B$7:$B$174,"DAS-2",$J$7:$J$174)</f>
        <v>228913.03000000003</v>
      </c>
      <c r="K179" s="26"/>
      <c r="L179" s="26"/>
      <c r="M179" s="26"/>
      <c r="N179" s="26"/>
      <c r="O179" s="26"/>
      <c r="P179" s="26"/>
      <c r="Q179" s="26"/>
    </row>
    <row r="180" spans="1:30" ht="28" x14ac:dyDescent="0.3">
      <c r="A180" s="22" t="s">
        <v>28</v>
      </c>
      <c r="B180" s="15" t="s">
        <v>29</v>
      </c>
      <c r="C180" s="23">
        <v>13</v>
      </c>
      <c r="D180" s="23">
        <v>0</v>
      </c>
      <c r="E180" s="23">
        <f t="shared" si="6"/>
        <v>13</v>
      </c>
      <c r="F180" s="27"/>
      <c r="G180" s="25">
        <f>SUMIF($B$7:$B$174,"DAS-3",$G$7:$G$174)</f>
        <v>0</v>
      </c>
      <c r="H180" s="25">
        <f>SUMIF($B$7:$B$174,"DAS-3",$H$7:$H$174)-SUMIFS($H$7:$H$174,$D$7:$D$174,"VAGO",$B$7:$B$174,"DAS-3")</f>
        <v>15684.899999999998</v>
      </c>
      <c r="I180" s="25">
        <f>SUMIF($B$7:$B$174,"DAS-3",$I$7:$I$174)-SUMIFS($I$7:$I$174,$D$7:$D$174,"VAGO",$B$7:$B$174,"DAS-3")</f>
        <v>74146.279999999984</v>
      </c>
      <c r="J180" s="25">
        <f>SUMIF($B$7:$B$174,"DAS-3",$J$7:$J$174)</f>
        <v>89831.180000000008</v>
      </c>
      <c r="K180" s="26"/>
      <c r="L180" s="26"/>
      <c r="M180" s="26"/>
      <c r="N180" s="26"/>
      <c r="O180" s="26"/>
      <c r="P180" s="26"/>
      <c r="Q180" s="26"/>
    </row>
    <row r="181" spans="1:30" ht="28" x14ac:dyDescent="0.3">
      <c r="A181" s="28" t="s">
        <v>30</v>
      </c>
      <c r="B181" s="15" t="s">
        <v>31</v>
      </c>
      <c r="C181" s="23">
        <v>23</v>
      </c>
      <c r="D181" s="23">
        <v>1</v>
      </c>
      <c r="E181" s="23">
        <f t="shared" si="6"/>
        <v>24</v>
      </c>
      <c r="F181" s="29"/>
      <c r="G181" s="25">
        <f>SUMIF($B$7:$B$174,"DAS-4",$G$7:$G$174)</f>
        <v>0</v>
      </c>
      <c r="H181" s="25">
        <f>SUMIF($B$7:$B$174,"DAS-4",$H$7:$H$174)-SUMIFS($H$7:$H$174,$D$7:$D$174,"VAGO",$B$7:$B$174,"DAS-4")</f>
        <v>22274.76</v>
      </c>
      <c r="I181" s="25">
        <f>SUMIF($B$7:$B$174,"DAS-4",$I$7:$I$174)-SUMIFS($I$7:$I$174,$D$7:$D$174,"VAGO",$B$7:$B$174,"DAS-4")</f>
        <v>120545.53</v>
      </c>
      <c r="J181" s="25">
        <f>SUMIF($B$7:$B$174,"DAS-4",$J$7:$J$174)</f>
        <v>149371.68</v>
      </c>
      <c r="K181" s="26"/>
      <c r="L181" s="26"/>
      <c r="M181" s="26"/>
      <c r="N181" s="26"/>
      <c r="O181" s="26"/>
      <c r="P181" s="26"/>
      <c r="Q181" s="26"/>
    </row>
    <row r="182" spans="1:30" ht="28" x14ac:dyDescent="0.3">
      <c r="A182" s="28" t="s">
        <v>32</v>
      </c>
      <c r="B182" s="15" t="s">
        <v>33</v>
      </c>
      <c r="C182" s="23">
        <v>18</v>
      </c>
      <c r="D182" s="23">
        <v>2</v>
      </c>
      <c r="E182" s="23">
        <f t="shared" si="6"/>
        <v>20</v>
      </c>
      <c r="F182" s="29"/>
      <c r="G182" s="25">
        <f>SUMIF($B$7:$B$174,"DAS-5",$G$7:$G$174)</f>
        <v>0</v>
      </c>
      <c r="H182" s="25">
        <f>SUMIF($B$7:$B$174,"DAS-5",$H$7:$H$174)-SUMIFS($H$7:$H$174,$D$7:$D$174,"VAGO",$B$7:$B$174,"DAS-5")</f>
        <v>15106.839999999997</v>
      </c>
      <c r="I182" s="25">
        <f>SUMIF($B$7:$B$174,"DAS-5",$I$7:$I$174)-SUMIFS($I$7:$I$174,$D$7:$D$174,"VAGO",$B$7:$B$174,"DAS-5")</f>
        <v>77691.780000000028</v>
      </c>
      <c r="J182" s="25">
        <f>SUMIF($B$7:$B$174,"DAS-5",$J$7:$J$174)</f>
        <v>103589.16000000005</v>
      </c>
      <c r="K182" s="26"/>
      <c r="L182" s="26"/>
      <c r="M182" s="26"/>
      <c r="N182" s="26"/>
      <c r="O182" s="26"/>
      <c r="P182" s="26"/>
      <c r="Q182" s="26"/>
    </row>
    <row r="183" spans="1:30" ht="14.5" x14ac:dyDescent="0.3">
      <c r="A183" s="28" t="s">
        <v>34</v>
      </c>
      <c r="B183" s="15" t="s">
        <v>35</v>
      </c>
      <c r="C183" s="23">
        <v>5</v>
      </c>
      <c r="D183" s="23">
        <v>0</v>
      </c>
      <c r="E183" s="23">
        <f t="shared" si="6"/>
        <v>5</v>
      </c>
      <c r="F183" s="29"/>
      <c r="G183" s="25">
        <f>SUMIF($B$7:$B$174,"CAA-1",$G$7:$G$174)</f>
        <v>0</v>
      </c>
      <c r="H183" s="25">
        <f>SUMIF($B$7:$B$174,"CAA-1",$H$7:$H$174)-SUMIFS($H$7:$H$174,$D$7:$D$174,"VAGO",$B$7:$B$174,"CAA-1")</f>
        <v>4682.3</v>
      </c>
      <c r="I183" s="25">
        <f>SUMIF($B$7:$B$174,"CAA-1",$I$7:$I$174)-SUMIFS($I$7:$I$174,$D$7:$D$174,"VAGO",$B$7:$B$174,"CAA-1")</f>
        <v>18729.25</v>
      </c>
      <c r="J183" s="25">
        <f>SUMIF($B$7:$B$174,"CAA-1",$J$7:$J$174)</f>
        <v>23411.549999999996</v>
      </c>
      <c r="K183" s="26"/>
      <c r="L183" s="26"/>
      <c r="M183" s="26"/>
      <c r="N183" s="26"/>
      <c r="O183" s="26"/>
      <c r="P183" s="26"/>
      <c r="Q183" s="26"/>
    </row>
    <row r="184" spans="1:30" ht="14.5" x14ac:dyDescent="0.3">
      <c r="A184" s="28" t="s">
        <v>36</v>
      </c>
      <c r="B184" s="15" t="s">
        <v>37</v>
      </c>
      <c r="C184" s="23">
        <v>24</v>
      </c>
      <c r="D184" s="23">
        <v>2</v>
      </c>
      <c r="E184" s="23">
        <f t="shared" si="6"/>
        <v>26</v>
      </c>
      <c r="F184" s="29"/>
      <c r="G184" s="25">
        <f>SUMIF($B$7:$B$174,"CAA-2",$G$7:$G$174)</f>
        <v>0</v>
      </c>
      <c r="H184" s="25">
        <f>SUMIF($B$7:$B$174,"CAA-2",$H$7:$H$174)-SUMIFS($H$7:$H$174,$D$7:$D$174,"VAGO",$B$7:$B$174,"CAA-2")</f>
        <v>16956.5</v>
      </c>
      <c r="I184" s="25">
        <f>SUMIF($B$7:$B$174,"CAA-2",$I$7:$I$174)-SUMIFS($I$7:$I$174,$D$7:$D$174,"VAGO",$B$7:$B$174,"CAA-2")</f>
        <v>73992.240000000005</v>
      </c>
      <c r="J184" s="25">
        <f>SUMIF($B$7:$B$174,"CAA-2",$J$7:$J$174)</f>
        <v>98656.25999999998</v>
      </c>
      <c r="K184" s="26"/>
      <c r="L184" s="26"/>
      <c r="M184" s="26"/>
      <c r="N184" s="26"/>
      <c r="O184" s="26"/>
      <c r="P184" s="26"/>
      <c r="Q184" s="26"/>
    </row>
    <row r="185" spans="1:30" ht="14.5" x14ac:dyDescent="0.3">
      <c r="A185" s="28" t="s">
        <v>38</v>
      </c>
      <c r="B185" s="15" t="s">
        <v>39</v>
      </c>
      <c r="C185" s="23">
        <v>20</v>
      </c>
      <c r="D185" s="23">
        <v>3</v>
      </c>
      <c r="E185" s="23">
        <f t="shared" si="6"/>
        <v>23</v>
      </c>
      <c r="F185" s="27"/>
      <c r="G185" s="25">
        <f>SUMIF($B$7:$B$174,"CAA-3",$G$7:$G$174)</f>
        <v>0</v>
      </c>
      <c r="H185" s="25">
        <f>SUMIF($B$7:$B$174,"CAA-3",$H$7:$H$174)-SUMIFS($H$7:$H$174,$D$7:$D$174,"VAGO",$B$7:$B$174,"CAA-3")</f>
        <v>8516.8299999999981</v>
      </c>
      <c r="I185" s="25">
        <f>SUMIF($B$7:$B$174,"CAA-3",$I$7:$I$174)-SUMIFS($I$7:$I$174,$D$7:$D$174,"VAGO",$B$7:$B$174,"CAA-3")</f>
        <v>40079.19999999999</v>
      </c>
      <c r="J185" s="25">
        <f>SUMIF($B$7:$B$174,"CAA-3",$J$7:$J$174)</f>
        <v>56110.879999999976</v>
      </c>
      <c r="K185" s="26"/>
      <c r="L185" s="26"/>
      <c r="M185" s="26"/>
      <c r="N185" s="26"/>
      <c r="O185" s="26"/>
      <c r="P185" s="26"/>
      <c r="Q185" s="26"/>
    </row>
    <row r="186" spans="1:30" ht="14.5" x14ac:dyDescent="0.3">
      <c r="A186" s="28" t="s">
        <v>40</v>
      </c>
      <c r="B186" s="15" t="s">
        <v>41</v>
      </c>
      <c r="C186" s="23">
        <v>9</v>
      </c>
      <c r="D186" s="23">
        <v>1</v>
      </c>
      <c r="E186" s="23">
        <f t="shared" si="6"/>
        <v>10</v>
      </c>
      <c r="F186" s="27"/>
      <c r="G186" s="25">
        <f>SUMIF($B$7:$B$174,"CAA-4",$G$7:$G$174)</f>
        <v>0</v>
      </c>
      <c r="H186" s="25">
        <f>SUMIF($B$7:$B$174,"CAA-4",$H$7:$H$174)-SUMIFS($H$7:$H$174,$D$7:$D$174,"VAGO",$B$7:$B$174,"CAA-4")</f>
        <v>2774.7000000000003</v>
      </c>
      <c r="I186" s="25">
        <f>SUMIF($B$7:$B$174,"CAA-4",$I$7:$I$174)-SUMIFS($I$7:$I$174,$D$7:$D$174,"VAGO",$B$7:$B$174,"CAA-4")</f>
        <v>11098.89</v>
      </c>
      <c r="J186" s="25">
        <f>SUMIF($B$7:$B$174,"CAA-4",$J$7:$J$174)</f>
        <v>15415.1</v>
      </c>
      <c r="K186" s="26"/>
      <c r="L186" s="26"/>
      <c r="M186" s="26"/>
      <c r="N186" s="26"/>
      <c r="O186" s="26"/>
      <c r="P186" s="26"/>
      <c r="Q186" s="26"/>
    </row>
    <row r="187" spans="1:30" ht="14.5" x14ac:dyDescent="0.3">
      <c r="A187" s="28" t="s">
        <v>42</v>
      </c>
      <c r="B187" s="15" t="s">
        <v>43</v>
      </c>
      <c r="C187" s="23">
        <f>SUMIFS($E$7:$E$174,$B$7:$B$174,"CAA-5",$D$7:$D$174,"&lt;&gt;VAGO")</f>
        <v>2</v>
      </c>
      <c r="D187" s="23">
        <f>SUMIFS($E$7:$E$174,$B$7:$B$174,"CAA-5",$D$7:$D$174,"VAGO")</f>
        <v>0</v>
      </c>
      <c r="E187" s="23">
        <f t="shared" si="6"/>
        <v>2</v>
      </c>
      <c r="F187" s="27"/>
      <c r="G187" s="25">
        <f>SUMIF($B$7:$B$174,"CAA-5",$G$7:$G$174)</f>
        <v>0</v>
      </c>
      <c r="H187" s="25">
        <f>SUMIF($B$7:$B$174,"CAA-5",$H$7:$H$174)-SUMIFS($H$7:$H$174,$D$7:$D$174,"VAGO",$B$7:$B$174,"CAA-5")</f>
        <v>539.52</v>
      </c>
      <c r="I187" s="25">
        <f>SUMIF($B$7:$B$174,"CAA-5",$I$7:$I$174)-SUMIFS($I$7:$I$174,$D$7:$D$174,"VAGO",$B$7:$B$174,"CAA-5")</f>
        <v>2158.12</v>
      </c>
      <c r="J187" s="25">
        <f>SUMIF($B$7:$B$174,"CAA-5",$J$7:$J$174)</f>
        <v>2697.64</v>
      </c>
      <c r="K187" s="26"/>
      <c r="L187" s="26"/>
      <c r="M187" s="26"/>
      <c r="N187" s="26"/>
      <c r="O187" s="26"/>
      <c r="P187" s="26"/>
      <c r="Q187" s="26"/>
    </row>
    <row r="188" spans="1:30" ht="32.25" customHeight="1" x14ac:dyDescent="0.3">
      <c r="A188" s="19" t="s">
        <v>44</v>
      </c>
      <c r="B188" s="21"/>
      <c r="C188" s="20">
        <f>SUM(C176:C187)</f>
        <v>154</v>
      </c>
      <c r="D188" s="20">
        <f>SUM(D176:D187)</f>
        <v>14</v>
      </c>
      <c r="E188" s="20">
        <f>SUM(E176:E187)</f>
        <v>168</v>
      </c>
      <c r="F188" s="21"/>
      <c r="G188" s="30">
        <f t="shared" ref="G188:I188" si="7">SUM(G176:G187)</f>
        <v>0</v>
      </c>
      <c r="H188" s="30">
        <f t="shared" si="7"/>
        <v>166593.74999999997</v>
      </c>
      <c r="I188" s="30">
        <f t="shared" si="7"/>
        <v>782162.85999999987</v>
      </c>
      <c r="J188" s="30">
        <f>SUM(J176:J187)</f>
        <v>1039845.6000000001</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8">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8"/>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9">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9"/>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9"/>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9"/>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9"/>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10">SUM(C196:C199)</f>
        <v>0</v>
      </c>
      <c r="D200" s="20">
        <f t="shared" si="10"/>
        <v>0</v>
      </c>
      <c r="E200" s="20">
        <f t="shared" si="10"/>
        <v>0</v>
      </c>
      <c r="F200" s="36"/>
      <c r="G200" s="39">
        <f t="shared" ref="G200:I200" si="11">SUM(G195:G199)</f>
        <v>0</v>
      </c>
      <c r="H200" s="39">
        <f t="shared" si="11"/>
        <v>0</v>
      </c>
      <c r="I200" s="39">
        <f t="shared" si="11"/>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684</v>
      </c>
      <c r="D205" s="94" t="s">
        <v>227</v>
      </c>
      <c r="E205" s="15">
        <v>1</v>
      </c>
      <c r="F205" s="88" t="s">
        <v>358</v>
      </c>
      <c r="G205" s="35">
        <v>0</v>
      </c>
      <c r="H205" s="126">
        <v>3900</v>
      </c>
      <c r="I205" s="16">
        <f t="shared" ref="I205:I209" si="12">SUM(G205:H205)</f>
        <v>3900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636</v>
      </c>
      <c r="D206" s="94" t="s">
        <v>407</v>
      </c>
      <c r="E206" s="15">
        <v>1</v>
      </c>
      <c r="F206" s="88" t="s">
        <v>242</v>
      </c>
      <c r="G206" s="35"/>
      <c r="H206" s="126">
        <v>1800</v>
      </c>
      <c r="I206" s="16">
        <f t="shared" si="12"/>
        <v>1800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684</v>
      </c>
      <c r="D207" s="94" t="s">
        <v>407</v>
      </c>
      <c r="E207" s="15">
        <v>1</v>
      </c>
      <c r="F207" s="89" t="s">
        <v>365</v>
      </c>
      <c r="G207" s="35"/>
      <c r="H207" s="126">
        <v>1800</v>
      </c>
      <c r="I207" s="16">
        <f t="shared" si="12"/>
        <v>1800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226</v>
      </c>
      <c r="D208" s="94" t="s">
        <v>227</v>
      </c>
      <c r="E208" s="15">
        <v>1</v>
      </c>
      <c r="F208" s="60" t="s">
        <v>581</v>
      </c>
      <c r="G208" s="35"/>
      <c r="H208" s="126">
        <v>1800</v>
      </c>
      <c r="I208" s="16">
        <f t="shared" si="12"/>
        <v>1800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126">
        <v>1800</v>
      </c>
      <c r="I209" s="16">
        <f t="shared" si="12"/>
        <v>1800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636</v>
      </c>
      <c r="D213" s="94" t="s">
        <v>407</v>
      </c>
      <c r="E213" s="15">
        <v>1</v>
      </c>
      <c r="F213" s="84" t="s">
        <v>414</v>
      </c>
      <c r="G213" s="35">
        <v>0</v>
      </c>
      <c r="H213" s="126">
        <v>3900</v>
      </c>
      <c r="I213" s="16">
        <f t="shared" ref="I213:I217" si="13">SUM(G213:H213)</f>
        <v>3900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79" t="s">
        <v>684</v>
      </c>
      <c r="D214" s="94" t="s">
        <v>227</v>
      </c>
      <c r="E214" s="15">
        <v>1</v>
      </c>
      <c r="F214" s="92" t="s">
        <v>675</v>
      </c>
      <c r="G214" s="35"/>
      <c r="H214" s="126">
        <v>1800</v>
      </c>
      <c r="I214" s="16">
        <f t="shared" si="13"/>
        <v>1800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92" t="s">
        <v>288</v>
      </c>
      <c r="G215" s="35"/>
      <c r="H215" s="126">
        <v>1800</v>
      </c>
      <c r="I215" s="16">
        <f t="shared" si="13"/>
        <v>1800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222</v>
      </c>
      <c r="D216" s="94" t="s">
        <v>227</v>
      </c>
      <c r="E216" s="15">
        <v>1</v>
      </c>
      <c r="F216" s="92" t="s">
        <v>228</v>
      </c>
      <c r="G216" s="35"/>
      <c r="H216" s="126">
        <v>1800</v>
      </c>
      <c r="I216" s="16">
        <f t="shared" si="13"/>
        <v>1800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226</v>
      </c>
      <c r="D217" s="94" t="s">
        <v>407</v>
      </c>
      <c r="E217" s="15">
        <v>1</v>
      </c>
      <c r="F217" s="84" t="s">
        <v>409</v>
      </c>
      <c r="G217" s="35"/>
      <c r="H217" s="126">
        <v>1800</v>
      </c>
      <c r="I217" s="16">
        <f t="shared" si="13"/>
        <v>1800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684</v>
      </c>
      <c r="D221" s="94" t="s">
        <v>407</v>
      </c>
      <c r="E221" s="15">
        <v>1</v>
      </c>
      <c r="F221" s="92" t="s">
        <v>681</v>
      </c>
      <c r="G221" s="35">
        <v>0</v>
      </c>
      <c r="H221" s="126">
        <v>3900</v>
      </c>
      <c r="I221" s="16">
        <f t="shared" ref="I221:I225" si="14">SUM(G221:H221)</f>
        <v>3900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63" t="s">
        <v>679</v>
      </c>
      <c r="D222" s="94" t="s">
        <v>227</v>
      </c>
      <c r="E222" s="15">
        <v>1</v>
      </c>
      <c r="F222" s="60" t="s">
        <v>249</v>
      </c>
      <c r="G222" s="35"/>
      <c r="H222" s="126">
        <v>1800</v>
      </c>
      <c r="I222" s="16">
        <f t="shared" si="14"/>
        <v>1800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92" t="s">
        <v>298</v>
      </c>
      <c r="G223" s="35"/>
      <c r="H223" s="126">
        <v>1800</v>
      </c>
      <c r="I223" s="16">
        <f t="shared" si="14"/>
        <v>1800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684</v>
      </c>
      <c r="D224" s="94" t="s">
        <v>227</v>
      </c>
      <c r="E224" s="15">
        <v>1</v>
      </c>
      <c r="F224" s="92" t="s">
        <v>738</v>
      </c>
      <c r="G224" s="35"/>
      <c r="H224" s="126">
        <v>1800</v>
      </c>
      <c r="I224" s="16">
        <f t="shared" si="14"/>
        <v>1800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684</v>
      </c>
      <c r="D225" s="94" t="s">
        <v>227</v>
      </c>
      <c r="E225" s="15">
        <v>1</v>
      </c>
      <c r="F225" s="90" t="s">
        <v>661</v>
      </c>
      <c r="G225" s="35"/>
      <c r="H225" s="126">
        <v>1800</v>
      </c>
      <c r="I225" s="16">
        <f t="shared" si="14"/>
        <v>1800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5">C227+D227</f>
        <v>1</v>
      </c>
      <c r="F227" s="24"/>
      <c r="G227" s="16">
        <f>SUMIF($A$205:$A$209,"PRESIDENTE",$G$205:$G$209)</f>
        <v>0</v>
      </c>
      <c r="H227" s="16">
        <f>SUMIF($A$205:$A$209,"PRESIDENTE",$H$205:$H$209)</f>
        <v>3900</v>
      </c>
      <c r="I227" s="16">
        <f>H227+G227</f>
        <v>3900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5"/>
        <v>4</v>
      </c>
      <c r="F228" s="24"/>
      <c r="G228" s="16">
        <f>SUMIF($A$205:$A$209,"MEMBRO",$G$205:$G$209)</f>
        <v>0</v>
      </c>
      <c r="H228" s="16">
        <f>SUMIF($A$205:$A$209,"MEMBRO",$H$205:$H$209)</f>
        <v>7200</v>
      </c>
      <c r="I228" s="16">
        <f t="shared" ref="I228:I232" si="16">H228+G228</f>
        <v>7200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5"/>
        <v>1</v>
      </c>
      <c r="F229" s="24"/>
      <c r="G229" s="16">
        <f>SUMIF($A$213:$A$218,"PRESIDENTE",$G$213:$G$218)</f>
        <v>0</v>
      </c>
      <c r="H229" s="16">
        <f>SUMIF($A$213:$A$218,"PRESIDENTE",$H$213:$H$218)</f>
        <v>3900</v>
      </c>
      <c r="I229" s="16">
        <f t="shared" si="16"/>
        <v>3900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5"/>
        <v>4</v>
      </c>
      <c r="F230" s="24"/>
      <c r="G230" s="16">
        <f>SUMIF($A$213:$A$218,"MEMBRO",$G$213:$G$218)</f>
        <v>0</v>
      </c>
      <c r="H230" s="16">
        <f>SUMIF($A$213:$A$218,"MEMBRO",$H$213:$H$218)</f>
        <v>7200</v>
      </c>
      <c r="I230" s="16">
        <f t="shared" si="16"/>
        <v>7200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5"/>
        <v>1</v>
      </c>
      <c r="F231" s="24"/>
      <c r="G231" s="16">
        <f>SUMIF($A$220:$A$225,"PRESIDENTE",$G$220:$G$225)</f>
        <v>0</v>
      </c>
      <c r="H231" s="16">
        <f>SUMIF($A$220:$A$225,"PRESIDENTE",$H$220:$H$225)</f>
        <v>3900</v>
      </c>
      <c r="I231" s="16">
        <f t="shared" si="16"/>
        <v>3900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5"/>
        <v>4</v>
      </c>
      <c r="F232" s="24"/>
      <c r="G232" s="16">
        <f>SUMIF($A$220:$A$225,"MEMBRO",$G$205:$G$225)</f>
        <v>0</v>
      </c>
      <c r="H232" s="16">
        <f>SUMIF($A$220:$A$225,"MEMBRO",$H$220:$H$225)</f>
        <v>7200</v>
      </c>
      <c r="I232" s="16">
        <f t="shared" si="16"/>
        <v>7200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33300</v>
      </c>
      <c r="I233" s="39">
        <f>SUM(I227:I232)</f>
        <v>33300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92" t="s">
        <v>629</v>
      </c>
      <c r="G238" s="35">
        <v>0</v>
      </c>
      <c r="H238" s="126">
        <v>5036.21</v>
      </c>
      <c r="I238" s="16">
        <f t="shared" ref="I238:I245" si="17">SUM(G238:H238)</f>
        <v>5036.21</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92" t="s">
        <v>630</v>
      </c>
      <c r="G239" s="35">
        <v>0</v>
      </c>
      <c r="H239" s="126">
        <v>5036.21</v>
      </c>
      <c r="I239" s="16">
        <f t="shared" si="17"/>
        <v>5036.21</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92" t="s">
        <v>631</v>
      </c>
      <c r="G240" s="35">
        <v>0</v>
      </c>
      <c r="H240" s="126">
        <v>5036.21</v>
      </c>
      <c r="I240" s="16">
        <f t="shared" si="17"/>
        <v>5036.21</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92" t="s">
        <v>632</v>
      </c>
      <c r="G241" s="35">
        <v>0</v>
      </c>
      <c r="H241" s="126">
        <v>5036.21</v>
      </c>
      <c r="I241" s="16">
        <f t="shared" si="17"/>
        <v>5036.21</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92" t="s">
        <v>466</v>
      </c>
      <c r="G242" s="35">
        <v>0</v>
      </c>
      <c r="H242" s="126">
        <v>5036.21</v>
      </c>
      <c r="I242" s="16">
        <f t="shared" si="17"/>
        <v>5036.21</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407</v>
      </c>
      <c r="E243" s="15">
        <v>1</v>
      </c>
      <c r="F243" s="92" t="s">
        <v>419</v>
      </c>
      <c r="G243" s="35">
        <v>0</v>
      </c>
      <c r="H243" s="126">
        <v>5036.21</v>
      </c>
      <c r="I243" s="16">
        <f t="shared" si="17"/>
        <v>5036.21</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92" t="s">
        <v>668</v>
      </c>
      <c r="G244" s="35">
        <v>0</v>
      </c>
      <c r="H244" s="126">
        <v>5036.21</v>
      </c>
      <c r="I244" s="16">
        <f t="shared" si="17"/>
        <v>5036.21</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92" t="s">
        <v>720</v>
      </c>
      <c r="G245" s="35">
        <v>0</v>
      </c>
      <c r="H245" s="126">
        <v>5036.21</v>
      </c>
      <c r="I245" s="16">
        <f t="shared" si="17"/>
        <v>5036.21</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8">C247+D247</f>
        <v>1</v>
      </c>
      <c r="F247" s="24"/>
      <c r="G247" s="16">
        <f>SUMIF($A$238:$A$245,"PRESIDENTE",$G$238:$G$245)</f>
        <v>0</v>
      </c>
      <c r="H247" s="16">
        <f>SUMIF($A$238:$A$245,"PRESIDENTE",$H$238:$H$245)</f>
        <v>5036.21</v>
      </c>
      <c r="I247" s="16">
        <f>H247+G247</f>
        <v>5036.21</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c r="C248" s="23">
        <v>7</v>
      </c>
      <c r="D248" s="23">
        <v>0</v>
      </c>
      <c r="E248" s="23">
        <f t="shared" si="18"/>
        <v>7</v>
      </c>
      <c r="F248" s="24"/>
      <c r="G248" s="16">
        <f>SUMIF($A$238:$A$245,"MEMBRO",$G$238:$G$245)</f>
        <v>0</v>
      </c>
      <c r="H248" s="16">
        <f>SUMIF($A$238:$A$245,"MEMBRO",$H$238:$H$245)</f>
        <v>35253.47</v>
      </c>
      <c r="I248" s="16">
        <f t="shared" ref="I248" si="19">H248+G248</f>
        <v>35253.47</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40289.68</v>
      </c>
      <c r="I249" s="39">
        <f>SUM(I247:I248)</f>
        <v>40289.68</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92" t="s">
        <v>721</v>
      </c>
      <c r="G254" s="35">
        <v>0</v>
      </c>
      <c r="H254" s="126">
        <v>2014.48</v>
      </c>
      <c r="I254" s="16">
        <f t="shared" ref="I254:I256" si="20">SUM(G254:H254)</f>
        <v>2014.48</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92" t="s">
        <v>627</v>
      </c>
      <c r="G255" s="35">
        <v>0</v>
      </c>
      <c r="H255" s="126">
        <v>2014.48</v>
      </c>
      <c r="I255" s="16">
        <f t="shared" si="20"/>
        <v>2014.48</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92" t="s">
        <v>722</v>
      </c>
      <c r="G256" s="35">
        <v>0</v>
      </c>
      <c r="H256" s="126">
        <v>2014.48</v>
      </c>
      <c r="I256" s="16">
        <f t="shared" si="20"/>
        <v>2014.48</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21">C258+D258</f>
        <v>1</v>
      </c>
      <c r="F258" s="24"/>
      <c r="G258" s="16">
        <f>SUMIF($A$254:$A$256,"PRESIDENTE",$G$254:$G$256)</f>
        <v>0</v>
      </c>
      <c r="H258" s="16">
        <f>SUMIF($A$254:$A$256,"PRESIDENTE",$H$254:$H$256)</f>
        <v>2014.48</v>
      </c>
      <c r="I258" s="16">
        <f>H258+G258</f>
        <v>2014.48</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21"/>
        <v>2</v>
      </c>
      <c r="F259" s="24"/>
      <c r="G259" s="16">
        <f>SUMIF($A$254:$A$256,"MEMBRO",$G$254:$G$256)</f>
        <v>0</v>
      </c>
      <c r="H259" s="16">
        <f>SUMIF($A$254:$A$256,"MEMBRO",$H$254:$H$256)</f>
        <v>4028.96</v>
      </c>
      <c r="I259" s="16">
        <f t="shared" ref="I259" si="22">H259+G259</f>
        <v>4028.96</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6043.4400000000005</v>
      </c>
      <c r="I260" s="39">
        <f>SUM(I258:I259)</f>
        <v>6043.4400000000005</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92" t="s">
        <v>672</v>
      </c>
      <c r="G265" s="35">
        <v>0</v>
      </c>
      <c r="H265" s="126">
        <v>2014.48</v>
      </c>
      <c r="I265" s="16">
        <f t="shared" ref="I265:I267" si="23">SUM(G265:H265)</f>
        <v>2014.48</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92" t="s">
        <v>671</v>
      </c>
      <c r="G266" s="35">
        <v>0</v>
      </c>
      <c r="H266" s="126">
        <v>2014.48</v>
      </c>
      <c r="I266" s="16">
        <f t="shared" si="23"/>
        <v>2014.48</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92" t="s">
        <v>673</v>
      </c>
      <c r="G267" s="35">
        <v>0</v>
      </c>
      <c r="H267" s="126">
        <v>2014.48</v>
      </c>
      <c r="I267" s="16">
        <f t="shared" si="23"/>
        <v>2014.48</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4">C269+D269</f>
        <v>1</v>
      </c>
      <c r="F269" s="24"/>
      <c r="G269" s="16">
        <f>SUMIF($A$265:$A$267,"PRESIDENTE",$G$265:$G$267)</f>
        <v>0</v>
      </c>
      <c r="H269" s="16">
        <f>SUMIF($A$265:$A$267,"PRESIDENTE",$H$265:$H$267)</f>
        <v>2014.48</v>
      </c>
      <c r="I269" s="16">
        <f>H269+G269</f>
        <v>2014.48</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4"/>
        <v>2</v>
      </c>
      <c r="F270" s="24"/>
      <c r="G270" s="16">
        <f>SUMIF($A$265:$A$267,"MEMBRO",$G$265:$G$267)</f>
        <v>0</v>
      </c>
      <c r="H270" s="16">
        <f>SUMIF($A$265:$A$267,"MEMBRO",$H$265:$H$267)</f>
        <v>4028.96</v>
      </c>
      <c r="I270" s="16">
        <f t="shared" ref="I270" si="25">H270+G270</f>
        <v>4028.96</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6043.4400000000005</v>
      </c>
      <c r="I271" s="39">
        <f>SUM(I269:I270)</f>
        <v>6043.4400000000005</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634</v>
      </c>
      <c r="D275" s="71" t="s">
        <v>407</v>
      </c>
      <c r="E275" s="72">
        <v>1</v>
      </c>
      <c r="F275" s="82" t="s">
        <v>408</v>
      </c>
      <c r="G275" s="73">
        <v>0</v>
      </c>
      <c r="H275" s="86">
        <v>1392.8</v>
      </c>
      <c r="I275" s="127">
        <f t="shared" ref="I275:I305" si="26">G275+H275</f>
        <v>1392.8</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60" t="s">
        <v>402</v>
      </c>
      <c r="B276" s="93" t="s">
        <v>93</v>
      </c>
      <c r="C276" s="79" t="s">
        <v>636</v>
      </c>
      <c r="D276" s="71" t="s">
        <v>407</v>
      </c>
      <c r="E276" s="53">
        <v>1</v>
      </c>
      <c r="F276" s="84" t="s">
        <v>433</v>
      </c>
      <c r="G276" s="54">
        <v>0</v>
      </c>
      <c r="H276" s="86">
        <v>1392.8</v>
      </c>
      <c r="I276" s="127">
        <f t="shared" si="26"/>
        <v>1392.8</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4" t="s">
        <v>410</v>
      </c>
      <c r="G277" s="54">
        <v>0</v>
      </c>
      <c r="H277" s="86">
        <v>1392.8</v>
      </c>
      <c r="I277" s="127">
        <f t="shared" si="26"/>
        <v>1392.8</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128" t="s">
        <v>600</v>
      </c>
      <c r="G278" s="54">
        <v>0</v>
      </c>
      <c r="H278" s="86">
        <v>1392.8</v>
      </c>
      <c r="I278" s="127">
        <f t="shared" si="26"/>
        <v>1392.8</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636</v>
      </c>
      <c r="D279" s="71" t="s">
        <v>407</v>
      </c>
      <c r="E279" s="53">
        <v>1</v>
      </c>
      <c r="F279" s="84" t="s">
        <v>412</v>
      </c>
      <c r="G279" s="54">
        <v>0</v>
      </c>
      <c r="H279" s="86">
        <v>1392.8</v>
      </c>
      <c r="I279" s="127">
        <f t="shared" si="26"/>
        <v>1392.8</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4" t="s">
        <v>413</v>
      </c>
      <c r="G280" s="54">
        <v>0</v>
      </c>
      <c r="H280" s="86">
        <v>1392.8</v>
      </c>
      <c r="I280" s="127">
        <f t="shared" si="26"/>
        <v>1392.8</v>
      </c>
    </row>
    <row r="281" spans="1:30" ht="14.5" x14ac:dyDescent="0.3">
      <c r="A281" s="55" t="s">
        <v>394</v>
      </c>
      <c r="B281" s="93" t="s">
        <v>93</v>
      </c>
      <c r="C281" s="79" t="s">
        <v>636</v>
      </c>
      <c r="D281" s="71" t="s">
        <v>407</v>
      </c>
      <c r="E281" s="53">
        <v>1</v>
      </c>
      <c r="F281" s="84" t="s">
        <v>414</v>
      </c>
      <c r="G281" s="54">
        <v>0</v>
      </c>
      <c r="H281" s="86">
        <v>1392.8</v>
      </c>
      <c r="I281" s="127">
        <f t="shared" si="26"/>
        <v>1392.8</v>
      </c>
    </row>
    <row r="282" spans="1:30" ht="14.5" x14ac:dyDescent="0.3">
      <c r="A282" s="55" t="s">
        <v>394</v>
      </c>
      <c r="B282" s="93" t="s">
        <v>93</v>
      </c>
      <c r="C282" s="79" t="s">
        <v>636</v>
      </c>
      <c r="D282" s="71" t="s">
        <v>407</v>
      </c>
      <c r="E282" s="53">
        <v>1</v>
      </c>
      <c r="F282" s="84" t="s">
        <v>415</v>
      </c>
      <c r="G282" s="54">
        <v>0</v>
      </c>
      <c r="H282" s="86">
        <v>1392.8</v>
      </c>
      <c r="I282" s="127">
        <f t="shared" si="26"/>
        <v>1392.8</v>
      </c>
    </row>
    <row r="283" spans="1:30" ht="14.5" x14ac:dyDescent="0.3">
      <c r="A283" s="80" t="s">
        <v>393</v>
      </c>
      <c r="B283" s="93" t="s">
        <v>93</v>
      </c>
      <c r="C283" s="77" t="s">
        <v>226</v>
      </c>
      <c r="D283" s="71" t="s">
        <v>407</v>
      </c>
      <c r="E283" s="53">
        <v>1</v>
      </c>
      <c r="F283" s="168" t="s">
        <v>416</v>
      </c>
      <c r="G283" s="54">
        <v>0</v>
      </c>
      <c r="H283" s="86">
        <v>1392.8</v>
      </c>
      <c r="I283" s="127">
        <f t="shared" si="26"/>
        <v>1392.8</v>
      </c>
    </row>
    <row r="284" spans="1:30" ht="14.5" x14ac:dyDescent="0.3">
      <c r="A284" s="60" t="s">
        <v>395</v>
      </c>
      <c r="B284" s="93" t="s">
        <v>93</v>
      </c>
      <c r="C284" s="79" t="s">
        <v>226</v>
      </c>
      <c r="D284" s="71" t="s">
        <v>407</v>
      </c>
      <c r="E284" s="53">
        <v>1</v>
      </c>
      <c r="F284" s="84" t="s">
        <v>417</v>
      </c>
      <c r="G284" s="54">
        <v>0</v>
      </c>
      <c r="H284" s="86">
        <v>1392.8</v>
      </c>
      <c r="I284" s="127">
        <f t="shared" si="26"/>
        <v>1392.8</v>
      </c>
    </row>
    <row r="285" spans="1:30" ht="14.5" x14ac:dyDescent="0.3">
      <c r="A285" s="60" t="s">
        <v>396</v>
      </c>
      <c r="B285" s="93" t="s">
        <v>93</v>
      </c>
      <c r="C285" s="79" t="s">
        <v>636</v>
      </c>
      <c r="D285" s="71" t="s">
        <v>407</v>
      </c>
      <c r="E285" s="53">
        <v>1</v>
      </c>
      <c r="F285" s="81" t="s">
        <v>418</v>
      </c>
      <c r="G285" s="54">
        <v>0</v>
      </c>
      <c r="H285" s="86">
        <v>1392.8</v>
      </c>
      <c r="I285" s="127">
        <f t="shared" si="26"/>
        <v>1392.8</v>
      </c>
    </row>
    <row r="286" spans="1:30" ht="14.5" x14ac:dyDescent="0.3">
      <c r="A286" s="60" t="s">
        <v>393</v>
      </c>
      <c r="B286" s="93" t="s">
        <v>93</v>
      </c>
      <c r="C286" s="79" t="s">
        <v>219</v>
      </c>
      <c r="D286" s="71" t="s">
        <v>407</v>
      </c>
      <c r="E286" s="53">
        <v>1</v>
      </c>
      <c r="F286" s="81" t="s">
        <v>419</v>
      </c>
      <c r="G286" s="54">
        <v>0</v>
      </c>
      <c r="H286" s="86">
        <v>1392.8</v>
      </c>
      <c r="I286" s="127">
        <f t="shared" si="26"/>
        <v>1392.8</v>
      </c>
    </row>
    <row r="287" spans="1:30" ht="14.5" x14ac:dyDescent="0.3">
      <c r="A287" s="60" t="s">
        <v>393</v>
      </c>
      <c r="B287" s="93" t="s">
        <v>93</v>
      </c>
      <c r="C287" s="63" t="s">
        <v>679</v>
      </c>
      <c r="D287" s="52" t="s">
        <v>407</v>
      </c>
      <c r="E287" s="53">
        <v>1</v>
      </c>
      <c r="F287" s="81" t="s">
        <v>511</v>
      </c>
      <c r="G287" s="54">
        <v>0</v>
      </c>
      <c r="H287" s="86">
        <v>1392.8</v>
      </c>
      <c r="I287" s="127">
        <f t="shared" si="26"/>
        <v>1392.8</v>
      </c>
    </row>
    <row r="288" spans="1:30" ht="14.5" x14ac:dyDescent="0.3">
      <c r="A288" s="60" t="s">
        <v>573</v>
      </c>
      <c r="B288" s="93" t="s">
        <v>448</v>
      </c>
      <c r="C288" s="79" t="s">
        <v>634</v>
      </c>
      <c r="D288" s="71" t="s">
        <v>407</v>
      </c>
      <c r="E288" s="53">
        <v>1</v>
      </c>
      <c r="F288" s="81" t="s">
        <v>542</v>
      </c>
      <c r="G288" s="54">
        <v>0</v>
      </c>
      <c r="H288" s="86">
        <v>849.76</v>
      </c>
      <c r="I288" s="127">
        <f t="shared" si="26"/>
        <v>849.76</v>
      </c>
    </row>
    <row r="289" spans="1:30" ht="14.5" x14ac:dyDescent="0.3">
      <c r="A289" s="60" t="s">
        <v>393</v>
      </c>
      <c r="B289" s="93" t="s">
        <v>448</v>
      </c>
      <c r="C289" s="79" t="s">
        <v>219</v>
      </c>
      <c r="D289" s="71" t="s">
        <v>407</v>
      </c>
      <c r="E289" s="53">
        <v>1</v>
      </c>
      <c r="F289" s="84" t="s">
        <v>422</v>
      </c>
      <c r="G289" s="54">
        <v>0</v>
      </c>
      <c r="H289" s="86">
        <v>849.76</v>
      </c>
      <c r="I289" s="127">
        <f t="shared" si="26"/>
        <v>849.76</v>
      </c>
    </row>
    <row r="290" spans="1:30" ht="14.5" x14ac:dyDescent="0.3">
      <c r="A290" s="60" t="s">
        <v>683</v>
      </c>
      <c r="B290" s="163" t="s">
        <v>448</v>
      </c>
      <c r="C290" s="79" t="s">
        <v>634</v>
      </c>
      <c r="D290" s="164" t="s">
        <v>407</v>
      </c>
      <c r="E290" s="53">
        <v>1</v>
      </c>
      <c r="F290" s="81" t="s">
        <v>682</v>
      </c>
      <c r="G290" s="54">
        <v>0</v>
      </c>
      <c r="H290" s="86">
        <v>849.76</v>
      </c>
      <c r="I290" s="127">
        <f t="shared" si="26"/>
        <v>849.76</v>
      </c>
    </row>
    <row r="291" spans="1:30" ht="14.5" x14ac:dyDescent="0.3">
      <c r="A291" s="60" t="s">
        <v>399</v>
      </c>
      <c r="B291" s="93" t="s">
        <v>448</v>
      </c>
      <c r="C291" s="79" t="s">
        <v>634</v>
      </c>
      <c r="D291" s="71" t="s">
        <v>407</v>
      </c>
      <c r="E291" s="53">
        <v>1</v>
      </c>
      <c r="F291" s="84" t="s">
        <v>424</v>
      </c>
      <c r="G291" s="54">
        <v>0</v>
      </c>
      <c r="H291" s="86">
        <v>849.76</v>
      </c>
      <c r="I291" s="127">
        <f t="shared" si="26"/>
        <v>849.76</v>
      </c>
    </row>
    <row r="292" spans="1:30" ht="14.5" x14ac:dyDescent="0.3">
      <c r="A292" s="60" t="s">
        <v>400</v>
      </c>
      <c r="B292" s="93" t="s">
        <v>448</v>
      </c>
      <c r="C292" s="79" t="s">
        <v>636</v>
      </c>
      <c r="D292" s="71" t="s">
        <v>407</v>
      </c>
      <c r="E292" s="53">
        <v>1</v>
      </c>
      <c r="F292" s="84" t="s">
        <v>425</v>
      </c>
      <c r="G292" s="54">
        <v>0</v>
      </c>
      <c r="H292" s="86">
        <v>849.76</v>
      </c>
      <c r="I292" s="127">
        <f t="shared" si="26"/>
        <v>849.76</v>
      </c>
    </row>
    <row r="293" spans="1:30" ht="14.5" x14ac:dyDescent="0.3">
      <c r="A293" s="60" t="s">
        <v>401</v>
      </c>
      <c r="B293" s="93" t="s">
        <v>448</v>
      </c>
      <c r="C293" s="79" t="s">
        <v>634</v>
      </c>
      <c r="D293" s="71" t="s">
        <v>407</v>
      </c>
      <c r="E293" s="53">
        <v>1</v>
      </c>
      <c r="F293" s="84" t="s">
        <v>426</v>
      </c>
      <c r="G293" s="54">
        <v>0</v>
      </c>
      <c r="H293" s="86">
        <v>849.76</v>
      </c>
      <c r="I293" s="127">
        <f t="shared" si="26"/>
        <v>849.76</v>
      </c>
    </row>
    <row r="294" spans="1:30" ht="14.5" x14ac:dyDescent="0.3">
      <c r="A294" s="60" t="s">
        <v>402</v>
      </c>
      <c r="B294" s="93" t="s">
        <v>448</v>
      </c>
      <c r="C294" s="79" t="s">
        <v>636</v>
      </c>
      <c r="D294" s="71" t="s">
        <v>407</v>
      </c>
      <c r="E294" s="53">
        <v>1</v>
      </c>
      <c r="F294" s="81" t="s">
        <v>427</v>
      </c>
      <c r="G294" s="54">
        <v>0</v>
      </c>
      <c r="H294" s="86">
        <v>849.76</v>
      </c>
      <c r="I294" s="127">
        <f t="shared" si="26"/>
        <v>849.76</v>
      </c>
    </row>
    <row r="295" spans="1:30" ht="14.5" x14ac:dyDescent="0.3">
      <c r="A295" s="60" t="s">
        <v>403</v>
      </c>
      <c r="B295" s="93" t="s">
        <v>448</v>
      </c>
      <c r="C295" s="79" t="s">
        <v>222</v>
      </c>
      <c r="D295" s="71" t="s">
        <v>407</v>
      </c>
      <c r="E295" s="53">
        <v>1</v>
      </c>
      <c r="F295" s="84" t="s">
        <v>428</v>
      </c>
      <c r="G295" s="54">
        <v>0</v>
      </c>
      <c r="H295" s="86">
        <v>849.76</v>
      </c>
      <c r="I295" s="127">
        <f t="shared" si="26"/>
        <v>849.76</v>
      </c>
    </row>
    <row r="296" spans="1:30" ht="14.5" x14ac:dyDescent="0.3">
      <c r="A296" s="60" t="s">
        <v>398</v>
      </c>
      <c r="B296" s="93" t="s">
        <v>448</v>
      </c>
      <c r="C296" s="79" t="s">
        <v>222</v>
      </c>
      <c r="D296" s="71" t="s">
        <v>407</v>
      </c>
      <c r="E296" s="53">
        <v>1</v>
      </c>
      <c r="F296" s="84" t="s">
        <v>429</v>
      </c>
      <c r="G296" s="54">
        <v>0</v>
      </c>
      <c r="H296" s="86">
        <v>849.76</v>
      </c>
      <c r="I296" s="127">
        <f t="shared" si="26"/>
        <v>849.76</v>
      </c>
    </row>
    <row r="297" spans="1:30" ht="14.5" x14ac:dyDescent="0.3">
      <c r="A297" s="60" t="s">
        <v>393</v>
      </c>
      <c r="B297" s="93" t="s">
        <v>448</v>
      </c>
      <c r="C297" s="79" t="s">
        <v>226</v>
      </c>
      <c r="D297" s="71" t="s">
        <v>407</v>
      </c>
      <c r="E297" s="53">
        <v>1</v>
      </c>
      <c r="F297" s="81" t="s">
        <v>430</v>
      </c>
      <c r="G297" s="54">
        <v>0</v>
      </c>
      <c r="H297" s="86">
        <v>849.76</v>
      </c>
      <c r="I297" s="127">
        <f t="shared" si="26"/>
        <v>849.76</v>
      </c>
    </row>
    <row r="298" spans="1:30" ht="14.5" x14ac:dyDescent="0.3">
      <c r="A298" s="60" t="s">
        <v>404</v>
      </c>
      <c r="B298" s="93" t="s">
        <v>448</v>
      </c>
      <c r="C298" s="79" t="s">
        <v>634</v>
      </c>
      <c r="D298" s="71" t="s">
        <v>407</v>
      </c>
      <c r="E298" s="53">
        <v>1</v>
      </c>
      <c r="F298" s="84" t="s">
        <v>431</v>
      </c>
      <c r="G298" s="54">
        <v>0</v>
      </c>
      <c r="H298" s="86">
        <v>849.76</v>
      </c>
      <c r="I298" s="127">
        <f t="shared" si="26"/>
        <v>849.76</v>
      </c>
    </row>
    <row r="299" spans="1:30" ht="14.5" x14ac:dyDescent="0.3">
      <c r="A299" s="60" t="s">
        <v>744</v>
      </c>
      <c r="B299" s="93" t="s">
        <v>448</v>
      </c>
      <c r="C299" s="77" t="s">
        <v>226</v>
      </c>
      <c r="D299" s="52" t="s">
        <v>407</v>
      </c>
      <c r="E299" s="53">
        <v>1</v>
      </c>
      <c r="F299" s="81" t="s">
        <v>758</v>
      </c>
      <c r="G299" s="54">
        <v>0</v>
      </c>
      <c r="H299" s="86">
        <v>849.76</v>
      </c>
      <c r="I299" s="127">
        <f t="shared" si="26"/>
        <v>849.76</v>
      </c>
    </row>
    <row r="300" spans="1:30" ht="14.5" x14ac:dyDescent="0.3">
      <c r="A300" s="60" t="s">
        <v>403</v>
      </c>
      <c r="B300" s="93" t="s">
        <v>448</v>
      </c>
      <c r="C300" s="63" t="s">
        <v>679</v>
      </c>
      <c r="D300" s="71" t="s">
        <v>407</v>
      </c>
      <c r="E300" s="53">
        <v>1</v>
      </c>
      <c r="F300" s="84" t="s">
        <v>434</v>
      </c>
      <c r="G300" s="54">
        <v>0</v>
      </c>
      <c r="H300" s="86">
        <v>849.76</v>
      </c>
      <c r="I300" s="127">
        <f t="shared" si="26"/>
        <v>849.76</v>
      </c>
    </row>
    <row r="301" spans="1:30" ht="14.5" x14ac:dyDescent="0.3">
      <c r="A301" s="60" t="s">
        <v>406</v>
      </c>
      <c r="B301" s="93" t="s">
        <v>448</v>
      </c>
      <c r="C301" s="79" t="s">
        <v>219</v>
      </c>
      <c r="D301" s="71" t="s">
        <v>407</v>
      </c>
      <c r="E301" s="53">
        <v>1</v>
      </c>
      <c r="F301" s="81" t="s">
        <v>435</v>
      </c>
      <c r="G301" s="54">
        <v>0</v>
      </c>
      <c r="H301" s="86">
        <v>849.76</v>
      </c>
      <c r="I301" s="127">
        <f t="shared" si="26"/>
        <v>849.76</v>
      </c>
    </row>
    <row r="302" spans="1:30" ht="14.5" x14ac:dyDescent="0.3">
      <c r="A302" s="60" t="s">
        <v>744</v>
      </c>
      <c r="B302" s="93" t="s">
        <v>448</v>
      </c>
      <c r="C302" s="77" t="s">
        <v>226</v>
      </c>
      <c r="D302" s="71" t="s">
        <v>407</v>
      </c>
      <c r="E302" s="53">
        <v>1</v>
      </c>
      <c r="F302" s="81" t="s">
        <v>755</v>
      </c>
      <c r="G302" s="54">
        <v>0</v>
      </c>
      <c r="H302" s="86">
        <v>849.76</v>
      </c>
      <c r="I302" s="127">
        <f t="shared" si="26"/>
        <v>849.76</v>
      </c>
    </row>
    <row r="303" spans="1:30" ht="14.5" x14ac:dyDescent="0.3">
      <c r="A303" s="60" t="s">
        <v>743</v>
      </c>
      <c r="B303" s="93" t="s">
        <v>448</v>
      </c>
      <c r="C303" s="77" t="s">
        <v>226</v>
      </c>
      <c r="D303" s="52" t="s">
        <v>407</v>
      </c>
      <c r="E303" s="53">
        <v>1</v>
      </c>
      <c r="F303" s="81" t="s">
        <v>756</v>
      </c>
      <c r="G303" s="54">
        <v>0</v>
      </c>
      <c r="H303" s="86">
        <v>849.76</v>
      </c>
      <c r="I303" s="127">
        <f t="shared" si="26"/>
        <v>849.76</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t="s">
        <v>743</v>
      </c>
      <c r="B304" s="93" t="s">
        <v>448</v>
      </c>
      <c r="C304" s="77" t="s">
        <v>226</v>
      </c>
      <c r="D304" s="52" t="s">
        <v>407</v>
      </c>
      <c r="E304" s="53">
        <v>1</v>
      </c>
      <c r="F304" s="81" t="s">
        <v>757</v>
      </c>
      <c r="G304" s="74">
        <v>0</v>
      </c>
      <c r="H304" s="86">
        <v>849.76</v>
      </c>
      <c r="I304" s="127">
        <f t="shared" si="26"/>
        <v>849.76</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t="s">
        <v>386</v>
      </c>
      <c r="B305" s="93" t="s">
        <v>448</v>
      </c>
      <c r="C305" s="77"/>
      <c r="D305" s="52" t="s">
        <v>386</v>
      </c>
      <c r="E305" s="53">
        <v>1</v>
      </c>
      <c r="F305" s="81" t="s">
        <v>386</v>
      </c>
      <c r="G305" s="35">
        <v>0</v>
      </c>
      <c r="H305" s="86">
        <v>849.76</v>
      </c>
      <c r="I305" s="127">
        <f t="shared" si="26"/>
        <v>849.76</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12</v>
      </c>
      <c r="D307" s="23">
        <f>SUMIFS($E$275:$E$305,$B$275:$B$305,"FGS-1",$D$275:$D$305,"VAGO")</f>
        <v>0</v>
      </c>
      <c r="E307" s="23">
        <f t="shared" ref="E307:E312" si="27">C307+D307</f>
        <v>12</v>
      </c>
      <c r="F307" s="24"/>
      <c r="G307" s="16">
        <f>SUMIF($B$275:$B$305,"FGS-1",$G$275:$G$305)</f>
        <v>0</v>
      </c>
      <c r="H307" s="16">
        <f>SUMIF($B$275:$B$305,"FGS-1",$H$275:$H$305)</f>
        <v>18106.399999999994</v>
      </c>
      <c r="I307" s="16">
        <f>SUMIF($B$275:$B$305,"FGS-1",$I$275:$I$305)</f>
        <v>18106.399999999994</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18</v>
      </c>
      <c r="D308" s="23">
        <v>1</v>
      </c>
      <c r="E308" s="23">
        <f t="shared" si="27"/>
        <v>19</v>
      </c>
      <c r="F308" s="27"/>
      <c r="G308" s="16">
        <f>SUMIF($B$275:$B$305,"FGS-2",$G$275:$G$305)</f>
        <v>0</v>
      </c>
      <c r="H308" s="16">
        <f>SUMIF($B$275:$B$305,"FGS-2",$H$275:$H$305)</f>
        <v>15295.680000000002</v>
      </c>
      <c r="I308" s="16">
        <f>SUMIF($B$275:$B$305,"FGS-2",$I$275:$I$305)</f>
        <v>15295.680000000002</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7"/>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7"/>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7"/>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7"/>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SUM(C307:C312)</f>
        <v>30</v>
      </c>
      <c r="D313" s="20">
        <f t="shared" ref="D313:E313" si="28">SUM(D307:D312)</f>
        <v>1</v>
      </c>
      <c r="E313" s="20">
        <f t="shared" si="28"/>
        <v>31</v>
      </c>
      <c r="F313" s="36"/>
      <c r="G313" s="39">
        <f t="shared" ref="G313:H313" si="29">SUM(G307:G312)</f>
        <v>0</v>
      </c>
      <c r="H313" s="39">
        <f t="shared" si="29"/>
        <v>33402.079999999994</v>
      </c>
      <c r="I313" s="39">
        <f>SUM(I307:I312)</f>
        <v>33402.079999999994</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213</v>
      </c>
      <c r="D316" s="20">
        <f>SUM(D188+D200+D233+D249+D260+D271+D313)</f>
        <v>15</v>
      </c>
      <c r="E316" s="20">
        <f>SUM(E188+E200+E233+E249+E260+E271+E313)</f>
        <v>228</v>
      </c>
      <c r="F316" s="21"/>
      <c r="G316" s="39">
        <f>SUM(H188+G200+G233+G249+G260+G271+G313)</f>
        <v>166593.74999999997</v>
      </c>
      <c r="H316" s="39">
        <f>SUM(I188+H200+H233+H249+H260+H271+H313)</f>
        <v>901241.49999999977</v>
      </c>
      <c r="I316" s="39">
        <f>SUM(J188+I200+I233+I249+I260+I271+I313)</f>
        <v>1158924.24</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customFormat="1" ht="14" x14ac:dyDescent="0.3"/>
    <row r="402" customFormat="1" ht="14" x14ac:dyDescent="0.3"/>
    <row r="403" customFormat="1" ht="14" x14ac:dyDescent="0.3"/>
    <row r="404" customFormat="1" ht="14" x14ac:dyDescent="0.3"/>
    <row r="405" customFormat="1" ht="14" x14ac:dyDescent="0.3"/>
    <row r="406" customFormat="1" ht="14" x14ac:dyDescent="0.3"/>
    <row r="407" customFormat="1" ht="14" x14ac:dyDescent="0.3"/>
    <row r="408" customFormat="1" ht="14" x14ac:dyDescent="0.3"/>
    <row r="409" customFormat="1" ht="14" x14ac:dyDescent="0.3"/>
    <row r="410" customFormat="1" ht="14" x14ac:dyDescent="0.3"/>
    <row r="411" customFormat="1" ht="14" x14ac:dyDescent="0.3"/>
    <row r="412" customFormat="1" ht="14" x14ac:dyDescent="0.3"/>
    <row r="413" customFormat="1" ht="14" x14ac:dyDescent="0.3"/>
    <row r="414" customFormat="1" ht="14" x14ac:dyDescent="0.3"/>
    <row r="415" customFormat="1" ht="14" x14ac:dyDescent="0.3"/>
    <row r="416" customFormat="1" ht="14" x14ac:dyDescent="0.3"/>
    <row r="417" customFormat="1" ht="14" x14ac:dyDescent="0.3"/>
    <row r="418" customFormat="1" ht="14" x14ac:dyDescent="0.3"/>
    <row r="419" customFormat="1" ht="14" x14ac:dyDescent="0.3"/>
    <row r="420" customFormat="1" ht="14" x14ac:dyDescent="0.3"/>
    <row r="421" customFormat="1" ht="14" x14ac:dyDescent="0.3"/>
    <row r="422" customFormat="1" ht="14" x14ac:dyDescent="0.3"/>
    <row r="423" customFormat="1" ht="14" x14ac:dyDescent="0.3"/>
    <row r="424" customFormat="1" ht="14" x14ac:dyDescent="0.3"/>
    <row r="425" customFormat="1" ht="14" x14ac:dyDescent="0.3"/>
    <row r="426" customFormat="1" ht="14" x14ac:dyDescent="0.3"/>
    <row r="427" customFormat="1" ht="14" x14ac:dyDescent="0.3"/>
    <row r="428" customFormat="1" ht="14" x14ac:dyDescent="0.3"/>
    <row r="429" customFormat="1" ht="14" x14ac:dyDescent="0.3"/>
    <row r="430" customFormat="1" ht="14" x14ac:dyDescent="0.3"/>
    <row r="431" customFormat="1" ht="14" x14ac:dyDescent="0.3"/>
    <row r="432" customFormat="1" ht="14" x14ac:dyDescent="0.3"/>
    <row r="433" customFormat="1" ht="14" x14ac:dyDescent="0.3"/>
    <row r="434" customFormat="1" ht="14" x14ac:dyDescent="0.3"/>
    <row r="435" customFormat="1" ht="14" x14ac:dyDescent="0.3"/>
    <row r="436" customFormat="1" ht="14" x14ac:dyDescent="0.3"/>
    <row r="437" customFormat="1" ht="14" x14ac:dyDescent="0.3"/>
    <row r="438" customFormat="1" ht="14" x14ac:dyDescent="0.3"/>
    <row r="439" customFormat="1" ht="14" x14ac:dyDescent="0.3"/>
    <row r="440" customFormat="1" ht="14" x14ac:dyDescent="0.3"/>
    <row r="441" customFormat="1" ht="14" x14ac:dyDescent="0.3"/>
    <row r="442" customFormat="1" ht="14" x14ac:dyDescent="0.3"/>
    <row r="443" customFormat="1" ht="14" x14ac:dyDescent="0.3"/>
    <row r="444" customFormat="1" ht="14" x14ac:dyDescent="0.3"/>
    <row r="445" customFormat="1" ht="14" x14ac:dyDescent="0.3"/>
    <row r="446" customFormat="1" ht="14" x14ac:dyDescent="0.3"/>
    <row r="447" customFormat="1" ht="14" x14ac:dyDescent="0.3"/>
    <row r="448" customFormat="1" ht="14" x14ac:dyDescent="0.3"/>
    <row r="449" customFormat="1" ht="14" x14ac:dyDescent="0.3"/>
    <row r="450" customFormat="1" ht="14" x14ac:dyDescent="0.3"/>
    <row r="451" customFormat="1" ht="14" x14ac:dyDescent="0.3"/>
    <row r="452" customFormat="1" ht="14" x14ac:dyDescent="0.3"/>
    <row r="453" customFormat="1" ht="14" x14ac:dyDescent="0.3"/>
    <row r="454" customFormat="1" ht="14" x14ac:dyDescent="0.3"/>
    <row r="455" customFormat="1" ht="14" x14ac:dyDescent="0.3"/>
    <row r="456" customFormat="1" ht="14" x14ac:dyDescent="0.3"/>
    <row r="457" customFormat="1" ht="14" x14ac:dyDescent="0.3"/>
    <row r="458" customFormat="1" ht="14" x14ac:dyDescent="0.3"/>
    <row r="459" customFormat="1" ht="14" x14ac:dyDescent="0.3"/>
    <row r="460" customFormat="1" ht="14" x14ac:dyDescent="0.3"/>
    <row r="461" customFormat="1" ht="14" x14ac:dyDescent="0.3"/>
    <row r="462" customFormat="1" ht="14" x14ac:dyDescent="0.3"/>
    <row r="463" customFormat="1" ht="14" x14ac:dyDescent="0.3"/>
    <row r="464" customFormat="1" ht="14" x14ac:dyDescent="0.3"/>
    <row r="465" customFormat="1" ht="14" x14ac:dyDescent="0.3"/>
    <row r="466" customFormat="1" ht="14" x14ac:dyDescent="0.3"/>
    <row r="467" customFormat="1" ht="14" x14ac:dyDescent="0.3"/>
    <row r="468" customFormat="1" ht="14" x14ac:dyDescent="0.3"/>
    <row r="469" customFormat="1" ht="14" x14ac:dyDescent="0.3"/>
    <row r="470" customFormat="1" ht="14" x14ac:dyDescent="0.3"/>
    <row r="471" customFormat="1" ht="14" x14ac:dyDescent="0.3"/>
    <row r="472" customFormat="1" ht="14" x14ac:dyDescent="0.3"/>
    <row r="473" customFormat="1" ht="14" x14ac:dyDescent="0.3"/>
    <row r="474" customFormat="1" ht="14" x14ac:dyDescent="0.3"/>
    <row r="475" customFormat="1" ht="14" x14ac:dyDescent="0.3"/>
    <row r="476" customFormat="1" ht="14" x14ac:dyDescent="0.3"/>
    <row r="477" customFormat="1" ht="14" x14ac:dyDescent="0.3"/>
    <row r="478" customFormat="1" ht="14" x14ac:dyDescent="0.3"/>
    <row r="479" customFormat="1" ht="14" x14ac:dyDescent="0.3"/>
    <row r="480" customFormat="1" ht="14" x14ac:dyDescent="0.3"/>
    <row r="481" customFormat="1" ht="14" x14ac:dyDescent="0.3"/>
    <row r="482" customFormat="1" ht="14" x14ac:dyDescent="0.3"/>
    <row r="483" customFormat="1" ht="14" x14ac:dyDescent="0.3"/>
    <row r="484" customFormat="1" ht="14" x14ac:dyDescent="0.3"/>
    <row r="485" customFormat="1" ht="14" x14ac:dyDescent="0.3"/>
    <row r="486" customFormat="1" ht="14" x14ac:dyDescent="0.3"/>
    <row r="487" customFormat="1" ht="14" x14ac:dyDescent="0.3"/>
    <row r="488" customFormat="1" ht="14" x14ac:dyDescent="0.3"/>
    <row r="489" customFormat="1" ht="14" x14ac:dyDescent="0.3"/>
    <row r="490" customFormat="1" ht="14" x14ac:dyDescent="0.3"/>
    <row r="491" customFormat="1" ht="14" x14ac:dyDescent="0.3"/>
    <row r="492" customFormat="1" ht="14" x14ac:dyDescent="0.3"/>
    <row r="493" customFormat="1" ht="14" x14ac:dyDescent="0.3"/>
    <row r="494" customFormat="1" ht="14" x14ac:dyDescent="0.3"/>
    <row r="495" customFormat="1" ht="14" x14ac:dyDescent="0.3"/>
    <row r="496" customFormat="1" ht="14" x14ac:dyDescent="0.3"/>
    <row r="497" customFormat="1" ht="14" x14ac:dyDescent="0.3"/>
    <row r="498" customFormat="1" ht="14" x14ac:dyDescent="0.3"/>
    <row r="499" customFormat="1" ht="14" x14ac:dyDescent="0.3"/>
    <row r="500" customFormat="1" ht="14" x14ac:dyDescent="0.3"/>
    <row r="501" customFormat="1" ht="14" x14ac:dyDescent="0.3"/>
    <row r="502" customFormat="1" ht="14" x14ac:dyDescent="0.3"/>
    <row r="503" customFormat="1" ht="14" x14ac:dyDescent="0.3"/>
    <row r="504" customFormat="1" ht="14" x14ac:dyDescent="0.3"/>
    <row r="505" customFormat="1" ht="14" x14ac:dyDescent="0.3"/>
    <row r="506" customFormat="1" ht="14" x14ac:dyDescent="0.3"/>
    <row r="507" customFormat="1" ht="14" x14ac:dyDescent="0.3"/>
    <row r="508" customFormat="1" ht="14" x14ac:dyDescent="0.3"/>
    <row r="509" customFormat="1" ht="14" x14ac:dyDescent="0.3"/>
    <row r="510" customFormat="1" ht="14" x14ac:dyDescent="0.3"/>
    <row r="511" customFormat="1" ht="14" x14ac:dyDescent="0.3"/>
    <row r="512" customFormat="1" ht="14" x14ac:dyDescent="0.3"/>
    <row r="513" customFormat="1" ht="14" x14ac:dyDescent="0.3"/>
    <row r="514" customFormat="1" ht="14" x14ac:dyDescent="0.3"/>
    <row r="515" customFormat="1" ht="14" x14ac:dyDescent="0.3"/>
    <row r="516" customFormat="1" ht="14" x14ac:dyDescent="0.3"/>
    <row r="517" customFormat="1" ht="14" x14ac:dyDescent="0.3"/>
    <row r="518" customFormat="1" ht="14" x14ac:dyDescent="0.3"/>
    <row r="519" customFormat="1" ht="14" x14ac:dyDescent="0.3"/>
    <row r="520" customFormat="1" ht="14" x14ac:dyDescent="0.3"/>
    <row r="521" customFormat="1" ht="14" x14ac:dyDescent="0.3"/>
    <row r="522" customFormat="1" ht="14" x14ac:dyDescent="0.3"/>
    <row r="523" customFormat="1" ht="14" x14ac:dyDescent="0.3"/>
    <row r="524" customFormat="1" ht="14" x14ac:dyDescent="0.3"/>
    <row r="525" customFormat="1" ht="14" x14ac:dyDescent="0.3"/>
    <row r="526" customFormat="1" ht="14" x14ac:dyDescent="0.3"/>
    <row r="527" customFormat="1" ht="14" x14ac:dyDescent="0.3"/>
    <row r="528" customFormat="1" ht="14" x14ac:dyDescent="0.3"/>
    <row r="529" customFormat="1" ht="14" x14ac:dyDescent="0.3"/>
    <row r="530" customFormat="1" ht="14" x14ac:dyDescent="0.3"/>
    <row r="531" customFormat="1" ht="14" x14ac:dyDescent="0.3"/>
    <row r="532" customFormat="1" ht="14" x14ac:dyDescent="0.3"/>
    <row r="533" customFormat="1" ht="14" x14ac:dyDescent="0.3"/>
    <row r="534" customFormat="1" ht="14" x14ac:dyDescent="0.3"/>
    <row r="535" customFormat="1" ht="14" x14ac:dyDescent="0.3"/>
    <row r="536" customFormat="1" ht="14" x14ac:dyDescent="0.3"/>
    <row r="537" customFormat="1" ht="14" x14ac:dyDescent="0.3"/>
    <row r="538" customFormat="1" ht="14" x14ac:dyDescent="0.3"/>
    <row r="539" customFormat="1" ht="14" x14ac:dyDescent="0.3"/>
    <row r="540" customFormat="1" ht="14" x14ac:dyDescent="0.3"/>
    <row r="541" customFormat="1" ht="14" x14ac:dyDescent="0.3"/>
    <row r="542" customFormat="1" ht="14" x14ac:dyDescent="0.3"/>
    <row r="543" customFormat="1" ht="14" x14ac:dyDescent="0.3"/>
    <row r="544" customFormat="1" ht="14" x14ac:dyDescent="0.3"/>
    <row r="545" customFormat="1" ht="14" x14ac:dyDescent="0.3"/>
    <row r="546" customFormat="1" ht="14" x14ac:dyDescent="0.3"/>
    <row r="547" customFormat="1" ht="14" x14ac:dyDescent="0.3"/>
    <row r="548" customFormat="1" ht="14" x14ac:dyDescent="0.3"/>
    <row r="549" customFormat="1" ht="14" x14ac:dyDescent="0.3"/>
    <row r="550" customFormat="1" ht="14" x14ac:dyDescent="0.3"/>
    <row r="551" customFormat="1" ht="14" x14ac:dyDescent="0.3"/>
    <row r="552" customFormat="1" ht="14" x14ac:dyDescent="0.3"/>
    <row r="553" customFormat="1" ht="14" x14ac:dyDescent="0.3"/>
    <row r="554" customFormat="1" ht="14" x14ac:dyDescent="0.3"/>
    <row r="555" customFormat="1" ht="14" x14ac:dyDescent="0.3"/>
    <row r="556" customFormat="1" ht="14" x14ac:dyDescent="0.3"/>
    <row r="557" customFormat="1" ht="14" x14ac:dyDescent="0.3"/>
    <row r="558" customFormat="1" ht="14" x14ac:dyDescent="0.3"/>
    <row r="559" customFormat="1" ht="14" x14ac:dyDescent="0.3"/>
    <row r="560" customFormat="1" ht="14" x14ac:dyDescent="0.3"/>
    <row r="561" customFormat="1" ht="14" x14ac:dyDescent="0.3"/>
    <row r="562" customFormat="1" ht="14" x14ac:dyDescent="0.3"/>
    <row r="563" customFormat="1" ht="14" x14ac:dyDescent="0.3"/>
    <row r="564" customFormat="1" ht="14" x14ac:dyDescent="0.3"/>
    <row r="565" customFormat="1" ht="14" x14ac:dyDescent="0.3"/>
    <row r="566" customFormat="1" ht="14" x14ac:dyDescent="0.3"/>
    <row r="567" customFormat="1" ht="14" x14ac:dyDescent="0.3"/>
    <row r="568" customFormat="1" ht="14" x14ac:dyDescent="0.3"/>
    <row r="569" customFormat="1" ht="14" x14ac:dyDescent="0.3"/>
    <row r="570" customFormat="1" ht="14" x14ac:dyDescent="0.3"/>
    <row r="571" customFormat="1" ht="14" x14ac:dyDescent="0.3"/>
    <row r="572" customFormat="1" ht="14" x14ac:dyDescent="0.3"/>
    <row r="573" customFormat="1" ht="14" x14ac:dyDescent="0.3"/>
    <row r="574" customFormat="1" ht="14" x14ac:dyDescent="0.3"/>
    <row r="575" customFormat="1" ht="14" x14ac:dyDescent="0.3"/>
    <row r="576" customFormat="1" ht="14" x14ac:dyDescent="0.3"/>
    <row r="577" customFormat="1" ht="14" x14ac:dyDescent="0.3"/>
    <row r="578" customFormat="1" ht="14" x14ac:dyDescent="0.3"/>
    <row r="579" customFormat="1" ht="14" x14ac:dyDescent="0.3"/>
    <row r="580" customFormat="1" ht="14" x14ac:dyDescent="0.3"/>
    <row r="581" customFormat="1" ht="14" x14ac:dyDescent="0.3"/>
    <row r="582" customFormat="1" ht="14" x14ac:dyDescent="0.3"/>
    <row r="583" customFormat="1" ht="14" x14ac:dyDescent="0.3"/>
    <row r="584" customFormat="1" ht="14" x14ac:dyDescent="0.3"/>
    <row r="585" customFormat="1" ht="14" x14ac:dyDescent="0.3"/>
    <row r="586" customFormat="1" ht="14" x14ac:dyDescent="0.3"/>
    <row r="587" customFormat="1" ht="14" x14ac:dyDescent="0.3"/>
    <row r="588" customFormat="1" ht="14" x14ac:dyDescent="0.3"/>
    <row r="589" customFormat="1" ht="14" x14ac:dyDescent="0.3"/>
    <row r="590" customFormat="1" ht="14" x14ac:dyDescent="0.3"/>
    <row r="591" customFormat="1" ht="14" x14ac:dyDescent="0.3"/>
    <row r="592" customFormat="1" ht="14" x14ac:dyDescent="0.3"/>
    <row r="593" customFormat="1" ht="14" x14ac:dyDescent="0.3"/>
    <row r="594" customFormat="1" ht="14" x14ac:dyDescent="0.3"/>
    <row r="595" customFormat="1" ht="14" x14ac:dyDescent="0.3"/>
    <row r="596" customFormat="1" ht="14" x14ac:dyDescent="0.3"/>
    <row r="597" customFormat="1" ht="14" x14ac:dyDescent="0.3"/>
    <row r="598" customFormat="1" ht="14" x14ac:dyDescent="0.3"/>
    <row r="599" customFormat="1" ht="14" x14ac:dyDescent="0.3"/>
    <row r="600" customFormat="1" ht="14" x14ac:dyDescent="0.3"/>
    <row r="601" customFormat="1" ht="14" x14ac:dyDescent="0.3"/>
    <row r="602" customFormat="1" ht="14" x14ac:dyDescent="0.3"/>
    <row r="603" customFormat="1" ht="14" x14ac:dyDescent="0.3"/>
    <row r="604" customFormat="1" ht="14" x14ac:dyDescent="0.3"/>
    <row r="605" customFormat="1" ht="14" x14ac:dyDescent="0.3"/>
    <row r="606" customFormat="1" ht="14" x14ac:dyDescent="0.3"/>
    <row r="607" customFormat="1" ht="14" x14ac:dyDescent="0.3"/>
    <row r="608" customFormat="1" ht="14" x14ac:dyDescent="0.3"/>
    <row r="609" customFormat="1" ht="14" x14ac:dyDescent="0.3"/>
    <row r="610" customFormat="1" ht="14" x14ac:dyDescent="0.3"/>
    <row r="611" customFormat="1" ht="14" x14ac:dyDescent="0.3"/>
    <row r="612" customFormat="1" ht="14" x14ac:dyDescent="0.3"/>
    <row r="613" customFormat="1" ht="14" x14ac:dyDescent="0.3"/>
    <row r="614" customFormat="1" ht="14" x14ac:dyDescent="0.3"/>
    <row r="615" customFormat="1" ht="14" x14ac:dyDescent="0.3"/>
    <row r="616" customFormat="1" ht="14" x14ac:dyDescent="0.3"/>
    <row r="617" customFormat="1" ht="14" x14ac:dyDescent="0.3"/>
    <row r="618" customFormat="1" ht="14" x14ac:dyDescent="0.3"/>
    <row r="619" customFormat="1" ht="14" x14ac:dyDescent="0.3"/>
    <row r="620" customFormat="1" ht="14" x14ac:dyDescent="0.3"/>
    <row r="621" customFormat="1" ht="14" x14ac:dyDescent="0.3"/>
    <row r="622" customFormat="1" ht="14" x14ac:dyDescent="0.3"/>
    <row r="623" customFormat="1" ht="14" x14ac:dyDescent="0.3"/>
    <row r="624" customFormat="1" ht="14" x14ac:dyDescent="0.3"/>
    <row r="625" customFormat="1" ht="14" x14ac:dyDescent="0.3"/>
    <row r="626" customFormat="1" ht="14" x14ac:dyDescent="0.3"/>
    <row r="627" customFormat="1" ht="14" x14ac:dyDescent="0.3"/>
    <row r="628" customFormat="1" ht="14" x14ac:dyDescent="0.3"/>
    <row r="629" customFormat="1" ht="14" x14ac:dyDescent="0.3"/>
    <row r="630" customFormat="1" ht="14" x14ac:dyDescent="0.3"/>
    <row r="631" customFormat="1" ht="14" x14ac:dyDescent="0.3"/>
    <row r="632" customFormat="1" ht="14" x14ac:dyDescent="0.3"/>
    <row r="633" customFormat="1" ht="14" x14ac:dyDescent="0.3"/>
    <row r="634" customFormat="1" ht="14" x14ac:dyDescent="0.3"/>
    <row r="635" customFormat="1" ht="14" x14ac:dyDescent="0.3"/>
    <row r="636" customFormat="1" ht="14" x14ac:dyDescent="0.3"/>
    <row r="637" customFormat="1" ht="14" x14ac:dyDescent="0.3"/>
    <row r="638" customFormat="1" ht="14" x14ac:dyDescent="0.3"/>
    <row r="639" customFormat="1" ht="14" x14ac:dyDescent="0.3"/>
    <row r="640" customFormat="1" ht="14" x14ac:dyDescent="0.3"/>
    <row r="641" customFormat="1" ht="14" x14ac:dyDescent="0.3"/>
    <row r="642" customFormat="1" ht="14" x14ac:dyDescent="0.3"/>
    <row r="643" customFormat="1" ht="14" x14ac:dyDescent="0.3"/>
    <row r="644" customFormat="1" ht="14" x14ac:dyDescent="0.3"/>
    <row r="645" customFormat="1" ht="14" x14ac:dyDescent="0.3"/>
    <row r="646" customFormat="1" ht="14" x14ac:dyDescent="0.3"/>
    <row r="647" customFormat="1" ht="14" x14ac:dyDescent="0.3"/>
    <row r="648" customFormat="1" ht="14" x14ac:dyDescent="0.3"/>
    <row r="649" customFormat="1" ht="14" x14ac:dyDescent="0.3"/>
    <row r="650" customFormat="1" ht="14" x14ac:dyDescent="0.3"/>
    <row r="651" customFormat="1" ht="14" x14ac:dyDescent="0.3"/>
    <row r="652" customFormat="1" ht="14" x14ac:dyDescent="0.3"/>
    <row r="653" customFormat="1" ht="14" x14ac:dyDescent="0.3"/>
    <row r="654" customFormat="1" ht="14" x14ac:dyDescent="0.3"/>
    <row r="655" customFormat="1" ht="14" x14ac:dyDescent="0.3"/>
    <row r="656" customFormat="1" ht="14" x14ac:dyDescent="0.3"/>
    <row r="657" customFormat="1" ht="14" x14ac:dyDescent="0.3"/>
    <row r="658" customFormat="1" ht="14" x14ac:dyDescent="0.3"/>
    <row r="659" customFormat="1" ht="14" x14ac:dyDescent="0.3"/>
    <row r="660" customFormat="1" ht="14" x14ac:dyDescent="0.3"/>
    <row r="661" customFormat="1" ht="14" x14ac:dyDescent="0.3"/>
    <row r="662" customFormat="1" ht="14" x14ac:dyDescent="0.3"/>
    <row r="663" customFormat="1" ht="14" x14ac:dyDescent="0.3"/>
    <row r="664" customFormat="1" ht="14" x14ac:dyDescent="0.3"/>
    <row r="665" customFormat="1" ht="14" x14ac:dyDescent="0.3"/>
    <row r="666" customFormat="1" ht="14" x14ac:dyDescent="0.3"/>
    <row r="667" customFormat="1" ht="14" x14ac:dyDescent="0.3"/>
    <row r="668" customFormat="1" ht="14" x14ac:dyDescent="0.3"/>
    <row r="669" customFormat="1" ht="14" x14ac:dyDescent="0.3"/>
    <row r="670" customFormat="1" ht="14" x14ac:dyDescent="0.3"/>
    <row r="671" customFormat="1" ht="14" x14ac:dyDescent="0.3"/>
    <row r="672" customFormat="1" ht="14" x14ac:dyDescent="0.3"/>
    <row r="673" customFormat="1" ht="14" x14ac:dyDescent="0.3"/>
    <row r="674" customFormat="1" ht="14" x14ac:dyDescent="0.3"/>
    <row r="675" customFormat="1" ht="14" x14ac:dyDescent="0.3"/>
    <row r="676" customFormat="1" ht="14" x14ac:dyDescent="0.3"/>
    <row r="677" customFormat="1" ht="14" x14ac:dyDescent="0.3"/>
    <row r="678" customFormat="1" ht="14" x14ac:dyDescent="0.3"/>
    <row r="679" customFormat="1" ht="14" x14ac:dyDescent="0.3"/>
    <row r="680" customFormat="1" ht="14" x14ac:dyDescent="0.3"/>
    <row r="681" customFormat="1" ht="14" x14ac:dyDescent="0.3"/>
    <row r="682" customFormat="1" ht="14" x14ac:dyDescent="0.3"/>
    <row r="683" customFormat="1" ht="14" x14ac:dyDescent="0.3"/>
    <row r="684" customFormat="1" ht="14" x14ac:dyDescent="0.3"/>
    <row r="685" customFormat="1" ht="14" x14ac:dyDescent="0.3"/>
    <row r="686" customFormat="1" ht="14" x14ac:dyDescent="0.3"/>
    <row r="687" customFormat="1" ht="14" x14ac:dyDescent="0.3"/>
    <row r="688" customFormat="1" ht="14" x14ac:dyDescent="0.3"/>
    <row r="689" customFormat="1" ht="14" x14ac:dyDescent="0.3"/>
    <row r="690" customFormat="1" ht="14" x14ac:dyDescent="0.3"/>
    <row r="691" customFormat="1" ht="14" x14ac:dyDescent="0.3"/>
    <row r="692" customFormat="1" ht="14" x14ac:dyDescent="0.3"/>
    <row r="693" customFormat="1" ht="14" x14ac:dyDescent="0.3"/>
    <row r="694" customFormat="1" ht="14" x14ac:dyDescent="0.3"/>
    <row r="695" customFormat="1" ht="14" x14ac:dyDescent="0.3"/>
    <row r="696" customFormat="1" ht="14" x14ac:dyDescent="0.3"/>
    <row r="697" customFormat="1" ht="14" x14ac:dyDescent="0.3"/>
    <row r="698" customFormat="1" ht="14" x14ac:dyDescent="0.3"/>
    <row r="699" customFormat="1" ht="14" x14ac:dyDescent="0.3"/>
    <row r="700" customFormat="1" ht="14" x14ac:dyDescent="0.3"/>
    <row r="701" customFormat="1" ht="14" x14ac:dyDescent="0.3"/>
    <row r="702" customFormat="1" ht="14" x14ac:dyDescent="0.3"/>
    <row r="703" customFormat="1" ht="14" x14ac:dyDescent="0.3"/>
    <row r="704" customFormat="1" ht="14" x14ac:dyDescent="0.3"/>
    <row r="705" customFormat="1" ht="14" x14ac:dyDescent="0.3"/>
    <row r="706" customFormat="1" ht="14" x14ac:dyDescent="0.3"/>
    <row r="707" customFormat="1" ht="14" x14ac:dyDescent="0.3"/>
    <row r="708" customFormat="1" ht="14" x14ac:dyDescent="0.3"/>
    <row r="709" customFormat="1" ht="14" x14ac:dyDescent="0.3"/>
    <row r="710" customFormat="1" ht="14" x14ac:dyDescent="0.3"/>
    <row r="711" customFormat="1" ht="14" x14ac:dyDescent="0.3"/>
    <row r="712" customFormat="1" ht="14" x14ac:dyDescent="0.3"/>
    <row r="713" customFormat="1" ht="14" x14ac:dyDescent="0.3"/>
    <row r="714" customFormat="1" ht="14" x14ac:dyDescent="0.3"/>
    <row r="715" customFormat="1" ht="14" x14ac:dyDescent="0.3"/>
    <row r="716" customFormat="1" ht="14" x14ac:dyDescent="0.3"/>
    <row r="717" customFormat="1" ht="14" x14ac:dyDescent="0.3"/>
    <row r="718" customFormat="1" ht="14" x14ac:dyDescent="0.3"/>
    <row r="719" customFormat="1" ht="14" x14ac:dyDescent="0.3"/>
    <row r="720" customFormat="1" ht="14" x14ac:dyDescent="0.3"/>
    <row r="721" customFormat="1" ht="14" x14ac:dyDescent="0.3"/>
    <row r="722" customFormat="1" ht="14" x14ac:dyDescent="0.3"/>
    <row r="723" customFormat="1" ht="14" x14ac:dyDescent="0.3"/>
    <row r="724" customFormat="1" ht="14" x14ac:dyDescent="0.3"/>
    <row r="725" customFormat="1" ht="14" x14ac:dyDescent="0.3"/>
    <row r="726" customFormat="1" ht="14" x14ac:dyDescent="0.3"/>
    <row r="727" customFormat="1" ht="14" x14ac:dyDescent="0.3"/>
    <row r="728" customFormat="1" ht="14" x14ac:dyDescent="0.3"/>
    <row r="729" customFormat="1" ht="14" x14ac:dyDescent="0.3"/>
    <row r="730" customFormat="1" ht="14" x14ac:dyDescent="0.3"/>
    <row r="731" customFormat="1" ht="14" x14ac:dyDescent="0.3"/>
    <row r="732" customFormat="1" ht="14" x14ac:dyDescent="0.3"/>
    <row r="733" customFormat="1" ht="14" x14ac:dyDescent="0.3"/>
    <row r="734" customFormat="1" ht="14" x14ac:dyDescent="0.3"/>
    <row r="735" customFormat="1" ht="14" x14ac:dyDescent="0.3"/>
    <row r="736" customFormat="1" ht="14" x14ac:dyDescent="0.3"/>
    <row r="737" customFormat="1" ht="14" x14ac:dyDescent="0.3"/>
    <row r="738" customFormat="1" ht="14" x14ac:dyDescent="0.3"/>
    <row r="739" customFormat="1" ht="14" x14ac:dyDescent="0.3"/>
    <row r="740" customFormat="1" ht="14" x14ac:dyDescent="0.3"/>
    <row r="741" customFormat="1" ht="14" x14ac:dyDescent="0.3"/>
    <row r="742" customFormat="1" ht="14" x14ac:dyDescent="0.3"/>
    <row r="743" customFormat="1" ht="14" x14ac:dyDescent="0.3"/>
    <row r="744" customFormat="1" ht="14" x14ac:dyDescent="0.3"/>
    <row r="745" customFormat="1" ht="14" x14ac:dyDescent="0.3"/>
    <row r="746" customFormat="1" ht="14" x14ac:dyDescent="0.3"/>
    <row r="747" customFormat="1" ht="14" x14ac:dyDescent="0.3"/>
    <row r="748" customFormat="1" ht="14" x14ac:dyDescent="0.3"/>
    <row r="749" customFormat="1" ht="14" x14ac:dyDescent="0.3"/>
    <row r="750" customFormat="1" ht="14" x14ac:dyDescent="0.3"/>
    <row r="751" customFormat="1" ht="14" x14ac:dyDescent="0.3"/>
    <row r="752" customFormat="1" ht="14" x14ac:dyDescent="0.3"/>
    <row r="753" customFormat="1" ht="14" x14ac:dyDescent="0.3"/>
    <row r="754" customFormat="1" ht="14" x14ac:dyDescent="0.3"/>
    <row r="755" customFormat="1" ht="14" x14ac:dyDescent="0.3"/>
    <row r="756" customFormat="1" ht="14" x14ac:dyDescent="0.3"/>
    <row r="757" customFormat="1" ht="14" x14ac:dyDescent="0.3"/>
    <row r="758" customFormat="1" ht="14" x14ac:dyDescent="0.3"/>
    <row r="759" customFormat="1" ht="14" x14ac:dyDescent="0.3"/>
    <row r="760" customFormat="1" ht="14" x14ac:dyDescent="0.3"/>
    <row r="761" customFormat="1" ht="14" x14ac:dyDescent="0.3"/>
    <row r="762" customFormat="1" ht="14" x14ac:dyDescent="0.3"/>
    <row r="763" customFormat="1" ht="14" x14ac:dyDescent="0.3"/>
    <row r="764" customFormat="1" ht="14" x14ac:dyDescent="0.3"/>
    <row r="765" customFormat="1" ht="14" x14ac:dyDescent="0.3"/>
    <row r="766" customFormat="1" ht="14" x14ac:dyDescent="0.3"/>
    <row r="767" customFormat="1" ht="14" x14ac:dyDescent="0.3"/>
    <row r="768" customFormat="1" ht="14" x14ac:dyDescent="0.3"/>
    <row r="769" customFormat="1" ht="14" x14ac:dyDescent="0.3"/>
    <row r="770" customFormat="1" ht="14" x14ac:dyDescent="0.3"/>
    <row r="771" customFormat="1" ht="14" x14ac:dyDescent="0.3"/>
    <row r="772" customFormat="1" ht="14" x14ac:dyDescent="0.3"/>
    <row r="773" customFormat="1" ht="14" x14ac:dyDescent="0.3"/>
    <row r="774" customFormat="1" ht="14" x14ac:dyDescent="0.3"/>
    <row r="775" customFormat="1" ht="14" x14ac:dyDescent="0.3"/>
    <row r="776" customFormat="1" ht="14" x14ac:dyDescent="0.3"/>
    <row r="777" customFormat="1" ht="14" x14ac:dyDescent="0.3"/>
    <row r="778" customFormat="1" ht="14" x14ac:dyDescent="0.3"/>
    <row r="779" customFormat="1" ht="14" x14ac:dyDescent="0.3"/>
    <row r="780" customFormat="1" ht="14" x14ac:dyDescent="0.3"/>
    <row r="781" customFormat="1" ht="14" x14ac:dyDescent="0.3"/>
    <row r="782" customFormat="1" ht="14" x14ac:dyDescent="0.3"/>
    <row r="783" customFormat="1" ht="14" x14ac:dyDescent="0.3"/>
    <row r="784" customFormat="1" ht="14" x14ac:dyDescent="0.3"/>
    <row r="785" customFormat="1" ht="14" x14ac:dyDescent="0.3"/>
    <row r="786" customFormat="1" ht="14" x14ac:dyDescent="0.3"/>
    <row r="787" customFormat="1" ht="14" x14ac:dyDescent="0.3"/>
    <row r="788" customFormat="1" ht="14" x14ac:dyDescent="0.3"/>
    <row r="789" customFormat="1" ht="14" x14ac:dyDescent="0.3"/>
    <row r="790" customFormat="1" ht="14" x14ac:dyDescent="0.3"/>
    <row r="791" customFormat="1" ht="14" x14ac:dyDescent="0.3"/>
    <row r="792" customFormat="1" ht="14" x14ac:dyDescent="0.3"/>
    <row r="793" customFormat="1" ht="14" x14ac:dyDescent="0.3"/>
    <row r="794" customFormat="1" ht="14" x14ac:dyDescent="0.3"/>
    <row r="795" customFormat="1" ht="14" x14ac:dyDescent="0.3"/>
    <row r="796" customFormat="1" ht="14" x14ac:dyDescent="0.3"/>
    <row r="797" customFormat="1" ht="14" x14ac:dyDescent="0.3"/>
    <row r="798" customFormat="1" ht="14" x14ac:dyDescent="0.3"/>
    <row r="799" customFormat="1" ht="14" x14ac:dyDescent="0.3"/>
    <row r="800" customFormat="1" ht="14" x14ac:dyDescent="0.3"/>
    <row r="801" customFormat="1" ht="14" x14ac:dyDescent="0.3"/>
    <row r="802" customFormat="1" ht="14" x14ac:dyDescent="0.3"/>
    <row r="803" customFormat="1" ht="14" x14ac:dyDescent="0.3"/>
    <row r="804" customFormat="1" ht="14" x14ac:dyDescent="0.3"/>
    <row r="805" customFormat="1" ht="14" x14ac:dyDescent="0.3"/>
    <row r="806" customFormat="1" ht="14" x14ac:dyDescent="0.3"/>
    <row r="807" customFormat="1" ht="14" x14ac:dyDescent="0.3"/>
    <row r="808" customFormat="1" ht="14" x14ac:dyDescent="0.3"/>
    <row r="809" customFormat="1" ht="14" x14ac:dyDescent="0.3"/>
    <row r="810" customFormat="1" ht="14" x14ac:dyDescent="0.3"/>
    <row r="811" customFormat="1" ht="14" x14ac:dyDescent="0.3"/>
    <row r="812" customFormat="1" ht="14" x14ac:dyDescent="0.3"/>
    <row r="813" customFormat="1" ht="14" x14ac:dyDescent="0.3"/>
    <row r="814" customFormat="1" ht="14" x14ac:dyDescent="0.3"/>
    <row r="815" customFormat="1" ht="14" x14ac:dyDescent="0.3"/>
    <row r="816" customFormat="1" ht="14" x14ac:dyDescent="0.3"/>
    <row r="817" customFormat="1" ht="14" x14ac:dyDescent="0.3"/>
    <row r="818" customFormat="1" ht="14" x14ac:dyDescent="0.3"/>
    <row r="819" customFormat="1" ht="14" x14ac:dyDescent="0.3"/>
    <row r="820" customFormat="1" ht="14" x14ac:dyDescent="0.3"/>
    <row r="821" customFormat="1" ht="14" x14ac:dyDescent="0.3"/>
    <row r="822" customFormat="1" ht="14" x14ac:dyDescent="0.3"/>
    <row r="823" customFormat="1" ht="14" x14ac:dyDescent="0.3"/>
    <row r="824" customFormat="1" ht="14" x14ac:dyDescent="0.3"/>
    <row r="825" customFormat="1" ht="14" x14ac:dyDescent="0.3"/>
    <row r="826" customFormat="1" ht="14" x14ac:dyDescent="0.3"/>
    <row r="827" customFormat="1" ht="14" x14ac:dyDescent="0.3"/>
    <row r="828" customFormat="1" ht="14" x14ac:dyDescent="0.3"/>
    <row r="829" customFormat="1" ht="14" x14ac:dyDescent="0.3"/>
    <row r="830" customFormat="1" ht="14" x14ac:dyDescent="0.3"/>
    <row r="831" customFormat="1" ht="14" x14ac:dyDescent="0.3"/>
    <row r="832" customFormat="1" ht="14" x14ac:dyDescent="0.3"/>
    <row r="833" customFormat="1" ht="14" x14ac:dyDescent="0.3"/>
    <row r="834" customFormat="1" ht="14" x14ac:dyDescent="0.3"/>
    <row r="835" customFormat="1" ht="14" x14ac:dyDescent="0.3"/>
    <row r="836" customFormat="1" ht="14" x14ac:dyDescent="0.3"/>
    <row r="837" customFormat="1" ht="14" x14ac:dyDescent="0.3"/>
    <row r="838" customFormat="1" ht="14" x14ac:dyDescent="0.3"/>
    <row r="839" customFormat="1" ht="14" x14ac:dyDescent="0.3"/>
    <row r="840" customFormat="1" ht="14" x14ac:dyDescent="0.3"/>
    <row r="841" customFormat="1" ht="14" x14ac:dyDescent="0.3"/>
    <row r="842" customFormat="1" ht="14" x14ac:dyDescent="0.3"/>
    <row r="843" customFormat="1" ht="14" x14ac:dyDescent="0.3"/>
    <row r="844" customFormat="1" ht="14" x14ac:dyDescent="0.3"/>
    <row r="845" customFormat="1" ht="14" x14ac:dyDescent="0.3"/>
    <row r="846" customFormat="1" ht="14" x14ac:dyDescent="0.3"/>
    <row r="847" customFormat="1" ht="14" x14ac:dyDescent="0.3"/>
    <row r="848" customFormat="1" ht="14" x14ac:dyDescent="0.3"/>
    <row r="849" customFormat="1" ht="14" x14ac:dyDescent="0.3"/>
    <row r="850" customFormat="1" ht="14" x14ac:dyDescent="0.3"/>
    <row r="851" customFormat="1" ht="14" x14ac:dyDescent="0.3"/>
    <row r="852" customFormat="1" ht="14" x14ac:dyDescent="0.3"/>
    <row r="853" customFormat="1" ht="14" x14ac:dyDescent="0.3"/>
    <row r="854" customFormat="1" ht="14" x14ac:dyDescent="0.3"/>
    <row r="855" customFormat="1" ht="14" x14ac:dyDescent="0.3"/>
    <row r="856" customFormat="1" ht="14" x14ac:dyDescent="0.3"/>
    <row r="857" customFormat="1" ht="14" x14ac:dyDescent="0.3"/>
    <row r="858" customFormat="1" ht="14" x14ac:dyDescent="0.3"/>
    <row r="859" customFormat="1" ht="14" x14ac:dyDescent="0.3"/>
    <row r="860" customFormat="1" ht="14" x14ac:dyDescent="0.3"/>
    <row r="861" customFormat="1" ht="14" x14ac:dyDescent="0.3"/>
    <row r="862" customFormat="1" ht="14" x14ac:dyDescent="0.3"/>
    <row r="863" customFormat="1" ht="14" x14ac:dyDescent="0.3"/>
    <row r="864" customFormat="1" ht="14" x14ac:dyDescent="0.3"/>
    <row r="865" customFormat="1" ht="14" x14ac:dyDescent="0.3"/>
    <row r="866" customFormat="1" ht="14" x14ac:dyDescent="0.3"/>
    <row r="867" customFormat="1" ht="14" x14ac:dyDescent="0.3"/>
    <row r="868" customFormat="1" ht="14" x14ac:dyDescent="0.3"/>
    <row r="869" customFormat="1" ht="14" x14ac:dyDescent="0.3"/>
    <row r="870" customFormat="1" ht="14" x14ac:dyDescent="0.3"/>
    <row r="871" customFormat="1" ht="14" x14ac:dyDescent="0.3"/>
    <row r="872" customFormat="1" ht="14" x14ac:dyDescent="0.3"/>
    <row r="873" customFormat="1" ht="14" x14ac:dyDescent="0.3"/>
    <row r="874" customFormat="1" ht="14" x14ac:dyDescent="0.3"/>
    <row r="875" customFormat="1" ht="14" x14ac:dyDescent="0.3"/>
    <row r="876" customFormat="1" ht="14" x14ac:dyDescent="0.3"/>
    <row r="877" customFormat="1" ht="14" x14ac:dyDescent="0.3"/>
    <row r="878" customFormat="1" ht="14" x14ac:dyDescent="0.3"/>
    <row r="879" customFormat="1" ht="14" x14ac:dyDescent="0.3"/>
    <row r="880" customFormat="1" ht="14" x14ac:dyDescent="0.3"/>
    <row r="881" customFormat="1" ht="14" x14ac:dyDescent="0.3"/>
    <row r="882" customFormat="1" ht="14" x14ac:dyDescent="0.3"/>
    <row r="883" customFormat="1" ht="14" x14ac:dyDescent="0.3"/>
    <row r="884" customFormat="1" ht="14" x14ac:dyDescent="0.3"/>
    <row r="885" customFormat="1" ht="14" x14ac:dyDescent="0.3"/>
    <row r="886" customFormat="1" ht="14" x14ac:dyDescent="0.3"/>
    <row r="887" customFormat="1" ht="14" x14ac:dyDescent="0.3"/>
    <row r="888" customFormat="1" ht="14" x14ac:dyDescent="0.3"/>
    <row r="889" customFormat="1" ht="14" x14ac:dyDescent="0.3"/>
    <row r="890" customFormat="1" ht="14" x14ac:dyDescent="0.3"/>
    <row r="891" customFormat="1" ht="14" x14ac:dyDescent="0.3"/>
    <row r="892" customFormat="1" ht="14" x14ac:dyDescent="0.3"/>
    <row r="893" customFormat="1" ht="14" x14ac:dyDescent="0.3"/>
    <row r="894" customFormat="1" ht="14" x14ac:dyDescent="0.3"/>
    <row r="895" customFormat="1" ht="14" x14ac:dyDescent="0.3"/>
    <row r="896" customFormat="1" ht="14" x14ac:dyDescent="0.3"/>
    <row r="897" customFormat="1" ht="14" x14ac:dyDescent="0.3"/>
    <row r="898" customFormat="1" ht="14" x14ac:dyDescent="0.3"/>
    <row r="899" customFormat="1" ht="14" x14ac:dyDescent="0.3"/>
    <row r="900" customFormat="1" ht="14" x14ac:dyDescent="0.3"/>
    <row r="901" customFormat="1" ht="14" x14ac:dyDescent="0.3"/>
    <row r="902" customFormat="1" ht="14" x14ac:dyDescent="0.3"/>
    <row r="903" customFormat="1" ht="14" x14ac:dyDescent="0.3"/>
    <row r="904" customFormat="1" ht="14" x14ac:dyDescent="0.3"/>
    <row r="905" customFormat="1" ht="14" x14ac:dyDescent="0.3"/>
    <row r="906" customFormat="1" ht="14" x14ac:dyDescent="0.3"/>
    <row r="907" customFormat="1" ht="14" x14ac:dyDescent="0.3"/>
    <row r="908" customFormat="1" ht="14" x14ac:dyDescent="0.3"/>
    <row r="909" customFormat="1" ht="14" x14ac:dyDescent="0.3"/>
    <row r="910" customFormat="1" ht="14" x14ac:dyDescent="0.3"/>
    <row r="911" customFormat="1" ht="14" x14ac:dyDescent="0.3"/>
    <row r="912" customFormat="1" ht="14" x14ac:dyDescent="0.3"/>
    <row r="913" customFormat="1" ht="14" x14ac:dyDescent="0.3"/>
    <row r="914" customFormat="1" ht="14" x14ac:dyDescent="0.3"/>
    <row r="915" customFormat="1" ht="14" x14ac:dyDescent="0.3"/>
    <row r="916" customFormat="1" ht="14" x14ac:dyDescent="0.3"/>
    <row r="917" customFormat="1" ht="14" x14ac:dyDescent="0.3"/>
    <row r="918" customFormat="1" ht="14" x14ac:dyDescent="0.3"/>
    <row r="919" customFormat="1" ht="14" x14ac:dyDescent="0.3"/>
    <row r="920" customFormat="1" ht="14" x14ac:dyDescent="0.3"/>
    <row r="921" customFormat="1" ht="14" x14ac:dyDescent="0.3"/>
    <row r="922" customFormat="1" ht="14" x14ac:dyDescent="0.3"/>
    <row r="923" customFormat="1" ht="14" x14ac:dyDescent="0.3"/>
    <row r="924" customFormat="1" ht="14" x14ac:dyDescent="0.3"/>
    <row r="925" customFormat="1" ht="14" x14ac:dyDescent="0.3"/>
    <row r="926" customFormat="1" ht="14" x14ac:dyDescent="0.3"/>
    <row r="927" customFormat="1" ht="14" x14ac:dyDescent="0.3"/>
    <row r="928" customFormat="1" ht="14" x14ac:dyDescent="0.3"/>
    <row r="929" customFormat="1" ht="14" x14ac:dyDescent="0.3"/>
    <row r="930" customFormat="1" ht="14" x14ac:dyDescent="0.3"/>
    <row r="931" customFormat="1" ht="14" x14ac:dyDescent="0.3"/>
    <row r="932" customFormat="1" ht="14" x14ac:dyDescent="0.3"/>
    <row r="933" customFormat="1" ht="14" x14ac:dyDescent="0.3"/>
    <row r="934" customFormat="1" ht="14" x14ac:dyDescent="0.3"/>
    <row r="935" customFormat="1" ht="14" x14ac:dyDescent="0.3"/>
    <row r="936" customFormat="1" ht="14" x14ac:dyDescent="0.3"/>
    <row r="937" customFormat="1" ht="14" x14ac:dyDescent="0.3"/>
    <row r="938" customFormat="1" ht="14" x14ac:dyDescent="0.3"/>
    <row r="939" customFormat="1" ht="14" x14ac:dyDescent="0.3"/>
    <row r="940" customFormat="1" ht="14" x14ac:dyDescent="0.3"/>
    <row r="941" customFormat="1" ht="14" x14ac:dyDescent="0.3"/>
    <row r="942" customFormat="1" ht="14" x14ac:dyDescent="0.3"/>
    <row r="943" customFormat="1" ht="14" x14ac:dyDescent="0.3"/>
    <row r="944" customFormat="1" ht="14" x14ac:dyDescent="0.3"/>
    <row r="945" customFormat="1" ht="14" x14ac:dyDescent="0.3"/>
    <row r="946" customFormat="1" ht="14" x14ac:dyDescent="0.3"/>
    <row r="947" customFormat="1" ht="14" x14ac:dyDescent="0.3"/>
    <row r="948" customFormat="1" ht="14" x14ac:dyDescent="0.3"/>
    <row r="949" customFormat="1" ht="14" x14ac:dyDescent="0.3"/>
    <row r="950" customFormat="1" ht="14" x14ac:dyDescent="0.3"/>
    <row r="951" customFormat="1" ht="14" x14ac:dyDescent="0.3"/>
    <row r="952" customFormat="1" ht="14" x14ac:dyDescent="0.3"/>
    <row r="953" customFormat="1" ht="14" x14ac:dyDescent="0.3"/>
    <row r="954" customFormat="1" ht="14" x14ac:dyDescent="0.3"/>
    <row r="955" customFormat="1" ht="14" x14ac:dyDescent="0.3"/>
    <row r="956" customFormat="1" ht="14" x14ac:dyDescent="0.3"/>
    <row r="957" customFormat="1" ht="14" x14ac:dyDescent="0.3"/>
    <row r="958" customFormat="1" ht="14" x14ac:dyDescent="0.3"/>
    <row r="959" customFormat="1" ht="14" x14ac:dyDescent="0.3"/>
    <row r="960" customFormat="1" ht="14" x14ac:dyDescent="0.3"/>
    <row r="961" customFormat="1" ht="14" x14ac:dyDescent="0.3"/>
    <row r="962" customFormat="1" ht="14" x14ac:dyDescent="0.3"/>
    <row r="963" customFormat="1" ht="14" x14ac:dyDescent="0.3"/>
    <row r="964" customFormat="1" ht="14" x14ac:dyDescent="0.3"/>
    <row r="965" customFormat="1" ht="14" x14ac:dyDescent="0.3"/>
    <row r="966" customFormat="1" ht="14" x14ac:dyDescent="0.3"/>
    <row r="967" customFormat="1" ht="14" x14ac:dyDescent="0.3"/>
    <row r="968" customFormat="1" ht="14" x14ac:dyDescent="0.3"/>
    <row r="969" customFormat="1" ht="14" x14ac:dyDescent="0.3"/>
    <row r="970" customFormat="1" ht="14" x14ac:dyDescent="0.3"/>
    <row r="971" customFormat="1" ht="14" x14ac:dyDescent="0.3"/>
    <row r="972" customFormat="1" ht="14" x14ac:dyDescent="0.3"/>
    <row r="973" customFormat="1" ht="14" x14ac:dyDescent="0.3"/>
    <row r="974" customFormat="1" ht="14" x14ac:dyDescent="0.3"/>
    <row r="975" customFormat="1" ht="14" x14ac:dyDescent="0.3"/>
    <row r="976" customFormat="1" ht="14" x14ac:dyDescent="0.3"/>
    <row r="977" customFormat="1" ht="14" x14ac:dyDescent="0.3"/>
    <row r="978" customFormat="1" ht="14" x14ac:dyDescent="0.3"/>
    <row r="979" customFormat="1" ht="14" x14ac:dyDescent="0.3"/>
    <row r="980" customFormat="1" ht="14" x14ac:dyDescent="0.3"/>
    <row r="981" customFormat="1" ht="14" x14ac:dyDescent="0.3"/>
    <row r="982" customFormat="1" ht="14" x14ac:dyDescent="0.3"/>
    <row r="983" customFormat="1" ht="14" x14ac:dyDescent="0.3"/>
    <row r="984" customFormat="1" ht="14" x14ac:dyDescent="0.3"/>
    <row r="985" customFormat="1" ht="14" x14ac:dyDescent="0.3"/>
    <row r="986" customFormat="1" ht="14" x14ac:dyDescent="0.3"/>
    <row r="987" customFormat="1" ht="14" x14ac:dyDescent="0.3"/>
    <row r="988" customFormat="1" ht="14" x14ac:dyDescent="0.3"/>
    <row r="989" customFormat="1" ht="14" x14ac:dyDescent="0.3"/>
    <row r="990" customFormat="1" ht="14" x14ac:dyDescent="0.3"/>
    <row r="991" customFormat="1" ht="14" x14ac:dyDescent="0.3"/>
    <row r="992" customFormat="1" ht="14" x14ac:dyDescent="0.3"/>
    <row r="993" customFormat="1" ht="14" x14ac:dyDescent="0.3"/>
    <row r="994" customFormat="1" ht="14" x14ac:dyDescent="0.3"/>
    <row r="995" customFormat="1" ht="14" x14ac:dyDescent="0.3"/>
    <row r="996" customFormat="1" ht="14" x14ac:dyDescent="0.3"/>
    <row r="997" customFormat="1" ht="14" x14ac:dyDescent="0.3"/>
    <row r="998" customFormat="1" ht="14" x14ac:dyDescent="0.3"/>
    <row r="999" customFormat="1" ht="14" x14ac:dyDescent="0.3"/>
    <row r="1000" customFormat="1" ht="14" x14ac:dyDescent="0.3"/>
    <row r="1001" customFormat="1" ht="14" x14ac:dyDescent="0.3"/>
    <row r="1002" customFormat="1" ht="14" x14ac:dyDescent="0.3"/>
    <row r="1003" customFormat="1" ht="14" x14ac:dyDescent="0.3"/>
    <row r="1004" customFormat="1" ht="14" x14ac:dyDescent="0.3"/>
    <row r="1005" customFormat="1" ht="14" x14ac:dyDescent="0.3"/>
    <row r="1006" customFormat="1" ht="14" x14ac:dyDescent="0.3"/>
    <row r="1007" customFormat="1" ht="14" x14ac:dyDescent="0.3"/>
    <row r="1008" customFormat="1" ht="14" x14ac:dyDescent="0.3"/>
    <row r="1009" customFormat="1" ht="14" x14ac:dyDescent="0.3"/>
    <row r="1010" customFormat="1" ht="14" x14ac:dyDescent="0.3"/>
    <row r="1011" customFormat="1" ht="14" x14ac:dyDescent="0.3"/>
    <row r="1012" customFormat="1" ht="14" x14ac:dyDescent="0.3"/>
    <row r="1013" customFormat="1" ht="14" x14ac:dyDescent="0.3"/>
    <row r="1014" customFormat="1" ht="14" x14ac:dyDescent="0.3"/>
    <row r="1015" customFormat="1" ht="14" x14ac:dyDescent="0.3"/>
    <row r="1016" customFormat="1" ht="14" x14ac:dyDescent="0.3"/>
    <row r="1017" customFormat="1" ht="14" x14ac:dyDescent="0.3"/>
    <row r="1018" customFormat="1" ht="14" x14ac:dyDescent="0.3"/>
    <row r="1019" customFormat="1" ht="14" x14ac:dyDescent="0.3"/>
    <row r="1020" customFormat="1" ht="14" x14ac:dyDescent="0.3"/>
    <row r="1021" customFormat="1" ht="14" x14ac:dyDescent="0.3"/>
    <row r="1022" customFormat="1" ht="14" x14ac:dyDescent="0.3"/>
    <row r="1023" customFormat="1" ht="14" x14ac:dyDescent="0.3"/>
    <row r="1024" customFormat="1" ht="14" x14ac:dyDescent="0.3"/>
    <row r="1025" customFormat="1" ht="14" x14ac:dyDescent="0.3"/>
    <row r="1026" customFormat="1" ht="14" x14ac:dyDescent="0.3"/>
    <row r="1027" customFormat="1" ht="14" x14ac:dyDescent="0.3"/>
    <row r="1028" customFormat="1" ht="14" x14ac:dyDescent="0.3"/>
    <row r="1029" customFormat="1" ht="14" x14ac:dyDescent="0.3"/>
    <row r="1030" customFormat="1" ht="14" x14ac:dyDescent="0.3"/>
    <row r="1031" customFormat="1" ht="14" x14ac:dyDescent="0.3"/>
    <row r="1032" customFormat="1" ht="14" x14ac:dyDescent="0.3"/>
    <row r="1033" customFormat="1" ht="14" x14ac:dyDescent="0.3"/>
    <row r="1034" customFormat="1" ht="14" x14ac:dyDescent="0.3"/>
    <row r="1035" customFormat="1" ht="14" x14ac:dyDescent="0.3"/>
    <row r="1036" customFormat="1" ht="14" x14ac:dyDescent="0.3"/>
    <row r="1037" customFormat="1" ht="14" x14ac:dyDescent="0.3"/>
    <row r="1038" customFormat="1"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D205:D209 D192:D193 D238:D245 D221:D225 D213:D217 D254:D256 D265:D267 D7:D174 D275:D305" xr:uid="{19564D8C-077D-487D-9EF5-D2FECBFFEB24}">
      <formula1>"AGP,CLH,CLT,COM,CTD,CTI,DES,DISP,ELE,ESG,EST,EXM,EXQ,EXR,FRQ,REV,VAGO"</formula1>
    </dataValidation>
    <dataValidation type="list" allowBlank="1" sqref="B7:B174" xr:uid="{F0D6B01E-0708-47CF-B9A1-A65372417456}">
      <formula1>"DAS,DAS-1,DAS-2,DAS-3,DAS-4,DAS-5,CAA-1,CAA-2,CAA-3,CAA-4,CAA-5"</formula1>
    </dataValidation>
    <dataValidation type="list" allowBlank="1" sqref="B192:B193 B205:B209 B213:B217 B221:B225 B238:B245 B247 B254:B256 B258 B265:B267 B269" xr:uid="{5B47447D-8655-40D6-95C3-F793FB6DD6F1}">
      <formula1>"FDA,FDA-1,FDA-2,FDA-3,FDA-4"</formula1>
    </dataValidation>
  </dataValidations>
  <pageMargins left="0.511811024" right="0.511811024" top="0.78740157499999996" bottom="0.78740157499999996" header="0.31496062000000002" footer="0.31496062000000002"/>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6A244-FD3F-4268-8565-FE23B39ADB39}">
  <dimension ref="A1:AD1038"/>
  <sheetViews>
    <sheetView topLeftCell="A17" zoomScale="73" zoomScaleNormal="73" workbookViewId="0">
      <selection activeCell="C209" sqref="C209"/>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9.83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501</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4" t="s">
        <v>179</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182</v>
      </c>
      <c r="B7" s="100" t="s">
        <v>39</v>
      </c>
      <c r="C7" s="100" t="s">
        <v>220</v>
      </c>
      <c r="D7" s="94" t="s">
        <v>227</v>
      </c>
      <c r="E7" s="53">
        <v>1</v>
      </c>
      <c r="F7" s="90" t="s">
        <v>557</v>
      </c>
      <c r="G7" s="54">
        <v>0</v>
      </c>
      <c r="H7" s="101">
        <v>431.89</v>
      </c>
      <c r="I7" s="101">
        <v>1727.55</v>
      </c>
      <c r="J7" s="102">
        <f t="shared" ref="J7:J70" si="0">H7+I7</f>
        <v>2159.44</v>
      </c>
      <c r="K7" s="17"/>
      <c r="L7" s="17"/>
      <c r="M7" s="17"/>
      <c r="N7" s="17"/>
      <c r="O7" s="17"/>
      <c r="P7" s="17"/>
      <c r="Q7" s="17"/>
      <c r="R7" s="18"/>
      <c r="S7" s="18"/>
      <c r="T7" s="18"/>
      <c r="U7" s="18"/>
      <c r="V7" s="18"/>
      <c r="W7" s="18"/>
      <c r="X7" s="18"/>
      <c r="Y7" s="18"/>
      <c r="Z7" s="18"/>
      <c r="AA7" s="5"/>
      <c r="AB7" s="5"/>
      <c r="AC7" s="5"/>
      <c r="AD7" s="5"/>
    </row>
    <row r="8" spans="1:30" ht="14.5" x14ac:dyDescent="0.3">
      <c r="A8" s="56" t="s">
        <v>181</v>
      </c>
      <c r="B8" s="103" t="s">
        <v>33</v>
      </c>
      <c r="C8" s="100" t="s">
        <v>220</v>
      </c>
      <c r="D8" s="94" t="s">
        <v>227</v>
      </c>
      <c r="E8" s="53">
        <v>1</v>
      </c>
      <c r="F8" s="61" t="s">
        <v>229</v>
      </c>
      <c r="G8" s="54">
        <v>0</v>
      </c>
      <c r="H8" s="101">
        <v>930.22</v>
      </c>
      <c r="I8" s="101">
        <v>3720.87</v>
      </c>
      <c r="J8" s="102">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103" t="s">
        <v>37</v>
      </c>
      <c r="C9" s="103" t="s">
        <v>221</v>
      </c>
      <c r="D9" s="94" t="s">
        <v>227</v>
      </c>
      <c r="E9" s="53">
        <v>1</v>
      </c>
      <c r="F9" s="60" t="s">
        <v>230</v>
      </c>
      <c r="G9" s="54">
        <v>0</v>
      </c>
      <c r="H9" s="101">
        <v>664.44</v>
      </c>
      <c r="I9" s="101">
        <v>2657.77</v>
      </c>
      <c r="J9" s="102">
        <f t="shared" si="0"/>
        <v>3322.21</v>
      </c>
      <c r="K9" s="47"/>
      <c r="L9" s="47"/>
      <c r="M9" s="47"/>
      <c r="N9" s="47"/>
      <c r="O9" s="47"/>
      <c r="P9" s="47"/>
      <c r="Q9" s="47"/>
    </row>
    <row r="10" spans="1:30" ht="14.5" x14ac:dyDescent="0.3">
      <c r="A10" s="56" t="s">
        <v>189</v>
      </c>
      <c r="B10" s="100" t="s">
        <v>31</v>
      </c>
      <c r="C10" s="100" t="s">
        <v>224</v>
      </c>
      <c r="D10" s="94" t="s">
        <v>227</v>
      </c>
      <c r="E10" s="53">
        <v>1</v>
      </c>
      <c r="F10" s="60" t="s">
        <v>513</v>
      </c>
      <c r="G10" s="54">
        <v>0</v>
      </c>
      <c r="H10" s="101">
        <v>1129.55</v>
      </c>
      <c r="I10" s="101">
        <v>4518.2</v>
      </c>
      <c r="J10" s="102">
        <f t="shared" si="0"/>
        <v>5647.75</v>
      </c>
    </row>
    <row r="11" spans="1:30" ht="14.5" x14ac:dyDescent="0.3">
      <c r="A11" s="56" t="s">
        <v>182</v>
      </c>
      <c r="B11" s="100" t="s">
        <v>39</v>
      </c>
      <c r="C11" s="100" t="s">
        <v>222</v>
      </c>
      <c r="D11" s="94" t="s">
        <v>227</v>
      </c>
      <c r="E11" s="53">
        <v>1</v>
      </c>
      <c r="F11" s="60" t="s">
        <v>231</v>
      </c>
      <c r="G11" s="54">
        <v>0</v>
      </c>
      <c r="H11" s="101">
        <v>431.89</v>
      </c>
      <c r="I11" s="101">
        <v>1727.55</v>
      </c>
      <c r="J11" s="102">
        <f t="shared" si="0"/>
        <v>2159.44</v>
      </c>
    </row>
    <row r="12" spans="1:30" ht="14.5" x14ac:dyDescent="0.3">
      <c r="A12" s="55" t="s">
        <v>180</v>
      </c>
      <c r="B12" s="103" t="s">
        <v>37</v>
      </c>
      <c r="C12" s="104" t="s">
        <v>219</v>
      </c>
      <c r="D12" s="94" t="s">
        <v>227</v>
      </c>
      <c r="E12" s="53">
        <v>1</v>
      </c>
      <c r="F12" s="121" t="s">
        <v>330</v>
      </c>
      <c r="G12" s="54">
        <v>0</v>
      </c>
      <c r="H12" s="101">
        <v>664.44</v>
      </c>
      <c r="I12" s="101">
        <v>2657.77</v>
      </c>
      <c r="J12" s="102">
        <f t="shared" si="0"/>
        <v>3322.21</v>
      </c>
    </row>
    <row r="13" spans="1:30" ht="14.5" x14ac:dyDescent="0.3">
      <c r="A13" s="55" t="s">
        <v>183</v>
      </c>
      <c r="B13" s="104" t="s">
        <v>27</v>
      </c>
      <c r="C13" s="104" t="s">
        <v>223</v>
      </c>
      <c r="D13" s="94" t="s">
        <v>227</v>
      </c>
      <c r="E13" s="53">
        <v>1</v>
      </c>
      <c r="F13" s="61" t="s">
        <v>232</v>
      </c>
      <c r="G13" s="54">
        <v>0</v>
      </c>
      <c r="H13" s="101">
        <v>1461.77</v>
      </c>
      <c r="I13" s="101">
        <v>5847.08</v>
      </c>
      <c r="J13" s="102">
        <f t="shared" si="0"/>
        <v>7308.85</v>
      </c>
    </row>
    <row r="14" spans="1:30" ht="14.5" x14ac:dyDescent="0.3">
      <c r="A14" s="55" t="s">
        <v>184</v>
      </c>
      <c r="B14" s="105" t="s">
        <v>29</v>
      </c>
      <c r="C14" s="103" t="s">
        <v>221</v>
      </c>
      <c r="D14" s="122" t="s">
        <v>407</v>
      </c>
      <c r="E14" s="53">
        <v>1</v>
      </c>
      <c r="F14" s="60" t="s">
        <v>233</v>
      </c>
      <c r="G14" s="54">
        <v>0</v>
      </c>
      <c r="H14" s="101"/>
      <c r="I14" s="101">
        <v>4916.8599999999997</v>
      </c>
      <c r="J14" s="102">
        <f t="shared" si="0"/>
        <v>4916.8599999999997</v>
      </c>
    </row>
    <row r="15" spans="1:30" ht="14.5" x14ac:dyDescent="0.3">
      <c r="A15" s="55" t="s">
        <v>183</v>
      </c>
      <c r="B15" s="104" t="s">
        <v>27</v>
      </c>
      <c r="C15" s="104" t="s">
        <v>219</v>
      </c>
      <c r="D15" s="94" t="s">
        <v>227</v>
      </c>
      <c r="E15" s="53">
        <v>1</v>
      </c>
      <c r="F15" s="61" t="s">
        <v>515</v>
      </c>
      <c r="G15" s="54">
        <v>0</v>
      </c>
      <c r="H15" s="101">
        <v>1461.77</v>
      </c>
      <c r="I15" s="101">
        <v>5847.08</v>
      </c>
      <c r="J15" s="102">
        <f t="shared" si="0"/>
        <v>7308.85</v>
      </c>
    </row>
    <row r="16" spans="1:30" ht="14.5" x14ac:dyDescent="0.3">
      <c r="A16" s="55" t="s">
        <v>195</v>
      </c>
      <c r="B16" s="105" t="s">
        <v>41</v>
      </c>
      <c r="C16" s="100" t="s">
        <v>220</v>
      </c>
      <c r="D16" s="94" t="s">
        <v>227</v>
      </c>
      <c r="E16" s="53">
        <v>1</v>
      </c>
      <c r="F16" s="61" t="s">
        <v>338</v>
      </c>
      <c r="G16" s="54">
        <v>0</v>
      </c>
      <c r="H16" s="101">
        <v>265.77999999999997</v>
      </c>
      <c r="I16" s="106">
        <v>1063.1099999999999</v>
      </c>
      <c r="J16" s="107">
        <f t="shared" si="0"/>
        <v>1328.8899999999999</v>
      </c>
    </row>
    <row r="17" spans="1:10" ht="14.5" x14ac:dyDescent="0.3">
      <c r="A17" s="55" t="s">
        <v>182</v>
      </c>
      <c r="B17" s="100" t="s">
        <v>39</v>
      </c>
      <c r="C17" s="104" t="s">
        <v>219</v>
      </c>
      <c r="D17" s="94" t="s">
        <v>227</v>
      </c>
      <c r="E17" s="53">
        <v>1</v>
      </c>
      <c r="F17" s="60" t="s">
        <v>235</v>
      </c>
      <c r="G17" s="54">
        <v>0</v>
      </c>
      <c r="H17" s="101">
        <v>431.89</v>
      </c>
      <c r="I17" s="101">
        <v>1727.55</v>
      </c>
      <c r="J17" s="102">
        <f t="shared" si="0"/>
        <v>2159.44</v>
      </c>
    </row>
    <row r="18" spans="1:10" ht="14.5" x14ac:dyDescent="0.3">
      <c r="A18" s="55" t="s">
        <v>181</v>
      </c>
      <c r="B18" s="104" t="s">
        <v>33</v>
      </c>
      <c r="C18" s="100" t="s">
        <v>224</v>
      </c>
      <c r="D18" s="94" t="s">
        <v>227</v>
      </c>
      <c r="E18" s="53">
        <v>1</v>
      </c>
      <c r="F18" s="60" t="s">
        <v>236</v>
      </c>
      <c r="G18" s="54">
        <v>0</v>
      </c>
      <c r="H18" s="101">
        <v>930.22</v>
      </c>
      <c r="I18" s="101">
        <v>3720.87</v>
      </c>
      <c r="J18" s="102">
        <f t="shared" si="0"/>
        <v>4651.09</v>
      </c>
    </row>
    <row r="19" spans="1:10" ht="14.5" x14ac:dyDescent="0.3">
      <c r="A19" s="55" t="s">
        <v>183</v>
      </c>
      <c r="B19" s="104" t="s">
        <v>27</v>
      </c>
      <c r="C19" s="100" t="s">
        <v>222</v>
      </c>
      <c r="D19" s="94" t="s">
        <v>227</v>
      </c>
      <c r="E19" s="53">
        <v>1</v>
      </c>
      <c r="F19" s="60" t="s">
        <v>238</v>
      </c>
      <c r="G19" s="54">
        <v>0</v>
      </c>
      <c r="H19" s="101">
        <v>1461.77</v>
      </c>
      <c r="I19" s="101">
        <v>5847.08</v>
      </c>
      <c r="J19" s="102">
        <f t="shared" si="0"/>
        <v>7308.85</v>
      </c>
    </row>
    <row r="20" spans="1:10" ht="26" x14ac:dyDescent="0.3">
      <c r="A20" s="55" t="s">
        <v>186</v>
      </c>
      <c r="B20" s="105" t="s">
        <v>41</v>
      </c>
      <c r="C20" s="105" t="s">
        <v>226</v>
      </c>
      <c r="D20" s="122" t="s">
        <v>407</v>
      </c>
      <c r="E20" s="53">
        <v>1</v>
      </c>
      <c r="F20" s="60" t="s">
        <v>242</v>
      </c>
      <c r="G20" s="54">
        <v>0</v>
      </c>
      <c r="H20" s="101"/>
      <c r="I20" s="106">
        <v>1063.1099999999999</v>
      </c>
      <c r="J20" s="107">
        <f t="shared" si="0"/>
        <v>1063.1099999999999</v>
      </c>
    </row>
    <row r="21" spans="1:10" ht="14.5" x14ac:dyDescent="0.3">
      <c r="A21" s="55" t="s">
        <v>180</v>
      </c>
      <c r="B21" s="103" t="s">
        <v>37</v>
      </c>
      <c r="C21" s="104" t="s">
        <v>223</v>
      </c>
      <c r="D21" s="94" t="s">
        <v>227</v>
      </c>
      <c r="E21" s="53">
        <v>1</v>
      </c>
      <c r="F21" s="60" t="s">
        <v>243</v>
      </c>
      <c r="G21" s="54">
        <v>0</v>
      </c>
      <c r="H21" s="101">
        <v>664.44</v>
      </c>
      <c r="I21" s="101">
        <v>2657.77</v>
      </c>
      <c r="J21" s="102">
        <f t="shared" si="0"/>
        <v>3322.21</v>
      </c>
    </row>
    <row r="22" spans="1:10" ht="14.5" x14ac:dyDescent="0.3">
      <c r="A22" s="55" t="s">
        <v>181</v>
      </c>
      <c r="B22" s="104" t="s">
        <v>33</v>
      </c>
      <c r="C22" s="100" t="s">
        <v>224</v>
      </c>
      <c r="D22" s="94" t="s">
        <v>227</v>
      </c>
      <c r="E22" s="53">
        <v>1</v>
      </c>
      <c r="F22" s="89" t="s">
        <v>380</v>
      </c>
      <c r="G22" s="54">
        <v>0</v>
      </c>
      <c r="H22" s="101">
        <v>930.22</v>
      </c>
      <c r="I22" s="101">
        <v>3720.87</v>
      </c>
      <c r="J22" s="102">
        <f t="shared" si="0"/>
        <v>4651.09</v>
      </c>
    </row>
    <row r="23" spans="1:10" ht="14.5" x14ac:dyDescent="0.3">
      <c r="A23" s="55" t="s">
        <v>187</v>
      </c>
      <c r="B23" s="105" t="s">
        <v>25</v>
      </c>
      <c r="C23" s="104" t="s">
        <v>223</v>
      </c>
      <c r="D23" s="94" t="s">
        <v>227</v>
      </c>
      <c r="E23" s="53">
        <v>1</v>
      </c>
      <c r="F23" s="60" t="s">
        <v>245</v>
      </c>
      <c r="G23" s="54">
        <v>0</v>
      </c>
      <c r="H23" s="101">
        <v>1993.32</v>
      </c>
      <c r="I23" s="101">
        <v>7973.3</v>
      </c>
      <c r="J23" s="102">
        <f t="shared" si="0"/>
        <v>9966.6200000000008</v>
      </c>
    </row>
    <row r="24" spans="1:10" ht="14.5" x14ac:dyDescent="0.3">
      <c r="A24" s="55" t="s">
        <v>188</v>
      </c>
      <c r="B24" s="105" t="s">
        <v>35</v>
      </c>
      <c r="C24" s="105" t="s">
        <v>226</v>
      </c>
      <c r="D24" s="94" t="s">
        <v>227</v>
      </c>
      <c r="E24" s="53">
        <v>1</v>
      </c>
      <c r="F24" s="60" t="s">
        <v>247</v>
      </c>
      <c r="G24" s="54">
        <v>0</v>
      </c>
      <c r="H24" s="101">
        <v>807.29</v>
      </c>
      <c r="I24" s="101">
        <v>3229.18</v>
      </c>
      <c r="J24" s="102">
        <f t="shared" si="0"/>
        <v>4036.47</v>
      </c>
    </row>
    <row r="25" spans="1:10" ht="14.5" x14ac:dyDescent="0.3">
      <c r="A25" s="55" t="s">
        <v>187</v>
      </c>
      <c r="B25" s="105" t="s">
        <v>25</v>
      </c>
      <c r="C25" s="100" t="s">
        <v>222</v>
      </c>
      <c r="D25" s="94" t="s">
        <v>227</v>
      </c>
      <c r="E25" s="53">
        <v>1</v>
      </c>
      <c r="F25" s="61" t="s">
        <v>248</v>
      </c>
      <c r="G25" s="54">
        <v>0</v>
      </c>
      <c r="H25" s="101">
        <v>1993.32</v>
      </c>
      <c r="I25" s="101">
        <v>7973.3</v>
      </c>
      <c r="J25" s="102">
        <f t="shared" si="0"/>
        <v>9966.6200000000008</v>
      </c>
    </row>
    <row r="26" spans="1:10" ht="14.5" x14ac:dyDescent="0.3">
      <c r="A26" s="55" t="s">
        <v>180</v>
      </c>
      <c r="B26" s="103" t="s">
        <v>37</v>
      </c>
      <c r="C26" s="104" t="s">
        <v>219</v>
      </c>
      <c r="D26" s="94" t="s">
        <v>227</v>
      </c>
      <c r="E26" s="53">
        <v>1</v>
      </c>
      <c r="F26" s="60" t="s">
        <v>249</v>
      </c>
      <c r="G26" s="54">
        <v>0</v>
      </c>
      <c r="H26" s="101">
        <v>664.44</v>
      </c>
      <c r="I26" s="101">
        <v>2657.77</v>
      </c>
      <c r="J26" s="102">
        <f t="shared" si="0"/>
        <v>3322.21</v>
      </c>
    </row>
    <row r="27" spans="1:10" ht="14.5" x14ac:dyDescent="0.3">
      <c r="A27" s="55" t="s">
        <v>183</v>
      </c>
      <c r="B27" s="104" t="s">
        <v>27</v>
      </c>
      <c r="C27" s="100" t="s">
        <v>224</v>
      </c>
      <c r="D27" s="94" t="s">
        <v>227</v>
      </c>
      <c r="E27" s="53">
        <v>1</v>
      </c>
      <c r="F27" s="60" t="s">
        <v>375</v>
      </c>
      <c r="G27" s="54">
        <v>0</v>
      </c>
      <c r="H27" s="101">
        <v>1461.77</v>
      </c>
      <c r="I27" s="101">
        <v>5847.08</v>
      </c>
      <c r="J27" s="102">
        <f t="shared" si="0"/>
        <v>7308.85</v>
      </c>
    </row>
    <row r="28" spans="1:10" ht="14.5" x14ac:dyDescent="0.3">
      <c r="A28" s="55" t="s">
        <v>180</v>
      </c>
      <c r="B28" s="103" t="s">
        <v>37</v>
      </c>
      <c r="C28" s="103" t="s">
        <v>221</v>
      </c>
      <c r="D28" s="94" t="s">
        <v>227</v>
      </c>
      <c r="E28" s="53">
        <v>1</v>
      </c>
      <c r="F28" s="60" t="s">
        <v>251</v>
      </c>
      <c r="G28" s="54">
        <v>0</v>
      </c>
      <c r="H28" s="101">
        <v>664.44</v>
      </c>
      <c r="I28" s="101">
        <v>2657.77</v>
      </c>
      <c r="J28" s="102">
        <f t="shared" si="0"/>
        <v>3322.21</v>
      </c>
    </row>
    <row r="29" spans="1:10" ht="14.5" x14ac:dyDescent="0.3">
      <c r="A29" s="55" t="s">
        <v>196</v>
      </c>
      <c r="B29" s="104" t="s">
        <v>33</v>
      </c>
      <c r="C29" s="100" t="s">
        <v>225</v>
      </c>
      <c r="D29" s="94" t="s">
        <v>227</v>
      </c>
      <c r="E29" s="53">
        <v>1</v>
      </c>
      <c r="F29" s="61" t="s">
        <v>518</v>
      </c>
      <c r="G29" s="54">
        <v>0</v>
      </c>
      <c r="H29" s="101">
        <v>930.22</v>
      </c>
      <c r="I29" s="101">
        <v>3720.87</v>
      </c>
      <c r="J29" s="102">
        <f t="shared" si="0"/>
        <v>4651.09</v>
      </c>
    </row>
    <row r="30" spans="1:10" ht="14.5" x14ac:dyDescent="0.3">
      <c r="A30" s="55" t="s">
        <v>181</v>
      </c>
      <c r="B30" s="104" t="s">
        <v>33</v>
      </c>
      <c r="C30" s="100" t="s">
        <v>222</v>
      </c>
      <c r="D30" s="94" t="s">
        <v>227</v>
      </c>
      <c r="E30" s="53">
        <v>1</v>
      </c>
      <c r="F30" s="60" t="s">
        <v>252</v>
      </c>
      <c r="G30" s="54">
        <v>0</v>
      </c>
      <c r="H30" s="101">
        <v>930.22</v>
      </c>
      <c r="I30" s="101">
        <v>3720.87</v>
      </c>
      <c r="J30" s="102">
        <f t="shared" si="0"/>
        <v>4651.09</v>
      </c>
    </row>
    <row r="31" spans="1:10" ht="14.5" x14ac:dyDescent="0.3">
      <c r="A31" s="55" t="s">
        <v>183</v>
      </c>
      <c r="B31" s="104" t="s">
        <v>27</v>
      </c>
      <c r="C31" s="103" t="s">
        <v>221</v>
      </c>
      <c r="D31" s="94" t="s">
        <v>227</v>
      </c>
      <c r="E31" s="53">
        <v>1</v>
      </c>
      <c r="F31" s="60" t="s">
        <v>253</v>
      </c>
      <c r="G31" s="54">
        <v>0</v>
      </c>
      <c r="H31" s="101">
        <v>1461.77</v>
      </c>
      <c r="I31" s="101">
        <v>5847.08</v>
      </c>
      <c r="J31" s="102">
        <f t="shared" si="0"/>
        <v>7308.85</v>
      </c>
    </row>
    <row r="32" spans="1:10" ht="14.5" x14ac:dyDescent="0.3">
      <c r="A32" s="55" t="s">
        <v>189</v>
      </c>
      <c r="B32" s="105" t="s">
        <v>31</v>
      </c>
      <c r="C32" s="103" t="s">
        <v>225</v>
      </c>
      <c r="D32" s="122" t="s">
        <v>407</v>
      </c>
      <c r="E32" s="53">
        <v>1</v>
      </c>
      <c r="F32" s="60" t="s">
        <v>254</v>
      </c>
      <c r="G32" s="54">
        <v>0</v>
      </c>
      <c r="H32" s="101"/>
      <c r="I32" s="101">
        <v>4518.2</v>
      </c>
      <c r="J32" s="102">
        <f t="shared" si="0"/>
        <v>4518.2</v>
      </c>
    </row>
    <row r="33" spans="1:10" ht="14.5" x14ac:dyDescent="0.3">
      <c r="A33" s="55" t="s">
        <v>190</v>
      </c>
      <c r="B33" s="105"/>
      <c r="C33" s="100" t="s">
        <v>224</v>
      </c>
      <c r="D33" s="94" t="s">
        <v>227</v>
      </c>
      <c r="E33" s="53">
        <v>1</v>
      </c>
      <c r="F33" s="60" t="s">
        <v>255</v>
      </c>
      <c r="G33" s="54">
        <v>0</v>
      </c>
      <c r="H33" s="101">
        <v>3198</v>
      </c>
      <c r="I33" s="101">
        <v>12792</v>
      </c>
      <c r="J33" s="102">
        <f t="shared" si="0"/>
        <v>15990</v>
      </c>
    </row>
    <row r="34" spans="1:10" ht="14.5" x14ac:dyDescent="0.3">
      <c r="A34" s="55" t="s">
        <v>180</v>
      </c>
      <c r="B34" s="103" t="s">
        <v>37</v>
      </c>
      <c r="C34" s="100" t="s">
        <v>224</v>
      </c>
      <c r="D34" s="94" t="s">
        <v>227</v>
      </c>
      <c r="E34" s="53">
        <v>1</v>
      </c>
      <c r="F34" s="60" t="s">
        <v>257</v>
      </c>
      <c r="G34" s="54">
        <v>0</v>
      </c>
      <c r="H34" s="101">
        <v>664.44</v>
      </c>
      <c r="I34" s="101">
        <v>2657.77</v>
      </c>
      <c r="J34" s="102">
        <f t="shared" si="0"/>
        <v>3322.21</v>
      </c>
    </row>
    <row r="35" spans="1:10" ht="26" x14ac:dyDescent="0.3">
      <c r="A35" s="55" t="s">
        <v>191</v>
      </c>
      <c r="B35" s="105" t="s">
        <v>31</v>
      </c>
      <c r="C35" s="104" t="s">
        <v>219</v>
      </c>
      <c r="D35" s="122" t="s">
        <v>407</v>
      </c>
      <c r="E35" s="53">
        <v>1</v>
      </c>
      <c r="F35" s="60" t="s">
        <v>258</v>
      </c>
      <c r="G35" s="54">
        <v>0</v>
      </c>
      <c r="H35" s="101"/>
      <c r="I35" s="101">
        <v>4518.2</v>
      </c>
      <c r="J35" s="102">
        <f t="shared" si="0"/>
        <v>4518.2</v>
      </c>
    </row>
    <row r="36" spans="1:10" ht="14.5" x14ac:dyDescent="0.3">
      <c r="A36" s="55" t="s">
        <v>183</v>
      </c>
      <c r="B36" s="104" t="s">
        <v>27</v>
      </c>
      <c r="C36" s="100" t="s">
        <v>222</v>
      </c>
      <c r="D36" s="122" t="s">
        <v>461</v>
      </c>
      <c r="E36" s="53">
        <v>1</v>
      </c>
      <c r="F36" s="90" t="s">
        <v>246</v>
      </c>
      <c r="G36" s="54">
        <v>0</v>
      </c>
      <c r="H36" s="101"/>
      <c r="I36" s="101">
        <v>5847.08</v>
      </c>
      <c r="J36" s="102">
        <f t="shared" si="0"/>
        <v>5847.08</v>
      </c>
    </row>
    <row r="37" spans="1:10" ht="14.5" x14ac:dyDescent="0.3">
      <c r="A37" s="55" t="s">
        <v>192</v>
      </c>
      <c r="B37" s="105"/>
      <c r="C37" s="104" t="s">
        <v>223</v>
      </c>
      <c r="D37" s="94" t="s">
        <v>227</v>
      </c>
      <c r="E37" s="53">
        <v>1</v>
      </c>
      <c r="F37" s="60" t="s">
        <v>259</v>
      </c>
      <c r="G37" s="54">
        <v>0</v>
      </c>
      <c r="H37" s="101">
        <v>3198</v>
      </c>
      <c r="I37" s="101">
        <v>12792</v>
      </c>
      <c r="J37" s="102">
        <f t="shared" si="0"/>
        <v>15990</v>
      </c>
    </row>
    <row r="38" spans="1:10" ht="14.5" x14ac:dyDescent="0.3">
      <c r="A38" s="55" t="s">
        <v>182</v>
      </c>
      <c r="B38" s="100" t="s">
        <v>39</v>
      </c>
      <c r="C38" s="100" t="s">
        <v>222</v>
      </c>
      <c r="D38" s="94" t="s">
        <v>227</v>
      </c>
      <c r="E38" s="53">
        <v>1</v>
      </c>
      <c r="F38" s="60" t="s">
        <v>260</v>
      </c>
      <c r="G38" s="54">
        <v>0</v>
      </c>
      <c r="H38" s="101">
        <v>431.89</v>
      </c>
      <c r="I38" s="101">
        <v>1727.55</v>
      </c>
      <c r="J38" s="102">
        <f t="shared" si="0"/>
        <v>2159.44</v>
      </c>
    </row>
    <row r="39" spans="1:10" ht="14.5" x14ac:dyDescent="0.3">
      <c r="A39" s="55" t="s">
        <v>181</v>
      </c>
      <c r="B39" s="104" t="s">
        <v>33</v>
      </c>
      <c r="C39" s="100" t="s">
        <v>220</v>
      </c>
      <c r="D39" s="94" t="s">
        <v>227</v>
      </c>
      <c r="E39" s="53">
        <v>1</v>
      </c>
      <c r="F39" s="60" t="s">
        <v>261</v>
      </c>
      <c r="G39" s="54">
        <v>0</v>
      </c>
      <c r="H39" s="101">
        <v>930.22</v>
      </c>
      <c r="I39" s="101">
        <v>3720.87</v>
      </c>
      <c r="J39" s="102">
        <f t="shared" si="0"/>
        <v>4651.09</v>
      </c>
    </row>
    <row r="40" spans="1:10" ht="14.5" x14ac:dyDescent="0.3">
      <c r="A40" s="55" t="s">
        <v>182</v>
      </c>
      <c r="B40" s="100" t="s">
        <v>39</v>
      </c>
      <c r="C40" s="104" t="s">
        <v>219</v>
      </c>
      <c r="D40" s="94" t="s">
        <v>227</v>
      </c>
      <c r="E40" s="53">
        <v>1</v>
      </c>
      <c r="F40" s="90" t="s">
        <v>228</v>
      </c>
      <c r="G40" s="54">
        <v>0</v>
      </c>
      <c r="H40" s="101">
        <v>431.89</v>
      </c>
      <c r="I40" s="101">
        <v>1727.55</v>
      </c>
      <c r="J40" s="102">
        <f t="shared" si="0"/>
        <v>2159.44</v>
      </c>
    </row>
    <row r="41" spans="1:10" ht="14.5" x14ac:dyDescent="0.3">
      <c r="A41" s="55" t="s">
        <v>183</v>
      </c>
      <c r="B41" s="104" t="s">
        <v>27</v>
      </c>
      <c r="C41" s="103" t="s">
        <v>221</v>
      </c>
      <c r="D41" s="94" t="s">
        <v>227</v>
      </c>
      <c r="E41" s="53">
        <v>1</v>
      </c>
      <c r="F41" s="61" t="s">
        <v>263</v>
      </c>
      <c r="G41" s="54">
        <v>0</v>
      </c>
      <c r="H41" s="101">
        <v>1461.77</v>
      </c>
      <c r="I41" s="101">
        <v>5847.08</v>
      </c>
      <c r="J41" s="102">
        <f t="shared" si="0"/>
        <v>7308.85</v>
      </c>
    </row>
    <row r="42" spans="1:10" ht="14.5" x14ac:dyDescent="0.3">
      <c r="A42" s="55" t="s">
        <v>185</v>
      </c>
      <c r="B42" s="105" t="s">
        <v>29</v>
      </c>
      <c r="C42" s="100" t="s">
        <v>224</v>
      </c>
      <c r="D42" s="94" t="s">
        <v>227</v>
      </c>
      <c r="E42" s="53">
        <v>1</v>
      </c>
      <c r="F42" s="60" t="s">
        <v>264</v>
      </c>
      <c r="G42" s="54">
        <v>0</v>
      </c>
      <c r="H42" s="101">
        <v>1229.22</v>
      </c>
      <c r="I42" s="101">
        <v>4916.8599999999997</v>
      </c>
      <c r="J42" s="102">
        <f t="shared" si="0"/>
        <v>6146.08</v>
      </c>
    </row>
    <row r="43" spans="1:10" ht="14.5" x14ac:dyDescent="0.3">
      <c r="A43" s="55" t="s">
        <v>180</v>
      </c>
      <c r="B43" s="103" t="s">
        <v>37</v>
      </c>
      <c r="C43" s="100" t="s">
        <v>222</v>
      </c>
      <c r="D43" s="94" t="s">
        <v>227</v>
      </c>
      <c r="E43" s="53">
        <v>1</v>
      </c>
      <c r="F43" s="60" t="s">
        <v>265</v>
      </c>
      <c r="G43" s="54">
        <v>0</v>
      </c>
      <c r="H43" s="101">
        <v>664.44</v>
      </c>
      <c r="I43" s="101">
        <v>2657.77</v>
      </c>
      <c r="J43" s="102">
        <f t="shared" si="0"/>
        <v>3322.21</v>
      </c>
    </row>
    <row r="44" spans="1:10" ht="14.5" x14ac:dyDescent="0.3">
      <c r="A44" s="55" t="s">
        <v>180</v>
      </c>
      <c r="B44" s="103" t="s">
        <v>37</v>
      </c>
      <c r="C44" s="105" t="s">
        <v>226</v>
      </c>
      <c r="D44" s="122" t="s">
        <v>407</v>
      </c>
      <c r="E44" s="53">
        <v>1</v>
      </c>
      <c r="F44" s="60" t="s">
        <v>266</v>
      </c>
      <c r="G44" s="54">
        <v>0</v>
      </c>
      <c r="H44" s="101"/>
      <c r="I44" s="101">
        <v>2657.77</v>
      </c>
      <c r="J44" s="102">
        <f t="shared" si="0"/>
        <v>2657.77</v>
      </c>
    </row>
    <row r="45" spans="1:10" ht="14.5" x14ac:dyDescent="0.3">
      <c r="A45" s="55" t="s">
        <v>193</v>
      </c>
      <c r="B45" s="104" t="s">
        <v>27</v>
      </c>
      <c r="C45" s="100" t="s">
        <v>220</v>
      </c>
      <c r="D45" s="94" t="s">
        <v>227</v>
      </c>
      <c r="E45" s="53">
        <v>1</v>
      </c>
      <c r="F45" s="90" t="s">
        <v>549</v>
      </c>
      <c r="G45" s="54">
        <v>0</v>
      </c>
      <c r="H45" s="101">
        <v>1461.77</v>
      </c>
      <c r="I45" s="101">
        <v>5847.08</v>
      </c>
      <c r="J45" s="102">
        <f t="shared" si="0"/>
        <v>7308.85</v>
      </c>
    </row>
    <row r="46" spans="1:10" ht="14.5" x14ac:dyDescent="0.3">
      <c r="A46" s="55" t="s">
        <v>180</v>
      </c>
      <c r="B46" s="103" t="s">
        <v>37</v>
      </c>
      <c r="C46" s="104" t="s">
        <v>219</v>
      </c>
      <c r="D46" s="122" t="s">
        <v>461</v>
      </c>
      <c r="E46" s="53">
        <v>1</v>
      </c>
      <c r="F46" s="60" t="s">
        <v>267</v>
      </c>
      <c r="G46" s="54">
        <v>0</v>
      </c>
      <c r="H46" s="101"/>
      <c r="I46" s="101">
        <v>2657.77</v>
      </c>
      <c r="J46" s="102">
        <f t="shared" si="0"/>
        <v>2657.77</v>
      </c>
    </row>
    <row r="47" spans="1:10" ht="14.5" x14ac:dyDescent="0.3">
      <c r="A47" s="55" t="s">
        <v>182</v>
      </c>
      <c r="B47" s="100" t="s">
        <v>39</v>
      </c>
      <c r="C47" s="100" t="s">
        <v>222</v>
      </c>
      <c r="D47" s="94" t="s">
        <v>227</v>
      </c>
      <c r="E47" s="53">
        <v>1</v>
      </c>
      <c r="F47" s="60" t="s">
        <v>268</v>
      </c>
      <c r="G47" s="54">
        <v>0</v>
      </c>
      <c r="H47" s="101">
        <v>431.89</v>
      </c>
      <c r="I47" s="101">
        <v>1727.55</v>
      </c>
      <c r="J47" s="102">
        <f t="shared" si="0"/>
        <v>2159.44</v>
      </c>
    </row>
    <row r="48" spans="1:10" ht="14.5" x14ac:dyDescent="0.3">
      <c r="A48" s="55" t="s">
        <v>208</v>
      </c>
      <c r="B48" s="105"/>
      <c r="C48" s="104" t="s">
        <v>219</v>
      </c>
      <c r="D48" s="122" t="s">
        <v>461</v>
      </c>
      <c r="E48" s="53">
        <v>1</v>
      </c>
      <c r="F48" s="90" t="s">
        <v>318</v>
      </c>
      <c r="G48" s="54">
        <v>0</v>
      </c>
      <c r="H48" s="101"/>
      <c r="I48" s="101">
        <v>12792</v>
      </c>
      <c r="J48" s="102">
        <f t="shared" si="0"/>
        <v>12792</v>
      </c>
    </row>
    <row r="49" spans="1:10" ht="14.5" x14ac:dyDescent="0.3">
      <c r="A49" s="55" t="s">
        <v>187</v>
      </c>
      <c r="B49" s="105" t="s">
        <v>25</v>
      </c>
      <c r="C49" s="100" t="s">
        <v>225</v>
      </c>
      <c r="D49" s="94" t="s">
        <v>227</v>
      </c>
      <c r="E49" s="53">
        <v>1</v>
      </c>
      <c r="F49" s="60" t="s">
        <v>333</v>
      </c>
      <c r="G49" s="54">
        <v>0</v>
      </c>
      <c r="H49" s="101">
        <v>1993.32</v>
      </c>
      <c r="I49" s="101">
        <v>7973.3</v>
      </c>
      <c r="J49" s="102">
        <f t="shared" si="0"/>
        <v>9966.6200000000008</v>
      </c>
    </row>
    <row r="50" spans="1:10" ht="14.5" x14ac:dyDescent="0.3">
      <c r="A50" s="55" t="s">
        <v>189</v>
      </c>
      <c r="B50" s="105" t="s">
        <v>31</v>
      </c>
      <c r="C50" s="104" t="s">
        <v>223</v>
      </c>
      <c r="D50" s="94" t="s">
        <v>227</v>
      </c>
      <c r="E50" s="53">
        <v>1</v>
      </c>
      <c r="F50" s="60" t="s">
        <v>269</v>
      </c>
      <c r="G50" s="54">
        <v>0</v>
      </c>
      <c r="H50" s="101">
        <v>1129.55</v>
      </c>
      <c r="I50" s="101">
        <v>4518.2</v>
      </c>
      <c r="J50" s="102">
        <f t="shared" si="0"/>
        <v>5647.75</v>
      </c>
    </row>
    <row r="51" spans="1:10" ht="14.5" x14ac:dyDescent="0.3">
      <c r="A51" s="55" t="s">
        <v>181</v>
      </c>
      <c r="B51" s="104" t="s">
        <v>33</v>
      </c>
      <c r="C51" s="104" t="s">
        <v>219</v>
      </c>
      <c r="D51" s="94" t="s">
        <v>227</v>
      </c>
      <c r="E51" s="53">
        <v>1</v>
      </c>
      <c r="F51" s="61" t="s">
        <v>270</v>
      </c>
      <c r="G51" s="54">
        <v>0</v>
      </c>
      <c r="H51" s="101">
        <v>930.22</v>
      </c>
      <c r="I51" s="101">
        <v>3720.87</v>
      </c>
      <c r="J51" s="102">
        <f t="shared" si="0"/>
        <v>4651.09</v>
      </c>
    </row>
    <row r="52" spans="1:10" ht="14.5" x14ac:dyDescent="0.3">
      <c r="A52" s="55" t="s">
        <v>194</v>
      </c>
      <c r="B52" s="104" t="s">
        <v>33</v>
      </c>
      <c r="C52" s="100" t="s">
        <v>222</v>
      </c>
      <c r="D52" s="122" t="s">
        <v>407</v>
      </c>
      <c r="E52" s="53">
        <v>1</v>
      </c>
      <c r="F52" s="60" t="s">
        <v>271</v>
      </c>
      <c r="G52" s="54">
        <v>0</v>
      </c>
      <c r="H52" s="101"/>
      <c r="I52" s="101">
        <v>3720.87</v>
      </c>
      <c r="J52" s="102">
        <f t="shared" si="0"/>
        <v>3720.87</v>
      </c>
    </row>
    <row r="53" spans="1:10" ht="14.5" x14ac:dyDescent="0.3">
      <c r="A53" s="55" t="s">
        <v>183</v>
      </c>
      <c r="B53" s="104" t="s">
        <v>27</v>
      </c>
      <c r="C53" s="103" t="s">
        <v>221</v>
      </c>
      <c r="D53" s="94" t="s">
        <v>227</v>
      </c>
      <c r="E53" s="53">
        <v>1</v>
      </c>
      <c r="F53" s="60" t="s">
        <v>274</v>
      </c>
      <c r="G53" s="54">
        <v>0</v>
      </c>
      <c r="H53" s="101">
        <v>1461.77</v>
      </c>
      <c r="I53" s="101">
        <v>5847.08</v>
      </c>
      <c r="J53" s="102">
        <f t="shared" si="0"/>
        <v>7308.85</v>
      </c>
    </row>
    <row r="54" spans="1:10" ht="14.5" x14ac:dyDescent="0.3">
      <c r="A54" s="55" t="s">
        <v>183</v>
      </c>
      <c r="B54" s="104" t="s">
        <v>27</v>
      </c>
      <c r="C54" s="100" t="s">
        <v>222</v>
      </c>
      <c r="D54" s="94" t="s">
        <v>227</v>
      </c>
      <c r="E54" s="53">
        <v>1</v>
      </c>
      <c r="F54" s="60" t="s">
        <v>275</v>
      </c>
      <c r="G54" s="54">
        <v>0</v>
      </c>
      <c r="H54" s="101">
        <v>1461.77</v>
      </c>
      <c r="I54" s="101">
        <v>5847.08</v>
      </c>
      <c r="J54" s="102">
        <f t="shared" si="0"/>
        <v>7308.85</v>
      </c>
    </row>
    <row r="55" spans="1:10" ht="14.5" x14ac:dyDescent="0.3">
      <c r="A55" s="55" t="s">
        <v>182</v>
      </c>
      <c r="B55" s="100" t="s">
        <v>39</v>
      </c>
      <c r="C55" s="105" t="s">
        <v>226</v>
      </c>
      <c r="D55" s="94" t="s">
        <v>227</v>
      </c>
      <c r="E55" s="53">
        <v>1</v>
      </c>
      <c r="F55" s="60" t="s">
        <v>277</v>
      </c>
      <c r="G55" s="54">
        <v>0</v>
      </c>
      <c r="H55" s="101">
        <v>431.89</v>
      </c>
      <c r="I55" s="101">
        <v>1727.55</v>
      </c>
      <c r="J55" s="102">
        <f t="shared" si="0"/>
        <v>2159.44</v>
      </c>
    </row>
    <row r="56" spans="1:10" ht="14.5" x14ac:dyDescent="0.3">
      <c r="A56" s="55" t="s">
        <v>182</v>
      </c>
      <c r="B56" s="100" t="s">
        <v>39</v>
      </c>
      <c r="C56" s="100" t="s">
        <v>222</v>
      </c>
      <c r="D56" s="94" t="s">
        <v>227</v>
      </c>
      <c r="E56" s="53">
        <v>1</v>
      </c>
      <c r="F56" s="60" t="s">
        <v>278</v>
      </c>
      <c r="G56" s="54">
        <v>0</v>
      </c>
      <c r="H56" s="101">
        <v>431.89</v>
      </c>
      <c r="I56" s="101">
        <v>1727.55</v>
      </c>
      <c r="J56" s="102">
        <f t="shared" si="0"/>
        <v>2159.44</v>
      </c>
    </row>
    <row r="57" spans="1:10" ht="14.5" x14ac:dyDescent="0.3">
      <c r="A57" s="55" t="s">
        <v>180</v>
      </c>
      <c r="B57" s="103" t="s">
        <v>37</v>
      </c>
      <c r="C57" s="100" t="s">
        <v>222</v>
      </c>
      <c r="D57" s="94" t="s">
        <v>227</v>
      </c>
      <c r="E57" s="53">
        <v>1</v>
      </c>
      <c r="F57" s="60" t="s">
        <v>279</v>
      </c>
      <c r="G57" s="54">
        <v>0</v>
      </c>
      <c r="H57" s="101">
        <v>664.44</v>
      </c>
      <c r="I57" s="101">
        <v>2657.77</v>
      </c>
      <c r="J57" s="102">
        <f t="shared" si="0"/>
        <v>3322.21</v>
      </c>
    </row>
    <row r="58" spans="1:10" ht="14.5" x14ac:dyDescent="0.3">
      <c r="A58" s="55" t="s">
        <v>195</v>
      </c>
      <c r="B58" s="105" t="s">
        <v>41</v>
      </c>
      <c r="C58" s="100" t="s">
        <v>222</v>
      </c>
      <c r="D58" s="94" t="s">
        <v>227</v>
      </c>
      <c r="E58" s="53">
        <v>1</v>
      </c>
      <c r="F58" s="61" t="s">
        <v>280</v>
      </c>
      <c r="G58" s="54">
        <v>0</v>
      </c>
      <c r="H58" s="101">
        <v>265.77999999999997</v>
      </c>
      <c r="I58" s="106">
        <v>1063.1099999999999</v>
      </c>
      <c r="J58" s="107">
        <f t="shared" si="0"/>
        <v>1328.8899999999999</v>
      </c>
    </row>
    <row r="59" spans="1:10" ht="14.5" x14ac:dyDescent="0.3">
      <c r="A59" s="55" t="s">
        <v>189</v>
      </c>
      <c r="B59" s="105" t="s">
        <v>31</v>
      </c>
      <c r="C59" s="104" t="s">
        <v>219</v>
      </c>
      <c r="D59" s="94" t="s">
        <v>227</v>
      </c>
      <c r="E59" s="53">
        <v>1</v>
      </c>
      <c r="F59" s="60" t="s">
        <v>281</v>
      </c>
      <c r="G59" s="54">
        <v>0</v>
      </c>
      <c r="H59" s="101">
        <v>1129.55</v>
      </c>
      <c r="I59" s="101">
        <v>4518.2</v>
      </c>
      <c r="J59" s="102">
        <f t="shared" si="0"/>
        <v>5647.75</v>
      </c>
    </row>
    <row r="60" spans="1:10" ht="14.5" x14ac:dyDescent="0.3">
      <c r="A60" s="55" t="s">
        <v>183</v>
      </c>
      <c r="B60" s="104" t="s">
        <v>27</v>
      </c>
      <c r="C60" s="100" t="s">
        <v>222</v>
      </c>
      <c r="D60" s="94" t="s">
        <v>227</v>
      </c>
      <c r="E60" s="53">
        <v>1</v>
      </c>
      <c r="F60" s="60" t="s">
        <v>282</v>
      </c>
      <c r="G60" s="54">
        <v>0</v>
      </c>
      <c r="H60" s="101">
        <v>1461.77</v>
      </c>
      <c r="I60" s="101">
        <v>5847.08</v>
      </c>
      <c r="J60" s="102">
        <f t="shared" si="0"/>
        <v>7308.85</v>
      </c>
    </row>
    <row r="61" spans="1:10" ht="14.5" x14ac:dyDescent="0.3">
      <c r="A61" s="55" t="s">
        <v>196</v>
      </c>
      <c r="B61" s="104" t="s">
        <v>33</v>
      </c>
      <c r="C61" s="104" t="s">
        <v>219</v>
      </c>
      <c r="D61" s="94" t="s">
        <v>227</v>
      </c>
      <c r="E61" s="53">
        <v>1</v>
      </c>
      <c r="F61" s="60" t="s">
        <v>283</v>
      </c>
      <c r="G61" s="54">
        <v>0</v>
      </c>
      <c r="H61" s="101">
        <v>930.22</v>
      </c>
      <c r="I61" s="101">
        <v>3720.87</v>
      </c>
      <c r="J61" s="102">
        <f t="shared" si="0"/>
        <v>4651.09</v>
      </c>
    </row>
    <row r="62" spans="1:10" ht="14.5" x14ac:dyDescent="0.3">
      <c r="A62" s="55" t="s">
        <v>189</v>
      </c>
      <c r="B62" s="105" t="s">
        <v>31</v>
      </c>
      <c r="C62" s="105" t="s">
        <v>226</v>
      </c>
      <c r="D62" s="94" t="s">
        <v>227</v>
      </c>
      <c r="E62" s="53">
        <v>1</v>
      </c>
      <c r="F62" s="61" t="s">
        <v>284</v>
      </c>
      <c r="G62" s="54">
        <v>0</v>
      </c>
      <c r="H62" s="101">
        <v>1129.55</v>
      </c>
      <c r="I62" s="101">
        <v>4518.2</v>
      </c>
      <c r="J62" s="102">
        <f t="shared" si="0"/>
        <v>5647.75</v>
      </c>
    </row>
    <row r="63" spans="1:10" ht="14.5" x14ac:dyDescent="0.3">
      <c r="A63" s="55" t="s">
        <v>197</v>
      </c>
      <c r="B63" s="104" t="s">
        <v>27</v>
      </c>
      <c r="C63" s="105" t="s">
        <v>226</v>
      </c>
      <c r="D63" s="94" t="s">
        <v>227</v>
      </c>
      <c r="E63" s="53">
        <v>1</v>
      </c>
      <c r="F63" s="60" t="s">
        <v>285</v>
      </c>
      <c r="G63" s="54">
        <v>0</v>
      </c>
      <c r="H63" s="101">
        <v>1461.77</v>
      </c>
      <c r="I63" s="101">
        <v>5847.08</v>
      </c>
      <c r="J63" s="102">
        <f t="shared" si="0"/>
        <v>7308.85</v>
      </c>
    </row>
    <row r="64" spans="1:10" ht="14.5" x14ac:dyDescent="0.3">
      <c r="A64" s="55" t="s">
        <v>185</v>
      </c>
      <c r="B64" s="105" t="s">
        <v>29</v>
      </c>
      <c r="C64" s="108" t="s">
        <v>224</v>
      </c>
      <c r="D64" s="94" t="s">
        <v>227</v>
      </c>
      <c r="E64" s="53">
        <v>1</v>
      </c>
      <c r="F64" s="61" t="s">
        <v>286</v>
      </c>
      <c r="G64" s="54">
        <v>0</v>
      </c>
      <c r="H64" s="101">
        <v>1229.22</v>
      </c>
      <c r="I64" s="101">
        <v>4916.8599999999997</v>
      </c>
      <c r="J64" s="102">
        <f t="shared" si="0"/>
        <v>6146.08</v>
      </c>
    </row>
    <row r="65" spans="1:10" ht="14.5" x14ac:dyDescent="0.3">
      <c r="A65" s="55" t="s">
        <v>182</v>
      </c>
      <c r="B65" s="100" t="s">
        <v>39</v>
      </c>
      <c r="C65" s="105" t="s">
        <v>226</v>
      </c>
      <c r="D65" s="94" t="s">
        <v>227</v>
      </c>
      <c r="E65" s="53">
        <v>1</v>
      </c>
      <c r="F65" s="61" t="s">
        <v>287</v>
      </c>
      <c r="G65" s="54">
        <v>0</v>
      </c>
      <c r="H65" s="101">
        <v>431.89</v>
      </c>
      <c r="I65" s="101">
        <v>1727.55</v>
      </c>
      <c r="J65" s="102">
        <f t="shared" si="0"/>
        <v>2159.44</v>
      </c>
    </row>
    <row r="66" spans="1:10" ht="14.5" x14ac:dyDescent="0.3">
      <c r="A66" s="55" t="s">
        <v>180</v>
      </c>
      <c r="B66" s="103" t="s">
        <v>37</v>
      </c>
      <c r="C66" s="105" t="s">
        <v>226</v>
      </c>
      <c r="D66" s="122" t="s">
        <v>407</v>
      </c>
      <c r="E66" s="53">
        <v>1</v>
      </c>
      <c r="F66" s="60" t="s">
        <v>288</v>
      </c>
      <c r="G66" s="54">
        <v>0</v>
      </c>
      <c r="H66" s="101"/>
      <c r="I66" s="101">
        <v>2657.77</v>
      </c>
      <c r="J66" s="102">
        <f t="shared" si="0"/>
        <v>2657.77</v>
      </c>
    </row>
    <row r="67" spans="1:10" ht="14.5" x14ac:dyDescent="0.3">
      <c r="A67" s="55" t="s">
        <v>185</v>
      </c>
      <c r="B67" s="105" t="s">
        <v>29</v>
      </c>
      <c r="C67" s="104" t="s">
        <v>223</v>
      </c>
      <c r="D67" s="94" t="s">
        <v>227</v>
      </c>
      <c r="E67" s="53">
        <v>1</v>
      </c>
      <c r="F67" s="61" t="s">
        <v>289</v>
      </c>
      <c r="G67" s="54">
        <v>0</v>
      </c>
      <c r="H67" s="101">
        <v>1229.22</v>
      </c>
      <c r="I67" s="101">
        <v>4916.8599999999997</v>
      </c>
      <c r="J67" s="102">
        <f t="shared" si="0"/>
        <v>6146.08</v>
      </c>
    </row>
    <row r="68" spans="1:10" ht="14.5" x14ac:dyDescent="0.3">
      <c r="A68" s="55" t="s">
        <v>189</v>
      </c>
      <c r="B68" s="105" t="s">
        <v>31</v>
      </c>
      <c r="C68" s="100" t="s">
        <v>222</v>
      </c>
      <c r="D68" s="94" t="s">
        <v>227</v>
      </c>
      <c r="E68" s="53">
        <v>1</v>
      </c>
      <c r="F68" s="60" t="s">
        <v>290</v>
      </c>
      <c r="G68" s="54">
        <v>0</v>
      </c>
      <c r="H68" s="101">
        <v>1129.55</v>
      </c>
      <c r="I68" s="101">
        <v>4518.2</v>
      </c>
      <c r="J68" s="102">
        <f t="shared" si="0"/>
        <v>5647.75</v>
      </c>
    </row>
    <row r="69" spans="1:10" ht="14.5" x14ac:dyDescent="0.3">
      <c r="A69" s="55" t="s">
        <v>182</v>
      </c>
      <c r="B69" s="100" t="s">
        <v>39</v>
      </c>
      <c r="C69" s="100" t="s">
        <v>220</v>
      </c>
      <c r="D69" s="94" t="s">
        <v>227</v>
      </c>
      <c r="E69" s="53">
        <v>1</v>
      </c>
      <c r="F69" s="60" t="s">
        <v>291</v>
      </c>
      <c r="G69" s="54">
        <v>0</v>
      </c>
      <c r="H69" s="101">
        <v>431.89</v>
      </c>
      <c r="I69" s="101">
        <v>1727.55</v>
      </c>
      <c r="J69" s="102">
        <f t="shared" si="0"/>
        <v>2159.44</v>
      </c>
    </row>
    <row r="70" spans="1:10" ht="14.5" x14ac:dyDescent="0.3">
      <c r="A70" s="55" t="s">
        <v>185</v>
      </c>
      <c r="B70" s="105" t="s">
        <v>29</v>
      </c>
      <c r="C70" s="104" t="s">
        <v>223</v>
      </c>
      <c r="D70" s="94" t="s">
        <v>227</v>
      </c>
      <c r="E70" s="53">
        <v>1</v>
      </c>
      <c r="F70" s="60" t="s">
        <v>293</v>
      </c>
      <c r="G70" s="54">
        <v>0</v>
      </c>
      <c r="H70" s="101">
        <v>1229.22</v>
      </c>
      <c r="I70" s="101">
        <v>4916.8599999999997</v>
      </c>
      <c r="J70" s="102">
        <f t="shared" si="0"/>
        <v>6146.08</v>
      </c>
    </row>
    <row r="71" spans="1:10" ht="14.5" x14ac:dyDescent="0.3">
      <c r="A71" s="55" t="s">
        <v>198</v>
      </c>
      <c r="B71" s="105"/>
      <c r="C71" s="103" t="s">
        <v>225</v>
      </c>
      <c r="D71" s="94" t="s">
        <v>227</v>
      </c>
      <c r="E71" s="53">
        <v>1</v>
      </c>
      <c r="F71" s="60" t="s">
        <v>294</v>
      </c>
      <c r="G71" s="54">
        <v>0</v>
      </c>
      <c r="H71" s="101">
        <v>3198</v>
      </c>
      <c r="I71" s="101">
        <v>12792</v>
      </c>
      <c r="J71" s="102">
        <f t="shared" ref="J71:J134" si="1">H71+I71</f>
        <v>15990</v>
      </c>
    </row>
    <row r="72" spans="1:10" ht="14.5" x14ac:dyDescent="0.3">
      <c r="A72" s="55" t="s">
        <v>196</v>
      </c>
      <c r="B72" s="104" t="s">
        <v>33</v>
      </c>
      <c r="C72" s="100" t="s">
        <v>222</v>
      </c>
      <c r="D72" s="94" t="s">
        <v>227</v>
      </c>
      <c r="E72" s="53">
        <v>1</v>
      </c>
      <c r="F72" s="60" t="s">
        <v>295</v>
      </c>
      <c r="G72" s="54">
        <v>0</v>
      </c>
      <c r="H72" s="101">
        <v>930.22</v>
      </c>
      <c r="I72" s="101">
        <v>3720.87</v>
      </c>
      <c r="J72" s="102">
        <f t="shared" si="1"/>
        <v>4651.09</v>
      </c>
    </row>
    <row r="73" spans="1:10" ht="14.5" x14ac:dyDescent="0.3">
      <c r="A73" s="55" t="s">
        <v>182</v>
      </c>
      <c r="B73" s="100" t="s">
        <v>39</v>
      </c>
      <c r="C73" s="100" t="s">
        <v>224</v>
      </c>
      <c r="D73" s="94" t="s">
        <v>227</v>
      </c>
      <c r="E73" s="53">
        <v>1</v>
      </c>
      <c r="F73" s="60" t="s">
        <v>296</v>
      </c>
      <c r="G73" s="54">
        <v>0</v>
      </c>
      <c r="H73" s="101">
        <v>431.89</v>
      </c>
      <c r="I73" s="101">
        <v>1727.55</v>
      </c>
      <c r="J73" s="102">
        <f t="shared" si="1"/>
        <v>2159.44</v>
      </c>
    </row>
    <row r="74" spans="1:10" ht="14.5" x14ac:dyDescent="0.3">
      <c r="A74" s="55" t="s">
        <v>199</v>
      </c>
      <c r="B74" s="105" t="s">
        <v>31</v>
      </c>
      <c r="C74" s="100" t="s">
        <v>224</v>
      </c>
      <c r="D74" s="94" t="s">
        <v>227</v>
      </c>
      <c r="E74" s="53">
        <v>1</v>
      </c>
      <c r="F74" s="60" t="s">
        <v>297</v>
      </c>
      <c r="G74" s="54">
        <v>0</v>
      </c>
      <c r="H74" s="101">
        <v>1129.55</v>
      </c>
      <c r="I74" s="101">
        <v>4518.2</v>
      </c>
      <c r="J74" s="102">
        <f t="shared" si="1"/>
        <v>5647.75</v>
      </c>
    </row>
    <row r="75" spans="1:10" ht="14.5" x14ac:dyDescent="0.3">
      <c r="A75" s="55" t="s">
        <v>200</v>
      </c>
      <c r="B75" s="104" t="s">
        <v>33</v>
      </c>
      <c r="C75" s="100" t="s">
        <v>222</v>
      </c>
      <c r="D75" s="122" t="s">
        <v>407</v>
      </c>
      <c r="E75" s="53">
        <v>1</v>
      </c>
      <c r="F75" s="60" t="s">
        <v>298</v>
      </c>
      <c r="G75" s="54">
        <v>0</v>
      </c>
      <c r="H75" s="101"/>
      <c r="I75" s="101">
        <v>3720.87</v>
      </c>
      <c r="J75" s="102">
        <f t="shared" si="1"/>
        <v>3720.87</v>
      </c>
    </row>
    <row r="76" spans="1:10" ht="14.5" x14ac:dyDescent="0.3">
      <c r="A76" s="55" t="s">
        <v>201</v>
      </c>
      <c r="B76" s="100" t="s">
        <v>39</v>
      </c>
      <c r="C76" s="104" t="s">
        <v>219</v>
      </c>
      <c r="D76" s="94" t="s">
        <v>227</v>
      </c>
      <c r="E76" s="53">
        <v>1</v>
      </c>
      <c r="F76" s="60" t="s">
        <v>299</v>
      </c>
      <c r="G76" s="54">
        <v>0</v>
      </c>
      <c r="H76" s="101">
        <v>431.89</v>
      </c>
      <c r="I76" s="101">
        <v>1727.55</v>
      </c>
      <c r="J76" s="102">
        <f t="shared" si="1"/>
        <v>2159.44</v>
      </c>
    </row>
    <row r="77" spans="1:10" ht="14.5" x14ac:dyDescent="0.3">
      <c r="A77" s="55" t="s">
        <v>180</v>
      </c>
      <c r="B77" s="103" t="s">
        <v>37</v>
      </c>
      <c r="C77" s="104" t="s">
        <v>223</v>
      </c>
      <c r="D77" s="94" t="s">
        <v>227</v>
      </c>
      <c r="E77" s="53">
        <v>1</v>
      </c>
      <c r="F77" s="60" t="s">
        <v>273</v>
      </c>
      <c r="G77" s="54">
        <v>0</v>
      </c>
      <c r="H77" s="101">
        <v>664.44</v>
      </c>
      <c r="I77" s="101">
        <v>2657.77</v>
      </c>
      <c r="J77" s="102">
        <f t="shared" si="1"/>
        <v>3322.21</v>
      </c>
    </row>
    <row r="78" spans="1:10" ht="14.5" x14ac:dyDescent="0.3">
      <c r="A78" s="55" t="s">
        <v>202</v>
      </c>
      <c r="B78" s="105" t="s">
        <v>31</v>
      </c>
      <c r="C78" s="100" t="s">
        <v>222</v>
      </c>
      <c r="D78" s="122" t="s">
        <v>407</v>
      </c>
      <c r="E78" s="53">
        <v>1</v>
      </c>
      <c r="F78" s="60" t="s">
        <v>300</v>
      </c>
      <c r="G78" s="54">
        <v>0</v>
      </c>
      <c r="H78" s="101"/>
      <c r="I78" s="101">
        <v>4518.2</v>
      </c>
      <c r="J78" s="102">
        <f t="shared" si="1"/>
        <v>4518.2</v>
      </c>
    </row>
    <row r="79" spans="1:10" ht="14.5" x14ac:dyDescent="0.3">
      <c r="A79" s="55" t="s">
        <v>187</v>
      </c>
      <c r="B79" s="105" t="s">
        <v>25</v>
      </c>
      <c r="C79" s="109" t="s">
        <v>226</v>
      </c>
      <c r="D79" s="94" t="s">
        <v>227</v>
      </c>
      <c r="E79" s="53">
        <v>1</v>
      </c>
      <c r="F79" s="60" t="s">
        <v>301</v>
      </c>
      <c r="G79" s="54">
        <v>0</v>
      </c>
      <c r="H79" s="101">
        <v>1993.32</v>
      </c>
      <c r="I79" s="101">
        <v>7973.3</v>
      </c>
      <c r="J79" s="102">
        <f t="shared" si="1"/>
        <v>9966.6200000000008</v>
      </c>
    </row>
    <row r="80" spans="1:10" ht="14.5" x14ac:dyDescent="0.3">
      <c r="A80" s="55" t="s">
        <v>189</v>
      </c>
      <c r="B80" s="105" t="s">
        <v>31</v>
      </c>
      <c r="C80" s="104" t="s">
        <v>219</v>
      </c>
      <c r="D80" s="94" t="s">
        <v>227</v>
      </c>
      <c r="E80" s="53">
        <v>1</v>
      </c>
      <c r="F80" s="61" t="s">
        <v>302</v>
      </c>
      <c r="G80" s="54">
        <v>0</v>
      </c>
      <c r="H80" s="101">
        <v>1129.55</v>
      </c>
      <c r="I80" s="101">
        <v>4518.2</v>
      </c>
      <c r="J80" s="102">
        <f t="shared" si="1"/>
        <v>5647.75</v>
      </c>
    </row>
    <row r="81" spans="1:10" ht="14.5" x14ac:dyDescent="0.3">
      <c r="A81" s="55" t="s">
        <v>203</v>
      </c>
      <c r="B81" s="105" t="s">
        <v>31</v>
      </c>
      <c r="C81" s="105" t="s">
        <v>226</v>
      </c>
      <c r="D81" s="122" t="s">
        <v>407</v>
      </c>
      <c r="E81" s="53">
        <v>1</v>
      </c>
      <c r="F81" s="60" t="s">
        <v>305</v>
      </c>
      <c r="G81" s="54">
        <v>0</v>
      </c>
      <c r="H81" s="101"/>
      <c r="I81" s="101">
        <v>4518.2</v>
      </c>
      <c r="J81" s="102">
        <f t="shared" si="1"/>
        <v>4518.2</v>
      </c>
    </row>
    <row r="82" spans="1:10" ht="14.5" x14ac:dyDescent="0.3">
      <c r="A82" s="55" t="s">
        <v>185</v>
      </c>
      <c r="B82" s="105" t="s">
        <v>29</v>
      </c>
      <c r="C82" s="104" t="s">
        <v>223</v>
      </c>
      <c r="D82" s="122" t="s">
        <v>407</v>
      </c>
      <c r="E82" s="53">
        <v>1</v>
      </c>
      <c r="F82" s="61" t="s">
        <v>306</v>
      </c>
      <c r="G82" s="54">
        <v>0</v>
      </c>
      <c r="H82" s="101"/>
      <c r="I82" s="101">
        <v>4916.8599999999997</v>
      </c>
      <c r="J82" s="102">
        <f t="shared" si="1"/>
        <v>4916.8599999999997</v>
      </c>
    </row>
    <row r="83" spans="1:10" ht="14.5" x14ac:dyDescent="0.3">
      <c r="A83" s="55" t="s">
        <v>182</v>
      </c>
      <c r="B83" s="100" t="s">
        <v>39</v>
      </c>
      <c r="C83" s="100" t="s">
        <v>220</v>
      </c>
      <c r="D83" s="94" t="s">
        <v>227</v>
      </c>
      <c r="E83" s="53">
        <v>1</v>
      </c>
      <c r="F83" s="90" t="s">
        <v>550</v>
      </c>
      <c r="G83" s="54">
        <v>0</v>
      </c>
      <c r="H83" s="101">
        <v>431.89</v>
      </c>
      <c r="I83" s="101">
        <v>1727.55</v>
      </c>
      <c r="J83" s="102">
        <f t="shared" si="1"/>
        <v>2159.44</v>
      </c>
    </row>
    <row r="84" spans="1:10" ht="14.5" x14ac:dyDescent="0.3">
      <c r="A84" s="55" t="s">
        <v>182</v>
      </c>
      <c r="B84" s="100" t="s">
        <v>39</v>
      </c>
      <c r="C84" s="103" t="s">
        <v>221</v>
      </c>
      <c r="D84" s="94" t="s">
        <v>227</v>
      </c>
      <c r="E84" s="53">
        <v>1</v>
      </c>
      <c r="F84" s="60" t="s">
        <v>307</v>
      </c>
      <c r="G84" s="54">
        <v>0</v>
      </c>
      <c r="H84" s="101">
        <v>431.89</v>
      </c>
      <c r="I84" s="101">
        <v>1727.55</v>
      </c>
      <c r="J84" s="102">
        <f t="shared" si="1"/>
        <v>2159.44</v>
      </c>
    </row>
    <row r="85" spans="1:10" ht="14.5" x14ac:dyDescent="0.3">
      <c r="A85" s="55" t="s">
        <v>183</v>
      </c>
      <c r="B85" s="104" t="s">
        <v>27</v>
      </c>
      <c r="C85" s="105" t="s">
        <v>226</v>
      </c>
      <c r="D85" s="94" t="s">
        <v>227</v>
      </c>
      <c r="E85" s="53">
        <v>1</v>
      </c>
      <c r="F85" s="61" t="s">
        <v>309</v>
      </c>
      <c r="G85" s="54">
        <v>0</v>
      </c>
      <c r="H85" s="101">
        <v>1461.77</v>
      </c>
      <c r="I85" s="101">
        <v>5847.08</v>
      </c>
      <c r="J85" s="102">
        <f t="shared" si="1"/>
        <v>7308.85</v>
      </c>
    </row>
    <row r="86" spans="1:10" ht="14.5" x14ac:dyDescent="0.3">
      <c r="A86" s="55" t="s">
        <v>204</v>
      </c>
      <c r="B86" s="105" t="s">
        <v>41</v>
      </c>
      <c r="C86" s="103" t="s">
        <v>221</v>
      </c>
      <c r="D86" s="94" t="s">
        <v>227</v>
      </c>
      <c r="E86" s="53">
        <v>1</v>
      </c>
      <c r="F86" s="60" t="s">
        <v>310</v>
      </c>
      <c r="G86" s="54">
        <v>0</v>
      </c>
      <c r="H86" s="101">
        <v>265.77999999999997</v>
      </c>
      <c r="I86" s="106">
        <v>1063.1099999999999</v>
      </c>
      <c r="J86" s="107">
        <f t="shared" si="1"/>
        <v>1328.8899999999999</v>
      </c>
    </row>
    <row r="87" spans="1:10" ht="14.5" x14ac:dyDescent="0.3">
      <c r="A87" s="55" t="s">
        <v>199</v>
      </c>
      <c r="B87" s="105" t="s">
        <v>31</v>
      </c>
      <c r="C87" s="100" t="s">
        <v>224</v>
      </c>
      <c r="D87" s="94" t="s">
        <v>227</v>
      </c>
      <c r="E87" s="53">
        <v>1</v>
      </c>
      <c r="F87" s="60" t="s">
        <v>311</v>
      </c>
      <c r="G87" s="54">
        <v>0</v>
      </c>
      <c r="H87" s="101">
        <v>1129.55</v>
      </c>
      <c r="I87" s="101">
        <v>4518.2</v>
      </c>
      <c r="J87" s="102">
        <f t="shared" si="1"/>
        <v>5647.75</v>
      </c>
    </row>
    <row r="88" spans="1:10" ht="14.5" x14ac:dyDescent="0.3">
      <c r="A88" s="55" t="s">
        <v>181</v>
      </c>
      <c r="B88" s="104" t="s">
        <v>33</v>
      </c>
      <c r="C88" s="105" t="s">
        <v>226</v>
      </c>
      <c r="D88" s="94" t="s">
        <v>227</v>
      </c>
      <c r="E88" s="53">
        <v>1</v>
      </c>
      <c r="F88" s="60" t="s">
        <v>312</v>
      </c>
      <c r="G88" s="54">
        <v>0</v>
      </c>
      <c r="H88" s="101">
        <v>930.22</v>
      </c>
      <c r="I88" s="101">
        <v>3720.87</v>
      </c>
      <c r="J88" s="102">
        <f t="shared" si="1"/>
        <v>4651.09</v>
      </c>
    </row>
    <row r="89" spans="1:10" ht="14.5" x14ac:dyDescent="0.3">
      <c r="A89" s="55" t="s">
        <v>185</v>
      </c>
      <c r="B89" s="105" t="s">
        <v>29</v>
      </c>
      <c r="C89" s="100" t="s">
        <v>225</v>
      </c>
      <c r="D89" s="94" t="s">
        <v>227</v>
      </c>
      <c r="E89" s="53">
        <v>1</v>
      </c>
      <c r="F89" s="60" t="s">
        <v>522</v>
      </c>
      <c r="G89" s="54">
        <v>0</v>
      </c>
      <c r="H89" s="101">
        <v>1229.22</v>
      </c>
      <c r="I89" s="101">
        <v>4916.8599999999997</v>
      </c>
      <c r="J89" s="102">
        <f t="shared" si="1"/>
        <v>6146.08</v>
      </c>
    </row>
    <row r="90" spans="1:10" ht="14.5" x14ac:dyDescent="0.3">
      <c r="A90" s="55" t="s">
        <v>189</v>
      </c>
      <c r="B90" s="105" t="s">
        <v>31</v>
      </c>
      <c r="C90" s="103" t="s">
        <v>225</v>
      </c>
      <c r="D90" s="94" t="s">
        <v>227</v>
      </c>
      <c r="E90" s="53">
        <v>1</v>
      </c>
      <c r="F90" s="60" t="s">
        <v>314</v>
      </c>
      <c r="G90" s="54">
        <v>0</v>
      </c>
      <c r="H90" s="101">
        <v>1129.55</v>
      </c>
      <c r="I90" s="101">
        <v>4518.2</v>
      </c>
      <c r="J90" s="102">
        <f t="shared" si="1"/>
        <v>5647.75</v>
      </c>
    </row>
    <row r="91" spans="1:10" ht="14.5" x14ac:dyDescent="0.3">
      <c r="A91" s="55" t="s">
        <v>185</v>
      </c>
      <c r="B91" s="105" t="s">
        <v>29</v>
      </c>
      <c r="C91" s="104" t="s">
        <v>219</v>
      </c>
      <c r="D91" s="94" t="s">
        <v>227</v>
      </c>
      <c r="E91" s="53">
        <v>1</v>
      </c>
      <c r="F91" s="92" t="s">
        <v>388</v>
      </c>
      <c r="G91" s="54">
        <v>0</v>
      </c>
      <c r="H91" s="101">
        <v>1229.22</v>
      </c>
      <c r="I91" s="101">
        <v>4916.8599999999997</v>
      </c>
      <c r="J91" s="102">
        <f t="shared" si="1"/>
        <v>6146.08</v>
      </c>
    </row>
    <row r="92" spans="1:10" ht="14.5" x14ac:dyDescent="0.3">
      <c r="A92" s="55" t="s">
        <v>180</v>
      </c>
      <c r="B92" s="103" t="s">
        <v>37</v>
      </c>
      <c r="C92" s="100" t="s">
        <v>220</v>
      </c>
      <c r="D92" s="94" t="s">
        <v>227</v>
      </c>
      <c r="E92" s="53">
        <v>1</v>
      </c>
      <c r="F92" s="60" t="s">
        <v>371</v>
      </c>
      <c r="G92" s="54">
        <v>0</v>
      </c>
      <c r="H92" s="101">
        <v>664.44</v>
      </c>
      <c r="I92" s="101">
        <v>2657.77</v>
      </c>
      <c r="J92" s="102">
        <f t="shared" si="1"/>
        <v>3322.21</v>
      </c>
    </row>
    <row r="93" spans="1:10" ht="14.5" x14ac:dyDescent="0.3">
      <c r="A93" s="55" t="s">
        <v>207</v>
      </c>
      <c r="B93" s="104" t="s">
        <v>27</v>
      </c>
      <c r="C93" s="103" t="s">
        <v>225</v>
      </c>
      <c r="D93" s="94" t="s">
        <v>227</v>
      </c>
      <c r="E93" s="53">
        <v>1</v>
      </c>
      <c r="F93" s="60" t="s">
        <v>320</v>
      </c>
      <c r="G93" s="54">
        <v>0</v>
      </c>
      <c r="H93" s="101">
        <v>1461.77</v>
      </c>
      <c r="I93" s="101">
        <v>5847.08</v>
      </c>
      <c r="J93" s="102">
        <f t="shared" si="1"/>
        <v>7308.85</v>
      </c>
    </row>
    <row r="94" spans="1:10" ht="14.5" x14ac:dyDescent="0.3">
      <c r="A94" s="55" t="s">
        <v>181</v>
      </c>
      <c r="B94" s="104" t="s">
        <v>33</v>
      </c>
      <c r="C94" s="104" t="s">
        <v>219</v>
      </c>
      <c r="D94" s="94" t="s">
        <v>227</v>
      </c>
      <c r="E94" s="53">
        <v>1</v>
      </c>
      <c r="F94" s="60" t="s">
        <v>321</v>
      </c>
      <c r="G94" s="54">
        <v>0</v>
      </c>
      <c r="H94" s="101">
        <v>930.22</v>
      </c>
      <c r="I94" s="101">
        <v>3720.87</v>
      </c>
      <c r="J94" s="102">
        <f t="shared" si="1"/>
        <v>4651.09</v>
      </c>
    </row>
    <row r="95" spans="1:10" ht="14.5" x14ac:dyDescent="0.3">
      <c r="A95" s="55" t="s">
        <v>182</v>
      </c>
      <c r="B95" s="100" t="s">
        <v>39</v>
      </c>
      <c r="C95" s="100" t="s">
        <v>224</v>
      </c>
      <c r="D95" s="94" t="s">
        <v>227</v>
      </c>
      <c r="E95" s="53">
        <v>1</v>
      </c>
      <c r="F95" s="60" t="s">
        <v>322</v>
      </c>
      <c r="G95" s="54">
        <v>0</v>
      </c>
      <c r="H95" s="101">
        <v>431.89</v>
      </c>
      <c r="I95" s="101">
        <v>1727.55</v>
      </c>
      <c r="J95" s="102">
        <f t="shared" si="1"/>
        <v>2159.44</v>
      </c>
    </row>
    <row r="96" spans="1:10" ht="14.5" x14ac:dyDescent="0.3">
      <c r="A96" s="55" t="s">
        <v>182</v>
      </c>
      <c r="B96" s="100" t="s">
        <v>39</v>
      </c>
      <c r="C96" s="104" t="s">
        <v>219</v>
      </c>
      <c r="D96" s="94" t="s">
        <v>227</v>
      </c>
      <c r="E96" s="53">
        <v>1</v>
      </c>
      <c r="F96" s="60" t="s">
        <v>323</v>
      </c>
      <c r="G96" s="54">
        <v>0</v>
      </c>
      <c r="H96" s="101">
        <v>431.89</v>
      </c>
      <c r="I96" s="101">
        <v>1727.55</v>
      </c>
      <c r="J96" s="102">
        <f t="shared" si="1"/>
        <v>2159.44</v>
      </c>
    </row>
    <row r="97" spans="1:10" ht="14.5" x14ac:dyDescent="0.3">
      <c r="A97" s="55" t="s">
        <v>182</v>
      </c>
      <c r="B97" s="100" t="s">
        <v>39</v>
      </c>
      <c r="C97" s="104" t="s">
        <v>219</v>
      </c>
      <c r="D97" s="94" t="s">
        <v>227</v>
      </c>
      <c r="E97" s="53">
        <v>1</v>
      </c>
      <c r="F97" s="60" t="s">
        <v>324</v>
      </c>
      <c r="G97" s="54">
        <v>0</v>
      </c>
      <c r="H97" s="101">
        <v>431.89</v>
      </c>
      <c r="I97" s="101">
        <v>1727.55</v>
      </c>
      <c r="J97" s="102">
        <f t="shared" si="1"/>
        <v>2159.44</v>
      </c>
    </row>
    <row r="98" spans="1:10" ht="14.5" x14ac:dyDescent="0.3">
      <c r="A98" s="55" t="s">
        <v>216</v>
      </c>
      <c r="B98" s="105"/>
      <c r="C98" s="108" t="s">
        <v>222</v>
      </c>
      <c r="D98" s="94" t="s">
        <v>227</v>
      </c>
      <c r="E98" s="53">
        <v>1</v>
      </c>
      <c r="F98" s="90" t="s">
        <v>372</v>
      </c>
      <c r="G98" s="54">
        <v>0</v>
      </c>
      <c r="H98" s="110">
        <v>8100</v>
      </c>
      <c r="I98" s="110">
        <v>18900</v>
      </c>
      <c r="J98" s="111">
        <f t="shared" si="1"/>
        <v>27000</v>
      </c>
    </row>
    <row r="99" spans="1:10" ht="14.5" x14ac:dyDescent="0.3">
      <c r="A99" s="55" t="s">
        <v>183</v>
      </c>
      <c r="B99" s="104" t="s">
        <v>27</v>
      </c>
      <c r="C99" s="100" t="s">
        <v>220</v>
      </c>
      <c r="D99" s="94" t="s">
        <v>227</v>
      </c>
      <c r="E99" s="53">
        <v>1</v>
      </c>
      <c r="F99" s="61" t="s">
        <v>327</v>
      </c>
      <c r="G99" s="54">
        <v>0</v>
      </c>
      <c r="H99" s="101">
        <v>1461.77</v>
      </c>
      <c r="I99" s="101">
        <v>5847.08</v>
      </c>
      <c r="J99" s="102">
        <f t="shared" si="1"/>
        <v>7308.85</v>
      </c>
    </row>
    <row r="100" spans="1:10" ht="14.5" x14ac:dyDescent="0.3">
      <c r="A100" s="55" t="s">
        <v>201</v>
      </c>
      <c r="B100" s="100" t="s">
        <v>39</v>
      </c>
      <c r="C100" s="105" t="s">
        <v>226</v>
      </c>
      <c r="D100" s="94" t="s">
        <v>227</v>
      </c>
      <c r="E100" s="53">
        <v>1</v>
      </c>
      <c r="F100" s="60" t="s">
        <v>328</v>
      </c>
      <c r="G100" s="54">
        <v>0</v>
      </c>
      <c r="H100" s="101">
        <v>431.89</v>
      </c>
      <c r="I100" s="101">
        <v>1727.55</v>
      </c>
      <c r="J100" s="102">
        <f t="shared" si="1"/>
        <v>2159.44</v>
      </c>
    </row>
    <row r="101" spans="1:10" ht="14.5" x14ac:dyDescent="0.3">
      <c r="A101" s="55" t="s">
        <v>199</v>
      </c>
      <c r="B101" s="105" t="s">
        <v>31</v>
      </c>
      <c r="C101" s="104" t="s">
        <v>219</v>
      </c>
      <c r="D101" s="94" t="s">
        <v>227</v>
      </c>
      <c r="E101" s="53">
        <v>1</v>
      </c>
      <c r="F101" s="60" t="s">
        <v>329</v>
      </c>
      <c r="G101" s="54">
        <v>0</v>
      </c>
      <c r="H101" s="101">
        <v>1129.55</v>
      </c>
      <c r="I101" s="101">
        <v>4518.2</v>
      </c>
      <c r="J101" s="102">
        <f t="shared" si="1"/>
        <v>5647.75</v>
      </c>
    </row>
    <row r="102" spans="1:10" ht="14.5" x14ac:dyDescent="0.3">
      <c r="A102" s="55" t="s">
        <v>199</v>
      </c>
      <c r="B102" s="105" t="s">
        <v>31</v>
      </c>
      <c r="C102" s="104" t="s">
        <v>219</v>
      </c>
      <c r="D102" s="94" t="s">
        <v>227</v>
      </c>
      <c r="E102" s="53">
        <v>1</v>
      </c>
      <c r="F102" s="60" t="s">
        <v>331</v>
      </c>
      <c r="G102" s="54">
        <v>0</v>
      </c>
      <c r="H102" s="101">
        <v>1129.55</v>
      </c>
      <c r="I102" s="101">
        <v>4518.2</v>
      </c>
      <c r="J102" s="102">
        <f t="shared" si="1"/>
        <v>5647.75</v>
      </c>
    </row>
    <row r="103" spans="1:10" ht="14.5" x14ac:dyDescent="0.3">
      <c r="A103" s="55" t="s">
        <v>185</v>
      </c>
      <c r="B103" s="105" t="s">
        <v>29</v>
      </c>
      <c r="C103" s="100" t="s">
        <v>222</v>
      </c>
      <c r="D103" s="94" t="s">
        <v>227</v>
      </c>
      <c r="E103" s="53">
        <v>1</v>
      </c>
      <c r="F103" s="61" t="s">
        <v>526</v>
      </c>
      <c r="G103" s="54">
        <v>0</v>
      </c>
      <c r="H103" s="101">
        <v>1229.22</v>
      </c>
      <c r="I103" s="101">
        <v>4916.8599999999997</v>
      </c>
      <c r="J103" s="102">
        <f t="shared" si="1"/>
        <v>6146.08</v>
      </c>
    </row>
    <row r="104" spans="1:10" ht="14.5" x14ac:dyDescent="0.3">
      <c r="A104" s="55" t="s">
        <v>210</v>
      </c>
      <c r="B104" s="105"/>
      <c r="C104" s="103" t="s">
        <v>221</v>
      </c>
      <c r="D104" s="94" t="s">
        <v>227</v>
      </c>
      <c r="E104" s="53">
        <v>1</v>
      </c>
      <c r="F104" s="60" t="s">
        <v>332</v>
      </c>
      <c r="G104" s="54">
        <v>0</v>
      </c>
      <c r="H104" s="101">
        <v>3198</v>
      </c>
      <c r="I104" s="101">
        <v>12792</v>
      </c>
      <c r="J104" s="102">
        <f t="shared" si="1"/>
        <v>15990</v>
      </c>
    </row>
    <row r="105" spans="1:10" ht="14.5" x14ac:dyDescent="0.3">
      <c r="A105" s="55" t="s">
        <v>187</v>
      </c>
      <c r="B105" s="105" t="s">
        <v>25</v>
      </c>
      <c r="C105" s="100" t="s">
        <v>222</v>
      </c>
      <c r="D105" s="122" t="s">
        <v>461</v>
      </c>
      <c r="E105" s="53">
        <v>1</v>
      </c>
      <c r="F105" s="60" t="s">
        <v>334</v>
      </c>
      <c r="G105" s="54">
        <v>0</v>
      </c>
      <c r="H105" s="101"/>
      <c r="I105" s="101">
        <v>7973.3</v>
      </c>
      <c r="J105" s="102">
        <f t="shared" si="1"/>
        <v>7973.3</v>
      </c>
    </row>
    <row r="106" spans="1:10" ht="14.5" x14ac:dyDescent="0.3">
      <c r="A106" s="55" t="s">
        <v>189</v>
      </c>
      <c r="B106" s="105" t="s">
        <v>31</v>
      </c>
      <c r="C106" s="103" t="s">
        <v>221</v>
      </c>
      <c r="D106" s="94" t="s">
        <v>227</v>
      </c>
      <c r="E106" s="53">
        <v>1</v>
      </c>
      <c r="F106" s="61" t="s">
        <v>335</v>
      </c>
      <c r="G106" s="54">
        <v>0</v>
      </c>
      <c r="H106" s="101">
        <v>1129.55</v>
      </c>
      <c r="I106" s="101">
        <v>4518.2</v>
      </c>
      <c r="J106" s="102">
        <f t="shared" si="1"/>
        <v>5647.75</v>
      </c>
    </row>
    <row r="107" spans="1:10" ht="14.5" x14ac:dyDescent="0.3">
      <c r="A107" s="55" t="s">
        <v>185</v>
      </c>
      <c r="B107" s="105" t="s">
        <v>29</v>
      </c>
      <c r="C107" s="104" t="s">
        <v>223</v>
      </c>
      <c r="D107" s="94" t="s">
        <v>227</v>
      </c>
      <c r="E107" s="53">
        <v>1</v>
      </c>
      <c r="F107" s="61" t="s">
        <v>336</v>
      </c>
      <c r="G107" s="54">
        <v>0</v>
      </c>
      <c r="H107" s="101">
        <v>1229.22</v>
      </c>
      <c r="I107" s="101">
        <v>4916.8599999999997</v>
      </c>
      <c r="J107" s="102">
        <f t="shared" si="1"/>
        <v>6146.08</v>
      </c>
    </row>
    <row r="108" spans="1:10" ht="14.5" x14ac:dyDescent="0.3">
      <c r="A108" s="55" t="s">
        <v>182</v>
      </c>
      <c r="B108" s="100" t="s">
        <v>39</v>
      </c>
      <c r="C108" s="100" t="s">
        <v>220</v>
      </c>
      <c r="D108" s="94" t="s">
        <v>227</v>
      </c>
      <c r="E108" s="53">
        <v>1</v>
      </c>
      <c r="F108" s="90" t="s">
        <v>234</v>
      </c>
      <c r="G108" s="54">
        <v>0</v>
      </c>
      <c r="H108" s="101">
        <v>431.89</v>
      </c>
      <c r="I108" s="101">
        <v>1727.55</v>
      </c>
      <c r="J108" s="102">
        <f t="shared" si="1"/>
        <v>2159.44</v>
      </c>
    </row>
    <row r="109" spans="1:10" ht="14.5" x14ac:dyDescent="0.3">
      <c r="A109" s="55" t="s">
        <v>211</v>
      </c>
      <c r="B109" s="105" t="s">
        <v>41</v>
      </c>
      <c r="C109" s="105" t="s">
        <v>226</v>
      </c>
      <c r="D109" s="122" t="s">
        <v>407</v>
      </c>
      <c r="E109" s="53">
        <v>1</v>
      </c>
      <c r="F109" s="60" t="s">
        <v>339</v>
      </c>
      <c r="G109" s="54">
        <v>0</v>
      </c>
      <c r="H109" s="101"/>
      <c r="I109" s="106">
        <v>1063.1099999999999</v>
      </c>
      <c r="J109" s="107">
        <f t="shared" si="1"/>
        <v>1063.1099999999999</v>
      </c>
    </row>
    <row r="110" spans="1:10" ht="14.5" x14ac:dyDescent="0.3">
      <c r="A110" s="55" t="s">
        <v>183</v>
      </c>
      <c r="B110" s="104" t="s">
        <v>27</v>
      </c>
      <c r="C110" s="100" t="s">
        <v>222</v>
      </c>
      <c r="D110" s="94" t="s">
        <v>227</v>
      </c>
      <c r="E110" s="53">
        <v>1</v>
      </c>
      <c r="F110" s="90" t="s">
        <v>241</v>
      </c>
      <c r="G110" s="54">
        <v>0</v>
      </c>
      <c r="H110" s="101">
        <v>1461.77</v>
      </c>
      <c r="I110" s="101">
        <v>5847.08</v>
      </c>
      <c r="J110" s="102">
        <f t="shared" si="1"/>
        <v>7308.85</v>
      </c>
    </row>
    <row r="111" spans="1:10" ht="14.5" x14ac:dyDescent="0.3">
      <c r="A111" s="55" t="s">
        <v>180</v>
      </c>
      <c r="B111" s="103" t="s">
        <v>37</v>
      </c>
      <c r="C111" s="100" t="s">
        <v>224</v>
      </c>
      <c r="D111" s="94" t="s">
        <v>227</v>
      </c>
      <c r="E111" s="53">
        <v>1</v>
      </c>
      <c r="F111" s="60" t="s">
        <v>340</v>
      </c>
      <c r="G111" s="54">
        <v>0</v>
      </c>
      <c r="H111" s="101">
        <v>664.44</v>
      </c>
      <c r="I111" s="101">
        <v>2657.77</v>
      </c>
      <c r="J111" s="102">
        <f t="shared" si="1"/>
        <v>3322.21</v>
      </c>
    </row>
    <row r="112" spans="1:10" ht="14.5" x14ac:dyDescent="0.3">
      <c r="A112" s="55" t="s">
        <v>180</v>
      </c>
      <c r="B112" s="103" t="s">
        <v>37</v>
      </c>
      <c r="C112" s="104" t="s">
        <v>223</v>
      </c>
      <c r="D112" s="94" t="s">
        <v>227</v>
      </c>
      <c r="E112" s="53">
        <v>1</v>
      </c>
      <c r="F112" s="60" t="s">
        <v>341</v>
      </c>
      <c r="G112" s="54">
        <v>0</v>
      </c>
      <c r="H112" s="101">
        <v>664.44</v>
      </c>
      <c r="I112" s="101">
        <v>2657.77</v>
      </c>
      <c r="J112" s="102">
        <f t="shared" si="1"/>
        <v>3322.21</v>
      </c>
    </row>
    <row r="113" spans="1:10" ht="14.5" x14ac:dyDescent="0.3">
      <c r="A113" s="55" t="s">
        <v>189</v>
      </c>
      <c r="B113" s="105" t="s">
        <v>31</v>
      </c>
      <c r="C113" s="104" t="s">
        <v>219</v>
      </c>
      <c r="D113" s="94" t="s">
        <v>227</v>
      </c>
      <c r="E113" s="53">
        <v>1</v>
      </c>
      <c r="F113" s="61" t="s">
        <v>342</v>
      </c>
      <c r="G113" s="54">
        <v>0</v>
      </c>
      <c r="H113" s="101">
        <v>1129.55</v>
      </c>
      <c r="I113" s="101">
        <v>4518.2</v>
      </c>
      <c r="J113" s="102">
        <f t="shared" si="1"/>
        <v>5647.75</v>
      </c>
    </row>
    <row r="114" spans="1:10" ht="14.5" x14ac:dyDescent="0.3">
      <c r="A114" s="55" t="s">
        <v>188</v>
      </c>
      <c r="B114" s="105" t="s">
        <v>35</v>
      </c>
      <c r="C114" s="100" t="s">
        <v>222</v>
      </c>
      <c r="D114" s="94" t="s">
        <v>227</v>
      </c>
      <c r="E114" s="53">
        <v>1</v>
      </c>
      <c r="F114" s="60" t="s">
        <v>343</v>
      </c>
      <c r="G114" s="54">
        <v>0</v>
      </c>
      <c r="H114" s="101">
        <v>807.29</v>
      </c>
      <c r="I114" s="101">
        <v>3229.18</v>
      </c>
      <c r="J114" s="102">
        <f t="shared" si="1"/>
        <v>4036.47</v>
      </c>
    </row>
    <row r="115" spans="1:10" ht="14.5" x14ac:dyDescent="0.3">
      <c r="A115" s="55" t="s">
        <v>189</v>
      </c>
      <c r="B115" s="105" t="s">
        <v>31</v>
      </c>
      <c r="C115" s="104" t="s">
        <v>219</v>
      </c>
      <c r="D115" s="94" t="s">
        <v>227</v>
      </c>
      <c r="E115" s="53">
        <v>1</v>
      </c>
      <c r="F115" s="60" t="s">
        <v>344</v>
      </c>
      <c r="G115" s="54">
        <v>0</v>
      </c>
      <c r="H115" s="101">
        <v>1129.55</v>
      </c>
      <c r="I115" s="101">
        <v>4518.2</v>
      </c>
      <c r="J115" s="102">
        <f t="shared" si="1"/>
        <v>5647.75</v>
      </c>
    </row>
    <row r="116" spans="1:10" ht="14.5" x14ac:dyDescent="0.3">
      <c r="A116" s="55" t="s">
        <v>180</v>
      </c>
      <c r="B116" s="103" t="s">
        <v>37</v>
      </c>
      <c r="C116" s="100" t="s">
        <v>222</v>
      </c>
      <c r="D116" s="94" t="s">
        <v>227</v>
      </c>
      <c r="E116" s="53">
        <v>1</v>
      </c>
      <c r="F116" s="61" t="s">
        <v>345</v>
      </c>
      <c r="G116" s="54">
        <v>0</v>
      </c>
      <c r="H116" s="101">
        <v>664.44</v>
      </c>
      <c r="I116" s="101">
        <v>2657.77</v>
      </c>
      <c r="J116" s="102">
        <f t="shared" si="1"/>
        <v>3322.21</v>
      </c>
    </row>
    <row r="117" spans="1:10" ht="14.5" x14ac:dyDescent="0.3">
      <c r="A117" s="55" t="s">
        <v>180</v>
      </c>
      <c r="B117" s="103" t="s">
        <v>37</v>
      </c>
      <c r="C117" s="104" t="s">
        <v>219</v>
      </c>
      <c r="D117" s="94" t="s">
        <v>227</v>
      </c>
      <c r="E117" s="53">
        <v>1</v>
      </c>
      <c r="F117" s="60" t="s">
        <v>346</v>
      </c>
      <c r="G117" s="54">
        <v>0</v>
      </c>
      <c r="H117" s="101">
        <v>664.44</v>
      </c>
      <c r="I117" s="101">
        <v>2657.77</v>
      </c>
      <c r="J117" s="102">
        <f t="shared" si="1"/>
        <v>3322.21</v>
      </c>
    </row>
    <row r="118" spans="1:10" ht="14.5" x14ac:dyDescent="0.3">
      <c r="A118" s="55" t="s">
        <v>180</v>
      </c>
      <c r="B118" s="103" t="s">
        <v>37</v>
      </c>
      <c r="C118" s="105" t="s">
        <v>226</v>
      </c>
      <c r="D118" s="94" t="s">
        <v>227</v>
      </c>
      <c r="E118" s="53">
        <v>1</v>
      </c>
      <c r="F118" s="61" t="s">
        <v>347</v>
      </c>
      <c r="G118" s="54">
        <v>0</v>
      </c>
      <c r="H118" s="101">
        <v>664.44</v>
      </c>
      <c r="I118" s="101">
        <v>2657.77</v>
      </c>
      <c r="J118" s="102">
        <f t="shared" si="1"/>
        <v>3322.21</v>
      </c>
    </row>
    <row r="119" spans="1:10" ht="14.5" x14ac:dyDescent="0.3">
      <c r="A119" s="55" t="s">
        <v>213</v>
      </c>
      <c r="B119" s="104" t="s">
        <v>27</v>
      </c>
      <c r="C119" s="100" t="s">
        <v>220</v>
      </c>
      <c r="D119" s="94" t="s">
        <v>227</v>
      </c>
      <c r="E119" s="53">
        <v>1</v>
      </c>
      <c r="F119" s="90" t="s">
        <v>354</v>
      </c>
      <c r="G119" s="54">
        <v>0</v>
      </c>
      <c r="H119" s="101">
        <v>1461.77</v>
      </c>
      <c r="I119" s="101">
        <v>5847.08</v>
      </c>
      <c r="J119" s="102">
        <f t="shared" si="1"/>
        <v>7308.85</v>
      </c>
    </row>
    <row r="120" spans="1:10" ht="14.5" x14ac:dyDescent="0.3">
      <c r="A120" s="55" t="s">
        <v>195</v>
      </c>
      <c r="B120" s="105" t="s">
        <v>41</v>
      </c>
      <c r="C120" s="104" t="s">
        <v>219</v>
      </c>
      <c r="D120" s="94" t="s">
        <v>227</v>
      </c>
      <c r="E120" s="53">
        <v>1</v>
      </c>
      <c r="F120" s="60" t="s">
        <v>529</v>
      </c>
      <c r="G120" s="54">
        <v>0</v>
      </c>
      <c r="H120" s="101">
        <v>265.77999999999997</v>
      </c>
      <c r="I120" s="106">
        <v>1063.1099999999999</v>
      </c>
      <c r="J120" s="107">
        <f t="shared" si="1"/>
        <v>1328.8899999999999</v>
      </c>
    </row>
    <row r="121" spans="1:10" ht="14.5" x14ac:dyDescent="0.3">
      <c r="A121" s="55" t="s">
        <v>196</v>
      </c>
      <c r="B121" s="104" t="s">
        <v>33</v>
      </c>
      <c r="C121" s="100" t="s">
        <v>225</v>
      </c>
      <c r="D121" s="94" t="s">
        <v>227</v>
      </c>
      <c r="E121" s="53">
        <v>1</v>
      </c>
      <c r="F121" s="60" t="s">
        <v>530</v>
      </c>
      <c r="G121" s="54">
        <v>0</v>
      </c>
      <c r="H121" s="101">
        <v>930.22</v>
      </c>
      <c r="I121" s="101">
        <v>3720.87</v>
      </c>
      <c r="J121" s="102">
        <f t="shared" si="1"/>
        <v>4651.09</v>
      </c>
    </row>
    <row r="122" spans="1:10" ht="14.5" x14ac:dyDescent="0.3">
      <c r="A122" s="55" t="s">
        <v>195</v>
      </c>
      <c r="B122" s="105" t="s">
        <v>41</v>
      </c>
      <c r="C122" s="103" t="s">
        <v>225</v>
      </c>
      <c r="D122" s="94" t="s">
        <v>227</v>
      </c>
      <c r="E122" s="53">
        <v>1</v>
      </c>
      <c r="F122" s="60" t="s">
        <v>348</v>
      </c>
      <c r="G122" s="54">
        <v>0</v>
      </c>
      <c r="H122" s="101">
        <v>265.77999999999997</v>
      </c>
      <c r="I122" s="106">
        <v>1063.1099999999999</v>
      </c>
      <c r="J122" s="107">
        <f t="shared" si="1"/>
        <v>1328.8899999999999</v>
      </c>
    </row>
    <row r="123" spans="1:10" ht="14.5" x14ac:dyDescent="0.3">
      <c r="A123" s="55" t="s">
        <v>207</v>
      </c>
      <c r="B123" s="104" t="s">
        <v>27</v>
      </c>
      <c r="C123" s="103" t="s">
        <v>221</v>
      </c>
      <c r="D123" s="94" t="s">
        <v>227</v>
      </c>
      <c r="E123" s="53">
        <v>1</v>
      </c>
      <c r="F123" s="60" t="s">
        <v>350</v>
      </c>
      <c r="G123" s="54">
        <v>0</v>
      </c>
      <c r="H123" s="101">
        <v>1461.77</v>
      </c>
      <c r="I123" s="101">
        <v>5847.08</v>
      </c>
      <c r="J123" s="102">
        <f t="shared" si="1"/>
        <v>7308.85</v>
      </c>
    </row>
    <row r="124" spans="1:10" ht="14.5" x14ac:dyDescent="0.3">
      <c r="A124" s="55" t="s">
        <v>189</v>
      </c>
      <c r="B124" s="105" t="s">
        <v>31</v>
      </c>
      <c r="C124" s="104" t="s">
        <v>219</v>
      </c>
      <c r="D124" s="122" t="s">
        <v>407</v>
      </c>
      <c r="E124" s="53">
        <v>1</v>
      </c>
      <c r="F124" s="60" t="s">
        <v>351</v>
      </c>
      <c r="G124" s="54">
        <v>0</v>
      </c>
      <c r="H124" s="101"/>
      <c r="I124" s="101">
        <v>4518.2</v>
      </c>
      <c r="J124" s="102">
        <f t="shared" si="1"/>
        <v>4518.2</v>
      </c>
    </row>
    <row r="125" spans="1:10" ht="14.5" x14ac:dyDescent="0.3">
      <c r="A125" s="55" t="s">
        <v>180</v>
      </c>
      <c r="B125" s="103" t="s">
        <v>37</v>
      </c>
      <c r="C125" s="104" t="s">
        <v>219</v>
      </c>
      <c r="D125" s="94" t="s">
        <v>227</v>
      </c>
      <c r="E125" s="53">
        <v>1</v>
      </c>
      <c r="F125" s="60" t="s">
        <v>352</v>
      </c>
      <c r="G125" s="54">
        <v>0</v>
      </c>
      <c r="H125" s="101">
        <v>664.44</v>
      </c>
      <c r="I125" s="101">
        <v>2657.77</v>
      </c>
      <c r="J125" s="102">
        <f t="shared" si="1"/>
        <v>3322.21</v>
      </c>
    </row>
    <row r="126" spans="1:10" ht="14.5" x14ac:dyDescent="0.3">
      <c r="A126" s="55" t="s">
        <v>212</v>
      </c>
      <c r="B126" s="104" t="s">
        <v>33</v>
      </c>
      <c r="C126" s="105" t="s">
        <v>226</v>
      </c>
      <c r="D126" s="122" t="s">
        <v>407</v>
      </c>
      <c r="E126" s="53">
        <v>1</v>
      </c>
      <c r="F126" s="60" t="s">
        <v>353</v>
      </c>
      <c r="G126" s="54">
        <v>0</v>
      </c>
      <c r="H126" s="101"/>
      <c r="I126" s="101">
        <v>3720.87</v>
      </c>
      <c r="J126" s="102">
        <f t="shared" si="1"/>
        <v>3720.87</v>
      </c>
    </row>
    <row r="127" spans="1:10" ht="14.5" x14ac:dyDescent="0.3">
      <c r="A127" s="55" t="s">
        <v>188</v>
      </c>
      <c r="B127" s="105" t="s">
        <v>35</v>
      </c>
      <c r="C127" s="100" t="s">
        <v>224</v>
      </c>
      <c r="D127" s="94" t="s">
        <v>227</v>
      </c>
      <c r="E127" s="53">
        <v>1</v>
      </c>
      <c r="F127" s="60" t="s">
        <v>355</v>
      </c>
      <c r="G127" s="54">
        <v>0</v>
      </c>
      <c r="H127" s="101">
        <v>807.29</v>
      </c>
      <c r="I127" s="101">
        <v>3229.18</v>
      </c>
      <c r="J127" s="102">
        <f t="shared" si="1"/>
        <v>4036.47</v>
      </c>
    </row>
    <row r="128" spans="1:10" ht="14.5" x14ac:dyDescent="0.3">
      <c r="A128" s="55" t="s">
        <v>189</v>
      </c>
      <c r="B128" s="105" t="s">
        <v>31</v>
      </c>
      <c r="C128" s="104" t="s">
        <v>219</v>
      </c>
      <c r="D128" s="122" t="s">
        <v>407</v>
      </c>
      <c r="E128" s="53">
        <v>1</v>
      </c>
      <c r="F128" s="60" t="s">
        <v>356</v>
      </c>
      <c r="G128" s="54">
        <v>0</v>
      </c>
      <c r="H128" s="101"/>
      <c r="I128" s="101">
        <v>4518.2</v>
      </c>
      <c r="J128" s="102">
        <f t="shared" si="1"/>
        <v>4518.2</v>
      </c>
    </row>
    <row r="129" spans="1:10" ht="14.5" x14ac:dyDescent="0.3">
      <c r="A129" s="55" t="s">
        <v>185</v>
      </c>
      <c r="B129" s="105" t="s">
        <v>29</v>
      </c>
      <c r="C129" s="100" t="s">
        <v>222</v>
      </c>
      <c r="D129" s="94" t="s">
        <v>227</v>
      </c>
      <c r="E129" s="53">
        <v>1</v>
      </c>
      <c r="F129" s="60" t="s">
        <v>357</v>
      </c>
      <c r="G129" s="54">
        <v>0</v>
      </c>
      <c r="H129" s="101">
        <v>1229.22</v>
      </c>
      <c r="I129" s="101">
        <v>4916.8599999999997</v>
      </c>
      <c r="J129" s="102">
        <f t="shared" si="1"/>
        <v>6146.08</v>
      </c>
    </row>
    <row r="130" spans="1:10" ht="14.5" x14ac:dyDescent="0.3">
      <c r="A130" s="55" t="s">
        <v>183</v>
      </c>
      <c r="B130" s="104" t="s">
        <v>27</v>
      </c>
      <c r="C130" s="100" t="s">
        <v>222</v>
      </c>
      <c r="D130" s="94" t="s">
        <v>227</v>
      </c>
      <c r="E130" s="53">
        <v>1</v>
      </c>
      <c r="F130" s="61" t="s">
        <v>358</v>
      </c>
      <c r="G130" s="54">
        <v>0</v>
      </c>
      <c r="H130" s="101">
        <v>1461.77</v>
      </c>
      <c r="I130" s="101">
        <v>5847.08</v>
      </c>
      <c r="J130" s="102">
        <f t="shared" si="1"/>
        <v>7308.85</v>
      </c>
    </row>
    <row r="131" spans="1:10" ht="14.5" x14ac:dyDescent="0.3">
      <c r="A131" s="55" t="s">
        <v>214</v>
      </c>
      <c r="B131" s="105"/>
      <c r="C131" s="105" t="s">
        <v>226</v>
      </c>
      <c r="D131" s="94" t="s">
        <v>227</v>
      </c>
      <c r="E131" s="53">
        <v>1</v>
      </c>
      <c r="F131" s="60" t="s">
        <v>359</v>
      </c>
      <c r="G131" s="54">
        <v>0</v>
      </c>
      <c r="H131" s="101">
        <v>3198</v>
      </c>
      <c r="I131" s="101">
        <v>12792</v>
      </c>
      <c r="J131" s="102">
        <f t="shared" si="1"/>
        <v>15990</v>
      </c>
    </row>
    <row r="132" spans="1:10" ht="14.5" x14ac:dyDescent="0.3">
      <c r="A132" s="55" t="s">
        <v>183</v>
      </c>
      <c r="B132" s="104" t="s">
        <v>27</v>
      </c>
      <c r="C132" s="100" t="s">
        <v>224</v>
      </c>
      <c r="D132" s="94" t="s">
        <v>227</v>
      </c>
      <c r="E132" s="53">
        <v>1</v>
      </c>
      <c r="F132" s="60" t="s">
        <v>360</v>
      </c>
      <c r="G132" s="54">
        <v>0</v>
      </c>
      <c r="H132" s="101">
        <v>1461.77</v>
      </c>
      <c r="I132" s="101">
        <v>5847.08</v>
      </c>
      <c r="J132" s="102">
        <f t="shared" si="1"/>
        <v>7308.85</v>
      </c>
    </row>
    <row r="133" spans="1:10" ht="14.5" x14ac:dyDescent="0.3">
      <c r="A133" s="55" t="s">
        <v>183</v>
      </c>
      <c r="B133" s="104" t="s">
        <v>27</v>
      </c>
      <c r="C133" s="100" t="s">
        <v>222</v>
      </c>
      <c r="D133" s="94" t="s">
        <v>227</v>
      </c>
      <c r="E133" s="53">
        <v>1</v>
      </c>
      <c r="F133" s="60" t="s">
        <v>361</v>
      </c>
      <c r="G133" s="54">
        <v>0</v>
      </c>
      <c r="H133" s="101">
        <v>1461.77</v>
      </c>
      <c r="I133" s="101">
        <v>5847.08</v>
      </c>
      <c r="J133" s="102">
        <f t="shared" si="1"/>
        <v>7308.85</v>
      </c>
    </row>
    <row r="134" spans="1:10" ht="14.5" x14ac:dyDescent="0.3">
      <c r="A134" s="55" t="s">
        <v>181</v>
      </c>
      <c r="B134" s="104" t="s">
        <v>33</v>
      </c>
      <c r="C134" s="105" t="s">
        <v>226</v>
      </c>
      <c r="D134" s="94" t="s">
        <v>227</v>
      </c>
      <c r="E134" s="53">
        <v>1</v>
      </c>
      <c r="F134" s="61" t="s">
        <v>362</v>
      </c>
      <c r="G134" s="54">
        <v>0</v>
      </c>
      <c r="H134" s="101">
        <v>930.22</v>
      </c>
      <c r="I134" s="101">
        <v>3720.87</v>
      </c>
      <c r="J134" s="102">
        <f t="shared" si="1"/>
        <v>4651.09</v>
      </c>
    </row>
    <row r="135" spans="1:10" ht="14.5" x14ac:dyDescent="0.3">
      <c r="A135" s="55" t="s">
        <v>185</v>
      </c>
      <c r="B135" s="105" t="s">
        <v>29</v>
      </c>
      <c r="C135" s="100" t="s">
        <v>224</v>
      </c>
      <c r="D135" s="94" t="s">
        <v>227</v>
      </c>
      <c r="E135" s="53">
        <v>1</v>
      </c>
      <c r="F135" s="60" t="s">
        <v>363</v>
      </c>
      <c r="G135" s="54">
        <v>0</v>
      </c>
      <c r="H135" s="101">
        <v>1229.22</v>
      </c>
      <c r="I135" s="101">
        <v>4916.8599999999997</v>
      </c>
      <c r="J135" s="102">
        <f t="shared" ref="J135:J174" si="2">H135+I135</f>
        <v>6146.08</v>
      </c>
    </row>
    <row r="136" spans="1:10" ht="14.5" x14ac:dyDescent="0.3">
      <c r="A136" s="55" t="s">
        <v>180</v>
      </c>
      <c r="B136" s="103" t="s">
        <v>37</v>
      </c>
      <c r="C136" s="100" t="s">
        <v>222</v>
      </c>
      <c r="D136" s="94" t="s">
        <v>227</v>
      </c>
      <c r="E136" s="53">
        <v>1</v>
      </c>
      <c r="F136" s="60" t="s">
        <v>531</v>
      </c>
      <c r="G136" s="54">
        <v>0</v>
      </c>
      <c r="H136" s="101">
        <v>664.44</v>
      </c>
      <c r="I136" s="101">
        <v>2657.77</v>
      </c>
      <c r="J136" s="102">
        <f t="shared" si="2"/>
        <v>3322.21</v>
      </c>
    </row>
    <row r="137" spans="1:10" ht="14.5" x14ac:dyDescent="0.3">
      <c r="A137" s="55" t="s">
        <v>189</v>
      </c>
      <c r="B137" s="105" t="s">
        <v>31</v>
      </c>
      <c r="C137" s="100" t="s">
        <v>222</v>
      </c>
      <c r="D137" s="94" t="s">
        <v>227</v>
      </c>
      <c r="E137" s="53">
        <v>1</v>
      </c>
      <c r="F137" s="60" t="s">
        <v>364</v>
      </c>
      <c r="G137" s="54">
        <v>0</v>
      </c>
      <c r="H137" s="101">
        <v>1129.55</v>
      </c>
      <c r="I137" s="101">
        <v>4518.2</v>
      </c>
      <c r="J137" s="102">
        <f t="shared" si="2"/>
        <v>5647.75</v>
      </c>
    </row>
    <row r="138" spans="1:10" ht="14.5" x14ac:dyDescent="0.3">
      <c r="A138" s="55" t="s">
        <v>215</v>
      </c>
      <c r="B138" s="103" t="s">
        <v>37</v>
      </c>
      <c r="C138" s="104" t="s">
        <v>219</v>
      </c>
      <c r="D138" s="122" t="s">
        <v>407</v>
      </c>
      <c r="E138" s="53">
        <v>1</v>
      </c>
      <c r="F138" s="60" t="s">
        <v>365</v>
      </c>
      <c r="G138" s="54">
        <v>0</v>
      </c>
      <c r="H138" s="101"/>
      <c r="I138" s="101">
        <v>2657.77</v>
      </c>
      <c r="J138" s="102">
        <f t="shared" si="2"/>
        <v>2657.77</v>
      </c>
    </row>
    <row r="139" spans="1:10" ht="14.5" x14ac:dyDescent="0.3">
      <c r="A139" s="55" t="s">
        <v>180</v>
      </c>
      <c r="B139" s="103" t="s">
        <v>37</v>
      </c>
      <c r="C139" s="104" t="s">
        <v>219</v>
      </c>
      <c r="D139" s="94" t="s">
        <v>227</v>
      </c>
      <c r="E139" s="53">
        <v>1</v>
      </c>
      <c r="F139" s="60" t="s">
        <v>366</v>
      </c>
      <c r="G139" s="54">
        <v>0</v>
      </c>
      <c r="H139" s="101">
        <v>664.44</v>
      </c>
      <c r="I139" s="101">
        <v>2657.77</v>
      </c>
      <c r="J139" s="102">
        <f t="shared" si="2"/>
        <v>3322.21</v>
      </c>
    </row>
    <row r="140" spans="1:10" ht="14.5" x14ac:dyDescent="0.3">
      <c r="A140" s="55" t="s">
        <v>196</v>
      </c>
      <c r="B140" s="104" t="s">
        <v>33</v>
      </c>
      <c r="C140" s="100" t="s">
        <v>225</v>
      </c>
      <c r="D140" s="94" t="s">
        <v>227</v>
      </c>
      <c r="E140" s="53">
        <v>1</v>
      </c>
      <c r="F140" s="60" t="s">
        <v>367</v>
      </c>
      <c r="G140" s="54">
        <v>0</v>
      </c>
      <c r="H140" s="101">
        <v>930.22</v>
      </c>
      <c r="I140" s="101">
        <v>3720.87</v>
      </c>
      <c r="J140" s="102">
        <f t="shared" si="2"/>
        <v>4651.09</v>
      </c>
    </row>
    <row r="141" spans="1:10" ht="14.5" x14ac:dyDescent="0.3">
      <c r="A141" s="55" t="s">
        <v>183</v>
      </c>
      <c r="B141" s="104" t="s">
        <v>27</v>
      </c>
      <c r="C141" s="100" t="s">
        <v>224</v>
      </c>
      <c r="D141" s="94" t="s">
        <v>227</v>
      </c>
      <c r="E141" s="53">
        <v>1</v>
      </c>
      <c r="F141" s="60" t="s">
        <v>368</v>
      </c>
      <c r="G141" s="54">
        <v>0</v>
      </c>
      <c r="H141" s="101">
        <v>1461.77</v>
      </c>
      <c r="I141" s="101">
        <v>5847.08</v>
      </c>
      <c r="J141" s="102">
        <f t="shared" si="2"/>
        <v>7308.85</v>
      </c>
    </row>
    <row r="142" spans="1:10" ht="14.5" x14ac:dyDescent="0.3">
      <c r="A142" s="55" t="s">
        <v>188</v>
      </c>
      <c r="B142" s="105" t="s">
        <v>35</v>
      </c>
      <c r="C142" s="100" t="s">
        <v>225</v>
      </c>
      <c r="D142" s="94" t="s">
        <v>227</v>
      </c>
      <c r="E142" s="53">
        <v>1</v>
      </c>
      <c r="F142" s="60" t="s">
        <v>532</v>
      </c>
      <c r="G142" s="54">
        <v>0</v>
      </c>
      <c r="H142" s="101">
        <v>807.29</v>
      </c>
      <c r="I142" s="101">
        <v>3229.18</v>
      </c>
      <c r="J142" s="102">
        <f t="shared" si="2"/>
        <v>4036.47</v>
      </c>
    </row>
    <row r="143" spans="1:10" ht="14.5" x14ac:dyDescent="0.3">
      <c r="A143" s="55" t="s">
        <v>196</v>
      </c>
      <c r="B143" s="104" t="s">
        <v>33</v>
      </c>
      <c r="C143" s="104" t="s">
        <v>219</v>
      </c>
      <c r="D143" s="94" t="s">
        <v>227</v>
      </c>
      <c r="E143" s="53">
        <v>1</v>
      </c>
      <c r="F143" s="60" t="s">
        <v>370</v>
      </c>
      <c r="G143" s="54">
        <v>0</v>
      </c>
      <c r="H143" s="101">
        <v>930.22</v>
      </c>
      <c r="I143" s="101">
        <v>3720.87</v>
      </c>
      <c r="J143" s="102">
        <f t="shared" si="2"/>
        <v>4651.09</v>
      </c>
    </row>
    <row r="144" spans="1:10" ht="14.5" x14ac:dyDescent="0.3">
      <c r="A144" s="55" t="s">
        <v>182</v>
      </c>
      <c r="B144" s="100" t="s">
        <v>39</v>
      </c>
      <c r="C144" s="100" t="s">
        <v>220</v>
      </c>
      <c r="D144" s="94" t="s">
        <v>227</v>
      </c>
      <c r="E144" s="53">
        <v>1</v>
      </c>
      <c r="F144" s="60" t="s">
        <v>319</v>
      </c>
      <c r="G144" s="54">
        <v>0</v>
      </c>
      <c r="H144" s="101">
        <v>431.89</v>
      </c>
      <c r="I144" s="101">
        <v>1727.55</v>
      </c>
      <c r="J144" s="102">
        <f t="shared" si="2"/>
        <v>2159.44</v>
      </c>
    </row>
    <row r="145" spans="1:10" ht="14.5" x14ac:dyDescent="0.3">
      <c r="A145" s="55" t="s">
        <v>217</v>
      </c>
      <c r="B145" s="104" t="s">
        <v>27</v>
      </c>
      <c r="C145" s="103" t="s">
        <v>225</v>
      </c>
      <c r="D145" s="122" t="s">
        <v>461</v>
      </c>
      <c r="E145" s="53">
        <v>1</v>
      </c>
      <c r="F145" s="60" t="s">
        <v>373</v>
      </c>
      <c r="G145" s="54">
        <v>0</v>
      </c>
      <c r="H145" s="101"/>
      <c r="I145" s="101">
        <v>5847.08</v>
      </c>
      <c r="J145" s="102">
        <f t="shared" si="2"/>
        <v>5847.08</v>
      </c>
    </row>
    <row r="146" spans="1:10" ht="14.5" x14ac:dyDescent="0.3">
      <c r="A146" s="55" t="s">
        <v>189</v>
      </c>
      <c r="B146" s="105" t="s">
        <v>31</v>
      </c>
      <c r="C146" s="100" t="s">
        <v>224</v>
      </c>
      <c r="D146" s="122" t="s">
        <v>386</v>
      </c>
      <c r="E146" s="53">
        <v>1</v>
      </c>
      <c r="F146" s="60" t="s">
        <v>386</v>
      </c>
      <c r="G146" s="54">
        <v>0</v>
      </c>
      <c r="H146" s="101">
        <v>1129.55</v>
      </c>
      <c r="I146" s="101">
        <v>4518.2</v>
      </c>
      <c r="J146" s="102">
        <f t="shared" si="2"/>
        <v>5647.75</v>
      </c>
    </row>
    <row r="147" spans="1:10" ht="14.5" x14ac:dyDescent="0.3">
      <c r="A147" s="55" t="s">
        <v>209</v>
      </c>
      <c r="B147" s="104" t="s">
        <v>27</v>
      </c>
      <c r="C147" s="104" t="s">
        <v>219</v>
      </c>
      <c r="D147" s="94" t="s">
        <v>227</v>
      </c>
      <c r="E147" s="53">
        <v>1</v>
      </c>
      <c r="F147" s="90" t="s">
        <v>326</v>
      </c>
      <c r="G147" s="54">
        <v>0</v>
      </c>
      <c r="H147" s="101">
        <v>1461.77</v>
      </c>
      <c r="I147" s="101">
        <v>5847.08</v>
      </c>
      <c r="J147" s="102">
        <f t="shared" si="2"/>
        <v>7308.85</v>
      </c>
    </row>
    <row r="148" spans="1:10" ht="14.5" x14ac:dyDescent="0.3">
      <c r="A148" s="55" t="s">
        <v>189</v>
      </c>
      <c r="B148" s="105" t="s">
        <v>31</v>
      </c>
      <c r="C148" s="100" t="s">
        <v>220</v>
      </c>
      <c r="D148" s="94" t="s">
        <v>227</v>
      </c>
      <c r="E148" s="53">
        <v>1</v>
      </c>
      <c r="F148" s="60" t="s">
        <v>556</v>
      </c>
      <c r="G148" s="54">
        <v>0</v>
      </c>
      <c r="H148" s="101">
        <v>1129.55</v>
      </c>
      <c r="I148" s="101">
        <v>4518.2</v>
      </c>
      <c r="J148" s="102">
        <f t="shared" si="2"/>
        <v>5647.75</v>
      </c>
    </row>
    <row r="149" spans="1:10" ht="14.5" x14ac:dyDescent="0.3">
      <c r="A149" s="55" t="s">
        <v>207</v>
      </c>
      <c r="B149" s="104" t="s">
        <v>27</v>
      </c>
      <c r="C149" s="104" t="s">
        <v>223</v>
      </c>
      <c r="D149" s="122" t="s">
        <v>461</v>
      </c>
      <c r="E149" s="53">
        <v>1</v>
      </c>
      <c r="F149" s="90" t="s">
        <v>317</v>
      </c>
      <c r="G149" s="54">
        <v>0</v>
      </c>
      <c r="H149" s="101"/>
      <c r="I149" s="101">
        <v>5847.08</v>
      </c>
      <c r="J149" s="102">
        <f t="shared" si="2"/>
        <v>5847.08</v>
      </c>
    </row>
    <row r="150" spans="1:10" ht="14.5" x14ac:dyDescent="0.3">
      <c r="A150" s="55" t="s">
        <v>206</v>
      </c>
      <c r="B150" s="104" t="s">
        <v>27</v>
      </c>
      <c r="C150" s="104" t="s">
        <v>219</v>
      </c>
      <c r="D150" s="94" t="s">
        <v>227</v>
      </c>
      <c r="E150" s="53">
        <v>1</v>
      </c>
      <c r="F150" s="60" t="s">
        <v>316</v>
      </c>
      <c r="G150" s="54">
        <v>0</v>
      </c>
      <c r="H150" s="101">
        <v>1461.77</v>
      </c>
      <c r="I150" s="101">
        <v>5847.08</v>
      </c>
      <c r="J150" s="102">
        <f t="shared" si="2"/>
        <v>7308.85</v>
      </c>
    </row>
    <row r="151" spans="1:10" ht="14.5" x14ac:dyDescent="0.3">
      <c r="A151" s="55" t="s">
        <v>189</v>
      </c>
      <c r="B151" s="105" t="s">
        <v>31</v>
      </c>
      <c r="C151" s="105" t="s">
        <v>226</v>
      </c>
      <c r="D151" s="94" t="s">
        <v>227</v>
      </c>
      <c r="E151" s="53">
        <v>1</v>
      </c>
      <c r="F151" s="60" t="s">
        <v>377</v>
      </c>
      <c r="G151" s="54">
        <v>0</v>
      </c>
      <c r="H151" s="101">
        <v>1129.55</v>
      </c>
      <c r="I151" s="101">
        <v>4518.2</v>
      </c>
      <c r="J151" s="102">
        <f t="shared" si="2"/>
        <v>5647.75</v>
      </c>
    </row>
    <row r="152" spans="1:10" ht="14.5" x14ac:dyDescent="0.3">
      <c r="A152" s="55" t="s">
        <v>535</v>
      </c>
      <c r="B152" s="105"/>
      <c r="C152" s="100" t="s">
        <v>220</v>
      </c>
      <c r="D152" s="122" t="s">
        <v>461</v>
      </c>
      <c r="E152" s="53">
        <v>1</v>
      </c>
      <c r="F152" s="90" t="s">
        <v>313</v>
      </c>
      <c r="G152" s="54">
        <v>0</v>
      </c>
      <c r="H152" s="101"/>
      <c r="I152" s="101">
        <v>12792</v>
      </c>
      <c r="J152" s="102">
        <f t="shared" si="2"/>
        <v>12792</v>
      </c>
    </row>
    <row r="153" spans="1:10" ht="14.5" x14ac:dyDescent="0.3">
      <c r="A153" s="55" t="s">
        <v>182</v>
      </c>
      <c r="B153" s="100" t="s">
        <v>39</v>
      </c>
      <c r="C153" s="100" t="s">
        <v>220</v>
      </c>
      <c r="D153" s="94" t="s">
        <v>227</v>
      </c>
      <c r="E153" s="53">
        <v>1</v>
      </c>
      <c r="F153" s="60" t="s">
        <v>379</v>
      </c>
      <c r="G153" s="54">
        <v>0</v>
      </c>
      <c r="H153" s="101">
        <v>431.89</v>
      </c>
      <c r="I153" s="101">
        <v>1727.55</v>
      </c>
      <c r="J153" s="102">
        <f t="shared" si="2"/>
        <v>2159.44</v>
      </c>
    </row>
    <row r="154" spans="1:10" ht="14.5" x14ac:dyDescent="0.3">
      <c r="A154" s="55" t="s">
        <v>181</v>
      </c>
      <c r="B154" s="104" t="s">
        <v>33</v>
      </c>
      <c r="C154" s="103" t="s">
        <v>225</v>
      </c>
      <c r="D154" s="122" t="s">
        <v>386</v>
      </c>
      <c r="E154" s="53">
        <v>1</v>
      </c>
      <c r="F154" s="61" t="s">
        <v>386</v>
      </c>
      <c r="G154" s="54">
        <v>0</v>
      </c>
      <c r="H154" s="101">
        <v>930.22</v>
      </c>
      <c r="I154" s="101">
        <v>3720.87</v>
      </c>
      <c r="J154" s="102">
        <f t="shared" si="2"/>
        <v>4651.09</v>
      </c>
    </row>
    <row r="155" spans="1:10" ht="14.5" x14ac:dyDescent="0.3">
      <c r="A155" s="55" t="s">
        <v>187</v>
      </c>
      <c r="B155" s="105" t="s">
        <v>25</v>
      </c>
      <c r="C155" s="100" t="s">
        <v>225</v>
      </c>
      <c r="D155" s="94" t="s">
        <v>227</v>
      </c>
      <c r="E155" s="53">
        <v>1</v>
      </c>
      <c r="F155" s="60" t="s">
        <v>381</v>
      </c>
      <c r="G155" s="54">
        <v>0</v>
      </c>
      <c r="H155" s="101">
        <v>1993.32</v>
      </c>
      <c r="I155" s="101">
        <v>7973.3</v>
      </c>
      <c r="J155" s="102">
        <f t="shared" si="2"/>
        <v>9966.6200000000008</v>
      </c>
    </row>
    <row r="156" spans="1:10" ht="14.5" x14ac:dyDescent="0.3">
      <c r="A156" s="55" t="s">
        <v>185</v>
      </c>
      <c r="B156" s="105" t="s">
        <v>29</v>
      </c>
      <c r="C156" s="103" t="s">
        <v>225</v>
      </c>
      <c r="D156" s="94" t="s">
        <v>227</v>
      </c>
      <c r="E156" s="53">
        <v>1</v>
      </c>
      <c r="F156" s="60" t="s">
        <v>382</v>
      </c>
      <c r="G156" s="54">
        <v>0</v>
      </c>
      <c r="H156" s="101">
        <v>1229.22</v>
      </c>
      <c r="I156" s="101">
        <v>4916.8599999999997</v>
      </c>
      <c r="J156" s="102">
        <f t="shared" si="2"/>
        <v>6146.08</v>
      </c>
    </row>
    <row r="157" spans="1:10" ht="14.5" x14ac:dyDescent="0.3">
      <c r="A157" s="55" t="s">
        <v>187</v>
      </c>
      <c r="B157" s="105" t="s">
        <v>25</v>
      </c>
      <c r="C157" s="100" t="s">
        <v>222</v>
      </c>
      <c r="D157" s="94" t="s">
        <v>227</v>
      </c>
      <c r="E157" s="53">
        <v>1</v>
      </c>
      <c r="F157" s="60" t="s">
        <v>383</v>
      </c>
      <c r="G157" s="54">
        <v>0</v>
      </c>
      <c r="H157" s="101">
        <v>1993.32</v>
      </c>
      <c r="I157" s="101">
        <v>7973.3</v>
      </c>
      <c r="J157" s="102">
        <f t="shared" si="2"/>
        <v>9966.6200000000008</v>
      </c>
    </row>
    <row r="158" spans="1:10" ht="14.5" x14ac:dyDescent="0.3">
      <c r="A158" s="55" t="s">
        <v>180</v>
      </c>
      <c r="B158" s="103" t="s">
        <v>37</v>
      </c>
      <c r="C158" s="104" t="s">
        <v>223</v>
      </c>
      <c r="D158" s="94" t="s">
        <v>227</v>
      </c>
      <c r="E158" s="53">
        <v>1</v>
      </c>
      <c r="F158" s="60" t="s">
        <v>239</v>
      </c>
      <c r="G158" s="54">
        <v>0</v>
      </c>
      <c r="H158" s="101">
        <v>664.44</v>
      </c>
      <c r="I158" s="101">
        <v>2657.77</v>
      </c>
      <c r="J158" s="102">
        <f t="shared" si="2"/>
        <v>3322.21</v>
      </c>
    </row>
    <row r="159" spans="1:10" ht="14.5" x14ac:dyDescent="0.3">
      <c r="A159" s="55" t="s">
        <v>195</v>
      </c>
      <c r="B159" s="105" t="s">
        <v>41</v>
      </c>
      <c r="C159" s="100" t="s">
        <v>224</v>
      </c>
      <c r="D159" s="94" t="s">
        <v>227</v>
      </c>
      <c r="E159" s="53">
        <v>1</v>
      </c>
      <c r="F159" s="60" t="s">
        <v>385</v>
      </c>
      <c r="G159" s="54">
        <v>0</v>
      </c>
      <c r="H159" s="106">
        <v>265.77999999999997</v>
      </c>
      <c r="I159" s="106">
        <v>1063.1099999999999</v>
      </c>
      <c r="J159" s="107">
        <f t="shared" si="2"/>
        <v>1328.8899999999999</v>
      </c>
    </row>
    <row r="160" spans="1:10" ht="14.5" x14ac:dyDescent="0.3">
      <c r="A160" s="55" t="s">
        <v>182</v>
      </c>
      <c r="B160" s="100" t="s">
        <v>39</v>
      </c>
      <c r="C160" s="100"/>
      <c r="D160" s="122" t="s">
        <v>386</v>
      </c>
      <c r="E160" s="53">
        <v>1</v>
      </c>
      <c r="F160" s="60" t="s">
        <v>386</v>
      </c>
      <c r="G160" s="54">
        <v>0</v>
      </c>
      <c r="H160" s="101">
        <v>431.89</v>
      </c>
      <c r="I160" s="101">
        <v>1727.55</v>
      </c>
      <c r="J160" s="102">
        <f t="shared" si="2"/>
        <v>2159.44</v>
      </c>
    </row>
    <row r="161" spans="1:30" ht="14.5" x14ac:dyDescent="0.3">
      <c r="A161" s="55" t="s">
        <v>195</v>
      </c>
      <c r="B161" s="105" t="s">
        <v>41</v>
      </c>
      <c r="C161" s="100" t="s">
        <v>222</v>
      </c>
      <c r="D161" s="94" t="s">
        <v>227</v>
      </c>
      <c r="E161" s="53">
        <v>1</v>
      </c>
      <c r="F161" s="60" t="s">
        <v>304</v>
      </c>
      <c r="G161" s="54">
        <v>0</v>
      </c>
      <c r="H161" s="106">
        <v>265.77999999999997</v>
      </c>
      <c r="I161" s="106">
        <v>1063.1099999999999</v>
      </c>
      <c r="J161" s="107">
        <f t="shared" si="2"/>
        <v>1328.8899999999999</v>
      </c>
    </row>
    <row r="162" spans="1:30" ht="14.5" x14ac:dyDescent="0.3">
      <c r="A162" s="55" t="s">
        <v>195</v>
      </c>
      <c r="B162" s="105" t="s">
        <v>41</v>
      </c>
      <c r="C162" s="103" t="s">
        <v>225</v>
      </c>
      <c r="D162" s="94" t="s">
        <v>227</v>
      </c>
      <c r="E162" s="53">
        <v>1</v>
      </c>
      <c r="F162" s="90" t="s">
        <v>349</v>
      </c>
      <c r="G162" s="54">
        <v>0</v>
      </c>
      <c r="H162" s="106">
        <v>265.77999999999997</v>
      </c>
      <c r="I162" s="106">
        <v>1063.1099999999999</v>
      </c>
      <c r="J162" s="107">
        <f t="shared" si="2"/>
        <v>1328.8899999999999</v>
      </c>
    </row>
    <row r="163" spans="1:30" ht="14.5" x14ac:dyDescent="0.3">
      <c r="A163" s="55" t="s">
        <v>180</v>
      </c>
      <c r="B163" s="104" t="s">
        <v>37</v>
      </c>
      <c r="C163" s="104"/>
      <c r="D163" s="122" t="s">
        <v>386</v>
      </c>
      <c r="E163" s="53">
        <v>1</v>
      </c>
      <c r="F163" s="61" t="s">
        <v>386</v>
      </c>
      <c r="G163" s="54">
        <v>0</v>
      </c>
      <c r="H163" s="101">
        <v>664.44</v>
      </c>
      <c r="I163" s="101">
        <v>2657.77</v>
      </c>
      <c r="J163" s="102">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180</v>
      </c>
      <c r="B164" s="104" t="s">
        <v>37</v>
      </c>
      <c r="C164" s="104"/>
      <c r="D164" s="122" t="s">
        <v>386</v>
      </c>
      <c r="E164" s="53">
        <v>1</v>
      </c>
      <c r="F164" s="60" t="s">
        <v>386</v>
      </c>
      <c r="G164" s="54">
        <v>0</v>
      </c>
      <c r="H164" s="101">
        <v>664.44</v>
      </c>
      <c r="I164" s="101">
        <v>2657.77</v>
      </c>
      <c r="J164" s="102">
        <f t="shared" si="2"/>
        <v>3322.21</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182</v>
      </c>
      <c r="B165" s="100" t="s">
        <v>39</v>
      </c>
      <c r="C165" s="100" t="s">
        <v>224</v>
      </c>
      <c r="D165" s="94" t="s">
        <v>227</v>
      </c>
      <c r="E165" s="53">
        <v>1</v>
      </c>
      <c r="F165" s="60" t="s">
        <v>387</v>
      </c>
      <c r="G165" s="54">
        <v>0</v>
      </c>
      <c r="H165" s="101">
        <v>431.89</v>
      </c>
      <c r="I165" s="101">
        <v>1727.55</v>
      </c>
      <c r="J165" s="102">
        <f t="shared" si="2"/>
        <v>2159.44</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218</v>
      </c>
      <c r="B166" s="105" t="s">
        <v>43</v>
      </c>
      <c r="C166" s="100" t="s">
        <v>222</v>
      </c>
      <c r="D166" s="94" t="s">
        <v>227</v>
      </c>
      <c r="E166" s="53">
        <v>1</v>
      </c>
      <c r="F166" s="60" t="s">
        <v>538</v>
      </c>
      <c r="G166" s="54">
        <v>0</v>
      </c>
      <c r="H166" s="106">
        <v>232.56</v>
      </c>
      <c r="I166" s="106">
        <v>930.22</v>
      </c>
      <c r="J166" s="107">
        <f t="shared" si="2"/>
        <v>1162.78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183</v>
      </c>
      <c r="B167" s="104" t="s">
        <v>27</v>
      </c>
      <c r="C167" s="100" t="s">
        <v>222</v>
      </c>
      <c r="D167" s="94" t="s">
        <v>227</v>
      </c>
      <c r="E167" s="53">
        <v>1</v>
      </c>
      <c r="F167" s="60" t="s">
        <v>389</v>
      </c>
      <c r="G167" s="54">
        <v>0</v>
      </c>
      <c r="H167" s="101">
        <v>1461.77</v>
      </c>
      <c r="I167" s="101">
        <v>5847.08</v>
      </c>
      <c r="J167" s="102">
        <f t="shared" si="2"/>
        <v>7308.85</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187</v>
      </c>
      <c r="B168" s="105" t="s">
        <v>25</v>
      </c>
      <c r="C168" s="104" t="s">
        <v>219</v>
      </c>
      <c r="D168" s="94" t="s">
        <v>227</v>
      </c>
      <c r="E168" s="53">
        <v>1</v>
      </c>
      <c r="F168" s="63" t="s">
        <v>244</v>
      </c>
      <c r="G168" s="54">
        <v>0</v>
      </c>
      <c r="H168" s="101">
        <v>1993.32</v>
      </c>
      <c r="I168" s="101">
        <v>7973.3</v>
      </c>
      <c r="J168" s="102">
        <f t="shared" si="2"/>
        <v>9966.6200000000008</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187</v>
      </c>
      <c r="B169" s="105" t="s">
        <v>25</v>
      </c>
      <c r="C169" s="100" t="s">
        <v>222</v>
      </c>
      <c r="D169" s="94" t="s">
        <v>227</v>
      </c>
      <c r="E169" s="53">
        <v>1</v>
      </c>
      <c r="F169" s="61" t="s">
        <v>256</v>
      </c>
      <c r="G169" s="54">
        <v>0</v>
      </c>
      <c r="H169" s="101">
        <v>1993.32</v>
      </c>
      <c r="I169" s="101">
        <v>7973.3</v>
      </c>
      <c r="J169" s="102">
        <f t="shared" si="2"/>
        <v>9966.6200000000008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183</v>
      </c>
      <c r="B170" s="104" t="s">
        <v>27</v>
      </c>
      <c r="C170" s="100" t="s">
        <v>222</v>
      </c>
      <c r="D170" s="94" t="s">
        <v>227</v>
      </c>
      <c r="E170" s="53">
        <v>1</v>
      </c>
      <c r="F170" s="60" t="s">
        <v>325</v>
      </c>
      <c r="G170" s="54">
        <v>0</v>
      </c>
      <c r="H170" s="101">
        <v>1461.77</v>
      </c>
      <c r="I170" s="101">
        <v>5847.08</v>
      </c>
      <c r="J170" s="102">
        <f t="shared" si="2"/>
        <v>7308.85</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181</v>
      </c>
      <c r="B171" s="104" t="s">
        <v>33</v>
      </c>
      <c r="C171" s="100" t="s">
        <v>222</v>
      </c>
      <c r="D171" s="94" t="s">
        <v>227</v>
      </c>
      <c r="E171" s="53">
        <v>1</v>
      </c>
      <c r="F171" s="63" t="s">
        <v>303</v>
      </c>
      <c r="G171" s="54">
        <v>0</v>
      </c>
      <c r="H171" s="101">
        <v>930.22</v>
      </c>
      <c r="I171" s="101">
        <v>3720.87</v>
      </c>
      <c r="J171" s="102">
        <f t="shared" si="2"/>
        <v>4651.09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188</v>
      </c>
      <c r="B172" s="105" t="s">
        <v>35</v>
      </c>
      <c r="C172" s="100" t="s">
        <v>222</v>
      </c>
      <c r="D172" s="94" t="s">
        <v>227</v>
      </c>
      <c r="E172" s="53">
        <v>1</v>
      </c>
      <c r="F172" s="63" t="s">
        <v>369</v>
      </c>
      <c r="G172" s="54">
        <v>0</v>
      </c>
      <c r="H172" s="101">
        <v>807.29</v>
      </c>
      <c r="I172" s="101">
        <v>3229.18</v>
      </c>
      <c r="J172" s="102">
        <f t="shared" si="2"/>
        <v>4036.47</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180</v>
      </c>
      <c r="B173" s="103" t="s">
        <v>37</v>
      </c>
      <c r="C173" s="104"/>
      <c r="D173" s="122" t="s">
        <v>386</v>
      </c>
      <c r="E173" s="53">
        <v>1</v>
      </c>
      <c r="F173" s="60" t="s">
        <v>386</v>
      </c>
      <c r="G173" s="54">
        <v>0</v>
      </c>
      <c r="H173" s="101">
        <v>664.44</v>
      </c>
      <c r="I173" s="101">
        <v>2657.77</v>
      </c>
      <c r="J173" s="102">
        <f t="shared" si="2"/>
        <v>3322.21</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218</v>
      </c>
      <c r="B174" s="105" t="s">
        <v>43</v>
      </c>
      <c r="C174" s="100"/>
      <c r="D174" s="122" t="s">
        <v>386</v>
      </c>
      <c r="E174" s="53">
        <v>1</v>
      </c>
      <c r="F174" s="60" t="s">
        <v>386</v>
      </c>
      <c r="G174" s="54">
        <v>0</v>
      </c>
      <c r="H174" s="106">
        <v>232.56</v>
      </c>
      <c r="I174" s="106">
        <v>930.22</v>
      </c>
      <c r="J174" s="107">
        <f t="shared" si="2"/>
        <v>1162.78</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77" si="3">C176+D176</f>
        <v>1</v>
      </c>
      <c r="F176" s="24"/>
      <c r="G176" s="25">
        <f>SUMIF($B$7:$B$174,"DAS",$G$7:$G$174)</f>
        <v>0</v>
      </c>
      <c r="H176" s="25">
        <f>SUMIF($B$7:$B$174,"PRESIDENTE",$H$7:$H$174)-SUMIFS($H$7:$H$174,$D$7:$D$174,"VAGO",$B$7:$B$174,"PRESIDENTE")</f>
        <v>0</v>
      </c>
      <c r="I176" s="25">
        <f>SUMIF($B$7:$B$174,"PRESIDENTE",$I$7:$I$174)-SUMIFS($I$7:$I$174,$D$7:$D$174,"VAGO",$B$7:$B$174,"PRESIDENTE")</f>
        <v>0</v>
      </c>
      <c r="J176" s="25">
        <f>SUMIF($B$7:$B$174,"PRESIDENTE",$J$7:$J$174)</f>
        <v>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0</v>
      </c>
      <c r="I177" s="25">
        <f>SUMIF($B$7:$B$174,"DIRETOR",$I$7:$I$174)-SUMIFS($I$7:$I$174,$D$7:$D$174,"VAGO",$B$7:$B$174,"DIRETOR")</f>
        <v>0</v>
      </c>
      <c r="J177" s="25">
        <f>SUMIF($B$7:$B$174,"DIRETOR",$J$7:$J$174)</f>
        <v>0</v>
      </c>
      <c r="K177" s="26"/>
      <c r="L177" s="26"/>
      <c r="M177" s="26"/>
      <c r="N177" s="26"/>
      <c r="O177" s="26"/>
      <c r="P177" s="26"/>
      <c r="Q177" s="26"/>
    </row>
    <row r="178" spans="1:30" ht="14.5" x14ac:dyDescent="0.3">
      <c r="A178" s="22" t="s">
        <v>24</v>
      </c>
      <c r="B178" s="15" t="s">
        <v>25</v>
      </c>
      <c r="C178" s="23">
        <v>9</v>
      </c>
      <c r="D178" s="23">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v>28</v>
      </c>
      <c r="D179" s="23">
        <v>0</v>
      </c>
      <c r="E179" s="23">
        <f t="shared" ref="E179:E187" si="4">C179+D179</f>
        <v>28</v>
      </c>
      <c r="F179" s="27"/>
      <c r="G179" s="25">
        <f>SUMIF($B$7:$B$174,"DAS-2",$G$7:$G$174)</f>
        <v>0</v>
      </c>
      <c r="H179" s="25">
        <f>SUMIF($B$7:$B$174,"DAS-2",$H$7:$H$174)-SUMIFS($H$7:$H$174,$D$7:$D$174,"VAGO",$B$7:$B$174,"DAS-2")</f>
        <v>36544.25</v>
      </c>
      <c r="I179" s="25">
        <f>SUMIF($B$7:$B$174,"DAS-2",$I$7:$I$174)-SUMIFS($I$7:$I$174,$D$7:$D$174,"VAGO",$B$7:$B$174,"DAS-2")</f>
        <v>163718.23999999996</v>
      </c>
      <c r="J179" s="25">
        <f>SUMIF($B$7:$B$174,"DAS-2",$J$7:$J$174)</f>
        <v>200262.49000000005</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4"/>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23</v>
      </c>
      <c r="D181" s="23">
        <v>1</v>
      </c>
      <c r="E181" s="23">
        <f t="shared" si="4"/>
        <v>24</v>
      </c>
      <c r="F181" s="29"/>
      <c r="G181" s="25">
        <f>SUMIF($B$7:$B$174,"DAS-4",$G$7:$G$174)</f>
        <v>0</v>
      </c>
      <c r="H181" s="25">
        <f>SUMIF($B$7:$B$174,"DAS-4",$H$7:$H$174)-SUMIFS($H$7:$H$174,$D$7:$D$174,"VAGO",$B$7:$B$174,"DAS-4")</f>
        <v>19202.349999999995</v>
      </c>
      <c r="I181" s="25">
        <f>SUMIF($B$7:$B$174,"DAS-4",$I$7:$I$174)-SUMIFS($I$7:$I$174,$D$7:$D$174,"VAGO",$B$7:$B$174,"DAS-4")</f>
        <v>103918.59999999996</v>
      </c>
      <c r="J181" s="25">
        <f>SUMIF($B$7:$B$174,"DAS-4",$J$7:$J$174)</f>
        <v>128768.69999999998</v>
      </c>
      <c r="K181" s="26"/>
      <c r="L181" s="26"/>
      <c r="M181" s="26"/>
      <c r="N181" s="26"/>
      <c r="O181" s="26"/>
      <c r="P181" s="26"/>
      <c r="Q181" s="26"/>
    </row>
    <row r="182" spans="1:30" ht="14.5" x14ac:dyDescent="0.3">
      <c r="A182" s="28" t="s">
        <v>32</v>
      </c>
      <c r="B182" s="15" t="s">
        <v>33</v>
      </c>
      <c r="C182" s="23">
        <v>19</v>
      </c>
      <c r="D182" s="23">
        <v>1</v>
      </c>
      <c r="E182" s="23">
        <f t="shared" si="4"/>
        <v>20</v>
      </c>
      <c r="F182" s="29"/>
      <c r="G182" s="25">
        <f>SUMIF($B$7:$B$174,"DAS-5",$G$7:$G$174)</f>
        <v>0</v>
      </c>
      <c r="H182" s="25">
        <f>SUMIF($B$7:$B$174,"DAS-5",$H$7:$H$174)-SUMIFS($H$7:$H$174,$D$7:$D$174,"VAGO",$B$7:$B$174,"DAS-5")</f>
        <v>14883.519999999997</v>
      </c>
      <c r="I182" s="25">
        <f>SUMIF($B$7:$B$174,"DAS-5",$I$7:$I$174)-SUMIFS($I$7:$I$174,$D$7:$D$174,"VAGO",$B$7:$B$174,"DAS-5")</f>
        <v>70696.530000000013</v>
      </c>
      <c r="J182" s="25">
        <f>SUMIF($B$7:$B$174,"DAS-5",$J$7:$J$174)</f>
        <v>90231.13999999997</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4"/>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23</v>
      </c>
      <c r="D184" s="23">
        <v>3</v>
      </c>
      <c r="E184" s="23">
        <f t="shared" si="4"/>
        <v>26</v>
      </c>
      <c r="F184" s="29"/>
      <c r="G184" s="25">
        <f>SUMIF($B$7:$B$174,"CAA-2",$G$7:$G$174)</f>
        <v>0</v>
      </c>
      <c r="H184" s="25">
        <f>SUMIF($B$7:$B$174,"CAA-2",$H$7:$H$174)-SUMIFS($H$7:$H$174,$D$7:$D$174,"VAGO",$B$7:$B$174,"CAA-2")</f>
        <v>12624.360000000008</v>
      </c>
      <c r="I184" s="25">
        <f>SUMIF($B$7:$B$174,"CAA-2",$I$7:$I$174)-SUMIFS($I$7:$I$174,$D$7:$D$174,"VAGO",$B$7:$B$174,"CAA-2")</f>
        <v>61128.709999999977</v>
      </c>
      <c r="J184" s="25">
        <f>SUMIF($B$7:$B$174,"CAA-2",$J$7:$J$174)</f>
        <v>83719.700000000026</v>
      </c>
      <c r="K184" s="26"/>
      <c r="L184" s="26"/>
      <c r="M184" s="26"/>
      <c r="N184" s="26"/>
      <c r="O184" s="26"/>
      <c r="P184" s="26"/>
      <c r="Q184" s="26"/>
    </row>
    <row r="185" spans="1:30" ht="14.5" x14ac:dyDescent="0.3">
      <c r="A185" s="28" t="s">
        <v>38</v>
      </c>
      <c r="B185" s="15" t="s">
        <v>39</v>
      </c>
      <c r="C185" s="23">
        <v>22</v>
      </c>
      <c r="D185" s="23">
        <v>1</v>
      </c>
      <c r="E185" s="23">
        <f t="shared" si="4"/>
        <v>23</v>
      </c>
      <c r="F185" s="27"/>
      <c r="G185" s="25">
        <f>SUMIF($B$7:$B$174,"CAA-3",$G$7:$G$174)</f>
        <v>0</v>
      </c>
      <c r="H185" s="25">
        <f>SUMIF($B$7:$B$174,"CAA-3",$H$7:$H$174)-SUMIFS($H$7:$H$174,$D$7:$D$174,"VAGO",$B$7:$B$174,"CAA-3")</f>
        <v>9501.58</v>
      </c>
      <c r="I185" s="25">
        <f>SUMIF($B$7:$B$174,"CAA-3",$I$7:$I$174)-SUMIFS($I$7:$I$174,$D$7:$D$174,"VAGO",$B$7:$B$174,"CAA-3")</f>
        <v>38006.1</v>
      </c>
      <c r="J185" s="25">
        <f>SUMIF($B$7:$B$174,"CAA-3",$J$7:$J$174)</f>
        <v>49667.12000000001</v>
      </c>
      <c r="K185" s="26"/>
      <c r="L185" s="26"/>
      <c r="M185" s="26"/>
      <c r="N185" s="26"/>
      <c r="O185" s="26"/>
      <c r="P185" s="26"/>
      <c r="Q185" s="26"/>
    </row>
    <row r="186" spans="1:30" ht="14.5" x14ac:dyDescent="0.3">
      <c r="A186" s="28" t="s">
        <v>40</v>
      </c>
      <c r="B186" s="15" t="s">
        <v>41</v>
      </c>
      <c r="C186" s="23">
        <f>SUMIFS($E$7:$E$174,$B$7:$B$174,"CAA-4",$D$7:$D$174,"&lt;&gt;VAGO")</f>
        <v>10</v>
      </c>
      <c r="D186" s="23">
        <f>SUMIFS($E$7:$E$174,$B$7:$B$174,"CAA-4",$D$7:$D$174,"VAGO")</f>
        <v>0</v>
      </c>
      <c r="E186" s="23">
        <f t="shared" si="4"/>
        <v>10</v>
      </c>
      <c r="F186" s="27"/>
      <c r="G186" s="25">
        <f>SUMIF($B$7:$B$174,"CAA-4",$G$7:$G$174)</f>
        <v>0</v>
      </c>
      <c r="H186" s="25">
        <f>SUMIF($B$7:$B$174,"CAA-4",$H$7:$H$174)-SUMIFS($H$7:$H$174,$D$7:$D$174,"VAGO",$B$7:$B$174,"CAA-4")</f>
        <v>2126.2399999999998</v>
      </c>
      <c r="I186" s="25">
        <f>SUMIF($B$7:$B$174,"CAA-4",$I$7:$I$174)-SUMIFS($I$7:$I$174,$D$7:$D$174,"VAGO",$B$7:$B$174,"CAA-4")</f>
        <v>10631.1</v>
      </c>
      <c r="J186" s="25">
        <f>SUMIF($B$7:$B$174,"CAA-4",$J$7:$J$174)</f>
        <v>12757.339999999997</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4"/>
        <v>2</v>
      </c>
      <c r="F187" s="27"/>
      <c r="G187" s="25">
        <f>SUMIF($B$7:$B$174,"CAA-5",$G$7:$G$174)</f>
        <v>0</v>
      </c>
      <c r="H187" s="25">
        <f>SUMIF($B$7:$B$174,"CAA-5",$H$7:$H$174)-SUMIFS($H$7:$H$174,$D$7:$D$174,"VAGO",$B$7:$B$174,"CAA-5")</f>
        <v>232.56</v>
      </c>
      <c r="I187" s="25">
        <f>SUMIF($B$7:$B$174,"CAA-5",$I$7:$I$174)-SUMIFS($I$7:$I$174,$D$7:$D$174,"VAGO",$B$7:$B$174,"CAA-5")</f>
        <v>930.22</v>
      </c>
      <c r="J187" s="25">
        <f>SUMIF($B$7:$B$174,"CAA-5",$J$7:$J$174)</f>
        <v>2325.56</v>
      </c>
      <c r="K187" s="26"/>
      <c r="L187" s="26"/>
      <c r="M187" s="26"/>
      <c r="N187" s="26"/>
      <c r="O187" s="26"/>
      <c r="P187" s="26"/>
      <c r="Q187" s="26"/>
    </row>
    <row r="188" spans="1:30" ht="32.25" customHeight="1" x14ac:dyDescent="0.3">
      <c r="A188" s="19" t="s">
        <v>44</v>
      </c>
      <c r="B188" s="21"/>
      <c r="C188" s="20">
        <f>SUM(C176:C187)</f>
        <v>161</v>
      </c>
      <c r="D188" s="20">
        <f>SUM(D176:D187)</f>
        <v>7</v>
      </c>
      <c r="E188" s="20">
        <f>SUM(E176:E187)</f>
        <v>168</v>
      </c>
      <c r="F188" s="21"/>
      <c r="G188" s="30">
        <f t="shared" ref="G188:I188" si="5">SUM(G176:G187)</f>
        <v>0</v>
      </c>
      <c r="H188" s="30">
        <f t="shared" si="5"/>
        <v>128619.28999999998</v>
      </c>
      <c r="I188" s="30">
        <f t="shared" si="5"/>
        <v>600854.27999999991</v>
      </c>
      <c r="J188" s="30">
        <f>SUM(J176:J187)</f>
        <v>753061.26000000013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6">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6"/>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7">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7"/>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7"/>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7"/>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7"/>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8">SUM(C196:C199)</f>
        <v>0</v>
      </c>
      <c r="D200" s="20">
        <f t="shared" si="8"/>
        <v>0</v>
      </c>
      <c r="E200" s="20">
        <f t="shared" si="8"/>
        <v>0</v>
      </c>
      <c r="F200" s="36"/>
      <c r="G200" s="39">
        <f t="shared" ref="G200:I200" si="9">SUM(G195:G199)</f>
        <v>0</v>
      </c>
      <c r="H200" s="39">
        <f t="shared" si="9"/>
        <v>0</v>
      </c>
      <c r="I200" s="39">
        <f t="shared" si="9"/>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0">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10"/>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407</v>
      </c>
      <c r="E207" s="15">
        <v>1</v>
      </c>
      <c r="F207" s="88" t="s">
        <v>539</v>
      </c>
      <c r="G207" s="35"/>
      <c r="H207" s="87">
        <v>1000</v>
      </c>
      <c r="I207" s="16">
        <f t="shared" si="10"/>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407</v>
      </c>
      <c r="E208" s="15">
        <v>1</v>
      </c>
      <c r="F208" s="88" t="s">
        <v>540</v>
      </c>
      <c r="G208" s="35"/>
      <c r="H208" s="87">
        <v>1000</v>
      </c>
      <c r="I208" s="16">
        <f t="shared" si="10"/>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10"/>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1">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1"/>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1"/>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1"/>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1"/>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227</v>
      </c>
      <c r="E221" s="15">
        <v>1</v>
      </c>
      <c r="F221" s="88" t="s">
        <v>364</v>
      </c>
      <c r="G221" s="35">
        <v>0</v>
      </c>
      <c r="H221" s="87">
        <v>2400</v>
      </c>
      <c r="I221" s="16">
        <f t="shared" ref="I221:I225" si="12">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88" t="s">
        <v>295</v>
      </c>
      <c r="G222" s="35"/>
      <c r="H222" s="87">
        <v>1000</v>
      </c>
      <c r="I222" s="16">
        <f t="shared" si="12"/>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88" t="s">
        <v>298</v>
      </c>
      <c r="G223" s="35"/>
      <c r="H223" s="87">
        <v>1000</v>
      </c>
      <c r="I223" s="16">
        <f t="shared" si="12"/>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88" t="s">
        <v>538</v>
      </c>
      <c r="G224" s="35"/>
      <c r="H224" s="87">
        <v>1000</v>
      </c>
      <c r="I224" s="16">
        <f t="shared" si="12"/>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226</v>
      </c>
      <c r="D225" s="94" t="s">
        <v>407</v>
      </c>
      <c r="E225" s="15">
        <v>1</v>
      </c>
      <c r="F225" s="88" t="s">
        <v>266</v>
      </c>
      <c r="G225" s="35"/>
      <c r="H225" s="87">
        <v>1000</v>
      </c>
      <c r="I225" s="16">
        <f t="shared" si="12"/>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3">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3"/>
        <v>4</v>
      </c>
      <c r="F228" s="24"/>
      <c r="G228" s="16">
        <f>SUMIF($A$205:$A$209,"MEMBRO",$G$205:$G$209)</f>
        <v>0</v>
      </c>
      <c r="H228" s="16">
        <f>SUMIF($A$205:$A$209,"MEMBRO",$H$205:$H$209)</f>
        <v>4000</v>
      </c>
      <c r="I228" s="16">
        <f t="shared" ref="I228:I232" si="14">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3"/>
        <v>1</v>
      </c>
      <c r="F229" s="24"/>
      <c r="G229" s="16">
        <f>SUMIF($A$213:$A$218,"PRESIDENTE",$G$213:$G$218)</f>
        <v>0</v>
      </c>
      <c r="H229" s="16">
        <f>SUMIF($A$213:$A$218,"PRESIDENTE",$H$213:$H$218)</f>
        <v>2400</v>
      </c>
      <c r="I229" s="16">
        <f t="shared" si="14"/>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3"/>
        <v>4</v>
      </c>
      <c r="F230" s="24"/>
      <c r="G230" s="16">
        <f>SUMIF($A$213:$A$218,"MEMBRO",$G$213:$G$218)</f>
        <v>0</v>
      </c>
      <c r="H230" s="16">
        <f>SUMIF($A$213:$A$218,"MEMBRO",$H$213:$H$218)</f>
        <v>4000</v>
      </c>
      <c r="I230" s="16">
        <f t="shared" si="14"/>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3"/>
        <v>1</v>
      </c>
      <c r="F231" s="24"/>
      <c r="G231" s="16">
        <f>SUMIF($A$220:$A$225,"PRESIDENTE",$G$220:$G$225)</f>
        <v>0</v>
      </c>
      <c r="H231" s="16">
        <f>SUMIF($A$220:$A$225,"PRESIDENTE",$H$220:$H$225)</f>
        <v>2400</v>
      </c>
      <c r="I231" s="16">
        <f t="shared" si="14"/>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3"/>
        <v>4</v>
      </c>
      <c r="F232" s="24"/>
      <c r="G232" s="16">
        <f>SUMIF($A$220:$A$225,"MEMBRO",$G$205:$G$225)</f>
        <v>0</v>
      </c>
      <c r="H232" s="16">
        <f>SUMIF($A$220:$A$225,"MEMBRO",$H$220:$H$225)</f>
        <v>4000</v>
      </c>
      <c r="I232" s="16">
        <f t="shared" si="14"/>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5">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5"/>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5"/>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5"/>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5"/>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5"/>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5"/>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5"/>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6">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6"/>
        <v>7</v>
      </c>
      <c r="F248" s="24"/>
      <c r="G248" s="16">
        <f>SUMIF($A$238:$A$245,"MEMBRO",$G$238:$G$245)</f>
        <v>0</v>
      </c>
      <c r="H248" s="16">
        <f>SUMIF($A$238:$A$245,"MEMBRO",$H$238:$H$245)</f>
        <v>30390.920000000006</v>
      </c>
      <c r="I248" s="16">
        <f t="shared" ref="I248" si="17">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8">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8"/>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8"/>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9">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9"/>
        <v>2</v>
      </c>
      <c r="F259" s="24"/>
      <c r="G259" s="16">
        <f>SUMIF($A$254:$A$256,"MEMBRO",$G$254:$G$256)</f>
        <v>0</v>
      </c>
      <c r="H259" s="16">
        <f>SUMIF($A$254:$A$256,"MEMBRO",$H$254:$H$256)</f>
        <v>3473.24</v>
      </c>
      <c r="I259" s="16">
        <f t="shared" ref="I259" si="20">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1">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1"/>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1"/>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2">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2"/>
        <v>2</v>
      </c>
      <c r="F270" s="24"/>
      <c r="G270" s="16">
        <f>SUMIF($A$265:$A$267,"MEMBRO",$G$265:$G$267)</f>
        <v>0</v>
      </c>
      <c r="H270" s="16">
        <f>SUMIF($A$265:$A$267,"MEMBRO",$H$265:$H$267)</f>
        <v>3473.24</v>
      </c>
      <c r="I270" s="16">
        <f t="shared" ref="I270" si="23">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4">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5">IF(ISBLANK(A276),0,IF(B276="FGS-1",1200.69,732.55))</f>
        <v>1200.69</v>
      </c>
      <c r="I276" s="87">
        <f t="shared" si="24"/>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5"/>
        <v>1200.69</v>
      </c>
      <c r="I277" s="87">
        <f t="shared" si="24"/>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80" t="s">
        <v>392</v>
      </c>
      <c r="B278" s="93" t="s">
        <v>93</v>
      </c>
      <c r="C278" s="79" t="s">
        <v>226</v>
      </c>
      <c r="D278" s="71" t="s">
        <v>407</v>
      </c>
      <c r="E278" s="53">
        <v>1</v>
      </c>
      <c r="F278" s="85" t="s">
        <v>541</v>
      </c>
      <c r="G278" s="54">
        <v>0</v>
      </c>
      <c r="H278" s="86">
        <f t="shared" si="25"/>
        <v>1200.69</v>
      </c>
      <c r="I278" s="87">
        <f t="shared" si="24"/>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55" t="s">
        <v>394</v>
      </c>
      <c r="B279" s="93" t="s">
        <v>93</v>
      </c>
      <c r="C279" s="79" t="s">
        <v>223</v>
      </c>
      <c r="D279" s="71" t="s">
        <v>407</v>
      </c>
      <c r="E279" s="53">
        <v>1</v>
      </c>
      <c r="F279" s="83" t="s">
        <v>412</v>
      </c>
      <c r="G279" s="54">
        <v>0</v>
      </c>
      <c r="H279" s="86">
        <f t="shared" si="25"/>
        <v>1200.69</v>
      </c>
      <c r="I279" s="87">
        <f t="shared" si="24"/>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5"/>
        <v>1200.69</v>
      </c>
      <c r="I280" s="87">
        <f t="shared" si="24"/>
        <v>1200.69</v>
      </c>
    </row>
    <row r="281" spans="1:30" ht="14.5" x14ac:dyDescent="0.3">
      <c r="A281" s="55" t="s">
        <v>394</v>
      </c>
      <c r="B281" s="93" t="s">
        <v>93</v>
      </c>
      <c r="C281" s="77" t="s">
        <v>223</v>
      </c>
      <c r="D281" s="71" t="s">
        <v>407</v>
      </c>
      <c r="E281" s="53">
        <v>1</v>
      </c>
      <c r="F281" s="83" t="s">
        <v>414</v>
      </c>
      <c r="G281" s="54">
        <v>0</v>
      </c>
      <c r="H281" s="86">
        <f t="shared" si="25"/>
        <v>1200.69</v>
      </c>
      <c r="I281" s="87">
        <f t="shared" si="24"/>
        <v>1200.69</v>
      </c>
    </row>
    <row r="282" spans="1:30" ht="14.5" x14ac:dyDescent="0.3">
      <c r="A282" s="55" t="s">
        <v>394</v>
      </c>
      <c r="B282" s="93" t="s">
        <v>93</v>
      </c>
      <c r="C282" s="77" t="s">
        <v>223</v>
      </c>
      <c r="D282" s="71" t="s">
        <v>407</v>
      </c>
      <c r="E282" s="53">
        <v>1</v>
      </c>
      <c r="F282" s="83" t="s">
        <v>415</v>
      </c>
      <c r="G282" s="54">
        <v>0</v>
      </c>
      <c r="H282" s="86">
        <f t="shared" si="25"/>
        <v>1200.69</v>
      </c>
      <c r="I282" s="87">
        <f t="shared" si="24"/>
        <v>1200.69</v>
      </c>
    </row>
    <row r="283" spans="1:30" ht="14.5" x14ac:dyDescent="0.3">
      <c r="A283" s="80" t="s">
        <v>393</v>
      </c>
      <c r="B283" s="93" t="s">
        <v>93</v>
      </c>
      <c r="C283" s="77" t="s">
        <v>226</v>
      </c>
      <c r="D283" s="71" t="s">
        <v>407</v>
      </c>
      <c r="E283" s="53">
        <v>1</v>
      </c>
      <c r="F283" s="85" t="s">
        <v>416</v>
      </c>
      <c r="G283" s="54">
        <v>0</v>
      </c>
      <c r="H283" s="86">
        <f t="shared" si="25"/>
        <v>1200.69</v>
      </c>
      <c r="I283" s="87">
        <f t="shared" si="24"/>
        <v>1200.69</v>
      </c>
    </row>
    <row r="284" spans="1:30" ht="14.5" x14ac:dyDescent="0.3">
      <c r="A284" s="55" t="s">
        <v>395</v>
      </c>
      <c r="B284" s="93" t="s">
        <v>93</v>
      </c>
      <c r="C284" s="79" t="s">
        <v>226</v>
      </c>
      <c r="D284" s="71" t="s">
        <v>407</v>
      </c>
      <c r="E284" s="53">
        <v>1</v>
      </c>
      <c r="F284" s="83" t="s">
        <v>417</v>
      </c>
      <c r="G284" s="54">
        <v>0</v>
      </c>
      <c r="H284" s="86">
        <f t="shared" si="25"/>
        <v>1200.69</v>
      </c>
      <c r="I284" s="87">
        <f t="shared" si="24"/>
        <v>1200.69</v>
      </c>
    </row>
    <row r="285" spans="1:30" ht="14.5" x14ac:dyDescent="0.3">
      <c r="A285" s="55" t="s">
        <v>551</v>
      </c>
      <c r="B285" s="93" t="s">
        <v>93</v>
      </c>
      <c r="C285" s="79" t="s">
        <v>224</v>
      </c>
      <c r="D285" s="71" t="s">
        <v>407</v>
      </c>
      <c r="E285" s="53">
        <v>1</v>
      </c>
      <c r="F285" s="83" t="s">
        <v>542</v>
      </c>
      <c r="G285" s="54">
        <v>0</v>
      </c>
      <c r="H285" s="86">
        <f t="shared" si="25"/>
        <v>1200.69</v>
      </c>
      <c r="I285" s="87">
        <f t="shared" si="24"/>
        <v>1200.69</v>
      </c>
    </row>
    <row r="286" spans="1:30" ht="14.5" x14ac:dyDescent="0.3">
      <c r="A286" s="55" t="s">
        <v>393</v>
      </c>
      <c r="B286" s="93" t="s">
        <v>93</v>
      </c>
      <c r="C286" s="79" t="s">
        <v>219</v>
      </c>
      <c r="D286" s="71" t="s">
        <v>407</v>
      </c>
      <c r="E286" s="53">
        <v>1</v>
      </c>
      <c r="F286" s="83" t="s">
        <v>419</v>
      </c>
      <c r="G286" s="54">
        <v>0</v>
      </c>
      <c r="H286" s="86">
        <f t="shared" si="25"/>
        <v>1200.69</v>
      </c>
      <c r="I286" s="87">
        <f t="shared" si="24"/>
        <v>1200.69</v>
      </c>
    </row>
    <row r="287" spans="1:30" ht="14.5" x14ac:dyDescent="0.3">
      <c r="A287" s="55" t="s">
        <v>552</v>
      </c>
      <c r="B287" s="93" t="s">
        <v>93</v>
      </c>
      <c r="C287" s="79" t="s">
        <v>222</v>
      </c>
      <c r="D287" s="71" t="s">
        <v>407</v>
      </c>
      <c r="E287" s="53">
        <v>1</v>
      </c>
      <c r="F287" s="83" t="s">
        <v>539</v>
      </c>
      <c r="G287" s="54">
        <v>0</v>
      </c>
      <c r="H287" s="86">
        <f t="shared" si="25"/>
        <v>1200.69</v>
      </c>
      <c r="I287" s="87">
        <f t="shared" si="24"/>
        <v>1200.69</v>
      </c>
    </row>
    <row r="288" spans="1:30" ht="14.5" x14ac:dyDescent="0.3">
      <c r="A288" s="55" t="s">
        <v>398</v>
      </c>
      <c r="B288" s="93" t="s">
        <v>448</v>
      </c>
      <c r="C288" s="79" t="s">
        <v>220</v>
      </c>
      <c r="D288" s="71" t="s">
        <v>407</v>
      </c>
      <c r="E288" s="53">
        <v>1</v>
      </c>
      <c r="F288" s="83" t="s">
        <v>421</v>
      </c>
      <c r="G288" s="54">
        <v>0</v>
      </c>
      <c r="H288" s="86">
        <f t="shared" si="25"/>
        <v>732.55</v>
      </c>
      <c r="I288" s="87">
        <f t="shared" si="24"/>
        <v>732.55</v>
      </c>
    </row>
    <row r="289" spans="1:30" ht="14.5" x14ac:dyDescent="0.3">
      <c r="A289" s="55" t="s">
        <v>393</v>
      </c>
      <c r="B289" s="93" t="s">
        <v>448</v>
      </c>
      <c r="C289" s="79" t="s">
        <v>219</v>
      </c>
      <c r="D289" s="71" t="s">
        <v>407</v>
      </c>
      <c r="E289" s="53">
        <v>1</v>
      </c>
      <c r="F289" s="83" t="s">
        <v>422</v>
      </c>
      <c r="G289" s="54">
        <v>0</v>
      </c>
      <c r="H289" s="86">
        <f t="shared" si="25"/>
        <v>732.55</v>
      </c>
      <c r="I289" s="87">
        <f t="shared" si="24"/>
        <v>732.55</v>
      </c>
    </row>
    <row r="290" spans="1:30" ht="14.5" x14ac:dyDescent="0.3">
      <c r="A290" s="55" t="s">
        <v>395</v>
      </c>
      <c r="B290" s="93" t="s">
        <v>448</v>
      </c>
      <c r="C290" s="79" t="s">
        <v>219</v>
      </c>
      <c r="D290" s="71" t="s">
        <v>407</v>
      </c>
      <c r="E290" s="53">
        <v>1</v>
      </c>
      <c r="F290" s="83" t="s">
        <v>423</v>
      </c>
      <c r="G290" s="54">
        <v>0</v>
      </c>
      <c r="H290" s="86">
        <f t="shared" si="25"/>
        <v>732.55</v>
      </c>
      <c r="I290" s="87">
        <f t="shared" si="24"/>
        <v>732.55</v>
      </c>
    </row>
    <row r="291" spans="1:30" ht="14.5" x14ac:dyDescent="0.3">
      <c r="A291" s="55" t="s">
        <v>399</v>
      </c>
      <c r="B291" s="93" t="s">
        <v>448</v>
      </c>
      <c r="C291" s="79" t="s">
        <v>220</v>
      </c>
      <c r="D291" s="71" t="s">
        <v>407</v>
      </c>
      <c r="E291" s="53">
        <v>1</v>
      </c>
      <c r="F291" s="83" t="s">
        <v>424</v>
      </c>
      <c r="G291" s="54">
        <v>0</v>
      </c>
      <c r="H291" s="86">
        <f t="shared" si="25"/>
        <v>732.55</v>
      </c>
      <c r="I291" s="87">
        <f t="shared" si="24"/>
        <v>732.55</v>
      </c>
    </row>
    <row r="292" spans="1:30" ht="14.5" x14ac:dyDescent="0.3">
      <c r="A292" s="55" t="s">
        <v>400</v>
      </c>
      <c r="B292" s="93" t="s">
        <v>448</v>
      </c>
      <c r="C292" s="79" t="s">
        <v>225</v>
      </c>
      <c r="D292" s="71" t="s">
        <v>407</v>
      </c>
      <c r="E292" s="53">
        <v>1</v>
      </c>
      <c r="F292" s="83" t="s">
        <v>425</v>
      </c>
      <c r="G292" s="54">
        <v>0</v>
      </c>
      <c r="H292" s="86">
        <f t="shared" si="25"/>
        <v>732.55</v>
      </c>
      <c r="I292" s="87">
        <f t="shared" si="24"/>
        <v>732.55</v>
      </c>
    </row>
    <row r="293" spans="1:30" ht="14.5" x14ac:dyDescent="0.3">
      <c r="A293" s="55" t="s">
        <v>401</v>
      </c>
      <c r="B293" s="93" t="s">
        <v>448</v>
      </c>
      <c r="C293" s="79" t="s">
        <v>224</v>
      </c>
      <c r="D293" s="71" t="s">
        <v>407</v>
      </c>
      <c r="E293" s="53">
        <v>1</v>
      </c>
      <c r="F293" s="83" t="s">
        <v>426</v>
      </c>
      <c r="G293" s="54">
        <v>0</v>
      </c>
      <c r="H293" s="86">
        <f t="shared" si="25"/>
        <v>732.55</v>
      </c>
      <c r="I293" s="87">
        <f t="shared" si="24"/>
        <v>732.55</v>
      </c>
    </row>
    <row r="294" spans="1:30" ht="14.5" x14ac:dyDescent="0.3">
      <c r="A294" s="55" t="s">
        <v>553</v>
      </c>
      <c r="B294" s="93" t="s">
        <v>448</v>
      </c>
      <c r="C294" s="79" t="s">
        <v>224</v>
      </c>
      <c r="D294" s="71" t="s">
        <v>407</v>
      </c>
      <c r="E294" s="53">
        <v>1</v>
      </c>
      <c r="F294" s="83" t="s">
        <v>543</v>
      </c>
      <c r="G294" s="54">
        <v>0</v>
      </c>
      <c r="H294" s="86">
        <f t="shared" si="25"/>
        <v>732.55</v>
      </c>
      <c r="I294" s="87">
        <f t="shared" si="24"/>
        <v>732.55</v>
      </c>
    </row>
    <row r="295" spans="1:30" ht="14.5" x14ac:dyDescent="0.3">
      <c r="A295" s="55" t="s">
        <v>403</v>
      </c>
      <c r="B295" s="93" t="s">
        <v>448</v>
      </c>
      <c r="C295" s="79" t="s">
        <v>222</v>
      </c>
      <c r="D295" s="71" t="s">
        <v>407</v>
      </c>
      <c r="E295" s="53">
        <v>1</v>
      </c>
      <c r="F295" s="83" t="s">
        <v>428</v>
      </c>
      <c r="G295" s="54">
        <v>0</v>
      </c>
      <c r="H295" s="86">
        <f t="shared" si="25"/>
        <v>732.55</v>
      </c>
      <c r="I295" s="87">
        <f t="shared" si="24"/>
        <v>732.55</v>
      </c>
    </row>
    <row r="296" spans="1:30" ht="14.5" x14ac:dyDescent="0.3">
      <c r="A296" s="55" t="s">
        <v>398</v>
      </c>
      <c r="B296" s="93" t="s">
        <v>448</v>
      </c>
      <c r="C296" s="79" t="s">
        <v>220</v>
      </c>
      <c r="D296" s="71" t="s">
        <v>407</v>
      </c>
      <c r="E296" s="53">
        <v>1</v>
      </c>
      <c r="F296" s="83" t="s">
        <v>429</v>
      </c>
      <c r="G296" s="54">
        <v>0</v>
      </c>
      <c r="H296" s="86">
        <f t="shared" si="25"/>
        <v>732.55</v>
      </c>
      <c r="I296" s="87">
        <f t="shared" si="24"/>
        <v>732.55</v>
      </c>
    </row>
    <row r="297" spans="1:30" ht="14.5" x14ac:dyDescent="0.3">
      <c r="A297" s="55" t="s">
        <v>403</v>
      </c>
      <c r="B297" s="93" t="s">
        <v>448</v>
      </c>
      <c r="C297" s="79" t="s">
        <v>220</v>
      </c>
      <c r="D297" s="71" t="s">
        <v>407</v>
      </c>
      <c r="E297" s="53">
        <v>1</v>
      </c>
      <c r="F297" s="83" t="s">
        <v>544</v>
      </c>
      <c r="G297" s="54">
        <v>0</v>
      </c>
      <c r="H297" s="86">
        <f t="shared" si="25"/>
        <v>732.55</v>
      </c>
      <c r="I297" s="87">
        <f t="shared" si="24"/>
        <v>732.55</v>
      </c>
    </row>
    <row r="298" spans="1:30" ht="14.5" x14ac:dyDescent="0.3">
      <c r="A298" s="55" t="s">
        <v>404</v>
      </c>
      <c r="B298" s="93" t="s">
        <v>448</v>
      </c>
      <c r="C298" s="79" t="s">
        <v>220</v>
      </c>
      <c r="D298" s="71" t="s">
        <v>407</v>
      </c>
      <c r="E298" s="53">
        <v>1</v>
      </c>
      <c r="F298" s="83" t="s">
        <v>431</v>
      </c>
      <c r="G298" s="54">
        <v>0</v>
      </c>
      <c r="H298" s="86">
        <f t="shared" si="25"/>
        <v>732.55</v>
      </c>
      <c r="I298" s="87">
        <f t="shared" si="24"/>
        <v>732.55</v>
      </c>
    </row>
    <row r="299" spans="1:30" ht="14.5" x14ac:dyDescent="0.3">
      <c r="A299" s="55" t="s">
        <v>405</v>
      </c>
      <c r="B299" s="93" t="s">
        <v>448</v>
      </c>
      <c r="C299" s="79" t="s">
        <v>219</v>
      </c>
      <c r="D299" s="71" t="s">
        <v>407</v>
      </c>
      <c r="E299" s="53">
        <v>1</v>
      </c>
      <c r="F299" s="83" t="s">
        <v>432</v>
      </c>
      <c r="G299" s="54">
        <v>0</v>
      </c>
      <c r="H299" s="86">
        <f t="shared" si="25"/>
        <v>732.55</v>
      </c>
      <c r="I299" s="87">
        <f t="shared" si="24"/>
        <v>732.55</v>
      </c>
    </row>
    <row r="300" spans="1:30" ht="14.5" x14ac:dyDescent="0.3">
      <c r="A300" s="55" t="s">
        <v>554</v>
      </c>
      <c r="B300" s="93" t="s">
        <v>448</v>
      </c>
      <c r="C300" s="79" t="s">
        <v>222</v>
      </c>
      <c r="D300" s="71" t="s">
        <v>407</v>
      </c>
      <c r="E300" s="53">
        <v>1</v>
      </c>
      <c r="F300" s="83" t="s">
        <v>545</v>
      </c>
      <c r="G300" s="54">
        <v>0</v>
      </c>
      <c r="H300" s="86">
        <f t="shared" si="25"/>
        <v>732.55</v>
      </c>
      <c r="I300" s="87">
        <f t="shared" si="24"/>
        <v>732.55</v>
      </c>
    </row>
    <row r="301" spans="1:30" ht="14.5" x14ac:dyDescent="0.3">
      <c r="A301" s="55" t="s">
        <v>403</v>
      </c>
      <c r="B301" s="93" t="s">
        <v>448</v>
      </c>
      <c r="C301" s="79" t="s">
        <v>219</v>
      </c>
      <c r="D301" s="71" t="s">
        <v>407</v>
      </c>
      <c r="E301" s="53">
        <v>1</v>
      </c>
      <c r="F301" s="83" t="s">
        <v>434</v>
      </c>
      <c r="G301" s="54">
        <v>0</v>
      </c>
      <c r="H301" s="86">
        <f t="shared" si="25"/>
        <v>732.55</v>
      </c>
      <c r="I301" s="87">
        <f t="shared" si="24"/>
        <v>732.55</v>
      </c>
    </row>
    <row r="302" spans="1:30" ht="14.5" x14ac:dyDescent="0.3">
      <c r="A302" s="55" t="s">
        <v>396</v>
      </c>
      <c r="B302" s="93" t="s">
        <v>448</v>
      </c>
      <c r="C302" s="79" t="s">
        <v>225</v>
      </c>
      <c r="D302" s="71" t="s">
        <v>407</v>
      </c>
      <c r="E302" s="53">
        <v>1</v>
      </c>
      <c r="F302" s="83" t="s">
        <v>418</v>
      </c>
      <c r="G302" s="54">
        <v>0</v>
      </c>
      <c r="H302" s="86">
        <f t="shared" si="25"/>
        <v>732.55</v>
      </c>
      <c r="I302" s="87">
        <f t="shared" si="24"/>
        <v>732.55</v>
      </c>
    </row>
    <row r="303" spans="1:30" ht="14.5" x14ac:dyDescent="0.3">
      <c r="A303" s="113" t="s">
        <v>397</v>
      </c>
      <c r="B303" s="93" t="s">
        <v>448</v>
      </c>
      <c r="C303" s="79" t="s">
        <v>225</v>
      </c>
      <c r="D303" s="71" t="s">
        <v>407</v>
      </c>
      <c r="E303" s="53">
        <v>1</v>
      </c>
      <c r="F303" s="83" t="s">
        <v>420</v>
      </c>
      <c r="G303" s="54">
        <v>0</v>
      </c>
      <c r="H303" s="86">
        <f t="shared" si="25"/>
        <v>732.55</v>
      </c>
      <c r="I303" s="87">
        <f t="shared" si="24"/>
        <v>732.55</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55" t="s">
        <v>555</v>
      </c>
      <c r="B304" s="93" t="s">
        <v>448</v>
      </c>
      <c r="C304" s="79" t="s">
        <v>219</v>
      </c>
      <c r="D304" s="71" t="s">
        <v>407</v>
      </c>
      <c r="E304" s="53">
        <v>1</v>
      </c>
      <c r="F304" s="83" t="s">
        <v>546</v>
      </c>
      <c r="G304" s="74">
        <v>0</v>
      </c>
      <c r="H304" s="86">
        <f t="shared" si="25"/>
        <v>732.55</v>
      </c>
      <c r="I304" s="87">
        <f t="shared" si="24"/>
        <v>732.55</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55" t="s">
        <v>402</v>
      </c>
      <c r="B305" s="93" t="s">
        <v>448</v>
      </c>
      <c r="C305" s="79" t="s">
        <v>225</v>
      </c>
      <c r="D305" s="71" t="s">
        <v>407</v>
      </c>
      <c r="E305" s="53">
        <v>1</v>
      </c>
      <c r="F305" s="83" t="s">
        <v>433</v>
      </c>
      <c r="G305" s="35">
        <v>0</v>
      </c>
      <c r="H305" s="86">
        <f t="shared" si="25"/>
        <v>732.55</v>
      </c>
      <c r="I305" s="87">
        <f t="shared" si="24"/>
        <v>732.55</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6">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18</v>
      </c>
      <c r="D308" s="23">
        <v>0</v>
      </c>
      <c r="E308" s="23">
        <f t="shared" si="26"/>
        <v>18</v>
      </c>
      <c r="F308" s="27"/>
      <c r="G308" s="16">
        <f>SUMIF($B$275:$B$305,"FGS-2",$G$275:$G$305)</f>
        <v>0</v>
      </c>
      <c r="H308" s="16">
        <f>SUMIF($B$275:$B$305,"FGS-2",$H$275:$H$305)</f>
        <v>13185.899999999996</v>
      </c>
      <c r="I308" s="16">
        <f>SUMIF($B$275:$B$305,"FGS-2",$I$275:$I$305)</f>
        <v>13185.899999999996</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6"/>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6"/>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6"/>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6"/>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 t="shared" ref="C313:E313" si="27">SUM(C307:C312)</f>
        <v>31</v>
      </c>
      <c r="D313" s="20">
        <f t="shared" si="27"/>
        <v>0</v>
      </c>
      <c r="E313" s="20">
        <f t="shared" si="27"/>
        <v>31</v>
      </c>
      <c r="F313" s="36"/>
      <c r="G313" s="39">
        <f t="shared" ref="G313:H313" si="28">SUM(G307:G312)</f>
        <v>0</v>
      </c>
      <c r="H313" s="39">
        <f t="shared" si="28"/>
        <v>28794.870000000003</v>
      </c>
      <c r="I313" s="39">
        <f>SUM(I307:I312)</f>
        <v>28794.870000000003</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221</v>
      </c>
      <c r="D316" s="20">
        <f>SUM(D188+D200+D233+D249+D260+D271+D313)</f>
        <v>7</v>
      </c>
      <c r="E316" s="20">
        <f>SUM(E188+E200+E233+E249+E260+E271+E313)</f>
        <v>228</v>
      </c>
      <c r="F316" s="21"/>
      <c r="G316" s="39">
        <f>SUM(H188+G200+G233+G249+G260+G271+G313)</f>
        <v>128619.28999999998</v>
      </c>
      <c r="H316" s="39">
        <f>SUM(I188+H200+H233+H249+H260+H271+H313)</f>
        <v>694601.34999999986</v>
      </c>
      <c r="I316" s="39">
        <f>SUM(J188+I200+I233+I249+I260+I271+I313)</f>
        <v>846808.33000000007</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EB737B05-ABDB-45ED-8D41-47C5FA44BA29}">
      <formula1>"FDA,FDA-1,FDA-2,FDA-3,FDA-4"</formula1>
    </dataValidation>
    <dataValidation type="list" allowBlank="1" sqref="B7:B174" xr:uid="{2B6FD1B0-1FA1-4694-90B0-16DCAC346A2D}">
      <formula1>"DAS,DAS-1,DAS-2,DAS-3,DAS-4,DAS-5,CAA-1,CAA-2,CAA-3,CAA-4,CAA-5"</formula1>
    </dataValidation>
    <dataValidation type="list" allowBlank="1" sqref="D7:D174 D192:D193 D254:D256 D205:D209 D213:D217 D275:D305 D265:D267 D238:D245 D221:D225" xr:uid="{8B0C3CE4-141F-44DE-9D62-6A49680FB4D5}">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7BF68-5A70-4223-9354-DBC65D740E2E}">
  <dimension ref="A1:AD1038"/>
  <sheetViews>
    <sheetView topLeftCell="A282" zoomScale="75" zoomScaleNormal="75" workbookViewId="0">
      <selection activeCell="C294" sqref="C294"/>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9.83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502</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4" t="s">
        <v>179</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182</v>
      </c>
      <c r="B7" s="100" t="s">
        <v>39</v>
      </c>
      <c r="C7" s="100" t="s">
        <v>220</v>
      </c>
      <c r="D7" s="94" t="s">
        <v>227</v>
      </c>
      <c r="E7" s="53">
        <v>1</v>
      </c>
      <c r="F7" s="90" t="s">
        <v>557</v>
      </c>
      <c r="G7" s="54">
        <v>0</v>
      </c>
      <c r="H7" s="101">
        <v>431.89</v>
      </c>
      <c r="I7" s="101">
        <v>1727.55</v>
      </c>
      <c r="J7" s="102">
        <f t="shared" ref="J7:J70" si="0">H7+I7</f>
        <v>2159.44</v>
      </c>
      <c r="K7" s="17"/>
      <c r="L7" s="17"/>
      <c r="M7" s="17"/>
      <c r="N7" s="17"/>
      <c r="O7" s="17"/>
      <c r="P7" s="17"/>
      <c r="Q7" s="17"/>
      <c r="R7" s="18"/>
      <c r="S7" s="18"/>
      <c r="T7" s="18"/>
      <c r="U7" s="18"/>
      <c r="V7" s="18"/>
      <c r="W7" s="18"/>
      <c r="X7" s="18"/>
      <c r="Y7" s="18"/>
      <c r="Z7" s="18"/>
      <c r="AA7" s="5"/>
      <c r="AB7" s="5"/>
      <c r="AC7" s="5"/>
      <c r="AD7" s="5"/>
    </row>
    <row r="8" spans="1:30" ht="14.5" x14ac:dyDescent="0.3">
      <c r="A8" s="56" t="s">
        <v>181</v>
      </c>
      <c r="B8" s="103" t="s">
        <v>33</v>
      </c>
      <c r="C8" s="100" t="s">
        <v>220</v>
      </c>
      <c r="D8" s="94" t="s">
        <v>227</v>
      </c>
      <c r="E8" s="53">
        <v>1</v>
      </c>
      <c r="F8" s="61" t="s">
        <v>229</v>
      </c>
      <c r="G8" s="54">
        <v>0</v>
      </c>
      <c r="H8" s="101">
        <v>930.22</v>
      </c>
      <c r="I8" s="101">
        <v>3720.87</v>
      </c>
      <c r="J8" s="102">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103" t="s">
        <v>37</v>
      </c>
      <c r="C9" s="103" t="s">
        <v>221</v>
      </c>
      <c r="D9" s="94" t="s">
        <v>227</v>
      </c>
      <c r="E9" s="53">
        <v>1</v>
      </c>
      <c r="F9" s="60" t="s">
        <v>230</v>
      </c>
      <c r="G9" s="54">
        <v>0</v>
      </c>
      <c r="H9" s="101">
        <v>664.44</v>
      </c>
      <c r="I9" s="101">
        <v>2657.77</v>
      </c>
      <c r="J9" s="102">
        <f t="shared" si="0"/>
        <v>3322.21</v>
      </c>
      <c r="K9" s="47"/>
      <c r="L9" s="47"/>
      <c r="M9" s="47"/>
      <c r="N9" s="47"/>
      <c r="O9" s="47"/>
      <c r="P9" s="47"/>
      <c r="Q9" s="47"/>
    </row>
    <row r="10" spans="1:30" ht="14.5" x14ac:dyDescent="0.3">
      <c r="A10" s="56" t="s">
        <v>189</v>
      </c>
      <c r="B10" s="100" t="s">
        <v>31</v>
      </c>
      <c r="C10" s="100" t="s">
        <v>224</v>
      </c>
      <c r="D10" s="94" t="s">
        <v>227</v>
      </c>
      <c r="E10" s="53">
        <v>1</v>
      </c>
      <c r="F10" s="60" t="s">
        <v>513</v>
      </c>
      <c r="G10" s="54">
        <v>0</v>
      </c>
      <c r="H10" s="101">
        <v>1129.55</v>
      </c>
      <c r="I10" s="101">
        <v>4518.2</v>
      </c>
      <c r="J10" s="102">
        <f t="shared" si="0"/>
        <v>5647.75</v>
      </c>
    </row>
    <row r="11" spans="1:30" ht="14.5" x14ac:dyDescent="0.3">
      <c r="A11" s="56" t="s">
        <v>182</v>
      </c>
      <c r="B11" s="100" t="s">
        <v>39</v>
      </c>
      <c r="C11" s="100" t="s">
        <v>222</v>
      </c>
      <c r="D11" s="94" t="s">
        <v>227</v>
      </c>
      <c r="E11" s="53">
        <v>1</v>
      </c>
      <c r="F11" s="60" t="s">
        <v>231</v>
      </c>
      <c r="G11" s="54">
        <v>0</v>
      </c>
      <c r="H11" s="101">
        <v>431.89</v>
      </c>
      <c r="I11" s="101">
        <v>1727.55</v>
      </c>
      <c r="J11" s="102">
        <f t="shared" si="0"/>
        <v>2159.44</v>
      </c>
    </row>
    <row r="12" spans="1:30" ht="14.5" x14ac:dyDescent="0.3">
      <c r="A12" s="55" t="s">
        <v>180</v>
      </c>
      <c r="B12" s="103" t="s">
        <v>37</v>
      </c>
      <c r="C12" s="104" t="s">
        <v>219</v>
      </c>
      <c r="D12" s="94" t="s">
        <v>227</v>
      </c>
      <c r="E12" s="53">
        <v>1</v>
      </c>
      <c r="F12" s="121" t="s">
        <v>330</v>
      </c>
      <c r="G12" s="54">
        <v>0</v>
      </c>
      <c r="H12" s="101">
        <v>664.44</v>
      </c>
      <c r="I12" s="101">
        <v>2657.77</v>
      </c>
      <c r="J12" s="102">
        <f t="shared" si="0"/>
        <v>3322.21</v>
      </c>
    </row>
    <row r="13" spans="1:30" ht="14.5" x14ac:dyDescent="0.3">
      <c r="A13" s="55" t="s">
        <v>183</v>
      </c>
      <c r="B13" s="104" t="s">
        <v>27</v>
      </c>
      <c r="C13" s="104" t="s">
        <v>223</v>
      </c>
      <c r="D13" s="94" t="s">
        <v>227</v>
      </c>
      <c r="E13" s="53">
        <v>1</v>
      </c>
      <c r="F13" s="61" t="s">
        <v>232</v>
      </c>
      <c r="G13" s="54">
        <v>0</v>
      </c>
      <c r="H13" s="101">
        <v>1461.77</v>
      </c>
      <c r="I13" s="101">
        <v>5847.08</v>
      </c>
      <c r="J13" s="102">
        <f t="shared" si="0"/>
        <v>7308.85</v>
      </c>
    </row>
    <row r="14" spans="1:30" ht="14.5" x14ac:dyDescent="0.3">
      <c r="A14" s="55" t="s">
        <v>184</v>
      </c>
      <c r="B14" s="105" t="s">
        <v>29</v>
      </c>
      <c r="C14" s="103" t="s">
        <v>221</v>
      </c>
      <c r="D14" s="122" t="s">
        <v>407</v>
      </c>
      <c r="E14" s="53">
        <v>1</v>
      </c>
      <c r="F14" s="60" t="s">
        <v>233</v>
      </c>
      <c r="G14" s="54">
        <v>0</v>
      </c>
      <c r="H14" s="101"/>
      <c r="I14" s="101">
        <v>4916.8599999999997</v>
      </c>
      <c r="J14" s="102">
        <f t="shared" si="0"/>
        <v>4916.8599999999997</v>
      </c>
    </row>
    <row r="15" spans="1:30" ht="14.5" x14ac:dyDescent="0.3">
      <c r="A15" s="55" t="s">
        <v>183</v>
      </c>
      <c r="B15" s="104" t="s">
        <v>27</v>
      </c>
      <c r="C15" s="104" t="s">
        <v>219</v>
      </c>
      <c r="D15" s="94" t="s">
        <v>227</v>
      </c>
      <c r="E15" s="53">
        <v>1</v>
      </c>
      <c r="F15" s="61" t="s">
        <v>515</v>
      </c>
      <c r="G15" s="54">
        <v>0</v>
      </c>
      <c r="H15" s="101">
        <v>1461.77</v>
      </c>
      <c r="I15" s="101">
        <v>5847.08</v>
      </c>
      <c r="J15" s="102">
        <f t="shared" si="0"/>
        <v>7308.85</v>
      </c>
    </row>
    <row r="16" spans="1:30" ht="14.5" x14ac:dyDescent="0.3">
      <c r="A16" s="55" t="s">
        <v>195</v>
      </c>
      <c r="B16" s="105" t="s">
        <v>41</v>
      </c>
      <c r="C16" s="100" t="s">
        <v>220</v>
      </c>
      <c r="D16" s="94" t="s">
        <v>227</v>
      </c>
      <c r="E16" s="53">
        <v>1</v>
      </c>
      <c r="F16" s="61" t="s">
        <v>338</v>
      </c>
      <c r="G16" s="54">
        <v>0</v>
      </c>
      <c r="H16" s="101">
        <v>265.77999999999997</v>
      </c>
      <c r="I16" s="106">
        <v>1063.1099999999999</v>
      </c>
      <c r="J16" s="107">
        <f t="shared" si="0"/>
        <v>1328.8899999999999</v>
      </c>
    </row>
    <row r="17" spans="1:10" ht="14.5" x14ac:dyDescent="0.3">
      <c r="A17" s="55" t="s">
        <v>182</v>
      </c>
      <c r="B17" s="100" t="s">
        <v>39</v>
      </c>
      <c r="C17" s="104" t="s">
        <v>219</v>
      </c>
      <c r="D17" s="94" t="s">
        <v>227</v>
      </c>
      <c r="E17" s="53">
        <v>1</v>
      </c>
      <c r="F17" s="60" t="s">
        <v>235</v>
      </c>
      <c r="G17" s="54">
        <v>0</v>
      </c>
      <c r="H17" s="101">
        <v>431.89</v>
      </c>
      <c r="I17" s="101">
        <v>1727.55</v>
      </c>
      <c r="J17" s="102">
        <f t="shared" si="0"/>
        <v>2159.44</v>
      </c>
    </row>
    <row r="18" spans="1:10" ht="14.5" x14ac:dyDescent="0.3">
      <c r="A18" s="55" t="s">
        <v>181</v>
      </c>
      <c r="B18" s="104" t="s">
        <v>33</v>
      </c>
      <c r="C18" s="100" t="s">
        <v>224</v>
      </c>
      <c r="D18" s="94" t="s">
        <v>227</v>
      </c>
      <c r="E18" s="53">
        <v>1</v>
      </c>
      <c r="F18" s="60" t="s">
        <v>236</v>
      </c>
      <c r="G18" s="54">
        <v>0</v>
      </c>
      <c r="H18" s="101">
        <v>930.22</v>
      </c>
      <c r="I18" s="101">
        <v>3720.87</v>
      </c>
      <c r="J18" s="102">
        <f t="shared" si="0"/>
        <v>4651.09</v>
      </c>
    </row>
    <row r="19" spans="1:10" ht="14.5" x14ac:dyDescent="0.3">
      <c r="A19" s="55" t="s">
        <v>183</v>
      </c>
      <c r="B19" s="104" t="s">
        <v>27</v>
      </c>
      <c r="C19" s="100" t="s">
        <v>222</v>
      </c>
      <c r="D19" s="94" t="s">
        <v>227</v>
      </c>
      <c r="E19" s="53">
        <v>1</v>
      </c>
      <c r="F19" s="60" t="s">
        <v>238</v>
      </c>
      <c r="G19" s="54">
        <v>0</v>
      </c>
      <c r="H19" s="101">
        <v>1461.77</v>
      </c>
      <c r="I19" s="101">
        <v>5847.08</v>
      </c>
      <c r="J19" s="102">
        <f t="shared" si="0"/>
        <v>7308.85</v>
      </c>
    </row>
    <row r="20" spans="1:10" ht="26" x14ac:dyDescent="0.3">
      <c r="A20" s="55" t="s">
        <v>186</v>
      </c>
      <c r="B20" s="105" t="s">
        <v>41</v>
      </c>
      <c r="C20" s="105" t="s">
        <v>226</v>
      </c>
      <c r="D20" s="122" t="s">
        <v>407</v>
      </c>
      <c r="E20" s="53">
        <v>1</v>
      </c>
      <c r="F20" s="60" t="s">
        <v>242</v>
      </c>
      <c r="G20" s="54">
        <v>0</v>
      </c>
      <c r="H20" s="101"/>
      <c r="I20" s="106">
        <v>1063.1099999999999</v>
      </c>
      <c r="J20" s="107">
        <f t="shared" si="0"/>
        <v>1063.1099999999999</v>
      </c>
    </row>
    <row r="21" spans="1:10" ht="14.5" x14ac:dyDescent="0.3">
      <c r="A21" s="55" t="s">
        <v>180</v>
      </c>
      <c r="B21" s="103" t="s">
        <v>37</v>
      </c>
      <c r="C21" s="104" t="s">
        <v>223</v>
      </c>
      <c r="D21" s="94" t="s">
        <v>227</v>
      </c>
      <c r="E21" s="53">
        <v>1</v>
      </c>
      <c r="F21" s="60" t="s">
        <v>243</v>
      </c>
      <c r="G21" s="54">
        <v>0</v>
      </c>
      <c r="H21" s="101">
        <v>664.44</v>
      </c>
      <c r="I21" s="101">
        <v>2657.77</v>
      </c>
      <c r="J21" s="102">
        <f t="shared" si="0"/>
        <v>3322.21</v>
      </c>
    </row>
    <row r="22" spans="1:10" ht="14.5" x14ac:dyDescent="0.3">
      <c r="A22" s="55" t="s">
        <v>181</v>
      </c>
      <c r="B22" s="104" t="s">
        <v>33</v>
      </c>
      <c r="C22" s="100" t="s">
        <v>224</v>
      </c>
      <c r="D22" s="94" t="s">
        <v>227</v>
      </c>
      <c r="E22" s="53">
        <v>1</v>
      </c>
      <c r="F22" s="89" t="s">
        <v>380</v>
      </c>
      <c r="G22" s="54">
        <v>0</v>
      </c>
      <c r="H22" s="101">
        <v>930.22</v>
      </c>
      <c r="I22" s="101">
        <v>3720.87</v>
      </c>
      <c r="J22" s="102">
        <f t="shared" si="0"/>
        <v>4651.09</v>
      </c>
    </row>
    <row r="23" spans="1:10" ht="14.5" x14ac:dyDescent="0.3">
      <c r="A23" s="55" t="s">
        <v>187</v>
      </c>
      <c r="B23" s="105" t="s">
        <v>25</v>
      </c>
      <c r="C23" s="104" t="s">
        <v>223</v>
      </c>
      <c r="D23" s="94" t="s">
        <v>227</v>
      </c>
      <c r="E23" s="53">
        <v>1</v>
      </c>
      <c r="F23" s="60" t="s">
        <v>245</v>
      </c>
      <c r="G23" s="54">
        <v>0</v>
      </c>
      <c r="H23" s="101">
        <v>1993.32</v>
      </c>
      <c r="I23" s="101">
        <v>7973.3</v>
      </c>
      <c r="J23" s="102">
        <f t="shared" si="0"/>
        <v>9966.6200000000008</v>
      </c>
    </row>
    <row r="24" spans="1:10" ht="14.5" x14ac:dyDescent="0.3">
      <c r="A24" s="55" t="s">
        <v>188</v>
      </c>
      <c r="B24" s="105" t="s">
        <v>35</v>
      </c>
      <c r="C24" s="105" t="s">
        <v>226</v>
      </c>
      <c r="D24" s="94" t="s">
        <v>227</v>
      </c>
      <c r="E24" s="53">
        <v>1</v>
      </c>
      <c r="F24" s="60" t="s">
        <v>247</v>
      </c>
      <c r="G24" s="54">
        <v>0</v>
      </c>
      <c r="H24" s="101">
        <v>807.29</v>
      </c>
      <c r="I24" s="101">
        <v>3229.18</v>
      </c>
      <c r="J24" s="102">
        <f t="shared" si="0"/>
        <v>4036.47</v>
      </c>
    </row>
    <row r="25" spans="1:10" ht="14.5" x14ac:dyDescent="0.3">
      <c r="A25" s="55" t="s">
        <v>187</v>
      </c>
      <c r="B25" s="105" t="s">
        <v>25</v>
      </c>
      <c r="C25" s="100" t="s">
        <v>222</v>
      </c>
      <c r="D25" s="94" t="s">
        <v>227</v>
      </c>
      <c r="E25" s="53">
        <v>1</v>
      </c>
      <c r="F25" s="61" t="s">
        <v>248</v>
      </c>
      <c r="G25" s="54">
        <v>0</v>
      </c>
      <c r="H25" s="101">
        <v>1993.32</v>
      </c>
      <c r="I25" s="101">
        <v>7973.3</v>
      </c>
      <c r="J25" s="102">
        <f t="shared" si="0"/>
        <v>9966.6200000000008</v>
      </c>
    </row>
    <row r="26" spans="1:10" ht="14.5" x14ac:dyDescent="0.3">
      <c r="A26" s="55" t="s">
        <v>180</v>
      </c>
      <c r="B26" s="103" t="s">
        <v>37</v>
      </c>
      <c r="C26" s="104" t="s">
        <v>219</v>
      </c>
      <c r="D26" s="94" t="s">
        <v>227</v>
      </c>
      <c r="E26" s="53">
        <v>1</v>
      </c>
      <c r="F26" s="60" t="s">
        <v>249</v>
      </c>
      <c r="G26" s="54">
        <v>0</v>
      </c>
      <c r="H26" s="101">
        <v>664.44</v>
      </c>
      <c r="I26" s="101">
        <v>2657.77</v>
      </c>
      <c r="J26" s="102">
        <f t="shared" si="0"/>
        <v>3322.21</v>
      </c>
    </row>
    <row r="27" spans="1:10" ht="14.5" x14ac:dyDescent="0.3">
      <c r="A27" s="55" t="s">
        <v>183</v>
      </c>
      <c r="B27" s="104" t="s">
        <v>27</v>
      </c>
      <c r="C27" s="100" t="s">
        <v>224</v>
      </c>
      <c r="D27" s="94" t="s">
        <v>227</v>
      </c>
      <c r="E27" s="53">
        <v>1</v>
      </c>
      <c r="F27" s="60" t="s">
        <v>375</v>
      </c>
      <c r="G27" s="54">
        <v>0</v>
      </c>
      <c r="H27" s="101">
        <v>1461.77</v>
      </c>
      <c r="I27" s="101">
        <v>5847.08</v>
      </c>
      <c r="J27" s="102">
        <f t="shared" si="0"/>
        <v>7308.85</v>
      </c>
    </row>
    <row r="28" spans="1:10" ht="14.5" x14ac:dyDescent="0.3">
      <c r="A28" s="55" t="s">
        <v>180</v>
      </c>
      <c r="B28" s="103" t="s">
        <v>37</v>
      </c>
      <c r="C28" s="103" t="s">
        <v>221</v>
      </c>
      <c r="D28" s="94" t="s">
        <v>227</v>
      </c>
      <c r="E28" s="53">
        <v>1</v>
      </c>
      <c r="F28" s="60" t="s">
        <v>251</v>
      </c>
      <c r="G28" s="54">
        <v>0</v>
      </c>
      <c r="H28" s="101">
        <v>664.44</v>
      </c>
      <c r="I28" s="101">
        <v>2657.77</v>
      </c>
      <c r="J28" s="102">
        <f t="shared" si="0"/>
        <v>3322.21</v>
      </c>
    </row>
    <row r="29" spans="1:10" ht="14.5" x14ac:dyDescent="0.3">
      <c r="A29" s="55" t="s">
        <v>196</v>
      </c>
      <c r="B29" s="104" t="s">
        <v>33</v>
      </c>
      <c r="C29" s="100" t="s">
        <v>225</v>
      </c>
      <c r="D29" s="94" t="s">
        <v>227</v>
      </c>
      <c r="E29" s="53">
        <v>1</v>
      </c>
      <c r="F29" s="61" t="s">
        <v>518</v>
      </c>
      <c r="G29" s="54">
        <v>0</v>
      </c>
      <c r="H29" s="101">
        <v>930.22</v>
      </c>
      <c r="I29" s="101">
        <v>3720.87</v>
      </c>
      <c r="J29" s="102">
        <f t="shared" si="0"/>
        <v>4651.09</v>
      </c>
    </row>
    <row r="30" spans="1:10" ht="14.5" x14ac:dyDescent="0.3">
      <c r="A30" s="55" t="s">
        <v>181</v>
      </c>
      <c r="B30" s="104" t="s">
        <v>33</v>
      </c>
      <c r="C30" s="100" t="s">
        <v>222</v>
      </c>
      <c r="D30" s="94" t="s">
        <v>227</v>
      </c>
      <c r="E30" s="53">
        <v>1</v>
      </c>
      <c r="F30" s="60" t="s">
        <v>252</v>
      </c>
      <c r="G30" s="54">
        <v>0</v>
      </c>
      <c r="H30" s="101">
        <v>930.22</v>
      </c>
      <c r="I30" s="101">
        <v>3720.87</v>
      </c>
      <c r="J30" s="102">
        <f t="shared" si="0"/>
        <v>4651.09</v>
      </c>
    </row>
    <row r="31" spans="1:10" ht="14.5" x14ac:dyDescent="0.3">
      <c r="A31" s="55" t="s">
        <v>183</v>
      </c>
      <c r="B31" s="104" t="s">
        <v>27</v>
      </c>
      <c r="C31" s="103" t="s">
        <v>221</v>
      </c>
      <c r="D31" s="94" t="s">
        <v>227</v>
      </c>
      <c r="E31" s="53">
        <v>1</v>
      </c>
      <c r="F31" s="60" t="s">
        <v>253</v>
      </c>
      <c r="G31" s="54">
        <v>0</v>
      </c>
      <c r="H31" s="101">
        <v>1461.77</v>
      </c>
      <c r="I31" s="101">
        <v>5847.08</v>
      </c>
      <c r="J31" s="102">
        <f t="shared" si="0"/>
        <v>7308.85</v>
      </c>
    </row>
    <row r="32" spans="1:10" ht="14.5" x14ac:dyDescent="0.3">
      <c r="A32" s="55" t="s">
        <v>189</v>
      </c>
      <c r="B32" s="105" t="s">
        <v>31</v>
      </c>
      <c r="C32" s="103" t="s">
        <v>225</v>
      </c>
      <c r="D32" s="122" t="s">
        <v>407</v>
      </c>
      <c r="E32" s="53">
        <v>1</v>
      </c>
      <c r="F32" s="60" t="s">
        <v>254</v>
      </c>
      <c r="G32" s="54">
        <v>0</v>
      </c>
      <c r="H32" s="101"/>
      <c r="I32" s="101">
        <v>4518.2</v>
      </c>
      <c r="J32" s="102">
        <f t="shared" si="0"/>
        <v>4518.2</v>
      </c>
    </row>
    <row r="33" spans="1:10" ht="14.5" x14ac:dyDescent="0.3">
      <c r="A33" s="55" t="s">
        <v>190</v>
      </c>
      <c r="B33" s="105"/>
      <c r="C33" s="100" t="s">
        <v>224</v>
      </c>
      <c r="D33" s="94" t="s">
        <v>227</v>
      </c>
      <c r="E33" s="53">
        <v>1</v>
      </c>
      <c r="F33" s="60" t="s">
        <v>255</v>
      </c>
      <c r="G33" s="54">
        <v>0</v>
      </c>
      <c r="H33" s="101">
        <v>3198</v>
      </c>
      <c r="I33" s="101">
        <v>12792</v>
      </c>
      <c r="J33" s="102">
        <f t="shared" si="0"/>
        <v>15990</v>
      </c>
    </row>
    <row r="34" spans="1:10" ht="14.5" x14ac:dyDescent="0.3">
      <c r="A34" s="55" t="s">
        <v>180</v>
      </c>
      <c r="B34" s="103" t="s">
        <v>37</v>
      </c>
      <c r="C34" s="100" t="s">
        <v>224</v>
      </c>
      <c r="D34" s="94" t="s">
        <v>227</v>
      </c>
      <c r="E34" s="53">
        <v>1</v>
      </c>
      <c r="F34" s="60" t="s">
        <v>257</v>
      </c>
      <c r="G34" s="54">
        <v>0</v>
      </c>
      <c r="H34" s="101">
        <v>664.44</v>
      </c>
      <c r="I34" s="101">
        <v>2657.77</v>
      </c>
      <c r="J34" s="102">
        <f t="shared" si="0"/>
        <v>3322.21</v>
      </c>
    </row>
    <row r="35" spans="1:10" ht="26" x14ac:dyDescent="0.3">
      <c r="A35" s="55" t="s">
        <v>191</v>
      </c>
      <c r="B35" s="105" t="s">
        <v>31</v>
      </c>
      <c r="C35" s="104" t="s">
        <v>219</v>
      </c>
      <c r="D35" s="122" t="s">
        <v>407</v>
      </c>
      <c r="E35" s="53">
        <v>1</v>
      </c>
      <c r="F35" s="60" t="s">
        <v>258</v>
      </c>
      <c r="G35" s="54">
        <v>0</v>
      </c>
      <c r="H35" s="101"/>
      <c r="I35" s="101">
        <v>4518.2</v>
      </c>
      <c r="J35" s="102">
        <f t="shared" si="0"/>
        <v>4518.2</v>
      </c>
    </row>
    <row r="36" spans="1:10" ht="14.5" x14ac:dyDescent="0.3">
      <c r="A36" s="55" t="s">
        <v>183</v>
      </c>
      <c r="B36" s="104" t="s">
        <v>27</v>
      </c>
      <c r="C36" s="100" t="s">
        <v>222</v>
      </c>
      <c r="D36" s="122" t="s">
        <v>461</v>
      </c>
      <c r="E36" s="53">
        <v>1</v>
      </c>
      <c r="F36" s="90" t="s">
        <v>246</v>
      </c>
      <c r="G36" s="54">
        <v>0</v>
      </c>
      <c r="H36" s="101"/>
      <c r="I36" s="101">
        <v>5847.08</v>
      </c>
      <c r="J36" s="102">
        <f t="shared" si="0"/>
        <v>5847.08</v>
      </c>
    </row>
    <row r="37" spans="1:10" ht="14.5" x14ac:dyDescent="0.3">
      <c r="A37" s="55" t="s">
        <v>192</v>
      </c>
      <c r="B37" s="105"/>
      <c r="C37" s="104" t="s">
        <v>223</v>
      </c>
      <c r="D37" s="94" t="s">
        <v>227</v>
      </c>
      <c r="E37" s="53">
        <v>1</v>
      </c>
      <c r="F37" s="60" t="s">
        <v>259</v>
      </c>
      <c r="G37" s="54">
        <v>0</v>
      </c>
      <c r="H37" s="101">
        <v>3198</v>
      </c>
      <c r="I37" s="101">
        <v>12792</v>
      </c>
      <c r="J37" s="102">
        <f t="shared" si="0"/>
        <v>15990</v>
      </c>
    </row>
    <row r="38" spans="1:10" ht="14.5" x14ac:dyDescent="0.3">
      <c r="A38" s="55" t="s">
        <v>182</v>
      </c>
      <c r="B38" s="100" t="s">
        <v>39</v>
      </c>
      <c r="C38" s="100" t="s">
        <v>222</v>
      </c>
      <c r="D38" s="94" t="s">
        <v>227</v>
      </c>
      <c r="E38" s="53">
        <v>1</v>
      </c>
      <c r="F38" s="60" t="s">
        <v>260</v>
      </c>
      <c r="G38" s="54">
        <v>0</v>
      </c>
      <c r="H38" s="101">
        <v>431.89</v>
      </c>
      <c r="I38" s="101">
        <v>1727.55</v>
      </c>
      <c r="J38" s="102">
        <f t="shared" si="0"/>
        <v>2159.44</v>
      </c>
    </row>
    <row r="39" spans="1:10" ht="14.5" x14ac:dyDescent="0.3">
      <c r="A39" s="55" t="s">
        <v>181</v>
      </c>
      <c r="B39" s="104" t="s">
        <v>33</v>
      </c>
      <c r="C39" s="100" t="s">
        <v>220</v>
      </c>
      <c r="D39" s="94" t="s">
        <v>227</v>
      </c>
      <c r="E39" s="53">
        <v>1</v>
      </c>
      <c r="F39" s="60" t="s">
        <v>261</v>
      </c>
      <c r="G39" s="54">
        <v>0</v>
      </c>
      <c r="H39" s="101">
        <v>930.22</v>
      </c>
      <c r="I39" s="101">
        <v>3720.87</v>
      </c>
      <c r="J39" s="102">
        <f t="shared" si="0"/>
        <v>4651.09</v>
      </c>
    </row>
    <row r="40" spans="1:10" ht="14.5" x14ac:dyDescent="0.3">
      <c r="A40" s="55" t="s">
        <v>182</v>
      </c>
      <c r="B40" s="100" t="s">
        <v>39</v>
      </c>
      <c r="C40" s="104" t="s">
        <v>219</v>
      </c>
      <c r="D40" s="94" t="s">
        <v>227</v>
      </c>
      <c r="E40" s="53">
        <v>1</v>
      </c>
      <c r="F40" s="90" t="s">
        <v>228</v>
      </c>
      <c r="G40" s="54">
        <v>0</v>
      </c>
      <c r="H40" s="101">
        <v>431.89</v>
      </c>
      <c r="I40" s="101">
        <v>1727.55</v>
      </c>
      <c r="J40" s="102">
        <f t="shared" si="0"/>
        <v>2159.44</v>
      </c>
    </row>
    <row r="41" spans="1:10" ht="14.5" x14ac:dyDescent="0.3">
      <c r="A41" s="55" t="s">
        <v>183</v>
      </c>
      <c r="B41" s="104" t="s">
        <v>27</v>
      </c>
      <c r="C41" s="103" t="s">
        <v>221</v>
      </c>
      <c r="D41" s="94" t="s">
        <v>227</v>
      </c>
      <c r="E41" s="53">
        <v>1</v>
      </c>
      <c r="F41" s="61" t="s">
        <v>263</v>
      </c>
      <c r="G41" s="54">
        <v>0</v>
      </c>
      <c r="H41" s="101">
        <v>1461.77</v>
      </c>
      <c r="I41" s="101">
        <v>5847.08</v>
      </c>
      <c r="J41" s="102">
        <f t="shared" si="0"/>
        <v>7308.85</v>
      </c>
    </row>
    <row r="42" spans="1:10" ht="14.5" x14ac:dyDescent="0.3">
      <c r="A42" s="55" t="s">
        <v>185</v>
      </c>
      <c r="B42" s="105" t="s">
        <v>29</v>
      </c>
      <c r="C42" s="100" t="s">
        <v>224</v>
      </c>
      <c r="D42" s="94" t="s">
        <v>227</v>
      </c>
      <c r="E42" s="53">
        <v>1</v>
      </c>
      <c r="F42" s="60" t="s">
        <v>264</v>
      </c>
      <c r="G42" s="54">
        <v>0</v>
      </c>
      <c r="H42" s="101">
        <v>1229.22</v>
      </c>
      <c r="I42" s="101">
        <v>4916.8599999999997</v>
      </c>
      <c r="J42" s="102">
        <f t="shared" si="0"/>
        <v>6146.08</v>
      </c>
    </row>
    <row r="43" spans="1:10" ht="14.5" x14ac:dyDescent="0.3">
      <c r="A43" s="55" t="s">
        <v>180</v>
      </c>
      <c r="B43" s="103" t="s">
        <v>37</v>
      </c>
      <c r="C43" s="100" t="s">
        <v>222</v>
      </c>
      <c r="D43" s="94" t="s">
        <v>227</v>
      </c>
      <c r="E43" s="53">
        <v>1</v>
      </c>
      <c r="F43" s="60" t="s">
        <v>265</v>
      </c>
      <c r="G43" s="54">
        <v>0</v>
      </c>
      <c r="H43" s="101">
        <v>664.44</v>
      </c>
      <c r="I43" s="101">
        <v>2657.77</v>
      </c>
      <c r="J43" s="102">
        <f t="shared" si="0"/>
        <v>3322.21</v>
      </c>
    </row>
    <row r="44" spans="1:10" ht="14.5" x14ac:dyDescent="0.3">
      <c r="A44" s="55" t="s">
        <v>180</v>
      </c>
      <c r="B44" s="103" t="s">
        <v>37</v>
      </c>
      <c r="C44" s="105" t="s">
        <v>226</v>
      </c>
      <c r="D44" s="122" t="s">
        <v>407</v>
      </c>
      <c r="E44" s="53">
        <v>1</v>
      </c>
      <c r="F44" s="60" t="s">
        <v>266</v>
      </c>
      <c r="G44" s="54">
        <v>0</v>
      </c>
      <c r="H44" s="101"/>
      <c r="I44" s="101">
        <v>2657.77</v>
      </c>
      <c r="J44" s="102">
        <f t="shared" si="0"/>
        <v>2657.77</v>
      </c>
    </row>
    <row r="45" spans="1:10" ht="14.5" x14ac:dyDescent="0.3">
      <c r="A45" s="55" t="s">
        <v>193</v>
      </c>
      <c r="B45" s="104" t="s">
        <v>27</v>
      </c>
      <c r="C45" s="100" t="s">
        <v>220</v>
      </c>
      <c r="D45" s="94" t="s">
        <v>227</v>
      </c>
      <c r="E45" s="53">
        <v>1</v>
      </c>
      <c r="F45" s="90" t="s">
        <v>549</v>
      </c>
      <c r="G45" s="54">
        <v>0</v>
      </c>
      <c r="H45" s="101">
        <v>1461.77</v>
      </c>
      <c r="I45" s="101">
        <v>5847.08</v>
      </c>
      <c r="J45" s="102">
        <f t="shared" si="0"/>
        <v>7308.85</v>
      </c>
    </row>
    <row r="46" spans="1:10" ht="14.5" x14ac:dyDescent="0.3">
      <c r="A46" s="55" t="s">
        <v>180</v>
      </c>
      <c r="B46" s="103" t="s">
        <v>37</v>
      </c>
      <c r="C46" s="104" t="s">
        <v>219</v>
      </c>
      <c r="D46" s="122" t="s">
        <v>461</v>
      </c>
      <c r="E46" s="53">
        <v>1</v>
      </c>
      <c r="F46" s="60" t="s">
        <v>267</v>
      </c>
      <c r="G46" s="54">
        <v>0</v>
      </c>
      <c r="H46" s="101"/>
      <c r="I46" s="101">
        <v>2657.77</v>
      </c>
      <c r="J46" s="102">
        <f t="shared" si="0"/>
        <v>2657.77</v>
      </c>
    </row>
    <row r="47" spans="1:10" ht="14.5" x14ac:dyDescent="0.3">
      <c r="A47" s="55" t="s">
        <v>182</v>
      </c>
      <c r="B47" s="100" t="s">
        <v>39</v>
      </c>
      <c r="C47" s="100" t="s">
        <v>222</v>
      </c>
      <c r="D47" s="94" t="s">
        <v>227</v>
      </c>
      <c r="E47" s="53">
        <v>1</v>
      </c>
      <c r="F47" s="60" t="s">
        <v>268</v>
      </c>
      <c r="G47" s="54">
        <v>0</v>
      </c>
      <c r="H47" s="101">
        <v>431.89</v>
      </c>
      <c r="I47" s="101">
        <v>1727.55</v>
      </c>
      <c r="J47" s="102">
        <f t="shared" si="0"/>
        <v>2159.44</v>
      </c>
    </row>
    <row r="48" spans="1:10" ht="14.5" x14ac:dyDescent="0.3">
      <c r="A48" s="55" t="s">
        <v>208</v>
      </c>
      <c r="B48" s="105"/>
      <c r="C48" s="104" t="s">
        <v>219</v>
      </c>
      <c r="D48" s="122" t="s">
        <v>461</v>
      </c>
      <c r="E48" s="53">
        <v>1</v>
      </c>
      <c r="F48" s="90" t="s">
        <v>318</v>
      </c>
      <c r="G48" s="54">
        <v>0</v>
      </c>
      <c r="H48" s="101"/>
      <c r="I48" s="101">
        <v>12792</v>
      </c>
      <c r="J48" s="102">
        <f t="shared" si="0"/>
        <v>12792</v>
      </c>
    </row>
    <row r="49" spans="1:10" ht="14.5" x14ac:dyDescent="0.3">
      <c r="A49" s="55" t="s">
        <v>187</v>
      </c>
      <c r="B49" s="105" t="s">
        <v>25</v>
      </c>
      <c r="C49" s="100" t="s">
        <v>225</v>
      </c>
      <c r="D49" s="94" t="s">
        <v>227</v>
      </c>
      <c r="E49" s="53">
        <v>1</v>
      </c>
      <c r="F49" s="60" t="s">
        <v>333</v>
      </c>
      <c r="G49" s="54">
        <v>0</v>
      </c>
      <c r="H49" s="101">
        <v>1993.32</v>
      </c>
      <c r="I49" s="101">
        <v>7973.3</v>
      </c>
      <c r="J49" s="102">
        <f t="shared" si="0"/>
        <v>9966.6200000000008</v>
      </c>
    </row>
    <row r="50" spans="1:10" ht="14.5" x14ac:dyDescent="0.3">
      <c r="A50" s="55" t="s">
        <v>189</v>
      </c>
      <c r="B50" s="105" t="s">
        <v>31</v>
      </c>
      <c r="C50" s="104" t="s">
        <v>223</v>
      </c>
      <c r="D50" s="94" t="s">
        <v>227</v>
      </c>
      <c r="E50" s="53">
        <v>1</v>
      </c>
      <c r="F50" s="60" t="s">
        <v>269</v>
      </c>
      <c r="G50" s="54">
        <v>0</v>
      </c>
      <c r="H50" s="101">
        <v>1129.55</v>
      </c>
      <c r="I50" s="101">
        <v>4518.2</v>
      </c>
      <c r="J50" s="102">
        <f t="shared" si="0"/>
        <v>5647.75</v>
      </c>
    </row>
    <row r="51" spans="1:10" ht="14.5" x14ac:dyDescent="0.3">
      <c r="A51" s="55" t="s">
        <v>181</v>
      </c>
      <c r="B51" s="104" t="s">
        <v>33</v>
      </c>
      <c r="C51" s="104" t="s">
        <v>219</v>
      </c>
      <c r="D51" s="94" t="s">
        <v>227</v>
      </c>
      <c r="E51" s="53">
        <v>1</v>
      </c>
      <c r="F51" s="61" t="s">
        <v>270</v>
      </c>
      <c r="G51" s="54">
        <v>0</v>
      </c>
      <c r="H51" s="101">
        <v>930.22</v>
      </c>
      <c r="I51" s="101">
        <v>3720.87</v>
      </c>
      <c r="J51" s="102">
        <f t="shared" si="0"/>
        <v>4651.09</v>
      </c>
    </row>
    <row r="52" spans="1:10" ht="14.5" x14ac:dyDescent="0.3">
      <c r="A52" s="55" t="s">
        <v>194</v>
      </c>
      <c r="B52" s="104" t="s">
        <v>33</v>
      </c>
      <c r="C52" s="100" t="s">
        <v>222</v>
      </c>
      <c r="D52" s="122" t="s">
        <v>407</v>
      </c>
      <c r="E52" s="53">
        <v>1</v>
      </c>
      <c r="F52" s="60" t="s">
        <v>271</v>
      </c>
      <c r="G52" s="54">
        <v>0</v>
      </c>
      <c r="H52" s="101"/>
      <c r="I52" s="101">
        <v>3720.87</v>
      </c>
      <c r="J52" s="102">
        <f t="shared" si="0"/>
        <v>3720.87</v>
      </c>
    </row>
    <row r="53" spans="1:10" ht="14.5" x14ac:dyDescent="0.3">
      <c r="A53" s="55" t="s">
        <v>183</v>
      </c>
      <c r="B53" s="104" t="s">
        <v>27</v>
      </c>
      <c r="C53" s="103" t="s">
        <v>221</v>
      </c>
      <c r="D53" s="94" t="s">
        <v>227</v>
      </c>
      <c r="E53" s="53">
        <v>1</v>
      </c>
      <c r="F53" s="60" t="s">
        <v>274</v>
      </c>
      <c r="G53" s="54">
        <v>0</v>
      </c>
      <c r="H53" s="101">
        <v>1461.77</v>
      </c>
      <c r="I53" s="101">
        <v>5847.08</v>
      </c>
      <c r="J53" s="102">
        <f t="shared" si="0"/>
        <v>7308.85</v>
      </c>
    </row>
    <row r="54" spans="1:10" ht="14.5" x14ac:dyDescent="0.3">
      <c r="A54" s="55" t="s">
        <v>183</v>
      </c>
      <c r="B54" s="104" t="s">
        <v>27</v>
      </c>
      <c r="C54" s="100" t="s">
        <v>222</v>
      </c>
      <c r="D54" s="94" t="s">
        <v>227</v>
      </c>
      <c r="E54" s="53">
        <v>1</v>
      </c>
      <c r="F54" s="60" t="s">
        <v>275</v>
      </c>
      <c r="G54" s="54">
        <v>0</v>
      </c>
      <c r="H54" s="101">
        <v>1461.77</v>
      </c>
      <c r="I54" s="101">
        <v>5847.08</v>
      </c>
      <c r="J54" s="102">
        <f t="shared" si="0"/>
        <v>7308.85</v>
      </c>
    </row>
    <row r="55" spans="1:10" ht="14.5" x14ac:dyDescent="0.3">
      <c r="A55" s="55" t="s">
        <v>182</v>
      </c>
      <c r="B55" s="100" t="s">
        <v>39</v>
      </c>
      <c r="C55" s="105" t="s">
        <v>226</v>
      </c>
      <c r="D55" s="94" t="s">
        <v>227</v>
      </c>
      <c r="E55" s="53">
        <v>1</v>
      </c>
      <c r="F55" s="60" t="s">
        <v>277</v>
      </c>
      <c r="G55" s="54">
        <v>0</v>
      </c>
      <c r="H55" s="101">
        <v>431.89</v>
      </c>
      <c r="I55" s="101">
        <v>1727.55</v>
      </c>
      <c r="J55" s="102">
        <f t="shared" si="0"/>
        <v>2159.44</v>
      </c>
    </row>
    <row r="56" spans="1:10" ht="14.5" x14ac:dyDescent="0.3">
      <c r="A56" s="55" t="s">
        <v>182</v>
      </c>
      <c r="B56" s="100" t="s">
        <v>39</v>
      </c>
      <c r="C56" s="100" t="s">
        <v>222</v>
      </c>
      <c r="D56" s="94" t="s">
        <v>227</v>
      </c>
      <c r="E56" s="53">
        <v>1</v>
      </c>
      <c r="F56" s="60" t="s">
        <v>278</v>
      </c>
      <c r="G56" s="54">
        <v>0</v>
      </c>
      <c r="H56" s="101">
        <v>431.89</v>
      </c>
      <c r="I56" s="101">
        <v>1727.55</v>
      </c>
      <c r="J56" s="102">
        <f t="shared" si="0"/>
        <v>2159.44</v>
      </c>
    </row>
    <row r="57" spans="1:10" ht="14.5" x14ac:dyDescent="0.3">
      <c r="A57" s="55" t="s">
        <v>180</v>
      </c>
      <c r="B57" s="103" t="s">
        <v>37</v>
      </c>
      <c r="C57" s="100" t="s">
        <v>222</v>
      </c>
      <c r="D57" s="94" t="s">
        <v>227</v>
      </c>
      <c r="E57" s="53">
        <v>1</v>
      </c>
      <c r="F57" s="60" t="s">
        <v>279</v>
      </c>
      <c r="G57" s="54">
        <v>0</v>
      </c>
      <c r="H57" s="101">
        <v>664.44</v>
      </c>
      <c r="I57" s="101">
        <v>2657.77</v>
      </c>
      <c r="J57" s="102">
        <f t="shared" si="0"/>
        <v>3322.21</v>
      </c>
    </row>
    <row r="58" spans="1:10" ht="14.5" x14ac:dyDescent="0.3">
      <c r="A58" s="55" t="s">
        <v>195</v>
      </c>
      <c r="B58" s="105" t="s">
        <v>41</v>
      </c>
      <c r="C58" s="100" t="s">
        <v>222</v>
      </c>
      <c r="D58" s="94" t="s">
        <v>227</v>
      </c>
      <c r="E58" s="53">
        <v>1</v>
      </c>
      <c r="F58" s="61" t="s">
        <v>280</v>
      </c>
      <c r="G58" s="54">
        <v>0</v>
      </c>
      <c r="H58" s="101">
        <v>265.77999999999997</v>
      </c>
      <c r="I58" s="106">
        <v>1063.1099999999999</v>
      </c>
      <c r="J58" s="107">
        <f t="shared" si="0"/>
        <v>1328.8899999999999</v>
      </c>
    </row>
    <row r="59" spans="1:10" ht="14.5" x14ac:dyDescent="0.3">
      <c r="A59" s="55" t="s">
        <v>189</v>
      </c>
      <c r="B59" s="105" t="s">
        <v>31</v>
      </c>
      <c r="C59" s="104" t="s">
        <v>219</v>
      </c>
      <c r="D59" s="94" t="s">
        <v>227</v>
      </c>
      <c r="E59" s="53">
        <v>1</v>
      </c>
      <c r="F59" s="60" t="s">
        <v>281</v>
      </c>
      <c r="G59" s="54">
        <v>0</v>
      </c>
      <c r="H59" s="101">
        <v>1129.55</v>
      </c>
      <c r="I59" s="101">
        <v>4518.2</v>
      </c>
      <c r="J59" s="102">
        <f t="shared" si="0"/>
        <v>5647.75</v>
      </c>
    </row>
    <row r="60" spans="1:10" ht="14.5" x14ac:dyDescent="0.3">
      <c r="A60" s="55" t="s">
        <v>183</v>
      </c>
      <c r="B60" s="104" t="s">
        <v>27</v>
      </c>
      <c r="C60" s="100" t="s">
        <v>222</v>
      </c>
      <c r="D60" s="94" t="s">
        <v>227</v>
      </c>
      <c r="E60" s="53">
        <v>1</v>
      </c>
      <c r="F60" s="60" t="s">
        <v>282</v>
      </c>
      <c r="G60" s="54">
        <v>0</v>
      </c>
      <c r="H60" s="101">
        <v>1461.77</v>
      </c>
      <c r="I60" s="101">
        <v>5847.08</v>
      </c>
      <c r="J60" s="102">
        <f t="shared" si="0"/>
        <v>7308.85</v>
      </c>
    </row>
    <row r="61" spans="1:10" ht="14.5" x14ac:dyDescent="0.3">
      <c r="A61" s="55" t="s">
        <v>196</v>
      </c>
      <c r="B61" s="104" t="s">
        <v>33</v>
      </c>
      <c r="C61" s="104" t="s">
        <v>219</v>
      </c>
      <c r="D61" s="94" t="s">
        <v>227</v>
      </c>
      <c r="E61" s="53">
        <v>1</v>
      </c>
      <c r="F61" s="60" t="s">
        <v>283</v>
      </c>
      <c r="G61" s="54">
        <v>0</v>
      </c>
      <c r="H61" s="101">
        <v>930.22</v>
      </c>
      <c r="I61" s="101">
        <v>3720.87</v>
      </c>
      <c r="J61" s="102">
        <f t="shared" si="0"/>
        <v>4651.09</v>
      </c>
    </row>
    <row r="62" spans="1:10" ht="14.5" x14ac:dyDescent="0.3">
      <c r="A62" s="55" t="s">
        <v>189</v>
      </c>
      <c r="B62" s="105" t="s">
        <v>31</v>
      </c>
      <c r="C62" s="105" t="s">
        <v>226</v>
      </c>
      <c r="D62" s="94" t="s">
        <v>227</v>
      </c>
      <c r="E62" s="53">
        <v>1</v>
      </c>
      <c r="F62" s="61" t="s">
        <v>284</v>
      </c>
      <c r="G62" s="54">
        <v>0</v>
      </c>
      <c r="H62" s="101">
        <v>1129.55</v>
      </c>
      <c r="I62" s="101">
        <v>4518.2</v>
      </c>
      <c r="J62" s="102">
        <f t="shared" si="0"/>
        <v>5647.75</v>
      </c>
    </row>
    <row r="63" spans="1:10" ht="14.5" x14ac:dyDescent="0.3">
      <c r="A63" s="55" t="s">
        <v>197</v>
      </c>
      <c r="B63" s="104" t="s">
        <v>27</v>
      </c>
      <c r="C63" s="105" t="s">
        <v>226</v>
      </c>
      <c r="D63" s="94" t="s">
        <v>227</v>
      </c>
      <c r="E63" s="53">
        <v>1</v>
      </c>
      <c r="F63" s="60" t="s">
        <v>285</v>
      </c>
      <c r="G63" s="54">
        <v>0</v>
      </c>
      <c r="H63" s="101">
        <v>1461.77</v>
      </c>
      <c r="I63" s="101">
        <v>5847.08</v>
      </c>
      <c r="J63" s="102">
        <f t="shared" si="0"/>
        <v>7308.85</v>
      </c>
    </row>
    <row r="64" spans="1:10" ht="14.5" x14ac:dyDescent="0.3">
      <c r="A64" s="55" t="s">
        <v>185</v>
      </c>
      <c r="B64" s="105" t="s">
        <v>29</v>
      </c>
      <c r="C64" s="108" t="s">
        <v>224</v>
      </c>
      <c r="D64" s="94" t="s">
        <v>227</v>
      </c>
      <c r="E64" s="53">
        <v>1</v>
      </c>
      <c r="F64" s="61" t="s">
        <v>286</v>
      </c>
      <c r="G64" s="54">
        <v>0</v>
      </c>
      <c r="H64" s="101">
        <v>1229.22</v>
      </c>
      <c r="I64" s="101">
        <v>4916.8599999999997</v>
      </c>
      <c r="J64" s="102">
        <f t="shared" si="0"/>
        <v>6146.08</v>
      </c>
    </row>
    <row r="65" spans="1:10" ht="14.5" x14ac:dyDescent="0.3">
      <c r="A65" s="55" t="s">
        <v>182</v>
      </c>
      <c r="B65" s="100" t="s">
        <v>39</v>
      </c>
      <c r="C65" s="105" t="s">
        <v>226</v>
      </c>
      <c r="D65" s="94" t="s">
        <v>227</v>
      </c>
      <c r="E65" s="53">
        <v>1</v>
      </c>
      <c r="F65" s="61" t="s">
        <v>287</v>
      </c>
      <c r="G65" s="54">
        <v>0</v>
      </c>
      <c r="H65" s="101">
        <v>431.89</v>
      </c>
      <c r="I65" s="101">
        <v>1727.55</v>
      </c>
      <c r="J65" s="102">
        <f t="shared" si="0"/>
        <v>2159.44</v>
      </c>
    </row>
    <row r="66" spans="1:10" ht="14.5" x14ac:dyDescent="0.3">
      <c r="A66" s="55" t="s">
        <v>180</v>
      </c>
      <c r="B66" s="103" t="s">
        <v>37</v>
      </c>
      <c r="C66" s="105" t="s">
        <v>226</v>
      </c>
      <c r="D66" s="122" t="s">
        <v>407</v>
      </c>
      <c r="E66" s="53">
        <v>1</v>
      </c>
      <c r="F66" s="60" t="s">
        <v>288</v>
      </c>
      <c r="G66" s="54">
        <v>0</v>
      </c>
      <c r="H66" s="101"/>
      <c r="I66" s="101">
        <v>2657.77</v>
      </c>
      <c r="J66" s="102">
        <f t="shared" si="0"/>
        <v>2657.77</v>
      </c>
    </row>
    <row r="67" spans="1:10" ht="14.5" x14ac:dyDescent="0.3">
      <c r="A67" s="55" t="s">
        <v>185</v>
      </c>
      <c r="B67" s="105" t="s">
        <v>29</v>
      </c>
      <c r="C67" s="104" t="s">
        <v>223</v>
      </c>
      <c r="D67" s="94" t="s">
        <v>227</v>
      </c>
      <c r="E67" s="53">
        <v>1</v>
      </c>
      <c r="F67" s="61" t="s">
        <v>289</v>
      </c>
      <c r="G67" s="54">
        <v>0</v>
      </c>
      <c r="H67" s="101">
        <v>1229.22</v>
      </c>
      <c r="I67" s="101">
        <v>4916.8599999999997</v>
      </c>
      <c r="J67" s="102">
        <f t="shared" si="0"/>
        <v>6146.08</v>
      </c>
    </row>
    <row r="68" spans="1:10" ht="14.5" x14ac:dyDescent="0.3">
      <c r="A68" s="55" t="s">
        <v>189</v>
      </c>
      <c r="B68" s="105" t="s">
        <v>31</v>
      </c>
      <c r="C68" s="100" t="s">
        <v>222</v>
      </c>
      <c r="D68" s="94" t="s">
        <v>227</v>
      </c>
      <c r="E68" s="53">
        <v>1</v>
      </c>
      <c r="F68" s="60" t="s">
        <v>290</v>
      </c>
      <c r="G68" s="54">
        <v>0</v>
      </c>
      <c r="H68" s="101">
        <v>1129.55</v>
      </c>
      <c r="I68" s="101">
        <v>4518.2</v>
      </c>
      <c r="J68" s="102">
        <f t="shared" si="0"/>
        <v>5647.75</v>
      </c>
    </row>
    <row r="69" spans="1:10" ht="14.5" x14ac:dyDescent="0.3">
      <c r="A69" s="55" t="s">
        <v>182</v>
      </c>
      <c r="B69" s="100" t="s">
        <v>39</v>
      </c>
      <c r="C69" s="100" t="s">
        <v>220</v>
      </c>
      <c r="D69" s="94" t="s">
        <v>227</v>
      </c>
      <c r="E69" s="53">
        <v>1</v>
      </c>
      <c r="F69" s="60" t="s">
        <v>291</v>
      </c>
      <c r="G69" s="54">
        <v>0</v>
      </c>
      <c r="H69" s="101">
        <v>431.89</v>
      </c>
      <c r="I69" s="101">
        <v>1727.55</v>
      </c>
      <c r="J69" s="102">
        <f t="shared" si="0"/>
        <v>2159.44</v>
      </c>
    </row>
    <row r="70" spans="1:10" ht="14.5" x14ac:dyDescent="0.3">
      <c r="A70" s="55" t="s">
        <v>185</v>
      </c>
      <c r="B70" s="105" t="s">
        <v>29</v>
      </c>
      <c r="C70" s="104" t="s">
        <v>223</v>
      </c>
      <c r="D70" s="94" t="s">
        <v>227</v>
      </c>
      <c r="E70" s="53">
        <v>1</v>
      </c>
      <c r="F70" s="60" t="s">
        <v>293</v>
      </c>
      <c r="G70" s="54">
        <v>0</v>
      </c>
      <c r="H70" s="101">
        <v>1229.22</v>
      </c>
      <c r="I70" s="101">
        <v>4916.8599999999997</v>
      </c>
      <c r="J70" s="102">
        <f t="shared" si="0"/>
        <v>6146.08</v>
      </c>
    </row>
    <row r="71" spans="1:10" ht="14.5" x14ac:dyDescent="0.3">
      <c r="A71" s="55" t="s">
        <v>198</v>
      </c>
      <c r="B71" s="105"/>
      <c r="C71" s="103" t="s">
        <v>225</v>
      </c>
      <c r="D71" s="94" t="s">
        <v>227</v>
      </c>
      <c r="E71" s="53">
        <v>1</v>
      </c>
      <c r="F71" s="60" t="s">
        <v>294</v>
      </c>
      <c r="G71" s="54">
        <v>0</v>
      </c>
      <c r="H71" s="101">
        <v>3198</v>
      </c>
      <c r="I71" s="101">
        <v>12792</v>
      </c>
      <c r="J71" s="102">
        <f t="shared" ref="J71:J134" si="1">H71+I71</f>
        <v>15990</v>
      </c>
    </row>
    <row r="72" spans="1:10" ht="14.5" x14ac:dyDescent="0.3">
      <c r="A72" s="55" t="s">
        <v>196</v>
      </c>
      <c r="B72" s="104" t="s">
        <v>33</v>
      </c>
      <c r="C72" s="100" t="s">
        <v>222</v>
      </c>
      <c r="D72" s="94" t="s">
        <v>227</v>
      </c>
      <c r="E72" s="53">
        <v>1</v>
      </c>
      <c r="F72" s="60" t="s">
        <v>295</v>
      </c>
      <c r="G72" s="54">
        <v>0</v>
      </c>
      <c r="H72" s="101">
        <v>930.22</v>
      </c>
      <c r="I72" s="101">
        <v>3720.87</v>
      </c>
      <c r="J72" s="102">
        <f t="shared" si="1"/>
        <v>4651.09</v>
      </c>
    </row>
    <row r="73" spans="1:10" ht="14.5" x14ac:dyDescent="0.3">
      <c r="A73" s="55" t="s">
        <v>182</v>
      </c>
      <c r="B73" s="100" t="s">
        <v>39</v>
      </c>
      <c r="C73" s="100" t="s">
        <v>224</v>
      </c>
      <c r="D73" s="94" t="s">
        <v>227</v>
      </c>
      <c r="E73" s="53">
        <v>1</v>
      </c>
      <c r="F73" s="60" t="s">
        <v>296</v>
      </c>
      <c r="G73" s="54">
        <v>0</v>
      </c>
      <c r="H73" s="101">
        <v>431.89</v>
      </c>
      <c r="I73" s="101">
        <v>1727.55</v>
      </c>
      <c r="J73" s="102">
        <f t="shared" si="1"/>
        <v>2159.44</v>
      </c>
    </row>
    <row r="74" spans="1:10" ht="14.5" x14ac:dyDescent="0.3">
      <c r="A74" s="55" t="s">
        <v>199</v>
      </c>
      <c r="B74" s="105" t="s">
        <v>31</v>
      </c>
      <c r="C74" s="100" t="s">
        <v>224</v>
      </c>
      <c r="D74" s="94" t="s">
        <v>227</v>
      </c>
      <c r="E74" s="53">
        <v>1</v>
      </c>
      <c r="F74" s="60" t="s">
        <v>297</v>
      </c>
      <c r="G74" s="54">
        <v>0</v>
      </c>
      <c r="H74" s="101">
        <v>1129.55</v>
      </c>
      <c r="I74" s="101">
        <v>4518.2</v>
      </c>
      <c r="J74" s="102">
        <f t="shared" si="1"/>
        <v>5647.75</v>
      </c>
    </row>
    <row r="75" spans="1:10" ht="14.5" x14ac:dyDescent="0.3">
      <c r="A75" s="55" t="s">
        <v>200</v>
      </c>
      <c r="B75" s="104" t="s">
        <v>33</v>
      </c>
      <c r="C75" s="100" t="s">
        <v>222</v>
      </c>
      <c r="D75" s="122" t="s">
        <v>407</v>
      </c>
      <c r="E75" s="53">
        <v>1</v>
      </c>
      <c r="F75" s="60" t="s">
        <v>298</v>
      </c>
      <c r="G75" s="54">
        <v>0</v>
      </c>
      <c r="H75" s="101"/>
      <c r="I75" s="101">
        <v>3720.87</v>
      </c>
      <c r="J75" s="102">
        <f t="shared" si="1"/>
        <v>3720.87</v>
      </c>
    </row>
    <row r="76" spans="1:10" ht="14.5" x14ac:dyDescent="0.3">
      <c r="A76" s="55" t="s">
        <v>201</v>
      </c>
      <c r="B76" s="100" t="s">
        <v>39</v>
      </c>
      <c r="C76" s="104" t="s">
        <v>219</v>
      </c>
      <c r="D76" s="94" t="s">
        <v>227</v>
      </c>
      <c r="E76" s="53">
        <v>1</v>
      </c>
      <c r="F76" s="60" t="s">
        <v>299</v>
      </c>
      <c r="G76" s="54">
        <v>0</v>
      </c>
      <c r="H76" s="101">
        <v>431.89</v>
      </c>
      <c r="I76" s="101">
        <v>1727.55</v>
      </c>
      <c r="J76" s="102">
        <f t="shared" si="1"/>
        <v>2159.44</v>
      </c>
    </row>
    <row r="77" spans="1:10" ht="14.5" x14ac:dyDescent="0.3">
      <c r="A77" s="55" t="s">
        <v>180</v>
      </c>
      <c r="B77" s="103" t="s">
        <v>37</v>
      </c>
      <c r="C77" s="104" t="s">
        <v>223</v>
      </c>
      <c r="D77" s="94" t="s">
        <v>227</v>
      </c>
      <c r="E77" s="53">
        <v>1</v>
      </c>
      <c r="F77" s="60" t="s">
        <v>273</v>
      </c>
      <c r="G77" s="54">
        <v>0</v>
      </c>
      <c r="H77" s="101">
        <v>664.44</v>
      </c>
      <c r="I77" s="101">
        <v>2657.77</v>
      </c>
      <c r="J77" s="102">
        <f t="shared" si="1"/>
        <v>3322.21</v>
      </c>
    </row>
    <row r="78" spans="1:10" ht="14.5" x14ac:dyDescent="0.3">
      <c r="A78" s="55" t="s">
        <v>202</v>
      </c>
      <c r="B78" s="105" t="s">
        <v>31</v>
      </c>
      <c r="C78" s="100" t="s">
        <v>222</v>
      </c>
      <c r="D78" s="122" t="s">
        <v>407</v>
      </c>
      <c r="E78" s="53">
        <v>1</v>
      </c>
      <c r="F78" s="60" t="s">
        <v>300</v>
      </c>
      <c r="G78" s="54">
        <v>0</v>
      </c>
      <c r="H78" s="101"/>
      <c r="I78" s="101">
        <v>4518.2</v>
      </c>
      <c r="J78" s="102">
        <f t="shared" si="1"/>
        <v>4518.2</v>
      </c>
    </row>
    <row r="79" spans="1:10" ht="14.5" x14ac:dyDescent="0.3">
      <c r="A79" s="55" t="s">
        <v>187</v>
      </c>
      <c r="B79" s="105" t="s">
        <v>25</v>
      </c>
      <c r="C79" s="109" t="s">
        <v>226</v>
      </c>
      <c r="D79" s="94" t="s">
        <v>227</v>
      </c>
      <c r="E79" s="53">
        <v>1</v>
      </c>
      <c r="F79" s="60" t="s">
        <v>301</v>
      </c>
      <c r="G79" s="54">
        <v>0</v>
      </c>
      <c r="H79" s="101">
        <v>1993.32</v>
      </c>
      <c r="I79" s="101">
        <v>7973.3</v>
      </c>
      <c r="J79" s="102">
        <f t="shared" si="1"/>
        <v>9966.6200000000008</v>
      </c>
    </row>
    <row r="80" spans="1:10" ht="14.5" x14ac:dyDescent="0.3">
      <c r="A80" s="55" t="s">
        <v>189</v>
      </c>
      <c r="B80" s="105" t="s">
        <v>31</v>
      </c>
      <c r="C80" s="104" t="s">
        <v>219</v>
      </c>
      <c r="D80" s="94" t="s">
        <v>227</v>
      </c>
      <c r="E80" s="53">
        <v>1</v>
      </c>
      <c r="F80" s="61" t="s">
        <v>302</v>
      </c>
      <c r="G80" s="54">
        <v>0</v>
      </c>
      <c r="H80" s="101">
        <v>1129.55</v>
      </c>
      <c r="I80" s="101">
        <v>4518.2</v>
      </c>
      <c r="J80" s="102">
        <f t="shared" si="1"/>
        <v>5647.75</v>
      </c>
    </row>
    <row r="81" spans="1:10" ht="14.5" x14ac:dyDescent="0.3">
      <c r="A81" s="55" t="s">
        <v>203</v>
      </c>
      <c r="B81" s="105" t="s">
        <v>31</v>
      </c>
      <c r="C81" s="105" t="s">
        <v>226</v>
      </c>
      <c r="D81" s="122" t="s">
        <v>407</v>
      </c>
      <c r="E81" s="53">
        <v>1</v>
      </c>
      <c r="F81" s="60" t="s">
        <v>305</v>
      </c>
      <c r="G81" s="54">
        <v>0</v>
      </c>
      <c r="H81" s="101"/>
      <c r="I81" s="101">
        <v>4518.2</v>
      </c>
      <c r="J81" s="102">
        <f t="shared" si="1"/>
        <v>4518.2</v>
      </c>
    </row>
    <row r="82" spans="1:10" ht="14.5" x14ac:dyDescent="0.3">
      <c r="A82" s="55" t="s">
        <v>185</v>
      </c>
      <c r="B82" s="105" t="s">
        <v>29</v>
      </c>
      <c r="C82" s="104" t="s">
        <v>223</v>
      </c>
      <c r="D82" s="122" t="s">
        <v>407</v>
      </c>
      <c r="E82" s="53">
        <v>1</v>
      </c>
      <c r="F82" s="61" t="s">
        <v>306</v>
      </c>
      <c r="G82" s="54">
        <v>0</v>
      </c>
      <c r="H82" s="101"/>
      <c r="I82" s="101">
        <v>4916.8599999999997</v>
      </c>
      <c r="J82" s="102">
        <f t="shared" si="1"/>
        <v>4916.8599999999997</v>
      </c>
    </row>
    <row r="83" spans="1:10" ht="14.5" x14ac:dyDescent="0.3">
      <c r="A83" s="55" t="s">
        <v>182</v>
      </c>
      <c r="B83" s="100" t="s">
        <v>39</v>
      </c>
      <c r="C83" s="100" t="s">
        <v>220</v>
      </c>
      <c r="D83" s="122" t="s">
        <v>386</v>
      </c>
      <c r="E83" s="53">
        <v>1</v>
      </c>
      <c r="F83" s="90" t="s">
        <v>386</v>
      </c>
      <c r="G83" s="54">
        <v>0</v>
      </c>
      <c r="H83" s="101">
        <v>431.89</v>
      </c>
      <c r="I83" s="101">
        <v>1727.55</v>
      </c>
      <c r="J83" s="102">
        <f t="shared" si="1"/>
        <v>2159.44</v>
      </c>
    </row>
    <row r="84" spans="1:10" ht="14.5" x14ac:dyDescent="0.3">
      <c r="A84" s="55" t="s">
        <v>182</v>
      </c>
      <c r="B84" s="100" t="s">
        <v>39</v>
      </c>
      <c r="C84" s="103" t="s">
        <v>221</v>
      </c>
      <c r="D84" s="94" t="s">
        <v>227</v>
      </c>
      <c r="E84" s="53">
        <v>1</v>
      </c>
      <c r="F84" s="60" t="s">
        <v>307</v>
      </c>
      <c r="G84" s="54">
        <v>0</v>
      </c>
      <c r="H84" s="101">
        <v>431.89</v>
      </c>
      <c r="I84" s="101">
        <v>1727.55</v>
      </c>
      <c r="J84" s="102">
        <f t="shared" si="1"/>
        <v>2159.44</v>
      </c>
    </row>
    <row r="85" spans="1:10" ht="14.5" x14ac:dyDescent="0.3">
      <c r="A85" s="55" t="s">
        <v>183</v>
      </c>
      <c r="B85" s="104" t="s">
        <v>27</v>
      </c>
      <c r="C85" s="105" t="s">
        <v>226</v>
      </c>
      <c r="D85" s="94" t="s">
        <v>227</v>
      </c>
      <c r="E85" s="53">
        <v>1</v>
      </c>
      <c r="F85" s="61" t="s">
        <v>309</v>
      </c>
      <c r="G85" s="54">
        <v>0</v>
      </c>
      <c r="H85" s="101">
        <v>1461.77</v>
      </c>
      <c r="I85" s="101">
        <v>5847.08</v>
      </c>
      <c r="J85" s="102">
        <f t="shared" si="1"/>
        <v>7308.85</v>
      </c>
    </row>
    <row r="86" spans="1:10" ht="14.5" x14ac:dyDescent="0.3">
      <c r="A86" s="55" t="s">
        <v>204</v>
      </c>
      <c r="B86" s="105" t="s">
        <v>41</v>
      </c>
      <c r="C86" s="103" t="s">
        <v>221</v>
      </c>
      <c r="D86" s="94" t="s">
        <v>227</v>
      </c>
      <c r="E86" s="53">
        <v>1</v>
      </c>
      <c r="F86" s="60" t="s">
        <v>310</v>
      </c>
      <c r="G86" s="54">
        <v>0</v>
      </c>
      <c r="H86" s="101">
        <v>265.77999999999997</v>
      </c>
      <c r="I86" s="106">
        <v>1063.1099999999999</v>
      </c>
      <c r="J86" s="107">
        <f t="shared" si="1"/>
        <v>1328.8899999999999</v>
      </c>
    </row>
    <row r="87" spans="1:10" ht="14.5" x14ac:dyDescent="0.3">
      <c r="A87" s="55" t="s">
        <v>199</v>
      </c>
      <c r="B87" s="105" t="s">
        <v>31</v>
      </c>
      <c r="C87" s="100" t="s">
        <v>224</v>
      </c>
      <c r="D87" s="94" t="s">
        <v>227</v>
      </c>
      <c r="E87" s="53">
        <v>1</v>
      </c>
      <c r="F87" s="60" t="s">
        <v>311</v>
      </c>
      <c r="G87" s="54">
        <v>0</v>
      </c>
      <c r="H87" s="101">
        <v>1129.55</v>
      </c>
      <c r="I87" s="101">
        <v>4518.2</v>
      </c>
      <c r="J87" s="102">
        <f t="shared" si="1"/>
        <v>5647.75</v>
      </c>
    </row>
    <row r="88" spans="1:10" ht="14.5" x14ac:dyDescent="0.3">
      <c r="A88" s="55" t="s">
        <v>181</v>
      </c>
      <c r="B88" s="104" t="s">
        <v>33</v>
      </c>
      <c r="C88" s="105" t="s">
        <v>226</v>
      </c>
      <c r="D88" s="94" t="s">
        <v>227</v>
      </c>
      <c r="E88" s="53">
        <v>1</v>
      </c>
      <c r="F88" s="60" t="s">
        <v>312</v>
      </c>
      <c r="G88" s="54">
        <v>0</v>
      </c>
      <c r="H88" s="101">
        <v>930.22</v>
      </c>
      <c r="I88" s="101">
        <v>3720.87</v>
      </c>
      <c r="J88" s="102">
        <f t="shared" si="1"/>
        <v>4651.09</v>
      </c>
    </row>
    <row r="89" spans="1:10" ht="14.5" x14ac:dyDescent="0.3">
      <c r="A89" s="55" t="s">
        <v>185</v>
      </c>
      <c r="B89" s="105" t="s">
        <v>29</v>
      </c>
      <c r="C89" s="100" t="s">
        <v>225</v>
      </c>
      <c r="D89" s="94" t="s">
        <v>227</v>
      </c>
      <c r="E89" s="53">
        <v>1</v>
      </c>
      <c r="F89" s="60" t="s">
        <v>240</v>
      </c>
      <c r="G89" s="54">
        <v>0</v>
      </c>
      <c r="H89" s="101">
        <v>1229.22</v>
      </c>
      <c r="I89" s="101">
        <v>4916.8599999999997</v>
      </c>
      <c r="J89" s="102">
        <f t="shared" si="1"/>
        <v>6146.08</v>
      </c>
    </row>
    <row r="90" spans="1:10" ht="14.5" x14ac:dyDescent="0.3">
      <c r="A90" s="55" t="s">
        <v>189</v>
      </c>
      <c r="B90" s="105" t="s">
        <v>31</v>
      </c>
      <c r="C90" s="103" t="s">
        <v>225</v>
      </c>
      <c r="D90" s="94" t="s">
        <v>227</v>
      </c>
      <c r="E90" s="53">
        <v>1</v>
      </c>
      <c r="F90" s="60" t="s">
        <v>314</v>
      </c>
      <c r="G90" s="54">
        <v>0</v>
      </c>
      <c r="H90" s="101">
        <v>1129.55</v>
      </c>
      <c r="I90" s="101">
        <v>4518.2</v>
      </c>
      <c r="J90" s="102">
        <f t="shared" si="1"/>
        <v>5647.75</v>
      </c>
    </row>
    <row r="91" spans="1:10" ht="14.5" x14ac:dyDescent="0.3">
      <c r="A91" s="55" t="s">
        <v>185</v>
      </c>
      <c r="B91" s="105" t="s">
        <v>29</v>
      </c>
      <c r="C91" s="104" t="s">
        <v>219</v>
      </c>
      <c r="D91" s="94" t="s">
        <v>227</v>
      </c>
      <c r="E91" s="53">
        <v>1</v>
      </c>
      <c r="F91" s="92" t="s">
        <v>388</v>
      </c>
      <c r="G91" s="54">
        <v>0</v>
      </c>
      <c r="H91" s="101">
        <v>1229.22</v>
      </c>
      <c r="I91" s="101">
        <v>4916.8599999999997</v>
      </c>
      <c r="J91" s="102">
        <f t="shared" si="1"/>
        <v>6146.08</v>
      </c>
    </row>
    <row r="92" spans="1:10" ht="14.5" x14ac:dyDescent="0.3">
      <c r="A92" s="55" t="s">
        <v>180</v>
      </c>
      <c r="B92" s="103" t="s">
        <v>37</v>
      </c>
      <c r="C92" s="100" t="s">
        <v>220</v>
      </c>
      <c r="D92" s="94" t="s">
        <v>227</v>
      </c>
      <c r="E92" s="53">
        <v>1</v>
      </c>
      <c r="F92" s="60" t="s">
        <v>371</v>
      </c>
      <c r="G92" s="54">
        <v>0</v>
      </c>
      <c r="H92" s="101">
        <v>664.44</v>
      </c>
      <c r="I92" s="101">
        <v>2657.77</v>
      </c>
      <c r="J92" s="102">
        <f t="shared" si="1"/>
        <v>3322.21</v>
      </c>
    </row>
    <row r="93" spans="1:10" ht="14.5" x14ac:dyDescent="0.3">
      <c r="A93" s="55" t="s">
        <v>207</v>
      </c>
      <c r="B93" s="104" t="s">
        <v>27</v>
      </c>
      <c r="C93" s="103" t="s">
        <v>225</v>
      </c>
      <c r="D93" s="94" t="s">
        <v>227</v>
      </c>
      <c r="E93" s="53">
        <v>1</v>
      </c>
      <c r="F93" s="60" t="s">
        <v>320</v>
      </c>
      <c r="G93" s="54">
        <v>0</v>
      </c>
      <c r="H93" s="101">
        <v>1461.77</v>
      </c>
      <c r="I93" s="101">
        <v>5847.08</v>
      </c>
      <c r="J93" s="102">
        <f t="shared" si="1"/>
        <v>7308.85</v>
      </c>
    </row>
    <row r="94" spans="1:10" ht="14.5" x14ac:dyDescent="0.3">
      <c r="A94" s="55" t="s">
        <v>181</v>
      </c>
      <c r="B94" s="104" t="s">
        <v>33</v>
      </c>
      <c r="C94" s="104" t="s">
        <v>219</v>
      </c>
      <c r="D94" s="94" t="s">
        <v>227</v>
      </c>
      <c r="E94" s="53">
        <v>1</v>
      </c>
      <c r="F94" s="60" t="s">
        <v>321</v>
      </c>
      <c r="G94" s="54">
        <v>0</v>
      </c>
      <c r="H94" s="101">
        <v>930.22</v>
      </c>
      <c r="I94" s="101">
        <v>3720.87</v>
      </c>
      <c r="J94" s="102">
        <f t="shared" si="1"/>
        <v>4651.09</v>
      </c>
    </row>
    <row r="95" spans="1:10" ht="14.5" x14ac:dyDescent="0.3">
      <c r="A95" s="55" t="s">
        <v>182</v>
      </c>
      <c r="B95" s="100" t="s">
        <v>39</v>
      </c>
      <c r="C95" s="100" t="s">
        <v>224</v>
      </c>
      <c r="D95" s="94" t="s">
        <v>227</v>
      </c>
      <c r="E95" s="53">
        <v>1</v>
      </c>
      <c r="F95" s="60" t="s">
        <v>322</v>
      </c>
      <c r="G95" s="54">
        <v>0</v>
      </c>
      <c r="H95" s="101">
        <v>431.89</v>
      </c>
      <c r="I95" s="101">
        <v>1727.55</v>
      </c>
      <c r="J95" s="102">
        <f t="shared" si="1"/>
        <v>2159.44</v>
      </c>
    </row>
    <row r="96" spans="1:10" ht="14.5" x14ac:dyDescent="0.3">
      <c r="A96" s="55" t="s">
        <v>182</v>
      </c>
      <c r="B96" s="100" t="s">
        <v>39</v>
      </c>
      <c r="C96" s="104" t="s">
        <v>219</v>
      </c>
      <c r="D96" s="94" t="s">
        <v>227</v>
      </c>
      <c r="E96" s="53">
        <v>1</v>
      </c>
      <c r="F96" s="60" t="s">
        <v>323</v>
      </c>
      <c r="G96" s="54">
        <v>0</v>
      </c>
      <c r="H96" s="101">
        <v>431.89</v>
      </c>
      <c r="I96" s="101">
        <v>1727.55</v>
      </c>
      <c r="J96" s="102">
        <f t="shared" si="1"/>
        <v>2159.44</v>
      </c>
    </row>
    <row r="97" spans="1:10" ht="14.5" x14ac:dyDescent="0.3">
      <c r="A97" s="55" t="s">
        <v>182</v>
      </c>
      <c r="B97" s="100" t="s">
        <v>39</v>
      </c>
      <c r="C97" s="104" t="s">
        <v>219</v>
      </c>
      <c r="D97" s="94" t="s">
        <v>227</v>
      </c>
      <c r="E97" s="53">
        <v>1</v>
      </c>
      <c r="F97" s="60" t="s">
        <v>324</v>
      </c>
      <c r="G97" s="54">
        <v>0</v>
      </c>
      <c r="H97" s="101">
        <v>431.89</v>
      </c>
      <c r="I97" s="101">
        <v>1727.55</v>
      </c>
      <c r="J97" s="102">
        <f t="shared" si="1"/>
        <v>2159.44</v>
      </c>
    </row>
    <row r="98" spans="1:10" ht="14.5" x14ac:dyDescent="0.3">
      <c r="A98" s="55" t="s">
        <v>216</v>
      </c>
      <c r="B98" s="105"/>
      <c r="C98" s="108" t="s">
        <v>222</v>
      </c>
      <c r="D98" s="94" t="s">
        <v>227</v>
      </c>
      <c r="E98" s="53">
        <v>1</v>
      </c>
      <c r="F98" s="90" t="s">
        <v>372</v>
      </c>
      <c r="G98" s="54">
        <v>0</v>
      </c>
      <c r="H98" s="110">
        <v>8100</v>
      </c>
      <c r="I98" s="110">
        <v>18900</v>
      </c>
      <c r="J98" s="111">
        <f t="shared" si="1"/>
        <v>27000</v>
      </c>
    </row>
    <row r="99" spans="1:10" ht="14.5" x14ac:dyDescent="0.3">
      <c r="A99" s="55" t="s">
        <v>183</v>
      </c>
      <c r="B99" s="104" t="s">
        <v>27</v>
      </c>
      <c r="C99" s="100" t="s">
        <v>220</v>
      </c>
      <c r="D99" s="94" t="s">
        <v>227</v>
      </c>
      <c r="E99" s="53">
        <v>1</v>
      </c>
      <c r="F99" s="61" t="s">
        <v>327</v>
      </c>
      <c r="G99" s="54">
        <v>0</v>
      </c>
      <c r="H99" s="101">
        <v>1461.77</v>
      </c>
      <c r="I99" s="101">
        <v>5847.08</v>
      </c>
      <c r="J99" s="102">
        <f t="shared" si="1"/>
        <v>7308.85</v>
      </c>
    </row>
    <row r="100" spans="1:10" ht="14.5" x14ac:dyDescent="0.3">
      <c r="A100" s="55" t="s">
        <v>201</v>
      </c>
      <c r="B100" s="100" t="s">
        <v>39</v>
      </c>
      <c r="C100" s="105" t="s">
        <v>226</v>
      </c>
      <c r="D100" s="94" t="s">
        <v>227</v>
      </c>
      <c r="E100" s="53">
        <v>1</v>
      </c>
      <c r="F100" s="60" t="s">
        <v>328</v>
      </c>
      <c r="G100" s="54">
        <v>0</v>
      </c>
      <c r="H100" s="101">
        <v>431.89</v>
      </c>
      <c r="I100" s="101">
        <v>1727.55</v>
      </c>
      <c r="J100" s="102">
        <f t="shared" si="1"/>
        <v>2159.44</v>
      </c>
    </row>
    <row r="101" spans="1:10" ht="14.5" x14ac:dyDescent="0.3">
      <c r="A101" s="55" t="s">
        <v>199</v>
      </c>
      <c r="B101" s="105" t="s">
        <v>31</v>
      </c>
      <c r="C101" s="104" t="s">
        <v>219</v>
      </c>
      <c r="D101" s="94" t="s">
        <v>227</v>
      </c>
      <c r="E101" s="53">
        <v>1</v>
      </c>
      <c r="F101" s="60" t="s">
        <v>329</v>
      </c>
      <c r="G101" s="54">
        <v>0</v>
      </c>
      <c r="H101" s="101">
        <v>1129.55</v>
      </c>
      <c r="I101" s="101">
        <v>4518.2</v>
      </c>
      <c r="J101" s="102">
        <f t="shared" si="1"/>
        <v>5647.75</v>
      </c>
    </row>
    <row r="102" spans="1:10" ht="14.5" x14ac:dyDescent="0.3">
      <c r="A102" s="55" t="s">
        <v>199</v>
      </c>
      <c r="B102" s="105" t="s">
        <v>31</v>
      </c>
      <c r="C102" s="104" t="s">
        <v>219</v>
      </c>
      <c r="D102" s="94" t="s">
        <v>227</v>
      </c>
      <c r="E102" s="53">
        <v>1</v>
      </c>
      <c r="F102" s="60" t="s">
        <v>331</v>
      </c>
      <c r="G102" s="54">
        <v>0</v>
      </c>
      <c r="H102" s="101">
        <v>1129.55</v>
      </c>
      <c r="I102" s="101">
        <v>4518.2</v>
      </c>
      <c r="J102" s="102">
        <f t="shared" si="1"/>
        <v>5647.75</v>
      </c>
    </row>
    <row r="103" spans="1:10" ht="14.5" x14ac:dyDescent="0.3">
      <c r="A103" s="55" t="s">
        <v>185</v>
      </c>
      <c r="B103" s="105" t="s">
        <v>29</v>
      </c>
      <c r="C103" s="100" t="s">
        <v>222</v>
      </c>
      <c r="D103" s="94" t="s">
        <v>227</v>
      </c>
      <c r="E103" s="53">
        <v>1</v>
      </c>
      <c r="F103" s="61" t="s">
        <v>526</v>
      </c>
      <c r="G103" s="54">
        <v>0</v>
      </c>
      <c r="H103" s="101">
        <v>1229.22</v>
      </c>
      <c r="I103" s="101">
        <v>4916.8599999999997</v>
      </c>
      <c r="J103" s="102">
        <f t="shared" si="1"/>
        <v>6146.08</v>
      </c>
    </row>
    <row r="104" spans="1:10" ht="14.5" x14ac:dyDescent="0.3">
      <c r="A104" s="55" t="s">
        <v>210</v>
      </c>
      <c r="B104" s="105"/>
      <c r="C104" s="103" t="s">
        <v>221</v>
      </c>
      <c r="D104" s="94" t="s">
        <v>227</v>
      </c>
      <c r="E104" s="53">
        <v>1</v>
      </c>
      <c r="F104" s="60" t="s">
        <v>332</v>
      </c>
      <c r="G104" s="54">
        <v>0</v>
      </c>
      <c r="H104" s="101">
        <v>3198</v>
      </c>
      <c r="I104" s="101">
        <v>12792</v>
      </c>
      <c r="J104" s="102">
        <f t="shared" si="1"/>
        <v>15990</v>
      </c>
    </row>
    <row r="105" spans="1:10" ht="14.5" x14ac:dyDescent="0.3">
      <c r="A105" s="55" t="s">
        <v>187</v>
      </c>
      <c r="B105" s="105" t="s">
        <v>25</v>
      </c>
      <c r="C105" s="100" t="s">
        <v>222</v>
      </c>
      <c r="D105" s="122" t="s">
        <v>461</v>
      </c>
      <c r="E105" s="53">
        <v>1</v>
      </c>
      <c r="F105" s="60" t="s">
        <v>334</v>
      </c>
      <c r="G105" s="54">
        <v>0</v>
      </c>
      <c r="H105" s="101"/>
      <c r="I105" s="101">
        <v>7973.3</v>
      </c>
      <c r="J105" s="102">
        <f t="shared" si="1"/>
        <v>7973.3</v>
      </c>
    </row>
    <row r="106" spans="1:10" ht="14.5" x14ac:dyDescent="0.3">
      <c r="A106" s="55" t="s">
        <v>189</v>
      </c>
      <c r="B106" s="105" t="s">
        <v>31</v>
      </c>
      <c r="C106" s="103" t="s">
        <v>221</v>
      </c>
      <c r="D106" s="94" t="s">
        <v>227</v>
      </c>
      <c r="E106" s="53">
        <v>1</v>
      </c>
      <c r="F106" s="61" t="s">
        <v>335</v>
      </c>
      <c r="G106" s="54">
        <v>0</v>
      </c>
      <c r="H106" s="101">
        <v>1129.55</v>
      </c>
      <c r="I106" s="101">
        <v>4518.2</v>
      </c>
      <c r="J106" s="102">
        <f t="shared" si="1"/>
        <v>5647.75</v>
      </c>
    </row>
    <row r="107" spans="1:10" ht="14.5" x14ac:dyDescent="0.3">
      <c r="A107" s="55" t="s">
        <v>185</v>
      </c>
      <c r="B107" s="105" t="s">
        <v>29</v>
      </c>
      <c r="C107" s="104" t="s">
        <v>223</v>
      </c>
      <c r="D107" s="94" t="s">
        <v>227</v>
      </c>
      <c r="E107" s="53">
        <v>1</v>
      </c>
      <c r="F107" s="61" t="s">
        <v>336</v>
      </c>
      <c r="G107" s="54">
        <v>0</v>
      </c>
      <c r="H107" s="101">
        <v>1229.22</v>
      </c>
      <c r="I107" s="101">
        <v>4916.8599999999997</v>
      </c>
      <c r="J107" s="102">
        <f t="shared" si="1"/>
        <v>6146.08</v>
      </c>
    </row>
    <row r="108" spans="1:10" ht="14.5" x14ac:dyDescent="0.3">
      <c r="A108" s="55" t="s">
        <v>182</v>
      </c>
      <c r="B108" s="100" t="s">
        <v>39</v>
      </c>
      <c r="C108" s="100" t="s">
        <v>220</v>
      </c>
      <c r="D108" s="94" t="s">
        <v>227</v>
      </c>
      <c r="E108" s="53">
        <v>1</v>
      </c>
      <c r="F108" s="90" t="s">
        <v>234</v>
      </c>
      <c r="G108" s="54">
        <v>0</v>
      </c>
      <c r="H108" s="101">
        <v>431.89</v>
      </c>
      <c r="I108" s="101">
        <v>1727.55</v>
      </c>
      <c r="J108" s="102">
        <f t="shared" si="1"/>
        <v>2159.44</v>
      </c>
    </row>
    <row r="109" spans="1:10" ht="14.5" x14ac:dyDescent="0.3">
      <c r="A109" s="55" t="s">
        <v>211</v>
      </c>
      <c r="B109" s="105" t="s">
        <v>41</v>
      </c>
      <c r="C109" s="105" t="s">
        <v>226</v>
      </c>
      <c r="D109" s="122" t="s">
        <v>407</v>
      </c>
      <c r="E109" s="53">
        <v>1</v>
      </c>
      <c r="F109" s="60" t="s">
        <v>339</v>
      </c>
      <c r="G109" s="54">
        <v>0</v>
      </c>
      <c r="H109" s="101"/>
      <c r="I109" s="106">
        <v>1063.1099999999999</v>
      </c>
      <c r="J109" s="107">
        <f t="shared" si="1"/>
        <v>1063.1099999999999</v>
      </c>
    </row>
    <row r="110" spans="1:10" ht="14.5" x14ac:dyDescent="0.3">
      <c r="A110" s="55" t="s">
        <v>183</v>
      </c>
      <c r="B110" s="104" t="s">
        <v>27</v>
      </c>
      <c r="C110" s="100" t="s">
        <v>222</v>
      </c>
      <c r="D110" s="94" t="s">
        <v>227</v>
      </c>
      <c r="E110" s="53">
        <v>1</v>
      </c>
      <c r="F110" s="90" t="s">
        <v>241</v>
      </c>
      <c r="G110" s="54">
        <v>0</v>
      </c>
      <c r="H110" s="101">
        <v>1461.77</v>
      </c>
      <c r="I110" s="101">
        <v>5847.08</v>
      </c>
      <c r="J110" s="102">
        <f t="shared" si="1"/>
        <v>7308.85</v>
      </c>
    </row>
    <row r="111" spans="1:10" ht="14.5" x14ac:dyDescent="0.3">
      <c r="A111" s="55" t="s">
        <v>180</v>
      </c>
      <c r="B111" s="103" t="s">
        <v>37</v>
      </c>
      <c r="C111" s="100" t="s">
        <v>224</v>
      </c>
      <c r="D111" s="94" t="s">
        <v>227</v>
      </c>
      <c r="E111" s="53">
        <v>1</v>
      </c>
      <c r="F111" s="60" t="s">
        <v>340</v>
      </c>
      <c r="G111" s="54">
        <v>0</v>
      </c>
      <c r="H111" s="101">
        <v>664.44</v>
      </c>
      <c r="I111" s="101">
        <v>2657.77</v>
      </c>
      <c r="J111" s="102">
        <f t="shared" si="1"/>
        <v>3322.21</v>
      </c>
    </row>
    <row r="112" spans="1:10" ht="14.5" x14ac:dyDescent="0.3">
      <c r="A112" s="55" t="s">
        <v>180</v>
      </c>
      <c r="B112" s="103" t="s">
        <v>37</v>
      </c>
      <c r="C112" s="104" t="s">
        <v>223</v>
      </c>
      <c r="D112" s="94" t="s">
        <v>227</v>
      </c>
      <c r="E112" s="53">
        <v>1</v>
      </c>
      <c r="F112" s="60" t="s">
        <v>341</v>
      </c>
      <c r="G112" s="54">
        <v>0</v>
      </c>
      <c r="H112" s="101">
        <v>664.44</v>
      </c>
      <c r="I112" s="101">
        <v>2657.77</v>
      </c>
      <c r="J112" s="102">
        <f t="shared" si="1"/>
        <v>3322.21</v>
      </c>
    </row>
    <row r="113" spans="1:10" ht="14.5" x14ac:dyDescent="0.3">
      <c r="A113" s="55" t="s">
        <v>189</v>
      </c>
      <c r="B113" s="105" t="s">
        <v>31</v>
      </c>
      <c r="C113" s="104" t="s">
        <v>219</v>
      </c>
      <c r="D113" s="94" t="s">
        <v>227</v>
      </c>
      <c r="E113" s="53">
        <v>1</v>
      </c>
      <c r="F113" s="61" t="s">
        <v>342</v>
      </c>
      <c r="G113" s="54">
        <v>0</v>
      </c>
      <c r="H113" s="101">
        <v>1129.55</v>
      </c>
      <c r="I113" s="101">
        <v>4518.2</v>
      </c>
      <c r="J113" s="102">
        <f t="shared" si="1"/>
        <v>5647.75</v>
      </c>
    </row>
    <row r="114" spans="1:10" ht="14.5" x14ac:dyDescent="0.3">
      <c r="A114" s="55" t="s">
        <v>188</v>
      </c>
      <c r="B114" s="105" t="s">
        <v>35</v>
      </c>
      <c r="C114" s="100" t="s">
        <v>222</v>
      </c>
      <c r="D114" s="94" t="s">
        <v>227</v>
      </c>
      <c r="E114" s="53">
        <v>1</v>
      </c>
      <c r="F114" s="60" t="s">
        <v>343</v>
      </c>
      <c r="G114" s="54">
        <v>0</v>
      </c>
      <c r="H114" s="101">
        <v>807.29</v>
      </c>
      <c r="I114" s="101">
        <v>3229.18</v>
      </c>
      <c r="J114" s="102">
        <f t="shared" si="1"/>
        <v>4036.47</v>
      </c>
    </row>
    <row r="115" spans="1:10" ht="14.5" x14ac:dyDescent="0.3">
      <c r="A115" s="55" t="s">
        <v>189</v>
      </c>
      <c r="B115" s="105" t="s">
        <v>31</v>
      </c>
      <c r="C115" s="104" t="s">
        <v>219</v>
      </c>
      <c r="D115" s="94" t="s">
        <v>227</v>
      </c>
      <c r="E115" s="53">
        <v>1</v>
      </c>
      <c r="F115" s="60" t="s">
        <v>344</v>
      </c>
      <c r="G115" s="54">
        <v>0</v>
      </c>
      <c r="H115" s="101">
        <v>1129.55</v>
      </c>
      <c r="I115" s="101">
        <v>4518.2</v>
      </c>
      <c r="J115" s="102">
        <f t="shared" si="1"/>
        <v>5647.75</v>
      </c>
    </row>
    <row r="116" spans="1:10" ht="14.5" x14ac:dyDescent="0.3">
      <c r="A116" s="55" t="s">
        <v>180</v>
      </c>
      <c r="B116" s="103" t="s">
        <v>37</v>
      </c>
      <c r="C116" s="100" t="s">
        <v>222</v>
      </c>
      <c r="D116" s="94" t="s">
        <v>227</v>
      </c>
      <c r="E116" s="53">
        <v>1</v>
      </c>
      <c r="F116" s="61" t="s">
        <v>345</v>
      </c>
      <c r="G116" s="54">
        <v>0</v>
      </c>
      <c r="H116" s="101">
        <v>664.44</v>
      </c>
      <c r="I116" s="101">
        <v>2657.77</v>
      </c>
      <c r="J116" s="102">
        <f t="shared" si="1"/>
        <v>3322.21</v>
      </c>
    </row>
    <row r="117" spans="1:10" ht="14.5" x14ac:dyDescent="0.3">
      <c r="A117" s="55" t="s">
        <v>180</v>
      </c>
      <c r="B117" s="103" t="s">
        <v>37</v>
      </c>
      <c r="C117" s="104" t="s">
        <v>219</v>
      </c>
      <c r="D117" s="94" t="s">
        <v>227</v>
      </c>
      <c r="E117" s="53">
        <v>1</v>
      </c>
      <c r="F117" s="60" t="s">
        <v>346</v>
      </c>
      <c r="G117" s="54">
        <v>0</v>
      </c>
      <c r="H117" s="101">
        <v>664.44</v>
      </c>
      <c r="I117" s="101">
        <v>2657.77</v>
      </c>
      <c r="J117" s="102">
        <f t="shared" si="1"/>
        <v>3322.21</v>
      </c>
    </row>
    <row r="118" spans="1:10" ht="14.5" x14ac:dyDescent="0.3">
      <c r="A118" s="55" t="s">
        <v>180</v>
      </c>
      <c r="B118" s="103" t="s">
        <v>37</v>
      </c>
      <c r="C118" s="105" t="s">
        <v>226</v>
      </c>
      <c r="D118" s="94" t="s">
        <v>227</v>
      </c>
      <c r="E118" s="53">
        <v>1</v>
      </c>
      <c r="F118" s="61" t="s">
        <v>347</v>
      </c>
      <c r="G118" s="54">
        <v>0</v>
      </c>
      <c r="H118" s="101">
        <v>664.44</v>
      </c>
      <c r="I118" s="101">
        <v>2657.77</v>
      </c>
      <c r="J118" s="102">
        <f t="shared" si="1"/>
        <v>3322.21</v>
      </c>
    </row>
    <row r="119" spans="1:10" ht="14.5" x14ac:dyDescent="0.3">
      <c r="A119" s="55" t="s">
        <v>213</v>
      </c>
      <c r="B119" s="104" t="s">
        <v>27</v>
      </c>
      <c r="C119" s="100" t="s">
        <v>220</v>
      </c>
      <c r="D119" s="94" t="s">
        <v>227</v>
      </c>
      <c r="E119" s="53">
        <v>1</v>
      </c>
      <c r="F119" s="90" t="s">
        <v>354</v>
      </c>
      <c r="G119" s="54">
        <v>0</v>
      </c>
      <c r="H119" s="101">
        <v>1461.77</v>
      </c>
      <c r="I119" s="101">
        <v>5847.08</v>
      </c>
      <c r="J119" s="102">
        <f t="shared" si="1"/>
        <v>7308.85</v>
      </c>
    </row>
    <row r="120" spans="1:10" ht="14.5" x14ac:dyDescent="0.3">
      <c r="A120" s="55" t="s">
        <v>195</v>
      </c>
      <c r="B120" s="105" t="s">
        <v>41</v>
      </c>
      <c r="C120" s="104" t="s">
        <v>219</v>
      </c>
      <c r="D120" s="94" t="s">
        <v>227</v>
      </c>
      <c r="E120" s="53">
        <v>1</v>
      </c>
      <c r="F120" s="60" t="s">
        <v>529</v>
      </c>
      <c r="G120" s="54">
        <v>0</v>
      </c>
      <c r="H120" s="101">
        <v>265.77999999999997</v>
      </c>
      <c r="I120" s="106">
        <v>1063.1099999999999</v>
      </c>
      <c r="J120" s="107">
        <f t="shared" si="1"/>
        <v>1328.8899999999999</v>
      </c>
    </row>
    <row r="121" spans="1:10" ht="14.5" x14ac:dyDescent="0.3">
      <c r="A121" s="55" t="s">
        <v>196</v>
      </c>
      <c r="B121" s="104" t="s">
        <v>33</v>
      </c>
      <c r="C121" s="100" t="s">
        <v>225</v>
      </c>
      <c r="D121" s="94" t="s">
        <v>227</v>
      </c>
      <c r="E121" s="53">
        <v>1</v>
      </c>
      <c r="F121" s="60" t="s">
        <v>530</v>
      </c>
      <c r="G121" s="54">
        <v>0</v>
      </c>
      <c r="H121" s="101">
        <v>930.22</v>
      </c>
      <c r="I121" s="101">
        <v>3720.87</v>
      </c>
      <c r="J121" s="102">
        <f t="shared" si="1"/>
        <v>4651.09</v>
      </c>
    </row>
    <row r="122" spans="1:10" ht="14.5" x14ac:dyDescent="0.3">
      <c r="A122" s="55" t="s">
        <v>195</v>
      </c>
      <c r="B122" s="105" t="s">
        <v>41</v>
      </c>
      <c r="C122" s="103" t="s">
        <v>225</v>
      </c>
      <c r="D122" s="94" t="s">
        <v>227</v>
      </c>
      <c r="E122" s="53">
        <v>1</v>
      </c>
      <c r="F122" s="60" t="s">
        <v>348</v>
      </c>
      <c r="G122" s="54">
        <v>0</v>
      </c>
      <c r="H122" s="101">
        <v>265.77999999999997</v>
      </c>
      <c r="I122" s="106">
        <v>1063.1099999999999</v>
      </c>
      <c r="J122" s="107">
        <f t="shared" si="1"/>
        <v>1328.8899999999999</v>
      </c>
    </row>
    <row r="123" spans="1:10" ht="14.5" x14ac:dyDescent="0.3">
      <c r="A123" s="55" t="s">
        <v>207</v>
      </c>
      <c r="B123" s="104" t="s">
        <v>27</v>
      </c>
      <c r="C123" s="103" t="s">
        <v>221</v>
      </c>
      <c r="D123" s="94" t="s">
        <v>227</v>
      </c>
      <c r="E123" s="53">
        <v>1</v>
      </c>
      <c r="F123" s="60" t="s">
        <v>350</v>
      </c>
      <c r="G123" s="54">
        <v>0</v>
      </c>
      <c r="H123" s="101">
        <v>1461.77</v>
      </c>
      <c r="I123" s="101">
        <v>5847.08</v>
      </c>
      <c r="J123" s="102">
        <f t="shared" si="1"/>
        <v>7308.85</v>
      </c>
    </row>
    <row r="124" spans="1:10" ht="14.5" x14ac:dyDescent="0.3">
      <c r="A124" s="55" t="s">
        <v>189</v>
      </c>
      <c r="B124" s="105" t="s">
        <v>31</v>
      </c>
      <c r="C124" s="104" t="s">
        <v>219</v>
      </c>
      <c r="D124" s="122" t="s">
        <v>407</v>
      </c>
      <c r="E124" s="53">
        <v>1</v>
      </c>
      <c r="F124" s="60" t="s">
        <v>351</v>
      </c>
      <c r="G124" s="54">
        <v>0</v>
      </c>
      <c r="H124" s="101"/>
      <c r="I124" s="101">
        <v>4518.2</v>
      </c>
      <c r="J124" s="102">
        <f t="shared" si="1"/>
        <v>4518.2</v>
      </c>
    </row>
    <row r="125" spans="1:10" ht="14.5" x14ac:dyDescent="0.3">
      <c r="A125" s="55" t="s">
        <v>180</v>
      </c>
      <c r="B125" s="103" t="s">
        <v>37</v>
      </c>
      <c r="C125" s="104" t="s">
        <v>219</v>
      </c>
      <c r="D125" s="94" t="s">
        <v>227</v>
      </c>
      <c r="E125" s="53">
        <v>1</v>
      </c>
      <c r="F125" s="60" t="s">
        <v>352</v>
      </c>
      <c r="G125" s="54">
        <v>0</v>
      </c>
      <c r="H125" s="101">
        <v>664.44</v>
      </c>
      <c r="I125" s="101">
        <v>2657.77</v>
      </c>
      <c r="J125" s="102">
        <f t="shared" si="1"/>
        <v>3322.21</v>
      </c>
    </row>
    <row r="126" spans="1:10" ht="14.5" x14ac:dyDescent="0.3">
      <c r="A126" s="55" t="s">
        <v>212</v>
      </c>
      <c r="B126" s="104" t="s">
        <v>33</v>
      </c>
      <c r="C126" s="105" t="s">
        <v>226</v>
      </c>
      <c r="D126" s="122" t="s">
        <v>407</v>
      </c>
      <c r="E126" s="53">
        <v>1</v>
      </c>
      <c r="F126" s="60" t="s">
        <v>353</v>
      </c>
      <c r="G126" s="54">
        <v>0</v>
      </c>
      <c r="H126" s="101"/>
      <c r="I126" s="101">
        <v>3720.87</v>
      </c>
      <c r="J126" s="102">
        <f t="shared" si="1"/>
        <v>3720.87</v>
      </c>
    </row>
    <row r="127" spans="1:10" ht="14.5" x14ac:dyDescent="0.3">
      <c r="A127" s="55" t="s">
        <v>188</v>
      </c>
      <c r="B127" s="105" t="s">
        <v>35</v>
      </c>
      <c r="C127" s="100" t="s">
        <v>224</v>
      </c>
      <c r="D127" s="94" t="s">
        <v>227</v>
      </c>
      <c r="E127" s="53">
        <v>1</v>
      </c>
      <c r="F127" s="60" t="s">
        <v>355</v>
      </c>
      <c r="G127" s="54">
        <v>0</v>
      </c>
      <c r="H127" s="101">
        <v>807.29</v>
      </c>
      <c r="I127" s="101">
        <v>3229.18</v>
      </c>
      <c r="J127" s="102">
        <f t="shared" si="1"/>
        <v>4036.47</v>
      </c>
    </row>
    <row r="128" spans="1:10" ht="14.5" x14ac:dyDescent="0.3">
      <c r="A128" s="55" t="s">
        <v>189</v>
      </c>
      <c r="B128" s="105" t="s">
        <v>31</v>
      </c>
      <c r="C128" s="104" t="s">
        <v>219</v>
      </c>
      <c r="D128" s="122" t="s">
        <v>407</v>
      </c>
      <c r="E128" s="53">
        <v>1</v>
      </c>
      <c r="F128" s="60" t="s">
        <v>356</v>
      </c>
      <c r="G128" s="54">
        <v>0</v>
      </c>
      <c r="H128" s="101"/>
      <c r="I128" s="101">
        <v>4518.2</v>
      </c>
      <c r="J128" s="102">
        <f t="shared" si="1"/>
        <v>4518.2</v>
      </c>
    </row>
    <row r="129" spans="1:10" ht="14.5" x14ac:dyDescent="0.3">
      <c r="A129" s="55" t="s">
        <v>185</v>
      </c>
      <c r="B129" s="105" t="s">
        <v>29</v>
      </c>
      <c r="C129" s="100" t="s">
        <v>222</v>
      </c>
      <c r="D129" s="94" t="s">
        <v>227</v>
      </c>
      <c r="E129" s="53">
        <v>1</v>
      </c>
      <c r="F129" s="60" t="s">
        <v>357</v>
      </c>
      <c r="G129" s="54">
        <v>0</v>
      </c>
      <c r="H129" s="101">
        <v>1229.22</v>
      </c>
      <c r="I129" s="101">
        <v>4916.8599999999997</v>
      </c>
      <c r="J129" s="102">
        <f t="shared" si="1"/>
        <v>6146.08</v>
      </c>
    </row>
    <row r="130" spans="1:10" ht="14.5" x14ac:dyDescent="0.3">
      <c r="A130" s="55" t="s">
        <v>183</v>
      </c>
      <c r="B130" s="104" t="s">
        <v>27</v>
      </c>
      <c r="C130" s="100" t="s">
        <v>222</v>
      </c>
      <c r="D130" s="94" t="s">
        <v>227</v>
      </c>
      <c r="E130" s="53">
        <v>1</v>
      </c>
      <c r="F130" s="61" t="s">
        <v>358</v>
      </c>
      <c r="G130" s="54">
        <v>0</v>
      </c>
      <c r="H130" s="101">
        <v>1461.77</v>
      </c>
      <c r="I130" s="101">
        <v>5847.08</v>
      </c>
      <c r="J130" s="102">
        <f t="shared" si="1"/>
        <v>7308.85</v>
      </c>
    </row>
    <row r="131" spans="1:10" ht="14.5" x14ac:dyDescent="0.3">
      <c r="A131" s="55" t="s">
        <v>214</v>
      </c>
      <c r="B131" s="105"/>
      <c r="C131" s="105" t="s">
        <v>226</v>
      </c>
      <c r="D131" s="94" t="s">
        <v>227</v>
      </c>
      <c r="E131" s="53">
        <v>1</v>
      </c>
      <c r="F131" s="60" t="s">
        <v>359</v>
      </c>
      <c r="G131" s="54">
        <v>0</v>
      </c>
      <c r="H131" s="101">
        <v>3198</v>
      </c>
      <c r="I131" s="101">
        <v>12792</v>
      </c>
      <c r="J131" s="102">
        <f t="shared" si="1"/>
        <v>15990</v>
      </c>
    </row>
    <row r="132" spans="1:10" ht="14.5" x14ac:dyDescent="0.3">
      <c r="A132" s="55" t="s">
        <v>183</v>
      </c>
      <c r="B132" s="104" t="s">
        <v>27</v>
      </c>
      <c r="C132" s="100" t="s">
        <v>224</v>
      </c>
      <c r="D132" s="94" t="s">
        <v>227</v>
      </c>
      <c r="E132" s="53">
        <v>1</v>
      </c>
      <c r="F132" s="60" t="s">
        <v>360</v>
      </c>
      <c r="G132" s="54">
        <v>0</v>
      </c>
      <c r="H132" s="101">
        <v>1461.77</v>
      </c>
      <c r="I132" s="101">
        <v>5847.08</v>
      </c>
      <c r="J132" s="102">
        <f t="shared" si="1"/>
        <v>7308.85</v>
      </c>
    </row>
    <row r="133" spans="1:10" ht="14.5" x14ac:dyDescent="0.3">
      <c r="A133" s="55" t="s">
        <v>183</v>
      </c>
      <c r="B133" s="104" t="s">
        <v>27</v>
      </c>
      <c r="C133" s="100" t="s">
        <v>222</v>
      </c>
      <c r="D133" s="94" t="s">
        <v>227</v>
      </c>
      <c r="E133" s="53">
        <v>1</v>
      </c>
      <c r="F133" s="60" t="s">
        <v>361</v>
      </c>
      <c r="G133" s="54">
        <v>0</v>
      </c>
      <c r="H133" s="101">
        <v>1461.77</v>
      </c>
      <c r="I133" s="101">
        <v>5847.08</v>
      </c>
      <c r="J133" s="102">
        <f t="shared" si="1"/>
        <v>7308.85</v>
      </c>
    </row>
    <row r="134" spans="1:10" ht="14.5" x14ac:dyDescent="0.3">
      <c r="A134" s="55" t="s">
        <v>181</v>
      </c>
      <c r="B134" s="104" t="s">
        <v>33</v>
      </c>
      <c r="C134" s="105" t="s">
        <v>226</v>
      </c>
      <c r="D134" s="94" t="s">
        <v>227</v>
      </c>
      <c r="E134" s="53">
        <v>1</v>
      </c>
      <c r="F134" s="61" t="s">
        <v>362</v>
      </c>
      <c r="G134" s="54">
        <v>0</v>
      </c>
      <c r="H134" s="101">
        <v>930.22</v>
      </c>
      <c r="I134" s="101">
        <v>3720.87</v>
      </c>
      <c r="J134" s="102">
        <f t="shared" si="1"/>
        <v>4651.09</v>
      </c>
    </row>
    <row r="135" spans="1:10" ht="14.5" x14ac:dyDescent="0.3">
      <c r="A135" s="55" t="s">
        <v>185</v>
      </c>
      <c r="B135" s="105" t="s">
        <v>29</v>
      </c>
      <c r="C135" s="100" t="s">
        <v>224</v>
      </c>
      <c r="D135" s="94" t="s">
        <v>227</v>
      </c>
      <c r="E135" s="53">
        <v>1</v>
      </c>
      <c r="F135" s="60" t="s">
        <v>363</v>
      </c>
      <c r="G135" s="54">
        <v>0</v>
      </c>
      <c r="H135" s="101">
        <v>1229.22</v>
      </c>
      <c r="I135" s="101">
        <v>4916.8599999999997</v>
      </c>
      <c r="J135" s="102">
        <f t="shared" ref="J135:J174" si="2">H135+I135</f>
        <v>6146.08</v>
      </c>
    </row>
    <row r="136" spans="1:10" ht="14.5" x14ac:dyDescent="0.3">
      <c r="A136" s="55" t="s">
        <v>180</v>
      </c>
      <c r="B136" s="103" t="s">
        <v>37</v>
      </c>
      <c r="C136" s="100" t="s">
        <v>222</v>
      </c>
      <c r="D136" s="94" t="s">
        <v>227</v>
      </c>
      <c r="E136" s="53">
        <v>1</v>
      </c>
      <c r="F136" s="60" t="s">
        <v>531</v>
      </c>
      <c r="G136" s="54">
        <v>0</v>
      </c>
      <c r="H136" s="101">
        <v>664.44</v>
      </c>
      <c r="I136" s="101">
        <v>2657.77</v>
      </c>
      <c r="J136" s="102">
        <f t="shared" si="2"/>
        <v>3322.21</v>
      </c>
    </row>
    <row r="137" spans="1:10" ht="14.5" x14ac:dyDescent="0.3">
      <c r="A137" s="55" t="s">
        <v>189</v>
      </c>
      <c r="B137" s="105" t="s">
        <v>31</v>
      </c>
      <c r="C137" s="100" t="s">
        <v>222</v>
      </c>
      <c r="D137" s="94" t="s">
        <v>227</v>
      </c>
      <c r="E137" s="53">
        <v>1</v>
      </c>
      <c r="F137" s="60" t="s">
        <v>364</v>
      </c>
      <c r="G137" s="54">
        <v>0</v>
      </c>
      <c r="H137" s="101">
        <v>1129.55</v>
      </c>
      <c r="I137" s="101">
        <v>4518.2</v>
      </c>
      <c r="J137" s="102">
        <f t="shared" si="2"/>
        <v>5647.75</v>
      </c>
    </row>
    <row r="138" spans="1:10" ht="14.5" x14ac:dyDescent="0.3">
      <c r="A138" s="55" t="s">
        <v>215</v>
      </c>
      <c r="B138" s="103" t="s">
        <v>37</v>
      </c>
      <c r="C138" s="104" t="s">
        <v>219</v>
      </c>
      <c r="D138" s="122" t="s">
        <v>407</v>
      </c>
      <c r="E138" s="53">
        <v>1</v>
      </c>
      <c r="F138" s="60" t="s">
        <v>365</v>
      </c>
      <c r="G138" s="54">
        <v>0</v>
      </c>
      <c r="H138" s="101"/>
      <c r="I138" s="101">
        <v>2657.77</v>
      </c>
      <c r="J138" s="102">
        <f t="shared" si="2"/>
        <v>2657.77</v>
      </c>
    </row>
    <row r="139" spans="1:10" ht="14.5" x14ac:dyDescent="0.3">
      <c r="A139" s="55" t="s">
        <v>180</v>
      </c>
      <c r="B139" s="103" t="s">
        <v>37</v>
      </c>
      <c r="C139" s="104" t="s">
        <v>219</v>
      </c>
      <c r="D139" s="94" t="s">
        <v>227</v>
      </c>
      <c r="E139" s="53">
        <v>1</v>
      </c>
      <c r="F139" s="60" t="s">
        <v>366</v>
      </c>
      <c r="G139" s="54">
        <v>0</v>
      </c>
      <c r="H139" s="101">
        <v>664.44</v>
      </c>
      <c r="I139" s="101">
        <v>2657.77</v>
      </c>
      <c r="J139" s="102">
        <f t="shared" si="2"/>
        <v>3322.21</v>
      </c>
    </row>
    <row r="140" spans="1:10" ht="14.5" x14ac:dyDescent="0.3">
      <c r="A140" s="55" t="s">
        <v>196</v>
      </c>
      <c r="B140" s="104" t="s">
        <v>33</v>
      </c>
      <c r="C140" s="100" t="s">
        <v>225</v>
      </c>
      <c r="D140" s="94" t="s">
        <v>227</v>
      </c>
      <c r="E140" s="53">
        <v>1</v>
      </c>
      <c r="F140" s="60" t="s">
        <v>367</v>
      </c>
      <c r="G140" s="54">
        <v>0</v>
      </c>
      <c r="H140" s="101">
        <v>930.22</v>
      </c>
      <c r="I140" s="101">
        <v>3720.87</v>
      </c>
      <c r="J140" s="102">
        <f t="shared" si="2"/>
        <v>4651.09</v>
      </c>
    </row>
    <row r="141" spans="1:10" ht="14.5" x14ac:dyDescent="0.3">
      <c r="A141" s="55" t="s">
        <v>183</v>
      </c>
      <c r="B141" s="104" t="s">
        <v>27</v>
      </c>
      <c r="C141" s="100" t="s">
        <v>224</v>
      </c>
      <c r="D141" s="94" t="s">
        <v>227</v>
      </c>
      <c r="E141" s="53">
        <v>1</v>
      </c>
      <c r="F141" s="60" t="s">
        <v>368</v>
      </c>
      <c r="G141" s="54">
        <v>0</v>
      </c>
      <c r="H141" s="101">
        <v>1461.77</v>
      </c>
      <c r="I141" s="101">
        <v>5847.08</v>
      </c>
      <c r="J141" s="102">
        <f t="shared" si="2"/>
        <v>7308.85</v>
      </c>
    </row>
    <row r="142" spans="1:10" ht="14.5" x14ac:dyDescent="0.3">
      <c r="A142" s="55" t="s">
        <v>188</v>
      </c>
      <c r="B142" s="105" t="s">
        <v>35</v>
      </c>
      <c r="C142" s="100" t="s">
        <v>225</v>
      </c>
      <c r="D142" s="94" t="s">
        <v>227</v>
      </c>
      <c r="E142" s="53">
        <v>1</v>
      </c>
      <c r="F142" s="60" t="s">
        <v>532</v>
      </c>
      <c r="G142" s="54">
        <v>0</v>
      </c>
      <c r="H142" s="101">
        <v>807.29</v>
      </c>
      <c r="I142" s="101">
        <v>3229.18</v>
      </c>
      <c r="J142" s="102">
        <f t="shared" si="2"/>
        <v>4036.47</v>
      </c>
    </row>
    <row r="143" spans="1:10" ht="14.5" x14ac:dyDescent="0.3">
      <c r="A143" s="55" t="s">
        <v>196</v>
      </c>
      <c r="B143" s="104" t="s">
        <v>33</v>
      </c>
      <c r="C143" s="104" t="s">
        <v>219</v>
      </c>
      <c r="D143" s="94" t="s">
        <v>227</v>
      </c>
      <c r="E143" s="53">
        <v>1</v>
      </c>
      <c r="F143" s="60" t="s">
        <v>370</v>
      </c>
      <c r="G143" s="54">
        <v>0</v>
      </c>
      <c r="H143" s="101">
        <v>930.22</v>
      </c>
      <c r="I143" s="101">
        <v>3720.87</v>
      </c>
      <c r="J143" s="102">
        <f t="shared" si="2"/>
        <v>4651.09</v>
      </c>
    </row>
    <row r="144" spans="1:10" ht="14.5" x14ac:dyDescent="0.3">
      <c r="A144" s="55" t="s">
        <v>182</v>
      </c>
      <c r="B144" s="100" t="s">
        <v>39</v>
      </c>
      <c r="C144" s="100" t="s">
        <v>220</v>
      </c>
      <c r="D144" s="94" t="s">
        <v>227</v>
      </c>
      <c r="E144" s="53">
        <v>1</v>
      </c>
      <c r="F144" s="60" t="s">
        <v>319</v>
      </c>
      <c r="G144" s="54">
        <v>0</v>
      </c>
      <c r="H144" s="101">
        <v>431.89</v>
      </c>
      <c r="I144" s="101">
        <v>1727.55</v>
      </c>
      <c r="J144" s="102">
        <f t="shared" si="2"/>
        <v>2159.44</v>
      </c>
    </row>
    <row r="145" spans="1:10" ht="14.5" x14ac:dyDescent="0.3">
      <c r="A145" s="55" t="s">
        <v>217</v>
      </c>
      <c r="B145" s="104" t="s">
        <v>27</v>
      </c>
      <c r="C145" s="103" t="s">
        <v>225</v>
      </c>
      <c r="D145" s="122" t="s">
        <v>461</v>
      </c>
      <c r="E145" s="53">
        <v>1</v>
      </c>
      <c r="F145" s="60" t="s">
        <v>373</v>
      </c>
      <c r="G145" s="54">
        <v>0</v>
      </c>
      <c r="H145" s="101"/>
      <c r="I145" s="101">
        <v>5847.08</v>
      </c>
      <c r="J145" s="102">
        <f t="shared" si="2"/>
        <v>5847.08</v>
      </c>
    </row>
    <row r="146" spans="1:10" ht="14.5" x14ac:dyDescent="0.3">
      <c r="A146" s="55" t="s">
        <v>189</v>
      </c>
      <c r="B146" s="105" t="s">
        <v>31</v>
      </c>
      <c r="C146" s="100" t="s">
        <v>224</v>
      </c>
      <c r="D146" s="94" t="s">
        <v>227</v>
      </c>
      <c r="E146" s="53">
        <v>1</v>
      </c>
      <c r="F146" s="90" t="s">
        <v>558</v>
      </c>
      <c r="G146" s="54">
        <v>0</v>
      </c>
      <c r="H146" s="101">
        <v>1129.55</v>
      </c>
      <c r="I146" s="101">
        <v>4518.2</v>
      </c>
      <c r="J146" s="102">
        <f t="shared" si="2"/>
        <v>5647.75</v>
      </c>
    </row>
    <row r="147" spans="1:10" ht="14.5" x14ac:dyDescent="0.3">
      <c r="A147" s="55" t="s">
        <v>209</v>
      </c>
      <c r="B147" s="104" t="s">
        <v>27</v>
      </c>
      <c r="C147" s="104" t="s">
        <v>219</v>
      </c>
      <c r="D147" s="94" t="s">
        <v>227</v>
      </c>
      <c r="E147" s="53">
        <v>1</v>
      </c>
      <c r="F147" s="90" t="s">
        <v>326</v>
      </c>
      <c r="G147" s="54">
        <v>0</v>
      </c>
      <c r="H147" s="101">
        <v>1461.77</v>
      </c>
      <c r="I147" s="101">
        <v>5847.08</v>
      </c>
      <c r="J147" s="102">
        <f t="shared" si="2"/>
        <v>7308.85</v>
      </c>
    </row>
    <row r="148" spans="1:10" ht="14.5" x14ac:dyDescent="0.3">
      <c r="A148" s="55" t="s">
        <v>189</v>
      </c>
      <c r="B148" s="105" t="s">
        <v>31</v>
      </c>
      <c r="C148" s="100" t="s">
        <v>220</v>
      </c>
      <c r="D148" s="94" t="s">
        <v>227</v>
      </c>
      <c r="E148" s="53">
        <v>1</v>
      </c>
      <c r="F148" s="60" t="s">
        <v>556</v>
      </c>
      <c r="G148" s="54">
        <v>0</v>
      </c>
      <c r="H148" s="101">
        <v>1129.55</v>
      </c>
      <c r="I148" s="101">
        <v>4518.2</v>
      </c>
      <c r="J148" s="102">
        <f t="shared" si="2"/>
        <v>5647.75</v>
      </c>
    </row>
    <row r="149" spans="1:10" ht="14.5" x14ac:dyDescent="0.3">
      <c r="A149" s="55" t="s">
        <v>207</v>
      </c>
      <c r="B149" s="104" t="s">
        <v>27</v>
      </c>
      <c r="C149" s="104" t="s">
        <v>223</v>
      </c>
      <c r="D149" s="122" t="s">
        <v>461</v>
      </c>
      <c r="E149" s="53">
        <v>1</v>
      </c>
      <c r="F149" s="90" t="s">
        <v>317</v>
      </c>
      <c r="G149" s="54">
        <v>0</v>
      </c>
      <c r="H149" s="101"/>
      <c r="I149" s="101">
        <v>5847.08</v>
      </c>
      <c r="J149" s="102">
        <f t="shared" si="2"/>
        <v>5847.08</v>
      </c>
    </row>
    <row r="150" spans="1:10" ht="14.5" x14ac:dyDescent="0.3">
      <c r="A150" s="55" t="s">
        <v>206</v>
      </c>
      <c r="B150" s="104" t="s">
        <v>27</v>
      </c>
      <c r="C150" s="104" t="s">
        <v>219</v>
      </c>
      <c r="D150" s="94" t="s">
        <v>227</v>
      </c>
      <c r="E150" s="53">
        <v>1</v>
      </c>
      <c r="F150" s="60" t="s">
        <v>316</v>
      </c>
      <c r="G150" s="54">
        <v>0</v>
      </c>
      <c r="H150" s="101">
        <v>1461.77</v>
      </c>
      <c r="I150" s="101">
        <v>5847.08</v>
      </c>
      <c r="J150" s="102">
        <f t="shared" si="2"/>
        <v>7308.85</v>
      </c>
    </row>
    <row r="151" spans="1:10" ht="14.5" x14ac:dyDescent="0.3">
      <c r="A151" s="55" t="s">
        <v>189</v>
      </c>
      <c r="B151" s="105" t="s">
        <v>31</v>
      </c>
      <c r="C151" s="105" t="s">
        <v>226</v>
      </c>
      <c r="D151" s="94" t="s">
        <v>227</v>
      </c>
      <c r="E151" s="53">
        <v>1</v>
      </c>
      <c r="F151" s="60" t="s">
        <v>377</v>
      </c>
      <c r="G151" s="54">
        <v>0</v>
      </c>
      <c r="H151" s="101">
        <v>1129.55</v>
      </c>
      <c r="I151" s="101">
        <v>4518.2</v>
      </c>
      <c r="J151" s="102">
        <f t="shared" si="2"/>
        <v>5647.75</v>
      </c>
    </row>
    <row r="152" spans="1:10" ht="14.5" x14ac:dyDescent="0.3">
      <c r="A152" s="55" t="s">
        <v>535</v>
      </c>
      <c r="B152" s="105"/>
      <c r="C152" s="100" t="s">
        <v>220</v>
      </c>
      <c r="D152" s="122" t="s">
        <v>461</v>
      </c>
      <c r="E152" s="53">
        <v>1</v>
      </c>
      <c r="F152" s="90" t="s">
        <v>313</v>
      </c>
      <c r="G152" s="54">
        <v>0</v>
      </c>
      <c r="H152" s="101"/>
      <c r="I152" s="101">
        <v>12792</v>
      </c>
      <c r="J152" s="102">
        <f t="shared" si="2"/>
        <v>12792</v>
      </c>
    </row>
    <row r="153" spans="1:10" ht="14.5" x14ac:dyDescent="0.3">
      <c r="A153" s="55" t="s">
        <v>182</v>
      </c>
      <c r="B153" s="100" t="s">
        <v>39</v>
      </c>
      <c r="C153" s="100" t="s">
        <v>220</v>
      </c>
      <c r="D153" s="94" t="s">
        <v>227</v>
      </c>
      <c r="E153" s="53">
        <v>1</v>
      </c>
      <c r="F153" s="60" t="s">
        <v>379</v>
      </c>
      <c r="G153" s="54">
        <v>0</v>
      </c>
      <c r="H153" s="101">
        <v>431.89</v>
      </c>
      <c r="I153" s="101">
        <v>1727.55</v>
      </c>
      <c r="J153" s="102">
        <f t="shared" si="2"/>
        <v>2159.44</v>
      </c>
    </row>
    <row r="154" spans="1:10" ht="14.5" x14ac:dyDescent="0.3">
      <c r="A154" s="55" t="s">
        <v>181</v>
      </c>
      <c r="B154" s="104" t="s">
        <v>33</v>
      </c>
      <c r="C154" s="103" t="s">
        <v>225</v>
      </c>
      <c r="D154" s="94" t="s">
        <v>227</v>
      </c>
      <c r="E154" s="53">
        <v>1</v>
      </c>
      <c r="F154" s="89" t="s">
        <v>308</v>
      </c>
      <c r="G154" s="54">
        <v>0</v>
      </c>
      <c r="H154" s="101">
        <v>930.22</v>
      </c>
      <c r="I154" s="101">
        <v>3720.87</v>
      </c>
      <c r="J154" s="102">
        <f t="shared" si="2"/>
        <v>4651.09</v>
      </c>
    </row>
    <row r="155" spans="1:10" ht="14.5" x14ac:dyDescent="0.3">
      <c r="A155" s="55" t="s">
        <v>187</v>
      </c>
      <c r="B155" s="105" t="s">
        <v>25</v>
      </c>
      <c r="C155" s="100" t="s">
        <v>225</v>
      </c>
      <c r="D155" s="94" t="s">
        <v>227</v>
      </c>
      <c r="E155" s="53">
        <v>1</v>
      </c>
      <c r="F155" s="60" t="s">
        <v>381</v>
      </c>
      <c r="G155" s="54">
        <v>0</v>
      </c>
      <c r="H155" s="101">
        <v>1993.32</v>
      </c>
      <c r="I155" s="101">
        <v>7973.3</v>
      </c>
      <c r="J155" s="102">
        <f t="shared" si="2"/>
        <v>9966.6200000000008</v>
      </c>
    </row>
    <row r="156" spans="1:10" ht="14.5" x14ac:dyDescent="0.3">
      <c r="A156" s="55" t="s">
        <v>185</v>
      </c>
      <c r="B156" s="105" t="s">
        <v>29</v>
      </c>
      <c r="C156" s="103" t="s">
        <v>225</v>
      </c>
      <c r="D156" s="94" t="s">
        <v>227</v>
      </c>
      <c r="E156" s="53">
        <v>1</v>
      </c>
      <c r="F156" s="60" t="s">
        <v>382</v>
      </c>
      <c r="G156" s="54">
        <v>0</v>
      </c>
      <c r="H156" s="101">
        <v>1229.22</v>
      </c>
      <c r="I156" s="101">
        <v>4916.8599999999997</v>
      </c>
      <c r="J156" s="102">
        <f t="shared" si="2"/>
        <v>6146.08</v>
      </c>
    </row>
    <row r="157" spans="1:10" ht="14.5" x14ac:dyDescent="0.3">
      <c r="A157" s="55" t="s">
        <v>187</v>
      </c>
      <c r="B157" s="105" t="s">
        <v>25</v>
      </c>
      <c r="C157" s="100" t="s">
        <v>222</v>
      </c>
      <c r="D157" s="94" t="s">
        <v>227</v>
      </c>
      <c r="E157" s="53">
        <v>1</v>
      </c>
      <c r="F157" s="60" t="s">
        <v>383</v>
      </c>
      <c r="G157" s="54">
        <v>0</v>
      </c>
      <c r="H157" s="101">
        <v>1993.32</v>
      </c>
      <c r="I157" s="101">
        <v>7973.3</v>
      </c>
      <c r="J157" s="102">
        <f t="shared" si="2"/>
        <v>9966.6200000000008</v>
      </c>
    </row>
    <row r="158" spans="1:10" ht="14.5" x14ac:dyDescent="0.3">
      <c r="A158" s="55" t="s">
        <v>180</v>
      </c>
      <c r="B158" s="103" t="s">
        <v>37</v>
      </c>
      <c r="C158" s="104" t="s">
        <v>223</v>
      </c>
      <c r="D158" s="94" t="s">
        <v>227</v>
      </c>
      <c r="E158" s="53">
        <v>1</v>
      </c>
      <c r="F158" s="60" t="s">
        <v>239</v>
      </c>
      <c r="G158" s="54">
        <v>0</v>
      </c>
      <c r="H158" s="101">
        <v>664.44</v>
      </c>
      <c r="I158" s="101">
        <v>2657.77</v>
      </c>
      <c r="J158" s="102">
        <f t="shared" si="2"/>
        <v>3322.21</v>
      </c>
    </row>
    <row r="159" spans="1:10" ht="14.5" x14ac:dyDescent="0.3">
      <c r="A159" s="55" t="s">
        <v>195</v>
      </c>
      <c r="B159" s="105" t="s">
        <v>41</v>
      </c>
      <c r="C159" s="100" t="s">
        <v>224</v>
      </c>
      <c r="D159" s="94" t="s">
        <v>227</v>
      </c>
      <c r="E159" s="53">
        <v>1</v>
      </c>
      <c r="F159" s="60" t="s">
        <v>385</v>
      </c>
      <c r="G159" s="54">
        <v>0</v>
      </c>
      <c r="H159" s="106">
        <v>265.77999999999997</v>
      </c>
      <c r="I159" s="106">
        <v>1063.1099999999999</v>
      </c>
      <c r="J159" s="107">
        <f t="shared" si="2"/>
        <v>1328.8899999999999</v>
      </c>
    </row>
    <row r="160" spans="1:10" ht="14.5" x14ac:dyDescent="0.3">
      <c r="A160" s="55" t="s">
        <v>182</v>
      </c>
      <c r="B160" s="100" t="s">
        <v>39</v>
      </c>
      <c r="C160" s="100"/>
      <c r="D160" s="122" t="s">
        <v>386</v>
      </c>
      <c r="E160" s="53">
        <v>1</v>
      </c>
      <c r="F160" s="60" t="s">
        <v>386</v>
      </c>
      <c r="G160" s="54">
        <v>0</v>
      </c>
      <c r="H160" s="101">
        <v>431.89</v>
      </c>
      <c r="I160" s="101">
        <v>1727.55</v>
      </c>
      <c r="J160" s="102">
        <f t="shared" si="2"/>
        <v>2159.44</v>
      </c>
    </row>
    <row r="161" spans="1:30" ht="14.5" x14ac:dyDescent="0.3">
      <c r="A161" s="55" t="s">
        <v>195</v>
      </c>
      <c r="B161" s="105" t="s">
        <v>41</v>
      </c>
      <c r="C161" s="100" t="s">
        <v>222</v>
      </c>
      <c r="D161" s="94" t="s">
        <v>227</v>
      </c>
      <c r="E161" s="53">
        <v>1</v>
      </c>
      <c r="F161" s="60" t="s">
        <v>304</v>
      </c>
      <c r="G161" s="54">
        <v>0</v>
      </c>
      <c r="H161" s="106">
        <v>265.77999999999997</v>
      </c>
      <c r="I161" s="106">
        <v>1063.1099999999999</v>
      </c>
      <c r="J161" s="107">
        <f t="shared" si="2"/>
        <v>1328.8899999999999</v>
      </c>
    </row>
    <row r="162" spans="1:30" ht="14.5" x14ac:dyDescent="0.3">
      <c r="A162" s="55" t="s">
        <v>195</v>
      </c>
      <c r="B162" s="105" t="s">
        <v>41</v>
      </c>
      <c r="C162" s="103" t="s">
        <v>225</v>
      </c>
      <c r="D162" s="94" t="s">
        <v>227</v>
      </c>
      <c r="E162" s="53">
        <v>1</v>
      </c>
      <c r="F162" s="90" t="s">
        <v>349</v>
      </c>
      <c r="G162" s="54">
        <v>0</v>
      </c>
      <c r="H162" s="106">
        <v>265.77999999999997</v>
      </c>
      <c r="I162" s="106">
        <v>1063.1099999999999</v>
      </c>
      <c r="J162" s="107">
        <f t="shared" si="2"/>
        <v>1328.8899999999999</v>
      </c>
    </row>
    <row r="163" spans="1:30" ht="14.5" x14ac:dyDescent="0.3">
      <c r="A163" s="55" t="s">
        <v>180</v>
      </c>
      <c r="B163" s="104" t="s">
        <v>37</v>
      </c>
      <c r="C163" s="104"/>
      <c r="D163" s="122" t="s">
        <v>386</v>
      </c>
      <c r="E163" s="53">
        <v>1</v>
      </c>
      <c r="F163" s="61" t="s">
        <v>386</v>
      </c>
      <c r="G163" s="54">
        <v>0</v>
      </c>
      <c r="H163" s="101">
        <v>664.44</v>
      </c>
      <c r="I163" s="101">
        <v>2657.77</v>
      </c>
      <c r="J163" s="102">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180</v>
      </c>
      <c r="B164" s="104" t="s">
        <v>37</v>
      </c>
      <c r="C164" s="104"/>
      <c r="D164" s="122" t="s">
        <v>386</v>
      </c>
      <c r="E164" s="53">
        <v>1</v>
      </c>
      <c r="F164" s="60" t="s">
        <v>386</v>
      </c>
      <c r="G164" s="54">
        <v>0</v>
      </c>
      <c r="H164" s="101">
        <v>664.44</v>
      </c>
      <c r="I164" s="101">
        <v>2657.77</v>
      </c>
      <c r="J164" s="102">
        <f t="shared" si="2"/>
        <v>3322.21</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182</v>
      </c>
      <c r="B165" s="100" t="s">
        <v>39</v>
      </c>
      <c r="C165" s="100" t="s">
        <v>224</v>
      </c>
      <c r="D165" s="94" t="s">
        <v>227</v>
      </c>
      <c r="E165" s="53">
        <v>1</v>
      </c>
      <c r="F165" s="60" t="s">
        <v>387</v>
      </c>
      <c r="G165" s="54">
        <v>0</v>
      </c>
      <c r="H165" s="101">
        <v>431.89</v>
      </c>
      <c r="I165" s="101">
        <v>1727.55</v>
      </c>
      <c r="J165" s="102">
        <f t="shared" si="2"/>
        <v>2159.44</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218</v>
      </c>
      <c r="B166" s="105" t="s">
        <v>43</v>
      </c>
      <c r="C166" s="100" t="s">
        <v>222</v>
      </c>
      <c r="D166" s="94" t="s">
        <v>227</v>
      </c>
      <c r="E166" s="53">
        <v>1</v>
      </c>
      <c r="F166" s="60" t="s">
        <v>538</v>
      </c>
      <c r="G166" s="54">
        <v>0</v>
      </c>
      <c r="H166" s="106">
        <v>232.56</v>
      </c>
      <c r="I166" s="106">
        <v>930.22</v>
      </c>
      <c r="J166" s="107">
        <f t="shared" si="2"/>
        <v>1162.78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183</v>
      </c>
      <c r="B167" s="104" t="s">
        <v>27</v>
      </c>
      <c r="C167" s="100" t="s">
        <v>222</v>
      </c>
      <c r="D167" s="94" t="s">
        <v>227</v>
      </c>
      <c r="E167" s="53">
        <v>1</v>
      </c>
      <c r="F167" s="60" t="s">
        <v>389</v>
      </c>
      <c r="G167" s="54">
        <v>0</v>
      </c>
      <c r="H167" s="101">
        <v>1461.77</v>
      </c>
      <c r="I167" s="101">
        <v>5847.08</v>
      </c>
      <c r="J167" s="102">
        <f t="shared" si="2"/>
        <v>7308.85</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187</v>
      </c>
      <c r="B168" s="105" t="s">
        <v>25</v>
      </c>
      <c r="C168" s="104" t="s">
        <v>219</v>
      </c>
      <c r="D168" s="94" t="s">
        <v>227</v>
      </c>
      <c r="E168" s="53">
        <v>1</v>
      </c>
      <c r="F168" s="63" t="s">
        <v>244</v>
      </c>
      <c r="G168" s="54">
        <v>0</v>
      </c>
      <c r="H168" s="101">
        <v>1993.32</v>
      </c>
      <c r="I168" s="101">
        <v>7973.3</v>
      </c>
      <c r="J168" s="102">
        <f t="shared" si="2"/>
        <v>9966.6200000000008</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187</v>
      </c>
      <c r="B169" s="105" t="s">
        <v>25</v>
      </c>
      <c r="C169" s="100" t="s">
        <v>222</v>
      </c>
      <c r="D169" s="94" t="s">
        <v>227</v>
      </c>
      <c r="E169" s="53">
        <v>1</v>
      </c>
      <c r="F169" s="61" t="s">
        <v>256</v>
      </c>
      <c r="G169" s="54">
        <v>0</v>
      </c>
      <c r="H169" s="101">
        <v>1993.32</v>
      </c>
      <c r="I169" s="101">
        <v>7973.3</v>
      </c>
      <c r="J169" s="102">
        <f t="shared" si="2"/>
        <v>9966.6200000000008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183</v>
      </c>
      <c r="B170" s="104" t="s">
        <v>27</v>
      </c>
      <c r="C170" s="100" t="s">
        <v>222</v>
      </c>
      <c r="D170" s="94" t="s">
        <v>227</v>
      </c>
      <c r="E170" s="53">
        <v>1</v>
      </c>
      <c r="F170" s="60" t="s">
        <v>325</v>
      </c>
      <c r="G170" s="54">
        <v>0</v>
      </c>
      <c r="H170" s="101">
        <v>1461.77</v>
      </c>
      <c r="I170" s="101">
        <v>5847.08</v>
      </c>
      <c r="J170" s="102">
        <f t="shared" si="2"/>
        <v>7308.85</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181</v>
      </c>
      <c r="B171" s="104" t="s">
        <v>33</v>
      </c>
      <c r="C171" s="100" t="s">
        <v>222</v>
      </c>
      <c r="D171" s="94" t="s">
        <v>227</v>
      </c>
      <c r="E171" s="53">
        <v>1</v>
      </c>
      <c r="F171" s="63" t="s">
        <v>303</v>
      </c>
      <c r="G171" s="54">
        <v>0</v>
      </c>
      <c r="H171" s="101">
        <v>930.22</v>
      </c>
      <c r="I171" s="101">
        <v>3720.87</v>
      </c>
      <c r="J171" s="102">
        <f t="shared" si="2"/>
        <v>4651.09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188</v>
      </c>
      <c r="B172" s="105" t="s">
        <v>35</v>
      </c>
      <c r="C172" s="100" t="s">
        <v>222</v>
      </c>
      <c r="D172" s="94" t="s">
        <v>227</v>
      </c>
      <c r="E172" s="53">
        <v>1</v>
      </c>
      <c r="F172" s="63" t="s">
        <v>369</v>
      </c>
      <c r="G172" s="54">
        <v>0</v>
      </c>
      <c r="H172" s="101">
        <v>807.29</v>
      </c>
      <c r="I172" s="101">
        <v>3229.18</v>
      </c>
      <c r="J172" s="102">
        <f t="shared" si="2"/>
        <v>4036.47</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180</v>
      </c>
      <c r="B173" s="103" t="s">
        <v>37</v>
      </c>
      <c r="C173" s="104"/>
      <c r="D173" s="122" t="s">
        <v>386</v>
      </c>
      <c r="E173" s="53">
        <v>1</v>
      </c>
      <c r="F173" s="60" t="s">
        <v>386</v>
      </c>
      <c r="G173" s="54">
        <v>0</v>
      </c>
      <c r="H173" s="101">
        <v>664.44</v>
      </c>
      <c r="I173" s="101">
        <v>2657.77</v>
      </c>
      <c r="J173" s="102">
        <f t="shared" si="2"/>
        <v>3322.21</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218</v>
      </c>
      <c r="B174" s="105" t="s">
        <v>43</v>
      </c>
      <c r="C174" s="100"/>
      <c r="D174" s="122" t="s">
        <v>386</v>
      </c>
      <c r="E174" s="53">
        <v>1</v>
      </c>
      <c r="F174" s="60" t="s">
        <v>386</v>
      </c>
      <c r="G174" s="54">
        <v>0</v>
      </c>
      <c r="H174" s="106">
        <v>232.56</v>
      </c>
      <c r="I174" s="106">
        <v>930.22</v>
      </c>
      <c r="J174" s="107">
        <f t="shared" si="2"/>
        <v>1162.78</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77" si="3">C176+D176</f>
        <v>1</v>
      </c>
      <c r="F176" s="24"/>
      <c r="G176" s="25">
        <f>SUMIF($B$7:$B$174,"DAS",$G$7:$G$174)</f>
        <v>0</v>
      </c>
      <c r="H176" s="25">
        <f>SUMIF($B$7:$B$174,"PRESIDENTE",$H$7:$H$174)-SUMIFS($H$7:$H$174,$D$7:$D$174,"VAGO",$B$7:$B$174,"PRESIDENTE")</f>
        <v>0</v>
      </c>
      <c r="I176" s="25">
        <f>SUMIF($B$7:$B$174,"PRESIDENTE",$I$7:$I$174)-SUMIFS($I$7:$I$174,$D$7:$D$174,"VAGO",$B$7:$B$174,"PRESIDENTE")</f>
        <v>0</v>
      </c>
      <c r="J176" s="25">
        <f>SUMIF($B$7:$B$174,"PRESIDENTE",$J$7:$J$174)</f>
        <v>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0</v>
      </c>
      <c r="I177" s="25">
        <f>SUMIF($B$7:$B$174,"DIRETOR",$I$7:$I$174)-SUMIFS($I$7:$I$174,$D$7:$D$174,"VAGO",$B$7:$B$174,"DIRETOR")</f>
        <v>0</v>
      </c>
      <c r="J177" s="25">
        <f>SUMIF($B$7:$B$174,"DIRETOR",$J$7:$J$174)</f>
        <v>0</v>
      </c>
      <c r="K177" s="26"/>
      <c r="L177" s="26"/>
      <c r="M177" s="26"/>
      <c r="N177" s="26"/>
      <c r="O177" s="26"/>
      <c r="P177" s="26"/>
      <c r="Q177" s="26"/>
    </row>
    <row r="178" spans="1:30" ht="14.5" x14ac:dyDescent="0.3">
      <c r="A178" s="22" t="s">
        <v>24</v>
      </c>
      <c r="B178" s="15" t="s">
        <v>25</v>
      </c>
      <c r="C178" s="23">
        <v>9</v>
      </c>
      <c r="D178" s="23">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v>28</v>
      </c>
      <c r="D179" s="23">
        <v>0</v>
      </c>
      <c r="E179" s="23">
        <f t="shared" ref="E179:E187" si="4">C179+D179</f>
        <v>28</v>
      </c>
      <c r="F179" s="27"/>
      <c r="G179" s="25">
        <f>SUMIF($B$7:$B$174,"DAS-2",$G$7:$G$174)</f>
        <v>0</v>
      </c>
      <c r="H179" s="25">
        <f>SUMIF($B$7:$B$174,"DAS-2",$H$7:$H$174)-SUMIFS($H$7:$H$174,$D$7:$D$174,"VAGO",$B$7:$B$174,"DAS-2")</f>
        <v>36544.25</v>
      </c>
      <c r="I179" s="25">
        <f>SUMIF($B$7:$B$174,"DAS-2",$I$7:$I$174)-SUMIFS($I$7:$I$174,$D$7:$D$174,"VAGO",$B$7:$B$174,"DAS-2")</f>
        <v>163718.23999999996</v>
      </c>
      <c r="J179" s="25">
        <f>SUMIF($B$7:$B$174,"DAS-2",$J$7:$J$174)</f>
        <v>200262.49000000005</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4"/>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24</v>
      </c>
      <c r="D181" s="23">
        <v>0</v>
      </c>
      <c r="E181" s="23">
        <f t="shared" si="4"/>
        <v>24</v>
      </c>
      <c r="F181" s="29"/>
      <c r="G181" s="25">
        <f>SUMIF($B$7:$B$174,"DAS-4",$G$7:$G$174)</f>
        <v>0</v>
      </c>
      <c r="H181" s="25">
        <f>SUMIF($B$7:$B$174,"DAS-4",$H$7:$H$174)-SUMIFS($H$7:$H$174,$D$7:$D$174,"VAGO",$B$7:$B$174,"DAS-4")</f>
        <v>20331.899999999994</v>
      </c>
      <c r="I181" s="25">
        <f>SUMIF($B$7:$B$174,"DAS-4",$I$7:$I$174)-SUMIFS($I$7:$I$174,$D$7:$D$174,"VAGO",$B$7:$B$174,"DAS-4")</f>
        <v>108436.79999999996</v>
      </c>
      <c r="J181" s="25">
        <f>SUMIF($B$7:$B$174,"DAS-4",$J$7:$J$174)</f>
        <v>128768.69999999998</v>
      </c>
      <c r="K181" s="26"/>
      <c r="L181" s="26"/>
      <c r="M181" s="26"/>
      <c r="N181" s="26"/>
      <c r="O181" s="26"/>
      <c r="P181" s="26"/>
      <c r="Q181" s="26"/>
    </row>
    <row r="182" spans="1:30" ht="14.5" x14ac:dyDescent="0.3">
      <c r="A182" s="28" t="s">
        <v>32</v>
      </c>
      <c r="B182" s="15" t="s">
        <v>33</v>
      </c>
      <c r="C182" s="23">
        <v>20</v>
      </c>
      <c r="D182" s="23">
        <v>0</v>
      </c>
      <c r="E182" s="23">
        <f t="shared" si="4"/>
        <v>20</v>
      </c>
      <c r="F182" s="29"/>
      <c r="G182" s="25">
        <f>SUMIF($B$7:$B$174,"DAS-5",$G$7:$G$174)</f>
        <v>0</v>
      </c>
      <c r="H182" s="25">
        <f>SUMIF($B$7:$B$174,"DAS-5",$H$7:$H$174)-SUMIFS($H$7:$H$174,$D$7:$D$174,"VAGO",$B$7:$B$174,"DAS-5")</f>
        <v>15813.739999999996</v>
      </c>
      <c r="I182" s="25">
        <f>SUMIF($B$7:$B$174,"DAS-5",$I$7:$I$174)-SUMIFS($I$7:$I$174,$D$7:$D$174,"VAGO",$B$7:$B$174,"DAS-5")</f>
        <v>74417.400000000009</v>
      </c>
      <c r="J182" s="25">
        <f>SUMIF($B$7:$B$174,"DAS-5",$J$7:$J$174)</f>
        <v>90231.13999999997</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4"/>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23</v>
      </c>
      <c r="D184" s="23">
        <v>3</v>
      </c>
      <c r="E184" s="23">
        <f t="shared" si="4"/>
        <v>26</v>
      </c>
      <c r="F184" s="29"/>
      <c r="G184" s="25">
        <f>SUMIF($B$7:$B$174,"CAA-2",$G$7:$G$174)</f>
        <v>0</v>
      </c>
      <c r="H184" s="25">
        <f>SUMIF($B$7:$B$174,"CAA-2",$H$7:$H$174)-SUMIFS($H$7:$H$174,$D$7:$D$174,"VAGO",$B$7:$B$174,"CAA-2")</f>
        <v>12624.360000000008</v>
      </c>
      <c r="I184" s="25">
        <f>SUMIF($B$7:$B$174,"CAA-2",$I$7:$I$174)-SUMIFS($I$7:$I$174,$D$7:$D$174,"VAGO",$B$7:$B$174,"CAA-2")</f>
        <v>61128.709999999977</v>
      </c>
      <c r="J184" s="25">
        <f>SUMIF($B$7:$B$174,"CAA-2",$J$7:$J$174)</f>
        <v>83719.700000000026</v>
      </c>
      <c r="K184" s="26"/>
      <c r="L184" s="26"/>
      <c r="M184" s="26"/>
      <c r="N184" s="26"/>
      <c r="O184" s="26"/>
      <c r="P184" s="26"/>
      <c r="Q184" s="26"/>
    </row>
    <row r="185" spans="1:30" ht="14.5" x14ac:dyDescent="0.3">
      <c r="A185" s="28" t="s">
        <v>38</v>
      </c>
      <c r="B185" s="15" t="s">
        <v>39</v>
      </c>
      <c r="C185" s="23">
        <v>21</v>
      </c>
      <c r="D185" s="23">
        <v>2</v>
      </c>
      <c r="E185" s="23">
        <f t="shared" si="4"/>
        <v>23</v>
      </c>
      <c r="F185" s="27"/>
      <c r="G185" s="25">
        <f>SUMIF($B$7:$B$174,"CAA-3",$G$7:$G$174)</f>
        <v>0</v>
      </c>
      <c r="H185" s="25">
        <f>SUMIF($B$7:$B$174,"CAA-3",$H$7:$H$174)-SUMIFS($H$7:$H$174,$D$7:$D$174,"VAGO",$B$7:$B$174,"CAA-3")</f>
        <v>9069.6899999999987</v>
      </c>
      <c r="I185" s="25">
        <f>SUMIF($B$7:$B$174,"CAA-3",$I$7:$I$174)-SUMIFS($I$7:$I$174,$D$7:$D$174,"VAGO",$B$7:$B$174,"CAA-3")</f>
        <v>36278.550000000003</v>
      </c>
      <c r="J185" s="25">
        <f>SUMIF($B$7:$B$174,"CAA-3",$J$7:$J$174)</f>
        <v>49667.12000000001</v>
      </c>
      <c r="K185" s="26"/>
      <c r="L185" s="26"/>
      <c r="M185" s="26"/>
      <c r="N185" s="26"/>
      <c r="O185" s="26"/>
      <c r="P185" s="26"/>
      <c r="Q185" s="26"/>
    </row>
    <row r="186" spans="1:30" ht="14.5" x14ac:dyDescent="0.3">
      <c r="A186" s="28" t="s">
        <v>40</v>
      </c>
      <c r="B186" s="15" t="s">
        <v>41</v>
      </c>
      <c r="C186" s="23">
        <f>SUMIFS($E$7:$E$174,$B$7:$B$174,"CAA-4",$D$7:$D$174,"&lt;&gt;VAGO")</f>
        <v>10</v>
      </c>
      <c r="D186" s="23">
        <f>SUMIFS($E$7:$E$174,$B$7:$B$174,"CAA-4",$D$7:$D$174,"VAGO")</f>
        <v>0</v>
      </c>
      <c r="E186" s="23">
        <f t="shared" si="4"/>
        <v>10</v>
      </c>
      <c r="F186" s="27"/>
      <c r="G186" s="25">
        <f>SUMIF($B$7:$B$174,"CAA-4",$G$7:$G$174)</f>
        <v>0</v>
      </c>
      <c r="H186" s="25">
        <f>SUMIF($B$7:$B$174,"CAA-4",$H$7:$H$174)-SUMIFS($H$7:$H$174,$D$7:$D$174,"VAGO",$B$7:$B$174,"CAA-4")</f>
        <v>2126.2399999999998</v>
      </c>
      <c r="I186" s="25">
        <f>SUMIF($B$7:$B$174,"CAA-4",$I$7:$I$174)-SUMIFS($I$7:$I$174,$D$7:$D$174,"VAGO",$B$7:$B$174,"CAA-4")</f>
        <v>10631.1</v>
      </c>
      <c r="J186" s="25">
        <f>SUMIF($B$7:$B$174,"CAA-4",$J$7:$J$174)</f>
        <v>12757.339999999997</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4"/>
        <v>2</v>
      </c>
      <c r="F187" s="27"/>
      <c r="G187" s="25">
        <f>SUMIF($B$7:$B$174,"CAA-5",$G$7:$G$174)</f>
        <v>0</v>
      </c>
      <c r="H187" s="25">
        <f>SUMIF($B$7:$B$174,"CAA-5",$H$7:$H$174)-SUMIFS($H$7:$H$174,$D$7:$D$174,"VAGO",$B$7:$B$174,"CAA-5")</f>
        <v>232.56</v>
      </c>
      <c r="I187" s="25">
        <f>SUMIF($B$7:$B$174,"CAA-5",$I$7:$I$174)-SUMIFS($I$7:$I$174,$D$7:$D$174,"VAGO",$B$7:$B$174,"CAA-5")</f>
        <v>930.22</v>
      </c>
      <c r="J187" s="25">
        <f>SUMIF($B$7:$B$174,"CAA-5",$J$7:$J$174)</f>
        <v>2325.56</v>
      </c>
      <c r="K187" s="26"/>
      <c r="L187" s="26"/>
      <c r="M187" s="26"/>
      <c r="N187" s="26"/>
      <c r="O187" s="26"/>
      <c r="P187" s="26"/>
      <c r="Q187" s="26"/>
    </row>
    <row r="188" spans="1:30" ht="32.25" customHeight="1" x14ac:dyDescent="0.3">
      <c r="A188" s="19" t="s">
        <v>44</v>
      </c>
      <c r="B188" s="21"/>
      <c r="C188" s="20">
        <f>SUM(C176:C187)</f>
        <v>162</v>
      </c>
      <c r="D188" s="20">
        <f>SUM(D176:D187)</f>
        <v>6</v>
      </c>
      <c r="E188" s="20">
        <f>SUM(E176:E187)</f>
        <v>168</v>
      </c>
      <c r="F188" s="21"/>
      <c r="G188" s="30">
        <f t="shared" ref="G188:I188" si="5">SUM(G176:G187)</f>
        <v>0</v>
      </c>
      <c r="H188" s="30">
        <f t="shared" si="5"/>
        <v>130247.17</v>
      </c>
      <c r="I188" s="30">
        <f t="shared" si="5"/>
        <v>607365.79999999993</v>
      </c>
      <c r="J188" s="30">
        <f>SUM(J176:J187)</f>
        <v>753061.26000000013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6">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6"/>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7">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7"/>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7"/>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7"/>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7"/>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8">SUM(C196:C199)</f>
        <v>0</v>
      </c>
      <c r="D200" s="20">
        <f t="shared" si="8"/>
        <v>0</v>
      </c>
      <c r="E200" s="20">
        <f t="shared" si="8"/>
        <v>0</v>
      </c>
      <c r="F200" s="36"/>
      <c r="G200" s="39">
        <f t="shared" ref="G200:I200" si="9">SUM(G195:G199)</f>
        <v>0</v>
      </c>
      <c r="H200" s="39">
        <f t="shared" si="9"/>
        <v>0</v>
      </c>
      <c r="I200" s="39">
        <f t="shared" si="9"/>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0">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10"/>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1000</v>
      </c>
      <c r="I207" s="16">
        <f t="shared" si="10"/>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1000</v>
      </c>
      <c r="I208" s="16">
        <f t="shared" si="10"/>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10"/>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1">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1"/>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1"/>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1"/>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1"/>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122" t="s">
        <v>227</v>
      </c>
      <c r="E221" s="15">
        <v>1</v>
      </c>
      <c r="F221" s="88" t="s">
        <v>364</v>
      </c>
      <c r="G221" s="35">
        <v>0</v>
      </c>
      <c r="H221" s="87">
        <v>2400</v>
      </c>
      <c r="I221" s="16">
        <f t="shared" ref="I221:I225" si="12">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88" t="s">
        <v>295</v>
      </c>
      <c r="G222" s="35"/>
      <c r="H222" s="87">
        <v>1000</v>
      </c>
      <c r="I222" s="16">
        <f t="shared" si="12"/>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88" t="s">
        <v>298</v>
      </c>
      <c r="G223" s="35"/>
      <c r="H223" s="87">
        <v>1000</v>
      </c>
      <c r="I223" s="16">
        <f t="shared" si="12"/>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88" t="s">
        <v>538</v>
      </c>
      <c r="G224" s="35"/>
      <c r="H224" s="87">
        <v>1000</v>
      </c>
      <c r="I224" s="16">
        <f t="shared" si="12"/>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104" t="s">
        <v>219</v>
      </c>
      <c r="D225" s="94" t="s">
        <v>407</v>
      </c>
      <c r="E225" s="15">
        <v>1</v>
      </c>
      <c r="F225" s="90" t="s">
        <v>356</v>
      </c>
      <c r="G225" s="35"/>
      <c r="H225" s="87">
        <v>1000</v>
      </c>
      <c r="I225" s="16">
        <f t="shared" si="12"/>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3">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3"/>
        <v>4</v>
      </c>
      <c r="F228" s="24"/>
      <c r="G228" s="16">
        <f>SUMIF($A$205:$A$209,"MEMBRO",$G$205:$G$209)</f>
        <v>0</v>
      </c>
      <c r="H228" s="16">
        <f>SUMIF($A$205:$A$209,"MEMBRO",$H$205:$H$209)</f>
        <v>4000</v>
      </c>
      <c r="I228" s="16">
        <f t="shared" ref="I228:I232" si="14">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3"/>
        <v>1</v>
      </c>
      <c r="F229" s="24"/>
      <c r="G229" s="16">
        <f>SUMIF($A$213:$A$218,"PRESIDENTE",$G$213:$G$218)</f>
        <v>0</v>
      </c>
      <c r="H229" s="16">
        <f>SUMIF($A$213:$A$218,"PRESIDENTE",$H$213:$H$218)</f>
        <v>2400</v>
      </c>
      <c r="I229" s="16">
        <f t="shared" si="14"/>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3"/>
        <v>4</v>
      </c>
      <c r="F230" s="24"/>
      <c r="G230" s="16">
        <f>SUMIF($A$213:$A$218,"MEMBRO",$G$213:$G$218)</f>
        <v>0</v>
      </c>
      <c r="H230" s="16">
        <f>SUMIF($A$213:$A$218,"MEMBRO",$H$213:$H$218)</f>
        <v>4000</v>
      </c>
      <c r="I230" s="16">
        <f t="shared" si="14"/>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3"/>
        <v>1</v>
      </c>
      <c r="F231" s="24"/>
      <c r="G231" s="16">
        <f>SUMIF($A$220:$A$225,"PRESIDENTE",$G$220:$G$225)</f>
        <v>0</v>
      </c>
      <c r="H231" s="16">
        <f>SUMIF($A$220:$A$225,"PRESIDENTE",$H$220:$H$225)</f>
        <v>2400</v>
      </c>
      <c r="I231" s="16">
        <f t="shared" si="14"/>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3"/>
        <v>4</v>
      </c>
      <c r="F232" s="24"/>
      <c r="G232" s="16">
        <f>SUMIF($A$220:$A$225,"MEMBRO",$G$205:$G$225)</f>
        <v>0</v>
      </c>
      <c r="H232" s="16">
        <f>SUMIF($A$220:$A$225,"MEMBRO",$H$220:$H$225)</f>
        <v>4000</v>
      </c>
      <c r="I232" s="16">
        <f t="shared" si="14"/>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5">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5"/>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5"/>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5"/>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5"/>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5"/>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5"/>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5"/>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6">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6"/>
        <v>7</v>
      </c>
      <c r="F248" s="24"/>
      <c r="G248" s="16">
        <f>SUMIF($A$238:$A$245,"MEMBRO",$G$238:$G$245)</f>
        <v>0</v>
      </c>
      <c r="H248" s="16">
        <f>SUMIF($A$238:$A$245,"MEMBRO",$H$238:$H$245)</f>
        <v>30390.920000000006</v>
      </c>
      <c r="I248" s="16">
        <f t="shared" ref="I248" si="17">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8">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8"/>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8"/>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9">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9"/>
        <v>2</v>
      </c>
      <c r="F259" s="24"/>
      <c r="G259" s="16">
        <f>SUMIF($A$254:$A$256,"MEMBRO",$G$254:$G$256)</f>
        <v>0</v>
      </c>
      <c r="H259" s="16">
        <f>SUMIF($A$254:$A$256,"MEMBRO",$H$254:$H$256)</f>
        <v>3473.24</v>
      </c>
      <c r="I259" s="16">
        <f t="shared" ref="I259" si="20">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1">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1"/>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1"/>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2">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2"/>
        <v>2</v>
      </c>
      <c r="F270" s="24"/>
      <c r="G270" s="16">
        <f>SUMIF($A$265:$A$267,"MEMBRO",$G$265:$G$267)</f>
        <v>0</v>
      </c>
      <c r="H270" s="16">
        <f>SUMIF($A$265:$A$267,"MEMBRO",$H$265:$H$267)</f>
        <v>3473.24</v>
      </c>
      <c r="I270" s="16">
        <f t="shared" ref="I270" si="23">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4">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5">IF(ISBLANK(A276),0,IF(B276="FGS-1",1200.69,732.55))</f>
        <v>1200.69</v>
      </c>
      <c r="I276" s="87">
        <f t="shared" si="24"/>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5"/>
        <v>1200.69</v>
      </c>
      <c r="I277" s="87">
        <f t="shared" si="24"/>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f t="shared" si="25"/>
        <v>1200.69</v>
      </c>
      <c r="I278" s="87">
        <f t="shared" si="24"/>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f t="shared" si="25"/>
        <v>1200.69</v>
      </c>
      <c r="I279" s="87">
        <f t="shared" si="24"/>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5"/>
        <v>1200.69</v>
      </c>
      <c r="I280" s="87">
        <f t="shared" si="24"/>
        <v>1200.69</v>
      </c>
    </row>
    <row r="281" spans="1:30" ht="14.5" x14ac:dyDescent="0.3">
      <c r="A281" s="55" t="s">
        <v>394</v>
      </c>
      <c r="B281" s="93" t="s">
        <v>93</v>
      </c>
      <c r="C281" s="77" t="s">
        <v>223</v>
      </c>
      <c r="D281" s="71" t="s">
        <v>407</v>
      </c>
      <c r="E281" s="53">
        <v>1</v>
      </c>
      <c r="F281" s="83" t="s">
        <v>414</v>
      </c>
      <c r="G281" s="54">
        <v>0</v>
      </c>
      <c r="H281" s="86">
        <f t="shared" si="25"/>
        <v>1200.69</v>
      </c>
      <c r="I281" s="87">
        <f t="shared" si="24"/>
        <v>1200.69</v>
      </c>
    </row>
    <row r="282" spans="1:30" ht="14.5" x14ac:dyDescent="0.3">
      <c r="A282" s="55" t="s">
        <v>394</v>
      </c>
      <c r="B282" s="93" t="s">
        <v>93</v>
      </c>
      <c r="C282" s="77" t="s">
        <v>223</v>
      </c>
      <c r="D282" s="71" t="s">
        <v>407</v>
      </c>
      <c r="E282" s="53">
        <v>1</v>
      </c>
      <c r="F282" s="83" t="s">
        <v>415</v>
      </c>
      <c r="G282" s="54">
        <v>0</v>
      </c>
      <c r="H282" s="86">
        <f t="shared" si="25"/>
        <v>1200.69</v>
      </c>
      <c r="I282" s="87">
        <f t="shared" si="24"/>
        <v>1200.69</v>
      </c>
    </row>
    <row r="283" spans="1:30" ht="14.5" x14ac:dyDescent="0.3">
      <c r="A283" s="80" t="s">
        <v>393</v>
      </c>
      <c r="B283" s="93" t="s">
        <v>93</v>
      </c>
      <c r="C283" s="77" t="s">
        <v>226</v>
      </c>
      <c r="D283" s="71" t="s">
        <v>407</v>
      </c>
      <c r="E283" s="53">
        <v>1</v>
      </c>
      <c r="F283" s="85" t="s">
        <v>416</v>
      </c>
      <c r="G283" s="54">
        <v>0</v>
      </c>
      <c r="H283" s="86">
        <f t="shared" si="25"/>
        <v>1200.69</v>
      </c>
      <c r="I283" s="87">
        <f t="shared" si="24"/>
        <v>1200.69</v>
      </c>
    </row>
    <row r="284" spans="1:30" ht="14.5" x14ac:dyDescent="0.3">
      <c r="A284" s="60" t="s">
        <v>395</v>
      </c>
      <c r="B284" s="93" t="s">
        <v>93</v>
      </c>
      <c r="C284" s="79" t="s">
        <v>226</v>
      </c>
      <c r="D284" s="71" t="s">
        <v>407</v>
      </c>
      <c r="E284" s="53">
        <v>1</v>
      </c>
      <c r="F284" s="84" t="s">
        <v>417</v>
      </c>
      <c r="G284" s="54">
        <v>0</v>
      </c>
      <c r="H284" s="86">
        <f t="shared" si="25"/>
        <v>1200.69</v>
      </c>
      <c r="I284" s="87">
        <f t="shared" si="24"/>
        <v>1200.69</v>
      </c>
    </row>
    <row r="285" spans="1:30" ht="14.5" x14ac:dyDescent="0.3">
      <c r="A285" s="60" t="s">
        <v>396</v>
      </c>
      <c r="B285" s="93" t="s">
        <v>93</v>
      </c>
      <c r="C285" s="79" t="s">
        <v>225</v>
      </c>
      <c r="D285" s="71" t="s">
        <v>407</v>
      </c>
      <c r="E285" s="53">
        <v>1</v>
      </c>
      <c r="F285" s="81" t="s">
        <v>418</v>
      </c>
      <c r="G285" s="54">
        <v>0</v>
      </c>
      <c r="H285" s="86">
        <f t="shared" si="25"/>
        <v>1200.69</v>
      </c>
      <c r="I285" s="87">
        <f t="shared" si="24"/>
        <v>1200.69</v>
      </c>
    </row>
    <row r="286" spans="1:30" ht="14.5" x14ac:dyDescent="0.3">
      <c r="A286" s="60" t="s">
        <v>393</v>
      </c>
      <c r="B286" s="93" t="s">
        <v>93</v>
      </c>
      <c r="C286" s="79" t="s">
        <v>219</v>
      </c>
      <c r="D286" s="71" t="s">
        <v>407</v>
      </c>
      <c r="E286" s="53">
        <v>1</v>
      </c>
      <c r="F286" s="81" t="s">
        <v>419</v>
      </c>
      <c r="G286" s="54">
        <v>0</v>
      </c>
      <c r="H286" s="86">
        <f t="shared" si="25"/>
        <v>1200.69</v>
      </c>
      <c r="I286" s="87">
        <f t="shared" si="24"/>
        <v>1200.69</v>
      </c>
    </row>
    <row r="287" spans="1:30" ht="14.5" x14ac:dyDescent="0.3">
      <c r="A287" s="81" t="s">
        <v>397</v>
      </c>
      <c r="B287" s="93" t="s">
        <v>93</v>
      </c>
      <c r="C287" s="79" t="s">
        <v>225</v>
      </c>
      <c r="D287" s="71" t="s">
        <v>407</v>
      </c>
      <c r="E287" s="53">
        <v>1</v>
      </c>
      <c r="F287" s="81" t="s">
        <v>420</v>
      </c>
      <c r="G287" s="54">
        <v>0</v>
      </c>
      <c r="H287" s="86">
        <f t="shared" si="25"/>
        <v>1200.69</v>
      </c>
      <c r="I287" s="87">
        <f t="shared" si="24"/>
        <v>1200.69</v>
      </c>
    </row>
    <row r="288" spans="1:30" ht="14.5" x14ac:dyDescent="0.3">
      <c r="A288" s="60" t="s">
        <v>398</v>
      </c>
      <c r="B288" s="93" t="s">
        <v>448</v>
      </c>
      <c r="C288" s="79" t="s">
        <v>220</v>
      </c>
      <c r="D288" s="71" t="s">
        <v>407</v>
      </c>
      <c r="E288" s="53">
        <v>1</v>
      </c>
      <c r="F288" s="84" t="s">
        <v>421</v>
      </c>
      <c r="G288" s="54">
        <v>0</v>
      </c>
      <c r="H288" s="86">
        <f t="shared" si="25"/>
        <v>732.55</v>
      </c>
      <c r="I288" s="87">
        <f t="shared" si="24"/>
        <v>732.55</v>
      </c>
    </row>
    <row r="289" spans="1:30" ht="14.5" x14ac:dyDescent="0.3">
      <c r="A289" s="60" t="s">
        <v>393</v>
      </c>
      <c r="B289" s="93" t="s">
        <v>448</v>
      </c>
      <c r="C289" s="79" t="s">
        <v>219</v>
      </c>
      <c r="D289" s="71" t="s">
        <v>407</v>
      </c>
      <c r="E289" s="53">
        <v>1</v>
      </c>
      <c r="F289" s="84" t="s">
        <v>422</v>
      </c>
      <c r="G289" s="54">
        <v>0</v>
      </c>
      <c r="H289" s="86">
        <f t="shared" si="25"/>
        <v>732.55</v>
      </c>
      <c r="I289" s="87">
        <f t="shared" si="24"/>
        <v>732.55</v>
      </c>
    </row>
    <row r="290" spans="1:30" ht="14.5" x14ac:dyDescent="0.3">
      <c r="A290" s="60" t="s">
        <v>395</v>
      </c>
      <c r="B290" s="93" t="s">
        <v>448</v>
      </c>
      <c r="C290" s="79" t="s">
        <v>219</v>
      </c>
      <c r="D290" s="71" t="s">
        <v>407</v>
      </c>
      <c r="E290" s="53">
        <v>1</v>
      </c>
      <c r="F290" s="84" t="s">
        <v>423</v>
      </c>
      <c r="G290" s="54">
        <v>0</v>
      </c>
      <c r="H290" s="86">
        <f t="shared" si="25"/>
        <v>732.55</v>
      </c>
      <c r="I290" s="87">
        <f t="shared" si="24"/>
        <v>732.55</v>
      </c>
    </row>
    <row r="291" spans="1:30" ht="14.5" x14ac:dyDescent="0.3">
      <c r="A291" s="60" t="s">
        <v>399</v>
      </c>
      <c r="B291" s="93" t="s">
        <v>448</v>
      </c>
      <c r="C291" s="79" t="s">
        <v>220</v>
      </c>
      <c r="D291" s="71" t="s">
        <v>407</v>
      </c>
      <c r="E291" s="53">
        <v>1</v>
      </c>
      <c r="F291" s="84" t="s">
        <v>424</v>
      </c>
      <c r="G291" s="54">
        <v>0</v>
      </c>
      <c r="H291" s="86">
        <f t="shared" si="25"/>
        <v>732.55</v>
      </c>
      <c r="I291" s="87">
        <f t="shared" si="24"/>
        <v>732.55</v>
      </c>
    </row>
    <row r="292" spans="1:30" ht="14.5" x14ac:dyDescent="0.3">
      <c r="A292" s="60" t="s">
        <v>400</v>
      </c>
      <c r="B292" s="93" t="s">
        <v>448</v>
      </c>
      <c r="C292" s="79" t="s">
        <v>225</v>
      </c>
      <c r="D292" s="71" t="s">
        <v>407</v>
      </c>
      <c r="E292" s="53">
        <v>1</v>
      </c>
      <c r="F292" s="84" t="s">
        <v>425</v>
      </c>
      <c r="G292" s="54">
        <v>0</v>
      </c>
      <c r="H292" s="86">
        <f t="shared" si="25"/>
        <v>732.55</v>
      </c>
      <c r="I292" s="87">
        <f t="shared" si="24"/>
        <v>732.55</v>
      </c>
    </row>
    <row r="293" spans="1:30" ht="14.5" x14ac:dyDescent="0.3">
      <c r="A293" s="60" t="s">
        <v>401</v>
      </c>
      <c r="B293" s="93" t="s">
        <v>448</v>
      </c>
      <c r="C293" s="79" t="s">
        <v>224</v>
      </c>
      <c r="D293" s="71" t="s">
        <v>407</v>
      </c>
      <c r="E293" s="53">
        <v>1</v>
      </c>
      <c r="F293" s="84" t="s">
        <v>426</v>
      </c>
      <c r="G293" s="54">
        <v>0</v>
      </c>
      <c r="H293" s="86">
        <f t="shared" si="25"/>
        <v>732.55</v>
      </c>
      <c r="I293" s="87">
        <f t="shared" si="24"/>
        <v>732.55</v>
      </c>
    </row>
    <row r="294" spans="1:30" ht="14.5" x14ac:dyDescent="0.3">
      <c r="A294" s="60" t="s">
        <v>559</v>
      </c>
      <c r="B294" s="93" t="s">
        <v>448</v>
      </c>
      <c r="C294" s="79" t="s">
        <v>225</v>
      </c>
      <c r="D294" s="71" t="s">
        <v>407</v>
      </c>
      <c r="E294" s="53">
        <v>1</v>
      </c>
      <c r="F294" s="81" t="s">
        <v>560</v>
      </c>
      <c r="G294" s="54">
        <v>0</v>
      </c>
      <c r="H294" s="86">
        <f t="shared" si="25"/>
        <v>732.55</v>
      </c>
      <c r="I294" s="87">
        <f t="shared" si="24"/>
        <v>732.55</v>
      </c>
    </row>
    <row r="295" spans="1:30" ht="14.5" x14ac:dyDescent="0.3">
      <c r="A295" s="60" t="s">
        <v>403</v>
      </c>
      <c r="B295" s="93" t="s">
        <v>448</v>
      </c>
      <c r="C295" s="79" t="s">
        <v>222</v>
      </c>
      <c r="D295" s="71" t="s">
        <v>407</v>
      </c>
      <c r="E295" s="53">
        <v>1</v>
      </c>
      <c r="F295" s="84" t="s">
        <v>428</v>
      </c>
      <c r="G295" s="54">
        <v>0</v>
      </c>
      <c r="H295" s="86">
        <f t="shared" si="25"/>
        <v>732.55</v>
      </c>
      <c r="I295" s="87">
        <f t="shared" si="24"/>
        <v>732.55</v>
      </c>
    </row>
    <row r="296" spans="1:30" ht="14.5" x14ac:dyDescent="0.3">
      <c r="A296" s="60" t="s">
        <v>398</v>
      </c>
      <c r="B296" s="93" t="s">
        <v>448</v>
      </c>
      <c r="C296" s="79" t="s">
        <v>220</v>
      </c>
      <c r="D296" s="71" t="s">
        <v>407</v>
      </c>
      <c r="E296" s="53">
        <v>1</v>
      </c>
      <c r="F296" s="84" t="s">
        <v>429</v>
      </c>
      <c r="G296" s="54">
        <v>0</v>
      </c>
      <c r="H296" s="86">
        <f t="shared" si="25"/>
        <v>732.55</v>
      </c>
      <c r="I296" s="87">
        <f t="shared" si="24"/>
        <v>732.55</v>
      </c>
    </row>
    <row r="297" spans="1:30" ht="14.5" x14ac:dyDescent="0.3">
      <c r="A297" s="60" t="s">
        <v>393</v>
      </c>
      <c r="B297" s="93" t="s">
        <v>448</v>
      </c>
      <c r="C297" s="79" t="s">
        <v>220</v>
      </c>
      <c r="D297" s="71" t="s">
        <v>407</v>
      </c>
      <c r="E297" s="53">
        <v>1</v>
      </c>
      <c r="F297" s="81" t="s">
        <v>430</v>
      </c>
      <c r="G297" s="54">
        <v>0</v>
      </c>
      <c r="H297" s="86">
        <f t="shared" si="25"/>
        <v>732.55</v>
      </c>
      <c r="I297" s="87">
        <f t="shared" si="24"/>
        <v>732.55</v>
      </c>
    </row>
    <row r="298" spans="1:30" ht="14.5" x14ac:dyDescent="0.3">
      <c r="A298" s="60" t="s">
        <v>404</v>
      </c>
      <c r="B298" s="93" t="s">
        <v>448</v>
      </c>
      <c r="C298" s="79" t="s">
        <v>220</v>
      </c>
      <c r="D298" s="71" t="s">
        <v>407</v>
      </c>
      <c r="E298" s="53">
        <v>1</v>
      </c>
      <c r="F298" s="84" t="s">
        <v>431</v>
      </c>
      <c r="G298" s="54">
        <v>0</v>
      </c>
      <c r="H298" s="86">
        <f t="shared" si="25"/>
        <v>732.55</v>
      </c>
      <c r="I298" s="87">
        <f t="shared" si="24"/>
        <v>732.55</v>
      </c>
    </row>
    <row r="299" spans="1:30" ht="14.5" x14ac:dyDescent="0.3">
      <c r="A299" s="60" t="s">
        <v>405</v>
      </c>
      <c r="B299" s="93" t="s">
        <v>448</v>
      </c>
      <c r="C299" s="79" t="s">
        <v>219</v>
      </c>
      <c r="D299" s="71" t="s">
        <v>407</v>
      </c>
      <c r="E299" s="53">
        <v>1</v>
      </c>
      <c r="F299" s="84" t="s">
        <v>432</v>
      </c>
      <c r="G299" s="54">
        <v>0</v>
      </c>
      <c r="H299" s="86">
        <f t="shared" si="25"/>
        <v>732.55</v>
      </c>
      <c r="I299" s="87">
        <f t="shared" si="24"/>
        <v>732.55</v>
      </c>
    </row>
    <row r="300" spans="1:30" ht="14.5" x14ac:dyDescent="0.3">
      <c r="A300" s="60" t="s">
        <v>402</v>
      </c>
      <c r="B300" s="93" t="s">
        <v>448</v>
      </c>
      <c r="C300" s="79" t="s">
        <v>225</v>
      </c>
      <c r="D300" s="71" t="s">
        <v>407</v>
      </c>
      <c r="E300" s="53">
        <v>1</v>
      </c>
      <c r="F300" s="84" t="s">
        <v>433</v>
      </c>
      <c r="G300" s="54">
        <v>0</v>
      </c>
      <c r="H300" s="86">
        <f t="shared" si="25"/>
        <v>732.55</v>
      </c>
      <c r="I300" s="87">
        <f t="shared" si="24"/>
        <v>732.55</v>
      </c>
    </row>
    <row r="301" spans="1:30" ht="14.5" x14ac:dyDescent="0.3">
      <c r="A301" s="60" t="s">
        <v>403</v>
      </c>
      <c r="B301" s="93" t="s">
        <v>448</v>
      </c>
      <c r="C301" s="79" t="s">
        <v>219</v>
      </c>
      <c r="D301" s="71" t="s">
        <v>407</v>
      </c>
      <c r="E301" s="53">
        <v>1</v>
      </c>
      <c r="F301" s="84" t="s">
        <v>434</v>
      </c>
      <c r="G301" s="54">
        <v>0</v>
      </c>
      <c r="H301" s="86">
        <f t="shared" si="25"/>
        <v>732.55</v>
      </c>
      <c r="I301" s="87">
        <f t="shared" si="24"/>
        <v>732.55</v>
      </c>
    </row>
    <row r="302" spans="1:30" ht="14.5" x14ac:dyDescent="0.3">
      <c r="A302" s="60"/>
      <c r="B302" s="93" t="s">
        <v>448</v>
      </c>
      <c r="C302" s="79"/>
      <c r="D302" s="52" t="s">
        <v>386</v>
      </c>
      <c r="E302" s="53">
        <v>1</v>
      </c>
      <c r="F302" s="81" t="s">
        <v>386</v>
      </c>
      <c r="G302" s="54">
        <v>0</v>
      </c>
      <c r="H302" s="86">
        <f t="shared" si="25"/>
        <v>0</v>
      </c>
      <c r="I302" s="87">
        <f t="shared" si="24"/>
        <v>0</v>
      </c>
    </row>
    <row r="303" spans="1:30" ht="14.5" x14ac:dyDescent="0.3">
      <c r="A303" s="81"/>
      <c r="B303" s="93" t="s">
        <v>448</v>
      </c>
      <c r="C303" s="79"/>
      <c r="D303" s="52" t="s">
        <v>386</v>
      </c>
      <c r="E303" s="53">
        <v>1</v>
      </c>
      <c r="F303" s="81" t="s">
        <v>386</v>
      </c>
      <c r="G303" s="54">
        <v>0</v>
      </c>
      <c r="H303" s="86">
        <f t="shared" si="25"/>
        <v>0</v>
      </c>
      <c r="I303" s="87">
        <f t="shared" si="24"/>
        <v>0</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f t="shared" si="25"/>
        <v>0</v>
      </c>
      <c r="I304" s="87">
        <f t="shared" si="24"/>
        <v>0</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f t="shared" si="25"/>
        <v>0</v>
      </c>
      <c r="I305" s="87">
        <f t="shared" si="24"/>
        <v>0</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6">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14</v>
      </c>
      <c r="D308" s="23">
        <v>4</v>
      </c>
      <c r="E308" s="23">
        <f t="shared" si="26"/>
        <v>18</v>
      </c>
      <c r="F308" s="27"/>
      <c r="G308" s="16">
        <f>SUMIF($B$275:$B$305,"FGS-2",$G$275:$G$305)</f>
        <v>0</v>
      </c>
      <c r="H308" s="16">
        <f>SUMIF($B$275:$B$305,"FGS-2",$H$275:$H$305)</f>
        <v>10255.699999999999</v>
      </c>
      <c r="I308" s="16">
        <f>SUMIF($B$275:$B$305,"FGS-2",$I$275:$I$305)</f>
        <v>10255.699999999999</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6"/>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6"/>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6"/>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6"/>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 t="shared" ref="C313:E313" si="27">SUM(C307:C312)</f>
        <v>27</v>
      </c>
      <c r="D313" s="20">
        <f t="shared" si="27"/>
        <v>4</v>
      </c>
      <c r="E313" s="20">
        <f t="shared" si="27"/>
        <v>31</v>
      </c>
      <c r="F313" s="36"/>
      <c r="G313" s="39">
        <f t="shared" ref="G313:H313" si="28">SUM(G307:G312)</f>
        <v>0</v>
      </c>
      <c r="H313" s="39">
        <f t="shared" si="28"/>
        <v>25864.670000000006</v>
      </c>
      <c r="I313" s="39">
        <f>SUM(I307:I312)</f>
        <v>25864.670000000006</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218</v>
      </c>
      <c r="D316" s="20">
        <f>SUM(D188+D200+D233+D249+D260+D271+D313)</f>
        <v>10</v>
      </c>
      <c r="E316" s="20">
        <f>SUM(E188+E200+E233+E249+E260+E271+E313)</f>
        <v>228</v>
      </c>
      <c r="F316" s="21"/>
      <c r="G316" s="39">
        <f>SUM(H188+G200+G233+G249+G260+G271+G313)</f>
        <v>130247.17</v>
      </c>
      <c r="H316" s="39">
        <f>SUM(I188+H200+H233+H249+H260+H271+H313)</f>
        <v>698182.66999999993</v>
      </c>
      <c r="I316" s="39">
        <f>SUM(J188+I200+I233+I249+I260+I271+I313)</f>
        <v>843878.13000000012</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76DFE3CA-D243-4551-89A5-1116C3CC0FCC}">
      <formula1>"FDA,FDA-1,FDA-2,FDA-3,FDA-4"</formula1>
    </dataValidation>
    <dataValidation type="list" allowBlank="1" sqref="B7:B174" xr:uid="{C691AF1B-6E54-4744-A371-4586A612CF3B}">
      <formula1>"DAS,DAS-1,DAS-2,DAS-3,DAS-4,DAS-5,CAA-1,CAA-2,CAA-3,CAA-4,CAA-5"</formula1>
    </dataValidation>
    <dataValidation type="list" allowBlank="1" sqref="D205:D209 D192:D193 D254:D256 D221:D225 D213:D217 D275:D305 D265:D267 D238:D245 D7:D174" xr:uid="{D985728E-67DF-4979-AA96-8F343E1024D1}">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FAA7C-D1C2-43BF-A073-3BC941283F0E}">
  <dimension ref="A1:AD1038"/>
  <sheetViews>
    <sheetView topLeftCell="A275" zoomScale="73" zoomScaleNormal="73" workbookViewId="0">
      <selection activeCell="F296" sqref="F296"/>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9.83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503</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4" t="s">
        <v>179</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182</v>
      </c>
      <c r="B7" s="100" t="s">
        <v>39</v>
      </c>
      <c r="C7" s="100" t="s">
        <v>220</v>
      </c>
      <c r="D7" s="94" t="s">
        <v>227</v>
      </c>
      <c r="E7" s="53">
        <v>1</v>
      </c>
      <c r="F7" s="90" t="s">
        <v>292</v>
      </c>
      <c r="G7" s="54">
        <v>0</v>
      </c>
      <c r="H7" s="101">
        <v>431.89</v>
      </c>
      <c r="I7" s="101">
        <v>1727.55</v>
      </c>
      <c r="J7" s="102">
        <f t="shared" ref="J7:J70" si="0">H7+I7</f>
        <v>2159.44</v>
      </c>
      <c r="K7" s="17"/>
      <c r="L7" s="17"/>
      <c r="M7" s="17"/>
      <c r="N7" s="17"/>
      <c r="O7" s="17"/>
      <c r="P7" s="17"/>
      <c r="Q7" s="17"/>
      <c r="R7" s="18"/>
      <c r="S7" s="18"/>
      <c r="T7" s="18"/>
      <c r="U7" s="18"/>
      <c r="V7" s="18"/>
      <c r="W7" s="18"/>
      <c r="X7" s="18"/>
      <c r="Y7" s="18"/>
      <c r="Z7" s="18"/>
      <c r="AA7" s="5"/>
      <c r="AB7" s="5"/>
      <c r="AC7" s="5"/>
      <c r="AD7" s="5"/>
    </row>
    <row r="8" spans="1:30" ht="14.5" x14ac:dyDescent="0.3">
      <c r="A8" s="56" t="s">
        <v>181</v>
      </c>
      <c r="B8" s="103" t="s">
        <v>33</v>
      </c>
      <c r="C8" s="100" t="s">
        <v>220</v>
      </c>
      <c r="D8" s="94" t="s">
        <v>227</v>
      </c>
      <c r="E8" s="53">
        <v>1</v>
      </c>
      <c r="F8" s="61" t="s">
        <v>229</v>
      </c>
      <c r="G8" s="54">
        <v>0</v>
      </c>
      <c r="H8" s="101">
        <v>930.22</v>
      </c>
      <c r="I8" s="101">
        <v>3720.87</v>
      </c>
      <c r="J8" s="102">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103" t="s">
        <v>37</v>
      </c>
      <c r="C9" s="103" t="s">
        <v>221</v>
      </c>
      <c r="D9" s="94" t="s">
        <v>227</v>
      </c>
      <c r="E9" s="53">
        <v>1</v>
      </c>
      <c r="F9" s="60" t="s">
        <v>230</v>
      </c>
      <c r="G9" s="54">
        <v>0</v>
      </c>
      <c r="H9" s="101">
        <v>664.44</v>
      </c>
      <c r="I9" s="101">
        <v>2657.77</v>
      </c>
      <c r="J9" s="102">
        <f t="shared" si="0"/>
        <v>3322.21</v>
      </c>
      <c r="K9" s="47"/>
      <c r="L9" s="47"/>
      <c r="M9" s="47"/>
      <c r="N9" s="47"/>
      <c r="O9" s="47"/>
      <c r="P9" s="47"/>
      <c r="Q9" s="47"/>
    </row>
    <row r="10" spans="1:30" ht="14.5" x14ac:dyDescent="0.3">
      <c r="A10" s="56" t="s">
        <v>189</v>
      </c>
      <c r="B10" s="100" t="s">
        <v>31</v>
      </c>
      <c r="C10" s="100" t="s">
        <v>224</v>
      </c>
      <c r="D10" s="94" t="s">
        <v>227</v>
      </c>
      <c r="E10" s="53">
        <v>1</v>
      </c>
      <c r="F10" s="60" t="s">
        <v>513</v>
      </c>
      <c r="G10" s="54">
        <v>0</v>
      </c>
      <c r="H10" s="101">
        <v>1129.55</v>
      </c>
      <c r="I10" s="101">
        <v>4518.2</v>
      </c>
      <c r="J10" s="102">
        <f t="shared" si="0"/>
        <v>5647.75</v>
      </c>
    </row>
    <row r="11" spans="1:30" ht="14.5" x14ac:dyDescent="0.3">
      <c r="A11" s="56" t="s">
        <v>182</v>
      </c>
      <c r="B11" s="100" t="s">
        <v>39</v>
      </c>
      <c r="C11" s="100" t="s">
        <v>222</v>
      </c>
      <c r="D11" s="94" t="s">
        <v>227</v>
      </c>
      <c r="E11" s="53">
        <v>1</v>
      </c>
      <c r="F11" s="60" t="s">
        <v>231</v>
      </c>
      <c r="G11" s="54">
        <v>0</v>
      </c>
      <c r="H11" s="101">
        <v>431.89</v>
      </c>
      <c r="I11" s="101">
        <v>1727.55</v>
      </c>
      <c r="J11" s="102">
        <f t="shared" si="0"/>
        <v>2159.44</v>
      </c>
    </row>
    <row r="12" spans="1:30" ht="14.5" x14ac:dyDescent="0.3">
      <c r="A12" s="55" t="s">
        <v>180</v>
      </c>
      <c r="B12" s="103" t="s">
        <v>37</v>
      </c>
      <c r="C12" s="104" t="s">
        <v>219</v>
      </c>
      <c r="D12" s="94" t="s">
        <v>227</v>
      </c>
      <c r="E12" s="53">
        <v>1</v>
      </c>
      <c r="F12" s="121" t="s">
        <v>330</v>
      </c>
      <c r="G12" s="54">
        <v>0</v>
      </c>
      <c r="H12" s="101">
        <v>664.44</v>
      </c>
      <c r="I12" s="101">
        <v>2657.77</v>
      </c>
      <c r="J12" s="102">
        <f t="shared" si="0"/>
        <v>3322.21</v>
      </c>
    </row>
    <row r="13" spans="1:30" ht="14.5" x14ac:dyDescent="0.3">
      <c r="A13" s="55" t="s">
        <v>183</v>
      </c>
      <c r="B13" s="104" t="s">
        <v>27</v>
      </c>
      <c r="C13" s="104" t="s">
        <v>223</v>
      </c>
      <c r="D13" s="94" t="s">
        <v>227</v>
      </c>
      <c r="E13" s="53">
        <v>1</v>
      </c>
      <c r="F13" s="61" t="s">
        <v>232</v>
      </c>
      <c r="G13" s="54">
        <v>0</v>
      </c>
      <c r="H13" s="101">
        <v>1461.77</v>
      </c>
      <c r="I13" s="101">
        <v>5847.08</v>
      </c>
      <c r="J13" s="102">
        <f t="shared" si="0"/>
        <v>7308.85</v>
      </c>
    </row>
    <row r="14" spans="1:30" ht="14.5" x14ac:dyDescent="0.3">
      <c r="A14" s="55" t="s">
        <v>184</v>
      </c>
      <c r="B14" s="105" t="s">
        <v>29</v>
      </c>
      <c r="C14" s="103" t="s">
        <v>221</v>
      </c>
      <c r="D14" s="122" t="s">
        <v>407</v>
      </c>
      <c r="E14" s="53">
        <v>1</v>
      </c>
      <c r="F14" s="60" t="s">
        <v>233</v>
      </c>
      <c r="G14" s="54">
        <v>0</v>
      </c>
      <c r="H14" s="101"/>
      <c r="I14" s="101">
        <v>4916.8599999999997</v>
      </c>
      <c r="J14" s="102">
        <f t="shared" si="0"/>
        <v>4916.8599999999997</v>
      </c>
    </row>
    <row r="15" spans="1:30" ht="14.5" x14ac:dyDescent="0.3">
      <c r="A15" s="55" t="s">
        <v>183</v>
      </c>
      <c r="B15" s="104" t="s">
        <v>27</v>
      </c>
      <c r="C15" s="104" t="s">
        <v>219</v>
      </c>
      <c r="D15" s="94" t="s">
        <v>227</v>
      </c>
      <c r="E15" s="53">
        <v>1</v>
      </c>
      <c r="F15" s="61" t="s">
        <v>515</v>
      </c>
      <c r="G15" s="54">
        <v>0</v>
      </c>
      <c r="H15" s="101">
        <v>1461.77</v>
      </c>
      <c r="I15" s="101">
        <v>5847.08</v>
      </c>
      <c r="J15" s="102">
        <f t="shared" si="0"/>
        <v>7308.85</v>
      </c>
    </row>
    <row r="16" spans="1:30" ht="14.5" x14ac:dyDescent="0.3">
      <c r="A16" s="55" t="s">
        <v>195</v>
      </c>
      <c r="B16" s="105" t="s">
        <v>41</v>
      </c>
      <c r="C16" s="100" t="s">
        <v>220</v>
      </c>
      <c r="D16" s="94" t="s">
        <v>227</v>
      </c>
      <c r="E16" s="53">
        <v>1</v>
      </c>
      <c r="F16" s="61" t="s">
        <v>338</v>
      </c>
      <c r="G16" s="54">
        <v>0</v>
      </c>
      <c r="H16" s="101">
        <v>265.77999999999997</v>
      </c>
      <c r="I16" s="106">
        <v>1063.1099999999999</v>
      </c>
      <c r="J16" s="107">
        <f t="shared" si="0"/>
        <v>1328.8899999999999</v>
      </c>
    </row>
    <row r="17" spans="1:10" ht="14.5" x14ac:dyDescent="0.3">
      <c r="A17" s="55" t="s">
        <v>182</v>
      </c>
      <c r="B17" s="100" t="s">
        <v>39</v>
      </c>
      <c r="C17" s="104" t="s">
        <v>219</v>
      </c>
      <c r="D17" s="94" t="s">
        <v>227</v>
      </c>
      <c r="E17" s="53">
        <v>1</v>
      </c>
      <c r="F17" s="60" t="s">
        <v>235</v>
      </c>
      <c r="G17" s="54">
        <v>0</v>
      </c>
      <c r="H17" s="101">
        <v>431.89</v>
      </c>
      <c r="I17" s="101">
        <v>1727.55</v>
      </c>
      <c r="J17" s="102">
        <f t="shared" si="0"/>
        <v>2159.44</v>
      </c>
    </row>
    <row r="18" spans="1:10" ht="14.5" x14ac:dyDescent="0.3">
      <c r="A18" s="55" t="s">
        <v>181</v>
      </c>
      <c r="B18" s="104" t="s">
        <v>33</v>
      </c>
      <c r="C18" s="100" t="s">
        <v>224</v>
      </c>
      <c r="D18" s="94" t="s">
        <v>227</v>
      </c>
      <c r="E18" s="53">
        <v>1</v>
      </c>
      <c r="F18" s="60" t="s">
        <v>236</v>
      </c>
      <c r="G18" s="54">
        <v>0</v>
      </c>
      <c r="H18" s="101">
        <v>930.22</v>
      </c>
      <c r="I18" s="101">
        <v>3720.87</v>
      </c>
      <c r="J18" s="102">
        <f t="shared" si="0"/>
        <v>4651.09</v>
      </c>
    </row>
    <row r="19" spans="1:10" ht="14.5" x14ac:dyDescent="0.3">
      <c r="A19" s="55" t="s">
        <v>183</v>
      </c>
      <c r="B19" s="104" t="s">
        <v>27</v>
      </c>
      <c r="C19" s="100" t="s">
        <v>222</v>
      </c>
      <c r="D19" s="94" t="s">
        <v>227</v>
      </c>
      <c r="E19" s="53">
        <v>1</v>
      </c>
      <c r="F19" s="60" t="s">
        <v>238</v>
      </c>
      <c r="G19" s="54">
        <v>0</v>
      </c>
      <c r="H19" s="101">
        <v>1461.77</v>
      </c>
      <c r="I19" s="101">
        <v>5847.08</v>
      </c>
      <c r="J19" s="102">
        <f t="shared" si="0"/>
        <v>7308.85</v>
      </c>
    </row>
    <row r="20" spans="1:10" ht="26" x14ac:dyDescent="0.3">
      <c r="A20" s="55" t="s">
        <v>186</v>
      </c>
      <c r="B20" s="105" t="s">
        <v>41</v>
      </c>
      <c r="C20" s="105" t="s">
        <v>226</v>
      </c>
      <c r="D20" s="122" t="s">
        <v>407</v>
      </c>
      <c r="E20" s="53">
        <v>1</v>
      </c>
      <c r="F20" s="60" t="s">
        <v>242</v>
      </c>
      <c r="G20" s="54">
        <v>0</v>
      </c>
      <c r="H20" s="101"/>
      <c r="I20" s="106">
        <v>1063.1099999999999</v>
      </c>
      <c r="J20" s="107">
        <f t="shared" si="0"/>
        <v>1063.1099999999999</v>
      </c>
    </row>
    <row r="21" spans="1:10" ht="14.5" x14ac:dyDescent="0.3">
      <c r="A21" s="55" t="s">
        <v>180</v>
      </c>
      <c r="B21" s="103" t="s">
        <v>37</v>
      </c>
      <c r="C21" s="104" t="s">
        <v>223</v>
      </c>
      <c r="D21" s="94" t="s">
        <v>227</v>
      </c>
      <c r="E21" s="53">
        <v>1</v>
      </c>
      <c r="F21" s="60" t="s">
        <v>243</v>
      </c>
      <c r="G21" s="54">
        <v>0</v>
      </c>
      <c r="H21" s="101">
        <v>664.44</v>
      </c>
      <c r="I21" s="101">
        <v>2657.77</v>
      </c>
      <c r="J21" s="102">
        <f t="shared" si="0"/>
        <v>3322.21</v>
      </c>
    </row>
    <row r="22" spans="1:10" ht="14.5" x14ac:dyDescent="0.3">
      <c r="A22" s="55" t="s">
        <v>181</v>
      </c>
      <c r="B22" s="104" t="s">
        <v>33</v>
      </c>
      <c r="C22" s="100" t="s">
        <v>224</v>
      </c>
      <c r="D22" s="94" t="s">
        <v>227</v>
      </c>
      <c r="E22" s="53">
        <v>1</v>
      </c>
      <c r="F22" s="89" t="s">
        <v>380</v>
      </c>
      <c r="G22" s="54">
        <v>0</v>
      </c>
      <c r="H22" s="101">
        <v>930.22</v>
      </c>
      <c r="I22" s="101">
        <v>3720.87</v>
      </c>
      <c r="J22" s="102">
        <f t="shared" si="0"/>
        <v>4651.09</v>
      </c>
    </row>
    <row r="23" spans="1:10" ht="14.5" x14ac:dyDescent="0.3">
      <c r="A23" s="55" t="s">
        <v>187</v>
      </c>
      <c r="B23" s="105" t="s">
        <v>25</v>
      </c>
      <c r="C23" s="104" t="s">
        <v>223</v>
      </c>
      <c r="D23" s="94" t="s">
        <v>227</v>
      </c>
      <c r="E23" s="53">
        <v>1</v>
      </c>
      <c r="F23" s="60" t="s">
        <v>245</v>
      </c>
      <c r="G23" s="54">
        <v>0</v>
      </c>
      <c r="H23" s="101">
        <v>1993.32</v>
      </c>
      <c r="I23" s="101">
        <v>7973.3</v>
      </c>
      <c r="J23" s="102">
        <f t="shared" si="0"/>
        <v>9966.6200000000008</v>
      </c>
    </row>
    <row r="24" spans="1:10" ht="14.5" x14ac:dyDescent="0.3">
      <c r="A24" s="55" t="s">
        <v>188</v>
      </c>
      <c r="B24" s="105" t="s">
        <v>35</v>
      </c>
      <c r="C24" s="105" t="s">
        <v>226</v>
      </c>
      <c r="D24" s="94" t="s">
        <v>227</v>
      </c>
      <c r="E24" s="53">
        <v>1</v>
      </c>
      <c r="F24" s="60" t="s">
        <v>247</v>
      </c>
      <c r="G24" s="54">
        <v>0</v>
      </c>
      <c r="H24" s="101">
        <v>807.29</v>
      </c>
      <c r="I24" s="101">
        <v>3229.18</v>
      </c>
      <c r="J24" s="102">
        <f t="shared" si="0"/>
        <v>4036.47</v>
      </c>
    </row>
    <row r="25" spans="1:10" ht="14.5" x14ac:dyDescent="0.3">
      <c r="A25" s="55" t="s">
        <v>187</v>
      </c>
      <c r="B25" s="105" t="s">
        <v>25</v>
      </c>
      <c r="C25" s="100" t="s">
        <v>222</v>
      </c>
      <c r="D25" s="94" t="s">
        <v>227</v>
      </c>
      <c r="E25" s="53">
        <v>1</v>
      </c>
      <c r="F25" s="61" t="s">
        <v>248</v>
      </c>
      <c r="G25" s="54">
        <v>0</v>
      </c>
      <c r="H25" s="101">
        <v>1993.32</v>
      </c>
      <c r="I25" s="101">
        <v>7973.3</v>
      </c>
      <c r="J25" s="102">
        <f t="shared" si="0"/>
        <v>9966.6200000000008</v>
      </c>
    </row>
    <row r="26" spans="1:10" ht="14.5" x14ac:dyDescent="0.3">
      <c r="A26" s="55" t="s">
        <v>180</v>
      </c>
      <c r="B26" s="103" t="s">
        <v>37</v>
      </c>
      <c r="C26" s="104" t="s">
        <v>219</v>
      </c>
      <c r="D26" s="94" t="s">
        <v>227</v>
      </c>
      <c r="E26" s="53">
        <v>1</v>
      </c>
      <c r="F26" s="60" t="s">
        <v>249</v>
      </c>
      <c r="G26" s="54">
        <v>0</v>
      </c>
      <c r="H26" s="101">
        <v>664.44</v>
      </c>
      <c r="I26" s="101">
        <v>2657.77</v>
      </c>
      <c r="J26" s="102">
        <f t="shared" si="0"/>
        <v>3322.21</v>
      </c>
    </row>
    <row r="27" spans="1:10" ht="14.5" x14ac:dyDescent="0.3">
      <c r="A27" s="55" t="s">
        <v>183</v>
      </c>
      <c r="B27" s="104" t="s">
        <v>27</v>
      </c>
      <c r="C27" s="100" t="s">
        <v>224</v>
      </c>
      <c r="D27" s="94" t="s">
        <v>227</v>
      </c>
      <c r="E27" s="53">
        <v>1</v>
      </c>
      <c r="F27" s="60" t="s">
        <v>375</v>
      </c>
      <c r="G27" s="54">
        <v>0</v>
      </c>
      <c r="H27" s="101">
        <v>1461.77</v>
      </c>
      <c r="I27" s="101">
        <v>5847.08</v>
      </c>
      <c r="J27" s="102">
        <f t="shared" si="0"/>
        <v>7308.85</v>
      </c>
    </row>
    <row r="28" spans="1:10" ht="14.5" x14ac:dyDescent="0.3">
      <c r="A28" s="55" t="s">
        <v>180</v>
      </c>
      <c r="B28" s="103" t="s">
        <v>37</v>
      </c>
      <c r="C28" s="103" t="s">
        <v>221</v>
      </c>
      <c r="D28" s="94" t="s">
        <v>227</v>
      </c>
      <c r="E28" s="53">
        <v>1</v>
      </c>
      <c r="F28" s="60" t="s">
        <v>251</v>
      </c>
      <c r="G28" s="54">
        <v>0</v>
      </c>
      <c r="H28" s="101">
        <v>664.44</v>
      </c>
      <c r="I28" s="101">
        <v>2657.77</v>
      </c>
      <c r="J28" s="102">
        <f t="shared" si="0"/>
        <v>3322.21</v>
      </c>
    </row>
    <row r="29" spans="1:10" ht="14.5" x14ac:dyDescent="0.3">
      <c r="A29" s="55" t="s">
        <v>196</v>
      </c>
      <c r="B29" s="104" t="s">
        <v>33</v>
      </c>
      <c r="C29" s="100" t="s">
        <v>225</v>
      </c>
      <c r="D29" s="94" t="s">
        <v>227</v>
      </c>
      <c r="E29" s="53">
        <v>1</v>
      </c>
      <c r="F29" s="61" t="s">
        <v>518</v>
      </c>
      <c r="G29" s="54">
        <v>0</v>
      </c>
      <c r="H29" s="101">
        <v>930.22</v>
      </c>
      <c r="I29" s="101">
        <v>3720.87</v>
      </c>
      <c r="J29" s="102">
        <f t="shared" si="0"/>
        <v>4651.09</v>
      </c>
    </row>
    <row r="30" spans="1:10" ht="14.5" x14ac:dyDescent="0.3">
      <c r="A30" s="55" t="s">
        <v>181</v>
      </c>
      <c r="B30" s="104" t="s">
        <v>33</v>
      </c>
      <c r="C30" s="100" t="s">
        <v>222</v>
      </c>
      <c r="D30" s="94" t="s">
        <v>227</v>
      </c>
      <c r="E30" s="53">
        <v>1</v>
      </c>
      <c r="F30" s="60" t="s">
        <v>252</v>
      </c>
      <c r="G30" s="54">
        <v>0</v>
      </c>
      <c r="H30" s="101">
        <v>930.22</v>
      </c>
      <c r="I30" s="101">
        <v>3720.87</v>
      </c>
      <c r="J30" s="102">
        <f t="shared" si="0"/>
        <v>4651.09</v>
      </c>
    </row>
    <row r="31" spans="1:10" ht="14.5" x14ac:dyDescent="0.3">
      <c r="A31" s="55" t="s">
        <v>183</v>
      </c>
      <c r="B31" s="104" t="s">
        <v>27</v>
      </c>
      <c r="C31" s="103" t="s">
        <v>221</v>
      </c>
      <c r="D31" s="94" t="s">
        <v>227</v>
      </c>
      <c r="E31" s="53">
        <v>1</v>
      </c>
      <c r="F31" s="60" t="s">
        <v>253</v>
      </c>
      <c r="G31" s="54">
        <v>0</v>
      </c>
      <c r="H31" s="101">
        <v>1461.77</v>
      </c>
      <c r="I31" s="101">
        <v>5847.08</v>
      </c>
      <c r="J31" s="102">
        <f t="shared" si="0"/>
        <v>7308.85</v>
      </c>
    </row>
    <row r="32" spans="1:10" ht="14.5" x14ac:dyDescent="0.3">
      <c r="A32" s="55" t="s">
        <v>189</v>
      </c>
      <c r="B32" s="105" t="s">
        <v>31</v>
      </c>
      <c r="C32" s="103" t="s">
        <v>225</v>
      </c>
      <c r="D32" s="122" t="s">
        <v>407</v>
      </c>
      <c r="E32" s="53">
        <v>1</v>
      </c>
      <c r="F32" s="60" t="s">
        <v>254</v>
      </c>
      <c r="G32" s="54">
        <v>0</v>
      </c>
      <c r="H32" s="101"/>
      <c r="I32" s="101">
        <v>4518.2</v>
      </c>
      <c r="J32" s="102">
        <f t="shared" si="0"/>
        <v>4518.2</v>
      </c>
    </row>
    <row r="33" spans="1:10" ht="14.5" x14ac:dyDescent="0.3">
      <c r="A33" s="55" t="s">
        <v>190</v>
      </c>
      <c r="B33" s="105"/>
      <c r="C33" s="100" t="s">
        <v>224</v>
      </c>
      <c r="D33" s="94" t="s">
        <v>227</v>
      </c>
      <c r="E33" s="53">
        <v>1</v>
      </c>
      <c r="F33" s="60" t="s">
        <v>255</v>
      </c>
      <c r="G33" s="54">
        <v>0</v>
      </c>
      <c r="H33" s="101">
        <v>3198</v>
      </c>
      <c r="I33" s="101">
        <v>12792</v>
      </c>
      <c r="J33" s="102">
        <f t="shared" si="0"/>
        <v>15990</v>
      </c>
    </row>
    <row r="34" spans="1:10" ht="14.5" x14ac:dyDescent="0.3">
      <c r="A34" s="55" t="s">
        <v>180</v>
      </c>
      <c r="B34" s="103" t="s">
        <v>37</v>
      </c>
      <c r="C34" s="100" t="s">
        <v>224</v>
      </c>
      <c r="D34" s="94" t="s">
        <v>227</v>
      </c>
      <c r="E34" s="53">
        <v>1</v>
      </c>
      <c r="F34" s="60" t="s">
        <v>257</v>
      </c>
      <c r="G34" s="54">
        <v>0</v>
      </c>
      <c r="H34" s="101">
        <v>664.44</v>
      </c>
      <c r="I34" s="101">
        <v>2657.77</v>
      </c>
      <c r="J34" s="102">
        <f t="shared" si="0"/>
        <v>3322.21</v>
      </c>
    </row>
    <row r="35" spans="1:10" ht="26" x14ac:dyDescent="0.3">
      <c r="A35" s="55" t="s">
        <v>191</v>
      </c>
      <c r="B35" s="105" t="s">
        <v>31</v>
      </c>
      <c r="C35" s="104" t="s">
        <v>219</v>
      </c>
      <c r="D35" s="122" t="s">
        <v>407</v>
      </c>
      <c r="E35" s="53">
        <v>1</v>
      </c>
      <c r="F35" s="60" t="s">
        <v>258</v>
      </c>
      <c r="G35" s="54">
        <v>0</v>
      </c>
      <c r="H35" s="101"/>
      <c r="I35" s="101">
        <v>4518.2</v>
      </c>
      <c r="J35" s="102">
        <f t="shared" si="0"/>
        <v>4518.2</v>
      </c>
    </row>
    <row r="36" spans="1:10" ht="14.5" x14ac:dyDescent="0.3">
      <c r="A36" s="55" t="s">
        <v>183</v>
      </c>
      <c r="B36" s="104" t="s">
        <v>27</v>
      </c>
      <c r="C36" s="100" t="s">
        <v>222</v>
      </c>
      <c r="D36" s="122" t="s">
        <v>461</v>
      </c>
      <c r="E36" s="53">
        <v>1</v>
      </c>
      <c r="F36" s="90" t="s">
        <v>246</v>
      </c>
      <c r="G36" s="54">
        <v>0</v>
      </c>
      <c r="H36" s="101"/>
      <c r="I36" s="101">
        <v>5847.08</v>
      </c>
      <c r="J36" s="102">
        <f t="shared" si="0"/>
        <v>5847.08</v>
      </c>
    </row>
    <row r="37" spans="1:10" ht="14.5" x14ac:dyDescent="0.3">
      <c r="A37" s="55" t="s">
        <v>192</v>
      </c>
      <c r="B37" s="105"/>
      <c r="C37" s="104" t="s">
        <v>223</v>
      </c>
      <c r="D37" s="94" t="s">
        <v>227</v>
      </c>
      <c r="E37" s="53">
        <v>1</v>
      </c>
      <c r="F37" s="60" t="s">
        <v>259</v>
      </c>
      <c r="G37" s="54">
        <v>0</v>
      </c>
      <c r="H37" s="101">
        <v>3198</v>
      </c>
      <c r="I37" s="101">
        <v>12792</v>
      </c>
      <c r="J37" s="102">
        <f t="shared" si="0"/>
        <v>15990</v>
      </c>
    </row>
    <row r="38" spans="1:10" ht="14.5" x14ac:dyDescent="0.3">
      <c r="A38" s="55" t="s">
        <v>182</v>
      </c>
      <c r="B38" s="100" t="s">
        <v>39</v>
      </c>
      <c r="C38" s="100" t="s">
        <v>222</v>
      </c>
      <c r="D38" s="94" t="s">
        <v>227</v>
      </c>
      <c r="E38" s="53">
        <v>1</v>
      </c>
      <c r="F38" s="60" t="s">
        <v>260</v>
      </c>
      <c r="G38" s="54">
        <v>0</v>
      </c>
      <c r="H38" s="101">
        <v>431.89</v>
      </c>
      <c r="I38" s="101">
        <v>1727.55</v>
      </c>
      <c r="J38" s="102">
        <f t="shared" si="0"/>
        <v>2159.44</v>
      </c>
    </row>
    <row r="39" spans="1:10" ht="14.5" x14ac:dyDescent="0.3">
      <c r="A39" s="55" t="s">
        <v>181</v>
      </c>
      <c r="B39" s="104" t="s">
        <v>33</v>
      </c>
      <c r="C39" s="100" t="s">
        <v>220</v>
      </c>
      <c r="D39" s="94" t="s">
        <v>227</v>
      </c>
      <c r="E39" s="53">
        <v>1</v>
      </c>
      <c r="F39" s="60" t="s">
        <v>261</v>
      </c>
      <c r="G39" s="54">
        <v>0</v>
      </c>
      <c r="H39" s="101">
        <v>930.22</v>
      </c>
      <c r="I39" s="101">
        <v>3720.87</v>
      </c>
      <c r="J39" s="102">
        <f t="shared" si="0"/>
        <v>4651.09</v>
      </c>
    </row>
    <row r="40" spans="1:10" ht="14.5" x14ac:dyDescent="0.3">
      <c r="A40" s="55" t="s">
        <v>182</v>
      </c>
      <c r="B40" s="100" t="s">
        <v>39</v>
      </c>
      <c r="C40" s="104" t="s">
        <v>219</v>
      </c>
      <c r="D40" s="94" t="s">
        <v>227</v>
      </c>
      <c r="E40" s="53">
        <v>1</v>
      </c>
      <c r="F40" s="90" t="s">
        <v>228</v>
      </c>
      <c r="G40" s="54">
        <v>0</v>
      </c>
      <c r="H40" s="101">
        <v>431.89</v>
      </c>
      <c r="I40" s="101">
        <v>1727.55</v>
      </c>
      <c r="J40" s="102">
        <f t="shared" si="0"/>
        <v>2159.44</v>
      </c>
    </row>
    <row r="41" spans="1:10" ht="14.5" x14ac:dyDescent="0.3">
      <c r="A41" s="55" t="s">
        <v>183</v>
      </c>
      <c r="B41" s="104" t="s">
        <v>27</v>
      </c>
      <c r="C41" s="103" t="s">
        <v>221</v>
      </c>
      <c r="D41" s="94" t="s">
        <v>227</v>
      </c>
      <c r="E41" s="53">
        <v>1</v>
      </c>
      <c r="F41" s="61" t="s">
        <v>263</v>
      </c>
      <c r="G41" s="54">
        <v>0</v>
      </c>
      <c r="H41" s="101">
        <v>1461.77</v>
      </c>
      <c r="I41" s="101">
        <v>5847.08</v>
      </c>
      <c r="J41" s="102">
        <f t="shared" si="0"/>
        <v>7308.85</v>
      </c>
    </row>
    <row r="42" spans="1:10" ht="14.5" x14ac:dyDescent="0.3">
      <c r="A42" s="55" t="s">
        <v>185</v>
      </c>
      <c r="B42" s="105" t="s">
        <v>29</v>
      </c>
      <c r="C42" s="100" t="s">
        <v>224</v>
      </c>
      <c r="D42" s="94" t="s">
        <v>227</v>
      </c>
      <c r="E42" s="53">
        <v>1</v>
      </c>
      <c r="F42" s="60" t="s">
        <v>264</v>
      </c>
      <c r="G42" s="54">
        <v>0</v>
      </c>
      <c r="H42" s="101">
        <v>1229.22</v>
      </c>
      <c r="I42" s="101">
        <v>4916.8599999999997</v>
      </c>
      <c r="J42" s="102">
        <f t="shared" si="0"/>
        <v>6146.08</v>
      </c>
    </row>
    <row r="43" spans="1:10" ht="14.5" x14ac:dyDescent="0.3">
      <c r="A43" s="55" t="s">
        <v>180</v>
      </c>
      <c r="B43" s="103" t="s">
        <v>37</v>
      </c>
      <c r="C43" s="100" t="s">
        <v>222</v>
      </c>
      <c r="D43" s="94" t="s">
        <v>227</v>
      </c>
      <c r="E43" s="53">
        <v>1</v>
      </c>
      <c r="F43" s="60" t="s">
        <v>265</v>
      </c>
      <c r="G43" s="54">
        <v>0</v>
      </c>
      <c r="H43" s="101">
        <v>664.44</v>
      </c>
      <c r="I43" s="101">
        <v>2657.77</v>
      </c>
      <c r="J43" s="102">
        <f t="shared" si="0"/>
        <v>3322.21</v>
      </c>
    </row>
    <row r="44" spans="1:10" ht="14.5" x14ac:dyDescent="0.3">
      <c r="A44" s="55" t="s">
        <v>180</v>
      </c>
      <c r="B44" s="103" t="s">
        <v>37</v>
      </c>
      <c r="C44" s="105" t="s">
        <v>226</v>
      </c>
      <c r="D44" s="122" t="s">
        <v>407</v>
      </c>
      <c r="E44" s="53">
        <v>1</v>
      </c>
      <c r="F44" s="60" t="s">
        <v>266</v>
      </c>
      <c r="G44" s="54">
        <v>0</v>
      </c>
      <c r="H44" s="101"/>
      <c r="I44" s="101">
        <v>2657.77</v>
      </c>
      <c r="J44" s="102">
        <f t="shared" si="0"/>
        <v>2657.77</v>
      </c>
    </row>
    <row r="45" spans="1:10" ht="14.5" x14ac:dyDescent="0.3">
      <c r="A45" s="55" t="s">
        <v>193</v>
      </c>
      <c r="B45" s="104" t="s">
        <v>27</v>
      </c>
      <c r="C45" s="100" t="s">
        <v>220</v>
      </c>
      <c r="D45" s="94" t="s">
        <v>227</v>
      </c>
      <c r="E45" s="53">
        <v>1</v>
      </c>
      <c r="F45" s="90" t="s">
        <v>549</v>
      </c>
      <c r="G45" s="54">
        <v>0</v>
      </c>
      <c r="H45" s="101">
        <v>1461.77</v>
      </c>
      <c r="I45" s="101">
        <v>5847.08</v>
      </c>
      <c r="J45" s="102">
        <f t="shared" si="0"/>
        <v>7308.85</v>
      </c>
    </row>
    <row r="46" spans="1:10" ht="14.5" x14ac:dyDescent="0.3">
      <c r="A46" s="55" t="s">
        <v>180</v>
      </c>
      <c r="B46" s="103" t="s">
        <v>37</v>
      </c>
      <c r="C46" s="104" t="s">
        <v>219</v>
      </c>
      <c r="D46" s="122" t="s">
        <v>461</v>
      </c>
      <c r="E46" s="53">
        <v>1</v>
      </c>
      <c r="F46" s="60" t="s">
        <v>267</v>
      </c>
      <c r="G46" s="54">
        <v>0</v>
      </c>
      <c r="H46" s="101"/>
      <c r="I46" s="101">
        <v>2657.77</v>
      </c>
      <c r="J46" s="102">
        <f t="shared" si="0"/>
        <v>2657.77</v>
      </c>
    </row>
    <row r="47" spans="1:10" ht="14.5" x14ac:dyDescent="0.3">
      <c r="A47" s="55" t="s">
        <v>182</v>
      </c>
      <c r="B47" s="100" t="s">
        <v>39</v>
      </c>
      <c r="C47" s="100" t="s">
        <v>222</v>
      </c>
      <c r="D47" s="94" t="s">
        <v>227</v>
      </c>
      <c r="E47" s="53">
        <v>1</v>
      </c>
      <c r="F47" s="60" t="s">
        <v>268</v>
      </c>
      <c r="G47" s="54">
        <v>0</v>
      </c>
      <c r="H47" s="101">
        <v>431.89</v>
      </c>
      <c r="I47" s="101">
        <v>1727.55</v>
      </c>
      <c r="J47" s="102">
        <f t="shared" si="0"/>
        <v>2159.44</v>
      </c>
    </row>
    <row r="48" spans="1:10" ht="14.5" x14ac:dyDescent="0.3">
      <c r="A48" s="55" t="s">
        <v>208</v>
      </c>
      <c r="B48" s="105"/>
      <c r="C48" s="104" t="s">
        <v>219</v>
      </c>
      <c r="D48" s="122" t="s">
        <v>461</v>
      </c>
      <c r="E48" s="53">
        <v>1</v>
      </c>
      <c r="F48" s="90" t="s">
        <v>318</v>
      </c>
      <c r="G48" s="54">
        <v>0</v>
      </c>
      <c r="H48" s="101"/>
      <c r="I48" s="101">
        <v>12792</v>
      </c>
      <c r="J48" s="102">
        <f t="shared" si="0"/>
        <v>12792</v>
      </c>
    </row>
    <row r="49" spans="1:10" ht="14.5" x14ac:dyDescent="0.3">
      <c r="A49" s="55" t="s">
        <v>187</v>
      </c>
      <c r="B49" s="105" t="s">
        <v>25</v>
      </c>
      <c r="C49" s="100" t="s">
        <v>225</v>
      </c>
      <c r="D49" s="94" t="s">
        <v>227</v>
      </c>
      <c r="E49" s="53">
        <v>1</v>
      </c>
      <c r="F49" s="60" t="s">
        <v>333</v>
      </c>
      <c r="G49" s="54">
        <v>0</v>
      </c>
      <c r="H49" s="101">
        <v>1993.32</v>
      </c>
      <c r="I49" s="101">
        <v>7973.3</v>
      </c>
      <c r="J49" s="102">
        <f t="shared" si="0"/>
        <v>9966.6200000000008</v>
      </c>
    </row>
    <row r="50" spans="1:10" ht="14.5" x14ac:dyDescent="0.3">
      <c r="A50" s="55" t="s">
        <v>189</v>
      </c>
      <c r="B50" s="105" t="s">
        <v>31</v>
      </c>
      <c r="C50" s="104" t="s">
        <v>223</v>
      </c>
      <c r="D50" s="94" t="s">
        <v>227</v>
      </c>
      <c r="E50" s="53">
        <v>1</v>
      </c>
      <c r="F50" s="60" t="s">
        <v>269</v>
      </c>
      <c r="G50" s="54">
        <v>0</v>
      </c>
      <c r="H50" s="101">
        <v>1129.55</v>
      </c>
      <c r="I50" s="101">
        <v>4518.2</v>
      </c>
      <c r="J50" s="102">
        <f t="shared" si="0"/>
        <v>5647.75</v>
      </c>
    </row>
    <row r="51" spans="1:10" ht="14.5" x14ac:dyDescent="0.3">
      <c r="A51" s="55" t="s">
        <v>181</v>
      </c>
      <c r="B51" s="104" t="s">
        <v>33</v>
      </c>
      <c r="C51" s="104" t="s">
        <v>219</v>
      </c>
      <c r="D51" s="94" t="s">
        <v>227</v>
      </c>
      <c r="E51" s="53">
        <v>1</v>
      </c>
      <c r="F51" s="61" t="s">
        <v>270</v>
      </c>
      <c r="G51" s="54">
        <v>0</v>
      </c>
      <c r="H51" s="101">
        <v>930.22</v>
      </c>
      <c r="I51" s="101">
        <v>3720.87</v>
      </c>
      <c r="J51" s="102">
        <f t="shared" si="0"/>
        <v>4651.09</v>
      </c>
    </row>
    <row r="52" spans="1:10" ht="14.5" x14ac:dyDescent="0.3">
      <c r="A52" s="55" t="s">
        <v>194</v>
      </c>
      <c r="B52" s="104" t="s">
        <v>33</v>
      </c>
      <c r="C52" s="100" t="s">
        <v>222</v>
      </c>
      <c r="D52" s="122" t="s">
        <v>407</v>
      </c>
      <c r="E52" s="53">
        <v>1</v>
      </c>
      <c r="F52" s="60" t="s">
        <v>271</v>
      </c>
      <c r="G52" s="54">
        <v>0</v>
      </c>
      <c r="H52" s="101"/>
      <c r="I52" s="101">
        <v>3720.87</v>
      </c>
      <c r="J52" s="102">
        <f t="shared" si="0"/>
        <v>3720.87</v>
      </c>
    </row>
    <row r="53" spans="1:10" ht="14.5" x14ac:dyDescent="0.3">
      <c r="A53" s="55" t="s">
        <v>183</v>
      </c>
      <c r="B53" s="104" t="s">
        <v>27</v>
      </c>
      <c r="C53" s="103" t="s">
        <v>221</v>
      </c>
      <c r="D53" s="94" t="s">
        <v>227</v>
      </c>
      <c r="E53" s="53">
        <v>1</v>
      </c>
      <c r="F53" s="60" t="s">
        <v>274</v>
      </c>
      <c r="G53" s="54">
        <v>0</v>
      </c>
      <c r="H53" s="101">
        <v>1461.77</v>
      </c>
      <c r="I53" s="101">
        <v>5847.08</v>
      </c>
      <c r="J53" s="102">
        <f t="shared" si="0"/>
        <v>7308.85</v>
      </c>
    </row>
    <row r="54" spans="1:10" ht="14.5" x14ac:dyDescent="0.3">
      <c r="A54" s="55" t="s">
        <v>183</v>
      </c>
      <c r="B54" s="104" t="s">
        <v>27</v>
      </c>
      <c r="C54" s="100" t="s">
        <v>222</v>
      </c>
      <c r="D54" s="94" t="s">
        <v>227</v>
      </c>
      <c r="E54" s="53">
        <v>1</v>
      </c>
      <c r="F54" s="60" t="s">
        <v>275</v>
      </c>
      <c r="G54" s="54">
        <v>0</v>
      </c>
      <c r="H54" s="101">
        <v>1461.77</v>
      </c>
      <c r="I54" s="101">
        <v>5847.08</v>
      </c>
      <c r="J54" s="102">
        <f t="shared" si="0"/>
        <v>7308.85</v>
      </c>
    </row>
    <row r="55" spans="1:10" ht="14.5" x14ac:dyDescent="0.3">
      <c r="A55" s="55" t="s">
        <v>182</v>
      </c>
      <c r="B55" s="100" t="s">
        <v>39</v>
      </c>
      <c r="C55" s="105" t="s">
        <v>226</v>
      </c>
      <c r="D55" s="94" t="s">
        <v>227</v>
      </c>
      <c r="E55" s="53">
        <v>1</v>
      </c>
      <c r="F55" s="60" t="s">
        <v>277</v>
      </c>
      <c r="G55" s="54">
        <v>0</v>
      </c>
      <c r="H55" s="101">
        <v>431.89</v>
      </c>
      <c r="I55" s="101">
        <v>1727.55</v>
      </c>
      <c r="J55" s="102">
        <f t="shared" si="0"/>
        <v>2159.44</v>
      </c>
    </row>
    <row r="56" spans="1:10" ht="14.5" x14ac:dyDescent="0.3">
      <c r="A56" s="55" t="s">
        <v>182</v>
      </c>
      <c r="B56" s="100" t="s">
        <v>39</v>
      </c>
      <c r="C56" s="100" t="s">
        <v>222</v>
      </c>
      <c r="D56" s="94" t="s">
        <v>227</v>
      </c>
      <c r="E56" s="53">
        <v>1</v>
      </c>
      <c r="F56" s="60" t="s">
        <v>278</v>
      </c>
      <c r="G56" s="54">
        <v>0</v>
      </c>
      <c r="H56" s="101">
        <v>431.89</v>
      </c>
      <c r="I56" s="101">
        <v>1727.55</v>
      </c>
      <c r="J56" s="102">
        <f t="shared" si="0"/>
        <v>2159.44</v>
      </c>
    </row>
    <row r="57" spans="1:10" ht="14.5" x14ac:dyDescent="0.3">
      <c r="A57" s="55" t="s">
        <v>180</v>
      </c>
      <c r="B57" s="103" t="s">
        <v>37</v>
      </c>
      <c r="C57" s="100" t="s">
        <v>222</v>
      </c>
      <c r="D57" s="94" t="s">
        <v>227</v>
      </c>
      <c r="E57" s="53">
        <v>1</v>
      </c>
      <c r="F57" s="60" t="s">
        <v>279</v>
      </c>
      <c r="G57" s="54">
        <v>0</v>
      </c>
      <c r="H57" s="101">
        <v>664.44</v>
      </c>
      <c r="I57" s="101">
        <v>2657.77</v>
      </c>
      <c r="J57" s="102">
        <f t="shared" si="0"/>
        <v>3322.21</v>
      </c>
    </row>
    <row r="58" spans="1:10" ht="14.5" x14ac:dyDescent="0.3">
      <c r="A58" s="55" t="s">
        <v>195</v>
      </c>
      <c r="B58" s="105" t="s">
        <v>41</v>
      </c>
      <c r="C58" s="100" t="s">
        <v>222</v>
      </c>
      <c r="D58" s="94" t="s">
        <v>227</v>
      </c>
      <c r="E58" s="53">
        <v>1</v>
      </c>
      <c r="F58" s="61" t="s">
        <v>280</v>
      </c>
      <c r="G58" s="54">
        <v>0</v>
      </c>
      <c r="H58" s="101">
        <v>265.77999999999997</v>
      </c>
      <c r="I58" s="106">
        <v>1063.1099999999999</v>
      </c>
      <c r="J58" s="107">
        <f t="shared" si="0"/>
        <v>1328.8899999999999</v>
      </c>
    </row>
    <row r="59" spans="1:10" ht="14.5" x14ac:dyDescent="0.3">
      <c r="A59" s="55" t="s">
        <v>189</v>
      </c>
      <c r="B59" s="105" t="s">
        <v>31</v>
      </c>
      <c r="C59" s="104" t="s">
        <v>219</v>
      </c>
      <c r="D59" s="94" t="s">
        <v>227</v>
      </c>
      <c r="E59" s="53">
        <v>1</v>
      </c>
      <c r="F59" s="60" t="s">
        <v>281</v>
      </c>
      <c r="G59" s="54">
        <v>0</v>
      </c>
      <c r="H59" s="101">
        <v>1129.55</v>
      </c>
      <c r="I59" s="101">
        <v>4518.2</v>
      </c>
      <c r="J59" s="102">
        <f t="shared" si="0"/>
        <v>5647.75</v>
      </c>
    </row>
    <row r="60" spans="1:10" ht="14.5" x14ac:dyDescent="0.3">
      <c r="A60" s="55" t="s">
        <v>183</v>
      </c>
      <c r="B60" s="104" t="s">
        <v>27</v>
      </c>
      <c r="C60" s="100" t="s">
        <v>222</v>
      </c>
      <c r="D60" s="94" t="s">
        <v>227</v>
      </c>
      <c r="E60" s="53">
        <v>1</v>
      </c>
      <c r="F60" s="60" t="s">
        <v>282</v>
      </c>
      <c r="G60" s="54">
        <v>0</v>
      </c>
      <c r="H60" s="101">
        <v>1461.77</v>
      </c>
      <c r="I60" s="101">
        <v>5847.08</v>
      </c>
      <c r="J60" s="102">
        <f t="shared" si="0"/>
        <v>7308.85</v>
      </c>
    </row>
    <row r="61" spans="1:10" ht="14.5" x14ac:dyDescent="0.3">
      <c r="A61" s="55" t="s">
        <v>196</v>
      </c>
      <c r="B61" s="104" t="s">
        <v>33</v>
      </c>
      <c r="C61" s="104" t="s">
        <v>219</v>
      </c>
      <c r="D61" s="94" t="s">
        <v>227</v>
      </c>
      <c r="E61" s="53">
        <v>1</v>
      </c>
      <c r="F61" s="60" t="s">
        <v>283</v>
      </c>
      <c r="G61" s="54">
        <v>0</v>
      </c>
      <c r="H61" s="101">
        <v>930.22</v>
      </c>
      <c r="I61" s="101">
        <v>3720.87</v>
      </c>
      <c r="J61" s="102">
        <f t="shared" si="0"/>
        <v>4651.09</v>
      </c>
    </row>
    <row r="62" spans="1:10" ht="14.5" x14ac:dyDescent="0.3">
      <c r="A62" s="55" t="s">
        <v>189</v>
      </c>
      <c r="B62" s="105" t="s">
        <v>31</v>
      </c>
      <c r="C62" s="105" t="s">
        <v>226</v>
      </c>
      <c r="D62" s="94" t="s">
        <v>227</v>
      </c>
      <c r="E62" s="53">
        <v>1</v>
      </c>
      <c r="F62" s="61" t="s">
        <v>284</v>
      </c>
      <c r="G62" s="54">
        <v>0</v>
      </c>
      <c r="H62" s="101">
        <v>1129.55</v>
      </c>
      <c r="I62" s="101">
        <v>4518.2</v>
      </c>
      <c r="J62" s="102">
        <f t="shared" si="0"/>
        <v>5647.75</v>
      </c>
    </row>
    <row r="63" spans="1:10" ht="14.5" x14ac:dyDescent="0.3">
      <c r="A63" s="55" t="s">
        <v>197</v>
      </c>
      <c r="B63" s="104" t="s">
        <v>27</v>
      </c>
      <c r="C63" s="105" t="s">
        <v>226</v>
      </c>
      <c r="D63" s="94" t="s">
        <v>227</v>
      </c>
      <c r="E63" s="53">
        <v>1</v>
      </c>
      <c r="F63" s="60" t="s">
        <v>285</v>
      </c>
      <c r="G63" s="54">
        <v>0</v>
      </c>
      <c r="H63" s="101">
        <v>1461.77</v>
      </c>
      <c r="I63" s="101">
        <v>5847.08</v>
      </c>
      <c r="J63" s="102">
        <f t="shared" si="0"/>
        <v>7308.85</v>
      </c>
    </row>
    <row r="64" spans="1:10" ht="14.5" x14ac:dyDescent="0.3">
      <c r="A64" s="55" t="s">
        <v>185</v>
      </c>
      <c r="B64" s="105" t="s">
        <v>29</v>
      </c>
      <c r="C64" s="108" t="s">
        <v>224</v>
      </c>
      <c r="D64" s="94" t="s">
        <v>227</v>
      </c>
      <c r="E64" s="53">
        <v>1</v>
      </c>
      <c r="F64" s="61" t="s">
        <v>286</v>
      </c>
      <c r="G64" s="54">
        <v>0</v>
      </c>
      <c r="H64" s="101">
        <v>1229.22</v>
      </c>
      <c r="I64" s="101">
        <v>4916.8599999999997</v>
      </c>
      <c r="J64" s="102">
        <f t="shared" si="0"/>
        <v>6146.08</v>
      </c>
    </row>
    <row r="65" spans="1:10" ht="14.5" x14ac:dyDescent="0.3">
      <c r="A65" s="55" t="s">
        <v>182</v>
      </c>
      <c r="B65" s="100" t="s">
        <v>39</v>
      </c>
      <c r="C65" s="105" t="s">
        <v>226</v>
      </c>
      <c r="D65" s="94" t="s">
        <v>227</v>
      </c>
      <c r="E65" s="53">
        <v>1</v>
      </c>
      <c r="F65" s="61" t="s">
        <v>287</v>
      </c>
      <c r="G65" s="54">
        <v>0</v>
      </c>
      <c r="H65" s="101">
        <v>431.89</v>
      </c>
      <c r="I65" s="101">
        <v>1727.55</v>
      </c>
      <c r="J65" s="102">
        <f t="shared" si="0"/>
        <v>2159.44</v>
      </c>
    </row>
    <row r="66" spans="1:10" ht="14.5" x14ac:dyDescent="0.3">
      <c r="A66" s="55" t="s">
        <v>180</v>
      </c>
      <c r="B66" s="103" t="s">
        <v>37</v>
      </c>
      <c r="C66" s="105" t="s">
        <v>226</v>
      </c>
      <c r="D66" s="122" t="s">
        <v>407</v>
      </c>
      <c r="E66" s="53">
        <v>1</v>
      </c>
      <c r="F66" s="60" t="s">
        <v>288</v>
      </c>
      <c r="G66" s="54">
        <v>0</v>
      </c>
      <c r="H66" s="101"/>
      <c r="I66" s="101">
        <v>2657.77</v>
      </c>
      <c r="J66" s="102">
        <f t="shared" si="0"/>
        <v>2657.77</v>
      </c>
    </row>
    <row r="67" spans="1:10" ht="14.5" x14ac:dyDescent="0.3">
      <c r="A67" s="55" t="s">
        <v>185</v>
      </c>
      <c r="B67" s="105" t="s">
        <v>29</v>
      </c>
      <c r="C67" s="104" t="s">
        <v>223</v>
      </c>
      <c r="D67" s="94" t="s">
        <v>227</v>
      </c>
      <c r="E67" s="53">
        <v>1</v>
      </c>
      <c r="F67" s="61" t="s">
        <v>289</v>
      </c>
      <c r="G67" s="54">
        <v>0</v>
      </c>
      <c r="H67" s="101">
        <v>1229.22</v>
      </c>
      <c r="I67" s="101">
        <v>4916.8599999999997</v>
      </c>
      <c r="J67" s="102">
        <f t="shared" si="0"/>
        <v>6146.08</v>
      </c>
    </row>
    <row r="68" spans="1:10" ht="14.5" x14ac:dyDescent="0.3">
      <c r="A68" s="55" t="s">
        <v>189</v>
      </c>
      <c r="B68" s="105" t="s">
        <v>31</v>
      </c>
      <c r="C68" s="100" t="s">
        <v>222</v>
      </c>
      <c r="D68" s="94" t="s">
        <v>227</v>
      </c>
      <c r="E68" s="53">
        <v>1</v>
      </c>
      <c r="F68" s="60" t="s">
        <v>290</v>
      </c>
      <c r="G68" s="54">
        <v>0</v>
      </c>
      <c r="H68" s="101">
        <v>1129.55</v>
      </c>
      <c r="I68" s="101">
        <v>4518.2</v>
      </c>
      <c r="J68" s="102">
        <f t="shared" si="0"/>
        <v>5647.75</v>
      </c>
    </row>
    <row r="69" spans="1:10" ht="14.5" x14ac:dyDescent="0.3">
      <c r="A69" s="55" t="s">
        <v>182</v>
      </c>
      <c r="B69" s="100" t="s">
        <v>39</v>
      </c>
      <c r="C69" s="100" t="s">
        <v>220</v>
      </c>
      <c r="D69" s="94" t="s">
        <v>227</v>
      </c>
      <c r="E69" s="53">
        <v>1</v>
      </c>
      <c r="F69" s="60" t="s">
        <v>291</v>
      </c>
      <c r="G69" s="54">
        <v>0</v>
      </c>
      <c r="H69" s="101">
        <v>431.89</v>
      </c>
      <c r="I69" s="101">
        <v>1727.55</v>
      </c>
      <c r="J69" s="102">
        <f t="shared" si="0"/>
        <v>2159.44</v>
      </c>
    </row>
    <row r="70" spans="1:10" ht="14.5" x14ac:dyDescent="0.3">
      <c r="A70" s="55" t="s">
        <v>185</v>
      </c>
      <c r="B70" s="105" t="s">
        <v>29</v>
      </c>
      <c r="C70" s="104" t="s">
        <v>223</v>
      </c>
      <c r="D70" s="94" t="s">
        <v>227</v>
      </c>
      <c r="E70" s="53">
        <v>1</v>
      </c>
      <c r="F70" s="60" t="s">
        <v>293</v>
      </c>
      <c r="G70" s="54">
        <v>0</v>
      </c>
      <c r="H70" s="101">
        <v>1229.22</v>
      </c>
      <c r="I70" s="101">
        <v>4916.8599999999997</v>
      </c>
      <c r="J70" s="102">
        <f t="shared" si="0"/>
        <v>6146.08</v>
      </c>
    </row>
    <row r="71" spans="1:10" ht="14.5" x14ac:dyDescent="0.3">
      <c r="A71" s="55" t="s">
        <v>198</v>
      </c>
      <c r="B71" s="105"/>
      <c r="C71" s="103" t="s">
        <v>225</v>
      </c>
      <c r="D71" s="94" t="s">
        <v>227</v>
      </c>
      <c r="E71" s="53">
        <v>1</v>
      </c>
      <c r="F71" s="60" t="s">
        <v>294</v>
      </c>
      <c r="G71" s="54">
        <v>0</v>
      </c>
      <c r="H71" s="101">
        <v>3198</v>
      </c>
      <c r="I71" s="101">
        <v>12792</v>
      </c>
      <c r="J71" s="102">
        <f t="shared" ref="J71:J134" si="1">H71+I71</f>
        <v>15990</v>
      </c>
    </row>
    <row r="72" spans="1:10" ht="14.5" x14ac:dyDescent="0.3">
      <c r="A72" s="55" t="s">
        <v>196</v>
      </c>
      <c r="B72" s="104" t="s">
        <v>33</v>
      </c>
      <c r="C72" s="100" t="s">
        <v>222</v>
      </c>
      <c r="D72" s="94" t="s">
        <v>227</v>
      </c>
      <c r="E72" s="53">
        <v>1</v>
      </c>
      <c r="F72" s="60" t="s">
        <v>295</v>
      </c>
      <c r="G72" s="54">
        <v>0</v>
      </c>
      <c r="H72" s="101">
        <v>930.22</v>
      </c>
      <c r="I72" s="101">
        <v>3720.87</v>
      </c>
      <c r="J72" s="102">
        <f t="shared" si="1"/>
        <v>4651.09</v>
      </c>
    </row>
    <row r="73" spans="1:10" ht="14.5" x14ac:dyDescent="0.3">
      <c r="A73" s="55" t="s">
        <v>182</v>
      </c>
      <c r="B73" s="100" t="s">
        <v>39</v>
      </c>
      <c r="C73" s="100" t="s">
        <v>224</v>
      </c>
      <c r="D73" s="94" t="s">
        <v>227</v>
      </c>
      <c r="E73" s="53">
        <v>1</v>
      </c>
      <c r="F73" s="60" t="s">
        <v>296</v>
      </c>
      <c r="G73" s="54">
        <v>0</v>
      </c>
      <c r="H73" s="101">
        <v>431.89</v>
      </c>
      <c r="I73" s="101">
        <v>1727.55</v>
      </c>
      <c r="J73" s="102">
        <f t="shared" si="1"/>
        <v>2159.44</v>
      </c>
    </row>
    <row r="74" spans="1:10" ht="14.5" x14ac:dyDescent="0.3">
      <c r="A74" s="55" t="s">
        <v>199</v>
      </c>
      <c r="B74" s="105" t="s">
        <v>31</v>
      </c>
      <c r="C74" s="100" t="s">
        <v>224</v>
      </c>
      <c r="D74" s="94" t="s">
        <v>227</v>
      </c>
      <c r="E74" s="53">
        <v>1</v>
      </c>
      <c r="F74" s="60" t="s">
        <v>297</v>
      </c>
      <c r="G74" s="54">
        <v>0</v>
      </c>
      <c r="H74" s="101">
        <v>1129.55</v>
      </c>
      <c r="I74" s="101">
        <v>4518.2</v>
      </c>
      <c r="J74" s="102">
        <f t="shared" si="1"/>
        <v>5647.75</v>
      </c>
    </row>
    <row r="75" spans="1:10" ht="14.5" x14ac:dyDescent="0.3">
      <c r="A75" s="55" t="s">
        <v>200</v>
      </c>
      <c r="B75" s="104" t="s">
        <v>33</v>
      </c>
      <c r="C75" s="100" t="s">
        <v>222</v>
      </c>
      <c r="D75" s="122" t="s">
        <v>407</v>
      </c>
      <c r="E75" s="53">
        <v>1</v>
      </c>
      <c r="F75" s="60" t="s">
        <v>298</v>
      </c>
      <c r="G75" s="54">
        <v>0</v>
      </c>
      <c r="H75" s="101"/>
      <c r="I75" s="101">
        <v>3720.87</v>
      </c>
      <c r="J75" s="102">
        <f t="shared" si="1"/>
        <v>3720.87</v>
      </c>
    </row>
    <row r="76" spans="1:10" ht="14.5" x14ac:dyDescent="0.3">
      <c r="A76" s="55" t="s">
        <v>201</v>
      </c>
      <c r="B76" s="100" t="s">
        <v>39</v>
      </c>
      <c r="C76" s="104" t="s">
        <v>219</v>
      </c>
      <c r="D76" s="94" t="s">
        <v>227</v>
      </c>
      <c r="E76" s="53">
        <v>1</v>
      </c>
      <c r="F76" s="60" t="s">
        <v>299</v>
      </c>
      <c r="G76" s="54">
        <v>0</v>
      </c>
      <c r="H76" s="101">
        <v>431.89</v>
      </c>
      <c r="I76" s="101">
        <v>1727.55</v>
      </c>
      <c r="J76" s="102">
        <f t="shared" si="1"/>
        <v>2159.44</v>
      </c>
    </row>
    <row r="77" spans="1:10" ht="14.5" x14ac:dyDescent="0.3">
      <c r="A77" s="55" t="s">
        <v>180</v>
      </c>
      <c r="B77" s="103" t="s">
        <v>37</v>
      </c>
      <c r="C77" s="104" t="s">
        <v>223</v>
      </c>
      <c r="D77" s="94" t="s">
        <v>227</v>
      </c>
      <c r="E77" s="53">
        <v>1</v>
      </c>
      <c r="F77" s="60" t="s">
        <v>273</v>
      </c>
      <c r="G77" s="54">
        <v>0</v>
      </c>
      <c r="H77" s="101">
        <v>664.44</v>
      </c>
      <c r="I77" s="101">
        <v>2657.77</v>
      </c>
      <c r="J77" s="102">
        <f t="shared" si="1"/>
        <v>3322.21</v>
      </c>
    </row>
    <row r="78" spans="1:10" ht="14.5" x14ac:dyDescent="0.3">
      <c r="A78" s="55" t="s">
        <v>202</v>
      </c>
      <c r="B78" s="105" t="s">
        <v>31</v>
      </c>
      <c r="C78" s="100" t="s">
        <v>222</v>
      </c>
      <c r="D78" s="122" t="s">
        <v>407</v>
      </c>
      <c r="E78" s="53">
        <v>1</v>
      </c>
      <c r="F78" s="60" t="s">
        <v>300</v>
      </c>
      <c r="G78" s="54">
        <v>0</v>
      </c>
      <c r="H78" s="101"/>
      <c r="I78" s="101">
        <v>4518.2</v>
      </c>
      <c r="J78" s="102">
        <f t="shared" si="1"/>
        <v>4518.2</v>
      </c>
    </row>
    <row r="79" spans="1:10" ht="14.5" x14ac:dyDescent="0.3">
      <c r="A79" s="55" t="s">
        <v>187</v>
      </c>
      <c r="B79" s="105" t="s">
        <v>25</v>
      </c>
      <c r="C79" s="109" t="s">
        <v>226</v>
      </c>
      <c r="D79" s="94" t="s">
        <v>227</v>
      </c>
      <c r="E79" s="53">
        <v>1</v>
      </c>
      <c r="F79" s="60" t="s">
        <v>301</v>
      </c>
      <c r="G79" s="54">
        <v>0</v>
      </c>
      <c r="H79" s="101">
        <v>1993.32</v>
      </c>
      <c r="I79" s="101">
        <v>7973.3</v>
      </c>
      <c r="J79" s="102">
        <f t="shared" si="1"/>
        <v>9966.6200000000008</v>
      </c>
    </row>
    <row r="80" spans="1:10" ht="14.5" x14ac:dyDescent="0.3">
      <c r="A80" s="55" t="s">
        <v>189</v>
      </c>
      <c r="B80" s="105" t="s">
        <v>31</v>
      </c>
      <c r="C80" s="104" t="s">
        <v>219</v>
      </c>
      <c r="D80" s="94" t="s">
        <v>227</v>
      </c>
      <c r="E80" s="53">
        <v>1</v>
      </c>
      <c r="F80" s="61" t="s">
        <v>302</v>
      </c>
      <c r="G80" s="54">
        <v>0</v>
      </c>
      <c r="H80" s="101">
        <v>1129.55</v>
      </c>
      <c r="I80" s="101">
        <v>4518.2</v>
      </c>
      <c r="J80" s="102">
        <f t="shared" si="1"/>
        <v>5647.75</v>
      </c>
    </row>
    <row r="81" spans="1:10" ht="14.5" x14ac:dyDescent="0.3">
      <c r="A81" s="55" t="s">
        <v>203</v>
      </c>
      <c r="B81" s="105" t="s">
        <v>31</v>
      </c>
      <c r="C81" s="105" t="s">
        <v>226</v>
      </c>
      <c r="D81" s="122" t="s">
        <v>407</v>
      </c>
      <c r="E81" s="53">
        <v>1</v>
      </c>
      <c r="F81" s="60" t="s">
        <v>305</v>
      </c>
      <c r="G81" s="54">
        <v>0</v>
      </c>
      <c r="H81" s="101"/>
      <c r="I81" s="101">
        <v>4518.2</v>
      </c>
      <c r="J81" s="102">
        <f t="shared" si="1"/>
        <v>4518.2</v>
      </c>
    </row>
    <row r="82" spans="1:10" ht="14.5" x14ac:dyDescent="0.3">
      <c r="A82" s="55" t="s">
        <v>185</v>
      </c>
      <c r="B82" s="105" t="s">
        <v>29</v>
      </c>
      <c r="C82" s="104" t="s">
        <v>223</v>
      </c>
      <c r="D82" s="122" t="s">
        <v>407</v>
      </c>
      <c r="E82" s="53">
        <v>1</v>
      </c>
      <c r="F82" s="61" t="s">
        <v>306</v>
      </c>
      <c r="G82" s="54">
        <v>0</v>
      </c>
      <c r="H82" s="101"/>
      <c r="I82" s="101">
        <v>4916.8599999999997</v>
      </c>
      <c r="J82" s="102">
        <f t="shared" si="1"/>
        <v>4916.8599999999997</v>
      </c>
    </row>
    <row r="83" spans="1:10" ht="14.5" x14ac:dyDescent="0.3">
      <c r="A83" s="55" t="s">
        <v>182</v>
      </c>
      <c r="B83" s="100" t="s">
        <v>39</v>
      </c>
      <c r="C83" s="100" t="s">
        <v>220</v>
      </c>
      <c r="D83" s="122" t="s">
        <v>386</v>
      </c>
      <c r="E83" s="53">
        <v>1</v>
      </c>
      <c r="F83" s="90" t="s">
        <v>386</v>
      </c>
      <c r="G83" s="54">
        <v>0</v>
      </c>
      <c r="H83" s="101">
        <v>431.89</v>
      </c>
      <c r="I83" s="101">
        <v>1727.55</v>
      </c>
      <c r="J83" s="102">
        <f t="shared" si="1"/>
        <v>2159.44</v>
      </c>
    </row>
    <row r="84" spans="1:10" ht="14.5" x14ac:dyDescent="0.3">
      <c r="A84" s="55" t="s">
        <v>182</v>
      </c>
      <c r="B84" s="100" t="s">
        <v>39</v>
      </c>
      <c r="C84" s="103" t="s">
        <v>221</v>
      </c>
      <c r="D84" s="94" t="s">
        <v>227</v>
      </c>
      <c r="E84" s="53">
        <v>1</v>
      </c>
      <c r="F84" s="60" t="s">
        <v>307</v>
      </c>
      <c r="G84" s="54">
        <v>0</v>
      </c>
      <c r="H84" s="101">
        <v>431.89</v>
      </c>
      <c r="I84" s="101">
        <v>1727.55</v>
      </c>
      <c r="J84" s="102">
        <f t="shared" si="1"/>
        <v>2159.44</v>
      </c>
    </row>
    <row r="85" spans="1:10" ht="14.5" x14ac:dyDescent="0.3">
      <c r="A85" s="55" t="s">
        <v>183</v>
      </c>
      <c r="B85" s="104" t="s">
        <v>27</v>
      </c>
      <c r="C85" s="105" t="s">
        <v>226</v>
      </c>
      <c r="D85" s="94" t="s">
        <v>227</v>
      </c>
      <c r="E85" s="53">
        <v>1</v>
      </c>
      <c r="F85" s="61" t="s">
        <v>309</v>
      </c>
      <c r="G85" s="54">
        <v>0</v>
      </c>
      <c r="H85" s="101">
        <v>1461.77</v>
      </c>
      <c r="I85" s="101">
        <v>5847.08</v>
      </c>
      <c r="J85" s="102">
        <f t="shared" si="1"/>
        <v>7308.85</v>
      </c>
    </row>
    <row r="86" spans="1:10" ht="14.5" x14ac:dyDescent="0.3">
      <c r="A86" s="55" t="s">
        <v>204</v>
      </c>
      <c r="B86" s="105" t="s">
        <v>41</v>
      </c>
      <c r="C86" s="103" t="s">
        <v>221</v>
      </c>
      <c r="D86" s="94" t="s">
        <v>227</v>
      </c>
      <c r="E86" s="53">
        <v>1</v>
      </c>
      <c r="F86" s="60" t="s">
        <v>310</v>
      </c>
      <c r="G86" s="54">
        <v>0</v>
      </c>
      <c r="H86" s="101">
        <v>265.77999999999997</v>
      </c>
      <c r="I86" s="106">
        <v>1063.1099999999999</v>
      </c>
      <c r="J86" s="107">
        <f t="shared" si="1"/>
        <v>1328.8899999999999</v>
      </c>
    </row>
    <row r="87" spans="1:10" ht="14.5" x14ac:dyDescent="0.3">
      <c r="A87" s="55" t="s">
        <v>199</v>
      </c>
      <c r="B87" s="105" t="s">
        <v>31</v>
      </c>
      <c r="C87" s="100" t="s">
        <v>224</v>
      </c>
      <c r="D87" s="94" t="s">
        <v>227</v>
      </c>
      <c r="E87" s="53">
        <v>1</v>
      </c>
      <c r="F87" s="60" t="s">
        <v>311</v>
      </c>
      <c r="G87" s="54">
        <v>0</v>
      </c>
      <c r="H87" s="101">
        <v>1129.55</v>
      </c>
      <c r="I87" s="101">
        <v>4518.2</v>
      </c>
      <c r="J87" s="102">
        <f t="shared" si="1"/>
        <v>5647.75</v>
      </c>
    </row>
    <row r="88" spans="1:10" ht="14.5" x14ac:dyDescent="0.3">
      <c r="A88" s="55" t="s">
        <v>181</v>
      </c>
      <c r="B88" s="104" t="s">
        <v>33</v>
      </c>
      <c r="C88" s="105" t="s">
        <v>226</v>
      </c>
      <c r="D88" s="94" t="s">
        <v>227</v>
      </c>
      <c r="E88" s="53">
        <v>1</v>
      </c>
      <c r="F88" s="60" t="s">
        <v>312</v>
      </c>
      <c r="G88" s="54">
        <v>0</v>
      </c>
      <c r="H88" s="101">
        <v>930.22</v>
      </c>
      <c r="I88" s="101">
        <v>3720.87</v>
      </c>
      <c r="J88" s="102">
        <f t="shared" si="1"/>
        <v>4651.09</v>
      </c>
    </row>
    <row r="89" spans="1:10" ht="14.5" x14ac:dyDescent="0.3">
      <c r="A89" s="55" t="s">
        <v>185</v>
      </c>
      <c r="B89" s="105" t="s">
        <v>29</v>
      </c>
      <c r="C89" s="100" t="s">
        <v>225</v>
      </c>
      <c r="D89" s="94" t="s">
        <v>227</v>
      </c>
      <c r="E89" s="53">
        <v>1</v>
      </c>
      <c r="F89" s="60" t="s">
        <v>240</v>
      </c>
      <c r="G89" s="54">
        <v>0</v>
      </c>
      <c r="H89" s="101">
        <v>1229.22</v>
      </c>
      <c r="I89" s="101">
        <v>4916.8599999999997</v>
      </c>
      <c r="J89" s="102">
        <f t="shared" si="1"/>
        <v>6146.08</v>
      </c>
    </row>
    <row r="90" spans="1:10" ht="14.5" x14ac:dyDescent="0.3">
      <c r="A90" s="55" t="s">
        <v>189</v>
      </c>
      <c r="B90" s="105" t="s">
        <v>31</v>
      </c>
      <c r="C90" s="103" t="s">
        <v>225</v>
      </c>
      <c r="D90" s="94" t="s">
        <v>227</v>
      </c>
      <c r="E90" s="53">
        <v>1</v>
      </c>
      <c r="F90" s="60" t="s">
        <v>314</v>
      </c>
      <c r="G90" s="54">
        <v>0</v>
      </c>
      <c r="H90" s="101">
        <v>1129.55</v>
      </c>
      <c r="I90" s="101">
        <v>4518.2</v>
      </c>
      <c r="J90" s="102">
        <f t="shared" si="1"/>
        <v>5647.75</v>
      </c>
    </row>
    <row r="91" spans="1:10" ht="14.5" x14ac:dyDescent="0.3">
      <c r="A91" s="55" t="s">
        <v>185</v>
      </c>
      <c r="B91" s="105" t="s">
        <v>29</v>
      </c>
      <c r="C91" s="104" t="s">
        <v>219</v>
      </c>
      <c r="D91" s="94" t="s">
        <v>227</v>
      </c>
      <c r="E91" s="53">
        <v>1</v>
      </c>
      <c r="F91" s="92" t="s">
        <v>388</v>
      </c>
      <c r="G91" s="54">
        <v>0</v>
      </c>
      <c r="H91" s="101">
        <v>1229.22</v>
      </c>
      <c r="I91" s="101">
        <v>4916.8599999999997</v>
      </c>
      <c r="J91" s="102">
        <f t="shared" si="1"/>
        <v>6146.08</v>
      </c>
    </row>
    <row r="92" spans="1:10" ht="14.5" x14ac:dyDescent="0.3">
      <c r="A92" s="55" t="s">
        <v>180</v>
      </c>
      <c r="B92" s="103" t="s">
        <v>37</v>
      </c>
      <c r="C92" s="100" t="s">
        <v>220</v>
      </c>
      <c r="D92" s="94" t="s">
        <v>227</v>
      </c>
      <c r="E92" s="53">
        <v>1</v>
      </c>
      <c r="F92" s="60" t="s">
        <v>371</v>
      </c>
      <c r="G92" s="54">
        <v>0</v>
      </c>
      <c r="H92" s="101">
        <v>664.44</v>
      </c>
      <c r="I92" s="101">
        <v>2657.77</v>
      </c>
      <c r="J92" s="102">
        <f t="shared" si="1"/>
        <v>3322.21</v>
      </c>
    </row>
    <row r="93" spans="1:10" ht="14.5" x14ac:dyDescent="0.3">
      <c r="A93" s="55" t="s">
        <v>207</v>
      </c>
      <c r="B93" s="104" t="s">
        <v>27</v>
      </c>
      <c r="C93" s="103" t="s">
        <v>225</v>
      </c>
      <c r="D93" s="94" t="s">
        <v>227</v>
      </c>
      <c r="E93" s="53">
        <v>1</v>
      </c>
      <c r="F93" s="60" t="s">
        <v>320</v>
      </c>
      <c r="G93" s="54">
        <v>0</v>
      </c>
      <c r="H93" s="101">
        <v>1461.77</v>
      </c>
      <c r="I93" s="101">
        <v>5847.08</v>
      </c>
      <c r="J93" s="102">
        <f t="shared" si="1"/>
        <v>7308.85</v>
      </c>
    </row>
    <row r="94" spans="1:10" ht="14.5" x14ac:dyDescent="0.3">
      <c r="A94" s="55" t="s">
        <v>181</v>
      </c>
      <c r="B94" s="104" t="s">
        <v>33</v>
      </c>
      <c r="C94" s="104" t="s">
        <v>219</v>
      </c>
      <c r="D94" s="94" t="s">
        <v>227</v>
      </c>
      <c r="E94" s="53">
        <v>1</v>
      </c>
      <c r="F94" s="60" t="s">
        <v>321</v>
      </c>
      <c r="G94" s="54">
        <v>0</v>
      </c>
      <c r="H94" s="101">
        <v>930.22</v>
      </c>
      <c r="I94" s="101">
        <v>3720.87</v>
      </c>
      <c r="J94" s="102">
        <f t="shared" si="1"/>
        <v>4651.09</v>
      </c>
    </row>
    <row r="95" spans="1:10" ht="14.5" x14ac:dyDescent="0.3">
      <c r="A95" s="55" t="s">
        <v>182</v>
      </c>
      <c r="B95" s="100" t="s">
        <v>39</v>
      </c>
      <c r="C95" s="100" t="s">
        <v>224</v>
      </c>
      <c r="D95" s="94" t="s">
        <v>227</v>
      </c>
      <c r="E95" s="53">
        <v>1</v>
      </c>
      <c r="F95" s="60" t="s">
        <v>322</v>
      </c>
      <c r="G95" s="54">
        <v>0</v>
      </c>
      <c r="H95" s="101">
        <v>431.89</v>
      </c>
      <c r="I95" s="101">
        <v>1727.55</v>
      </c>
      <c r="J95" s="102">
        <f t="shared" si="1"/>
        <v>2159.44</v>
      </c>
    </row>
    <row r="96" spans="1:10" ht="14.5" x14ac:dyDescent="0.3">
      <c r="A96" s="55" t="s">
        <v>182</v>
      </c>
      <c r="B96" s="100" t="s">
        <v>39</v>
      </c>
      <c r="C96" s="104" t="s">
        <v>219</v>
      </c>
      <c r="D96" s="94" t="s">
        <v>227</v>
      </c>
      <c r="E96" s="53">
        <v>1</v>
      </c>
      <c r="F96" s="60" t="s">
        <v>323</v>
      </c>
      <c r="G96" s="54">
        <v>0</v>
      </c>
      <c r="H96" s="101">
        <v>431.89</v>
      </c>
      <c r="I96" s="101">
        <v>1727.55</v>
      </c>
      <c r="J96" s="102">
        <f t="shared" si="1"/>
        <v>2159.44</v>
      </c>
    </row>
    <row r="97" spans="1:10" ht="14.5" x14ac:dyDescent="0.3">
      <c r="A97" s="55" t="s">
        <v>182</v>
      </c>
      <c r="B97" s="100" t="s">
        <v>39</v>
      </c>
      <c r="C97" s="104" t="s">
        <v>219</v>
      </c>
      <c r="D97" s="94" t="s">
        <v>227</v>
      </c>
      <c r="E97" s="53">
        <v>1</v>
      </c>
      <c r="F97" s="60" t="s">
        <v>324</v>
      </c>
      <c r="G97" s="54">
        <v>0</v>
      </c>
      <c r="H97" s="101">
        <v>431.89</v>
      </c>
      <c r="I97" s="101">
        <v>1727.55</v>
      </c>
      <c r="J97" s="102">
        <f t="shared" si="1"/>
        <v>2159.44</v>
      </c>
    </row>
    <row r="98" spans="1:10" ht="14.5" x14ac:dyDescent="0.3">
      <c r="A98" s="55" t="s">
        <v>216</v>
      </c>
      <c r="B98" s="105"/>
      <c r="C98" s="108" t="s">
        <v>222</v>
      </c>
      <c r="D98" s="94" t="s">
        <v>227</v>
      </c>
      <c r="E98" s="53">
        <v>1</v>
      </c>
      <c r="F98" s="90" t="s">
        <v>372</v>
      </c>
      <c r="G98" s="54">
        <v>0</v>
      </c>
      <c r="H98" s="110">
        <v>8100</v>
      </c>
      <c r="I98" s="110">
        <v>18900</v>
      </c>
      <c r="J98" s="111">
        <f t="shared" si="1"/>
        <v>27000</v>
      </c>
    </row>
    <row r="99" spans="1:10" ht="14.5" x14ac:dyDescent="0.3">
      <c r="A99" s="55" t="s">
        <v>183</v>
      </c>
      <c r="B99" s="104" t="s">
        <v>27</v>
      </c>
      <c r="C99" s="100" t="s">
        <v>220</v>
      </c>
      <c r="D99" s="94" t="s">
        <v>227</v>
      </c>
      <c r="E99" s="53">
        <v>1</v>
      </c>
      <c r="F99" s="61" t="s">
        <v>327</v>
      </c>
      <c r="G99" s="54">
        <v>0</v>
      </c>
      <c r="H99" s="101">
        <v>1461.77</v>
      </c>
      <c r="I99" s="101">
        <v>5847.08</v>
      </c>
      <c r="J99" s="102">
        <f t="shared" si="1"/>
        <v>7308.85</v>
      </c>
    </row>
    <row r="100" spans="1:10" ht="14.5" x14ac:dyDescent="0.3">
      <c r="A100" s="55" t="s">
        <v>201</v>
      </c>
      <c r="B100" s="100" t="s">
        <v>39</v>
      </c>
      <c r="C100" s="105" t="s">
        <v>226</v>
      </c>
      <c r="D100" s="94" t="s">
        <v>227</v>
      </c>
      <c r="E100" s="53">
        <v>1</v>
      </c>
      <c r="F100" s="60" t="s">
        <v>328</v>
      </c>
      <c r="G100" s="54">
        <v>0</v>
      </c>
      <c r="H100" s="101">
        <v>431.89</v>
      </c>
      <c r="I100" s="101">
        <v>1727.55</v>
      </c>
      <c r="J100" s="102">
        <f t="shared" si="1"/>
        <v>2159.44</v>
      </c>
    </row>
    <row r="101" spans="1:10" ht="14.5" x14ac:dyDescent="0.3">
      <c r="A101" s="55" t="s">
        <v>199</v>
      </c>
      <c r="B101" s="105" t="s">
        <v>31</v>
      </c>
      <c r="C101" s="104" t="s">
        <v>219</v>
      </c>
      <c r="D101" s="94" t="s">
        <v>227</v>
      </c>
      <c r="E101" s="53">
        <v>1</v>
      </c>
      <c r="F101" s="60" t="s">
        <v>329</v>
      </c>
      <c r="G101" s="54">
        <v>0</v>
      </c>
      <c r="H101" s="101">
        <v>1129.55</v>
      </c>
      <c r="I101" s="101">
        <v>4518.2</v>
      </c>
      <c r="J101" s="102">
        <f t="shared" si="1"/>
        <v>5647.75</v>
      </c>
    </row>
    <row r="102" spans="1:10" ht="14.5" x14ac:dyDescent="0.3">
      <c r="A102" s="55" t="s">
        <v>199</v>
      </c>
      <c r="B102" s="105" t="s">
        <v>31</v>
      </c>
      <c r="C102" s="104" t="s">
        <v>219</v>
      </c>
      <c r="D102" s="94" t="s">
        <v>227</v>
      </c>
      <c r="E102" s="53">
        <v>1</v>
      </c>
      <c r="F102" s="60" t="s">
        <v>331</v>
      </c>
      <c r="G102" s="54">
        <v>0</v>
      </c>
      <c r="H102" s="101">
        <v>1129.55</v>
      </c>
      <c r="I102" s="101">
        <v>4518.2</v>
      </c>
      <c r="J102" s="102">
        <f t="shared" si="1"/>
        <v>5647.75</v>
      </c>
    </row>
    <row r="103" spans="1:10" ht="14.5" x14ac:dyDescent="0.3">
      <c r="A103" s="55" t="s">
        <v>185</v>
      </c>
      <c r="B103" s="105" t="s">
        <v>29</v>
      </c>
      <c r="C103" s="100" t="s">
        <v>222</v>
      </c>
      <c r="D103" s="94" t="s">
        <v>227</v>
      </c>
      <c r="E103" s="53">
        <v>1</v>
      </c>
      <c r="F103" s="61" t="s">
        <v>526</v>
      </c>
      <c r="G103" s="54">
        <v>0</v>
      </c>
      <c r="H103" s="101">
        <v>1229.22</v>
      </c>
      <c r="I103" s="101">
        <v>4916.8599999999997</v>
      </c>
      <c r="J103" s="102">
        <f t="shared" si="1"/>
        <v>6146.08</v>
      </c>
    </row>
    <row r="104" spans="1:10" ht="14.5" x14ac:dyDescent="0.3">
      <c r="A104" s="55" t="s">
        <v>210</v>
      </c>
      <c r="B104" s="105"/>
      <c r="C104" s="103" t="s">
        <v>221</v>
      </c>
      <c r="D104" s="94" t="s">
        <v>227</v>
      </c>
      <c r="E104" s="53">
        <v>1</v>
      </c>
      <c r="F104" s="60" t="s">
        <v>332</v>
      </c>
      <c r="G104" s="54">
        <v>0</v>
      </c>
      <c r="H104" s="101">
        <v>3198</v>
      </c>
      <c r="I104" s="101">
        <v>12792</v>
      </c>
      <c r="J104" s="102">
        <f t="shared" si="1"/>
        <v>15990</v>
      </c>
    </row>
    <row r="105" spans="1:10" ht="14.5" x14ac:dyDescent="0.3">
      <c r="A105" s="55" t="s">
        <v>187</v>
      </c>
      <c r="B105" s="105" t="s">
        <v>25</v>
      </c>
      <c r="C105" s="100" t="s">
        <v>222</v>
      </c>
      <c r="D105" s="122" t="s">
        <v>461</v>
      </c>
      <c r="E105" s="53">
        <v>1</v>
      </c>
      <c r="F105" s="60" t="s">
        <v>334</v>
      </c>
      <c r="G105" s="54">
        <v>0</v>
      </c>
      <c r="H105" s="101"/>
      <c r="I105" s="101">
        <v>7973.3</v>
      </c>
      <c r="J105" s="102">
        <f t="shared" si="1"/>
        <v>7973.3</v>
      </c>
    </row>
    <row r="106" spans="1:10" ht="14.5" x14ac:dyDescent="0.3">
      <c r="A106" s="55" t="s">
        <v>189</v>
      </c>
      <c r="B106" s="105" t="s">
        <v>31</v>
      </c>
      <c r="C106" s="103" t="s">
        <v>221</v>
      </c>
      <c r="D106" s="94" t="s">
        <v>227</v>
      </c>
      <c r="E106" s="53">
        <v>1</v>
      </c>
      <c r="F106" s="61" t="s">
        <v>335</v>
      </c>
      <c r="G106" s="54">
        <v>0</v>
      </c>
      <c r="H106" s="101">
        <v>1129.55</v>
      </c>
      <c r="I106" s="101">
        <v>4518.2</v>
      </c>
      <c r="J106" s="102">
        <f t="shared" si="1"/>
        <v>5647.75</v>
      </c>
    </row>
    <row r="107" spans="1:10" ht="14.5" x14ac:dyDescent="0.3">
      <c r="A107" s="55" t="s">
        <v>185</v>
      </c>
      <c r="B107" s="105" t="s">
        <v>29</v>
      </c>
      <c r="C107" s="104" t="s">
        <v>223</v>
      </c>
      <c r="D107" s="94" t="s">
        <v>227</v>
      </c>
      <c r="E107" s="53">
        <v>1</v>
      </c>
      <c r="F107" s="61" t="s">
        <v>336</v>
      </c>
      <c r="G107" s="54">
        <v>0</v>
      </c>
      <c r="H107" s="101">
        <v>1229.22</v>
      </c>
      <c r="I107" s="101">
        <v>4916.8599999999997</v>
      </c>
      <c r="J107" s="102">
        <f t="shared" si="1"/>
        <v>6146.08</v>
      </c>
    </row>
    <row r="108" spans="1:10" ht="14.5" x14ac:dyDescent="0.3">
      <c r="A108" s="55" t="s">
        <v>182</v>
      </c>
      <c r="B108" s="100" t="s">
        <v>39</v>
      </c>
      <c r="C108" s="100" t="s">
        <v>220</v>
      </c>
      <c r="D108" s="94" t="s">
        <v>227</v>
      </c>
      <c r="E108" s="53">
        <v>1</v>
      </c>
      <c r="F108" s="90" t="s">
        <v>234</v>
      </c>
      <c r="G108" s="54">
        <v>0</v>
      </c>
      <c r="H108" s="101">
        <v>431.89</v>
      </c>
      <c r="I108" s="101">
        <v>1727.55</v>
      </c>
      <c r="J108" s="102">
        <f t="shared" si="1"/>
        <v>2159.44</v>
      </c>
    </row>
    <row r="109" spans="1:10" ht="14.5" x14ac:dyDescent="0.3">
      <c r="A109" s="55" t="s">
        <v>211</v>
      </c>
      <c r="B109" s="105" t="s">
        <v>41</v>
      </c>
      <c r="C109" s="105" t="s">
        <v>226</v>
      </c>
      <c r="D109" s="122" t="s">
        <v>407</v>
      </c>
      <c r="E109" s="53">
        <v>1</v>
      </c>
      <c r="F109" s="60" t="s">
        <v>339</v>
      </c>
      <c r="G109" s="54">
        <v>0</v>
      </c>
      <c r="H109" s="101"/>
      <c r="I109" s="106">
        <v>1063.1099999999999</v>
      </c>
      <c r="J109" s="107">
        <f t="shared" si="1"/>
        <v>1063.1099999999999</v>
      </c>
    </row>
    <row r="110" spans="1:10" ht="14.5" x14ac:dyDescent="0.3">
      <c r="A110" s="55" t="s">
        <v>183</v>
      </c>
      <c r="B110" s="104" t="s">
        <v>27</v>
      </c>
      <c r="C110" s="100" t="s">
        <v>222</v>
      </c>
      <c r="D110" s="94" t="s">
        <v>227</v>
      </c>
      <c r="E110" s="53">
        <v>1</v>
      </c>
      <c r="F110" s="90" t="s">
        <v>241</v>
      </c>
      <c r="G110" s="54">
        <v>0</v>
      </c>
      <c r="H110" s="101">
        <v>1461.77</v>
      </c>
      <c r="I110" s="101">
        <v>5847.08</v>
      </c>
      <c r="J110" s="102">
        <f t="shared" si="1"/>
        <v>7308.85</v>
      </c>
    </row>
    <row r="111" spans="1:10" ht="14.5" x14ac:dyDescent="0.3">
      <c r="A111" s="55" t="s">
        <v>180</v>
      </c>
      <c r="B111" s="103" t="s">
        <v>37</v>
      </c>
      <c r="C111" s="100" t="s">
        <v>224</v>
      </c>
      <c r="D111" s="94" t="s">
        <v>227</v>
      </c>
      <c r="E111" s="53">
        <v>1</v>
      </c>
      <c r="F111" s="60" t="s">
        <v>340</v>
      </c>
      <c r="G111" s="54">
        <v>0</v>
      </c>
      <c r="H111" s="101">
        <v>664.44</v>
      </c>
      <c r="I111" s="101">
        <v>2657.77</v>
      </c>
      <c r="J111" s="102">
        <f t="shared" si="1"/>
        <v>3322.21</v>
      </c>
    </row>
    <row r="112" spans="1:10" ht="14.5" x14ac:dyDescent="0.3">
      <c r="A112" s="55" t="s">
        <v>180</v>
      </c>
      <c r="B112" s="103" t="s">
        <v>37</v>
      </c>
      <c r="C112" s="104" t="s">
        <v>223</v>
      </c>
      <c r="D112" s="94" t="s">
        <v>227</v>
      </c>
      <c r="E112" s="53">
        <v>1</v>
      </c>
      <c r="F112" s="60" t="s">
        <v>341</v>
      </c>
      <c r="G112" s="54">
        <v>0</v>
      </c>
      <c r="H112" s="101">
        <v>664.44</v>
      </c>
      <c r="I112" s="101">
        <v>2657.77</v>
      </c>
      <c r="J112" s="102">
        <f t="shared" si="1"/>
        <v>3322.21</v>
      </c>
    </row>
    <row r="113" spans="1:10" ht="14.5" x14ac:dyDescent="0.3">
      <c r="A113" s="55" t="s">
        <v>189</v>
      </c>
      <c r="B113" s="105" t="s">
        <v>31</v>
      </c>
      <c r="C113" s="104" t="s">
        <v>219</v>
      </c>
      <c r="D113" s="94" t="s">
        <v>227</v>
      </c>
      <c r="E113" s="53">
        <v>1</v>
      </c>
      <c r="F113" s="61" t="s">
        <v>342</v>
      </c>
      <c r="G113" s="54">
        <v>0</v>
      </c>
      <c r="H113" s="101">
        <v>1129.55</v>
      </c>
      <c r="I113" s="101">
        <v>4518.2</v>
      </c>
      <c r="J113" s="102">
        <f t="shared" si="1"/>
        <v>5647.75</v>
      </c>
    </row>
    <row r="114" spans="1:10" ht="14.5" x14ac:dyDescent="0.3">
      <c r="A114" s="55" t="s">
        <v>188</v>
      </c>
      <c r="B114" s="105" t="s">
        <v>35</v>
      </c>
      <c r="C114" s="100" t="s">
        <v>222</v>
      </c>
      <c r="D114" s="94" t="s">
        <v>227</v>
      </c>
      <c r="E114" s="53">
        <v>1</v>
      </c>
      <c r="F114" s="60" t="s">
        <v>343</v>
      </c>
      <c r="G114" s="54">
        <v>0</v>
      </c>
      <c r="H114" s="101">
        <v>807.29</v>
      </c>
      <c r="I114" s="101">
        <v>3229.18</v>
      </c>
      <c r="J114" s="102">
        <f t="shared" si="1"/>
        <v>4036.47</v>
      </c>
    </row>
    <row r="115" spans="1:10" ht="14.5" x14ac:dyDescent="0.3">
      <c r="A115" s="55" t="s">
        <v>189</v>
      </c>
      <c r="B115" s="105" t="s">
        <v>31</v>
      </c>
      <c r="C115" s="104" t="s">
        <v>219</v>
      </c>
      <c r="D115" s="94" t="s">
        <v>227</v>
      </c>
      <c r="E115" s="53">
        <v>1</v>
      </c>
      <c r="F115" s="60" t="s">
        <v>344</v>
      </c>
      <c r="G115" s="54">
        <v>0</v>
      </c>
      <c r="H115" s="101">
        <v>1129.55</v>
      </c>
      <c r="I115" s="101">
        <v>4518.2</v>
      </c>
      <c r="J115" s="102">
        <f t="shared" si="1"/>
        <v>5647.75</v>
      </c>
    </row>
    <row r="116" spans="1:10" ht="14.5" x14ac:dyDescent="0.3">
      <c r="A116" s="55" t="s">
        <v>180</v>
      </c>
      <c r="B116" s="103" t="s">
        <v>37</v>
      </c>
      <c r="C116" s="100" t="s">
        <v>222</v>
      </c>
      <c r="D116" s="94" t="s">
        <v>227</v>
      </c>
      <c r="E116" s="53">
        <v>1</v>
      </c>
      <c r="F116" s="61" t="s">
        <v>345</v>
      </c>
      <c r="G116" s="54">
        <v>0</v>
      </c>
      <c r="H116" s="101">
        <v>664.44</v>
      </c>
      <c r="I116" s="101">
        <v>2657.77</v>
      </c>
      <c r="J116" s="102">
        <f t="shared" si="1"/>
        <v>3322.21</v>
      </c>
    </row>
    <row r="117" spans="1:10" ht="14.5" x14ac:dyDescent="0.3">
      <c r="A117" s="55" t="s">
        <v>180</v>
      </c>
      <c r="B117" s="103" t="s">
        <v>37</v>
      </c>
      <c r="C117" s="104" t="s">
        <v>219</v>
      </c>
      <c r="D117" s="94" t="s">
        <v>227</v>
      </c>
      <c r="E117" s="53">
        <v>1</v>
      </c>
      <c r="F117" s="60" t="s">
        <v>346</v>
      </c>
      <c r="G117" s="54">
        <v>0</v>
      </c>
      <c r="H117" s="101">
        <v>664.44</v>
      </c>
      <c r="I117" s="101">
        <v>2657.77</v>
      </c>
      <c r="J117" s="102">
        <f t="shared" si="1"/>
        <v>3322.21</v>
      </c>
    </row>
    <row r="118" spans="1:10" ht="14.5" x14ac:dyDescent="0.3">
      <c r="A118" s="55" t="s">
        <v>180</v>
      </c>
      <c r="B118" s="103" t="s">
        <v>37</v>
      </c>
      <c r="C118" s="105" t="s">
        <v>226</v>
      </c>
      <c r="D118" s="94" t="s">
        <v>227</v>
      </c>
      <c r="E118" s="53">
        <v>1</v>
      </c>
      <c r="F118" s="61" t="s">
        <v>347</v>
      </c>
      <c r="G118" s="54">
        <v>0</v>
      </c>
      <c r="H118" s="101">
        <v>664.44</v>
      </c>
      <c r="I118" s="101">
        <v>2657.77</v>
      </c>
      <c r="J118" s="102">
        <f t="shared" si="1"/>
        <v>3322.21</v>
      </c>
    </row>
    <row r="119" spans="1:10" ht="14.5" x14ac:dyDescent="0.3">
      <c r="A119" s="55" t="s">
        <v>213</v>
      </c>
      <c r="B119" s="104" t="s">
        <v>27</v>
      </c>
      <c r="C119" s="100" t="s">
        <v>220</v>
      </c>
      <c r="D119" s="94" t="s">
        <v>227</v>
      </c>
      <c r="E119" s="53">
        <v>1</v>
      </c>
      <c r="F119" s="90" t="s">
        <v>354</v>
      </c>
      <c r="G119" s="54">
        <v>0</v>
      </c>
      <c r="H119" s="101">
        <v>1461.77</v>
      </c>
      <c r="I119" s="101">
        <v>5847.08</v>
      </c>
      <c r="J119" s="102">
        <f t="shared" si="1"/>
        <v>7308.85</v>
      </c>
    </row>
    <row r="120" spans="1:10" ht="14.5" x14ac:dyDescent="0.3">
      <c r="A120" s="55" t="s">
        <v>195</v>
      </c>
      <c r="B120" s="105" t="s">
        <v>41</v>
      </c>
      <c r="C120" s="104" t="s">
        <v>219</v>
      </c>
      <c r="D120" s="94" t="s">
        <v>227</v>
      </c>
      <c r="E120" s="53">
        <v>1</v>
      </c>
      <c r="F120" s="90" t="s">
        <v>337</v>
      </c>
      <c r="G120" s="54">
        <v>0</v>
      </c>
      <c r="H120" s="101">
        <v>265.77999999999997</v>
      </c>
      <c r="I120" s="106">
        <v>1063.1099999999999</v>
      </c>
      <c r="J120" s="107">
        <f t="shared" si="1"/>
        <v>1328.8899999999999</v>
      </c>
    </row>
    <row r="121" spans="1:10" ht="14.5" x14ac:dyDescent="0.3">
      <c r="A121" s="55" t="s">
        <v>196</v>
      </c>
      <c r="B121" s="104" t="s">
        <v>33</v>
      </c>
      <c r="C121" s="100" t="s">
        <v>225</v>
      </c>
      <c r="D121" s="94" t="s">
        <v>227</v>
      </c>
      <c r="E121" s="53">
        <v>1</v>
      </c>
      <c r="F121" s="60" t="s">
        <v>530</v>
      </c>
      <c r="G121" s="54">
        <v>0</v>
      </c>
      <c r="H121" s="101">
        <v>930.22</v>
      </c>
      <c r="I121" s="101">
        <v>3720.87</v>
      </c>
      <c r="J121" s="102">
        <f t="shared" si="1"/>
        <v>4651.09</v>
      </c>
    </row>
    <row r="122" spans="1:10" ht="14.5" x14ac:dyDescent="0.3">
      <c r="A122" s="55" t="s">
        <v>195</v>
      </c>
      <c r="B122" s="105" t="s">
        <v>41</v>
      </c>
      <c r="C122" s="103" t="s">
        <v>225</v>
      </c>
      <c r="D122" s="94" t="s">
        <v>227</v>
      </c>
      <c r="E122" s="53">
        <v>1</v>
      </c>
      <c r="F122" s="60" t="s">
        <v>348</v>
      </c>
      <c r="G122" s="54">
        <v>0</v>
      </c>
      <c r="H122" s="101">
        <v>265.77999999999997</v>
      </c>
      <c r="I122" s="106">
        <v>1063.1099999999999</v>
      </c>
      <c r="J122" s="107">
        <f t="shared" si="1"/>
        <v>1328.8899999999999</v>
      </c>
    </row>
    <row r="123" spans="1:10" ht="14.5" x14ac:dyDescent="0.3">
      <c r="A123" s="55" t="s">
        <v>207</v>
      </c>
      <c r="B123" s="104" t="s">
        <v>27</v>
      </c>
      <c r="C123" s="103" t="s">
        <v>221</v>
      </c>
      <c r="D123" s="94" t="s">
        <v>227</v>
      </c>
      <c r="E123" s="53">
        <v>1</v>
      </c>
      <c r="F123" s="60" t="s">
        <v>350</v>
      </c>
      <c r="G123" s="54">
        <v>0</v>
      </c>
      <c r="H123" s="101">
        <v>1461.77</v>
      </c>
      <c r="I123" s="101">
        <v>5847.08</v>
      </c>
      <c r="J123" s="102">
        <f t="shared" si="1"/>
        <v>7308.85</v>
      </c>
    </row>
    <row r="124" spans="1:10" ht="14.5" x14ac:dyDescent="0.3">
      <c r="A124" s="55" t="s">
        <v>189</v>
      </c>
      <c r="B124" s="105" t="s">
        <v>31</v>
      </c>
      <c r="C124" s="104" t="s">
        <v>219</v>
      </c>
      <c r="D124" s="122" t="s">
        <v>407</v>
      </c>
      <c r="E124" s="53">
        <v>1</v>
      </c>
      <c r="F124" s="60" t="s">
        <v>351</v>
      </c>
      <c r="G124" s="54">
        <v>0</v>
      </c>
      <c r="H124" s="101"/>
      <c r="I124" s="101">
        <v>4518.2</v>
      </c>
      <c r="J124" s="102">
        <f t="shared" si="1"/>
        <v>4518.2</v>
      </c>
    </row>
    <row r="125" spans="1:10" ht="14.5" x14ac:dyDescent="0.3">
      <c r="A125" s="55" t="s">
        <v>180</v>
      </c>
      <c r="B125" s="103" t="s">
        <v>37</v>
      </c>
      <c r="C125" s="104" t="s">
        <v>219</v>
      </c>
      <c r="D125" s="94" t="s">
        <v>227</v>
      </c>
      <c r="E125" s="53">
        <v>1</v>
      </c>
      <c r="F125" s="60" t="s">
        <v>352</v>
      </c>
      <c r="G125" s="54">
        <v>0</v>
      </c>
      <c r="H125" s="101">
        <v>664.44</v>
      </c>
      <c r="I125" s="101">
        <v>2657.77</v>
      </c>
      <c r="J125" s="102">
        <f t="shared" si="1"/>
        <v>3322.21</v>
      </c>
    </row>
    <row r="126" spans="1:10" ht="14.5" x14ac:dyDescent="0.3">
      <c r="A126" s="55" t="s">
        <v>212</v>
      </c>
      <c r="B126" s="104" t="s">
        <v>33</v>
      </c>
      <c r="C126" s="105" t="s">
        <v>226</v>
      </c>
      <c r="D126" s="122" t="s">
        <v>407</v>
      </c>
      <c r="E126" s="53">
        <v>1</v>
      </c>
      <c r="F126" s="60" t="s">
        <v>353</v>
      </c>
      <c r="G126" s="54">
        <v>0</v>
      </c>
      <c r="H126" s="101"/>
      <c r="I126" s="101">
        <v>3720.87</v>
      </c>
      <c r="J126" s="102">
        <f t="shared" si="1"/>
        <v>3720.87</v>
      </c>
    </row>
    <row r="127" spans="1:10" ht="14.5" x14ac:dyDescent="0.3">
      <c r="A127" s="55" t="s">
        <v>188</v>
      </c>
      <c r="B127" s="105" t="s">
        <v>35</v>
      </c>
      <c r="C127" s="100" t="s">
        <v>224</v>
      </c>
      <c r="D127" s="94" t="s">
        <v>227</v>
      </c>
      <c r="E127" s="53">
        <v>1</v>
      </c>
      <c r="F127" s="60" t="s">
        <v>355</v>
      </c>
      <c r="G127" s="54">
        <v>0</v>
      </c>
      <c r="H127" s="101">
        <v>807.29</v>
      </c>
      <c r="I127" s="101">
        <v>3229.18</v>
      </c>
      <c r="J127" s="102">
        <f t="shared" si="1"/>
        <v>4036.47</v>
      </c>
    </row>
    <row r="128" spans="1:10" ht="14.5" x14ac:dyDescent="0.3">
      <c r="A128" s="55" t="s">
        <v>189</v>
      </c>
      <c r="B128" s="105" t="s">
        <v>31</v>
      </c>
      <c r="C128" s="104" t="s">
        <v>219</v>
      </c>
      <c r="D128" s="122" t="s">
        <v>407</v>
      </c>
      <c r="E128" s="53">
        <v>1</v>
      </c>
      <c r="F128" s="60" t="s">
        <v>356</v>
      </c>
      <c r="G128" s="54">
        <v>0</v>
      </c>
      <c r="H128" s="101"/>
      <c r="I128" s="101">
        <v>4518.2</v>
      </c>
      <c r="J128" s="102">
        <f t="shared" si="1"/>
        <v>4518.2</v>
      </c>
    </row>
    <row r="129" spans="1:10" ht="14.5" x14ac:dyDescent="0.3">
      <c r="A129" s="55" t="s">
        <v>185</v>
      </c>
      <c r="B129" s="105" t="s">
        <v>29</v>
      </c>
      <c r="C129" s="100" t="s">
        <v>222</v>
      </c>
      <c r="D129" s="94" t="s">
        <v>227</v>
      </c>
      <c r="E129" s="53">
        <v>1</v>
      </c>
      <c r="F129" s="60" t="s">
        <v>357</v>
      </c>
      <c r="G129" s="54">
        <v>0</v>
      </c>
      <c r="H129" s="101">
        <v>1229.22</v>
      </c>
      <c r="I129" s="101">
        <v>4916.8599999999997</v>
      </c>
      <c r="J129" s="102">
        <f t="shared" si="1"/>
        <v>6146.08</v>
      </c>
    </row>
    <row r="130" spans="1:10" ht="14.5" x14ac:dyDescent="0.3">
      <c r="A130" s="55" t="s">
        <v>183</v>
      </c>
      <c r="B130" s="104" t="s">
        <v>27</v>
      </c>
      <c r="C130" s="100" t="s">
        <v>222</v>
      </c>
      <c r="D130" s="94" t="s">
        <v>227</v>
      </c>
      <c r="E130" s="53">
        <v>1</v>
      </c>
      <c r="F130" s="61" t="s">
        <v>358</v>
      </c>
      <c r="G130" s="54">
        <v>0</v>
      </c>
      <c r="H130" s="101">
        <v>1461.77</v>
      </c>
      <c r="I130" s="101">
        <v>5847.08</v>
      </c>
      <c r="J130" s="102">
        <f t="shared" si="1"/>
        <v>7308.85</v>
      </c>
    </row>
    <row r="131" spans="1:10" ht="14.5" x14ac:dyDescent="0.3">
      <c r="A131" s="55" t="s">
        <v>214</v>
      </c>
      <c r="B131" s="105"/>
      <c r="C131" s="105" t="s">
        <v>226</v>
      </c>
      <c r="D131" s="94" t="s">
        <v>227</v>
      </c>
      <c r="E131" s="53">
        <v>1</v>
      </c>
      <c r="F131" s="60" t="s">
        <v>359</v>
      </c>
      <c r="G131" s="54">
        <v>0</v>
      </c>
      <c r="H131" s="101">
        <v>3198</v>
      </c>
      <c r="I131" s="101">
        <v>12792</v>
      </c>
      <c r="J131" s="102">
        <f t="shared" si="1"/>
        <v>15990</v>
      </c>
    </row>
    <row r="132" spans="1:10" ht="14.5" x14ac:dyDescent="0.3">
      <c r="A132" s="55" t="s">
        <v>183</v>
      </c>
      <c r="B132" s="104" t="s">
        <v>27</v>
      </c>
      <c r="C132" s="100" t="s">
        <v>224</v>
      </c>
      <c r="D132" s="94" t="s">
        <v>227</v>
      </c>
      <c r="E132" s="53">
        <v>1</v>
      </c>
      <c r="F132" s="60" t="s">
        <v>360</v>
      </c>
      <c r="G132" s="54">
        <v>0</v>
      </c>
      <c r="H132" s="101">
        <v>1461.77</v>
      </c>
      <c r="I132" s="101">
        <v>5847.08</v>
      </c>
      <c r="J132" s="102">
        <f t="shared" si="1"/>
        <v>7308.85</v>
      </c>
    </row>
    <row r="133" spans="1:10" ht="14.5" x14ac:dyDescent="0.3">
      <c r="A133" s="55" t="s">
        <v>183</v>
      </c>
      <c r="B133" s="104" t="s">
        <v>27</v>
      </c>
      <c r="C133" s="100" t="s">
        <v>222</v>
      </c>
      <c r="D133" s="94" t="s">
        <v>227</v>
      </c>
      <c r="E133" s="53">
        <v>1</v>
      </c>
      <c r="F133" s="60" t="s">
        <v>361</v>
      </c>
      <c r="G133" s="54">
        <v>0</v>
      </c>
      <c r="H133" s="101">
        <v>1461.77</v>
      </c>
      <c r="I133" s="101">
        <v>5847.08</v>
      </c>
      <c r="J133" s="102">
        <f t="shared" si="1"/>
        <v>7308.85</v>
      </c>
    </row>
    <row r="134" spans="1:10" ht="14.5" x14ac:dyDescent="0.3">
      <c r="A134" s="55" t="s">
        <v>181</v>
      </c>
      <c r="B134" s="104" t="s">
        <v>33</v>
      </c>
      <c r="C134" s="105" t="s">
        <v>226</v>
      </c>
      <c r="D134" s="94" t="s">
        <v>227</v>
      </c>
      <c r="E134" s="53">
        <v>1</v>
      </c>
      <c r="F134" s="61" t="s">
        <v>362</v>
      </c>
      <c r="G134" s="54">
        <v>0</v>
      </c>
      <c r="H134" s="101">
        <v>930.22</v>
      </c>
      <c r="I134" s="101">
        <v>3720.87</v>
      </c>
      <c r="J134" s="102">
        <f t="shared" si="1"/>
        <v>4651.09</v>
      </c>
    </row>
    <row r="135" spans="1:10" ht="14.5" x14ac:dyDescent="0.3">
      <c r="A135" s="55" t="s">
        <v>185</v>
      </c>
      <c r="B135" s="105" t="s">
        <v>29</v>
      </c>
      <c r="C135" s="100" t="s">
        <v>224</v>
      </c>
      <c r="D135" s="94" t="s">
        <v>227</v>
      </c>
      <c r="E135" s="53">
        <v>1</v>
      </c>
      <c r="F135" s="60" t="s">
        <v>363</v>
      </c>
      <c r="G135" s="54">
        <v>0</v>
      </c>
      <c r="H135" s="101">
        <v>1229.22</v>
      </c>
      <c r="I135" s="101">
        <v>4916.8599999999997</v>
      </c>
      <c r="J135" s="102">
        <f t="shared" ref="J135:J174" si="2">H135+I135</f>
        <v>6146.08</v>
      </c>
    </row>
    <row r="136" spans="1:10" ht="14.5" x14ac:dyDescent="0.3">
      <c r="A136" s="55" t="s">
        <v>180</v>
      </c>
      <c r="B136" s="103" t="s">
        <v>37</v>
      </c>
      <c r="C136" s="100" t="s">
        <v>222</v>
      </c>
      <c r="D136" s="94" t="s">
        <v>227</v>
      </c>
      <c r="E136" s="53">
        <v>1</v>
      </c>
      <c r="F136" s="60" t="s">
        <v>531</v>
      </c>
      <c r="G136" s="54">
        <v>0</v>
      </c>
      <c r="H136" s="101">
        <v>664.44</v>
      </c>
      <c r="I136" s="101">
        <v>2657.77</v>
      </c>
      <c r="J136" s="102">
        <f t="shared" si="2"/>
        <v>3322.21</v>
      </c>
    </row>
    <row r="137" spans="1:10" ht="14.5" x14ac:dyDescent="0.3">
      <c r="A137" s="55" t="s">
        <v>189</v>
      </c>
      <c r="B137" s="105" t="s">
        <v>31</v>
      </c>
      <c r="C137" s="100" t="s">
        <v>222</v>
      </c>
      <c r="D137" s="94" t="s">
        <v>227</v>
      </c>
      <c r="E137" s="53">
        <v>1</v>
      </c>
      <c r="F137" s="60" t="s">
        <v>364</v>
      </c>
      <c r="G137" s="54">
        <v>0</v>
      </c>
      <c r="H137" s="101">
        <v>1129.55</v>
      </c>
      <c r="I137" s="101">
        <v>4518.2</v>
      </c>
      <c r="J137" s="102">
        <f t="shared" si="2"/>
        <v>5647.75</v>
      </c>
    </row>
    <row r="138" spans="1:10" ht="14.5" x14ac:dyDescent="0.3">
      <c r="A138" s="55" t="s">
        <v>215</v>
      </c>
      <c r="B138" s="103" t="s">
        <v>37</v>
      </c>
      <c r="C138" s="104" t="s">
        <v>219</v>
      </c>
      <c r="D138" s="122" t="s">
        <v>407</v>
      </c>
      <c r="E138" s="53">
        <v>1</v>
      </c>
      <c r="F138" s="60" t="s">
        <v>365</v>
      </c>
      <c r="G138" s="54">
        <v>0</v>
      </c>
      <c r="H138" s="101"/>
      <c r="I138" s="101">
        <v>2657.77</v>
      </c>
      <c r="J138" s="102">
        <f t="shared" si="2"/>
        <v>2657.77</v>
      </c>
    </row>
    <row r="139" spans="1:10" ht="14.5" x14ac:dyDescent="0.3">
      <c r="A139" s="55" t="s">
        <v>180</v>
      </c>
      <c r="B139" s="103" t="s">
        <v>37</v>
      </c>
      <c r="C139" s="104" t="s">
        <v>219</v>
      </c>
      <c r="D139" s="94" t="s">
        <v>227</v>
      </c>
      <c r="E139" s="53">
        <v>1</v>
      </c>
      <c r="F139" s="60" t="s">
        <v>366</v>
      </c>
      <c r="G139" s="54">
        <v>0</v>
      </c>
      <c r="H139" s="101">
        <v>664.44</v>
      </c>
      <c r="I139" s="101">
        <v>2657.77</v>
      </c>
      <c r="J139" s="102">
        <f t="shared" si="2"/>
        <v>3322.21</v>
      </c>
    </row>
    <row r="140" spans="1:10" ht="14.5" x14ac:dyDescent="0.3">
      <c r="A140" s="55" t="s">
        <v>196</v>
      </c>
      <c r="B140" s="104" t="s">
        <v>33</v>
      </c>
      <c r="C140" s="100" t="s">
        <v>225</v>
      </c>
      <c r="D140" s="94" t="s">
        <v>227</v>
      </c>
      <c r="E140" s="53">
        <v>1</v>
      </c>
      <c r="F140" s="60" t="s">
        <v>367</v>
      </c>
      <c r="G140" s="54">
        <v>0</v>
      </c>
      <c r="H140" s="101">
        <v>930.22</v>
      </c>
      <c r="I140" s="101">
        <v>3720.87</v>
      </c>
      <c r="J140" s="102">
        <f t="shared" si="2"/>
        <v>4651.09</v>
      </c>
    </row>
    <row r="141" spans="1:10" ht="14.5" x14ac:dyDescent="0.3">
      <c r="A141" s="55" t="s">
        <v>183</v>
      </c>
      <c r="B141" s="104" t="s">
        <v>27</v>
      </c>
      <c r="C141" s="100" t="s">
        <v>224</v>
      </c>
      <c r="D141" s="94" t="s">
        <v>227</v>
      </c>
      <c r="E141" s="53">
        <v>1</v>
      </c>
      <c r="F141" s="60" t="s">
        <v>368</v>
      </c>
      <c r="G141" s="54">
        <v>0</v>
      </c>
      <c r="H141" s="101">
        <v>1461.77</v>
      </c>
      <c r="I141" s="101">
        <v>5847.08</v>
      </c>
      <c r="J141" s="102">
        <f t="shared" si="2"/>
        <v>7308.85</v>
      </c>
    </row>
    <row r="142" spans="1:10" ht="14.5" x14ac:dyDescent="0.3">
      <c r="A142" s="55" t="s">
        <v>188</v>
      </c>
      <c r="B142" s="105" t="s">
        <v>35</v>
      </c>
      <c r="C142" s="100" t="s">
        <v>225</v>
      </c>
      <c r="D142" s="94" t="s">
        <v>227</v>
      </c>
      <c r="E142" s="53">
        <v>1</v>
      </c>
      <c r="F142" s="60" t="s">
        <v>532</v>
      </c>
      <c r="G142" s="54">
        <v>0</v>
      </c>
      <c r="H142" s="101">
        <v>807.29</v>
      </c>
      <c r="I142" s="101">
        <v>3229.18</v>
      </c>
      <c r="J142" s="102">
        <f t="shared" si="2"/>
        <v>4036.47</v>
      </c>
    </row>
    <row r="143" spans="1:10" ht="14.5" x14ac:dyDescent="0.3">
      <c r="A143" s="55" t="s">
        <v>196</v>
      </c>
      <c r="B143" s="104" t="s">
        <v>33</v>
      </c>
      <c r="C143" s="104" t="s">
        <v>219</v>
      </c>
      <c r="D143" s="94" t="s">
        <v>227</v>
      </c>
      <c r="E143" s="53">
        <v>1</v>
      </c>
      <c r="F143" s="60" t="s">
        <v>370</v>
      </c>
      <c r="G143" s="54">
        <v>0</v>
      </c>
      <c r="H143" s="101">
        <v>930.22</v>
      </c>
      <c r="I143" s="101">
        <v>3720.87</v>
      </c>
      <c r="J143" s="102">
        <f t="shared" si="2"/>
        <v>4651.09</v>
      </c>
    </row>
    <row r="144" spans="1:10" ht="14.5" x14ac:dyDescent="0.3">
      <c r="A144" s="55" t="s">
        <v>182</v>
      </c>
      <c r="B144" s="100" t="s">
        <v>39</v>
      </c>
      <c r="C144" s="100" t="s">
        <v>220</v>
      </c>
      <c r="D144" s="94" t="s">
        <v>227</v>
      </c>
      <c r="E144" s="53">
        <v>1</v>
      </c>
      <c r="F144" s="60" t="s">
        <v>319</v>
      </c>
      <c r="G144" s="54">
        <v>0</v>
      </c>
      <c r="H144" s="101">
        <v>431.89</v>
      </c>
      <c r="I144" s="101">
        <v>1727.55</v>
      </c>
      <c r="J144" s="102">
        <f t="shared" si="2"/>
        <v>2159.44</v>
      </c>
    </row>
    <row r="145" spans="1:10" ht="14.5" x14ac:dyDescent="0.3">
      <c r="A145" s="55" t="s">
        <v>217</v>
      </c>
      <c r="B145" s="104" t="s">
        <v>27</v>
      </c>
      <c r="C145" s="103" t="s">
        <v>225</v>
      </c>
      <c r="D145" s="122" t="s">
        <v>461</v>
      </c>
      <c r="E145" s="53">
        <v>1</v>
      </c>
      <c r="F145" s="60" t="s">
        <v>373</v>
      </c>
      <c r="G145" s="54">
        <v>0</v>
      </c>
      <c r="H145" s="101"/>
      <c r="I145" s="101">
        <v>5847.08</v>
      </c>
      <c r="J145" s="102">
        <f t="shared" si="2"/>
        <v>5847.08</v>
      </c>
    </row>
    <row r="146" spans="1:10" ht="14.5" x14ac:dyDescent="0.3">
      <c r="A146" s="55" t="s">
        <v>189</v>
      </c>
      <c r="B146" s="105" t="s">
        <v>31</v>
      </c>
      <c r="C146" s="100" t="s">
        <v>224</v>
      </c>
      <c r="D146" s="94" t="s">
        <v>227</v>
      </c>
      <c r="E146" s="53">
        <v>1</v>
      </c>
      <c r="F146" s="90" t="s">
        <v>558</v>
      </c>
      <c r="G146" s="54">
        <v>0</v>
      </c>
      <c r="H146" s="101">
        <v>1129.55</v>
      </c>
      <c r="I146" s="101">
        <v>4518.2</v>
      </c>
      <c r="J146" s="102">
        <f t="shared" si="2"/>
        <v>5647.75</v>
      </c>
    </row>
    <row r="147" spans="1:10" ht="14.5" x14ac:dyDescent="0.3">
      <c r="A147" s="55" t="s">
        <v>209</v>
      </c>
      <c r="B147" s="104" t="s">
        <v>27</v>
      </c>
      <c r="C147" s="104" t="s">
        <v>219</v>
      </c>
      <c r="D147" s="94" t="s">
        <v>227</v>
      </c>
      <c r="E147" s="53">
        <v>1</v>
      </c>
      <c r="F147" s="90" t="s">
        <v>326</v>
      </c>
      <c r="G147" s="54">
        <v>0</v>
      </c>
      <c r="H147" s="101">
        <v>1461.77</v>
      </c>
      <c r="I147" s="101">
        <v>5847.08</v>
      </c>
      <c r="J147" s="102">
        <f t="shared" si="2"/>
        <v>7308.85</v>
      </c>
    </row>
    <row r="148" spans="1:10" ht="14.5" x14ac:dyDescent="0.3">
      <c r="A148" s="55" t="s">
        <v>189</v>
      </c>
      <c r="B148" s="105" t="s">
        <v>31</v>
      </c>
      <c r="C148" s="100" t="s">
        <v>220</v>
      </c>
      <c r="D148" s="94" t="s">
        <v>227</v>
      </c>
      <c r="E148" s="53">
        <v>1</v>
      </c>
      <c r="F148" s="60" t="s">
        <v>556</v>
      </c>
      <c r="G148" s="54">
        <v>0</v>
      </c>
      <c r="H148" s="101">
        <v>1129.55</v>
      </c>
      <c r="I148" s="101">
        <v>4518.2</v>
      </c>
      <c r="J148" s="102">
        <f t="shared" si="2"/>
        <v>5647.75</v>
      </c>
    </row>
    <row r="149" spans="1:10" ht="14.5" x14ac:dyDescent="0.3">
      <c r="A149" s="55" t="s">
        <v>207</v>
      </c>
      <c r="B149" s="104" t="s">
        <v>27</v>
      </c>
      <c r="C149" s="104" t="s">
        <v>223</v>
      </c>
      <c r="D149" s="122" t="s">
        <v>461</v>
      </c>
      <c r="E149" s="53">
        <v>1</v>
      </c>
      <c r="F149" s="90" t="s">
        <v>317</v>
      </c>
      <c r="G149" s="54">
        <v>0</v>
      </c>
      <c r="H149" s="101"/>
      <c r="I149" s="101">
        <v>5847.08</v>
      </c>
      <c r="J149" s="102">
        <f t="shared" si="2"/>
        <v>5847.08</v>
      </c>
    </row>
    <row r="150" spans="1:10" ht="14.5" x14ac:dyDescent="0.3">
      <c r="A150" s="55" t="s">
        <v>206</v>
      </c>
      <c r="B150" s="104" t="s">
        <v>27</v>
      </c>
      <c r="C150" s="104" t="s">
        <v>219</v>
      </c>
      <c r="D150" s="94" t="s">
        <v>227</v>
      </c>
      <c r="E150" s="53">
        <v>1</v>
      </c>
      <c r="F150" s="60" t="s">
        <v>316</v>
      </c>
      <c r="G150" s="54">
        <v>0</v>
      </c>
      <c r="H150" s="101">
        <v>1461.77</v>
      </c>
      <c r="I150" s="101">
        <v>5847.08</v>
      </c>
      <c r="J150" s="102">
        <f t="shared" si="2"/>
        <v>7308.85</v>
      </c>
    </row>
    <row r="151" spans="1:10" ht="14.5" x14ac:dyDescent="0.3">
      <c r="A151" s="55" t="s">
        <v>189</v>
      </c>
      <c r="B151" s="105" t="s">
        <v>31</v>
      </c>
      <c r="C151" s="105" t="s">
        <v>226</v>
      </c>
      <c r="D151" s="94" t="s">
        <v>227</v>
      </c>
      <c r="E151" s="53">
        <v>1</v>
      </c>
      <c r="F151" s="60" t="s">
        <v>377</v>
      </c>
      <c r="G151" s="54">
        <v>0</v>
      </c>
      <c r="H151" s="101">
        <v>1129.55</v>
      </c>
      <c r="I151" s="101">
        <v>4518.2</v>
      </c>
      <c r="J151" s="102">
        <f t="shared" si="2"/>
        <v>5647.75</v>
      </c>
    </row>
    <row r="152" spans="1:10" ht="14.5" x14ac:dyDescent="0.3">
      <c r="A152" s="55" t="s">
        <v>535</v>
      </c>
      <c r="B152" s="105"/>
      <c r="C152" s="100" t="s">
        <v>220</v>
      </c>
      <c r="D152" s="122" t="s">
        <v>461</v>
      </c>
      <c r="E152" s="53">
        <v>1</v>
      </c>
      <c r="F152" s="90" t="s">
        <v>313</v>
      </c>
      <c r="G152" s="54">
        <v>0</v>
      </c>
      <c r="H152" s="101"/>
      <c r="I152" s="101">
        <v>12792</v>
      </c>
      <c r="J152" s="102">
        <f t="shared" si="2"/>
        <v>12792</v>
      </c>
    </row>
    <row r="153" spans="1:10" ht="14.5" x14ac:dyDescent="0.3">
      <c r="A153" s="55" t="s">
        <v>182</v>
      </c>
      <c r="B153" s="100" t="s">
        <v>39</v>
      </c>
      <c r="C153" s="100" t="s">
        <v>220</v>
      </c>
      <c r="D153" s="94" t="s">
        <v>227</v>
      </c>
      <c r="E153" s="53">
        <v>1</v>
      </c>
      <c r="F153" s="60" t="s">
        <v>379</v>
      </c>
      <c r="G153" s="54">
        <v>0</v>
      </c>
      <c r="H153" s="101">
        <v>431.89</v>
      </c>
      <c r="I153" s="101">
        <v>1727.55</v>
      </c>
      <c r="J153" s="102">
        <f t="shared" si="2"/>
        <v>2159.44</v>
      </c>
    </row>
    <row r="154" spans="1:10" ht="14.5" x14ac:dyDescent="0.3">
      <c r="A154" s="55" t="s">
        <v>181</v>
      </c>
      <c r="B154" s="104" t="s">
        <v>33</v>
      </c>
      <c r="C154" s="103" t="s">
        <v>225</v>
      </c>
      <c r="D154" s="94" t="s">
        <v>227</v>
      </c>
      <c r="E154" s="53">
        <v>1</v>
      </c>
      <c r="F154" s="89" t="s">
        <v>308</v>
      </c>
      <c r="G154" s="54">
        <v>0</v>
      </c>
      <c r="H154" s="101">
        <v>930.22</v>
      </c>
      <c r="I154" s="101">
        <v>3720.87</v>
      </c>
      <c r="J154" s="102">
        <f t="shared" si="2"/>
        <v>4651.09</v>
      </c>
    </row>
    <row r="155" spans="1:10" ht="14.5" x14ac:dyDescent="0.3">
      <c r="A155" s="55" t="s">
        <v>187</v>
      </c>
      <c r="B155" s="105" t="s">
        <v>25</v>
      </c>
      <c r="C155" s="100" t="s">
        <v>225</v>
      </c>
      <c r="D155" s="94" t="s">
        <v>227</v>
      </c>
      <c r="E155" s="53">
        <v>1</v>
      </c>
      <c r="F155" s="60" t="s">
        <v>381</v>
      </c>
      <c r="G155" s="54">
        <v>0</v>
      </c>
      <c r="H155" s="101">
        <v>1993.32</v>
      </c>
      <c r="I155" s="101">
        <v>7973.3</v>
      </c>
      <c r="J155" s="102">
        <f t="shared" si="2"/>
        <v>9966.6200000000008</v>
      </c>
    </row>
    <row r="156" spans="1:10" ht="14.5" x14ac:dyDescent="0.3">
      <c r="A156" s="55" t="s">
        <v>185</v>
      </c>
      <c r="B156" s="105" t="s">
        <v>29</v>
      </c>
      <c r="C156" s="103" t="s">
        <v>225</v>
      </c>
      <c r="D156" s="94" t="s">
        <v>227</v>
      </c>
      <c r="E156" s="53">
        <v>1</v>
      </c>
      <c r="F156" s="60" t="s">
        <v>382</v>
      </c>
      <c r="G156" s="54">
        <v>0</v>
      </c>
      <c r="H156" s="101">
        <v>1229.22</v>
      </c>
      <c r="I156" s="101">
        <v>4916.8599999999997</v>
      </c>
      <c r="J156" s="102">
        <f t="shared" si="2"/>
        <v>6146.08</v>
      </c>
    </row>
    <row r="157" spans="1:10" ht="14.5" x14ac:dyDescent="0.3">
      <c r="A157" s="55" t="s">
        <v>187</v>
      </c>
      <c r="B157" s="105" t="s">
        <v>25</v>
      </c>
      <c r="C157" s="100" t="s">
        <v>222</v>
      </c>
      <c r="D157" s="94" t="s">
        <v>227</v>
      </c>
      <c r="E157" s="53">
        <v>1</v>
      </c>
      <c r="F157" s="60" t="s">
        <v>383</v>
      </c>
      <c r="G157" s="54">
        <v>0</v>
      </c>
      <c r="H157" s="101">
        <v>1993.32</v>
      </c>
      <c r="I157" s="101">
        <v>7973.3</v>
      </c>
      <c r="J157" s="102">
        <f t="shared" si="2"/>
        <v>9966.6200000000008</v>
      </c>
    </row>
    <row r="158" spans="1:10" ht="14.5" x14ac:dyDescent="0.3">
      <c r="A158" s="55" t="s">
        <v>180</v>
      </c>
      <c r="B158" s="103" t="s">
        <v>37</v>
      </c>
      <c r="C158" s="104" t="s">
        <v>223</v>
      </c>
      <c r="D158" s="94" t="s">
        <v>227</v>
      </c>
      <c r="E158" s="53">
        <v>1</v>
      </c>
      <c r="F158" s="60" t="s">
        <v>239</v>
      </c>
      <c r="G158" s="54">
        <v>0</v>
      </c>
      <c r="H158" s="101">
        <v>664.44</v>
      </c>
      <c r="I158" s="101">
        <v>2657.77</v>
      </c>
      <c r="J158" s="102">
        <f t="shared" si="2"/>
        <v>3322.21</v>
      </c>
    </row>
    <row r="159" spans="1:10" ht="14.5" x14ac:dyDescent="0.3">
      <c r="A159" s="55" t="s">
        <v>195</v>
      </c>
      <c r="B159" s="105" t="s">
        <v>41</v>
      </c>
      <c r="C159" s="100" t="s">
        <v>224</v>
      </c>
      <c r="D159" s="94" t="s">
        <v>227</v>
      </c>
      <c r="E159" s="53">
        <v>1</v>
      </c>
      <c r="F159" s="60" t="s">
        <v>385</v>
      </c>
      <c r="G159" s="54">
        <v>0</v>
      </c>
      <c r="H159" s="106">
        <v>265.77999999999997</v>
      </c>
      <c r="I159" s="106">
        <v>1063.1099999999999</v>
      </c>
      <c r="J159" s="107">
        <f t="shared" si="2"/>
        <v>1328.8899999999999</v>
      </c>
    </row>
    <row r="160" spans="1:10" ht="14.5" x14ac:dyDescent="0.3">
      <c r="A160" s="55" t="s">
        <v>182</v>
      </c>
      <c r="B160" s="100" t="s">
        <v>39</v>
      </c>
      <c r="C160" s="100"/>
      <c r="D160" s="122" t="s">
        <v>386</v>
      </c>
      <c r="E160" s="53">
        <v>1</v>
      </c>
      <c r="F160" s="60" t="s">
        <v>386</v>
      </c>
      <c r="G160" s="54">
        <v>0</v>
      </c>
      <c r="H160" s="101">
        <v>431.89</v>
      </c>
      <c r="I160" s="101">
        <v>1727.55</v>
      </c>
      <c r="J160" s="102">
        <f t="shared" si="2"/>
        <v>2159.44</v>
      </c>
    </row>
    <row r="161" spans="1:30" ht="14.5" x14ac:dyDescent="0.3">
      <c r="A161" s="55" t="s">
        <v>195</v>
      </c>
      <c r="B161" s="105" t="s">
        <v>41</v>
      </c>
      <c r="C161" s="100" t="s">
        <v>222</v>
      </c>
      <c r="D161" s="94" t="s">
        <v>227</v>
      </c>
      <c r="E161" s="53">
        <v>1</v>
      </c>
      <c r="F161" s="60" t="s">
        <v>304</v>
      </c>
      <c r="G161" s="54">
        <v>0</v>
      </c>
      <c r="H161" s="106">
        <v>265.77999999999997</v>
      </c>
      <c r="I161" s="106">
        <v>1063.1099999999999</v>
      </c>
      <c r="J161" s="107">
        <f t="shared" si="2"/>
        <v>1328.8899999999999</v>
      </c>
    </row>
    <row r="162" spans="1:30" ht="14.5" x14ac:dyDescent="0.3">
      <c r="A162" s="55" t="s">
        <v>195</v>
      </c>
      <c r="B162" s="105" t="s">
        <v>41</v>
      </c>
      <c r="C162" s="103" t="s">
        <v>225</v>
      </c>
      <c r="D162" s="94" t="s">
        <v>227</v>
      </c>
      <c r="E162" s="53">
        <v>1</v>
      </c>
      <c r="F162" s="90" t="s">
        <v>349</v>
      </c>
      <c r="G162" s="54">
        <v>0</v>
      </c>
      <c r="H162" s="106">
        <v>265.77999999999997</v>
      </c>
      <c r="I162" s="106">
        <v>1063.1099999999999</v>
      </c>
      <c r="J162" s="107">
        <f t="shared" si="2"/>
        <v>1328.8899999999999</v>
      </c>
    </row>
    <row r="163" spans="1:30" ht="14.5" x14ac:dyDescent="0.3">
      <c r="A163" s="55" t="s">
        <v>180</v>
      </c>
      <c r="B163" s="104" t="s">
        <v>37</v>
      </c>
      <c r="C163" s="104"/>
      <c r="D163" s="122" t="s">
        <v>386</v>
      </c>
      <c r="E163" s="53">
        <v>1</v>
      </c>
      <c r="F163" s="61" t="s">
        <v>386</v>
      </c>
      <c r="G163" s="54">
        <v>0</v>
      </c>
      <c r="H163" s="101">
        <v>664.44</v>
      </c>
      <c r="I163" s="101">
        <v>2657.77</v>
      </c>
      <c r="J163" s="102">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180</v>
      </c>
      <c r="B164" s="104" t="s">
        <v>37</v>
      </c>
      <c r="C164" s="104"/>
      <c r="D164" s="122" t="s">
        <v>386</v>
      </c>
      <c r="E164" s="53">
        <v>1</v>
      </c>
      <c r="F164" s="60" t="s">
        <v>386</v>
      </c>
      <c r="G164" s="54">
        <v>0</v>
      </c>
      <c r="H164" s="101">
        <v>664.44</v>
      </c>
      <c r="I164" s="101">
        <v>2657.77</v>
      </c>
      <c r="J164" s="102">
        <f t="shared" si="2"/>
        <v>3322.21</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182</v>
      </c>
      <c r="B165" s="100" t="s">
        <v>39</v>
      </c>
      <c r="C165" s="100" t="s">
        <v>224</v>
      </c>
      <c r="D165" s="94" t="s">
        <v>227</v>
      </c>
      <c r="E165" s="53">
        <v>1</v>
      </c>
      <c r="F165" s="60" t="s">
        <v>387</v>
      </c>
      <c r="G165" s="54">
        <v>0</v>
      </c>
      <c r="H165" s="101">
        <v>431.89</v>
      </c>
      <c r="I165" s="101">
        <v>1727.55</v>
      </c>
      <c r="J165" s="102">
        <f t="shared" si="2"/>
        <v>2159.44</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218</v>
      </c>
      <c r="B166" s="105" t="s">
        <v>43</v>
      </c>
      <c r="C166" s="100" t="s">
        <v>222</v>
      </c>
      <c r="D166" s="94" t="s">
        <v>227</v>
      </c>
      <c r="E166" s="53">
        <v>1</v>
      </c>
      <c r="F166" s="60" t="s">
        <v>538</v>
      </c>
      <c r="G166" s="54">
        <v>0</v>
      </c>
      <c r="H166" s="106">
        <v>232.56</v>
      </c>
      <c r="I166" s="106">
        <v>930.22</v>
      </c>
      <c r="J166" s="107">
        <f t="shared" si="2"/>
        <v>1162.78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183</v>
      </c>
      <c r="B167" s="104" t="s">
        <v>27</v>
      </c>
      <c r="C167" s="100" t="s">
        <v>222</v>
      </c>
      <c r="D167" s="94" t="s">
        <v>227</v>
      </c>
      <c r="E167" s="53">
        <v>1</v>
      </c>
      <c r="F167" s="60" t="s">
        <v>389</v>
      </c>
      <c r="G167" s="54">
        <v>0</v>
      </c>
      <c r="H167" s="101">
        <v>1461.77</v>
      </c>
      <c r="I167" s="101">
        <v>5847.08</v>
      </c>
      <c r="J167" s="102">
        <f t="shared" si="2"/>
        <v>7308.85</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187</v>
      </c>
      <c r="B168" s="105" t="s">
        <v>25</v>
      </c>
      <c r="C168" s="104" t="s">
        <v>219</v>
      </c>
      <c r="D168" s="94" t="s">
        <v>227</v>
      </c>
      <c r="E168" s="53">
        <v>1</v>
      </c>
      <c r="F168" s="63" t="s">
        <v>244</v>
      </c>
      <c r="G168" s="54">
        <v>0</v>
      </c>
      <c r="H168" s="101">
        <v>1993.32</v>
      </c>
      <c r="I168" s="101">
        <v>7973.3</v>
      </c>
      <c r="J168" s="102">
        <f t="shared" si="2"/>
        <v>9966.6200000000008</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187</v>
      </c>
      <c r="B169" s="105" t="s">
        <v>25</v>
      </c>
      <c r="C169" s="100" t="s">
        <v>222</v>
      </c>
      <c r="D169" s="94" t="s">
        <v>227</v>
      </c>
      <c r="E169" s="53">
        <v>1</v>
      </c>
      <c r="F169" s="61" t="s">
        <v>256</v>
      </c>
      <c r="G169" s="54">
        <v>0</v>
      </c>
      <c r="H169" s="101">
        <v>1993.32</v>
      </c>
      <c r="I169" s="101">
        <v>7973.3</v>
      </c>
      <c r="J169" s="102">
        <f t="shared" si="2"/>
        <v>9966.6200000000008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183</v>
      </c>
      <c r="B170" s="104" t="s">
        <v>27</v>
      </c>
      <c r="C170" s="100" t="s">
        <v>222</v>
      </c>
      <c r="D170" s="94" t="s">
        <v>227</v>
      </c>
      <c r="E170" s="53">
        <v>1</v>
      </c>
      <c r="F170" s="60" t="s">
        <v>325</v>
      </c>
      <c r="G170" s="54">
        <v>0</v>
      </c>
      <c r="H170" s="101">
        <v>1461.77</v>
      </c>
      <c r="I170" s="101">
        <v>5847.08</v>
      </c>
      <c r="J170" s="102">
        <f t="shared" si="2"/>
        <v>7308.85</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181</v>
      </c>
      <c r="B171" s="104" t="s">
        <v>33</v>
      </c>
      <c r="C171" s="100" t="s">
        <v>222</v>
      </c>
      <c r="D171" s="94" t="s">
        <v>227</v>
      </c>
      <c r="E171" s="53">
        <v>1</v>
      </c>
      <c r="F171" s="63" t="s">
        <v>303</v>
      </c>
      <c r="G171" s="54">
        <v>0</v>
      </c>
      <c r="H171" s="101">
        <v>930.22</v>
      </c>
      <c r="I171" s="101">
        <v>3720.87</v>
      </c>
      <c r="J171" s="102">
        <f t="shared" si="2"/>
        <v>4651.09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188</v>
      </c>
      <c r="B172" s="105" t="s">
        <v>35</v>
      </c>
      <c r="C172" s="100" t="s">
        <v>222</v>
      </c>
      <c r="D172" s="94" t="s">
        <v>227</v>
      </c>
      <c r="E172" s="53">
        <v>1</v>
      </c>
      <c r="F172" s="63" t="s">
        <v>369</v>
      </c>
      <c r="G172" s="54">
        <v>0</v>
      </c>
      <c r="H172" s="101">
        <v>807.29</v>
      </c>
      <c r="I172" s="101">
        <v>3229.18</v>
      </c>
      <c r="J172" s="102">
        <f t="shared" si="2"/>
        <v>4036.47</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180</v>
      </c>
      <c r="B173" s="103" t="s">
        <v>37</v>
      </c>
      <c r="C173" s="104"/>
      <c r="D173" s="122" t="s">
        <v>386</v>
      </c>
      <c r="E173" s="53">
        <v>1</v>
      </c>
      <c r="F173" s="60" t="s">
        <v>386</v>
      </c>
      <c r="G173" s="54">
        <v>0</v>
      </c>
      <c r="H173" s="101">
        <v>664.44</v>
      </c>
      <c r="I173" s="101">
        <v>2657.77</v>
      </c>
      <c r="J173" s="102">
        <f t="shared" si="2"/>
        <v>3322.21</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218</v>
      </c>
      <c r="B174" s="105" t="s">
        <v>43</v>
      </c>
      <c r="C174" s="100"/>
      <c r="D174" s="122" t="s">
        <v>386</v>
      </c>
      <c r="E174" s="53">
        <v>1</v>
      </c>
      <c r="F174" s="60" t="s">
        <v>386</v>
      </c>
      <c r="G174" s="54">
        <v>0</v>
      </c>
      <c r="H174" s="106">
        <v>232.56</v>
      </c>
      <c r="I174" s="106">
        <v>930.22</v>
      </c>
      <c r="J174" s="107">
        <f t="shared" si="2"/>
        <v>1162.78</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77" si="3">C176+D176</f>
        <v>1</v>
      </c>
      <c r="F176" s="24"/>
      <c r="G176" s="25">
        <f>SUMIF($B$7:$B$174,"DAS",$G$7:$G$174)</f>
        <v>0</v>
      </c>
      <c r="H176" s="25">
        <f>SUMIF($B$7:$B$174,"PRESIDENTE",$H$7:$H$174)-SUMIFS($H$7:$H$174,$D$7:$D$174,"VAGO",$B$7:$B$174,"PRESIDENTE")</f>
        <v>0</v>
      </c>
      <c r="I176" s="25">
        <f>SUMIF($B$7:$B$174,"PRESIDENTE",$I$7:$I$174)-SUMIFS($I$7:$I$174,$D$7:$D$174,"VAGO",$B$7:$B$174,"PRESIDENTE")</f>
        <v>0</v>
      </c>
      <c r="J176" s="25">
        <f>SUMIF($B$7:$B$174,"PRESIDENTE",$J$7:$J$174)</f>
        <v>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0</v>
      </c>
      <c r="I177" s="25">
        <f>SUMIF($B$7:$B$174,"DIRETOR",$I$7:$I$174)-SUMIFS($I$7:$I$174,$D$7:$D$174,"VAGO",$B$7:$B$174,"DIRETOR")</f>
        <v>0</v>
      </c>
      <c r="J177" s="25">
        <f>SUMIF($B$7:$B$174,"DIRETOR",$J$7:$J$174)</f>
        <v>0</v>
      </c>
      <c r="K177" s="26"/>
      <c r="L177" s="26"/>
      <c r="M177" s="26"/>
      <c r="N177" s="26"/>
      <c r="O177" s="26"/>
      <c r="P177" s="26"/>
      <c r="Q177" s="26"/>
    </row>
    <row r="178" spans="1:30" ht="14.5" x14ac:dyDescent="0.3">
      <c r="A178" s="22" t="s">
        <v>24</v>
      </c>
      <c r="B178" s="15" t="s">
        <v>25</v>
      </c>
      <c r="C178" s="23">
        <v>9</v>
      </c>
      <c r="D178" s="23">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v>28</v>
      </c>
      <c r="D179" s="23">
        <v>0</v>
      </c>
      <c r="E179" s="23">
        <f t="shared" ref="E179:E187" si="4">C179+D179</f>
        <v>28</v>
      </c>
      <c r="F179" s="27"/>
      <c r="G179" s="25">
        <f>SUMIF($B$7:$B$174,"DAS-2",$G$7:$G$174)</f>
        <v>0</v>
      </c>
      <c r="H179" s="25">
        <f>SUMIF($B$7:$B$174,"DAS-2",$H$7:$H$174)-SUMIFS($H$7:$H$174,$D$7:$D$174,"VAGO",$B$7:$B$174,"DAS-2")</f>
        <v>36544.25</v>
      </c>
      <c r="I179" s="25">
        <f>SUMIF($B$7:$B$174,"DAS-2",$I$7:$I$174)-SUMIFS($I$7:$I$174,$D$7:$D$174,"VAGO",$B$7:$B$174,"DAS-2")</f>
        <v>163718.23999999996</v>
      </c>
      <c r="J179" s="25">
        <f>SUMIF($B$7:$B$174,"DAS-2",$J$7:$J$174)</f>
        <v>200262.49000000005</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4"/>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24</v>
      </c>
      <c r="D181" s="23">
        <v>0</v>
      </c>
      <c r="E181" s="23">
        <f t="shared" si="4"/>
        <v>24</v>
      </c>
      <c r="F181" s="29"/>
      <c r="G181" s="25">
        <f>SUMIF($B$7:$B$174,"DAS-4",$G$7:$G$174)</f>
        <v>0</v>
      </c>
      <c r="H181" s="25">
        <f>SUMIF($B$7:$B$174,"DAS-4",$H$7:$H$174)-SUMIFS($H$7:$H$174,$D$7:$D$174,"VAGO",$B$7:$B$174,"DAS-4")</f>
        <v>20331.899999999994</v>
      </c>
      <c r="I181" s="25">
        <f>SUMIF($B$7:$B$174,"DAS-4",$I$7:$I$174)-SUMIFS($I$7:$I$174,$D$7:$D$174,"VAGO",$B$7:$B$174,"DAS-4")</f>
        <v>108436.79999999996</v>
      </c>
      <c r="J181" s="25">
        <f>SUMIF($B$7:$B$174,"DAS-4",$J$7:$J$174)</f>
        <v>128768.69999999998</v>
      </c>
      <c r="K181" s="26"/>
      <c r="L181" s="26"/>
      <c r="M181" s="26"/>
      <c r="N181" s="26"/>
      <c r="O181" s="26"/>
      <c r="P181" s="26"/>
      <c r="Q181" s="26"/>
    </row>
    <row r="182" spans="1:30" ht="14.5" x14ac:dyDescent="0.3">
      <c r="A182" s="28" t="s">
        <v>32</v>
      </c>
      <c r="B182" s="15" t="s">
        <v>33</v>
      </c>
      <c r="C182" s="23">
        <v>20</v>
      </c>
      <c r="D182" s="23">
        <v>0</v>
      </c>
      <c r="E182" s="23">
        <f t="shared" si="4"/>
        <v>20</v>
      </c>
      <c r="F182" s="29"/>
      <c r="G182" s="25">
        <f>SUMIF($B$7:$B$174,"DAS-5",$G$7:$G$174)</f>
        <v>0</v>
      </c>
      <c r="H182" s="25">
        <f>SUMIF($B$7:$B$174,"DAS-5",$H$7:$H$174)-SUMIFS($H$7:$H$174,$D$7:$D$174,"VAGO",$B$7:$B$174,"DAS-5")</f>
        <v>15813.739999999996</v>
      </c>
      <c r="I182" s="25">
        <f>SUMIF($B$7:$B$174,"DAS-5",$I$7:$I$174)-SUMIFS($I$7:$I$174,$D$7:$D$174,"VAGO",$B$7:$B$174,"DAS-5")</f>
        <v>74417.400000000009</v>
      </c>
      <c r="J182" s="25">
        <f>SUMIF($B$7:$B$174,"DAS-5",$J$7:$J$174)</f>
        <v>90231.13999999997</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4"/>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23</v>
      </c>
      <c r="D184" s="23">
        <v>3</v>
      </c>
      <c r="E184" s="23">
        <f t="shared" si="4"/>
        <v>26</v>
      </c>
      <c r="F184" s="29"/>
      <c r="G184" s="25">
        <f>SUMIF($B$7:$B$174,"CAA-2",$G$7:$G$174)</f>
        <v>0</v>
      </c>
      <c r="H184" s="25">
        <f>SUMIF($B$7:$B$174,"CAA-2",$H$7:$H$174)-SUMIFS($H$7:$H$174,$D$7:$D$174,"VAGO",$B$7:$B$174,"CAA-2")</f>
        <v>12624.360000000008</v>
      </c>
      <c r="I184" s="25">
        <f>SUMIF($B$7:$B$174,"CAA-2",$I$7:$I$174)-SUMIFS($I$7:$I$174,$D$7:$D$174,"VAGO",$B$7:$B$174,"CAA-2")</f>
        <v>61128.709999999977</v>
      </c>
      <c r="J184" s="25">
        <f>SUMIF($B$7:$B$174,"CAA-2",$J$7:$J$174)</f>
        <v>83719.700000000026</v>
      </c>
      <c r="K184" s="26"/>
      <c r="L184" s="26"/>
      <c r="M184" s="26"/>
      <c r="N184" s="26"/>
      <c r="O184" s="26"/>
      <c r="P184" s="26"/>
      <c r="Q184" s="26"/>
    </row>
    <row r="185" spans="1:30" ht="14.5" x14ac:dyDescent="0.3">
      <c r="A185" s="28" t="s">
        <v>38</v>
      </c>
      <c r="B185" s="15" t="s">
        <v>39</v>
      </c>
      <c r="C185" s="23">
        <v>21</v>
      </c>
      <c r="D185" s="23">
        <v>2</v>
      </c>
      <c r="E185" s="23">
        <f t="shared" si="4"/>
        <v>23</v>
      </c>
      <c r="F185" s="27"/>
      <c r="G185" s="25">
        <f>SUMIF($B$7:$B$174,"CAA-3",$G$7:$G$174)</f>
        <v>0</v>
      </c>
      <c r="H185" s="25">
        <f>SUMIF($B$7:$B$174,"CAA-3",$H$7:$H$174)-SUMIFS($H$7:$H$174,$D$7:$D$174,"VAGO",$B$7:$B$174,"CAA-3")</f>
        <v>9069.6899999999987</v>
      </c>
      <c r="I185" s="25">
        <f>SUMIF($B$7:$B$174,"CAA-3",$I$7:$I$174)-SUMIFS($I$7:$I$174,$D$7:$D$174,"VAGO",$B$7:$B$174,"CAA-3")</f>
        <v>36278.550000000003</v>
      </c>
      <c r="J185" s="25">
        <f>SUMIF($B$7:$B$174,"CAA-3",$J$7:$J$174)</f>
        <v>49667.12000000001</v>
      </c>
      <c r="K185" s="26"/>
      <c r="L185" s="26"/>
      <c r="M185" s="26"/>
      <c r="N185" s="26"/>
      <c r="O185" s="26"/>
      <c r="P185" s="26"/>
      <c r="Q185" s="26"/>
    </row>
    <row r="186" spans="1:30" ht="14.5" x14ac:dyDescent="0.3">
      <c r="A186" s="28" t="s">
        <v>40</v>
      </c>
      <c r="B186" s="15" t="s">
        <v>41</v>
      </c>
      <c r="C186" s="23">
        <f>SUMIFS($E$7:$E$174,$B$7:$B$174,"CAA-4",$D$7:$D$174,"&lt;&gt;VAGO")</f>
        <v>10</v>
      </c>
      <c r="D186" s="23">
        <f>SUMIFS($E$7:$E$174,$B$7:$B$174,"CAA-4",$D$7:$D$174,"VAGO")</f>
        <v>0</v>
      </c>
      <c r="E186" s="23">
        <f t="shared" si="4"/>
        <v>10</v>
      </c>
      <c r="F186" s="27"/>
      <c r="G186" s="25">
        <f>SUMIF($B$7:$B$174,"CAA-4",$G$7:$G$174)</f>
        <v>0</v>
      </c>
      <c r="H186" s="25">
        <f>SUMIF($B$7:$B$174,"CAA-4",$H$7:$H$174)-SUMIFS($H$7:$H$174,$D$7:$D$174,"VAGO",$B$7:$B$174,"CAA-4")</f>
        <v>2126.2399999999998</v>
      </c>
      <c r="I186" s="25">
        <f>SUMIF($B$7:$B$174,"CAA-4",$I$7:$I$174)-SUMIFS($I$7:$I$174,$D$7:$D$174,"VAGO",$B$7:$B$174,"CAA-4")</f>
        <v>10631.1</v>
      </c>
      <c r="J186" s="25">
        <f>SUMIF($B$7:$B$174,"CAA-4",$J$7:$J$174)</f>
        <v>12757.339999999997</v>
      </c>
      <c r="K186" s="26"/>
      <c r="L186" s="26"/>
      <c r="M186" s="26"/>
      <c r="N186" s="26"/>
      <c r="O186" s="26"/>
      <c r="P186" s="26"/>
      <c r="Q186" s="26"/>
    </row>
    <row r="187" spans="1:30" ht="14.5" x14ac:dyDescent="0.3">
      <c r="A187" s="28" t="s">
        <v>42</v>
      </c>
      <c r="B187" s="15" t="s">
        <v>43</v>
      </c>
      <c r="C187" s="23">
        <f>SUMIFS($E$7:$E$174,$B$7:$B$174,"CAA-5",$D$7:$D$174,"&lt;&gt;VAGO")</f>
        <v>1</v>
      </c>
      <c r="D187" s="23">
        <f>SUMIFS($E$7:$E$174,$B$7:$B$174,"CAA-5",$D$7:$D$174,"VAGO")</f>
        <v>1</v>
      </c>
      <c r="E187" s="23">
        <f t="shared" si="4"/>
        <v>2</v>
      </c>
      <c r="F187" s="27"/>
      <c r="G187" s="25">
        <f>SUMIF($B$7:$B$174,"CAA-5",$G$7:$G$174)</f>
        <v>0</v>
      </c>
      <c r="H187" s="25">
        <f>SUMIF($B$7:$B$174,"CAA-5",$H$7:$H$174)-SUMIFS($H$7:$H$174,$D$7:$D$174,"VAGO",$B$7:$B$174,"CAA-5")</f>
        <v>232.56</v>
      </c>
      <c r="I187" s="25">
        <f>SUMIF($B$7:$B$174,"CAA-5",$I$7:$I$174)-SUMIFS($I$7:$I$174,$D$7:$D$174,"VAGO",$B$7:$B$174,"CAA-5")</f>
        <v>930.22</v>
      </c>
      <c r="J187" s="25">
        <f>SUMIF($B$7:$B$174,"CAA-5",$J$7:$J$174)</f>
        <v>2325.56</v>
      </c>
      <c r="K187" s="26"/>
      <c r="L187" s="26"/>
      <c r="M187" s="26"/>
      <c r="N187" s="26"/>
      <c r="O187" s="26"/>
      <c r="P187" s="26"/>
      <c r="Q187" s="26"/>
    </row>
    <row r="188" spans="1:30" ht="32.25" customHeight="1" x14ac:dyDescent="0.3">
      <c r="A188" s="19" t="s">
        <v>44</v>
      </c>
      <c r="B188" s="21"/>
      <c r="C188" s="20">
        <f>SUM(C176:C187)</f>
        <v>162</v>
      </c>
      <c r="D188" s="20">
        <f>SUM(D176:D187)</f>
        <v>6</v>
      </c>
      <c r="E188" s="20">
        <f>SUM(E176:E187)</f>
        <v>168</v>
      </c>
      <c r="F188" s="21"/>
      <c r="G188" s="30">
        <f t="shared" ref="G188:I188" si="5">SUM(G176:G187)</f>
        <v>0</v>
      </c>
      <c r="H188" s="30">
        <f t="shared" si="5"/>
        <v>130247.17</v>
      </c>
      <c r="I188" s="30">
        <f t="shared" si="5"/>
        <v>607365.79999999993</v>
      </c>
      <c r="J188" s="30">
        <f>SUM(J176:J187)</f>
        <v>753061.26000000013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6">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6"/>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7">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7"/>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7"/>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7"/>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7"/>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8">SUM(C196:C199)</f>
        <v>0</v>
      </c>
      <c r="D200" s="20">
        <f t="shared" si="8"/>
        <v>0</v>
      </c>
      <c r="E200" s="20">
        <f t="shared" si="8"/>
        <v>0</v>
      </c>
      <c r="F200" s="36"/>
      <c r="G200" s="39">
        <f t="shared" ref="G200:I200" si="9">SUM(G195:G199)</f>
        <v>0</v>
      </c>
      <c r="H200" s="39">
        <f t="shared" si="9"/>
        <v>0</v>
      </c>
      <c r="I200" s="39">
        <f t="shared" si="9"/>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0">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10"/>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1000</v>
      </c>
      <c r="I207" s="16">
        <f t="shared" si="10"/>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1000</v>
      </c>
      <c r="I208" s="16">
        <f t="shared" si="10"/>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10"/>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1">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1"/>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1"/>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1"/>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1"/>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407</v>
      </c>
      <c r="E221" s="15">
        <v>1</v>
      </c>
      <c r="F221" s="88" t="s">
        <v>364</v>
      </c>
      <c r="G221" s="35">
        <v>0</v>
      </c>
      <c r="H221" s="87">
        <v>2400</v>
      </c>
      <c r="I221" s="16">
        <f t="shared" ref="I221:I225" si="12">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88" t="s">
        <v>295</v>
      </c>
      <c r="G222" s="35"/>
      <c r="H222" s="87">
        <v>1000</v>
      </c>
      <c r="I222" s="16">
        <f t="shared" si="12"/>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88" t="s">
        <v>298</v>
      </c>
      <c r="G223" s="35"/>
      <c r="H223" s="87">
        <v>1000</v>
      </c>
      <c r="I223" s="16">
        <f t="shared" si="12"/>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88" t="s">
        <v>538</v>
      </c>
      <c r="G224" s="35"/>
      <c r="H224" s="87">
        <v>1000</v>
      </c>
      <c r="I224" s="16">
        <f t="shared" si="12"/>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1000</v>
      </c>
      <c r="I225" s="16">
        <f t="shared" si="12"/>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3">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3"/>
        <v>4</v>
      </c>
      <c r="F228" s="24"/>
      <c r="G228" s="16">
        <f>SUMIF($A$205:$A$209,"MEMBRO",$G$205:$G$209)</f>
        <v>0</v>
      </c>
      <c r="H228" s="16">
        <f>SUMIF($A$205:$A$209,"MEMBRO",$H$205:$H$209)</f>
        <v>4000</v>
      </c>
      <c r="I228" s="16">
        <f t="shared" ref="I228:I232" si="14">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3"/>
        <v>1</v>
      </c>
      <c r="F229" s="24"/>
      <c r="G229" s="16">
        <f>SUMIF($A$213:$A$218,"PRESIDENTE",$G$213:$G$218)</f>
        <v>0</v>
      </c>
      <c r="H229" s="16">
        <f>SUMIF($A$213:$A$218,"PRESIDENTE",$H$213:$H$218)</f>
        <v>2400</v>
      </c>
      <c r="I229" s="16">
        <f t="shared" si="14"/>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3"/>
        <v>4</v>
      </c>
      <c r="F230" s="24"/>
      <c r="G230" s="16">
        <f>SUMIF($A$213:$A$218,"MEMBRO",$G$213:$G$218)</f>
        <v>0</v>
      </c>
      <c r="H230" s="16">
        <f>SUMIF($A$213:$A$218,"MEMBRO",$H$213:$H$218)</f>
        <v>4000</v>
      </c>
      <c r="I230" s="16">
        <f t="shared" si="14"/>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3"/>
        <v>1</v>
      </c>
      <c r="F231" s="24"/>
      <c r="G231" s="16">
        <f>SUMIF($A$220:$A$225,"PRESIDENTE",$G$220:$G$225)</f>
        <v>0</v>
      </c>
      <c r="H231" s="16">
        <f>SUMIF($A$220:$A$225,"PRESIDENTE",$H$220:$H$225)</f>
        <v>2400</v>
      </c>
      <c r="I231" s="16">
        <f t="shared" si="14"/>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3"/>
        <v>4</v>
      </c>
      <c r="F232" s="24"/>
      <c r="G232" s="16">
        <f>SUMIF($A$220:$A$225,"MEMBRO",$G$205:$G$225)</f>
        <v>0</v>
      </c>
      <c r="H232" s="16">
        <f>SUMIF($A$220:$A$225,"MEMBRO",$H$220:$H$225)</f>
        <v>4000</v>
      </c>
      <c r="I232" s="16">
        <f t="shared" si="14"/>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5">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5"/>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5"/>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5"/>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5"/>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5"/>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5"/>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5"/>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6">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6"/>
        <v>7</v>
      </c>
      <c r="F248" s="24"/>
      <c r="G248" s="16">
        <f>SUMIF($A$238:$A$245,"MEMBRO",$G$238:$G$245)</f>
        <v>0</v>
      </c>
      <c r="H248" s="16">
        <f>SUMIF($A$238:$A$245,"MEMBRO",$H$238:$H$245)</f>
        <v>30390.920000000006</v>
      </c>
      <c r="I248" s="16">
        <f t="shared" ref="I248" si="17">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8">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8"/>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8"/>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9">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9"/>
        <v>2</v>
      </c>
      <c r="F259" s="24"/>
      <c r="G259" s="16">
        <f>SUMIF($A$254:$A$256,"MEMBRO",$G$254:$G$256)</f>
        <v>0</v>
      </c>
      <c r="H259" s="16">
        <f>SUMIF($A$254:$A$256,"MEMBRO",$H$254:$H$256)</f>
        <v>3473.24</v>
      </c>
      <c r="I259" s="16">
        <f t="shared" ref="I259" si="20">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1">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1"/>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1"/>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2">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2"/>
        <v>2</v>
      </c>
      <c r="F270" s="24"/>
      <c r="G270" s="16">
        <f>SUMIF($A$265:$A$267,"MEMBRO",$G$265:$G$267)</f>
        <v>0</v>
      </c>
      <c r="H270" s="16">
        <f>SUMIF($A$265:$A$267,"MEMBRO",$H$265:$H$267)</f>
        <v>3473.24</v>
      </c>
      <c r="I270" s="16">
        <f t="shared" ref="I270" si="23">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4">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5">IF(ISBLANK(A276),0,IF(B276="FGS-1",1200.69,732.55))</f>
        <v>1200.69</v>
      </c>
      <c r="I276" s="87">
        <f t="shared" si="24"/>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5"/>
        <v>1200.69</v>
      </c>
      <c r="I277" s="87">
        <f t="shared" si="24"/>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99" t="s">
        <v>393</v>
      </c>
      <c r="B278" s="93" t="s">
        <v>93</v>
      </c>
      <c r="C278" s="79" t="s">
        <v>226</v>
      </c>
      <c r="D278" s="71" t="s">
        <v>407</v>
      </c>
      <c r="E278" s="53">
        <v>1</v>
      </c>
      <c r="F278" s="99" t="s">
        <v>411</v>
      </c>
      <c r="G278" s="54">
        <v>0</v>
      </c>
      <c r="H278" s="86">
        <f t="shared" si="25"/>
        <v>1200.69</v>
      </c>
      <c r="I278" s="87">
        <f t="shared" si="24"/>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f t="shared" si="25"/>
        <v>1200.69</v>
      </c>
      <c r="I279" s="87">
        <f t="shared" si="24"/>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5"/>
        <v>1200.69</v>
      </c>
      <c r="I280" s="87">
        <f t="shared" si="24"/>
        <v>1200.69</v>
      </c>
    </row>
    <row r="281" spans="1:30" ht="14.5" x14ac:dyDescent="0.3">
      <c r="A281" s="55" t="s">
        <v>394</v>
      </c>
      <c r="B281" s="93" t="s">
        <v>93</v>
      </c>
      <c r="C281" s="77" t="s">
        <v>223</v>
      </c>
      <c r="D281" s="71" t="s">
        <v>407</v>
      </c>
      <c r="E281" s="53">
        <v>1</v>
      </c>
      <c r="F281" s="83" t="s">
        <v>414</v>
      </c>
      <c r="G281" s="54">
        <v>0</v>
      </c>
      <c r="H281" s="86">
        <f t="shared" si="25"/>
        <v>1200.69</v>
      </c>
      <c r="I281" s="87">
        <f t="shared" si="24"/>
        <v>1200.69</v>
      </c>
    </row>
    <row r="282" spans="1:30" ht="14.5" x14ac:dyDescent="0.3">
      <c r="A282" s="55" t="s">
        <v>394</v>
      </c>
      <c r="B282" s="93" t="s">
        <v>93</v>
      </c>
      <c r="C282" s="77" t="s">
        <v>223</v>
      </c>
      <c r="D282" s="71" t="s">
        <v>407</v>
      </c>
      <c r="E282" s="53">
        <v>1</v>
      </c>
      <c r="F282" s="83" t="s">
        <v>415</v>
      </c>
      <c r="G282" s="54">
        <v>0</v>
      </c>
      <c r="H282" s="86">
        <f t="shared" si="25"/>
        <v>1200.69</v>
      </c>
      <c r="I282" s="87">
        <f t="shared" si="24"/>
        <v>1200.69</v>
      </c>
    </row>
    <row r="283" spans="1:30" ht="14.5" x14ac:dyDescent="0.3">
      <c r="A283" s="80" t="s">
        <v>393</v>
      </c>
      <c r="B283" s="93" t="s">
        <v>93</v>
      </c>
      <c r="C283" s="77" t="s">
        <v>226</v>
      </c>
      <c r="D283" s="71" t="s">
        <v>407</v>
      </c>
      <c r="E283" s="53">
        <v>1</v>
      </c>
      <c r="F283" s="85" t="s">
        <v>416</v>
      </c>
      <c r="G283" s="54">
        <v>0</v>
      </c>
      <c r="H283" s="86">
        <f t="shared" si="25"/>
        <v>1200.69</v>
      </c>
      <c r="I283" s="87">
        <f t="shared" si="24"/>
        <v>1200.69</v>
      </c>
    </row>
    <row r="284" spans="1:30" ht="14.5" x14ac:dyDescent="0.3">
      <c r="A284" s="60" t="s">
        <v>395</v>
      </c>
      <c r="B284" s="93" t="s">
        <v>93</v>
      </c>
      <c r="C284" s="79" t="s">
        <v>226</v>
      </c>
      <c r="D284" s="71" t="s">
        <v>407</v>
      </c>
      <c r="E284" s="53">
        <v>1</v>
      </c>
      <c r="F284" s="84" t="s">
        <v>417</v>
      </c>
      <c r="G284" s="54">
        <v>0</v>
      </c>
      <c r="H284" s="86">
        <f t="shared" si="25"/>
        <v>1200.69</v>
      </c>
      <c r="I284" s="87">
        <f t="shared" si="24"/>
        <v>1200.69</v>
      </c>
    </row>
    <row r="285" spans="1:30" ht="14.5" x14ac:dyDescent="0.3">
      <c r="A285" s="60" t="s">
        <v>396</v>
      </c>
      <c r="B285" s="93" t="s">
        <v>93</v>
      </c>
      <c r="C285" s="79" t="s">
        <v>225</v>
      </c>
      <c r="D285" s="71" t="s">
        <v>407</v>
      </c>
      <c r="E285" s="53">
        <v>1</v>
      </c>
      <c r="F285" s="81" t="s">
        <v>418</v>
      </c>
      <c r="G285" s="54">
        <v>0</v>
      </c>
      <c r="H285" s="86">
        <f t="shared" si="25"/>
        <v>1200.69</v>
      </c>
      <c r="I285" s="87">
        <f t="shared" si="24"/>
        <v>1200.69</v>
      </c>
    </row>
    <row r="286" spans="1:30" ht="14.5" x14ac:dyDescent="0.3">
      <c r="A286" s="60" t="s">
        <v>393</v>
      </c>
      <c r="B286" s="93" t="s">
        <v>93</v>
      </c>
      <c r="C286" s="79" t="s">
        <v>219</v>
      </c>
      <c r="D286" s="71" t="s">
        <v>407</v>
      </c>
      <c r="E286" s="53">
        <v>1</v>
      </c>
      <c r="F286" s="81" t="s">
        <v>419</v>
      </c>
      <c r="G286" s="54">
        <v>0</v>
      </c>
      <c r="H286" s="86">
        <f t="shared" si="25"/>
        <v>1200.69</v>
      </c>
      <c r="I286" s="87">
        <f t="shared" si="24"/>
        <v>1200.69</v>
      </c>
    </row>
    <row r="287" spans="1:30" ht="14.5" x14ac:dyDescent="0.3">
      <c r="A287" s="81" t="s">
        <v>397</v>
      </c>
      <c r="B287" s="93" t="s">
        <v>93</v>
      </c>
      <c r="C287" s="79" t="s">
        <v>225</v>
      </c>
      <c r="D287" s="71" t="s">
        <v>407</v>
      </c>
      <c r="E287" s="53">
        <v>1</v>
      </c>
      <c r="F287" s="81" t="s">
        <v>420</v>
      </c>
      <c r="G287" s="54">
        <v>0</v>
      </c>
      <c r="H287" s="86">
        <f t="shared" si="25"/>
        <v>1200.69</v>
      </c>
      <c r="I287" s="87">
        <f t="shared" si="24"/>
        <v>1200.69</v>
      </c>
    </row>
    <row r="288" spans="1:30" ht="14.5" x14ac:dyDescent="0.3">
      <c r="A288" s="60" t="s">
        <v>398</v>
      </c>
      <c r="B288" s="93" t="s">
        <v>448</v>
      </c>
      <c r="C288" s="79" t="s">
        <v>220</v>
      </c>
      <c r="D288" s="71" t="s">
        <v>407</v>
      </c>
      <c r="E288" s="53">
        <v>1</v>
      </c>
      <c r="F288" s="84" t="s">
        <v>421</v>
      </c>
      <c r="G288" s="54">
        <v>0</v>
      </c>
      <c r="H288" s="86">
        <f t="shared" si="25"/>
        <v>732.55</v>
      </c>
      <c r="I288" s="87">
        <f t="shared" si="24"/>
        <v>732.55</v>
      </c>
    </row>
    <row r="289" spans="1:30" ht="14.5" x14ac:dyDescent="0.3">
      <c r="A289" s="60" t="s">
        <v>393</v>
      </c>
      <c r="B289" s="93" t="s">
        <v>448</v>
      </c>
      <c r="C289" s="79" t="s">
        <v>219</v>
      </c>
      <c r="D289" s="71" t="s">
        <v>407</v>
      </c>
      <c r="E289" s="53">
        <v>1</v>
      </c>
      <c r="F289" s="84" t="s">
        <v>422</v>
      </c>
      <c r="G289" s="54">
        <v>0</v>
      </c>
      <c r="H289" s="86">
        <f t="shared" si="25"/>
        <v>732.55</v>
      </c>
      <c r="I289" s="87">
        <f t="shared" si="24"/>
        <v>732.55</v>
      </c>
    </row>
    <row r="290" spans="1:30" ht="14.5" x14ac:dyDescent="0.3">
      <c r="A290" s="60" t="s">
        <v>395</v>
      </c>
      <c r="B290" s="93" t="s">
        <v>448</v>
      </c>
      <c r="C290" s="79" t="s">
        <v>219</v>
      </c>
      <c r="D290" s="71" t="s">
        <v>407</v>
      </c>
      <c r="E290" s="53">
        <v>1</v>
      </c>
      <c r="F290" s="84" t="s">
        <v>423</v>
      </c>
      <c r="G290" s="54">
        <v>0</v>
      </c>
      <c r="H290" s="86">
        <f t="shared" si="25"/>
        <v>732.55</v>
      </c>
      <c r="I290" s="87">
        <f t="shared" si="24"/>
        <v>732.55</v>
      </c>
    </row>
    <row r="291" spans="1:30" ht="14.5" x14ac:dyDescent="0.3">
      <c r="A291" s="60" t="s">
        <v>399</v>
      </c>
      <c r="B291" s="93" t="s">
        <v>448</v>
      </c>
      <c r="C291" s="79" t="s">
        <v>220</v>
      </c>
      <c r="D291" s="71" t="s">
        <v>407</v>
      </c>
      <c r="E291" s="53">
        <v>1</v>
      </c>
      <c r="F291" s="84" t="s">
        <v>424</v>
      </c>
      <c r="G291" s="54">
        <v>0</v>
      </c>
      <c r="H291" s="86">
        <f t="shared" si="25"/>
        <v>732.55</v>
      </c>
      <c r="I291" s="87">
        <f t="shared" si="24"/>
        <v>732.55</v>
      </c>
    </row>
    <row r="292" spans="1:30" ht="14.5" x14ac:dyDescent="0.3">
      <c r="A292" s="60" t="s">
        <v>400</v>
      </c>
      <c r="B292" s="93" t="s">
        <v>448</v>
      </c>
      <c r="C292" s="79" t="s">
        <v>225</v>
      </c>
      <c r="D292" s="71" t="s">
        <v>407</v>
      </c>
      <c r="E292" s="53">
        <v>1</v>
      </c>
      <c r="F292" s="84" t="s">
        <v>425</v>
      </c>
      <c r="G292" s="54">
        <v>0</v>
      </c>
      <c r="H292" s="86">
        <f t="shared" si="25"/>
        <v>732.55</v>
      </c>
      <c r="I292" s="87">
        <f t="shared" si="24"/>
        <v>732.55</v>
      </c>
    </row>
    <row r="293" spans="1:30" ht="14.5" x14ac:dyDescent="0.3">
      <c r="A293" s="60" t="s">
        <v>401</v>
      </c>
      <c r="B293" s="93" t="s">
        <v>448</v>
      </c>
      <c r="C293" s="79" t="s">
        <v>224</v>
      </c>
      <c r="D293" s="71" t="s">
        <v>407</v>
      </c>
      <c r="E293" s="53">
        <v>1</v>
      </c>
      <c r="F293" s="84" t="s">
        <v>426</v>
      </c>
      <c r="G293" s="54">
        <v>0</v>
      </c>
      <c r="H293" s="86">
        <f t="shared" si="25"/>
        <v>732.55</v>
      </c>
      <c r="I293" s="87">
        <f t="shared" si="24"/>
        <v>732.55</v>
      </c>
    </row>
    <row r="294" spans="1:30" ht="14.5" x14ac:dyDescent="0.3">
      <c r="A294" s="60" t="s">
        <v>559</v>
      </c>
      <c r="B294" s="93" t="s">
        <v>448</v>
      </c>
      <c r="C294" s="79" t="s">
        <v>225</v>
      </c>
      <c r="D294" s="71" t="s">
        <v>407</v>
      </c>
      <c r="E294" s="53">
        <v>1</v>
      </c>
      <c r="F294" s="81" t="s">
        <v>560</v>
      </c>
      <c r="G294" s="54">
        <v>0</v>
      </c>
      <c r="H294" s="86">
        <f t="shared" si="25"/>
        <v>732.55</v>
      </c>
      <c r="I294" s="87">
        <f t="shared" si="24"/>
        <v>732.55</v>
      </c>
    </row>
    <row r="295" spans="1:30" ht="14.5" x14ac:dyDescent="0.3">
      <c r="A295" s="60" t="s">
        <v>403</v>
      </c>
      <c r="B295" s="93" t="s">
        <v>448</v>
      </c>
      <c r="C295" s="79" t="s">
        <v>222</v>
      </c>
      <c r="D295" s="71" t="s">
        <v>407</v>
      </c>
      <c r="E295" s="53">
        <v>1</v>
      </c>
      <c r="F295" s="84" t="s">
        <v>428</v>
      </c>
      <c r="G295" s="54">
        <v>0</v>
      </c>
      <c r="H295" s="86">
        <f t="shared" si="25"/>
        <v>732.55</v>
      </c>
      <c r="I295" s="87">
        <f t="shared" si="24"/>
        <v>732.55</v>
      </c>
    </row>
    <row r="296" spans="1:30" ht="14.5" x14ac:dyDescent="0.3">
      <c r="A296" s="60" t="s">
        <v>398</v>
      </c>
      <c r="B296" s="93" t="s">
        <v>448</v>
      </c>
      <c r="C296" s="79" t="s">
        <v>220</v>
      </c>
      <c r="D296" s="71" t="s">
        <v>407</v>
      </c>
      <c r="E296" s="53">
        <v>1</v>
      </c>
      <c r="F296" s="84" t="s">
        <v>429</v>
      </c>
      <c r="G296" s="54">
        <v>0</v>
      </c>
      <c r="H296" s="86">
        <f t="shared" si="25"/>
        <v>732.55</v>
      </c>
      <c r="I296" s="87">
        <f t="shared" si="24"/>
        <v>732.55</v>
      </c>
    </row>
    <row r="297" spans="1:30" ht="14.5" x14ac:dyDescent="0.3">
      <c r="A297" s="60" t="s">
        <v>393</v>
      </c>
      <c r="B297" s="93" t="s">
        <v>448</v>
      </c>
      <c r="C297" s="79" t="s">
        <v>220</v>
      </c>
      <c r="D297" s="71" t="s">
        <v>407</v>
      </c>
      <c r="E297" s="53">
        <v>1</v>
      </c>
      <c r="F297" s="81" t="s">
        <v>430</v>
      </c>
      <c r="G297" s="54">
        <v>0</v>
      </c>
      <c r="H297" s="86">
        <f t="shared" si="25"/>
        <v>732.55</v>
      </c>
      <c r="I297" s="87">
        <f t="shared" si="24"/>
        <v>732.55</v>
      </c>
    </row>
    <row r="298" spans="1:30" ht="14.5" x14ac:dyDescent="0.3">
      <c r="A298" s="60" t="s">
        <v>404</v>
      </c>
      <c r="B298" s="93" t="s">
        <v>448</v>
      </c>
      <c r="C298" s="79" t="s">
        <v>220</v>
      </c>
      <c r="D298" s="71" t="s">
        <v>407</v>
      </c>
      <c r="E298" s="53">
        <v>1</v>
      </c>
      <c r="F298" s="84" t="s">
        <v>431</v>
      </c>
      <c r="G298" s="54">
        <v>0</v>
      </c>
      <c r="H298" s="86">
        <f t="shared" si="25"/>
        <v>732.55</v>
      </c>
      <c r="I298" s="87">
        <f t="shared" si="24"/>
        <v>732.55</v>
      </c>
    </row>
    <row r="299" spans="1:30" ht="14.5" x14ac:dyDescent="0.3">
      <c r="A299" s="60" t="s">
        <v>405</v>
      </c>
      <c r="B299" s="93" t="s">
        <v>448</v>
      </c>
      <c r="C299" s="79" t="s">
        <v>219</v>
      </c>
      <c r="D299" s="71" t="s">
        <v>407</v>
      </c>
      <c r="E299" s="53">
        <v>1</v>
      </c>
      <c r="F299" s="84" t="s">
        <v>432</v>
      </c>
      <c r="G299" s="54">
        <v>0</v>
      </c>
      <c r="H299" s="86">
        <f t="shared" si="25"/>
        <v>732.55</v>
      </c>
      <c r="I299" s="87">
        <f t="shared" si="24"/>
        <v>732.55</v>
      </c>
    </row>
    <row r="300" spans="1:30" ht="14.5" x14ac:dyDescent="0.3">
      <c r="A300" s="60" t="s">
        <v>402</v>
      </c>
      <c r="B300" s="93" t="s">
        <v>448</v>
      </c>
      <c r="C300" s="79" t="s">
        <v>225</v>
      </c>
      <c r="D300" s="71" t="s">
        <v>407</v>
      </c>
      <c r="E300" s="53">
        <v>1</v>
      </c>
      <c r="F300" s="84" t="s">
        <v>433</v>
      </c>
      <c r="G300" s="54">
        <v>0</v>
      </c>
      <c r="H300" s="86">
        <f t="shared" si="25"/>
        <v>732.55</v>
      </c>
      <c r="I300" s="87">
        <f t="shared" si="24"/>
        <v>732.55</v>
      </c>
    </row>
    <row r="301" spans="1:30" ht="14.5" x14ac:dyDescent="0.3">
      <c r="A301" s="60" t="s">
        <v>403</v>
      </c>
      <c r="B301" s="93" t="s">
        <v>448</v>
      </c>
      <c r="C301" s="79" t="s">
        <v>219</v>
      </c>
      <c r="D301" s="71" t="s">
        <v>407</v>
      </c>
      <c r="E301" s="53">
        <v>1</v>
      </c>
      <c r="F301" s="84" t="s">
        <v>434</v>
      </c>
      <c r="G301" s="54">
        <v>0</v>
      </c>
      <c r="H301" s="86">
        <f t="shared" si="25"/>
        <v>732.55</v>
      </c>
      <c r="I301" s="87">
        <f t="shared" si="24"/>
        <v>732.55</v>
      </c>
    </row>
    <row r="302" spans="1:30" ht="14.5" x14ac:dyDescent="0.3">
      <c r="A302" s="60"/>
      <c r="B302" s="93" t="s">
        <v>448</v>
      </c>
      <c r="C302" s="79"/>
      <c r="D302" s="52" t="s">
        <v>386</v>
      </c>
      <c r="E302" s="53">
        <v>1</v>
      </c>
      <c r="F302" s="81" t="s">
        <v>386</v>
      </c>
      <c r="G302" s="54">
        <v>0</v>
      </c>
      <c r="H302" s="86">
        <f t="shared" si="25"/>
        <v>0</v>
      </c>
      <c r="I302" s="87">
        <f t="shared" si="24"/>
        <v>0</v>
      </c>
    </row>
    <row r="303" spans="1:30" ht="14.5" x14ac:dyDescent="0.3">
      <c r="A303" s="81"/>
      <c r="B303" s="93" t="s">
        <v>448</v>
      </c>
      <c r="C303" s="79"/>
      <c r="D303" s="52" t="s">
        <v>386</v>
      </c>
      <c r="E303" s="53">
        <v>1</v>
      </c>
      <c r="F303" s="81" t="s">
        <v>386</v>
      </c>
      <c r="G303" s="54">
        <v>0</v>
      </c>
      <c r="H303" s="86">
        <f t="shared" si="25"/>
        <v>0</v>
      </c>
      <c r="I303" s="87">
        <f t="shared" si="24"/>
        <v>0</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f t="shared" si="25"/>
        <v>0</v>
      </c>
      <c r="I304" s="87">
        <f t="shared" si="24"/>
        <v>0</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f t="shared" si="25"/>
        <v>0</v>
      </c>
      <c r="I305" s="87">
        <f t="shared" si="24"/>
        <v>0</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6">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14</v>
      </c>
      <c r="D308" s="23">
        <v>4</v>
      </c>
      <c r="E308" s="23">
        <f t="shared" si="26"/>
        <v>18</v>
      </c>
      <c r="F308" s="27"/>
      <c r="G308" s="16">
        <f>SUMIF($B$275:$B$305,"FGS-2",$G$275:$G$305)</f>
        <v>0</v>
      </c>
      <c r="H308" s="16">
        <f>SUMIF($B$275:$B$305,"FGS-2",$H$275:$H$305)</f>
        <v>10255.699999999999</v>
      </c>
      <c r="I308" s="16">
        <f>SUMIF($B$275:$B$305,"FGS-2",$I$275:$I$305)</f>
        <v>10255.699999999999</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6"/>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6"/>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6"/>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6"/>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 t="shared" ref="C313:E313" si="27">SUM(C307:C312)</f>
        <v>27</v>
      </c>
      <c r="D313" s="20">
        <f t="shared" si="27"/>
        <v>4</v>
      </c>
      <c r="E313" s="20">
        <f t="shared" si="27"/>
        <v>31</v>
      </c>
      <c r="F313" s="36"/>
      <c r="G313" s="39">
        <f t="shared" ref="G313:H313" si="28">SUM(G307:G312)</f>
        <v>0</v>
      </c>
      <c r="H313" s="39">
        <f t="shared" si="28"/>
        <v>25864.670000000006</v>
      </c>
      <c r="I313" s="39">
        <f>SUM(I307:I312)</f>
        <v>25864.670000000006</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218</v>
      </c>
      <c r="D316" s="20">
        <f>SUM(D188+D200+D233+D249+D260+D271+D313)</f>
        <v>10</v>
      </c>
      <c r="E316" s="20">
        <f>SUM(E188+E200+E233+E249+E260+E271+E313)</f>
        <v>228</v>
      </c>
      <c r="F316" s="21"/>
      <c r="G316" s="39">
        <f>SUM(H188+G200+G233+G249+G260+G271+G313)</f>
        <v>130247.17</v>
      </c>
      <c r="H316" s="39">
        <f>SUM(I188+H200+H233+H249+H260+H271+H313)</f>
        <v>698182.66999999993</v>
      </c>
      <c r="I316" s="39">
        <f>SUM(J188+I200+I233+I249+I260+I271+I313)</f>
        <v>843878.13000000012</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A4D70DD5-0BC7-436F-8AEF-0D25E454255C}">
      <formula1>"FDA,FDA-1,FDA-2,FDA-3,FDA-4"</formula1>
    </dataValidation>
    <dataValidation type="list" allowBlank="1" sqref="B7:B174" xr:uid="{9F657510-7AD2-4DC3-A54F-FDA161B79CF8}">
      <formula1>"DAS,DAS-1,DAS-2,DAS-3,DAS-4,DAS-5,CAA-1,CAA-2,CAA-3,CAA-4,CAA-5"</formula1>
    </dataValidation>
    <dataValidation type="list" allowBlank="1" sqref="D205:D209 D192:D193 D254:D256 D221:D225 D213:D217 D275:D305 D265:D267 D238:D245 D7:D174" xr:uid="{6D12C880-562B-44E0-B56A-A93257F5763A}">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E9A86-1F6D-4795-BF88-0CFF8BF898BD}">
  <dimension ref="A1:AD1038"/>
  <sheetViews>
    <sheetView topLeftCell="A311" zoomScale="75" zoomScaleNormal="75" workbookViewId="0">
      <selection activeCell="A326" sqref="A326:F326"/>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9.83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504</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4" t="s">
        <v>179</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182</v>
      </c>
      <c r="B7" s="100" t="s">
        <v>39</v>
      </c>
      <c r="C7" s="100" t="s">
        <v>220</v>
      </c>
      <c r="D7" s="94" t="s">
        <v>227</v>
      </c>
      <c r="E7" s="53">
        <v>1</v>
      </c>
      <c r="F7" s="90" t="s">
        <v>292</v>
      </c>
      <c r="G7" s="54">
        <v>0</v>
      </c>
      <c r="H7" s="101">
        <v>431.89</v>
      </c>
      <c r="I7" s="101">
        <v>1727.55</v>
      </c>
      <c r="J7" s="102">
        <f t="shared" ref="J7:J70" si="0">H7+I7</f>
        <v>2159.44</v>
      </c>
      <c r="K7" s="17"/>
      <c r="L7" s="17"/>
      <c r="M7" s="17"/>
      <c r="N7" s="17"/>
      <c r="O7" s="17"/>
      <c r="P7" s="17"/>
      <c r="Q7" s="17"/>
      <c r="R7" s="18"/>
      <c r="S7" s="18"/>
      <c r="T7" s="18"/>
      <c r="U7" s="18"/>
      <c r="V7" s="18"/>
      <c r="W7" s="18"/>
      <c r="X7" s="18"/>
      <c r="Y7" s="18"/>
      <c r="Z7" s="18"/>
      <c r="AA7" s="5"/>
      <c r="AB7" s="5"/>
      <c r="AC7" s="5"/>
      <c r="AD7" s="5"/>
    </row>
    <row r="8" spans="1:30" ht="14.5" x14ac:dyDescent="0.3">
      <c r="A8" s="56" t="s">
        <v>181</v>
      </c>
      <c r="B8" s="103" t="s">
        <v>33</v>
      </c>
      <c r="C8" s="100" t="s">
        <v>220</v>
      </c>
      <c r="D8" s="94" t="s">
        <v>227</v>
      </c>
      <c r="E8" s="53">
        <v>1</v>
      </c>
      <c r="F8" s="61" t="s">
        <v>229</v>
      </c>
      <c r="G8" s="54">
        <v>0</v>
      </c>
      <c r="H8" s="101">
        <v>930.22</v>
      </c>
      <c r="I8" s="101">
        <v>3720.87</v>
      </c>
      <c r="J8" s="102">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103" t="s">
        <v>37</v>
      </c>
      <c r="C9" s="103" t="s">
        <v>221</v>
      </c>
      <c r="D9" s="94" t="s">
        <v>227</v>
      </c>
      <c r="E9" s="53">
        <v>1</v>
      </c>
      <c r="F9" s="60" t="s">
        <v>230</v>
      </c>
      <c r="G9" s="54">
        <v>0</v>
      </c>
      <c r="H9" s="101">
        <v>664.44</v>
      </c>
      <c r="I9" s="101">
        <v>2657.77</v>
      </c>
      <c r="J9" s="102">
        <f t="shared" si="0"/>
        <v>3322.21</v>
      </c>
      <c r="K9" s="47"/>
      <c r="L9" s="47"/>
      <c r="M9" s="47"/>
      <c r="N9" s="47"/>
      <c r="O9" s="47"/>
      <c r="P9" s="47"/>
      <c r="Q9" s="47"/>
    </row>
    <row r="10" spans="1:30" ht="14.5" x14ac:dyDescent="0.3">
      <c r="A10" s="56" t="s">
        <v>189</v>
      </c>
      <c r="B10" s="100" t="s">
        <v>31</v>
      </c>
      <c r="C10" s="100" t="s">
        <v>224</v>
      </c>
      <c r="D10" s="94" t="s">
        <v>227</v>
      </c>
      <c r="E10" s="53">
        <v>1</v>
      </c>
      <c r="F10" s="60" t="s">
        <v>513</v>
      </c>
      <c r="G10" s="54">
        <v>0</v>
      </c>
      <c r="H10" s="101">
        <v>1129.55</v>
      </c>
      <c r="I10" s="101">
        <v>4518.2</v>
      </c>
      <c r="J10" s="102">
        <f t="shared" si="0"/>
        <v>5647.75</v>
      </c>
    </row>
    <row r="11" spans="1:30" ht="14.5" x14ac:dyDescent="0.3">
      <c r="A11" s="56" t="s">
        <v>182</v>
      </c>
      <c r="B11" s="100" t="s">
        <v>39</v>
      </c>
      <c r="C11" s="100" t="s">
        <v>222</v>
      </c>
      <c r="D11" s="94" t="s">
        <v>227</v>
      </c>
      <c r="E11" s="53">
        <v>1</v>
      </c>
      <c r="F11" s="60" t="s">
        <v>231</v>
      </c>
      <c r="G11" s="54">
        <v>0</v>
      </c>
      <c r="H11" s="101">
        <v>431.89</v>
      </c>
      <c r="I11" s="101">
        <v>1727.55</v>
      </c>
      <c r="J11" s="102">
        <f t="shared" si="0"/>
        <v>2159.44</v>
      </c>
    </row>
    <row r="12" spans="1:30" ht="14.5" x14ac:dyDescent="0.3">
      <c r="A12" s="55" t="s">
        <v>180</v>
      </c>
      <c r="B12" s="103" t="s">
        <v>37</v>
      </c>
      <c r="C12" s="104" t="s">
        <v>219</v>
      </c>
      <c r="D12" s="94" t="s">
        <v>227</v>
      </c>
      <c r="E12" s="53">
        <v>1</v>
      </c>
      <c r="F12" s="121" t="s">
        <v>330</v>
      </c>
      <c r="G12" s="54">
        <v>0</v>
      </c>
      <c r="H12" s="101">
        <v>664.44</v>
      </c>
      <c r="I12" s="101">
        <v>2657.77</v>
      </c>
      <c r="J12" s="102">
        <f t="shared" si="0"/>
        <v>3322.21</v>
      </c>
    </row>
    <row r="13" spans="1:30" ht="14.5" x14ac:dyDescent="0.3">
      <c r="A13" s="55" t="s">
        <v>183</v>
      </c>
      <c r="B13" s="104" t="s">
        <v>27</v>
      </c>
      <c r="C13" s="104" t="s">
        <v>223</v>
      </c>
      <c r="D13" s="94" t="s">
        <v>227</v>
      </c>
      <c r="E13" s="53">
        <v>1</v>
      </c>
      <c r="F13" s="61" t="s">
        <v>232</v>
      </c>
      <c r="G13" s="54">
        <v>0</v>
      </c>
      <c r="H13" s="101">
        <v>1461.77</v>
      </c>
      <c r="I13" s="101">
        <v>5847.08</v>
      </c>
      <c r="J13" s="102">
        <f t="shared" si="0"/>
        <v>7308.85</v>
      </c>
    </row>
    <row r="14" spans="1:30" ht="14.5" x14ac:dyDescent="0.3">
      <c r="A14" s="55" t="s">
        <v>184</v>
      </c>
      <c r="B14" s="105" t="s">
        <v>29</v>
      </c>
      <c r="C14" s="103" t="s">
        <v>221</v>
      </c>
      <c r="D14" s="122" t="s">
        <v>407</v>
      </c>
      <c r="E14" s="53">
        <v>1</v>
      </c>
      <c r="F14" s="60" t="s">
        <v>233</v>
      </c>
      <c r="G14" s="54">
        <v>0</v>
      </c>
      <c r="H14" s="101"/>
      <c r="I14" s="101">
        <v>4916.8599999999997</v>
      </c>
      <c r="J14" s="102">
        <f t="shared" si="0"/>
        <v>4916.8599999999997</v>
      </c>
    </row>
    <row r="15" spans="1:30" ht="14.5" x14ac:dyDescent="0.3">
      <c r="A15" s="55" t="s">
        <v>183</v>
      </c>
      <c r="B15" s="104" t="s">
        <v>27</v>
      </c>
      <c r="C15" s="104" t="s">
        <v>219</v>
      </c>
      <c r="D15" s="94" t="s">
        <v>227</v>
      </c>
      <c r="E15" s="53">
        <v>1</v>
      </c>
      <c r="F15" s="61" t="s">
        <v>515</v>
      </c>
      <c r="G15" s="54">
        <v>0</v>
      </c>
      <c r="H15" s="101">
        <v>1461.77</v>
      </c>
      <c r="I15" s="101">
        <v>5847.08</v>
      </c>
      <c r="J15" s="102">
        <f t="shared" si="0"/>
        <v>7308.85</v>
      </c>
    </row>
    <row r="16" spans="1:30" ht="14.5" x14ac:dyDescent="0.3">
      <c r="A16" s="55" t="s">
        <v>195</v>
      </c>
      <c r="B16" s="105" t="s">
        <v>41</v>
      </c>
      <c r="C16" s="100" t="s">
        <v>220</v>
      </c>
      <c r="D16" s="94" t="s">
        <v>227</v>
      </c>
      <c r="E16" s="53">
        <v>1</v>
      </c>
      <c r="F16" s="61" t="s">
        <v>338</v>
      </c>
      <c r="G16" s="54">
        <v>0</v>
      </c>
      <c r="H16" s="101">
        <v>265.77999999999997</v>
      </c>
      <c r="I16" s="106">
        <v>1063.1099999999999</v>
      </c>
      <c r="J16" s="107">
        <f t="shared" si="0"/>
        <v>1328.8899999999999</v>
      </c>
    </row>
    <row r="17" spans="1:10" ht="14.5" x14ac:dyDescent="0.3">
      <c r="A17" s="55" t="s">
        <v>182</v>
      </c>
      <c r="B17" s="100" t="s">
        <v>39</v>
      </c>
      <c r="C17" s="104" t="s">
        <v>219</v>
      </c>
      <c r="D17" s="94" t="s">
        <v>227</v>
      </c>
      <c r="E17" s="53">
        <v>1</v>
      </c>
      <c r="F17" s="60" t="s">
        <v>235</v>
      </c>
      <c r="G17" s="54">
        <v>0</v>
      </c>
      <c r="H17" s="101">
        <v>431.89</v>
      </c>
      <c r="I17" s="101">
        <v>1727.55</v>
      </c>
      <c r="J17" s="102">
        <f t="shared" si="0"/>
        <v>2159.44</v>
      </c>
    </row>
    <row r="18" spans="1:10" ht="14.5" x14ac:dyDescent="0.3">
      <c r="A18" s="55" t="s">
        <v>181</v>
      </c>
      <c r="B18" s="104" t="s">
        <v>33</v>
      </c>
      <c r="C18" s="100" t="s">
        <v>224</v>
      </c>
      <c r="D18" s="94" t="s">
        <v>227</v>
      </c>
      <c r="E18" s="53">
        <v>1</v>
      </c>
      <c r="F18" s="60" t="s">
        <v>236</v>
      </c>
      <c r="G18" s="54">
        <v>0</v>
      </c>
      <c r="H18" s="101">
        <v>930.22</v>
      </c>
      <c r="I18" s="101">
        <v>3720.87</v>
      </c>
      <c r="J18" s="102">
        <f t="shared" si="0"/>
        <v>4651.09</v>
      </c>
    </row>
    <row r="19" spans="1:10" ht="14.5" x14ac:dyDescent="0.3">
      <c r="A19" s="55" t="s">
        <v>183</v>
      </c>
      <c r="B19" s="104" t="s">
        <v>27</v>
      </c>
      <c r="C19" s="100" t="s">
        <v>222</v>
      </c>
      <c r="D19" s="94" t="s">
        <v>227</v>
      </c>
      <c r="E19" s="53">
        <v>1</v>
      </c>
      <c r="F19" s="60" t="s">
        <v>238</v>
      </c>
      <c r="G19" s="54">
        <v>0</v>
      </c>
      <c r="H19" s="101">
        <v>1461.77</v>
      </c>
      <c r="I19" s="101">
        <v>5847.08</v>
      </c>
      <c r="J19" s="102">
        <f t="shared" si="0"/>
        <v>7308.85</v>
      </c>
    </row>
    <row r="20" spans="1:10" ht="26" x14ac:dyDescent="0.3">
      <c r="A20" s="55" t="s">
        <v>186</v>
      </c>
      <c r="B20" s="105" t="s">
        <v>41</v>
      </c>
      <c r="C20" s="105" t="s">
        <v>226</v>
      </c>
      <c r="D20" s="122" t="s">
        <v>407</v>
      </c>
      <c r="E20" s="53">
        <v>1</v>
      </c>
      <c r="F20" s="60" t="s">
        <v>242</v>
      </c>
      <c r="G20" s="54">
        <v>0</v>
      </c>
      <c r="H20" s="101"/>
      <c r="I20" s="106">
        <v>1063.1099999999999</v>
      </c>
      <c r="J20" s="107">
        <f t="shared" si="0"/>
        <v>1063.1099999999999</v>
      </c>
    </row>
    <row r="21" spans="1:10" ht="14.5" x14ac:dyDescent="0.3">
      <c r="A21" s="55" t="s">
        <v>180</v>
      </c>
      <c r="B21" s="103" t="s">
        <v>37</v>
      </c>
      <c r="C21" s="104" t="s">
        <v>223</v>
      </c>
      <c r="D21" s="94" t="s">
        <v>227</v>
      </c>
      <c r="E21" s="53">
        <v>1</v>
      </c>
      <c r="F21" s="60" t="s">
        <v>243</v>
      </c>
      <c r="G21" s="54">
        <v>0</v>
      </c>
      <c r="H21" s="101">
        <v>664.44</v>
      </c>
      <c r="I21" s="101">
        <v>2657.77</v>
      </c>
      <c r="J21" s="102">
        <f t="shared" si="0"/>
        <v>3322.21</v>
      </c>
    </row>
    <row r="22" spans="1:10" ht="14.5" x14ac:dyDescent="0.3">
      <c r="A22" s="55" t="s">
        <v>181</v>
      </c>
      <c r="B22" s="104" t="s">
        <v>33</v>
      </c>
      <c r="C22" s="100" t="s">
        <v>224</v>
      </c>
      <c r="D22" s="94" t="s">
        <v>227</v>
      </c>
      <c r="E22" s="53">
        <v>1</v>
      </c>
      <c r="F22" s="89" t="s">
        <v>380</v>
      </c>
      <c r="G22" s="54">
        <v>0</v>
      </c>
      <c r="H22" s="101">
        <v>930.22</v>
      </c>
      <c r="I22" s="101">
        <v>3720.87</v>
      </c>
      <c r="J22" s="102">
        <f t="shared" si="0"/>
        <v>4651.09</v>
      </c>
    </row>
    <row r="23" spans="1:10" ht="14.5" x14ac:dyDescent="0.3">
      <c r="A23" s="55" t="s">
        <v>187</v>
      </c>
      <c r="B23" s="105" t="s">
        <v>25</v>
      </c>
      <c r="C23" s="104" t="s">
        <v>223</v>
      </c>
      <c r="D23" s="94" t="s">
        <v>227</v>
      </c>
      <c r="E23" s="53">
        <v>1</v>
      </c>
      <c r="F23" s="60" t="s">
        <v>245</v>
      </c>
      <c r="G23" s="54">
        <v>0</v>
      </c>
      <c r="H23" s="101">
        <v>1993.32</v>
      </c>
      <c r="I23" s="101">
        <v>7973.3</v>
      </c>
      <c r="J23" s="102">
        <f t="shared" si="0"/>
        <v>9966.6200000000008</v>
      </c>
    </row>
    <row r="24" spans="1:10" ht="14.5" x14ac:dyDescent="0.3">
      <c r="A24" s="55" t="s">
        <v>188</v>
      </c>
      <c r="B24" s="105" t="s">
        <v>35</v>
      </c>
      <c r="C24" s="105" t="s">
        <v>226</v>
      </c>
      <c r="D24" s="94" t="s">
        <v>227</v>
      </c>
      <c r="E24" s="53">
        <v>1</v>
      </c>
      <c r="F24" s="60" t="s">
        <v>247</v>
      </c>
      <c r="G24" s="54">
        <v>0</v>
      </c>
      <c r="H24" s="101">
        <v>807.29</v>
      </c>
      <c r="I24" s="101">
        <v>3229.18</v>
      </c>
      <c r="J24" s="102">
        <f t="shared" si="0"/>
        <v>4036.47</v>
      </c>
    </row>
    <row r="25" spans="1:10" ht="14.5" x14ac:dyDescent="0.3">
      <c r="A25" s="55" t="s">
        <v>187</v>
      </c>
      <c r="B25" s="105" t="s">
        <v>25</v>
      </c>
      <c r="C25" s="100" t="s">
        <v>222</v>
      </c>
      <c r="D25" s="94" t="s">
        <v>227</v>
      </c>
      <c r="E25" s="53">
        <v>1</v>
      </c>
      <c r="F25" s="61" t="s">
        <v>248</v>
      </c>
      <c r="G25" s="54">
        <v>0</v>
      </c>
      <c r="H25" s="101">
        <v>1993.32</v>
      </c>
      <c r="I25" s="101">
        <v>7973.3</v>
      </c>
      <c r="J25" s="102">
        <f t="shared" si="0"/>
        <v>9966.6200000000008</v>
      </c>
    </row>
    <row r="26" spans="1:10" ht="14.5" x14ac:dyDescent="0.3">
      <c r="A26" s="55" t="s">
        <v>180</v>
      </c>
      <c r="B26" s="103" t="s">
        <v>37</v>
      </c>
      <c r="C26" s="104" t="s">
        <v>219</v>
      </c>
      <c r="D26" s="94" t="s">
        <v>227</v>
      </c>
      <c r="E26" s="53">
        <v>1</v>
      </c>
      <c r="F26" s="60" t="s">
        <v>249</v>
      </c>
      <c r="G26" s="54">
        <v>0</v>
      </c>
      <c r="H26" s="101">
        <v>664.44</v>
      </c>
      <c r="I26" s="101">
        <v>2657.77</v>
      </c>
      <c r="J26" s="102">
        <f t="shared" si="0"/>
        <v>3322.21</v>
      </c>
    </row>
    <row r="27" spans="1:10" ht="14.5" x14ac:dyDescent="0.3">
      <c r="A27" s="55" t="s">
        <v>183</v>
      </c>
      <c r="B27" s="104" t="s">
        <v>27</v>
      </c>
      <c r="C27" s="100" t="s">
        <v>224</v>
      </c>
      <c r="D27" s="94" t="s">
        <v>227</v>
      </c>
      <c r="E27" s="53">
        <v>1</v>
      </c>
      <c r="F27" s="60" t="s">
        <v>375</v>
      </c>
      <c r="G27" s="54">
        <v>0</v>
      </c>
      <c r="H27" s="101">
        <v>1461.77</v>
      </c>
      <c r="I27" s="101">
        <v>5847.08</v>
      </c>
      <c r="J27" s="102">
        <f t="shared" si="0"/>
        <v>7308.85</v>
      </c>
    </row>
    <row r="28" spans="1:10" ht="14.5" x14ac:dyDescent="0.3">
      <c r="A28" s="55" t="s">
        <v>180</v>
      </c>
      <c r="B28" s="103" t="s">
        <v>37</v>
      </c>
      <c r="C28" s="103" t="s">
        <v>221</v>
      </c>
      <c r="D28" s="94" t="s">
        <v>227</v>
      </c>
      <c r="E28" s="53">
        <v>1</v>
      </c>
      <c r="F28" s="60" t="s">
        <v>251</v>
      </c>
      <c r="G28" s="54">
        <v>0</v>
      </c>
      <c r="H28" s="101">
        <v>664.44</v>
      </c>
      <c r="I28" s="101">
        <v>2657.77</v>
      </c>
      <c r="J28" s="102">
        <f t="shared" si="0"/>
        <v>3322.21</v>
      </c>
    </row>
    <row r="29" spans="1:10" ht="14.5" x14ac:dyDescent="0.3">
      <c r="A29" s="55" t="s">
        <v>196</v>
      </c>
      <c r="B29" s="104" t="s">
        <v>33</v>
      </c>
      <c r="C29" s="100" t="s">
        <v>225</v>
      </c>
      <c r="D29" s="94" t="s">
        <v>227</v>
      </c>
      <c r="E29" s="53">
        <v>1</v>
      </c>
      <c r="F29" s="61" t="s">
        <v>518</v>
      </c>
      <c r="G29" s="54">
        <v>0</v>
      </c>
      <c r="H29" s="101">
        <v>930.22</v>
      </c>
      <c r="I29" s="101">
        <v>3720.87</v>
      </c>
      <c r="J29" s="102">
        <f t="shared" si="0"/>
        <v>4651.09</v>
      </c>
    </row>
    <row r="30" spans="1:10" ht="14.5" x14ac:dyDescent="0.3">
      <c r="A30" s="55" t="s">
        <v>181</v>
      </c>
      <c r="B30" s="104" t="s">
        <v>33</v>
      </c>
      <c r="C30" s="100" t="s">
        <v>222</v>
      </c>
      <c r="D30" s="94" t="s">
        <v>227</v>
      </c>
      <c r="E30" s="53">
        <v>1</v>
      </c>
      <c r="F30" s="60" t="s">
        <v>252</v>
      </c>
      <c r="G30" s="54">
        <v>0</v>
      </c>
      <c r="H30" s="101">
        <v>930.22</v>
      </c>
      <c r="I30" s="101">
        <v>3720.87</v>
      </c>
      <c r="J30" s="102">
        <f t="shared" si="0"/>
        <v>4651.09</v>
      </c>
    </row>
    <row r="31" spans="1:10" ht="14.5" x14ac:dyDescent="0.3">
      <c r="A31" s="55" t="s">
        <v>183</v>
      </c>
      <c r="B31" s="104" t="s">
        <v>27</v>
      </c>
      <c r="C31" s="103" t="s">
        <v>221</v>
      </c>
      <c r="D31" s="94" t="s">
        <v>227</v>
      </c>
      <c r="E31" s="53">
        <v>1</v>
      </c>
      <c r="F31" s="60" t="s">
        <v>253</v>
      </c>
      <c r="G31" s="54">
        <v>0</v>
      </c>
      <c r="H31" s="101">
        <v>1461.77</v>
      </c>
      <c r="I31" s="101">
        <v>5847.08</v>
      </c>
      <c r="J31" s="102">
        <f t="shared" si="0"/>
        <v>7308.85</v>
      </c>
    </row>
    <row r="32" spans="1:10" ht="14.5" x14ac:dyDescent="0.3">
      <c r="A32" s="55" t="s">
        <v>189</v>
      </c>
      <c r="B32" s="105" t="s">
        <v>31</v>
      </c>
      <c r="C32" s="103" t="s">
        <v>225</v>
      </c>
      <c r="D32" s="122" t="s">
        <v>407</v>
      </c>
      <c r="E32" s="53">
        <v>1</v>
      </c>
      <c r="F32" s="60" t="s">
        <v>254</v>
      </c>
      <c r="G32" s="54">
        <v>0</v>
      </c>
      <c r="H32" s="101"/>
      <c r="I32" s="101">
        <v>4518.2</v>
      </c>
      <c r="J32" s="102">
        <f t="shared" si="0"/>
        <v>4518.2</v>
      </c>
    </row>
    <row r="33" spans="1:10" ht="14.5" x14ac:dyDescent="0.3">
      <c r="A33" s="55" t="s">
        <v>190</v>
      </c>
      <c r="B33" s="105"/>
      <c r="C33" s="100" t="s">
        <v>224</v>
      </c>
      <c r="D33" s="94" t="s">
        <v>227</v>
      </c>
      <c r="E33" s="53">
        <v>1</v>
      </c>
      <c r="F33" s="60" t="s">
        <v>255</v>
      </c>
      <c r="G33" s="54">
        <v>0</v>
      </c>
      <c r="H33" s="101">
        <v>3198</v>
      </c>
      <c r="I33" s="101">
        <v>12792</v>
      </c>
      <c r="J33" s="102">
        <f t="shared" si="0"/>
        <v>15990</v>
      </c>
    </row>
    <row r="34" spans="1:10" ht="14.5" x14ac:dyDescent="0.3">
      <c r="A34" s="55" t="s">
        <v>180</v>
      </c>
      <c r="B34" s="103" t="s">
        <v>37</v>
      </c>
      <c r="C34" s="100" t="s">
        <v>224</v>
      </c>
      <c r="D34" s="94" t="s">
        <v>227</v>
      </c>
      <c r="E34" s="53">
        <v>1</v>
      </c>
      <c r="F34" s="60" t="s">
        <v>257</v>
      </c>
      <c r="G34" s="54">
        <v>0</v>
      </c>
      <c r="H34" s="101">
        <v>664.44</v>
      </c>
      <c r="I34" s="101">
        <v>2657.77</v>
      </c>
      <c r="J34" s="102">
        <f t="shared" si="0"/>
        <v>3322.21</v>
      </c>
    </row>
    <row r="35" spans="1:10" ht="26" x14ac:dyDescent="0.3">
      <c r="A35" s="55" t="s">
        <v>191</v>
      </c>
      <c r="B35" s="105" t="s">
        <v>31</v>
      </c>
      <c r="C35" s="104" t="s">
        <v>219</v>
      </c>
      <c r="D35" s="122" t="s">
        <v>407</v>
      </c>
      <c r="E35" s="53">
        <v>1</v>
      </c>
      <c r="F35" s="60" t="s">
        <v>258</v>
      </c>
      <c r="G35" s="54">
        <v>0</v>
      </c>
      <c r="H35" s="101"/>
      <c r="I35" s="101">
        <v>4518.2</v>
      </c>
      <c r="J35" s="102">
        <f t="shared" si="0"/>
        <v>4518.2</v>
      </c>
    </row>
    <row r="36" spans="1:10" ht="14.5" x14ac:dyDescent="0.3">
      <c r="A36" s="55" t="s">
        <v>183</v>
      </c>
      <c r="B36" s="104" t="s">
        <v>27</v>
      </c>
      <c r="C36" s="100" t="s">
        <v>222</v>
      </c>
      <c r="D36" s="122" t="s">
        <v>461</v>
      </c>
      <c r="E36" s="53">
        <v>1</v>
      </c>
      <c r="F36" s="90" t="s">
        <v>246</v>
      </c>
      <c r="G36" s="54">
        <v>0</v>
      </c>
      <c r="H36" s="101"/>
      <c r="I36" s="101">
        <v>5847.08</v>
      </c>
      <c r="J36" s="102">
        <f t="shared" si="0"/>
        <v>5847.08</v>
      </c>
    </row>
    <row r="37" spans="1:10" ht="14.5" x14ac:dyDescent="0.3">
      <c r="A37" s="55" t="s">
        <v>192</v>
      </c>
      <c r="B37" s="105"/>
      <c r="C37" s="104" t="s">
        <v>223</v>
      </c>
      <c r="D37" s="94" t="s">
        <v>227</v>
      </c>
      <c r="E37" s="53">
        <v>1</v>
      </c>
      <c r="F37" s="60" t="s">
        <v>259</v>
      </c>
      <c r="G37" s="54">
        <v>0</v>
      </c>
      <c r="H37" s="101">
        <v>3198</v>
      </c>
      <c r="I37" s="101">
        <v>12792</v>
      </c>
      <c r="J37" s="102">
        <f t="shared" si="0"/>
        <v>15990</v>
      </c>
    </row>
    <row r="38" spans="1:10" ht="14.5" x14ac:dyDescent="0.3">
      <c r="A38" s="55" t="s">
        <v>182</v>
      </c>
      <c r="B38" s="100" t="s">
        <v>39</v>
      </c>
      <c r="C38" s="100" t="s">
        <v>222</v>
      </c>
      <c r="D38" s="94" t="s">
        <v>227</v>
      </c>
      <c r="E38" s="53">
        <v>1</v>
      </c>
      <c r="F38" s="60" t="s">
        <v>260</v>
      </c>
      <c r="G38" s="54">
        <v>0</v>
      </c>
      <c r="H38" s="101">
        <v>431.89</v>
      </c>
      <c r="I38" s="101">
        <v>1727.55</v>
      </c>
      <c r="J38" s="102">
        <f t="shared" si="0"/>
        <v>2159.44</v>
      </c>
    </row>
    <row r="39" spans="1:10" ht="14.5" x14ac:dyDescent="0.3">
      <c r="A39" s="55" t="s">
        <v>181</v>
      </c>
      <c r="B39" s="104" t="s">
        <v>33</v>
      </c>
      <c r="C39" s="100" t="s">
        <v>220</v>
      </c>
      <c r="D39" s="94" t="s">
        <v>227</v>
      </c>
      <c r="E39" s="53">
        <v>1</v>
      </c>
      <c r="F39" s="60" t="s">
        <v>261</v>
      </c>
      <c r="G39" s="54">
        <v>0</v>
      </c>
      <c r="H39" s="101">
        <v>930.22</v>
      </c>
      <c r="I39" s="101">
        <v>3720.87</v>
      </c>
      <c r="J39" s="102">
        <f t="shared" si="0"/>
        <v>4651.09</v>
      </c>
    </row>
    <row r="40" spans="1:10" ht="14.5" x14ac:dyDescent="0.3">
      <c r="A40" s="55" t="s">
        <v>182</v>
      </c>
      <c r="B40" s="100" t="s">
        <v>39</v>
      </c>
      <c r="C40" s="104" t="s">
        <v>219</v>
      </c>
      <c r="D40" s="94" t="s">
        <v>227</v>
      </c>
      <c r="E40" s="53">
        <v>1</v>
      </c>
      <c r="F40" s="90" t="s">
        <v>228</v>
      </c>
      <c r="G40" s="54">
        <v>0</v>
      </c>
      <c r="H40" s="101">
        <v>431.89</v>
      </c>
      <c r="I40" s="101">
        <v>1727.55</v>
      </c>
      <c r="J40" s="102">
        <f t="shared" si="0"/>
        <v>2159.44</v>
      </c>
    </row>
    <row r="41" spans="1:10" ht="14.5" x14ac:dyDescent="0.3">
      <c r="A41" s="55" t="s">
        <v>183</v>
      </c>
      <c r="B41" s="104" t="s">
        <v>27</v>
      </c>
      <c r="C41" s="103" t="s">
        <v>221</v>
      </c>
      <c r="D41" s="94" t="s">
        <v>227</v>
      </c>
      <c r="E41" s="53">
        <v>1</v>
      </c>
      <c r="F41" s="61" t="s">
        <v>263</v>
      </c>
      <c r="G41" s="54">
        <v>0</v>
      </c>
      <c r="H41" s="101">
        <v>1461.77</v>
      </c>
      <c r="I41" s="101">
        <v>5847.08</v>
      </c>
      <c r="J41" s="102">
        <f t="shared" si="0"/>
        <v>7308.85</v>
      </c>
    </row>
    <row r="42" spans="1:10" ht="14.5" x14ac:dyDescent="0.3">
      <c r="A42" s="55" t="s">
        <v>185</v>
      </c>
      <c r="B42" s="105" t="s">
        <v>29</v>
      </c>
      <c r="C42" s="100" t="s">
        <v>224</v>
      </c>
      <c r="D42" s="94" t="s">
        <v>227</v>
      </c>
      <c r="E42" s="53">
        <v>1</v>
      </c>
      <c r="F42" s="60" t="s">
        <v>264</v>
      </c>
      <c r="G42" s="54">
        <v>0</v>
      </c>
      <c r="H42" s="101">
        <v>1229.22</v>
      </c>
      <c r="I42" s="101">
        <v>4916.8599999999997</v>
      </c>
      <c r="J42" s="102">
        <f t="shared" si="0"/>
        <v>6146.08</v>
      </c>
    </row>
    <row r="43" spans="1:10" ht="14.5" x14ac:dyDescent="0.3">
      <c r="A43" s="55" t="s">
        <v>180</v>
      </c>
      <c r="B43" s="103" t="s">
        <v>37</v>
      </c>
      <c r="C43" s="100" t="s">
        <v>222</v>
      </c>
      <c r="D43" s="94" t="s">
        <v>227</v>
      </c>
      <c r="E43" s="53">
        <v>1</v>
      </c>
      <c r="F43" s="60" t="s">
        <v>265</v>
      </c>
      <c r="G43" s="54">
        <v>0</v>
      </c>
      <c r="H43" s="101">
        <v>664.44</v>
      </c>
      <c r="I43" s="101">
        <v>2657.77</v>
      </c>
      <c r="J43" s="102">
        <f t="shared" si="0"/>
        <v>3322.21</v>
      </c>
    </row>
    <row r="44" spans="1:10" ht="14.5" x14ac:dyDescent="0.3">
      <c r="A44" s="55" t="s">
        <v>180</v>
      </c>
      <c r="B44" s="103" t="s">
        <v>37</v>
      </c>
      <c r="C44" s="105" t="s">
        <v>226</v>
      </c>
      <c r="D44" s="122" t="s">
        <v>407</v>
      </c>
      <c r="E44" s="53">
        <v>1</v>
      </c>
      <c r="F44" s="60" t="s">
        <v>266</v>
      </c>
      <c r="G44" s="54">
        <v>0</v>
      </c>
      <c r="H44" s="101"/>
      <c r="I44" s="101">
        <v>2657.77</v>
      </c>
      <c r="J44" s="102">
        <f t="shared" si="0"/>
        <v>2657.77</v>
      </c>
    </row>
    <row r="45" spans="1:10" ht="14.5" x14ac:dyDescent="0.3">
      <c r="A45" s="55" t="s">
        <v>193</v>
      </c>
      <c r="B45" s="104" t="s">
        <v>27</v>
      </c>
      <c r="C45" s="100" t="s">
        <v>220</v>
      </c>
      <c r="D45" s="94" t="s">
        <v>227</v>
      </c>
      <c r="E45" s="53">
        <v>1</v>
      </c>
      <c r="F45" s="90" t="s">
        <v>549</v>
      </c>
      <c r="G45" s="54">
        <v>0</v>
      </c>
      <c r="H45" s="101">
        <v>1461.77</v>
      </c>
      <c r="I45" s="101">
        <v>5847.08</v>
      </c>
      <c r="J45" s="102">
        <f t="shared" si="0"/>
        <v>7308.85</v>
      </c>
    </row>
    <row r="46" spans="1:10" ht="14.5" x14ac:dyDescent="0.3">
      <c r="A46" s="55" t="s">
        <v>180</v>
      </c>
      <c r="B46" s="103" t="s">
        <v>37</v>
      </c>
      <c r="C46" s="104" t="s">
        <v>219</v>
      </c>
      <c r="D46" s="122" t="s">
        <v>461</v>
      </c>
      <c r="E46" s="53">
        <v>1</v>
      </c>
      <c r="F46" s="60" t="s">
        <v>267</v>
      </c>
      <c r="G46" s="54">
        <v>0</v>
      </c>
      <c r="H46" s="101"/>
      <c r="I46" s="101">
        <v>2657.77</v>
      </c>
      <c r="J46" s="102">
        <f t="shared" si="0"/>
        <v>2657.77</v>
      </c>
    </row>
    <row r="47" spans="1:10" ht="14.5" x14ac:dyDescent="0.3">
      <c r="A47" s="55" t="s">
        <v>182</v>
      </c>
      <c r="B47" s="100" t="s">
        <v>39</v>
      </c>
      <c r="C47" s="100" t="s">
        <v>222</v>
      </c>
      <c r="D47" s="94" t="s">
        <v>227</v>
      </c>
      <c r="E47" s="53">
        <v>1</v>
      </c>
      <c r="F47" s="60" t="s">
        <v>268</v>
      </c>
      <c r="G47" s="54">
        <v>0</v>
      </c>
      <c r="H47" s="101">
        <v>431.89</v>
      </c>
      <c r="I47" s="101">
        <v>1727.55</v>
      </c>
      <c r="J47" s="102">
        <f t="shared" si="0"/>
        <v>2159.44</v>
      </c>
    </row>
    <row r="48" spans="1:10" ht="14.5" x14ac:dyDescent="0.3">
      <c r="A48" s="55" t="s">
        <v>208</v>
      </c>
      <c r="B48" s="105"/>
      <c r="C48" s="104" t="s">
        <v>219</v>
      </c>
      <c r="D48" s="122" t="s">
        <v>461</v>
      </c>
      <c r="E48" s="53">
        <v>1</v>
      </c>
      <c r="F48" s="90" t="s">
        <v>318</v>
      </c>
      <c r="G48" s="54">
        <v>0</v>
      </c>
      <c r="H48" s="101"/>
      <c r="I48" s="101">
        <v>12792</v>
      </c>
      <c r="J48" s="102">
        <f t="shared" si="0"/>
        <v>12792</v>
      </c>
    </row>
    <row r="49" spans="1:10" ht="14.5" x14ac:dyDescent="0.3">
      <c r="A49" s="55" t="s">
        <v>187</v>
      </c>
      <c r="B49" s="105" t="s">
        <v>25</v>
      </c>
      <c r="C49" s="100" t="s">
        <v>225</v>
      </c>
      <c r="D49" s="94" t="s">
        <v>227</v>
      </c>
      <c r="E49" s="53">
        <v>1</v>
      </c>
      <c r="F49" s="60" t="s">
        <v>333</v>
      </c>
      <c r="G49" s="54">
        <v>0</v>
      </c>
      <c r="H49" s="101">
        <v>1993.32</v>
      </c>
      <c r="I49" s="101">
        <v>7973.3</v>
      </c>
      <c r="J49" s="102">
        <f t="shared" si="0"/>
        <v>9966.6200000000008</v>
      </c>
    </row>
    <row r="50" spans="1:10" ht="14.5" x14ac:dyDescent="0.3">
      <c r="A50" s="55" t="s">
        <v>189</v>
      </c>
      <c r="B50" s="105" t="s">
        <v>31</v>
      </c>
      <c r="C50" s="104" t="s">
        <v>223</v>
      </c>
      <c r="D50" s="94" t="s">
        <v>227</v>
      </c>
      <c r="E50" s="53">
        <v>1</v>
      </c>
      <c r="F50" s="60" t="s">
        <v>269</v>
      </c>
      <c r="G50" s="54">
        <v>0</v>
      </c>
      <c r="H50" s="101">
        <v>1129.55</v>
      </c>
      <c r="I50" s="101">
        <v>4518.2</v>
      </c>
      <c r="J50" s="102">
        <f t="shared" si="0"/>
        <v>5647.75</v>
      </c>
    </row>
    <row r="51" spans="1:10" ht="14.5" x14ac:dyDescent="0.3">
      <c r="A51" s="55" t="s">
        <v>181</v>
      </c>
      <c r="B51" s="104" t="s">
        <v>33</v>
      </c>
      <c r="C51" s="104" t="s">
        <v>219</v>
      </c>
      <c r="D51" s="94" t="s">
        <v>227</v>
      </c>
      <c r="E51" s="53">
        <v>1</v>
      </c>
      <c r="F51" s="61" t="s">
        <v>270</v>
      </c>
      <c r="G51" s="54">
        <v>0</v>
      </c>
      <c r="H51" s="101">
        <v>930.22</v>
      </c>
      <c r="I51" s="101">
        <v>3720.87</v>
      </c>
      <c r="J51" s="102">
        <f t="shared" si="0"/>
        <v>4651.09</v>
      </c>
    </row>
    <row r="52" spans="1:10" ht="14.5" x14ac:dyDescent="0.3">
      <c r="A52" s="55" t="s">
        <v>194</v>
      </c>
      <c r="B52" s="104" t="s">
        <v>33</v>
      </c>
      <c r="C52" s="100" t="s">
        <v>222</v>
      </c>
      <c r="D52" s="122" t="s">
        <v>407</v>
      </c>
      <c r="E52" s="53">
        <v>1</v>
      </c>
      <c r="F52" s="60" t="s">
        <v>271</v>
      </c>
      <c r="G52" s="54">
        <v>0</v>
      </c>
      <c r="H52" s="101"/>
      <c r="I52" s="101">
        <v>3720.87</v>
      </c>
      <c r="J52" s="102">
        <f t="shared" si="0"/>
        <v>3720.87</v>
      </c>
    </row>
    <row r="53" spans="1:10" ht="14.5" x14ac:dyDescent="0.3">
      <c r="A53" s="55" t="s">
        <v>183</v>
      </c>
      <c r="B53" s="104" t="s">
        <v>27</v>
      </c>
      <c r="C53" s="103" t="s">
        <v>221</v>
      </c>
      <c r="D53" s="94" t="s">
        <v>227</v>
      </c>
      <c r="E53" s="53">
        <v>1</v>
      </c>
      <c r="F53" s="60" t="s">
        <v>274</v>
      </c>
      <c r="G53" s="54">
        <v>0</v>
      </c>
      <c r="H53" s="101">
        <v>1461.77</v>
      </c>
      <c r="I53" s="101">
        <v>5847.08</v>
      </c>
      <c r="J53" s="102">
        <f t="shared" si="0"/>
        <v>7308.85</v>
      </c>
    </row>
    <row r="54" spans="1:10" ht="14.5" x14ac:dyDescent="0.3">
      <c r="A54" s="55" t="s">
        <v>183</v>
      </c>
      <c r="B54" s="104" t="s">
        <v>27</v>
      </c>
      <c r="C54" s="100" t="s">
        <v>222</v>
      </c>
      <c r="D54" s="94" t="s">
        <v>227</v>
      </c>
      <c r="E54" s="53">
        <v>1</v>
      </c>
      <c r="F54" s="60" t="s">
        <v>275</v>
      </c>
      <c r="G54" s="54">
        <v>0</v>
      </c>
      <c r="H54" s="101">
        <v>1461.77</v>
      </c>
      <c r="I54" s="101">
        <v>5847.08</v>
      </c>
      <c r="J54" s="102">
        <f t="shared" si="0"/>
        <v>7308.85</v>
      </c>
    </row>
    <row r="55" spans="1:10" ht="14.5" x14ac:dyDescent="0.3">
      <c r="A55" s="55" t="s">
        <v>182</v>
      </c>
      <c r="B55" s="100" t="s">
        <v>39</v>
      </c>
      <c r="C55" s="105" t="s">
        <v>226</v>
      </c>
      <c r="D55" s="94" t="s">
        <v>227</v>
      </c>
      <c r="E55" s="53">
        <v>1</v>
      </c>
      <c r="F55" s="60" t="s">
        <v>277</v>
      </c>
      <c r="G55" s="54">
        <v>0</v>
      </c>
      <c r="H55" s="101">
        <v>431.89</v>
      </c>
      <c r="I55" s="101">
        <v>1727.55</v>
      </c>
      <c r="J55" s="102">
        <f t="shared" si="0"/>
        <v>2159.44</v>
      </c>
    </row>
    <row r="56" spans="1:10" ht="14.5" x14ac:dyDescent="0.3">
      <c r="A56" s="55" t="s">
        <v>182</v>
      </c>
      <c r="B56" s="100" t="s">
        <v>39</v>
      </c>
      <c r="C56" s="100" t="s">
        <v>222</v>
      </c>
      <c r="D56" s="94" t="s">
        <v>227</v>
      </c>
      <c r="E56" s="53">
        <v>1</v>
      </c>
      <c r="F56" s="60" t="s">
        <v>278</v>
      </c>
      <c r="G56" s="54">
        <v>0</v>
      </c>
      <c r="H56" s="101">
        <v>431.89</v>
      </c>
      <c r="I56" s="101">
        <v>1727.55</v>
      </c>
      <c r="J56" s="102">
        <f t="shared" si="0"/>
        <v>2159.44</v>
      </c>
    </row>
    <row r="57" spans="1:10" ht="14.5" x14ac:dyDescent="0.3">
      <c r="A57" s="55" t="s">
        <v>180</v>
      </c>
      <c r="B57" s="103" t="s">
        <v>37</v>
      </c>
      <c r="C57" s="100" t="s">
        <v>222</v>
      </c>
      <c r="D57" s="94" t="s">
        <v>227</v>
      </c>
      <c r="E57" s="53">
        <v>1</v>
      </c>
      <c r="F57" s="60" t="s">
        <v>279</v>
      </c>
      <c r="G57" s="54">
        <v>0</v>
      </c>
      <c r="H57" s="101">
        <v>664.44</v>
      </c>
      <c r="I57" s="101">
        <v>2657.77</v>
      </c>
      <c r="J57" s="102">
        <f t="shared" si="0"/>
        <v>3322.21</v>
      </c>
    </row>
    <row r="58" spans="1:10" ht="14.5" x14ac:dyDescent="0.3">
      <c r="A58" s="55" t="s">
        <v>195</v>
      </c>
      <c r="B58" s="105" t="s">
        <v>41</v>
      </c>
      <c r="C58" s="100" t="s">
        <v>222</v>
      </c>
      <c r="D58" s="94" t="s">
        <v>227</v>
      </c>
      <c r="E58" s="53">
        <v>1</v>
      </c>
      <c r="F58" s="61" t="s">
        <v>280</v>
      </c>
      <c r="G58" s="54">
        <v>0</v>
      </c>
      <c r="H58" s="101">
        <v>265.77999999999997</v>
      </c>
      <c r="I58" s="106">
        <v>1063.1099999999999</v>
      </c>
      <c r="J58" s="107">
        <f t="shared" si="0"/>
        <v>1328.8899999999999</v>
      </c>
    </row>
    <row r="59" spans="1:10" ht="14.5" x14ac:dyDescent="0.3">
      <c r="A59" s="55" t="s">
        <v>189</v>
      </c>
      <c r="B59" s="105" t="s">
        <v>31</v>
      </c>
      <c r="C59" s="104" t="s">
        <v>219</v>
      </c>
      <c r="D59" s="94" t="s">
        <v>227</v>
      </c>
      <c r="E59" s="53">
        <v>1</v>
      </c>
      <c r="F59" s="60" t="s">
        <v>281</v>
      </c>
      <c r="G59" s="54">
        <v>0</v>
      </c>
      <c r="H59" s="101">
        <v>1129.55</v>
      </c>
      <c r="I59" s="101">
        <v>4518.2</v>
      </c>
      <c r="J59" s="102">
        <f t="shared" si="0"/>
        <v>5647.75</v>
      </c>
    </row>
    <row r="60" spans="1:10" ht="14.5" x14ac:dyDescent="0.3">
      <c r="A60" s="55" t="s">
        <v>183</v>
      </c>
      <c r="B60" s="104" t="s">
        <v>27</v>
      </c>
      <c r="C60" s="100" t="s">
        <v>222</v>
      </c>
      <c r="D60" s="94" t="s">
        <v>227</v>
      </c>
      <c r="E60" s="53">
        <v>1</v>
      </c>
      <c r="F60" s="60" t="s">
        <v>282</v>
      </c>
      <c r="G60" s="54">
        <v>0</v>
      </c>
      <c r="H60" s="101">
        <v>1461.77</v>
      </c>
      <c r="I60" s="101">
        <v>5847.08</v>
      </c>
      <c r="J60" s="102">
        <f t="shared" si="0"/>
        <v>7308.85</v>
      </c>
    </row>
    <row r="61" spans="1:10" ht="14.5" x14ac:dyDescent="0.3">
      <c r="A61" s="55" t="s">
        <v>196</v>
      </c>
      <c r="B61" s="104" t="s">
        <v>33</v>
      </c>
      <c r="C61" s="104" t="s">
        <v>219</v>
      </c>
      <c r="D61" s="94" t="s">
        <v>227</v>
      </c>
      <c r="E61" s="53">
        <v>1</v>
      </c>
      <c r="F61" s="60" t="s">
        <v>283</v>
      </c>
      <c r="G61" s="54">
        <v>0</v>
      </c>
      <c r="H61" s="101">
        <v>930.22</v>
      </c>
      <c r="I61" s="101">
        <v>3720.87</v>
      </c>
      <c r="J61" s="102">
        <f t="shared" si="0"/>
        <v>4651.09</v>
      </c>
    </row>
    <row r="62" spans="1:10" ht="14.5" x14ac:dyDescent="0.3">
      <c r="A62" s="55" t="s">
        <v>189</v>
      </c>
      <c r="B62" s="105" t="s">
        <v>31</v>
      </c>
      <c r="C62" s="105" t="s">
        <v>226</v>
      </c>
      <c r="D62" s="94" t="s">
        <v>227</v>
      </c>
      <c r="E62" s="53">
        <v>1</v>
      </c>
      <c r="F62" s="61" t="s">
        <v>284</v>
      </c>
      <c r="G62" s="54">
        <v>0</v>
      </c>
      <c r="H62" s="101">
        <v>1129.55</v>
      </c>
      <c r="I62" s="101">
        <v>4518.2</v>
      </c>
      <c r="J62" s="102">
        <f t="shared" si="0"/>
        <v>5647.75</v>
      </c>
    </row>
    <row r="63" spans="1:10" ht="14.5" x14ac:dyDescent="0.3">
      <c r="A63" s="55" t="s">
        <v>197</v>
      </c>
      <c r="B63" s="104" t="s">
        <v>27</v>
      </c>
      <c r="C63" s="105" t="s">
        <v>226</v>
      </c>
      <c r="D63" s="94" t="s">
        <v>227</v>
      </c>
      <c r="E63" s="53">
        <v>1</v>
      </c>
      <c r="F63" s="60" t="s">
        <v>285</v>
      </c>
      <c r="G63" s="54">
        <v>0</v>
      </c>
      <c r="H63" s="101">
        <v>1461.77</v>
      </c>
      <c r="I63" s="101">
        <v>5847.08</v>
      </c>
      <c r="J63" s="102">
        <f t="shared" si="0"/>
        <v>7308.85</v>
      </c>
    </row>
    <row r="64" spans="1:10" ht="14.5" x14ac:dyDescent="0.3">
      <c r="A64" s="55" t="s">
        <v>185</v>
      </c>
      <c r="B64" s="105" t="s">
        <v>29</v>
      </c>
      <c r="C64" s="108" t="s">
        <v>224</v>
      </c>
      <c r="D64" s="94" t="s">
        <v>227</v>
      </c>
      <c r="E64" s="53">
        <v>1</v>
      </c>
      <c r="F64" s="61" t="s">
        <v>286</v>
      </c>
      <c r="G64" s="54">
        <v>0</v>
      </c>
      <c r="H64" s="101">
        <v>1229.22</v>
      </c>
      <c r="I64" s="101">
        <v>4916.8599999999997</v>
      </c>
      <c r="J64" s="102">
        <f t="shared" si="0"/>
        <v>6146.08</v>
      </c>
    </row>
    <row r="65" spans="1:10" ht="14.5" x14ac:dyDescent="0.3">
      <c r="A65" s="55" t="s">
        <v>182</v>
      </c>
      <c r="B65" s="100" t="s">
        <v>39</v>
      </c>
      <c r="C65" s="105" t="s">
        <v>226</v>
      </c>
      <c r="D65" s="94" t="s">
        <v>227</v>
      </c>
      <c r="E65" s="53">
        <v>1</v>
      </c>
      <c r="F65" s="61" t="s">
        <v>287</v>
      </c>
      <c r="G65" s="54">
        <v>0</v>
      </c>
      <c r="H65" s="101">
        <v>431.89</v>
      </c>
      <c r="I65" s="101">
        <v>1727.55</v>
      </c>
      <c r="J65" s="102">
        <f t="shared" si="0"/>
        <v>2159.44</v>
      </c>
    </row>
    <row r="66" spans="1:10" ht="14.5" x14ac:dyDescent="0.3">
      <c r="A66" s="55" t="s">
        <v>180</v>
      </c>
      <c r="B66" s="103" t="s">
        <v>37</v>
      </c>
      <c r="C66" s="105" t="s">
        <v>226</v>
      </c>
      <c r="D66" s="122" t="s">
        <v>407</v>
      </c>
      <c r="E66" s="53">
        <v>1</v>
      </c>
      <c r="F66" s="60" t="s">
        <v>288</v>
      </c>
      <c r="G66" s="54">
        <v>0</v>
      </c>
      <c r="H66" s="101"/>
      <c r="I66" s="101">
        <v>2657.77</v>
      </c>
      <c r="J66" s="102">
        <f t="shared" si="0"/>
        <v>2657.77</v>
      </c>
    </row>
    <row r="67" spans="1:10" ht="14.5" x14ac:dyDescent="0.3">
      <c r="A67" s="55" t="s">
        <v>185</v>
      </c>
      <c r="B67" s="105" t="s">
        <v>29</v>
      </c>
      <c r="C67" s="104" t="s">
        <v>223</v>
      </c>
      <c r="D67" s="94" t="s">
        <v>227</v>
      </c>
      <c r="E67" s="53">
        <v>1</v>
      </c>
      <c r="F67" s="61" t="s">
        <v>289</v>
      </c>
      <c r="G67" s="54">
        <v>0</v>
      </c>
      <c r="H67" s="101">
        <v>1229.22</v>
      </c>
      <c r="I67" s="101">
        <v>4916.8599999999997</v>
      </c>
      <c r="J67" s="102">
        <f t="shared" si="0"/>
        <v>6146.08</v>
      </c>
    </row>
    <row r="68" spans="1:10" ht="14.5" x14ac:dyDescent="0.3">
      <c r="A68" s="55" t="s">
        <v>189</v>
      </c>
      <c r="B68" s="105" t="s">
        <v>31</v>
      </c>
      <c r="C68" s="100" t="s">
        <v>222</v>
      </c>
      <c r="D68" s="94" t="s">
        <v>227</v>
      </c>
      <c r="E68" s="53">
        <v>1</v>
      </c>
      <c r="F68" s="60" t="s">
        <v>290</v>
      </c>
      <c r="G68" s="54">
        <v>0</v>
      </c>
      <c r="H68" s="101">
        <v>1129.55</v>
      </c>
      <c r="I68" s="101">
        <v>4518.2</v>
      </c>
      <c r="J68" s="102">
        <f t="shared" si="0"/>
        <v>5647.75</v>
      </c>
    </row>
    <row r="69" spans="1:10" ht="14.5" x14ac:dyDescent="0.3">
      <c r="A69" s="55" t="s">
        <v>182</v>
      </c>
      <c r="B69" s="100" t="s">
        <v>39</v>
      </c>
      <c r="C69" s="100" t="s">
        <v>220</v>
      </c>
      <c r="D69" s="94" t="s">
        <v>227</v>
      </c>
      <c r="E69" s="53">
        <v>1</v>
      </c>
      <c r="F69" s="60" t="s">
        <v>291</v>
      </c>
      <c r="G69" s="54">
        <v>0</v>
      </c>
      <c r="H69" s="101">
        <v>431.89</v>
      </c>
      <c r="I69" s="101">
        <v>1727.55</v>
      </c>
      <c r="J69" s="102">
        <f t="shared" si="0"/>
        <v>2159.44</v>
      </c>
    </row>
    <row r="70" spans="1:10" ht="14.5" x14ac:dyDescent="0.3">
      <c r="A70" s="55" t="s">
        <v>185</v>
      </c>
      <c r="B70" s="105" t="s">
        <v>29</v>
      </c>
      <c r="C70" s="104" t="s">
        <v>223</v>
      </c>
      <c r="D70" s="94" t="s">
        <v>227</v>
      </c>
      <c r="E70" s="53">
        <v>1</v>
      </c>
      <c r="F70" s="60" t="s">
        <v>293</v>
      </c>
      <c r="G70" s="54">
        <v>0</v>
      </c>
      <c r="H70" s="101">
        <v>1229.22</v>
      </c>
      <c r="I70" s="101">
        <v>4916.8599999999997</v>
      </c>
      <c r="J70" s="102">
        <f t="shared" si="0"/>
        <v>6146.08</v>
      </c>
    </row>
    <row r="71" spans="1:10" ht="14.5" x14ac:dyDescent="0.3">
      <c r="A71" s="55" t="s">
        <v>198</v>
      </c>
      <c r="B71" s="105"/>
      <c r="C71" s="103" t="s">
        <v>225</v>
      </c>
      <c r="D71" s="94" t="s">
        <v>227</v>
      </c>
      <c r="E71" s="53">
        <v>1</v>
      </c>
      <c r="F71" s="60" t="s">
        <v>294</v>
      </c>
      <c r="G71" s="54">
        <v>0</v>
      </c>
      <c r="H71" s="101">
        <v>3198</v>
      </c>
      <c r="I71" s="101">
        <v>12792</v>
      </c>
      <c r="J71" s="102">
        <f t="shared" ref="J71:J134" si="1">H71+I71</f>
        <v>15990</v>
      </c>
    </row>
    <row r="72" spans="1:10" ht="14.5" x14ac:dyDescent="0.3">
      <c r="A72" s="55" t="s">
        <v>196</v>
      </c>
      <c r="B72" s="104" t="s">
        <v>33</v>
      </c>
      <c r="C72" s="100" t="s">
        <v>222</v>
      </c>
      <c r="D72" s="94" t="s">
        <v>227</v>
      </c>
      <c r="E72" s="53">
        <v>1</v>
      </c>
      <c r="F72" s="60" t="s">
        <v>295</v>
      </c>
      <c r="G72" s="54">
        <v>0</v>
      </c>
      <c r="H72" s="101">
        <v>930.22</v>
      </c>
      <c r="I72" s="101">
        <v>3720.87</v>
      </c>
      <c r="J72" s="102">
        <f t="shared" si="1"/>
        <v>4651.09</v>
      </c>
    </row>
    <row r="73" spans="1:10" ht="14.5" x14ac:dyDescent="0.3">
      <c r="A73" s="55" t="s">
        <v>182</v>
      </c>
      <c r="B73" s="100" t="s">
        <v>39</v>
      </c>
      <c r="C73" s="100" t="s">
        <v>224</v>
      </c>
      <c r="D73" s="94" t="s">
        <v>227</v>
      </c>
      <c r="E73" s="53">
        <v>1</v>
      </c>
      <c r="F73" s="60" t="s">
        <v>296</v>
      </c>
      <c r="G73" s="54">
        <v>0</v>
      </c>
      <c r="H73" s="101">
        <v>431.89</v>
      </c>
      <c r="I73" s="101">
        <v>1727.55</v>
      </c>
      <c r="J73" s="102">
        <f t="shared" si="1"/>
        <v>2159.44</v>
      </c>
    </row>
    <row r="74" spans="1:10" ht="14.5" x14ac:dyDescent="0.3">
      <c r="A74" s="55" t="s">
        <v>199</v>
      </c>
      <c r="B74" s="105" t="s">
        <v>31</v>
      </c>
      <c r="C74" s="100" t="s">
        <v>224</v>
      </c>
      <c r="D74" s="94" t="s">
        <v>227</v>
      </c>
      <c r="E74" s="53">
        <v>1</v>
      </c>
      <c r="F74" s="60" t="s">
        <v>297</v>
      </c>
      <c r="G74" s="54">
        <v>0</v>
      </c>
      <c r="H74" s="101">
        <v>1129.55</v>
      </c>
      <c r="I74" s="101">
        <v>4518.2</v>
      </c>
      <c r="J74" s="102">
        <f t="shared" si="1"/>
        <v>5647.75</v>
      </c>
    </row>
    <row r="75" spans="1:10" ht="14.5" x14ac:dyDescent="0.3">
      <c r="A75" s="55" t="s">
        <v>200</v>
      </c>
      <c r="B75" s="104" t="s">
        <v>33</v>
      </c>
      <c r="C75" s="100" t="s">
        <v>222</v>
      </c>
      <c r="D75" s="122" t="s">
        <v>407</v>
      </c>
      <c r="E75" s="53">
        <v>1</v>
      </c>
      <c r="F75" s="60" t="s">
        <v>298</v>
      </c>
      <c r="G75" s="54">
        <v>0</v>
      </c>
      <c r="H75" s="101"/>
      <c r="I75" s="101">
        <v>3720.87</v>
      </c>
      <c r="J75" s="102">
        <f t="shared" si="1"/>
        <v>3720.87</v>
      </c>
    </row>
    <row r="76" spans="1:10" ht="14.5" x14ac:dyDescent="0.3">
      <c r="A76" s="55" t="s">
        <v>201</v>
      </c>
      <c r="B76" s="100" t="s">
        <v>39</v>
      </c>
      <c r="C76" s="104" t="s">
        <v>219</v>
      </c>
      <c r="D76" s="94" t="s">
        <v>227</v>
      </c>
      <c r="E76" s="53">
        <v>1</v>
      </c>
      <c r="F76" s="60" t="s">
        <v>299</v>
      </c>
      <c r="G76" s="54">
        <v>0</v>
      </c>
      <c r="H76" s="101">
        <v>431.89</v>
      </c>
      <c r="I76" s="101">
        <v>1727.55</v>
      </c>
      <c r="J76" s="102">
        <f t="shared" si="1"/>
        <v>2159.44</v>
      </c>
    </row>
    <row r="77" spans="1:10" ht="14.5" x14ac:dyDescent="0.3">
      <c r="A77" s="55" t="s">
        <v>180</v>
      </c>
      <c r="B77" s="103" t="s">
        <v>37</v>
      </c>
      <c r="C77" s="104" t="s">
        <v>223</v>
      </c>
      <c r="D77" s="94" t="s">
        <v>227</v>
      </c>
      <c r="E77" s="53">
        <v>1</v>
      </c>
      <c r="F77" s="60" t="s">
        <v>273</v>
      </c>
      <c r="G77" s="54">
        <v>0</v>
      </c>
      <c r="H77" s="101">
        <v>664.44</v>
      </c>
      <c r="I77" s="101">
        <v>2657.77</v>
      </c>
      <c r="J77" s="102">
        <f t="shared" si="1"/>
        <v>3322.21</v>
      </c>
    </row>
    <row r="78" spans="1:10" ht="14.5" x14ac:dyDescent="0.3">
      <c r="A78" s="55" t="s">
        <v>202</v>
      </c>
      <c r="B78" s="105" t="s">
        <v>31</v>
      </c>
      <c r="C78" s="100" t="s">
        <v>222</v>
      </c>
      <c r="D78" s="122" t="s">
        <v>407</v>
      </c>
      <c r="E78" s="53">
        <v>1</v>
      </c>
      <c r="F78" s="60" t="s">
        <v>300</v>
      </c>
      <c r="G78" s="54">
        <v>0</v>
      </c>
      <c r="H78" s="101"/>
      <c r="I78" s="101">
        <v>4518.2</v>
      </c>
      <c r="J78" s="102">
        <f t="shared" si="1"/>
        <v>4518.2</v>
      </c>
    </row>
    <row r="79" spans="1:10" ht="14.5" x14ac:dyDescent="0.3">
      <c r="A79" s="55" t="s">
        <v>187</v>
      </c>
      <c r="B79" s="105" t="s">
        <v>25</v>
      </c>
      <c r="C79" s="109" t="s">
        <v>226</v>
      </c>
      <c r="D79" s="94" t="s">
        <v>227</v>
      </c>
      <c r="E79" s="53">
        <v>1</v>
      </c>
      <c r="F79" s="60" t="s">
        <v>301</v>
      </c>
      <c r="G79" s="54">
        <v>0</v>
      </c>
      <c r="H79" s="101">
        <v>1993.32</v>
      </c>
      <c r="I79" s="101">
        <v>7973.3</v>
      </c>
      <c r="J79" s="102">
        <f t="shared" si="1"/>
        <v>9966.6200000000008</v>
      </c>
    </row>
    <row r="80" spans="1:10" ht="14.5" x14ac:dyDescent="0.3">
      <c r="A80" s="55" t="s">
        <v>189</v>
      </c>
      <c r="B80" s="105" t="s">
        <v>31</v>
      </c>
      <c r="C80" s="104" t="s">
        <v>219</v>
      </c>
      <c r="D80" s="94" t="s">
        <v>227</v>
      </c>
      <c r="E80" s="53">
        <v>1</v>
      </c>
      <c r="F80" s="61" t="s">
        <v>302</v>
      </c>
      <c r="G80" s="54">
        <v>0</v>
      </c>
      <c r="H80" s="101">
        <v>1129.55</v>
      </c>
      <c r="I80" s="101">
        <v>4518.2</v>
      </c>
      <c r="J80" s="102">
        <f t="shared" si="1"/>
        <v>5647.75</v>
      </c>
    </row>
    <row r="81" spans="1:10" ht="14.5" x14ac:dyDescent="0.3">
      <c r="A81" s="55" t="s">
        <v>203</v>
      </c>
      <c r="B81" s="105" t="s">
        <v>31</v>
      </c>
      <c r="C81" s="105" t="s">
        <v>226</v>
      </c>
      <c r="D81" s="122" t="s">
        <v>407</v>
      </c>
      <c r="E81" s="53">
        <v>1</v>
      </c>
      <c r="F81" s="60" t="s">
        <v>305</v>
      </c>
      <c r="G81" s="54">
        <v>0</v>
      </c>
      <c r="H81" s="101"/>
      <c r="I81" s="101">
        <v>4518.2</v>
      </c>
      <c r="J81" s="102">
        <f t="shared" si="1"/>
        <v>4518.2</v>
      </c>
    </row>
    <row r="82" spans="1:10" ht="14.5" x14ac:dyDescent="0.3">
      <c r="A82" s="55" t="s">
        <v>185</v>
      </c>
      <c r="B82" s="105" t="s">
        <v>29</v>
      </c>
      <c r="C82" s="104" t="s">
        <v>223</v>
      </c>
      <c r="D82" s="122" t="s">
        <v>407</v>
      </c>
      <c r="E82" s="53">
        <v>1</v>
      </c>
      <c r="F82" s="61" t="s">
        <v>306</v>
      </c>
      <c r="G82" s="54">
        <v>0</v>
      </c>
      <c r="H82" s="101"/>
      <c r="I82" s="101">
        <v>4916.8599999999997</v>
      </c>
      <c r="J82" s="102">
        <f t="shared" si="1"/>
        <v>4916.8599999999997</v>
      </c>
    </row>
    <row r="83" spans="1:10" ht="14.5" x14ac:dyDescent="0.3">
      <c r="A83" s="55" t="s">
        <v>182</v>
      </c>
      <c r="B83" s="100" t="s">
        <v>39</v>
      </c>
      <c r="C83" s="100" t="s">
        <v>220</v>
      </c>
      <c r="D83" s="122" t="s">
        <v>386</v>
      </c>
      <c r="E83" s="53">
        <v>1</v>
      </c>
      <c r="F83" s="90" t="s">
        <v>386</v>
      </c>
      <c r="G83" s="54">
        <v>0</v>
      </c>
      <c r="H83" s="101">
        <v>431.89</v>
      </c>
      <c r="I83" s="101">
        <v>1727.55</v>
      </c>
      <c r="J83" s="102">
        <f t="shared" si="1"/>
        <v>2159.44</v>
      </c>
    </row>
    <row r="84" spans="1:10" ht="14.5" x14ac:dyDescent="0.3">
      <c r="A84" s="55" t="s">
        <v>182</v>
      </c>
      <c r="B84" s="100" t="s">
        <v>39</v>
      </c>
      <c r="C84" s="103" t="s">
        <v>221</v>
      </c>
      <c r="D84" s="94" t="s">
        <v>227</v>
      </c>
      <c r="E84" s="53">
        <v>1</v>
      </c>
      <c r="F84" s="60" t="s">
        <v>307</v>
      </c>
      <c r="G84" s="54">
        <v>0</v>
      </c>
      <c r="H84" s="101">
        <v>431.89</v>
      </c>
      <c r="I84" s="101">
        <v>1727.55</v>
      </c>
      <c r="J84" s="102">
        <f t="shared" si="1"/>
        <v>2159.44</v>
      </c>
    </row>
    <row r="85" spans="1:10" ht="14.5" x14ac:dyDescent="0.3">
      <c r="A85" s="55" t="s">
        <v>183</v>
      </c>
      <c r="B85" s="104" t="s">
        <v>27</v>
      </c>
      <c r="C85" s="105" t="s">
        <v>226</v>
      </c>
      <c r="D85" s="94" t="s">
        <v>227</v>
      </c>
      <c r="E85" s="53">
        <v>1</v>
      </c>
      <c r="F85" s="61" t="s">
        <v>309</v>
      </c>
      <c r="G85" s="54">
        <v>0</v>
      </c>
      <c r="H85" s="101">
        <v>1461.77</v>
      </c>
      <c r="I85" s="101">
        <v>5847.08</v>
      </c>
      <c r="J85" s="102">
        <f t="shared" si="1"/>
        <v>7308.85</v>
      </c>
    </row>
    <row r="86" spans="1:10" ht="14.5" x14ac:dyDescent="0.3">
      <c r="A86" s="55" t="s">
        <v>204</v>
      </c>
      <c r="B86" s="105" t="s">
        <v>41</v>
      </c>
      <c r="C86" s="103" t="s">
        <v>221</v>
      </c>
      <c r="D86" s="94" t="s">
        <v>227</v>
      </c>
      <c r="E86" s="53">
        <v>1</v>
      </c>
      <c r="F86" s="60" t="s">
        <v>310</v>
      </c>
      <c r="G86" s="54">
        <v>0</v>
      </c>
      <c r="H86" s="101">
        <v>265.77999999999997</v>
      </c>
      <c r="I86" s="106">
        <v>1063.1099999999999</v>
      </c>
      <c r="J86" s="107">
        <f t="shared" si="1"/>
        <v>1328.8899999999999</v>
      </c>
    </row>
    <row r="87" spans="1:10" ht="14.5" x14ac:dyDescent="0.3">
      <c r="A87" s="55" t="s">
        <v>199</v>
      </c>
      <c r="B87" s="105" t="s">
        <v>31</v>
      </c>
      <c r="C87" s="100" t="s">
        <v>224</v>
      </c>
      <c r="D87" s="94" t="s">
        <v>227</v>
      </c>
      <c r="E87" s="53">
        <v>1</v>
      </c>
      <c r="F87" s="60" t="s">
        <v>311</v>
      </c>
      <c r="G87" s="54">
        <v>0</v>
      </c>
      <c r="H87" s="101">
        <v>1129.55</v>
      </c>
      <c r="I87" s="101">
        <v>4518.2</v>
      </c>
      <c r="J87" s="102">
        <f t="shared" si="1"/>
        <v>5647.75</v>
      </c>
    </row>
    <row r="88" spans="1:10" ht="14.5" x14ac:dyDescent="0.3">
      <c r="A88" s="55" t="s">
        <v>181</v>
      </c>
      <c r="B88" s="104" t="s">
        <v>33</v>
      </c>
      <c r="C88" s="105" t="s">
        <v>226</v>
      </c>
      <c r="D88" s="94" t="s">
        <v>227</v>
      </c>
      <c r="E88" s="53">
        <v>1</v>
      </c>
      <c r="F88" s="60" t="s">
        <v>312</v>
      </c>
      <c r="G88" s="54">
        <v>0</v>
      </c>
      <c r="H88" s="101">
        <v>930.22</v>
      </c>
      <c r="I88" s="101">
        <v>3720.87</v>
      </c>
      <c r="J88" s="102">
        <f t="shared" si="1"/>
        <v>4651.09</v>
      </c>
    </row>
    <row r="89" spans="1:10" ht="14.5" x14ac:dyDescent="0.3">
      <c r="A89" s="55" t="s">
        <v>185</v>
      </c>
      <c r="B89" s="105" t="s">
        <v>29</v>
      </c>
      <c r="C89" s="100" t="s">
        <v>225</v>
      </c>
      <c r="D89" s="94" t="s">
        <v>227</v>
      </c>
      <c r="E89" s="53">
        <v>1</v>
      </c>
      <c r="F89" s="60" t="s">
        <v>240</v>
      </c>
      <c r="G89" s="54">
        <v>0</v>
      </c>
      <c r="H89" s="101">
        <v>1229.22</v>
      </c>
      <c r="I89" s="101">
        <v>4916.8599999999997</v>
      </c>
      <c r="J89" s="102">
        <f t="shared" si="1"/>
        <v>6146.08</v>
      </c>
    </row>
    <row r="90" spans="1:10" ht="14.5" x14ac:dyDescent="0.3">
      <c r="A90" s="55" t="s">
        <v>189</v>
      </c>
      <c r="B90" s="105" t="s">
        <v>31</v>
      </c>
      <c r="C90" s="103" t="s">
        <v>225</v>
      </c>
      <c r="D90" s="94" t="s">
        <v>227</v>
      </c>
      <c r="E90" s="53">
        <v>1</v>
      </c>
      <c r="F90" s="60" t="s">
        <v>314</v>
      </c>
      <c r="G90" s="54">
        <v>0</v>
      </c>
      <c r="H90" s="101">
        <v>1129.55</v>
      </c>
      <c r="I90" s="101">
        <v>4518.2</v>
      </c>
      <c r="J90" s="102">
        <f t="shared" si="1"/>
        <v>5647.75</v>
      </c>
    </row>
    <row r="91" spans="1:10" ht="14.5" x14ac:dyDescent="0.3">
      <c r="A91" s="55" t="s">
        <v>185</v>
      </c>
      <c r="B91" s="105" t="s">
        <v>29</v>
      </c>
      <c r="C91" s="104" t="s">
        <v>219</v>
      </c>
      <c r="D91" s="94" t="s">
        <v>227</v>
      </c>
      <c r="E91" s="53">
        <v>1</v>
      </c>
      <c r="F91" s="92" t="s">
        <v>388</v>
      </c>
      <c r="G91" s="54">
        <v>0</v>
      </c>
      <c r="H91" s="101">
        <v>1229.22</v>
      </c>
      <c r="I91" s="101">
        <v>4916.8599999999997</v>
      </c>
      <c r="J91" s="102">
        <f t="shared" si="1"/>
        <v>6146.08</v>
      </c>
    </row>
    <row r="92" spans="1:10" ht="14.5" x14ac:dyDescent="0.3">
      <c r="A92" s="55" t="s">
        <v>180</v>
      </c>
      <c r="B92" s="103" t="s">
        <v>37</v>
      </c>
      <c r="C92" s="100" t="s">
        <v>220</v>
      </c>
      <c r="D92" s="94" t="s">
        <v>227</v>
      </c>
      <c r="E92" s="53">
        <v>1</v>
      </c>
      <c r="F92" s="60" t="s">
        <v>371</v>
      </c>
      <c r="G92" s="54">
        <v>0</v>
      </c>
      <c r="H92" s="101">
        <v>664.44</v>
      </c>
      <c r="I92" s="101">
        <v>2657.77</v>
      </c>
      <c r="J92" s="102">
        <f t="shared" si="1"/>
        <v>3322.21</v>
      </c>
    </row>
    <row r="93" spans="1:10" ht="14.5" x14ac:dyDescent="0.3">
      <c r="A93" s="55" t="s">
        <v>207</v>
      </c>
      <c r="B93" s="104" t="s">
        <v>27</v>
      </c>
      <c r="C93" s="103" t="s">
        <v>225</v>
      </c>
      <c r="D93" s="94" t="s">
        <v>227</v>
      </c>
      <c r="E93" s="53">
        <v>1</v>
      </c>
      <c r="F93" s="60" t="s">
        <v>320</v>
      </c>
      <c r="G93" s="54">
        <v>0</v>
      </c>
      <c r="H93" s="101">
        <v>1461.77</v>
      </c>
      <c r="I93" s="101">
        <v>5847.08</v>
      </c>
      <c r="J93" s="102">
        <f t="shared" si="1"/>
        <v>7308.85</v>
      </c>
    </row>
    <row r="94" spans="1:10" ht="14.5" x14ac:dyDescent="0.3">
      <c r="A94" s="55" t="s">
        <v>181</v>
      </c>
      <c r="B94" s="104" t="s">
        <v>33</v>
      </c>
      <c r="C94" s="104" t="s">
        <v>219</v>
      </c>
      <c r="D94" s="94" t="s">
        <v>227</v>
      </c>
      <c r="E94" s="53">
        <v>1</v>
      </c>
      <c r="F94" s="60" t="s">
        <v>321</v>
      </c>
      <c r="G94" s="54">
        <v>0</v>
      </c>
      <c r="H94" s="101">
        <v>930.22</v>
      </c>
      <c r="I94" s="101">
        <v>3720.87</v>
      </c>
      <c r="J94" s="102">
        <f t="shared" si="1"/>
        <v>4651.09</v>
      </c>
    </row>
    <row r="95" spans="1:10" ht="14.5" x14ac:dyDescent="0.3">
      <c r="A95" s="55" t="s">
        <v>182</v>
      </c>
      <c r="B95" s="100" t="s">
        <v>39</v>
      </c>
      <c r="C95" s="100" t="s">
        <v>224</v>
      </c>
      <c r="D95" s="94" t="s">
        <v>227</v>
      </c>
      <c r="E95" s="53">
        <v>1</v>
      </c>
      <c r="F95" s="60" t="s">
        <v>322</v>
      </c>
      <c r="G95" s="54">
        <v>0</v>
      </c>
      <c r="H95" s="101">
        <v>431.89</v>
      </c>
      <c r="I95" s="101">
        <v>1727.55</v>
      </c>
      <c r="J95" s="102">
        <f t="shared" si="1"/>
        <v>2159.44</v>
      </c>
    </row>
    <row r="96" spans="1:10" ht="14.5" x14ac:dyDescent="0.3">
      <c r="A96" s="55" t="s">
        <v>182</v>
      </c>
      <c r="B96" s="100" t="s">
        <v>39</v>
      </c>
      <c r="C96" s="104" t="s">
        <v>219</v>
      </c>
      <c r="D96" s="94" t="s">
        <v>227</v>
      </c>
      <c r="E96" s="53">
        <v>1</v>
      </c>
      <c r="F96" s="60" t="s">
        <v>323</v>
      </c>
      <c r="G96" s="54">
        <v>0</v>
      </c>
      <c r="H96" s="101">
        <v>431.89</v>
      </c>
      <c r="I96" s="101">
        <v>1727.55</v>
      </c>
      <c r="J96" s="102">
        <f t="shared" si="1"/>
        <v>2159.44</v>
      </c>
    </row>
    <row r="97" spans="1:10" ht="14.5" x14ac:dyDescent="0.3">
      <c r="A97" s="55" t="s">
        <v>182</v>
      </c>
      <c r="B97" s="100" t="s">
        <v>39</v>
      </c>
      <c r="C97" s="104" t="s">
        <v>219</v>
      </c>
      <c r="D97" s="94" t="s">
        <v>227</v>
      </c>
      <c r="E97" s="53">
        <v>1</v>
      </c>
      <c r="F97" s="60" t="s">
        <v>324</v>
      </c>
      <c r="G97" s="54">
        <v>0</v>
      </c>
      <c r="H97" s="101">
        <v>431.89</v>
      </c>
      <c r="I97" s="101">
        <v>1727.55</v>
      </c>
      <c r="J97" s="102">
        <f t="shared" si="1"/>
        <v>2159.44</v>
      </c>
    </row>
    <row r="98" spans="1:10" ht="14.5" x14ac:dyDescent="0.3">
      <c r="A98" s="55" t="s">
        <v>216</v>
      </c>
      <c r="B98" s="105"/>
      <c r="C98" s="108" t="s">
        <v>222</v>
      </c>
      <c r="D98" s="94" t="s">
        <v>227</v>
      </c>
      <c r="E98" s="53">
        <v>1</v>
      </c>
      <c r="F98" s="90" t="s">
        <v>372</v>
      </c>
      <c r="G98" s="54">
        <v>0</v>
      </c>
      <c r="H98" s="110">
        <v>8100</v>
      </c>
      <c r="I98" s="110">
        <v>18900</v>
      </c>
      <c r="J98" s="111">
        <f t="shared" si="1"/>
        <v>27000</v>
      </c>
    </row>
    <row r="99" spans="1:10" ht="14.5" x14ac:dyDescent="0.3">
      <c r="A99" s="55" t="s">
        <v>183</v>
      </c>
      <c r="B99" s="104" t="s">
        <v>27</v>
      </c>
      <c r="C99" s="100" t="s">
        <v>220</v>
      </c>
      <c r="D99" s="94" t="s">
        <v>227</v>
      </c>
      <c r="E99" s="53">
        <v>1</v>
      </c>
      <c r="F99" s="61" t="s">
        <v>327</v>
      </c>
      <c r="G99" s="54">
        <v>0</v>
      </c>
      <c r="H99" s="101">
        <v>1461.77</v>
      </c>
      <c r="I99" s="101">
        <v>5847.08</v>
      </c>
      <c r="J99" s="102">
        <f t="shared" si="1"/>
        <v>7308.85</v>
      </c>
    </row>
    <row r="100" spans="1:10" ht="14.5" x14ac:dyDescent="0.3">
      <c r="A100" s="55" t="s">
        <v>201</v>
      </c>
      <c r="B100" s="100" t="s">
        <v>39</v>
      </c>
      <c r="C100" s="105" t="s">
        <v>226</v>
      </c>
      <c r="D100" s="94" t="s">
        <v>227</v>
      </c>
      <c r="E100" s="53">
        <v>1</v>
      </c>
      <c r="F100" s="60" t="s">
        <v>328</v>
      </c>
      <c r="G100" s="54">
        <v>0</v>
      </c>
      <c r="H100" s="101">
        <v>431.89</v>
      </c>
      <c r="I100" s="101">
        <v>1727.55</v>
      </c>
      <c r="J100" s="102">
        <f t="shared" si="1"/>
        <v>2159.44</v>
      </c>
    </row>
    <row r="101" spans="1:10" ht="14.5" x14ac:dyDescent="0.3">
      <c r="A101" s="55" t="s">
        <v>199</v>
      </c>
      <c r="B101" s="105" t="s">
        <v>31</v>
      </c>
      <c r="C101" s="104" t="s">
        <v>219</v>
      </c>
      <c r="D101" s="94" t="s">
        <v>227</v>
      </c>
      <c r="E101" s="53">
        <v>1</v>
      </c>
      <c r="F101" s="60" t="s">
        <v>329</v>
      </c>
      <c r="G101" s="54">
        <v>0</v>
      </c>
      <c r="H101" s="101">
        <v>1129.55</v>
      </c>
      <c r="I101" s="101">
        <v>4518.2</v>
      </c>
      <c r="J101" s="102">
        <f t="shared" si="1"/>
        <v>5647.75</v>
      </c>
    </row>
    <row r="102" spans="1:10" ht="14.5" x14ac:dyDescent="0.3">
      <c r="A102" s="55" t="s">
        <v>199</v>
      </c>
      <c r="B102" s="105" t="s">
        <v>31</v>
      </c>
      <c r="C102" s="104" t="s">
        <v>219</v>
      </c>
      <c r="D102" s="94" t="s">
        <v>227</v>
      </c>
      <c r="E102" s="53">
        <v>1</v>
      </c>
      <c r="F102" s="60" t="s">
        <v>331</v>
      </c>
      <c r="G102" s="54">
        <v>0</v>
      </c>
      <c r="H102" s="101">
        <v>1129.55</v>
      </c>
      <c r="I102" s="101">
        <v>4518.2</v>
      </c>
      <c r="J102" s="102">
        <f t="shared" si="1"/>
        <v>5647.75</v>
      </c>
    </row>
    <row r="103" spans="1:10" ht="14.5" x14ac:dyDescent="0.3">
      <c r="A103" s="55" t="s">
        <v>185</v>
      </c>
      <c r="B103" s="105" t="s">
        <v>29</v>
      </c>
      <c r="C103" s="100" t="s">
        <v>222</v>
      </c>
      <c r="D103" s="94" t="s">
        <v>227</v>
      </c>
      <c r="E103" s="53">
        <v>1</v>
      </c>
      <c r="F103" s="89" t="s">
        <v>315</v>
      </c>
      <c r="G103" s="54">
        <v>0</v>
      </c>
      <c r="H103" s="101">
        <v>1229.22</v>
      </c>
      <c r="I103" s="101">
        <v>4916.8599999999997</v>
      </c>
      <c r="J103" s="102">
        <f t="shared" si="1"/>
        <v>6146.08</v>
      </c>
    </row>
    <row r="104" spans="1:10" ht="14.5" x14ac:dyDescent="0.3">
      <c r="A104" s="55" t="s">
        <v>210</v>
      </c>
      <c r="B104" s="105"/>
      <c r="C104" s="103" t="s">
        <v>221</v>
      </c>
      <c r="D104" s="94" t="s">
        <v>227</v>
      </c>
      <c r="E104" s="53">
        <v>1</v>
      </c>
      <c r="F104" s="60" t="s">
        <v>332</v>
      </c>
      <c r="G104" s="54">
        <v>0</v>
      </c>
      <c r="H104" s="101">
        <v>3198</v>
      </c>
      <c r="I104" s="101">
        <v>12792</v>
      </c>
      <c r="J104" s="102">
        <f t="shared" si="1"/>
        <v>15990</v>
      </c>
    </row>
    <row r="105" spans="1:10" ht="14.5" x14ac:dyDescent="0.3">
      <c r="A105" s="55" t="s">
        <v>187</v>
      </c>
      <c r="B105" s="105" t="s">
        <v>25</v>
      </c>
      <c r="C105" s="100" t="s">
        <v>222</v>
      </c>
      <c r="D105" s="122" t="s">
        <v>461</v>
      </c>
      <c r="E105" s="53">
        <v>1</v>
      </c>
      <c r="F105" s="60" t="s">
        <v>334</v>
      </c>
      <c r="G105" s="54">
        <v>0</v>
      </c>
      <c r="H105" s="101"/>
      <c r="I105" s="101">
        <v>7973.3</v>
      </c>
      <c r="J105" s="102">
        <f t="shared" si="1"/>
        <v>7973.3</v>
      </c>
    </row>
    <row r="106" spans="1:10" ht="14.5" x14ac:dyDescent="0.3">
      <c r="A106" s="55" t="s">
        <v>189</v>
      </c>
      <c r="B106" s="105" t="s">
        <v>31</v>
      </c>
      <c r="C106" s="103" t="s">
        <v>221</v>
      </c>
      <c r="D106" s="94" t="s">
        <v>227</v>
      </c>
      <c r="E106" s="53">
        <v>1</v>
      </c>
      <c r="F106" s="61" t="s">
        <v>335</v>
      </c>
      <c r="G106" s="54">
        <v>0</v>
      </c>
      <c r="H106" s="101">
        <v>1129.55</v>
      </c>
      <c r="I106" s="101">
        <v>4518.2</v>
      </c>
      <c r="J106" s="102">
        <f t="shared" si="1"/>
        <v>5647.75</v>
      </c>
    </row>
    <row r="107" spans="1:10" ht="14.5" x14ac:dyDescent="0.3">
      <c r="A107" s="55" t="s">
        <v>185</v>
      </c>
      <c r="B107" s="105" t="s">
        <v>29</v>
      </c>
      <c r="C107" s="104" t="s">
        <v>223</v>
      </c>
      <c r="D107" s="94" t="s">
        <v>227</v>
      </c>
      <c r="E107" s="53">
        <v>1</v>
      </c>
      <c r="F107" s="61" t="s">
        <v>336</v>
      </c>
      <c r="G107" s="54">
        <v>0</v>
      </c>
      <c r="H107" s="101">
        <v>1229.22</v>
      </c>
      <c r="I107" s="101">
        <v>4916.8599999999997</v>
      </c>
      <c r="J107" s="102">
        <f t="shared" si="1"/>
        <v>6146.08</v>
      </c>
    </row>
    <row r="108" spans="1:10" ht="14.5" x14ac:dyDescent="0.3">
      <c r="A108" s="55" t="s">
        <v>182</v>
      </c>
      <c r="B108" s="100" t="s">
        <v>39</v>
      </c>
      <c r="C108" s="100" t="s">
        <v>220</v>
      </c>
      <c r="D108" s="94" t="s">
        <v>227</v>
      </c>
      <c r="E108" s="53">
        <v>1</v>
      </c>
      <c r="F108" s="90" t="s">
        <v>234</v>
      </c>
      <c r="G108" s="54">
        <v>0</v>
      </c>
      <c r="H108" s="101">
        <v>431.89</v>
      </c>
      <c r="I108" s="101">
        <v>1727.55</v>
      </c>
      <c r="J108" s="102">
        <f t="shared" si="1"/>
        <v>2159.44</v>
      </c>
    </row>
    <row r="109" spans="1:10" ht="14.5" x14ac:dyDescent="0.3">
      <c r="A109" s="55" t="s">
        <v>211</v>
      </c>
      <c r="B109" s="105" t="s">
        <v>41</v>
      </c>
      <c r="C109" s="105" t="s">
        <v>226</v>
      </c>
      <c r="D109" s="122" t="s">
        <v>407</v>
      </c>
      <c r="E109" s="53">
        <v>1</v>
      </c>
      <c r="F109" s="60" t="s">
        <v>339</v>
      </c>
      <c r="G109" s="54">
        <v>0</v>
      </c>
      <c r="H109" s="101"/>
      <c r="I109" s="106">
        <v>1063.1099999999999</v>
      </c>
      <c r="J109" s="107">
        <f t="shared" si="1"/>
        <v>1063.1099999999999</v>
      </c>
    </row>
    <row r="110" spans="1:10" ht="14.5" x14ac:dyDescent="0.3">
      <c r="A110" s="55" t="s">
        <v>183</v>
      </c>
      <c r="B110" s="104" t="s">
        <v>27</v>
      </c>
      <c r="C110" s="100" t="s">
        <v>222</v>
      </c>
      <c r="D110" s="94" t="s">
        <v>227</v>
      </c>
      <c r="E110" s="53">
        <v>1</v>
      </c>
      <c r="F110" s="90" t="s">
        <v>241</v>
      </c>
      <c r="G110" s="54">
        <v>0</v>
      </c>
      <c r="H110" s="101">
        <v>1461.77</v>
      </c>
      <c r="I110" s="101">
        <v>5847.08</v>
      </c>
      <c r="J110" s="102">
        <f t="shared" si="1"/>
        <v>7308.85</v>
      </c>
    </row>
    <row r="111" spans="1:10" ht="14.5" x14ac:dyDescent="0.3">
      <c r="A111" s="55" t="s">
        <v>180</v>
      </c>
      <c r="B111" s="103" t="s">
        <v>37</v>
      </c>
      <c r="C111" s="100" t="s">
        <v>224</v>
      </c>
      <c r="D111" s="94" t="s">
        <v>227</v>
      </c>
      <c r="E111" s="53">
        <v>1</v>
      </c>
      <c r="F111" s="60" t="s">
        <v>340</v>
      </c>
      <c r="G111" s="54">
        <v>0</v>
      </c>
      <c r="H111" s="101">
        <v>664.44</v>
      </c>
      <c r="I111" s="101">
        <v>2657.77</v>
      </c>
      <c r="J111" s="102">
        <f t="shared" si="1"/>
        <v>3322.21</v>
      </c>
    </row>
    <row r="112" spans="1:10" ht="14.5" x14ac:dyDescent="0.3">
      <c r="A112" s="55" t="s">
        <v>180</v>
      </c>
      <c r="B112" s="103" t="s">
        <v>37</v>
      </c>
      <c r="C112" s="104" t="s">
        <v>223</v>
      </c>
      <c r="D112" s="94" t="s">
        <v>227</v>
      </c>
      <c r="E112" s="53">
        <v>1</v>
      </c>
      <c r="F112" s="60" t="s">
        <v>341</v>
      </c>
      <c r="G112" s="54">
        <v>0</v>
      </c>
      <c r="H112" s="101">
        <v>664.44</v>
      </c>
      <c r="I112" s="101">
        <v>2657.77</v>
      </c>
      <c r="J112" s="102">
        <f t="shared" si="1"/>
        <v>3322.21</v>
      </c>
    </row>
    <row r="113" spans="1:10" ht="14.5" x14ac:dyDescent="0.3">
      <c r="A113" s="55" t="s">
        <v>189</v>
      </c>
      <c r="B113" s="105" t="s">
        <v>31</v>
      </c>
      <c r="C113" s="104" t="s">
        <v>219</v>
      </c>
      <c r="D113" s="94" t="s">
        <v>227</v>
      </c>
      <c r="E113" s="53">
        <v>1</v>
      </c>
      <c r="F113" s="61" t="s">
        <v>342</v>
      </c>
      <c r="G113" s="54">
        <v>0</v>
      </c>
      <c r="H113" s="101">
        <v>1129.55</v>
      </c>
      <c r="I113" s="101">
        <v>4518.2</v>
      </c>
      <c r="J113" s="102">
        <f t="shared" si="1"/>
        <v>5647.75</v>
      </c>
    </row>
    <row r="114" spans="1:10" ht="14.5" x14ac:dyDescent="0.3">
      <c r="A114" s="55" t="s">
        <v>188</v>
      </c>
      <c r="B114" s="105" t="s">
        <v>35</v>
      </c>
      <c r="C114" s="100" t="s">
        <v>222</v>
      </c>
      <c r="D114" s="94" t="s">
        <v>227</v>
      </c>
      <c r="E114" s="53">
        <v>1</v>
      </c>
      <c r="F114" s="60" t="s">
        <v>343</v>
      </c>
      <c r="G114" s="54">
        <v>0</v>
      </c>
      <c r="H114" s="101">
        <v>807.29</v>
      </c>
      <c r="I114" s="101">
        <v>3229.18</v>
      </c>
      <c r="J114" s="102">
        <f t="shared" si="1"/>
        <v>4036.47</v>
      </c>
    </row>
    <row r="115" spans="1:10" ht="14.5" x14ac:dyDescent="0.3">
      <c r="A115" s="55" t="s">
        <v>189</v>
      </c>
      <c r="B115" s="105" t="s">
        <v>31</v>
      </c>
      <c r="C115" s="104" t="s">
        <v>219</v>
      </c>
      <c r="D115" s="94" t="s">
        <v>227</v>
      </c>
      <c r="E115" s="53">
        <v>1</v>
      </c>
      <c r="F115" s="60" t="s">
        <v>344</v>
      </c>
      <c r="G115" s="54">
        <v>0</v>
      </c>
      <c r="H115" s="101">
        <v>1129.55</v>
      </c>
      <c r="I115" s="101">
        <v>4518.2</v>
      </c>
      <c r="J115" s="102">
        <f t="shared" si="1"/>
        <v>5647.75</v>
      </c>
    </row>
    <row r="116" spans="1:10" ht="14.5" x14ac:dyDescent="0.3">
      <c r="A116" s="55" t="s">
        <v>180</v>
      </c>
      <c r="B116" s="103" t="s">
        <v>37</v>
      </c>
      <c r="C116" s="100" t="s">
        <v>222</v>
      </c>
      <c r="D116" s="94" t="s">
        <v>227</v>
      </c>
      <c r="E116" s="53">
        <v>1</v>
      </c>
      <c r="F116" s="61" t="s">
        <v>345</v>
      </c>
      <c r="G116" s="54">
        <v>0</v>
      </c>
      <c r="H116" s="101">
        <v>664.44</v>
      </c>
      <c r="I116" s="101">
        <v>2657.77</v>
      </c>
      <c r="J116" s="102">
        <f t="shared" si="1"/>
        <v>3322.21</v>
      </c>
    </row>
    <row r="117" spans="1:10" ht="14.5" x14ac:dyDescent="0.3">
      <c r="A117" s="55" t="s">
        <v>180</v>
      </c>
      <c r="B117" s="103" t="s">
        <v>37</v>
      </c>
      <c r="C117" s="104" t="s">
        <v>219</v>
      </c>
      <c r="D117" s="94" t="s">
        <v>227</v>
      </c>
      <c r="E117" s="53">
        <v>1</v>
      </c>
      <c r="F117" s="60" t="s">
        <v>346</v>
      </c>
      <c r="G117" s="54">
        <v>0</v>
      </c>
      <c r="H117" s="101">
        <v>664.44</v>
      </c>
      <c r="I117" s="101">
        <v>2657.77</v>
      </c>
      <c r="J117" s="102">
        <f t="shared" si="1"/>
        <v>3322.21</v>
      </c>
    </row>
    <row r="118" spans="1:10" ht="14.5" x14ac:dyDescent="0.3">
      <c r="A118" s="55" t="s">
        <v>180</v>
      </c>
      <c r="B118" s="103" t="s">
        <v>37</v>
      </c>
      <c r="C118" s="105" t="s">
        <v>226</v>
      </c>
      <c r="D118" s="94" t="s">
        <v>227</v>
      </c>
      <c r="E118" s="53">
        <v>1</v>
      </c>
      <c r="F118" s="61" t="s">
        <v>347</v>
      </c>
      <c r="G118" s="54">
        <v>0</v>
      </c>
      <c r="H118" s="101">
        <v>664.44</v>
      </c>
      <c r="I118" s="101">
        <v>2657.77</v>
      </c>
      <c r="J118" s="102">
        <f t="shared" si="1"/>
        <v>3322.21</v>
      </c>
    </row>
    <row r="119" spans="1:10" ht="14.5" x14ac:dyDescent="0.3">
      <c r="A119" s="55" t="s">
        <v>213</v>
      </c>
      <c r="B119" s="104" t="s">
        <v>27</v>
      </c>
      <c r="C119" s="100" t="s">
        <v>220</v>
      </c>
      <c r="D119" s="94" t="s">
        <v>227</v>
      </c>
      <c r="E119" s="53">
        <v>1</v>
      </c>
      <c r="F119" s="90" t="s">
        <v>354</v>
      </c>
      <c r="G119" s="54">
        <v>0</v>
      </c>
      <c r="H119" s="101">
        <v>1461.77</v>
      </c>
      <c r="I119" s="101">
        <v>5847.08</v>
      </c>
      <c r="J119" s="102">
        <f t="shared" si="1"/>
        <v>7308.85</v>
      </c>
    </row>
    <row r="120" spans="1:10" ht="14.5" x14ac:dyDescent="0.3">
      <c r="A120" s="55" t="s">
        <v>195</v>
      </c>
      <c r="B120" s="105" t="s">
        <v>41</v>
      </c>
      <c r="C120" s="104" t="s">
        <v>219</v>
      </c>
      <c r="D120" s="94" t="s">
        <v>227</v>
      </c>
      <c r="E120" s="53">
        <v>1</v>
      </c>
      <c r="F120" s="90" t="s">
        <v>337</v>
      </c>
      <c r="G120" s="54">
        <v>0</v>
      </c>
      <c r="H120" s="101">
        <v>265.77999999999997</v>
      </c>
      <c r="I120" s="106">
        <v>1063.1099999999999</v>
      </c>
      <c r="J120" s="107">
        <f t="shared" si="1"/>
        <v>1328.8899999999999</v>
      </c>
    </row>
    <row r="121" spans="1:10" ht="14.5" x14ac:dyDescent="0.3">
      <c r="A121" s="55" t="s">
        <v>196</v>
      </c>
      <c r="B121" s="104" t="s">
        <v>33</v>
      </c>
      <c r="C121" s="100" t="s">
        <v>225</v>
      </c>
      <c r="D121" s="122" t="s">
        <v>386</v>
      </c>
      <c r="E121" s="53">
        <v>1</v>
      </c>
      <c r="F121" s="60" t="s">
        <v>386</v>
      </c>
      <c r="G121" s="54">
        <v>0</v>
      </c>
      <c r="H121" s="101">
        <v>930.22</v>
      </c>
      <c r="I121" s="101">
        <v>3720.87</v>
      </c>
      <c r="J121" s="102">
        <f t="shared" si="1"/>
        <v>4651.09</v>
      </c>
    </row>
    <row r="122" spans="1:10" ht="14.5" x14ac:dyDescent="0.3">
      <c r="A122" s="55" t="s">
        <v>195</v>
      </c>
      <c r="B122" s="105" t="s">
        <v>41</v>
      </c>
      <c r="C122" s="103" t="s">
        <v>225</v>
      </c>
      <c r="D122" s="94" t="s">
        <v>227</v>
      </c>
      <c r="E122" s="53">
        <v>1</v>
      </c>
      <c r="F122" s="60" t="s">
        <v>348</v>
      </c>
      <c r="G122" s="54">
        <v>0</v>
      </c>
      <c r="H122" s="101">
        <v>265.77999999999997</v>
      </c>
      <c r="I122" s="106">
        <v>1063.1099999999999</v>
      </c>
      <c r="J122" s="107">
        <f t="shared" si="1"/>
        <v>1328.8899999999999</v>
      </c>
    </row>
    <row r="123" spans="1:10" ht="14.5" x14ac:dyDescent="0.3">
      <c r="A123" s="55" t="s">
        <v>207</v>
      </c>
      <c r="B123" s="104" t="s">
        <v>27</v>
      </c>
      <c r="C123" s="103" t="s">
        <v>221</v>
      </c>
      <c r="D123" s="94" t="s">
        <v>227</v>
      </c>
      <c r="E123" s="53">
        <v>1</v>
      </c>
      <c r="F123" s="60" t="s">
        <v>350</v>
      </c>
      <c r="G123" s="54">
        <v>0</v>
      </c>
      <c r="H123" s="101">
        <v>1461.77</v>
      </c>
      <c r="I123" s="101">
        <v>5847.08</v>
      </c>
      <c r="J123" s="102">
        <f t="shared" si="1"/>
        <v>7308.85</v>
      </c>
    </row>
    <row r="124" spans="1:10" ht="14.5" x14ac:dyDescent="0.3">
      <c r="A124" s="55" t="s">
        <v>189</v>
      </c>
      <c r="B124" s="105" t="s">
        <v>31</v>
      </c>
      <c r="C124" s="104" t="s">
        <v>219</v>
      </c>
      <c r="D124" s="122" t="s">
        <v>407</v>
      </c>
      <c r="E124" s="53">
        <v>1</v>
      </c>
      <c r="F124" s="60" t="s">
        <v>351</v>
      </c>
      <c r="G124" s="54">
        <v>0</v>
      </c>
      <c r="H124" s="101"/>
      <c r="I124" s="101">
        <v>4518.2</v>
      </c>
      <c r="J124" s="102">
        <f t="shared" si="1"/>
        <v>4518.2</v>
      </c>
    </row>
    <row r="125" spans="1:10" ht="14.5" x14ac:dyDescent="0.3">
      <c r="A125" s="55" t="s">
        <v>180</v>
      </c>
      <c r="B125" s="103" t="s">
        <v>37</v>
      </c>
      <c r="C125" s="104" t="s">
        <v>219</v>
      </c>
      <c r="D125" s="94" t="s">
        <v>227</v>
      </c>
      <c r="E125" s="53">
        <v>1</v>
      </c>
      <c r="F125" s="60" t="s">
        <v>352</v>
      </c>
      <c r="G125" s="54">
        <v>0</v>
      </c>
      <c r="H125" s="101">
        <v>664.44</v>
      </c>
      <c r="I125" s="101">
        <v>2657.77</v>
      </c>
      <c r="J125" s="102">
        <f t="shared" si="1"/>
        <v>3322.21</v>
      </c>
    </row>
    <row r="126" spans="1:10" ht="14.5" x14ac:dyDescent="0.3">
      <c r="A126" s="55" t="s">
        <v>212</v>
      </c>
      <c r="B126" s="104" t="s">
        <v>33</v>
      </c>
      <c r="C126" s="105" t="s">
        <v>226</v>
      </c>
      <c r="D126" s="122" t="s">
        <v>407</v>
      </c>
      <c r="E126" s="53">
        <v>1</v>
      </c>
      <c r="F126" s="60" t="s">
        <v>353</v>
      </c>
      <c r="G126" s="54">
        <v>0</v>
      </c>
      <c r="H126" s="101"/>
      <c r="I126" s="101">
        <v>3720.87</v>
      </c>
      <c r="J126" s="102">
        <f t="shared" si="1"/>
        <v>3720.87</v>
      </c>
    </row>
    <row r="127" spans="1:10" ht="14.5" x14ac:dyDescent="0.3">
      <c r="A127" s="55" t="s">
        <v>188</v>
      </c>
      <c r="B127" s="105" t="s">
        <v>35</v>
      </c>
      <c r="C127" s="100" t="s">
        <v>224</v>
      </c>
      <c r="D127" s="94" t="s">
        <v>227</v>
      </c>
      <c r="E127" s="53">
        <v>1</v>
      </c>
      <c r="F127" s="60" t="s">
        <v>355</v>
      </c>
      <c r="G127" s="54">
        <v>0</v>
      </c>
      <c r="H127" s="101">
        <v>807.29</v>
      </c>
      <c r="I127" s="101">
        <v>3229.18</v>
      </c>
      <c r="J127" s="102">
        <f t="shared" si="1"/>
        <v>4036.47</v>
      </c>
    </row>
    <row r="128" spans="1:10" ht="14.5" x14ac:dyDescent="0.3">
      <c r="A128" s="55" t="s">
        <v>189</v>
      </c>
      <c r="B128" s="105" t="s">
        <v>31</v>
      </c>
      <c r="C128" s="104" t="s">
        <v>219</v>
      </c>
      <c r="D128" s="122" t="s">
        <v>407</v>
      </c>
      <c r="E128" s="53">
        <v>1</v>
      </c>
      <c r="F128" s="60" t="s">
        <v>356</v>
      </c>
      <c r="G128" s="54">
        <v>0</v>
      </c>
      <c r="H128" s="101"/>
      <c r="I128" s="101">
        <v>4518.2</v>
      </c>
      <c r="J128" s="102">
        <f t="shared" si="1"/>
        <v>4518.2</v>
      </c>
    </row>
    <row r="129" spans="1:10" ht="14.5" x14ac:dyDescent="0.3">
      <c r="A129" s="55" t="s">
        <v>185</v>
      </c>
      <c r="B129" s="105" t="s">
        <v>29</v>
      </c>
      <c r="C129" s="100" t="s">
        <v>222</v>
      </c>
      <c r="D129" s="94" t="s">
        <v>227</v>
      </c>
      <c r="E129" s="53">
        <v>1</v>
      </c>
      <c r="F129" s="60" t="s">
        <v>357</v>
      </c>
      <c r="G129" s="54">
        <v>0</v>
      </c>
      <c r="H129" s="101">
        <v>1229.22</v>
      </c>
      <c r="I129" s="101">
        <v>4916.8599999999997</v>
      </c>
      <c r="J129" s="102">
        <f t="shared" si="1"/>
        <v>6146.08</v>
      </c>
    </row>
    <row r="130" spans="1:10" ht="14.5" x14ac:dyDescent="0.3">
      <c r="A130" s="55" t="s">
        <v>183</v>
      </c>
      <c r="B130" s="104" t="s">
        <v>27</v>
      </c>
      <c r="C130" s="100" t="s">
        <v>222</v>
      </c>
      <c r="D130" s="94" t="s">
        <v>227</v>
      </c>
      <c r="E130" s="53">
        <v>1</v>
      </c>
      <c r="F130" s="61" t="s">
        <v>358</v>
      </c>
      <c r="G130" s="54">
        <v>0</v>
      </c>
      <c r="H130" s="101">
        <v>1461.77</v>
      </c>
      <c r="I130" s="101">
        <v>5847.08</v>
      </c>
      <c r="J130" s="102">
        <f t="shared" si="1"/>
        <v>7308.85</v>
      </c>
    </row>
    <row r="131" spans="1:10" ht="14.5" x14ac:dyDescent="0.3">
      <c r="A131" s="55" t="s">
        <v>214</v>
      </c>
      <c r="B131" s="105"/>
      <c r="C131" s="105" t="s">
        <v>226</v>
      </c>
      <c r="D131" s="94" t="s">
        <v>227</v>
      </c>
      <c r="E131" s="53">
        <v>1</v>
      </c>
      <c r="F131" s="60" t="s">
        <v>359</v>
      </c>
      <c r="G131" s="54">
        <v>0</v>
      </c>
      <c r="H131" s="101">
        <v>3198</v>
      </c>
      <c r="I131" s="101">
        <v>12792</v>
      </c>
      <c r="J131" s="102">
        <f t="shared" si="1"/>
        <v>15990</v>
      </c>
    </row>
    <row r="132" spans="1:10" ht="14.5" x14ac:dyDescent="0.3">
      <c r="A132" s="55" t="s">
        <v>183</v>
      </c>
      <c r="B132" s="104" t="s">
        <v>27</v>
      </c>
      <c r="C132" s="100" t="s">
        <v>224</v>
      </c>
      <c r="D132" s="94" t="s">
        <v>227</v>
      </c>
      <c r="E132" s="53">
        <v>1</v>
      </c>
      <c r="F132" s="60" t="s">
        <v>360</v>
      </c>
      <c r="G132" s="54">
        <v>0</v>
      </c>
      <c r="H132" s="101">
        <v>1461.77</v>
      </c>
      <c r="I132" s="101">
        <v>5847.08</v>
      </c>
      <c r="J132" s="102">
        <f t="shared" si="1"/>
        <v>7308.85</v>
      </c>
    </row>
    <row r="133" spans="1:10" ht="14.5" x14ac:dyDescent="0.3">
      <c r="A133" s="55" t="s">
        <v>183</v>
      </c>
      <c r="B133" s="104" t="s">
        <v>27</v>
      </c>
      <c r="C133" s="100" t="s">
        <v>222</v>
      </c>
      <c r="D133" s="94" t="s">
        <v>227</v>
      </c>
      <c r="E133" s="53">
        <v>1</v>
      </c>
      <c r="F133" s="60" t="s">
        <v>361</v>
      </c>
      <c r="G133" s="54">
        <v>0</v>
      </c>
      <c r="H133" s="101">
        <v>1461.77</v>
      </c>
      <c r="I133" s="101">
        <v>5847.08</v>
      </c>
      <c r="J133" s="102">
        <f t="shared" si="1"/>
        <v>7308.85</v>
      </c>
    </row>
    <row r="134" spans="1:10" ht="14.5" x14ac:dyDescent="0.3">
      <c r="A134" s="55" t="s">
        <v>181</v>
      </c>
      <c r="B134" s="104" t="s">
        <v>33</v>
      </c>
      <c r="C134" s="105" t="s">
        <v>226</v>
      </c>
      <c r="D134" s="94" t="s">
        <v>227</v>
      </c>
      <c r="E134" s="53">
        <v>1</v>
      </c>
      <c r="F134" s="61" t="s">
        <v>362</v>
      </c>
      <c r="G134" s="54">
        <v>0</v>
      </c>
      <c r="H134" s="101">
        <v>930.22</v>
      </c>
      <c r="I134" s="101">
        <v>3720.87</v>
      </c>
      <c r="J134" s="102">
        <f t="shared" si="1"/>
        <v>4651.09</v>
      </c>
    </row>
    <row r="135" spans="1:10" ht="14.5" x14ac:dyDescent="0.3">
      <c r="A135" s="55" t="s">
        <v>185</v>
      </c>
      <c r="B135" s="105" t="s">
        <v>29</v>
      </c>
      <c r="C135" s="100" t="s">
        <v>224</v>
      </c>
      <c r="D135" s="94" t="s">
        <v>227</v>
      </c>
      <c r="E135" s="53">
        <v>1</v>
      </c>
      <c r="F135" s="60" t="s">
        <v>363</v>
      </c>
      <c r="G135" s="54">
        <v>0</v>
      </c>
      <c r="H135" s="101">
        <v>1229.22</v>
      </c>
      <c r="I135" s="101">
        <v>4916.8599999999997</v>
      </c>
      <c r="J135" s="102">
        <f t="shared" ref="J135:J174" si="2">H135+I135</f>
        <v>6146.08</v>
      </c>
    </row>
    <row r="136" spans="1:10" ht="14.5" x14ac:dyDescent="0.3">
      <c r="A136" s="55" t="s">
        <v>180</v>
      </c>
      <c r="B136" s="103" t="s">
        <v>37</v>
      </c>
      <c r="C136" s="100" t="s">
        <v>222</v>
      </c>
      <c r="D136" s="94" t="s">
        <v>227</v>
      </c>
      <c r="E136" s="53">
        <v>1</v>
      </c>
      <c r="F136" s="60" t="s">
        <v>531</v>
      </c>
      <c r="G136" s="54">
        <v>0</v>
      </c>
      <c r="H136" s="101">
        <v>664.44</v>
      </c>
      <c r="I136" s="101">
        <v>2657.77</v>
      </c>
      <c r="J136" s="102">
        <f t="shared" si="2"/>
        <v>3322.21</v>
      </c>
    </row>
    <row r="137" spans="1:10" ht="14.5" x14ac:dyDescent="0.3">
      <c r="A137" s="55" t="s">
        <v>189</v>
      </c>
      <c r="B137" s="105" t="s">
        <v>31</v>
      </c>
      <c r="C137" s="100" t="s">
        <v>222</v>
      </c>
      <c r="D137" s="94" t="s">
        <v>227</v>
      </c>
      <c r="E137" s="53">
        <v>1</v>
      </c>
      <c r="F137" s="60" t="s">
        <v>364</v>
      </c>
      <c r="G137" s="54">
        <v>0</v>
      </c>
      <c r="H137" s="101">
        <v>1129.55</v>
      </c>
      <c r="I137" s="101">
        <v>4518.2</v>
      </c>
      <c r="J137" s="102">
        <f t="shared" si="2"/>
        <v>5647.75</v>
      </c>
    </row>
    <row r="138" spans="1:10" ht="14.5" x14ac:dyDescent="0.3">
      <c r="A138" s="55" t="s">
        <v>215</v>
      </c>
      <c r="B138" s="103" t="s">
        <v>37</v>
      </c>
      <c r="C138" s="104" t="s">
        <v>219</v>
      </c>
      <c r="D138" s="122" t="s">
        <v>407</v>
      </c>
      <c r="E138" s="53">
        <v>1</v>
      </c>
      <c r="F138" s="60" t="s">
        <v>365</v>
      </c>
      <c r="G138" s="54">
        <v>0</v>
      </c>
      <c r="H138" s="101"/>
      <c r="I138" s="101">
        <v>2657.77</v>
      </c>
      <c r="J138" s="102">
        <f t="shared" si="2"/>
        <v>2657.77</v>
      </c>
    </row>
    <row r="139" spans="1:10" ht="14.5" x14ac:dyDescent="0.3">
      <c r="A139" s="55" t="s">
        <v>180</v>
      </c>
      <c r="B139" s="103" t="s">
        <v>37</v>
      </c>
      <c r="C139" s="104" t="s">
        <v>219</v>
      </c>
      <c r="D139" s="94" t="s">
        <v>227</v>
      </c>
      <c r="E139" s="53">
        <v>1</v>
      </c>
      <c r="F139" s="60" t="s">
        <v>366</v>
      </c>
      <c r="G139" s="54">
        <v>0</v>
      </c>
      <c r="H139" s="101">
        <v>664.44</v>
      </c>
      <c r="I139" s="101">
        <v>2657.77</v>
      </c>
      <c r="J139" s="102">
        <f t="shared" si="2"/>
        <v>3322.21</v>
      </c>
    </row>
    <row r="140" spans="1:10" ht="14.5" x14ac:dyDescent="0.3">
      <c r="A140" s="55" t="s">
        <v>196</v>
      </c>
      <c r="B140" s="104" t="s">
        <v>33</v>
      </c>
      <c r="C140" s="100" t="s">
        <v>225</v>
      </c>
      <c r="D140" s="94" t="s">
        <v>227</v>
      </c>
      <c r="E140" s="53">
        <v>1</v>
      </c>
      <c r="F140" s="60" t="s">
        <v>367</v>
      </c>
      <c r="G140" s="54">
        <v>0</v>
      </c>
      <c r="H140" s="101">
        <v>930.22</v>
      </c>
      <c r="I140" s="101">
        <v>3720.87</v>
      </c>
      <c r="J140" s="102">
        <f t="shared" si="2"/>
        <v>4651.09</v>
      </c>
    </row>
    <row r="141" spans="1:10" ht="14.5" x14ac:dyDescent="0.3">
      <c r="A141" s="55" t="s">
        <v>183</v>
      </c>
      <c r="B141" s="104" t="s">
        <v>27</v>
      </c>
      <c r="C141" s="100" t="s">
        <v>224</v>
      </c>
      <c r="D141" s="94" t="s">
        <v>227</v>
      </c>
      <c r="E141" s="53">
        <v>1</v>
      </c>
      <c r="F141" s="60" t="s">
        <v>368</v>
      </c>
      <c r="G141" s="54">
        <v>0</v>
      </c>
      <c r="H141" s="101">
        <v>1461.77</v>
      </c>
      <c r="I141" s="101">
        <v>5847.08</v>
      </c>
      <c r="J141" s="102">
        <f t="shared" si="2"/>
        <v>7308.85</v>
      </c>
    </row>
    <row r="142" spans="1:10" ht="14.5" x14ac:dyDescent="0.3">
      <c r="A142" s="55" t="s">
        <v>188</v>
      </c>
      <c r="B142" s="105" t="s">
        <v>35</v>
      </c>
      <c r="C142" s="100" t="s">
        <v>225</v>
      </c>
      <c r="D142" s="94" t="s">
        <v>227</v>
      </c>
      <c r="E142" s="53">
        <v>1</v>
      </c>
      <c r="F142" s="60" t="s">
        <v>532</v>
      </c>
      <c r="G142" s="54">
        <v>0</v>
      </c>
      <c r="H142" s="101">
        <v>807.29</v>
      </c>
      <c r="I142" s="101">
        <v>3229.18</v>
      </c>
      <c r="J142" s="102">
        <f t="shared" si="2"/>
        <v>4036.47</v>
      </c>
    </row>
    <row r="143" spans="1:10" ht="14.5" x14ac:dyDescent="0.3">
      <c r="A143" s="55" t="s">
        <v>196</v>
      </c>
      <c r="B143" s="104" t="s">
        <v>33</v>
      </c>
      <c r="C143" s="104" t="s">
        <v>219</v>
      </c>
      <c r="D143" s="94" t="s">
        <v>227</v>
      </c>
      <c r="E143" s="53">
        <v>1</v>
      </c>
      <c r="F143" s="60" t="s">
        <v>370</v>
      </c>
      <c r="G143" s="54">
        <v>0</v>
      </c>
      <c r="H143" s="101">
        <v>930.22</v>
      </c>
      <c r="I143" s="101">
        <v>3720.87</v>
      </c>
      <c r="J143" s="102">
        <f t="shared" si="2"/>
        <v>4651.09</v>
      </c>
    </row>
    <row r="144" spans="1:10" ht="14.5" x14ac:dyDescent="0.3">
      <c r="A144" s="55" t="s">
        <v>182</v>
      </c>
      <c r="B144" s="100" t="s">
        <v>39</v>
      </c>
      <c r="C144" s="100" t="s">
        <v>220</v>
      </c>
      <c r="D144" s="94" t="s">
        <v>227</v>
      </c>
      <c r="E144" s="53">
        <v>1</v>
      </c>
      <c r="F144" s="60" t="s">
        <v>319</v>
      </c>
      <c r="G144" s="54">
        <v>0</v>
      </c>
      <c r="H144" s="101">
        <v>431.89</v>
      </c>
      <c r="I144" s="101">
        <v>1727.55</v>
      </c>
      <c r="J144" s="102">
        <f t="shared" si="2"/>
        <v>2159.44</v>
      </c>
    </row>
    <row r="145" spans="1:10" ht="14.5" x14ac:dyDescent="0.3">
      <c r="A145" s="55" t="s">
        <v>217</v>
      </c>
      <c r="B145" s="104" t="s">
        <v>27</v>
      </c>
      <c r="C145" s="103" t="s">
        <v>225</v>
      </c>
      <c r="D145" s="122" t="s">
        <v>461</v>
      </c>
      <c r="E145" s="53">
        <v>1</v>
      </c>
      <c r="F145" s="60" t="s">
        <v>373</v>
      </c>
      <c r="G145" s="54">
        <v>0</v>
      </c>
      <c r="H145" s="101"/>
      <c r="I145" s="101">
        <v>5847.08</v>
      </c>
      <c r="J145" s="102">
        <f t="shared" si="2"/>
        <v>5847.08</v>
      </c>
    </row>
    <row r="146" spans="1:10" ht="14.5" x14ac:dyDescent="0.3">
      <c r="A146" s="55" t="s">
        <v>189</v>
      </c>
      <c r="B146" s="105" t="s">
        <v>31</v>
      </c>
      <c r="C146" s="100" t="s">
        <v>224</v>
      </c>
      <c r="D146" s="94" t="s">
        <v>227</v>
      </c>
      <c r="E146" s="53">
        <v>1</v>
      </c>
      <c r="F146" s="90" t="s">
        <v>558</v>
      </c>
      <c r="G146" s="54">
        <v>0</v>
      </c>
      <c r="H146" s="101">
        <v>1129.55</v>
      </c>
      <c r="I146" s="101">
        <v>4518.2</v>
      </c>
      <c r="J146" s="102">
        <f t="shared" si="2"/>
        <v>5647.75</v>
      </c>
    </row>
    <row r="147" spans="1:10" ht="14.5" x14ac:dyDescent="0.3">
      <c r="A147" s="55" t="s">
        <v>209</v>
      </c>
      <c r="B147" s="104" t="s">
        <v>27</v>
      </c>
      <c r="C147" s="104" t="s">
        <v>219</v>
      </c>
      <c r="D147" s="94" t="s">
        <v>227</v>
      </c>
      <c r="E147" s="53">
        <v>1</v>
      </c>
      <c r="F147" s="90" t="s">
        <v>326</v>
      </c>
      <c r="G147" s="54">
        <v>0</v>
      </c>
      <c r="H147" s="101">
        <v>1461.77</v>
      </c>
      <c r="I147" s="101">
        <v>5847.08</v>
      </c>
      <c r="J147" s="102">
        <f t="shared" si="2"/>
        <v>7308.85</v>
      </c>
    </row>
    <row r="148" spans="1:10" ht="14.5" x14ac:dyDescent="0.3">
      <c r="A148" s="55" t="s">
        <v>189</v>
      </c>
      <c r="B148" s="105" t="s">
        <v>31</v>
      </c>
      <c r="C148" s="100" t="s">
        <v>220</v>
      </c>
      <c r="D148" s="94" t="s">
        <v>227</v>
      </c>
      <c r="E148" s="53">
        <v>1</v>
      </c>
      <c r="F148" s="60" t="s">
        <v>556</v>
      </c>
      <c r="G148" s="54">
        <v>0</v>
      </c>
      <c r="H148" s="101">
        <v>1129.55</v>
      </c>
      <c r="I148" s="101">
        <v>4518.2</v>
      </c>
      <c r="J148" s="102">
        <f t="shared" si="2"/>
        <v>5647.75</v>
      </c>
    </row>
    <row r="149" spans="1:10" ht="14.5" x14ac:dyDescent="0.3">
      <c r="A149" s="55" t="s">
        <v>207</v>
      </c>
      <c r="B149" s="104" t="s">
        <v>27</v>
      </c>
      <c r="C149" s="104" t="s">
        <v>223</v>
      </c>
      <c r="D149" s="122" t="s">
        <v>461</v>
      </c>
      <c r="E149" s="53">
        <v>1</v>
      </c>
      <c r="F149" s="90" t="s">
        <v>317</v>
      </c>
      <c r="G149" s="54">
        <v>0</v>
      </c>
      <c r="H149" s="101"/>
      <c r="I149" s="101">
        <v>5847.08</v>
      </c>
      <c r="J149" s="102">
        <f t="shared" si="2"/>
        <v>5847.08</v>
      </c>
    </row>
    <row r="150" spans="1:10" ht="14.5" x14ac:dyDescent="0.3">
      <c r="A150" s="55" t="s">
        <v>206</v>
      </c>
      <c r="B150" s="104" t="s">
        <v>27</v>
      </c>
      <c r="C150" s="104" t="s">
        <v>219</v>
      </c>
      <c r="D150" s="94" t="s">
        <v>227</v>
      </c>
      <c r="E150" s="53">
        <v>1</v>
      </c>
      <c r="F150" s="60" t="s">
        <v>316</v>
      </c>
      <c r="G150" s="54">
        <v>0</v>
      </c>
      <c r="H150" s="101">
        <v>1461.77</v>
      </c>
      <c r="I150" s="101">
        <v>5847.08</v>
      </c>
      <c r="J150" s="102">
        <f t="shared" si="2"/>
        <v>7308.85</v>
      </c>
    </row>
    <row r="151" spans="1:10" ht="14.5" x14ac:dyDescent="0.3">
      <c r="A151" s="55" t="s">
        <v>189</v>
      </c>
      <c r="B151" s="105" t="s">
        <v>31</v>
      </c>
      <c r="C151" s="105" t="s">
        <v>226</v>
      </c>
      <c r="D151" s="94" t="s">
        <v>227</v>
      </c>
      <c r="E151" s="53">
        <v>1</v>
      </c>
      <c r="F151" s="60" t="s">
        <v>377</v>
      </c>
      <c r="G151" s="54">
        <v>0</v>
      </c>
      <c r="H151" s="101">
        <v>1129.55</v>
      </c>
      <c r="I151" s="101">
        <v>4518.2</v>
      </c>
      <c r="J151" s="102">
        <f t="shared" si="2"/>
        <v>5647.75</v>
      </c>
    </row>
    <row r="152" spans="1:10" ht="14.5" x14ac:dyDescent="0.3">
      <c r="A152" s="55" t="s">
        <v>535</v>
      </c>
      <c r="B152" s="105"/>
      <c r="C152" s="100" t="s">
        <v>220</v>
      </c>
      <c r="D152" s="122" t="s">
        <v>461</v>
      </c>
      <c r="E152" s="53">
        <v>1</v>
      </c>
      <c r="F152" s="90" t="s">
        <v>313</v>
      </c>
      <c r="G152" s="54">
        <v>0</v>
      </c>
      <c r="H152" s="101"/>
      <c r="I152" s="101">
        <v>12792</v>
      </c>
      <c r="J152" s="102">
        <f t="shared" si="2"/>
        <v>12792</v>
      </c>
    </row>
    <row r="153" spans="1:10" ht="14.5" x14ac:dyDescent="0.3">
      <c r="A153" s="55" t="s">
        <v>182</v>
      </c>
      <c r="B153" s="100" t="s">
        <v>39</v>
      </c>
      <c r="C153" s="100" t="s">
        <v>220</v>
      </c>
      <c r="D153" s="94" t="s">
        <v>227</v>
      </c>
      <c r="E153" s="53">
        <v>1</v>
      </c>
      <c r="F153" s="60" t="s">
        <v>379</v>
      </c>
      <c r="G153" s="54">
        <v>0</v>
      </c>
      <c r="H153" s="101">
        <v>431.89</v>
      </c>
      <c r="I153" s="101">
        <v>1727.55</v>
      </c>
      <c r="J153" s="102">
        <f t="shared" si="2"/>
        <v>2159.44</v>
      </c>
    </row>
    <row r="154" spans="1:10" ht="14.5" x14ac:dyDescent="0.3">
      <c r="A154" s="55" t="s">
        <v>181</v>
      </c>
      <c r="B154" s="104" t="s">
        <v>33</v>
      </c>
      <c r="C154" s="103" t="s">
        <v>225</v>
      </c>
      <c r="D154" s="94" t="s">
        <v>227</v>
      </c>
      <c r="E154" s="53">
        <v>1</v>
      </c>
      <c r="F154" s="89" t="s">
        <v>308</v>
      </c>
      <c r="G154" s="54">
        <v>0</v>
      </c>
      <c r="H154" s="101">
        <v>930.22</v>
      </c>
      <c r="I154" s="101">
        <v>3720.87</v>
      </c>
      <c r="J154" s="102">
        <f t="shared" si="2"/>
        <v>4651.09</v>
      </c>
    </row>
    <row r="155" spans="1:10" ht="14.5" x14ac:dyDescent="0.3">
      <c r="A155" s="55" t="s">
        <v>187</v>
      </c>
      <c r="B155" s="105" t="s">
        <v>25</v>
      </c>
      <c r="C155" s="100" t="s">
        <v>225</v>
      </c>
      <c r="D155" s="94" t="s">
        <v>227</v>
      </c>
      <c r="E155" s="53">
        <v>1</v>
      </c>
      <c r="F155" s="60" t="s">
        <v>381</v>
      </c>
      <c r="G155" s="54">
        <v>0</v>
      </c>
      <c r="H155" s="101">
        <v>1993.32</v>
      </c>
      <c r="I155" s="101">
        <v>7973.3</v>
      </c>
      <c r="J155" s="102">
        <f t="shared" si="2"/>
        <v>9966.6200000000008</v>
      </c>
    </row>
    <row r="156" spans="1:10" ht="14.5" x14ac:dyDescent="0.3">
      <c r="A156" s="55" t="s">
        <v>185</v>
      </c>
      <c r="B156" s="105" t="s">
        <v>29</v>
      </c>
      <c r="C156" s="103" t="s">
        <v>225</v>
      </c>
      <c r="D156" s="94" t="s">
        <v>227</v>
      </c>
      <c r="E156" s="53">
        <v>1</v>
      </c>
      <c r="F156" s="60" t="s">
        <v>382</v>
      </c>
      <c r="G156" s="54">
        <v>0</v>
      </c>
      <c r="H156" s="101">
        <v>1229.22</v>
      </c>
      <c r="I156" s="101">
        <v>4916.8599999999997</v>
      </c>
      <c r="J156" s="102">
        <f t="shared" si="2"/>
        <v>6146.08</v>
      </c>
    </row>
    <row r="157" spans="1:10" ht="14.5" x14ac:dyDescent="0.3">
      <c r="A157" s="55" t="s">
        <v>187</v>
      </c>
      <c r="B157" s="105" t="s">
        <v>25</v>
      </c>
      <c r="C157" s="100" t="s">
        <v>222</v>
      </c>
      <c r="D157" s="94" t="s">
        <v>227</v>
      </c>
      <c r="E157" s="53">
        <v>1</v>
      </c>
      <c r="F157" s="60" t="s">
        <v>383</v>
      </c>
      <c r="G157" s="54">
        <v>0</v>
      </c>
      <c r="H157" s="101">
        <v>1993.32</v>
      </c>
      <c r="I157" s="101">
        <v>7973.3</v>
      </c>
      <c r="J157" s="102">
        <f t="shared" si="2"/>
        <v>9966.6200000000008</v>
      </c>
    </row>
    <row r="158" spans="1:10" ht="14.5" x14ac:dyDescent="0.3">
      <c r="A158" s="55" t="s">
        <v>180</v>
      </c>
      <c r="B158" s="103" t="s">
        <v>37</v>
      </c>
      <c r="C158" s="104" t="s">
        <v>223</v>
      </c>
      <c r="D158" s="94" t="s">
        <v>227</v>
      </c>
      <c r="E158" s="53">
        <v>1</v>
      </c>
      <c r="F158" s="60" t="s">
        <v>239</v>
      </c>
      <c r="G158" s="54">
        <v>0</v>
      </c>
      <c r="H158" s="101">
        <v>664.44</v>
      </c>
      <c r="I158" s="101">
        <v>2657.77</v>
      </c>
      <c r="J158" s="102">
        <f t="shared" si="2"/>
        <v>3322.21</v>
      </c>
    </row>
    <row r="159" spans="1:10" ht="14.5" x14ac:dyDescent="0.3">
      <c r="A159" s="55" t="s">
        <v>195</v>
      </c>
      <c r="B159" s="105" t="s">
        <v>41</v>
      </c>
      <c r="C159" s="100" t="s">
        <v>224</v>
      </c>
      <c r="D159" s="94" t="s">
        <v>227</v>
      </c>
      <c r="E159" s="53">
        <v>1</v>
      </c>
      <c r="F159" s="60" t="s">
        <v>385</v>
      </c>
      <c r="G159" s="54">
        <v>0</v>
      </c>
      <c r="H159" s="106">
        <v>265.77999999999997</v>
      </c>
      <c r="I159" s="106">
        <v>1063.1099999999999</v>
      </c>
      <c r="J159" s="107">
        <f t="shared" si="2"/>
        <v>1328.8899999999999</v>
      </c>
    </row>
    <row r="160" spans="1:10" ht="14.5" x14ac:dyDescent="0.3">
      <c r="A160" s="55" t="s">
        <v>182</v>
      </c>
      <c r="B160" s="100" t="s">
        <v>39</v>
      </c>
      <c r="C160" s="100"/>
      <c r="D160" s="122" t="s">
        <v>386</v>
      </c>
      <c r="E160" s="53">
        <v>1</v>
      </c>
      <c r="F160" s="60" t="s">
        <v>386</v>
      </c>
      <c r="G160" s="54">
        <v>0</v>
      </c>
      <c r="H160" s="101">
        <v>431.89</v>
      </c>
      <c r="I160" s="101">
        <v>1727.55</v>
      </c>
      <c r="J160" s="102">
        <f t="shared" si="2"/>
        <v>2159.44</v>
      </c>
    </row>
    <row r="161" spans="1:30" ht="14.5" x14ac:dyDescent="0.3">
      <c r="A161" s="55" t="s">
        <v>195</v>
      </c>
      <c r="B161" s="105" t="s">
        <v>41</v>
      </c>
      <c r="C161" s="100" t="s">
        <v>222</v>
      </c>
      <c r="D161" s="94" t="s">
        <v>227</v>
      </c>
      <c r="E161" s="53">
        <v>1</v>
      </c>
      <c r="F161" s="60" t="s">
        <v>304</v>
      </c>
      <c r="G161" s="54">
        <v>0</v>
      </c>
      <c r="H161" s="106">
        <v>265.77999999999997</v>
      </c>
      <c r="I161" s="106">
        <v>1063.1099999999999</v>
      </c>
      <c r="J161" s="107">
        <f t="shared" si="2"/>
        <v>1328.8899999999999</v>
      </c>
    </row>
    <row r="162" spans="1:30" ht="14.5" x14ac:dyDescent="0.3">
      <c r="A162" s="55" t="s">
        <v>195</v>
      </c>
      <c r="B162" s="105" t="s">
        <v>41</v>
      </c>
      <c r="C162" s="103" t="s">
        <v>225</v>
      </c>
      <c r="D162" s="94" t="s">
        <v>227</v>
      </c>
      <c r="E162" s="53">
        <v>1</v>
      </c>
      <c r="F162" s="90" t="s">
        <v>349</v>
      </c>
      <c r="G162" s="54">
        <v>0</v>
      </c>
      <c r="H162" s="106">
        <v>265.77999999999997</v>
      </c>
      <c r="I162" s="106">
        <v>1063.1099999999999</v>
      </c>
      <c r="J162" s="107">
        <f t="shared" si="2"/>
        <v>1328.8899999999999</v>
      </c>
    </row>
    <row r="163" spans="1:30" ht="14.5" x14ac:dyDescent="0.3">
      <c r="A163" s="55" t="s">
        <v>180</v>
      </c>
      <c r="B163" s="104" t="s">
        <v>37</v>
      </c>
      <c r="C163" s="104"/>
      <c r="D163" s="122" t="s">
        <v>386</v>
      </c>
      <c r="E163" s="53">
        <v>1</v>
      </c>
      <c r="F163" s="61" t="s">
        <v>386</v>
      </c>
      <c r="G163" s="54">
        <v>0</v>
      </c>
      <c r="H163" s="101">
        <v>664.44</v>
      </c>
      <c r="I163" s="101">
        <v>2657.77</v>
      </c>
      <c r="J163" s="102">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180</v>
      </c>
      <c r="B164" s="104" t="s">
        <v>37</v>
      </c>
      <c r="C164" s="104"/>
      <c r="D164" s="122" t="s">
        <v>386</v>
      </c>
      <c r="E164" s="53">
        <v>1</v>
      </c>
      <c r="F164" s="60" t="s">
        <v>386</v>
      </c>
      <c r="G164" s="54">
        <v>0</v>
      </c>
      <c r="H164" s="101">
        <v>664.44</v>
      </c>
      <c r="I164" s="101">
        <v>2657.77</v>
      </c>
      <c r="J164" s="102">
        <f t="shared" si="2"/>
        <v>3322.21</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182</v>
      </c>
      <c r="B165" s="100" t="s">
        <v>39</v>
      </c>
      <c r="C165" s="100" t="s">
        <v>224</v>
      </c>
      <c r="D165" s="94" t="s">
        <v>227</v>
      </c>
      <c r="E165" s="53">
        <v>1</v>
      </c>
      <c r="F165" s="60" t="s">
        <v>387</v>
      </c>
      <c r="G165" s="54">
        <v>0</v>
      </c>
      <c r="H165" s="101">
        <v>431.89</v>
      </c>
      <c r="I165" s="101">
        <v>1727.55</v>
      </c>
      <c r="J165" s="102">
        <f t="shared" si="2"/>
        <v>2159.44</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218</v>
      </c>
      <c r="B166" s="105" t="s">
        <v>43</v>
      </c>
      <c r="C166" s="100" t="s">
        <v>222</v>
      </c>
      <c r="D166" s="122" t="s">
        <v>386</v>
      </c>
      <c r="E166" s="53">
        <v>1</v>
      </c>
      <c r="F166" s="60" t="s">
        <v>386</v>
      </c>
      <c r="G166" s="54">
        <v>0</v>
      </c>
      <c r="H166" s="106">
        <v>232.56</v>
      </c>
      <c r="I166" s="106">
        <v>930.22</v>
      </c>
      <c r="J166" s="107">
        <f t="shared" si="2"/>
        <v>1162.78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183</v>
      </c>
      <c r="B167" s="104" t="s">
        <v>27</v>
      </c>
      <c r="C167" s="100" t="s">
        <v>222</v>
      </c>
      <c r="D167" s="94" t="s">
        <v>227</v>
      </c>
      <c r="E167" s="53">
        <v>1</v>
      </c>
      <c r="F167" s="60" t="s">
        <v>389</v>
      </c>
      <c r="G167" s="54">
        <v>0</v>
      </c>
      <c r="H167" s="101">
        <v>1461.77</v>
      </c>
      <c r="I167" s="101">
        <v>5847.08</v>
      </c>
      <c r="J167" s="102">
        <f t="shared" si="2"/>
        <v>7308.85</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187</v>
      </c>
      <c r="B168" s="105" t="s">
        <v>25</v>
      </c>
      <c r="C168" s="104" t="s">
        <v>219</v>
      </c>
      <c r="D168" s="94" t="s">
        <v>227</v>
      </c>
      <c r="E168" s="53">
        <v>1</v>
      </c>
      <c r="F168" s="63" t="s">
        <v>244</v>
      </c>
      <c r="G168" s="54">
        <v>0</v>
      </c>
      <c r="H168" s="101">
        <v>1993.32</v>
      </c>
      <c r="I168" s="101">
        <v>7973.3</v>
      </c>
      <c r="J168" s="102">
        <f t="shared" si="2"/>
        <v>9966.6200000000008</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187</v>
      </c>
      <c r="B169" s="105" t="s">
        <v>25</v>
      </c>
      <c r="C169" s="100" t="s">
        <v>222</v>
      </c>
      <c r="D169" s="94" t="s">
        <v>227</v>
      </c>
      <c r="E169" s="53">
        <v>1</v>
      </c>
      <c r="F169" s="61" t="s">
        <v>256</v>
      </c>
      <c r="G169" s="54">
        <v>0</v>
      </c>
      <c r="H169" s="101">
        <v>1993.32</v>
      </c>
      <c r="I169" s="101">
        <v>7973.3</v>
      </c>
      <c r="J169" s="102">
        <f t="shared" si="2"/>
        <v>9966.6200000000008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183</v>
      </c>
      <c r="B170" s="104" t="s">
        <v>27</v>
      </c>
      <c r="C170" s="100" t="s">
        <v>222</v>
      </c>
      <c r="D170" s="94" t="s">
        <v>227</v>
      </c>
      <c r="E170" s="53">
        <v>1</v>
      </c>
      <c r="F170" s="60" t="s">
        <v>325</v>
      </c>
      <c r="G170" s="54">
        <v>0</v>
      </c>
      <c r="H170" s="101">
        <v>1461.77</v>
      </c>
      <c r="I170" s="101">
        <v>5847.08</v>
      </c>
      <c r="J170" s="102">
        <f t="shared" si="2"/>
        <v>7308.85</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181</v>
      </c>
      <c r="B171" s="104" t="s">
        <v>33</v>
      </c>
      <c r="C171" s="100" t="s">
        <v>222</v>
      </c>
      <c r="D171" s="94" t="s">
        <v>227</v>
      </c>
      <c r="E171" s="53">
        <v>1</v>
      </c>
      <c r="F171" s="63" t="s">
        <v>303</v>
      </c>
      <c r="G171" s="54">
        <v>0</v>
      </c>
      <c r="H171" s="101">
        <v>930.22</v>
      </c>
      <c r="I171" s="101">
        <v>3720.87</v>
      </c>
      <c r="J171" s="102">
        <f t="shared" si="2"/>
        <v>4651.09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188</v>
      </c>
      <c r="B172" s="105" t="s">
        <v>35</v>
      </c>
      <c r="C172" s="100" t="s">
        <v>222</v>
      </c>
      <c r="D172" s="94" t="s">
        <v>227</v>
      </c>
      <c r="E172" s="53">
        <v>1</v>
      </c>
      <c r="F172" s="63" t="s">
        <v>369</v>
      </c>
      <c r="G172" s="54">
        <v>0</v>
      </c>
      <c r="H172" s="101">
        <v>807.29</v>
      </c>
      <c r="I172" s="101">
        <v>3229.18</v>
      </c>
      <c r="J172" s="102">
        <f t="shared" si="2"/>
        <v>4036.47</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180</v>
      </c>
      <c r="B173" s="103" t="s">
        <v>37</v>
      </c>
      <c r="C173" s="104"/>
      <c r="D173" s="122" t="s">
        <v>386</v>
      </c>
      <c r="E173" s="53">
        <v>1</v>
      </c>
      <c r="F173" s="60" t="s">
        <v>386</v>
      </c>
      <c r="G173" s="54">
        <v>0</v>
      </c>
      <c r="H173" s="101">
        <v>664.44</v>
      </c>
      <c r="I173" s="101">
        <v>2657.77</v>
      </c>
      <c r="J173" s="102">
        <f t="shared" si="2"/>
        <v>3322.21</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218</v>
      </c>
      <c r="B174" s="105" t="s">
        <v>43</v>
      </c>
      <c r="C174" s="100"/>
      <c r="D174" s="122" t="s">
        <v>386</v>
      </c>
      <c r="E174" s="53">
        <v>1</v>
      </c>
      <c r="F174" s="60" t="s">
        <v>386</v>
      </c>
      <c r="G174" s="54">
        <v>0</v>
      </c>
      <c r="H174" s="106">
        <v>232.56</v>
      </c>
      <c r="I174" s="106">
        <v>930.22</v>
      </c>
      <c r="J174" s="107">
        <f t="shared" si="2"/>
        <v>1162.78</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77" si="3">C176+D176</f>
        <v>1</v>
      </c>
      <c r="F176" s="24"/>
      <c r="G176" s="25">
        <f>SUMIF($B$7:$B$174,"DAS",$G$7:$G$174)</f>
        <v>0</v>
      </c>
      <c r="H176" s="25">
        <f>SUMIF($B$7:$B$174,"PRESIDENTE",$H$7:$H$174)-SUMIFS($H$7:$H$174,$D$7:$D$174,"VAGO",$B$7:$B$174,"PRESIDENTE")</f>
        <v>0</v>
      </c>
      <c r="I176" s="25">
        <f>SUMIF($B$7:$B$174,"PRESIDENTE",$I$7:$I$174)-SUMIFS($I$7:$I$174,$D$7:$D$174,"VAGO",$B$7:$B$174,"PRESIDENTE")</f>
        <v>0</v>
      </c>
      <c r="J176" s="25">
        <f>SUMIF($B$7:$B$174,"PRESIDENTE",$J$7:$J$174)</f>
        <v>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0</v>
      </c>
      <c r="I177" s="25">
        <f>SUMIF($B$7:$B$174,"DIRETOR",$I$7:$I$174)-SUMIFS($I$7:$I$174,$D$7:$D$174,"VAGO",$B$7:$B$174,"DIRETOR")</f>
        <v>0</v>
      </c>
      <c r="J177" s="25">
        <f>SUMIF($B$7:$B$174,"DIRETOR",$J$7:$J$174)</f>
        <v>0</v>
      </c>
      <c r="K177" s="26"/>
      <c r="L177" s="26"/>
      <c r="M177" s="26"/>
      <c r="N177" s="26"/>
      <c r="O177" s="26"/>
      <c r="P177" s="26"/>
      <c r="Q177" s="26"/>
    </row>
    <row r="178" spans="1:30" ht="14.5" x14ac:dyDescent="0.3">
      <c r="A178" s="22" t="s">
        <v>24</v>
      </c>
      <c r="B178" s="15" t="s">
        <v>25</v>
      </c>
      <c r="C178" s="23">
        <v>9</v>
      </c>
      <c r="D178" s="23">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v>28</v>
      </c>
      <c r="D179" s="23">
        <v>0</v>
      </c>
      <c r="E179" s="23">
        <f t="shared" ref="E179:E187" si="4">C179+D179</f>
        <v>28</v>
      </c>
      <c r="F179" s="27"/>
      <c r="G179" s="25">
        <f>SUMIF($B$7:$B$174,"DAS-2",$G$7:$G$174)</f>
        <v>0</v>
      </c>
      <c r="H179" s="25">
        <f>SUMIF($B$7:$B$174,"DAS-2",$H$7:$H$174)-SUMIFS($H$7:$H$174,$D$7:$D$174,"VAGO",$B$7:$B$174,"DAS-2")</f>
        <v>36544.25</v>
      </c>
      <c r="I179" s="25">
        <f>SUMIF($B$7:$B$174,"DAS-2",$I$7:$I$174)-SUMIFS($I$7:$I$174,$D$7:$D$174,"VAGO",$B$7:$B$174,"DAS-2")</f>
        <v>163718.23999999996</v>
      </c>
      <c r="J179" s="25">
        <f>SUMIF($B$7:$B$174,"DAS-2",$J$7:$J$174)</f>
        <v>200262.49000000005</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4"/>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24</v>
      </c>
      <c r="D181" s="23">
        <v>0</v>
      </c>
      <c r="E181" s="23">
        <f t="shared" si="4"/>
        <v>24</v>
      </c>
      <c r="F181" s="29"/>
      <c r="G181" s="25">
        <f>SUMIF($B$7:$B$174,"DAS-4",$G$7:$G$174)</f>
        <v>0</v>
      </c>
      <c r="H181" s="25">
        <f>SUMIF($B$7:$B$174,"DAS-4",$H$7:$H$174)-SUMIFS($H$7:$H$174,$D$7:$D$174,"VAGO",$B$7:$B$174,"DAS-4")</f>
        <v>20331.899999999994</v>
      </c>
      <c r="I181" s="25">
        <f>SUMIF($B$7:$B$174,"DAS-4",$I$7:$I$174)-SUMIFS($I$7:$I$174,$D$7:$D$174,"VAGO",$B$7:$B$174,"DAS-4")</f>
        <v>108436.79999999996</v>
      </c>
      <c r="J181" s="25">
        <f>SUMIF($B$7:$B$174,"DAS-4",$J$7:$J$174)</f>
        <v>128768.69999999998</v>
      </c>
      <c r="K181" s="26"/>
      <c r="L181" s="26"/>
      <c r="M181" s="26"/>
      <c r="N181" s="26"/>
      <c r="O181" s="26"/>
      <c r="P181" s="26"/>
      <c r="Q181" s="26"/>
    </row>
    <row r="182" spans="1:30" ht="14.5" x14ac:dyDescent="0.3">
      <c r="A182" s="28" t="s">
        <v>32</v>
      </c>
      <c r="B182" s="15" t="s">
        <v>33</v>
      </c>
      <c r="C182" s="23">
        <v>19</v>
      </c>
      <c r="D182" s="23">
        <v>1</v>
      </c>
      <c r="E182" s="23">
        <f t="shared" si="4"/>
        <v>20</v>
      </c>
      <c r="F182" s="29"/>
      <c r="G182" s="25">
        <f>SUMIF($B$7:$B$174,"DAS-5",$G$7:$G$174)</f>
        <v>0</v>
      </c>
      <c r="H182" s="25">
        <f>SUMIF($B$7:$B$174,"DAS-5",$H$7:$H$174)-SUMIFS($H$7:$H$174,$D$7:$D$174,"VAGO",$B$7:$B$174,"DAS-5")</f>
        <v>14883.519999999997</v>
      </c>
      <c r="I182" s="25">
        <f>SUMIF($B$7:$B$174,"DAS-5",$I$7:$I$174)-SUMIFS($I$7:$I$174,$D$7:$D$174,"VAGO",$B$7:$B$174,"DAS-5")</f>
        <v>70696.530000000013</v>
      </c>
      <c r="J182" s="25">
        <f>SUMIF($B$7:$B$174,"DAS-5",$J$7:$J$174)</f>
        <v>90231.13999999997</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4"/>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23</v>
      </c>
      <c r="D184" s="23">
        <v>3</v>
      </c>
      <c r="E184" s="23">
        <f t="shared" si="4"/>
        <v>26</v>
      </c>
      <c r="F184" s="29"/>
      <c r="G184" s="25">
        <f>SUMIF($B$7:$B$174,"CAA-2",$G$7:$G$174)</f>
        <v>0</v>
      </c>
      <c r="H184" s="25">
        <f>SUMIF($B$7:$B$174,"CAA-2",$H$7:$H$174)-SUMIFS($H$7:$H$174,$D$7:$D$174,"VAGO",$B$7:$B$174,"CAA-2")</f>
        <v>12624.360000000008</v>
      </c>
      <c r="I184" s="25">
        <f>SUMIF($B$7:$B$174,"CAA-2",$I$7:$I$174)-SUMIFS($I$7:$I$174,$D$7:$D$174,"VAGO",$B$7:$B$174,"CAA-2")</f>
        <v>61128.709999999977</v>
      </c>
      <c r="J184" s="25">
        <f>SUMIF($B$7:$B$174,"CAA-2",$J$7:$J$174)</f>
        <v>83719.700000000026</v>
      </c>
      <c r="K184" s="26"/>
      <c r="L184" s="26"/>
      <c r="M184" s="26"/>
      <c r="N184" s="26"/>
      <c r="O184" s="26"/>
      <c r="P184" s="26"/>
      <c r="Q184" s="26"/>
    </row>
    <row r="185" spans="1:30" ht="14.5" x14ac:dyDescent="0.3">
      <c r="A185" s="28" t="s">
        <v>38</v>
      </c>
      <c r="B185" s="15" t="s">
        <v>39</v>
      </c>
      <c r="C185" s="23">
        <v>21</v>
      </c>
      <c r="D185" s="23">
        <v>2</v>
      </c>
      <c r="E185" s="23">
        <f t="shared" si="4"/>
        <v>23</v>
      </c>
      <c r="F185" s="27"/>
      <c r="G185" s="25">
        <f>SUMIF($B$7:$B$174,"CAA-3",$G$7:$G$174)</f>
        <v>0</v>
      </c>
      <c r="H185" s="25">
        <f>SUMIF($B$7:$B$174,"CAA-3",$H$7:$H$174)-SUMIFS($H$7:$H$174,$D$7:$D$174,"VAGO",$B$7:$B$174,"CAA-3")</f>
        <v>9069.6899999999987</v>
      </c>
      <c r="I185" s="25">
        <f>SUMIF($B$7:$B$174,"CAA-3",$I$7:$I$174)-SUMIFS($I$7:$I$174,$D$7:$D$174,"VAGO",$B$7:$B$174,"CAA-3")</f>
        <v>36278.550000000003</v>
      </c>
      <c r="J185" s="25">
        <f>SUMIF($B$7:$B$174,"CAA-3",$J$7:$J$174)</f>
        <v>49667.12000000001</v>
      </c>
      <c r="K185" s="26"/>
      <c r="L185" s="26"/>
      <c r="M185" s="26"/>
      <c r="N185" s="26"/>
      <c r="O185" s="26"/>
      <c r="P185" s="26"/>
      <c r="Q185" s="26"/>
    </row>
    <row r="186" spans="1:30" ht="14.5" x14ac:dyDescent="0.3">
      <c r="A186" s="28" t="s">
        <v>40</v>
      </c>
      <c r="B186" s="15" t="s">
        <v>41</v>
      </c>
      <c r="C186" s="23">
        <f>SUMIFS($E$7:$E$174,$B$7:$B$174,"CAA-4",$D$7:$D$174,"&lt;&gt;VAGO")</f>
        <v>10</v>
      </c>
      <c r="D186" s="23">
        <f>SUMIFS($E$7:$E$174,$B$7:$B$174,"CAA-4",$D$7:$D$174,"VAGO")</f>
        <v>0</v>
      </c>
      <c r="E186" s="23">
        <f t="shared" si="4"/>
        <v>10</v>
      </c>
      <c r="F186" s="27"/>
      <c r="G186" s="25">
        <f>SUMIF($B$7:$B$174,"CAA-4",$G$7:$G$174)</f>
        <v>0</v>
      </c>
      <c r="H186" s="25">
        <f>SUMIF($B$7:$B$174,"CAA-4",$H$7:$H$174)-SUMIFS($H$7:$H$174,$D$7:$D$174,"VAGO",$B$7:$B$174,"CAA-4")</f>
        <v>2126.2399999999998</v>
      </c>
      <c r="I186" s="25">
        <f>SUMIF($B$7:$B$174,"CAA-4",$I$7:$I$174)-SUMIFS($I$7:$I$174,$D$7:$D$174,"VAGO",$B$7:$B$174,"CAA-4")</f>
        <v>10631.1</v>
      </c>
      <c r="J186" s="25">
        <f>SUMIF($B$7:$B$174,"CAA-4",$J$7:$J$174)</f>
        <v>12757.339999999997</v>
      </c>
      <c r="K186" s="26"/>
      <c r="L186" s="26"/>
      <c r="M186" s="26"/>
      <c r="N186" s="26"/>
      <c r="O186" s="26"/>
      <c r="P186" s="26"/>
      <c r="Q186" s="26"/>
    </row>
    <row r="187" spans="1:30" ht="14.5" x14ac:dyDescent="0.3">
      <c r="A187" s="28" t="s">
        <v>42</v>
      </c>
      <c r="B187" s="15" t="s">
        <v>43</v>
      </c>
      <c r="C187" s="23">
        <v>0</v>
      </c>
      <c r="D187" s="23">
        <v>2</v>
      </c>
      <c r="E187" s="23">
        <f t="shared" si="4"/>
        <v>2</v>
      </c>
      <c r="F187" s="27"/>
      <c r="G187" s="25">
        <f>SUMIF($B$7:$B$174,"CAA-5",$G$7:$G$174)</f>
        <v>0</v>
      </c>
      <c r="H187" s="25">
        <f>SUMIF($B$7:$B$174,"CAA-5",$H$7:$H$174)-SUMIFS($H$7:$H$174,$D$7:$D$174,"VAGO",$B$7:$B$174,"CAA-5")</f>
        <v>0</v>
      </c>
      <c r="I187" s="25">
        <f>SUMIF($B$7:$B$174,"CAA-5",$I$7:$I$174)-SUMIFS($I$7:$I$174,$D$7:$D$174,"VAGO",$B$7:$B$174,"CAA-5")</f>
        <v>0</v>
      </c>
      <c r="J187" s="25">
        <f>SUMIF($B$7:$B$174,"CAA-5",$J$7:$J$174)</f>
        <v>2325.56</v>
      </c>
      <c r="K187" s="26"/>
      <c r="L187" s="26"/>
      <c r="M187" s="26"/>
      <c r="N187" s="26"/>
      <c r="O187" s="26"/>
      <c r="P187" s="26"/>
      <c r="Q187" s="26"/>
    </row>
    <row r="188" spans="1:30" ht="32.25" customHeight="1" x14ac:dyDescent="0.3">
      <c r="A188" s="19" t="s">
        <v>44</v>
      </c>
      <c r="B188" s="21"/>
      <c r="C188" s="20">
        <f>SUM(C176:C187)</f>
        <v>160</v>
      </c>
      <c r="D188" s="20">
        <f>SUM(D176:D187)</f>
        <v>8</v>
      </c>
      <c r="E188" s="20">
        <f>SUM(E176:E187)</f>
        <v>168</v>
      </c>
      <c r="F188" s="21"/>
      <c r="G188" s="30">
        <f t="shared" ref="G188:I188" si="5">SUM(G176:G187)</f>
        <v>0</v>
      </c>
      <c r="H188" s="30">
        <f t="shared" si="5"/>
        <v>129084.39</v>
      </c>
      <c r="I188" s="30">
        <f t="shared" si="5"/>
        <v>602714.71</v>
      </c>
      <c r="J188" s="30">
        <f>SUM(J176:J187)</f>
        <v>753061.26000000013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6">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6"/>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7">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7"/>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7"/>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7"/>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7"/>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8">SUM(C196:C199)</f>
        <v>0</v>
      </c>
      <c r="D200" s="20">
        <f t="shared" si="8"/>
        <v>0</v>
      </c>
      <c r="E200" s="20">
        <f t="shared" si="8"/>
        <v>0</v>
      </c>
      <c r="F200" s="36"/>
      <c r="G200" s="39">
        <f t="shared" ref="G200:I200" si="9">SUM(G195:G199)</f>
        <v>0</v>
      </c>
      <c r="H200" s="39">
        <f t="shared" si="9"/>
        <v>0</v>
      </c>
      <c r="I200" s="39">
        <f t="shared" si="9"/>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0">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10"/>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1000</v>
      </c>
      <c r="I207" s="16">
        <f t="shared" si="10"/>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1000</v>
      </c>
      <c r="I208" s="16">
        <f t="shared" si="10"/>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10"/>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1">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1"/>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1"/>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1"/>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1"/>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122" t="s">
        <v>227</v>
      </c>
      <c r="E221" s="15">
        <v>1</v>
      </c>
      <c r="F221" s="88" t="s">
        <v>364</v>
      </c>
      <c r="G221" s="35">
        <v>0</v>
      </c>
      <c r="H221" s="87">
        <v>2400</v>
      </c>
      <c r="I221" s="16">
        <f t="shared" ref="I221:I225" si="12">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88" t="s">
        <v>295</v>
      </c>
      <c r="G222" s="35"/>
      <c r="H222" s="87">
        <v>1000</v>
      </c>
      <c r="I222" s="16">
        <f t="shared" si="12"/>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88" t="s">
        <v>298</v>
      </c>
      <c r="G223" s="35"/>
      <c r="H223" s="87">
        <v>1000</v>
      </c>
      <c r="I223" s="16">
        <f t="shared" si="12"/>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88" t="s">
        <v>538</v>
      </c>
      <c r="G224" s="35"/>
      <c r="H224" s="87">
        <v>1000</v>
      </c>
      <c r="I224" s="16">
        <f t="shared" si="12"/>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90" t="s">
        <v>356</v>
      </c>
      <c r="G225" s="35"/>
      <c r="H225" s="87">
        <v>1000</v>
      </c>
      <c r="I225" s="16">
        <f t="shared" si="12"/>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3">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3"/>
        <v>4</v>
      </c>
      <c r="F228" s="24"/>
      <c r="G228" s="16">
        <f>SUMIF($A$205:$A$209,"MEMBRO",$G$205:$G$209)</f>
        <v>0</v>
      </c>
      <c r="H228" s="16">
        <f>SUMIF($A$205:$A$209,"MEMBRO",$H$205:$H$209)</f>
        <v>4000</v>
      </c>
      <c r="I228" s="16">
        <f t="shared" ref="I228:I232" si="14">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3"/>
        <v>1</v>
      </c>
      <c r="F229" s="24"/>
      <c r="G229" s="16">
        <f>SUMIF($A$213:$A$218,"PRESIDENTE",$G$213:$G$218)</f>
        <v>0</v>
      </c>
      <c r="H229" s="16">
        <f>SUMIF($A$213:$A$218,"PRESIDENTE",$H$213:$H$218)</f>
        <v>2400</v>
      </c>
      <c r="I229" s="16">
        <f t="shared" si="14"/>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3"/>
        <v>4</v>
      </c>
      <c r="F230" s="24"/>
      <c r="G230" s="16">
        <f>SUMIF($A$213:$A$218,"MEMBRO",$G$213:$G$218)</f>
        <v>0</v>
      </c>
      <c r="H230" s="16">
        <f>SUMIF($A$213:$A$218,"MEMBRO",$H$213:$H$218)</f>
        <v>4000</v>
      </c>
      <c r="I230" s="16">
        <f t="shared" si="14"/>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3"/>
        <v>1</v>
      </c>
      <c r="F231" s="24"/>
      <c r="G231" s="16">
        <f>SUMIF($A$220:$A$225,"PRESIDENTE",$G$220:$G$225)</f>
        <v>0</v>
      </c>
      <c r="H231" s="16">
        <f>SUMIF($A$220:$A$225,"PRESIDENTE",$H$220:$H$225)</f>
        <v>2400</v>
      </c>
      <c r="I231" s="16">
        <f t="shared" si="14"/>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3"/>
        <v>4</v>
      </c>
      <c r="F232" s="24"/>
      <c r="G232" s="16">
        <f>SUMIF($A$220:$A$225,"MEMBRO",$G$205:$G$225)</f>
        <v>0</v>
      </c>
      <c r="H232" s="16">
        <f>SUMIF($A$220:$A$225,"MEMBRO",$H$220:$H$225)</f>
        <v>4000</v>
      </c>
      <c r="I232" s="16">
        <f t="shared" si="14"/>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5">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5"/>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5"/>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5"/>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5"/>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5"/>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5"/>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5"/>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6">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6"/>
        <v>7</v>
      </c>
      <c r="F248" s="24"/>
      <c r="G248" s="16">
        <f>SUMIF($A$238:$A$245,"MEMBRO",$G$238:$G$245)</f>
        <v>0</v>
      </c>
      <c r="H248" s="16">
        <f>SUMIF($A$238:$A$245,"MEMBRO",$H$238:$H$245)</f>
        <v>30390.920000000006</v>
      </c>
      <c r="I248" s="16">
        <f t="shared" ref="I248" si="17">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8">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8"/>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8"/>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9">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9"/>
        <v>2</v>
      </c>
      <c r="F259" s="24"/>
      <c r="G259" s="16">
        <f>SUMIF($A$254:$A$256,"MEMBRO",$G$254:$G$256)</f>
        <v>0</v>
      </c>
      <c r="H259" s="16">
        <f>SUMIF($A$254:$A$256,"MEMBRO",$H$254:$H$256)</f>
        <v>3473.24</v>
      </c>
      <c r="I259" s="16">
        <f t="shared" ref="I259" si="20">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1">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1"/>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1"/>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2">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2"/>
        <v>2</v>
      </c>
      <c r="F270" s="24"/>
      <c r="G270" s="16">
        <f>SUMIF($A$265:$A$267,"MEMBRO",$G$265:$G$267)</f>
        <v>0</v>
      </c>
      <c r="H270" s="16">
        <f>SUMIF($A$265:$A$267,"MEMBRO",$H$265:$H$267)</f>
        <v>3473.24</v>
      </c>
      <c r="I270" s="16">
        <f t="shared" ref="I270" si="23">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4">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5">IF(ISBLANK(A276),0,IF(B276="FGS-1",1200.69,732.55))</f>
        <v>1200.69</v>
      </c>
      <c r="I276" s="87">
        <f t="shared" si="24"/>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5"/>
        <v>1200.69</v>
      </c>
      <c r="I277" s="87">
        <f t="shared" si="24"/>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f t="shared" si="25"/>
        <v>1200.69</v>
      </c>
      <c r="I278" s="87">
        <f t="shared" si="24"/>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f t="shared" si="25"/>
        <v>1200.69</v>
      </c>
      <c r="I279" s="87">
        <f t="shared" si="24"/>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5"/>
        <v>1200.69</v>
      </c>
      <c r="I280" s="87">
        <f t="shared" si="24"/>
        <v>1200.69</v>
      </c>
    </row>
    <row r="281" spans="1:30" ht="14.5" x14ac:dyDescent="0.3">
      <c r="A281" s="55" t="s">
        <v>394</v>
      </c>
      <c r="B281" s="93" t="s">
        <v>93</v>
      </c>
      <c r="C281" s="77" t="s">
        <v>223</v>
      </c>
      <c r="D281" s="71" t="s">
        <v>407</v>
      </c>
      <c r="E281" s="53">
        <v>1</v>
      </c>
      <c r="F281" s="83" t="s">
        <v>414</v>
      </c>
      <c r="G281" s="54">
        <v>0</v>
      </c>
      <c r="H281" s="86">
        <f t="shared" si="25"/>
        <v>1200.69</v>
      </c>
      <c r="I281" s="87">
        <f t="shared" si="24"/>
        <v>1200.69</v>
      </c>
    </row>
    <row r="282" spans="1:30" ht="14.5" x14ac:dyDescent="0.3">
      <c r="A282" s="55" t="s">
        <v>394</v>
      </c>
      <c r="B282" s="93" t="s">
        <v>93</v>
      </c>
      <c r="C282" s="77" t="s">
        <v>223</v>
      </c>
      <c r="D282" s="71" t="s">
        <v>407</v>
      </c>
      <c r="E282" s="53">
        <v>1</v>
      </c>
      <c r="F282" s="83" t="s">
        <v>415</v>
      </c>
      <c r="G282" s="54">
        <v>0</v>
      </c>
      <c r="H282" s="86">
        <f t="shared" si="25"/>
        <v>1200.69</v>
      </c>
      <c r="I282" s="87">
        <f t="shared" si="24"/>
        <v>1200.69</v>
      </c>
    </row>
    <row r="283" spans="1:30" ht="14.5" x14ac:dyDescent="0.3">
      <c r="A283" s="80" t="s">
        <v>393</v>
      </c>
      <c r="B283" s="93" t="s">
        <v>93</v>
      </c>
      <c r="C283" s="77" t="s">
        <v>226</v>
      </c>
      <c r="D283" s="71" t="s">
        <v>407</v>
      </c>
      <c r="E283" s="53">
        <v>1</v>
      </c>
      <c r="F283" s="85" t="s">
        <v>416</v>
      </c>
      <c r="G283" s="54">
        <v>0</v>
      </c>
      <c r="H283" s="86">
        <f t="shared" si="25"/>
        <v>1200.69</v>
      </c>
      <c r="I283" s="87">
        <f t="shared" si="24"/>
        <v>1200.69</v>
      </c>
    </row>
    <row r="284" spans="1:30" ht="14.5" x14ac:dyDescent="0.3">
      <c r="A284" s="60" t="s">
        <v>395</v>
      </c>
      <c r="B284" s="93" t="s">
        <v>93</v>
      </c>
      <c r="C284" s="79" t="s">
        <v>226</v>
      </c>
      <c r="D284" s="71" t="s">
        <v>407</v>
      </c>
      <c r="E284" s="53">
        <v>1</v>
      </c>
      <c r="F284" s="84" t="s">
        <v>417</v>
      </c>
      <c r="G284" s="54">
        <v>0</v>
      </c>
      <c r="H284" s="86">
        <f t="shared" si="25"/>
        <v>1200.69</v>
      </c>
      <c r="I284" s="87">
        <f t="shared" si="24"/>
        <v>1200.69</v>
      </c>
    </row>
    <row r="285" spans="1:30" ht="14.5" x14ac:dyDescent="0.3">
      <c r="A285" s="60" t="s">
        <v>396</v>
      </c>
      <c r="B285" s="93" t="s">
        <v>93</v>
      </c>
      <c r="C285" s="79" t="s">
        <v>225</v>
      </c>
      <c r="D285" s="71" t="s">
        <v>407</v>
      </c>
      <c r="E285" s="53">
        <v>1</v>
      </c>
      <c r="F285" s="81" t="s">
        <v>418</v>
      </c>
      <c r="G285" s="54">
        <v>0</v>
      </c>
      <c r="H285" s="86">
        <f t="shared" si="25"/>
        <v>1200.69</v>
      </c>
      <c r="I285" s="87">
        <f t="shared" si="24"/>
        <v>1200.69</v>
      </c>
    </row>
    <row r="286" spans="1:30" ht="14.5" x14ac:dyDescent="0.3">
      <c r="A286" s="60" t="s">
        <v>393</v>
      </c>
      <c r="B286" s="93" t="s">
        <v>93</v>
      </c>
      <c r="C286" s="79" t="s">
        <v>219</v>
      </c>
      <c r="D286" s="71" t="s">
        <v>407</v>
      </c>
      <c r="E286" s="53">
        <v>1</v>
      </c>
      <c r="F286" s="81" t="s">
        <v>419</v>
      </c>
      <c r="G286" s="54">
        <v>0</v>
      </c>
      <c r="H286" s="86">
        <f t="shared" si="25"/>
        <v>1200.69</v>
      </c>
      <c r="I286" s="87">
        <f t="shared" si="24"/>
        <v>1200.69</v>
      </c>
    </row>
    <row r="287" spans="1:30" ht="14.5" x14ac:dyDescent="0.3">
      <c r="A287" s="81" t="s">
        <v>397</v>
      </c>
      <c r="B287" s="93" t="s">
        <v>93</v>
      </c>
      <c r="C287" s="79" t="s">
        <v>225</v>
      </c>
      <c r="D287" s="71" t="s">
        <v>407</v>
      </c>
      <c r="E287" s="53">
        <v>1</v>
      </c>
      <c r="F287" s="81" t="s">
        <v>420</v>
      </c>
      <c r="G287" s="54">
        <v>0</v>
      </c>
      <c r="H287" s="86">
        <f t="shared" si="25"/>
        <v>1200.69</v>
      </c>
      <c r="I287" s="87">
        <f t="shared" si="24"/>
        <v>1200.69</v>
      </c>
    </row>
    <row r="288" spans="1:30" ht="14.5" x14ac:dyDescent="0.3">
      <c r="A288" s="60" t="s">
        <v>398</v>
      </c>
      <c r="B288" s="93" t="s">
        <v>448</v>
      </c>
      <c r="C288" s="79" t="s">
        <v>220</v>
      </c>
      <c r="D288" s="71" t="s">
        <v>407</v>
      </c>
      <c r="E288" s="53">
        <v>1</v>
      </c>
      <c r="F288" s="84" t="s">
        <v>421</v>
      </c>
      <c r="G288" s="54">
        <v>0</v>
      </c>
      <c r="H288" s="86">
        <f t="shared" si="25"/>
        <v>732.55</v>
      </c>
      <c r="I288" s="87">
        <f t="shared" si="24"/>
        <v>732.55</v>
      </c>
    </row>
    <row r="289" spans="1:30" ht="14.5" x14ac:dyDescent="0.3">
      <c r="A289" s="60" t="s">
        <v>393</v>
      </c>
      <c r="B289" s="93" t="s">
        <v>448</v>
      </c>
      <c r="C289" s="79" t="s">
        <v>219</v>
      </c>
      <c r="D289" s="71" t="s">
        <v>407</v>
      </c>
      <c r="E289" s="53">
        <v>1</v>
      </c>
      <c r="F289" s="84" t="s">
        <v>422</v>
      </c>
      <c r="G289" s="54">
        <v>0</v>
      </c>
      <c r="H289" s="86">
        <f t="shared" si="25"/>
        <v>732.55</v>
      </c>
      <c r="I289" s="87">
        <f t="shared" si="24"/>
        <v>732.55</v>
      </c>
    </row>
    <row r="290" spans="1:30" ht="14.5" x14ac:dyDescent="0.3">
      <c r="A290" s="60" t="s">
        <v>395</v>
      </c>
      <c r="B290" s="93" t="s">
        <v>448</v>
      </c>
      <c r="C290" s="79" t="s">
        <v>219</v>
      </c>
      <c r="D290" s="71" t="s">
        <v>407</v>
      </c>
      <c r="E290" s="53">
        <v>1</v>
      </c>
      <c r="F290" s="84" t="s">
        <v>423</v>
      </c>
      <c r="G290" s="54">
        <v>0</v>
      </c>
      <c r="H290" s="86">
        <f t="shared" si="25"/>
        <v>732.55</v>
      </c>
      <c r="I290" s="87">
        <f t="shared" si="24"/>
        <v>732.55</v>
      </c>
    </row>
    <row r="291" spans="1:30" ht="14.5" x14ac:dyDescent="0.3">
      <c r="A291" s="60" t="s">
        <v>399</v>
      </c>
      <c r="B291" s="93" t="s">
        <v>448</v>
      </c>
      <c r="C291" s="79" t="s">
        <v>220</v>
      </c>
      <c r="D291" s="71" t="s">
        <v>407</v>
      </c>
      <c r="E291" s="53">
        <v>1</v>
      </c>
      <c r="F291" s="84" t="s">
        <v>424</v>
      </c>
      <c r="G291" s="54">
        <v>0</v>
      </c>
      <c r="H291" s="86">
        <f t="shared" si="25"/>
        <v>732.55</v>
      </c>
      <c r="I291" s="87">
        <f t="shared" si="24"/>
        <v>732.55</v>
      </c>
    </row>
    <row r="292" spans="1:30" ht="14.5" x14ac:dyDescent="0.3">
      <c r="A292" s="60" t="s">
        <v>400</v>
      </c>
      <c r="B292" s="93" t="s">
        <v>448</v>
      </c>
      <c r="C292" s="79" t="s">
        <v>225</v>
      </c>
      <c r="D292" s="71" t="s">
        <v>407</v>
      </c>
      <c r="E292" s="53">
        <v>1</v>
      </c>
      <c r="F292" s="84" t="s">
        <v>425</v>
      </c>
      <c r="G292" s="54">
        <v>0</v>
      </c>
      <c r="H292" s="86">
        <f t="shared" si="25"/>
        <v>732.55</v>
      </c>
      <c r="I292" s="87">
        <f t="shared" si="24"/>
        <v>732.55</v>
      </c>
    </row>
    <row r="293" spans="1:30" ht="14.5" x14ac:dyDescent="0.3">
      <c r="A293" s="60" t="s">
        <v>401</v>
      </c>
      <c r="B293" s="93" t="s">
        <v>448</v>
      </c>
      <c r="C293" s="79" t="s">
        <v>224</v>
      </c>
      <c r="D293" s="71" t="s">
        <v>407</v>
      </c>
      <c r="E293" s="53">
        <v>1</v>
      </c>
      <c r="F293" s="84" t="s">
        <v>426</v>
      </c>
      <c r="G293" s="54">
        <v>0</v>
      </c>
      <c r="H293" s="86">
        <f t="shared" si="25"/>
        <v>732.55</v>
      </c>
      <c r="I293" s="87">
        <f t="shared" si="24"/>
        <v>732.55</v>
      </c>
    </row>
    <row r="294" spans="1:30" ht="14.5" x14ac:dyDescent="0.3">
      <c r="A294" s="60" t="s">
        <v>559</v>
      </c>
      <c r="B294" s="93" t="s">
        <v>448</v>
      </c>
      <c r="C294" s="79" t="s">
        <v>225</v>
      </c>
      <c r="D294" s="71" t="s">
        <v>407</v>
      </c>
      <c r="E294" s="53">
        <v>1</v>
      </c>
      <c r="F294" s="81" t="s">
        <v>560</v>
      </c>
      <c r="G294" s="54">
        <v>0</v>
      </c>
      <c r="H294" s="86">
        <f t="shared" si="25"/>
        <v>732.55</v>
      </c>
      <c r="I294" s="87">
        <f t="shared" si="24"/>
        <v>732.55</v>
      </c>
    </row>
    <row r="295" spans="1:30" ht="14.5" x14ac:dyDescent="0.3">
      <c r="A295" s="60" t="s">
        <v>403</v>
      </c>
      <c r="B295" s="93" t="s">
        <v>448</v>
      </c>
      <c r="C295" s="79" t="s">
        <v>222</v>
      </c>
      <c r="D295" s="71" t="s">
        <v>407</v>
      </c>
      <c r="E295" s="53">
        <v>1</v>
      </c>
      <c r="F295" s="84" t="s">
        <v>428</v>
      </c>
      <c r="G295" s="54">
        <v>0</v>
      </c>
      <c r="H295" s="86">
        <f t="shared" si="25"/>
        <v>732.55</v>
      </c>
      <c r="I295" s="87">
        <f t="shared" si="24"/>
        <v>732.55</v>
      </c>
    </row>
    <row r="296" spans="1:30" ht="14.5" x14ac:dyDescent="0.3">
      <c r="A296" s="60" t="s">
        <v>398</v>
      </c>
      <c r="B296" s="93" t="s">
        <v>448</v>
      </c>
      <c r="C296" s="79" t="s">
        <v>220</v>
      </c>
      <c r="D296" s="71" t="s">
        <v>407</v>
      </c>
      <c r="E296" s="53">
        <v>1</v>
      </c>
      <c r="F296" s="84" t="s">
        <v>429</v>
      </c>
      <c r="G296" s="54">
        <v>0</v>
      </c>
      <c r="H296" s="86">
        <f t="shared" si="25"/>
        <v>732.55</v>
      </c>
      <c r="I296" s="87">
        <f t="shared" si="24"/>
        <v>732.55</v>
      </c>
    </row>
    <row r="297" spans="1:30" ht="14.5" x14ac:dyDescent="0.3">
      <c r="A297" s="60" t="s">
        <v>393</v>
      </c>
      <c r="B297" s="93" t="s">
        <v>448</v>
      </c>
      <c r="C297" s="79" t="s">
        <v>220</v>
      </c>
      <c r="D297" s="71" t="s">
        <v>407</v>
      </c>
      <c r="E297" s="53">
        <v>1</v>
      </c>
      <c r="F297" s="81" t="s">
        <v>430</v>
      </c>
      <c r="G297" s="54">
        <v>0</v>
      </c>
      <c r="H297" s="86">
        <f t="shared" si="25"/>
        <v>732.55</v>
      </c>
      <c r="I297" s="87">
        <f t="shared" si="24"/>
        <v>732.55</v>
      </c>
    </row>
    <row r="298" spans="1:30" ht="14.5" x14ac:dyDescent="0.3">
      <c r="A298" s="60" t="s">
        <v>404</v>
      </c>
      <c r="B298" s="93" t="s">
        <v>448</v>
      </c>
      <c r="C298" s="79" t="s">
        <v>220</v>
      </c>
      <c r="D298" s="71" t="s">
        <v>407</v>
      </c>
      <c r="E298" s="53">
        <v>1</v>
      </c>
      <c r="F298" s="84" t="s">
        <v>431</v>
      </c>
      <c r="G298" s="54">
        <v>0</v>
      </c>
      <c r="H298" s="86">
        <f t="shared" si="25"/>
        <v>732.55</v>
      </c>
      <c r="I298" s="87">
        <f t="shared" si="24"/>
        <v>732.55</v>
      </c>
    </row>
    <row r="299" spans="1:30" ht="14.5" x14ac:dyDescent="0.3">
      <c r="A299" s="60" t="s">
        <v>405</v>
      </c>
      <c r="B299" s="93" t="s">
        <v>448</v>
      </c>
      <c r="C299" s="79" t="s">
        <v>219</v>
      </c>
      <c r="D299" s="71" t="s">
        <v>407</v>
      </c>
      <c r="E299" s="53">
        <v>1</v>
      </c>
      <c r="F299" s="84" t="s">
        <v>432</v>
      </c>
      <c r="G299" s="54">
        <v>0</v>
      </c>
      <c r="H299" s="86">
        <f t="shared" si="25"/>
        <v>732.55</v>
      </c>
      <c r="I299" s="87">
        <f t="shared" si="24"/>
        <v>732.55</v>
      </c>
    </row>
    <row r="300" spans="1:30" ht="14.5" x14ac:dyDescent="0.3">
      <c r="A300" s="60" t="s">
        <v>402</v>
      </c>
      <c r="B300" s="93" t="s">
        <v>448</v>
      </c>
      <c r="C300" s="79" t="s">
        <v>225</v>
      </c>
      <c r="D300" s="71" t="s">
        <v>407</v>
      </c>
      <c r="E300" s="53">
        <v>1</v>
      </c>
      <c r="F300" s="84" t="s">
        <v>433</v>
      </c>
      <c r="G300" s="54">
        <v>0</v>
      </c>
      <c r="H300" s="86">
        <f t="shared" si="25"/>
        <v>732.55</v>
      </c>
      <c r="I300" s="87">
        <f t="shared" si="24"/>
        <v>732.55</v>
      </c>
    </row>
    <row r="301" spans="1:30" ht="14.5" x14ac:dyDescent="0.3">
      <c r="A301" s="60" t="s">
        <v>403</v>
      </c>
      <c r="B301" s="93" t="s">
        <v>448</v>
      </c>
      <c r="C301" s="79" t="s">
        <v>219</v>
      </c>
      <c r="D301" s="71" t="s">
        <v>407</v>
      </c>
      <c r="E301" s="53">
        <v>1</v>
      </c>
      <c r="F301" s="84" t="s">
        <v>434</v>
      </c>
      <c r="G301" s="54">
        <v>0</v>
      </c>
      <c r="H301" s="86">
        <f t="shared" si="25"/>
        <v>732.55</v>
      </c>
      <c r="I301" s="87">
        <f t="shared" si="24"/>
        <v>732.55</v>
      </c>
    </row>
    <row r="302" spans="1:30" ht="14.5" x14ac:dyDescent="0.3">
      <c r="A302" s="60"/>
      <c r="B302" s="93" t="s">
        <v>448</v>
      </c>
      <c r="C302" s="79"/>
      <c r="D302" s="52" t="s">
        <v>386</v>
      </c>
      <c r="E302" s="53">
        <v>1</v>
      </c>
      <c r="F302" s="81" t="s">
        <v>386</v>
      </c>
      <c r="G302" s="54">
        <v>0</v>
      </c>
      <c r="H302" s="86">
        <f t="shared" si="25"/>
        <v>0</v>
      </c>
      <c r="I302" s="87">
        <f t="shared" si="24"/>
        <v>0</v>
      </c>
    </row>
    <row r="303" spans="1:30" ht="14.5" x14ac:dyDescent="0.3">
      <c r="A303" s="81"/>
      <c r="B303" s="93" t="s">
        <v>448</v>
      </c>
      <c r="C303" s="79"/>
      <c r="D303" s="52" t="s">
        <v>386</v>
      </c>
      <c r="E303" s="53">
        <v>1</v>
      </c>
      <c r="F303" s="81" t="s">
        <v>386</v>
      </c>
      <c r="G303" s="54">
        <v>0</v>
      </c>
      <c r="H303" s="86">
        <f t="shared" si="25"/>
        <v>0</v>
      </c>
      <c r="I303" s="87">
        <f t="shared" si="24"/>
        <v>0</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f t="shared" si="25"/>
        <v>0</v>
      </c>
      <c r="I304" s="87">
        <f t="shared" si="24"/>
        <v>0</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f t="shared" si="25"/>
        <v>0</v>
      </c>
      <c r="I305" s="87">
        <f t="shared" si="24"/>
        <v>0</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6">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14</v>
      </c>
      <c r="D308" s="23">
        <v>4</v>
      </c>
      <c r="E308" s="23">
        <f t="shared" si="26"/>
        <v>18</v>
      </c>
      <c r="F308" s="27"/>
      <c r="G308" s="16">
        <f>SUMIF($B$275:$B$305,"FGS-2",$G$275:$G$305)</f>
        <v>0</v>
      </c>
      <c r="H308" s="16">
        <f>SUMIF($B$275:$B$305,"FGS-2",$H$275:$H$305)</f>
        <v>10255.699999999999</v>
      </c>
      <c r="I308" s="16">
        <f>SUMIF($B$275:$B$305,"FGS-2",$I$275:$I$305)</f>
        <v>10255.699999999999</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6"/>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6"/>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6"/>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6"/>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 t="shared" ref="C313:E313" si="27">SUM(C307:C312)</f>
        <v>27</v>
      </c>
      <c r="D313" s="20">
        <f t="shared" si="27"/>
        <v>4</v>
      </c>
      <c r="E313" s="20">
        <f t="shared" si="27"/>
        <v>31</v>
      </c>
      <c r="F313" s="36"/>
      <c r="G313" s="39">
        <f t="shared" ref="G313:H313" si="28">SUM(G307:G312)</f>
        <v>0</v>
      </c>
      <c r="H313" s="39">
        <f t="shared" si="28"/>
        <v>25864.670000000006</v>
      </c>
      <c r="I313" s="39">
        <f>SUM(I307:I312)</f>
        <v>25864.670000000006</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216</v>
      </c>
      <c r="D316" s="20">
        <f>SUM(D188+D200+D233+D249+D260+D271+D313)</f>
        <v>12</v>
      </c>
      <c r="E316" s="20">
        <f>SUM(E188+E200+E233+E249+E260+E271+E313)</f>
        <v>228</v>
      </c>
      <c r="F316" s="21"/>
      <c r="G316" s="39">
        <f>SUM(H188+G200+G233+G249+G260+G271+G313)</f>
        <v>129084.39</v>
      </c>
      <c r="H316" s="39">
        <f>SUM(I188+H200+H233+H249+H260+H271+H313)</f>
        <v>693531.58</v>
      </c>
      <c r="I316" s="39">
        <f>SUM(J188+I200+I233+I249+I260+I271+I313)</f>
        <v>843878.13000000012</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8B48A032-E179-4CE5-8C49-B1BA6BC20C72}">
      <formula1>"FDA,FDA-1,FDA-2,FDA-3,FDA-4"</formula1>
    </dataValidation>
    <dataValidation type="list" allowBlank="1" sqref="B7:B174" xr:uid="{9642D52F-5932-4663-932A-013231DAB404}">
      <formula1>"DAS,DAS-1,DAS-2,DAS-3,DAS-4,DAS-5,CAA-1,CAA-2,CAA-3,CAA-4,CAA-5"</formula1>
    </dataValidation>
    <dataValidation type="list" allowBlank="1" sqref="D205:D209 D192:D193 D254:D256 D221:D225 D213:D217 D275:D305 D265:D267 D238:D245 D7:D174" xr:uid="{1BB355C0-E19D-4D38-B394-72C6B7A1165C}">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CCD7C-50EB-45BB-B0FF-DD27022496FA}">
  <dimension ref="A1:AD1038"/>
  <sheetViews>
    <sheetView topLeftCell="A5" zoomScale="73" zoomScaleNormal="73" workbookViewId="0">
      <selection activeCell="A328" sqref="A328:F328"/>
    </sheetView>
  </sheetViews>
  <sheetFormatPr defaultColWidth="12.58203125" defaultRowHeight="15" customHeight="1" x14ac:dyDescent="0.3"/>
  <cols>
    <col min="1" max="1" width="47.58203125" customWidth="1"/>
    <col min="2" max="2" width="13.75" bestFit="1" customWidth="1"/>
    <col min="3" max="3" width="30" customWidth="1"/>
    <col min="4" max="4" width="14.5" customWidth="1"/>
    <col min="5" max="5" width="9.83203125" customWidth="1"/>
    <col min="6" max="6" width="52.83203125" customWidth="1"/>
    <col min="7" max="7" width="19.83203125" customWidth="1"/>
    <col min="8" max="8" width="18.25" customWidth="1"/>
    <col min="9" max="9" width="17.83203125" customWidth="1"/>
    <col min="10" max="10" width="15" customWidth="1"/>
    <col min="11" max="13" width="8.83203125" bestFit="1" customWidth="1"/>
    <col min="14" max="16" width="8" customWidth="1"/>
    <col min="17" max="17" width="43.83203125" customWidth="1"/>
    <col min="18" max="30" width="8" customWidth="1"/>
  </cols>
  <sheetData>
    <row r="1" spans="1:30" ht="21" x14ac:dyDescent="0.5">
      <c r="A1" s="184" t="s">
        <v>0</v>
      </c>
      <c r="B1" s="176"/>
      <c r="C1" s="176"/>
      <c r="D1" s="176"/>
      <c r="E1" s="176"/>
      <c r="F1" s="176"/>
      <c r="G1" s="176"/>
      <c r="H1" s="176"/>
      <c r="I1" s="176"/>
      <c r="J1" s="176"/>
      <c r="K1" s="1"/>
      <c r="L1" s="1"/>
      <c r="M1" s="1"/>
      <c r="N1" s="1"/>
      <c r="O1" s="1"/>
      <c r="P1" s="1"/>
      <c r="Q1" s="1"/>
      <c r="R1" s="1"/>
      <c r="S1" s="1"/>
      <c r="T1" s="1"/>
      <c r="U1" s="1"/>
      <c r="V1" s="1"/>
      <c r="W1" s="1"/>
      <c r="X1" s="1"/>
      <c r="Y1" s="1"/>
      <c r="Z1" s="1"/>
      <c r="AA1" s="1"/>
    </row>
    <row r="2" spans="1:30" ht="21" x14ac:dyDescent="0.5">
      <c r="A2" s="185" t="s">
        <v>496</v>
      </c>
      <c r="B2" s="173"/>
      <c r="C2" s="173"/>
      <c r="D2" s="173"/>
      <c r="E2" s="173"/>
      <c r="F2" s="173"/>
      <c r="G2" s="173"/>
      <c r="H2" s="173"/>
      <c r="I2" s="173"/>
      <c r="J2" s="173"/>
      <c r="K2" s="1"/>
      <c r="L2" s="1"/>
      <c r="M2" s="1"/>
      <c r="N2" s="1"/>
      <c r="O2" s="1"/>
      <c r="P2" s="1"/>
      <c r="Q2" s="1"/>
      <c r="R2" s="1"/>
      <c r="S2" s="1"/>
      <c r="T2" s="1"/>
      <c r="U2" s="1"/>
      <c r="V2" s="1"/>
      <c r="W2" s="1"/>
      <c r="X2" s="1"/>
      <c r="Y2" s="1"/>
      <c r="Z2" s="1"/>
      <c r="AA2" s="1"/>
    </row>
    <row r="3" spans="1:30" ht="21" x14ac:dyDescent="0.45">
      <c r="A3" s="185" t="s">
        <v>1</v>
      </c>
      <c r="B3" s="173"/>
      <c r="C3" s="173"/>
      <c r="D3" s="173"/>
      <c r="E3" s="173"/>
      <c r="F3" s="173"/>
      <c r="G3" s="173"/>
      <c r="H3" s="173"/>
      <c r="I3" s="173"/>
      <c r="J3" s="173"/>
      <c r="K3" s="2"/>
      <c r="L3" s="2"/>
      <c r="M3" s="2"/>
      <c r="N3" s="2"/>
      <c r="O3" s="2"/>
      <c r="P3" s="2"/>
      <c r="Q3" s="2"/>
      <c r="R3" s="2"/>
      <c r="S3" s="2"/>
      <c r="T3" s="2"/>
      <c r="U3" s="2"/>
      <c r="V3" s="2"/>
      <c r="W3" s="2"/>
      <c r="X3" s="2"/>
      <c r="Y3" s="2"/>
      <c r="Z3" s="3"/>
      <c r="AA3" s="3"/>
    </row>
    <row r="4" spans="1:30" ht="14" x14ac:dyDescent="0.3">
      <c r="A4" s="4" t="s">
        <v>179</v>
      </c>
      <c r="B4" s="186" t="s">
        <v>2</v>
      </c>
      <c r="C4" s="173"/>
      <c r="D4" s="173"/>
      <c r="E4" s="173"/>
      <c r="F4" s="173"/>
      <c r="G4" s="173"/>
      <c r="H4" s="173"/>
      <c r="I4" s="173"/>
      <c r="J4" s="174"/>
      <c r="K4" s="5"/>
    </row>
    <row r="5" spans="1:30" ht="14.5" x14ac:dyDescent="0.3">
      <c r="A5" s="169" t="s">
        <v>3</v>
      </c>
      <c r="B5" s="173"/>
      <c r="C5" s="173"/>
      <c r="D5" s="173"/>
      <c r="E5" s="173"/>
      <c r="F5" s="173"/>
      <c r="G5" s="173"/>
      <c r="H5" s="173"/>
      <c r="I5" s="173"/>
      <c r="J5" s="174"/>
      <c r="K5" s="6"/>
      <c r="L5" s="7"/>
      <c r="M5" s="8"/>
      <c r="N5" s="8"/>
      <c r="O5" s="8"/>
      <c r="P5" s="8"/>
      <c r="Q5" s="8"/>
    </row>
    <row r="6" spans="1:30" ht="28" x14ac:dyDescent="0.3">
      <c r="A6" s="48" t="s">
        <v>4</v>
      </c>
      <c r="B6" s="48" t="s">
        <v>5</v>
      </c>
      <c r="C6" s="48" t="s">
        <v>6</v>
      </c>
      <c r="D6" s="48" t="s">
        <v>7</v>
      </c>
      <c r="E6" s="48" t="s">
        <v>8</v>
      </c>
      <c r="F6" s="48" t="s">
        <v>9</v>
      </c>
      <c r="G6" s="48" t="s">
        <v>10</v>
      </c>
      <c r="H6" s="48" t="s">
        <v>11</v>
      </c>
      <c r="I6" s="48" t="s">
        <v>12</v>
      </c>
      <c r="J6" s="48" t="s">
        <v>13</v>
      </c>
      <c r="K6" s="10"/>
      <c r="L6" s="11"/>
      <c r="M6" s="11"/>
      <c r="N6" s="11"/>
      <c r="O6" s="11"/>
      <c r="P6" s="11"/>
      <c r="Q6" s="11"/>
      <c r="R6" s="12"/>
      <c r="S6" s="12"/>
      <c r="T6" s="12"/>
      <c r="U6" s="12"/>
      <c r="V6" s="12"/>
      <c r="W6" s="12"/>
      <c r="X6" s="12"/>
      <c r="Y6" s="12"/>
      <c r="Z6" s="12"/>
      <c r="AA6" s="12"/>
      <c r="AB6" s="12"/>
      <c r="AC6" s="12"/>
      <c r="AD6" s="12"/>
    </row>
    <row r="7" spans="1:30" ht="14.5" x14ac:dyDescent="0.3">
      <c r="A7" s="56" t="s">
        <v>182</v>
      </c>
      <c r="B7" s="100" t="s">
        <v>39</v>
      </c>
      <c r="C7" s="100" t="s">
        <v>220</v>
      </c>
      <c r="D7" s="94" t="s">
        <v>227</v>
      </c>
      <c r="E7" s="53">
        <v>1</v>
      </c>
      <c r="F7" s="90" t="s">
        <v>292</v>
      </c>
      <c r="G7" s="54">
        <v>0</v>
      </c>
      <c r="H7" s="101">
        <v>431.89</v>
      </c>
      <c r="I7" s="101">
        <v>1727.55</v>
      </c>
      <c r="J7" s="102">
        <f t="shared" ref="J7:J70" si="0">H7+I7</f>
        <v>2159.44</v>
      </c>
      <c r="K7" s="17"/>
      <c r="L7" s="17"/>
      <c r="M7" s="17"/>
      <c r="N7" s="17"/>
      <c r="O7" s="17"/>
      <c r="P7" s="17"/>
      <c r="Q7" s="17"/>
      <c r="R7" s="18"/>
      <c r="S7" s="18"/>
      <c r="T7" s="18"/>
      <c r="U7" s="18"/>
      <c r="V7" s="18"/>
      <c r="W7" s="18"/>
      <c r="X7" s="18"/>
      <c r="Y7" s="18"/>
      <c r="Z7" s="18"/>
      <c r="AA7" s="5"/>
      <c r="AB7" s="5"/>
      <c r="AC7" s="5"/>
      <c r="AD7" s="5"/>
    </row>
    <row r="8" spans="1:30" ht="14.5" x14ac:dyDescent="0.3">
      <c r="A8" s="56" t="s">
        <v>181</v>
      </c>
      <c r="B8" s="103" t="s">
        <v>33</v>
      </c>
      <c r="C8" s="100" t="s">
        <v>220</v>
      </c>
      <c r="D8" s="94" t="s">
        <v>227</v>
      </c>
      <c r="E8" s="53">
        <v>1</v>
      </c>
      <c r="F8" s="61" t="s">
        <v>229</v>
      </c>
      <c r="G8" s="54">
        <v>0</v>
      </c>
      <c r="H8" s="101">
        <v>930.22</v>
      </c>
      <c r="I8" s="101">
        <v>3720.87</v>
      </c>
      <c r="J8" s="102">
        <f t="shared" si="0"/>
        <v>4651.09</v>
      </c>
      <c r="K8" s="17"/>
      <c r="L8" s="17"/>
      <c r="M8" s="17"/>
      <c r="N8" s="17"/>
      <c r="O8" s="17"/>
      <c r="P8" s="17"/>
      <c r="Q8" s="17"/>
      <c r="R8" s="5"/>
      <c r="S8" s="5"/>
      <c r="T8" s="5"/>
      <c r="U8" s="5"/>
      <c r="V8" s="5"/>
      <c r="W8" s="5"/>
      <c r="X8" s="5"/>
      <c r="Y8" s="5"/>
      <c r="Z8" s="5"/>
      <c r="AA8" s="5"/>
      <c r="AB8" s="5"/>
      <c r="AC8" s="5"/>
      <c r="AD8" s="5"/>
    </row>
    <row r="9" spans="1:30" ht="14.5" x14ac:dyDescent="0.3">
      <c r="A9" s="56" t="s">
        <v>180</v>
      </c>
      <c r="B9" s="103" t="s">
        <v>37</v>
      </c>
      <c r="C9" s="103" t="s">
        <v>221</v>
      </c>
      <c r="D9" s="94" t="s">
        <v>227</v>
      </c>
      <c r="E9" s="53">
        <v>1</v>
      </c>
      <c r="F9" s="60" t="s">
        <v>230</v>
      </c>
      <c r="G9" s="54">
        <v>0</v>
      </c>
      <c r="H9" s="101">
        <v>664.44</v>
      </c>
      <c r="I9" s="101">
        <v>2657.77</v>
      </c>
      <c r="J9" s="102">
        <f t="shared" si="0"/>
        <v>3322.21</v>
      </c>
      <c r="K9" s="47"/>
      <c r="L9" s="47"/>
      <c r="M9" s="47"/>
      <c r="N9" s="47"/>
      <c r="O9" s="47"/>
      <c r="P9" s="47"/>
      <c r="Q9" s="47"/>
    </row>
    <row r="10" spans="1:30" ht="14.5" x14ac:dyDescent="0.3">
      <c r="A10" s="56" t="s">
        <v>189</v>
      </c>
      <c r="B10" s="100" t="s">
        <v>31</v>
      </c>
      <c r="C10" s="100" t="s">
        <v>224</v>
      </c>
      <c r="D10" s="94" t="s">
        <v>227</v>
      </c>
      <c r="E10" s="53">
        <v>1</v>
      </c>
      <c r="F10" s="60" t="s">
        <v>513</v>
      </c>
      <c r="G10" s="54">
        <v>0</v>
      </c>
      <c r="H10" s="101">
        <v>1129.55</v>
      </c>
      <c r="I10" s="101">
        <v>4518.2</v>
      </c>
      <c r="J10" s="102">
        <f t="shared" si="0"/>
        <v>5647.75</v>
      </c>
    </row>
    <row r="11" spans="1:30" ht="14.5" x14ac:dyDescent="0.3">
      <c r="A11" s="56" t="s">
        <v>182</v>
      </c>
      <c r="B11" s="100" t="s">
        <v>39</v>
      </c>
      <c r="C11" s="100" t="s">
        <v>222</v>
      </c>
      <c r="D11" s="94" t="s">
        <v>227</v>
      </c>
      <c r="E11" s="53">
        <v>1</v>
      </c>
      <c r="F11" s="60" t="s">
        <v>231</v>
      </c>
      <c r="G11" s="54">
        <v>0</v>
      </c>
      <c r="H11" s="101">
        <v>431.89</v>
      </c>
      <c r="I11" s="101">
        <v>1727.55</v>
      </c>
      <c r="J11" s="102">
        <f t="shared" si="0"/>
        <v>2159.44</v>
      </c>
    </row>
    <row r="12" spans="1:30" ht="14.5" x14ac:dyDescent="0.3">
      <c r="A12" s="55" t="s">
        <v>180</v>
      </c>
      <c r="B12" s="103" t="s">
        <v>37</v>
      </c>
      <c r="C12" s="104" t="s">
        <v>219</v>
      </c>
      <c r="D12" s="94" t="s">
        <v>227</v>
      </c>
      <c r="E12" s="53">
        <v>1</v>
      </c>
      <c r="F12" s="121" t="s">
        <v>330</v>
      </c>
      <c r="G12" s="54">
        <v>0</v>
      </c>
      <c r="H12" s="101">
        <v>664.44</v>
      </c>
      <c r="I12" s="101">
        <v>2657.77</v>
      </c>
      <c r="J12" s="102">
        <f t="shared" si="0"/>
        <v>3322.21</v>
      </c>
    </row>
    <row r="13" spans="1:30" ht="14.5" x14ac:dyDescent="0.3">
      <c r="A13" s="55" t="s">
        <v>183</v>
      </c>
      <c r="B13" s="104" t="s">
        <v>27</v>
      </c>
      <c r="C13" s="104" t="s">
        <v>223</v>
      </c>
      <c r="D13" s="94" t="s">
        <v>227</v>
      </c>
      <c r="E13" s="53">
        <v>1</v>
      </c>
      <c r="F13" s="61" t="s">
        <v>232</v>
      </c>
      <c r="G13" s="54">
        <v>0</v>
      </c>
      <c r="H13" s="101">
        <v>1461.77</v>
      </c>
      <c r="I13" s="101">
        <v>5847.08</v>
      </c>
      <c r="J13" s="102">
        <f t="shared" si="0"/>
        <v>7308.85</v>
      </c>
    </row>
    <row r="14" spans="1:30" ht="14.5" x14ac:dyDescent="0.3">
      <c r="A14" s="55" t="s">
        <v>184</v>
      </c>
      <c r="B14" s="105" t="s">
        <v>29</v>
      </c>
      <c r="C14" s="103" t="s">
        <v>221</v>
      </c>
      <c r="D14" s="122" t="s">
        <v>407</v>
      </c>
      <c r="E14" s="53">
        <v>1</v>
      </c>
      <c r="F14" s="60" t="s">
        <v>233</v>
      </c>
      <c r="G14" s="54">
        <v>0</v>
      </c>
      <c r="H14" s="101"/>
      <c r="I14" s="101">
        <v>4916.8599999999997</v>
      </c>
      <c r="J14" s="102">
        <f t="shared" si="0"/>
        <v>4916.8599999999997</v>
      </c>
    </row>
    <row r="15" spans="1:30" ht="14.5" x14ac:dyDescent="0.3">
      <c r="A15" s="55" t="s">
        <v>183</v>
      </c>
      <c r="B15" s="104" t="s">
        <v>27</v>
      </c>
      <c r="C15" s="104" t="s">
        <v>219</v>
      </c>
      <c r="D15" s="94" t="s">
        <v>227</v>
      </c>
      <c r="E15" s="53">
        <v>1</v>
      </c>
      <c r="F15" s="61" t="s">
        <v>515</v>
      </c>
      <c r="G15" s="54">
        <v>0</v>
      </c>
      <c r="H15" s="101">
        <v>1461.77</v>
      </c>
      <c r="I15" s="101">
        <v>5847.08</v>
      </c>
      <c r="J15" s="102">
        <f t="shared" si="0"/>
        <v>7308.85</v>
      </c>
    </row>
    <row r="16" spans="1:30" ht="14.5" x14ac:dyDescent="0.3">
      <c r="A16" s="55" t="s">
        <v>195</v>
      </c>
      <c r="B16" s="105" t="s">
        <v>41</v>
      </c>
      <c r="C16" s="100" t="s">
        <v>220</v>
      </c>
      <c r="D16" s="94" t="s">
        <v>227</v>
      </c>
      <c r="E16" s="53">
        <v>1</v>
      </c>
      <c r="F16" s="61" t="s">
        <v>338</v>
      </c>
      <c r="G16" s="54">
        <v>0</v>
      </c>
      <c r="H16" s="101">
        <v>265.77999999999997</v>
      </c>
      <c r="I16" s="106">
        <v>1063.1099999999999</v>
      </c>
      <c r="J16" s="107">
        <f t="shared" si="0"/>
        <v>1328.8899999999999</v>
      </c>
    </row>
    <row r="17" spans="1:10" ht="14.5" x14ac:dyDescent="0.3">
      <c r="A17" s="55" t="s">
        <v>182</v>
      </c>
      <c r="B17" s="100" t="s">
        <v>39</v>
      </c>
      <c r="C17" s="104" t="s">
        <v>219</v>
      </c>
      <c r="D17" s="94" t="s">
        <v>227</v>
      </c>
      <c r="E17" s="53">
        <v>1</v>
      </c>
      <c r="F17" s="60" t="s">
        <v>235</v>
      </c>
      <c r="G17" s="54">
        <v>0</v>
      </c>
      <c r="H17" s="101">
        <v>431.89</v>
      </c>
      <c r="I17" s="101">
        <v>1727.55</v>
      </c>
      <c r="J17" s="102">
        <f t="shared" si="0"/>
        <v>2159.44</v>
      </c>
    </row>
    <row r="18" spans="1:10" ht="14.5" x14ac:dyDescent="0.3">
      <c r="A18" s="55" t="s">
        <v>181</v>
      </c>
      <c r="B18" s="104" t="s">
        <v>33</v>
      </c>
      <c r="C18" s="100" t="s">
        <v>224</v>
      </c>
      <c r="D18" s="94" t="s">
        <v>227</v>
      </c>
      <c r="E18" s="53">
        <v>1</v>
      </c>
      <c r="F18" s="60" t="s">
        <v>236</v>
      </c>
      <c r="G18" s="54">
        <v>0</v>
      </c>
      <c r="H18" s="101">
        <v>930.22</v>
      </c>
      <c r="I18" s="101">
        <v>3720.87</v>
      </c>
      <c r="J18" s="102">
        <f t="shared" si="0"/>
        <v>4651.09</v>
      </c>
    </row>
    <row r="19" spans="1:10" ht="14.5" x14ac:dyDescent="0.3">
      <c r="A19" s="55" t="s">
        <v>183</v>
      </c>
      <c r="B19" s="104" t="s">
        <v>27</v>
      </c>
      <c r="C19" s="100" t="s">
        <v>222</v>
      </c>
      <c r="D19" s="94" t="s">
        <v>227</v>
      </c>
      <c r="E19" s="53">
        <v>1</v>
      </c>
      <c r="F19" s="60" t="s">
        <v>238</v>
      </c>
      <c r="G19" s="54">
        <v>0</v>
      </c>
      <c r="H19" s="101">
        <v>1461.77</v>
      </c>
      <c r="I19" s="101">
        <v>5847.08</v>
      </c>
      <c r="J19" s="102">
        <f t="shared" si="0"/>
        <v>7308.85</v>
      </c>
    </row>
    <row r="20" spans="1:10" ht="26" x14ac:dyDescent="0.3">
      <c r="A20" s="55" t="s">
        <v>186</v>
      </c>
      <c r="B20" s="105" t="s">
        <v>41</v>
      </c>
      <c r="C20" s="105" t="s">
        <v>226</v>
      </c>
      <c r="D20" s="122" t="s">
        <v>407</v>
      </c>
      <c r="E20" s="53">
        <v>1</v>
      </c>
      <c r="F20" s="60" t="s">
        <v>242</v>
      </c>
      <c r="G20" s="54">
        <v>0</v>
      </c>
      <c r="H20" s="101"/>
      <c r="I20" s="106">
        <v>1063.1099999999999</v>
      </c>
      <c r="J20" s="107">
        <f t="shared" si="0"/>
        <v>1063.1099999999999</v>
      </c>
    </row>
    <row r="21" spans="1:10" ht="14.5" x14ac:dyDescent="0.3">
      <c r="A21" s="55" t="s">
        <v>180</v>
      </c>
      <c r="B21" s="103" t="s">
        <v>37</v>
      </c>
      <c r="C21" s="104" t="s">
        <v>223</v>
      </c>
      <c r="D21" s="94" t="s">
        <v>227</v>
      </c>
      <c r="E21" s="53">
        <v>1</v>
      </c>
      <c r="F21" s="60" t="s">
        <v>243</v>
      </c>
      <c r="G21" s="54">
        <v>0</v>
      </c>
      <c r="H21" s="101">
        <v>664.44</v>
      </c>
      <c r="I21" s="101">
        <v>2657.77</v>
      </c>
      <c r="J21" s="102">
        <f t="shared" si="0"/>
        <v>3322.21</v>
      </c>
    </row>
    <row r="22" spans="1:10" ht="14.5" x14ac:dyDescent="0.3">
      <c r="A22" s="55" t="s">
        <v>181</v>
      </c>
      <c r="B22" s="104" t="s">
        <v>33</v>
      </c>
      <c r="C22" s="100" t="s">
        <v>224</v>
      </c>
      <c r="D22" s="94" t="s">
        <v>227</v>
      </c>
      <c r="E22" s="53">
        <v>1</v>
      </c>
      <c r="F22" s="89" t="s">
        <v>380</v>
      </c>
      <c r="G22" s="54">
        <v>0</v>
      </c>
      <c r="H22" s="101">
        <v>930.22</v>
      </c>
      <c r="I22" s="101">
        <v>3720.87</v>
      </c>
      <c r="J22" s="102">
        <f t="shared" si="0"/>
        <v>4651.09</v>
      </c>
    </row>
    <row r="23" spans="1:10" ht="14.5" x14ac:dyDescent="0.3">
      <c r="A23" s="55" t="s">
        <v>187</v>
      </c>
      <c r="B23" s="105" t="s">
        <v>25</v>
      </c>
      <c r="C23" s="104" t="s">
        <v>223</v>
      </c>
      <c r="D23" s="94" t="s">
        <v>227</v>
      </c>
      <c r="E23" s="53">
        <v>1</v>
      </c>
      <c r="F23" s="60" t="s">
        <v>245</v>
      </c>
      <c r="G23" s="54">
        <v>0</v>
      </c>
      <c r="H23" s="101">
        <v>1993.32</v>
      </c>
      <c r="I23" s="101">
        <v>7973.3</v>
      </c>
      <c r="J23" s="102">
        <f t="shared" si="0"/>
        <v>9966.6200000000008</v>
      </c>
    </row>
    <row r="24" spans="1:10" ht="14.5" x14ac:dyDescent="0.3">
      <c r="A24" s="55" t="s">
        <v>188</v>
      </c>
      <c r="B24" s="105" t="s">
        <v>35</v>
      </c>
      <c r="C24" s="105" t="s">
        <v>226</v>
      </c>
      <c r="D24" s="94" t="s">
        <v>227</v>
      </c>
      <c r="E24" s="53">
        <v>1</v>
      </c>
      <c r="F24" s="60" t="s">
        <v>247</v>
      </c>
      <c r="G24" s="54">
        <v>0</v>
      </c>
      <c r="H24" s="101">
        <v>807.29</v>
      </c>
      <c r="I24" s="101">
        <v>3229.18</v>
      </c>
      <c r="J24" s="102">
        <f t="shared" si="0"/>
        <v>4036.47</v>
      </c>
    </row>
    <row r="25" spans="1:10" ht="14.5" x14ac:dyDescent="0.3">
      <c r="A25" s="55" t="s">
        <v>187</v>
      </c>
      <c r="B25" s="105" t="s">
        <v>25</v>
      </c>
      <c r="C25" s="100" t="s">
        <v>222</v>
      </c>
      <c r="D25" s="94" t="s">
        <v>227</v>
      </c>
      <c r="E25" s="53">
        <v>1</v>
      </c>
      <c r="F25" s="61" t="s">
        <v>248</v>
      </c>
      <c r="G25" s="54">
        <v>0</v>
      </c>
      <c r="H25" s="101">
        <v>1993.32</v>
      </c>
      <c r="I25" s="101">
        <v>7973.3</v>
      </c>
      <c r="J25" s="102">
        <f t="shared" si="0"/>
        <v>9966.6200000000008</v>
      </c>
    </row>
    <row r="26" spans="1:10" ht="14.5" x14ac:dyDescent="0.3">
      <c r="A26" s="55" t="s">
        <v>180</v>
      </c>
      <c r="B26" s="103" t="s">
        <v>37</v>
      </c>
      <c r="C26" s="104" t="s">
        <v>219</v>
      </c>
      <c r="D26" s="94" t="s">
        <v>227</v>
      </c>
      <c r="E26" s="53">
        <v>1</v>
      </c>
      <c r="F26" s="60" t="s">
        <v>249</v>
      </c>
      <c r="G26" s="54">
        <v>0</v>
      </c>
      <c r="H26" s="101">
        <v>664.44</v>
      </c>
      <c r="I26" s="101">
        <v>2657.77</v>
      </c>
      <c r="J26" s="102">
        <f t="shared" si="0"/>
        <v>3322.21</v>
      </c>
    </row>
    <row r="27" spans="1:10" ht="14.5" x14ac:dyDescent="0.3">
      <c r="A27" s="55" t="s">
        <v>183</v>
      </c>
      <c r="B27" s="104" t="s">
        <v>27</v>
      </c>
      <c r="C27" s="100" t="s">
        <v>224</v>
      </c>
      <c r="D27" s="94" t="s">
        <v>227</v>
      </c>
      <c r="E27" s="53">
        <v>1</v>
      </c>
      <c r="F27" s="60" t="s">
        <v>375</v>
      </c>
      <c r="G27" s="54">
        <v>0</v>
      </c>
      <c r="H27" s="101">
        <v>1461.77</v>
      </c>
      <c r="I27" s="101">
        <v>5847.08</v>
      </c>
      <c r="J27" s="102">
        <f t="shared" si="0"/>
        <v>7308.85</v>
      </c>
    </row>
    <row r="28" spans="1:10" ht="14.5" x14ac:dyDescent="0.3">
      <c r="A28" s="55" t="s">
        <v>180</v>
      </c>
      <c r="B28" s="103" t="s">
        <v>37</v>
      </c>
      <c r="C28" s="103" t="s">
        <v>221</v>
      </c>
      <c r="D28" s="94" t="s">
        <v>227</v>
      </c>
      <c r="E28" s="53">
        <v>1</v>
      </c>
      <c r="F28" s="60" t="s">
        <v>251</v>
      </c>
      <c r="G28" s="54">
        <v>0</v>
      </c>
      <c r="H28" s="101">
        <v>664.44</v>
      </c>
      <c r="I28" s="101">
        <v>2657.77</v>
      </c>
      <c r="J28" s="102">
        <f t="shared" si="0"/>
        <v>3322.21</v>
      </c>
    </row>
    <row r="29" spans="1:10" ht="14.5" x14ac:dyDescent="0.3">
      <c r="A29" s="55" t="s">
        <v>196</v>
      </c>
      <c r="B29" s="104" t="s">
        <v>33</v>
      </c>
      <c r="C29" s="100" t="s">
        <v>225</v>
      </c>
      <c r="D29" s="94" t="s">
        <v>227</v>
      </c>
      <c r="E29" s="53">
        <v>1</v>
      </c>
      <c r="F29" s="61" t="s">
        <v>518</v>
      </c>
      <c r="G29" s="54">
        <v>0</v>
      </c>
      <c r="H29" s="101">
        <v>930.22</v>
      </c>
      <c r="I29" s="101">
        <v>3720.87</v>
      </c>
      <c r="J29" s="102">
        <f t="shared" si="0"/>
        <v>4651.09</v>
      </c>
    </row>
    <row r="30" spans="1:10" ht="14.5" x14ac:dyDescent="0.3">
      <c r="A30" s="55" t="s">
        <v>181</v>
      </c>
      <c r="B30" s="104" t="s">
        <v>33</v>
      </c>
      <c r="C30" s="100" t="s">
        <v>222</v>
      </c>
      <c r="D30" s="94" t="s">
        <v>227</v>
      </c>
      <c r="E30" s="53">
        <v>1</v>
      </c>
      <c r="F30" s="60" t="s">
        <v>252</v>
      </c>
      <c r="G30" s="54">
        <v>0</v>
      </c>
      <c r="H30" s="101">
        <v>930.22</v>
      </c>
      <c r="I30" s="101">
        <v>3720.87</v>
      </c>
      <c r="J30" s="102">
        <f t="shared" si="0"/>
        <v>4651.09</v>
      </c>
    </row>
    <row r="31" spans="1:10" ht="14.5" x14ac:dyDescent="0.3">
      <c r="A31" s="55" t="s">
        <v>183</v>
      </c>
      <c r="B31" s="104" t="s">
        <v>27</v>
      </c>
      <c r="C31" s="103" t="s">
        <v>221</v>
      </c>
      <c r="D31" s="94" t="s">
        <v>227</v>
      </c>
      <c r="E31" s="53">
        <v>1</v>
      </c>
      <c r="F31" s="60" t="s">
        <v>253</v>
      </c>
      <c r="G31" s="54">
        <v>0</v>
      </c>
      <c r="H31" s="101">
        <v>1461.77</v>
      </c>
      <c r="I31" s="101">
        <v>5847.08</v>
      </c>
      <c r="J31" s="102">
        <f t="shared" si="0"/>
        <v>7308.85</v>
      </c>
    </row>
    <row r="32" spans="1:10" ht="14.5" x14ac:dyDescent="0.3">
      <c r="A32" s="55" t="s">
        <v>189</v>
      </c>
      <c r="B32" s="105" t="s">
        <v>31</v>
      </c>
      <c r="C32" s="103" t="s">
        <v>225</v>
      </c>
      <c r="D32" s="122" t="s">
        <v>407</v>
      </c>
      <c r="E32" s="53">
        <v>1</v>
      </c>
      <c r="F32" s="60" t="s">
        <v>254</v>
      </c>
      <c r="G32" s="54">
        <v>0</v>
      </c>
      <c r="H32" s="101"/>
      <c r="I32" s="101">
        <v>4518.2</v>
      </c>
      <c r="J32" s="102">
        <f t="shared" si="0"/>
        <v>4518.2</v>
      </c>
    </row>
    <row r="33" spans="1:10" ht="14.5" x14ac:dyDescent="0.3">
      <c r="A33" s="55" t="s">
        <v>190</v>
      </c>
      <c r="B33" s="105"/>
      <c r="C33" s="100" t="s">
        <v>224</v>
      </c>
      <c r="D33" s="94" t="s">
        <v>227</v>
      </c>
      <c r="E33" s="53">
        <v>1</v>
      </c>
      <c r="F33" s="60" t="s">
        <v>255</v>
      </c>
      <c r="G33" s="54">
        <v>0</v>
      </c>
      <c r="H33" s="101">
        <v>3198</v>
      </c>
      <c r="I33" s="101">
        <v>12792</v>
      </c>
      <c r="J33" s="102">
        <f t="shared" si="0"/>
        <v>15990</v>
      </c>
    </row>
    <row r="34" spans="1:10" ht="14.5" x14ac:dyDescent="0.3">
      <c r="A34" s="55" t="s">
        <v>180</v>
      </c>
      <c r="B34" s="103" t="s">
        <v>37</v>
      </c>
      <c r="C34" s="100" t="s">
        <v>224</v>
      </c>
      <c r="D34" s="94" t="s">
        <v>227</v>
      </c>
      <c r="E34" s="53">
        <v>1</v>
      </c>
      <c r="F34" s="60" t="s">
        <v>257</v>
      </c>
      <c r="G34" s="54">
        <v>0</v>
      </c>
      <c r="H34" s="101">
        <v>664.44</v>
      </c>
      <c r="I34" s="101">
        <v>2657.77</v>
      </c>
      <c r="J34" s="102">
        <f t="shared" si="0"/>
        <v>3322.21</v>
      </c>
    </row>
    <row r="35" spans="1:10" ht="26" x14ac:dyDescent="0.3">
      <c r="A35" s="55" t="s">
        <v>191</v>
      </c>
      <c r="B35" s="105" t="s">
        <v>31</v>
      </c>
      <c r="C35" s="104" t="s">
        <v>219</v>
      </c>
      <c r="D35" s="122" t="s">
        <v>407</v>
      </c>
      <c r="E35" s="53">
        <v>1</v>
      </c>
      <c r="F35" s="60" t="s">
        <v>258</v>
      </c>
      <c r="G35" s="54">
        <v>0</v>
      </c>
      <c r="H35" s="101"/>
      <c r="I35" s="101">
        <v>4518.2</v>
      </c>
      <c r="J35" s="102">
        <f t="shared" si="0"/>
        <v>4518.2</v>
      </c>
    </row>
    <row r="36" spans="1:10" ht="14.5" x14ac:dyDescent="0.3">
      <c r="A36" s="55" t="s">
        <v>183</v>
      </c>
      <c r="B36" s="104" t="s">
        <v>27</v>
      </c>
      <c r="C36" s="100" t="s">
        <v>222</v>
      </c>
      <c r="D36" s="122" t="s">
        <v>461</v>
      </c>
      <c r="E36" s="53">
        <v>1</v>
      </c>
      <c r="F36" s="90" t="s">
        <v>246</v>
      </c>
      <c r="G36" s="54">
        <v>0</v>
      </c>
      <c r="H36" s="101"/>
      <c r="I36" s="101">
        <v>5847.08</v>
      </c>
      <c r="J36" s="102">
        <f t="shared" si="0"/>
        <v>5847.08</v>
      </c>
    </row>
    <row r="37" spans="1:10" ht="14.5" x14ac:dyDescent="0.3">
      <c r="A37" s="55" t="s">
        <v>192</v>
      </c>
      <c r="B37" s="105"/>
      <c r="C37" s="104" t="s">
        <v>223</v>
      </c>
      <c r="D37" s="94" t="s">
        <v>227</v>
      </c>
      <c r="E37" s="53">
        <v>1</v>
      </c>
      <c r="F37" s="60" t="s">
        <v>259</v>
      </c>
      <c r="G37" s="54">
        <v>0</v>
      </c>
      <c r="H37" s="101">
        <v>3198</v>
      </c>
      <c r="I37" s="101">
        <v>12792</v>
      </c>
      <c r="J37" s="102">
        <f t="shared" si="0"/>
        <v>15990</v>
      </c>
    </row>
    <row r="38" spans="1:10" ht="14.5" x14ac:dyDescent="0.3">
      <c r="A38" s="55" t="s">
        <v>182</v>
      </c>
      <c r="B38" s="100" t="s">
        <v>39</v>
      </c>
      <c r="C38" s="100" t="s">
        <v>222</v>
      </c>
      <c r="D38" s="94" t="s">
        <v>227</v>
      </c>
      <c r="E38" s="53">
        <v>1</v>
      </c>
      <c r="F38" s="60" t="s">
        <v>260</v>
      </c>
      <c r="G38" s="54">
        <v>0</v>
      </c>
      <c r="H38" s="101">
        <v>431.89</v>
      </c>
      <c r="I38" s="101">
        <v>1727.55</v>
      </c>
      <c r="J38" s="102">
        <f t="shared" si="0"/>
        <v>2159.44</v>
      </c>
    </row>
    <row r="39" spans="1:10" ht="14.5" x14ac:dyDescent="0.3">
      <c r="A39" s="55" t="s">
        <v>181</v>
      </c>
      <c r="B39" s="104" t="s">
        <v>33</v>
      </c>
      <c r="C39" s="100" t="s">
        <v>220</v>
      </c>
      <c r="D39" s="94" t="s">
        <v>227</v>
      </c>
      <c r="E39" s="53">
        <v>1</v>
      </c>
      <c r="F39" s="60" t="s">
        <v>261</v>
      </c>
      <c r="G39" s="54">
        <v>0</v>
      </c>
      <c r="H39" s="101">
        <v>930.22</v>
      </c>
      <c r="I39" s="101">
        <v>3720.87</v>
      </c>
      <c r="J39" s="102">
        <f t="shared" si="0"/>
        <v>4651.09</v>
      </c>
    </row>
    <row r="40" spans="1:10" ht="14.5" x14ac:dyDescent="0.3">
      <c r="A40" s="55" t="s">
        <v>182</v>
      </c>
      <c r="B40" s="100" t="s">
        <v>39</v>
      </c>
      <c r="C40" s="104" t="s">
        <v>219</v>
      </c>
      <c r="D40" s="94" t="s">
        <v>227</v>
      </c>
      <c r="E40" s="53">
        <v>1</v>
      </c>
      <c r="F40" s="90" t="s">
        <v>228</v>
      </c>
      <c r="G40" s="54">
        <v>0</v>
      </c>
      <c r="H40" s="101">
        <v>431.89</v>
      </c>
      <c r="I40" s="101">
        <v>1727.55</v>
      </c>
      <c r="J40" s="102">
        <f t="shared" si="0"/>
        <v>2159.44</v>
      </c>
    </row>
    <row r="41" spans="1:10" ht="14.5" x14ac:dyDescent="0.3">
      <c r="A41" s="55" t="s">
        <v>183</v>
      </c>
      <c r="B41" s="104" t="s">
        <v>27</v>
      </c>
      <c r="C41" s="103" t="s">
        <v>221</v>
      </c>
      <c r="D41" s="94" t="s">
        <v>227</v>
      </c>
      <c r="E41" s="53">
        <v>1</v>
      </c>
      <c r="F41" s="61" t="s">
        <v>263</v>
      </c>
      <c r="G41" s="54">
        <v>0</v>
      </c>
      <c r="H41" s="101">
        <v>1461.77</v>
      </c>
      <c r="I41" s="101">
        <v>5847.08</v>
      </c>
      <c r="J41" s="102">
        <f t="shared" si="0"/>
        <v>7308.85</v>
      </c>
    </row>
    <row r="42" spans="1:10" ht="14.5" x14ac:dyDescent="0.3">
      <c r="A42" s="55" t="s">
        <v>185</v>
      </c>
      <c r="B42" s="105" t="s">
        <v>29</v>
      </c>
      <c r="C42" s="100" t="s">
        <v>224</v>
      </c>
      <c r="D42" s="94" t="s">
        <v>227</v>
      </c>
      <c r="E42" s="53">
        <v>1</v>
      </c>
      <c r="F42" s="60" t="s">
        <v>264</v>
      </c>
      <c r="G42" s="54">
        <v>0</v>
      </c>
      <c r="H42" s="101">
        <v>1229.22</v>
      </c>
      <c r="I42" s="101">
        <v>4916.8599999999997</v>
      </c>
      <c r="J42" s="102">
        <f t="shared" si="0"/>
        <v>6146.08</v>
      </c>
    </row>
    <row r="43" spans="1:10" ht="14.5" x14ac:dyDescent="0.3">
      <c r="A43" s="55" t="s">
        <v>180</v>
      </c>
      <c r="B43" s="103" t="s">
        <v>37</v>
      </c>
      <c r="C43" s="100" t="s">
        <v>222</v>
      </c>
      <c r="D43" s="94" t="s">
        <v>227</v>
      </c>
      <c r="E43" s="53">
        <v>1</v>
      </c>
      <c r="F43" s="60" t="s">
        <v>265</v>
      </c>
      <c r="G43" s="54">
        <v>0</v>
      </c>
      <c r="H43" s="101">
        <v>664.44</v>
      </c>
      <c r="I43" s="101">
        <v>2657.77</v>
      </c>
      <c r="J43" s="102">
        <f t="shared" si="0"/>
        <v>3322.21</v>
      </c>
    </row>
    <row r="44" spans="1:10" ht="14.5" x14ac:dyDescent="0.3">
      <c r="A44" s="55" t="s">
        <v>180</v>
      </c>
      <c r="B44" s="103" t="s">
        <v>37</v>
      </c>
      <c r="C44" s="105" t="s">
        <v>226</v>
      </c>
      <c r="D44" s="122" t="s">
        <v>407</v>
      </c>
      <c r="E44" s="53">
        <v>1</v>
      </c>
      <c r="F44" s="60" t="s">
        <v>266</v>
      </c>
      <c r="G44" s="54">
        <v>0</v>
      </c>
      <c r="H44" s="101"/>
      <c r="I44" s="101">
        <v>2657.77</v>
      </c>
      <c r="J44" s="102">
        <f t="shared" si="0"/>
        <v>2657.77</v>
      </c>
    </row>
    <row r="45" spans="1:10" ht="14.5" x14ac:dyDescent="0.3">
      <c r="A45" s="55" t="s">
        <v>193</v>
      </c>
      <c r="B45" s="104" t="s">
        <v>27</v>
      </c>
      <c r="C45" s="100" t="s">
        <v>220</v>
      </c>
      <c r="D45" s="94" t="s">
        <v>227</v>
      </c>
      <c r="E45" s="53">
        <v>1</v>
      </c>
      <c r="F45" s="90" t="s">
        <v>549</v>
      </c>
      <c r="G45" s="54">
        <v>0</v>
      </c>
      <c r="H45" s="101">
        <v>1461.77</v>
      </c>
      <c r="I45" s="101">
        <v>5847.08</v>
      </c>
      <c r="J45" s="102">
        <f t="shared" si="0"/>
        <v>7308.85</v>
      </c>
    </row>
    <row r="46" spans="1:10" ht="14.5" x14ac:dyDescent="0.3">
      <c r="A46" s="55" t="s">
        <v>180</v>
      </c>
      <c r="B46" s="103" t="s">
        <v>37</v>
      </c>
      <c r="C46" s="104" t="s">
        <v>219</v>
      </c>
      <c r="D46" s="122" t="s">
        <v>461</v>
      </c>
      <c r="E46" s="53">
        <v>1</v>
      </c>
      <c r="F46" s="60" t="s">
        <v>267</v>
      </c>
      <c r="G46" s="54">
        <v>0</v>
      </c>
      <c r="H46" s="101"/>
      <c r="I46" s="101">
        <v>2657.77</v>
      </c>
      <c r="J46" s="102">
        <f t="shared" si="0"/>
        <v>2657.77</v>
      </c>
    </row>
    <row r="47" spans="1:10" ht="14.5" x14ac:dyDescent="0.3">
      <c r="A47" s="55" t="s">
        <v>182</v>
      </c>
      <c r="B47" s="100" t="s">
        <v>39</v>
      </c>
      <c r="C47" s="100" t="s">
        <v>222</v>
      </c>
      <c r="D47" s="94" t="s">
        <v>227</v>
      </c>
      <c r="E47" s="53">
        <v>1</v>
      </c>
      <c r="F47" s="60" t="s">
        <v>268</v>
      </c>
      <c r="G47" s="54">
        <v>0</v>
      </c>
      <c r="H47" s="101">
        <v>431.89</v>
      </c>
      <c r="I47" s="101">
        <v>1727.55</v>
      </c>
      <c r="J47" s="102">
        <f t="shared" si="0"/>
        <v>2159.44</v>
      </c>
    </row>
    <row r="48" spans="1:10" ht="14.5" x14ac:dyDescent="0.3">
      <c r="A48" s="55" t="s">
        <v>208</v>
      </c>
      <c r="B48" s="105"/>
      <c r="C48" s="104" t="s">
        <v>219</v>
      </c>
      <c r="D48" s="94" t="s">
        <v>227</v>
      </c>
      <c r="E48" s="53">
        <v>1</v>
      </c>
      <c r="F48" s="90" t="s">
        <v>318</v>
      </c>
      <c r="G48" s="54">
        <v>0</v>
      </c>
      <c r="H48" s="101"/>
      <c r="I48" s="101">
        <v>12792</v>
      </c>
      <c r="J48" s="102">
        <f t="shared" si="0"/>
        <v>12792</v>
      </c>
    </row>
    <row r="49" spans="1:10" ht="14.5" x14ac:dyDescent="0.3">
      <c r="A49" s="55" t="s">
        <v>187</v>
      </c>
      <c r="B49" s="105" t="s">
        <v>25</v>
      </c>
      <c r="C49" s="100" t="s">
        <v>225</v>
      </c>
      <c r="D49" s="122" t="s">
        <v>461</v>
      </c>
      <c r="E49" s="53">
        <v>1</v>
      </c>
      <c r="F49" s="60" t="s">
        <v>333</v>
      </c>
      <c r="G49" s="54">
        <v>0</v>
      </c>
      <c r="H49" s="101">
        <v>1993.32</v>
      </c>
      <c r="I49" s="101">
        <v>7973.3</v>
      </c>
      <c r="J49" s="102">
        <f t="shared" si="0"/>
        <v>9966.6200000000008</v>
      </c>
    </row>
    <row r="50" spans="1:10" ht="14.5" x14ac:dyDescent="0.3">
      <c r="A50" s="55" t="s">
        <v>189</v>
      </c>
      <c r="B50" s="105" t="s">
        <v>31</v>
      </c>
      <c r="C50" s="104" t="s">
        <v>223</v>
      </c>
      <c r="D50" s="94" t="s">
        <v>227</v>
      </c>
      <c r="E50" s="53">
        <v>1</v>
      </c>
      <c r="F50" s="60" t="s">
        <v>269</v>
      </c>
      <c r="G50" s="54">
        <v>0</v>
      </c>
      <c r="H50" s="101">
        <v>1129.55</v>
      </c>
      <c r="I50" s="101">
        <v>4518.2</v>
      </c>
      <c r="J50" s="102">
        <f t="shared" si="0"/>
        <v>5647.75</v>
      </c>
    </row>
    <row r="51" spans="1:10" ht="14.5" x14ac:dyDescent="0.3">
      <c r="A51" s="55" t="s">
        <v>181</v>
      </c>
      <c r="B51" s="104" t="s">
        <v>33</v>
      </c>
      <c r="C51" s="104" t="s">
        <v>219</v>
      </c>
      <c r="D51" s="94" t="s">
        <v>227</v>
      </c>
      <c r="E51" s="53">
        <v>1</v>
      </c>
      <c r="F51" s="61" t="s">
        <v>270</v>
      </c>
      <c r="G51" s="54">
        <v>0</v>
      </c>
      <c r="H51" s="101">
        <v>930.22</v>
      </c>
      <c r="I51" s="101">
        <v>3720.87</v>
      </c>
      <c r="J51" s="102">
        <f t="shared" si="0"/>
        <v>4651.09</v>
      </c>
    </row>
    <row r="52" spans="1:10" ht="14.5" x14ac:dyDescent="0.3">
      <c r="A52" s="55" t="s">
        <v>194</v>
      </c>
      <c r="B52" s="104" t="s">
        <v>33</v>
      </c>
      <c r="C52" s="100" t="s">
        <v>222</v>
      </c>
      <c r="D52" s="122" t="s">
        <v>407</v>
      </c>
      <c r="E52" s="53">
        <v>1</v>
      </c>
      <c r="F52" s="60" t="s">
        <v>271</v>
      </c>
      <c r="G52" s="54">
        <v>0</v>
      </c>
      <c r="H52" s="101"/>
      <c r="I52" s="101">
        <v>3720.87</v>
      </c>
      <c r="J52" s="102">
        <f t="shared" si="0"/>
        <v>3720.87</v>
      </c>
    </row>
    <row r="53" spans="1:10" ht="14.5" x14ac:dyDescent="0.3">
      <c r="A53" s="55" t="s">
        <v>183</v>
      </c>
      <c r="B53" s="104" t="s">
        <v>27</v>
      </c>
      <c r="C53" s="103" t="s">
        <v>221</v>
      </c>
      <c r="D53" s="94" t="s">
        <v>227</v>
      </c>
      <c r="E53" s="53">
        <v>1</v>
      </c>
      <c r="F53" s="60" t="s">
        <v>274</v>
      </c>
      <c r="G53" s="54">
        <v>0</v>
      </c>
      <c r="H53" s="101">
        <v>1461.77</v>
      </c>
      <c r="I53" s="101">
        <v>5847.08</v>
      </c>
      <c r="J53" s="102">
        <f t="shared" si="0"/>
        <v>7308.85</v>
      </c>
    </row>
    <row r="54" spans="1:10" ht="14.5" x14ac:dyDescent="0.3">
      <c r="A54" s="55" t="s">
        <v>183</v>
      </c>
      <c r="B54" s="104" t="s">
        <v>27</v>
      </c>
      <c r="C54" s="100" t="s">
        <v>222</v>
      </c>
      <c r="D54" s="94" t="s">
        <v>227</v>
      </c>
      <c r="E54" s="53">
        <v>1</v>
      </c>
      <c r="F54" s="60" t="s">
        <v>275</v>
      </c>
      <c r="G54" s="54">
        <v>0</v>
      </c>
      <c r="H54" s="101">
        <v>1461.77</v>
      </c>
      <c r="I54" s="101">
        <v>5847.08</v>
      </c>
      <c r="J54" s="102">
        <f t="shared" si="0"/>
        <v>7308.85</v>
      </c>
    </row>
    <row r="55" spans="1:10" ht="14.5" x14ac:dyDescent="0.3">
      <c r="A55" s="55" t="s">
        <v>182</v>
      </c>
      <c r="B55" s="100" t="s">
        <v>39</v>
      </c>
      <c r="C55" s="105" t="s">
        <v>226</v>
      </c>
      <c r="D55" s="94" t="s">
        <v>227</v>
      </c>
      <c r="E55" s="53">
        <v>1</v>
      </c>
      <c r="F55" s="60" t="s">
        <v>277</v>
      </c>
      <c r="G55" s="54">
        <v>0</v>
      </c>
      <c r="H55" s="101">
        <v>431.89</v>
      </c>
      <c r="I55" s="101">
        <v>1727.55</v>
      </c>
      <c r="J55" s="102">
        <f t="shared" si="0"/>
        <v>2159.44</v>
      </c>
    </row>
    <row r="56" spans="1:10" ht="14.5" x14ac:dyDescent="0.3">
      <c r="A56" s="55" t="s">
        <v>182</v>
      </c>
      <c r="B56" s="100" t="s">
        <v>39</v>
      </c>
      <c r="C56" s="100" t="s">
        <v>222</v>
      </c>
      <c r="D56" s="94" t="s">
        <v>227</v>
      </c>
      <c r="E56" s="53">
        <v>1</v>
      </c>
      <c r="F56" s="60" t="s">
        <v>278</v>
      </c>
      <c r="G56" s="54">
        <v>0</v>
      </c>
      <c r="H56" s="101">
        <v>431.89</v>
      </c>
      <c r="I56" s="101">
        <v>1727.55</v>
      </c>
      <c r="J56" s="102">
        <f t="shared" si="0"/>
        <v>2159.44</v>
      </c>
    </row>
    <row r="57" spans="1:10" ht="14.5" x14ac:dyDescent="0.3">
      <c r="A57" s="55" t="s">
        <v>180</v>
      </c>
      <c r="B57" s="103" t="s">
        <v>37</v>
      </c>
      <c r="C57" s="100" t="s">
        <v>222</v>
      </c>
      <c r="D57" s="94" t="s">
        <v>227</v>
      </c>
      <c r="E57" s="53">
        <v>1</v>
      </c>
      <c r="F57" s="60" t="s">
        <v>279</v>
      </c>
      <c r="G57" s="54">
        <v>0</v>
      </c>
      <c r="H57" s="101">
        <v>664.44</v>
      </c>
      <c r="I57" s="101">
        <v>2657.77</v>
      </c>
      <c r="J57" s="102">
        <f t="shared" si="0"/>
        <v>3322.21</v>
      </c>
    </row>
    <row r="58" spans="1:10" ht="14.5" x14ac:dyDescent="0.3">
      <c r="A58" s="55" t="s">
        <v>195</v>
      </c>
      <c r="B58" s="105" t="s">
        <v>41</v>
      </c>
      <c r="C58" s="100" t="s">
        <v>222</v>
      </c>
      <c r="D58" s="94" t="s">
        <v>227</v>
      </c>
      <c r="E58" s="53">
        <v>1</v>
      </c>
      <c r="F58" s="61" t="s">
        <v>280</v>
      </c>
      <c r="G58" s="54">
        <v>0</v>
      </c>
      <c r="H58" s="101">
        <v>265.77999999999997</v>
      </c>
      <c r="I58" s="106">
        <v>1063.1099999999999</v>
      </c>
      <c r="J58" s="107">
        <f t="shared" si="0"/>
        <v>1328.8899999999999</v>
      </c>
    </row>
    <row r="59" spans="1:10" ht="14.5" x14ac:dyDescent="0.3">
      <c r="A59" s="55" t="s">
        <v>189</v>
      </c>
      <c r="B59" s="105" t="s">
        <v>31</v>
      </c>
      <c r="C59" s="104" t="s">
        <v>219</v>
      </c>
      <c r="D59" s="94" t="s">
        <v>227</v>
      </c>
      <c r="E59" s="53">
        <v>1</v>
      </c>
      <c r="F59" s="60" t="s">
        <v>281</v>
      </c>
      <c r="G59" s="54">
        <v>0</v>
      </c>
      <c r="H59" s="101">
        <v>1129.55</v>
      </c>
      <c r="I59" s="101">
        <v>4518.2</v>
      </c>
      <c r="J59" s="102">
        <f t="shared" si="0"/>
        <v>5647.75</v>
      </c>
    </row>
    <row r="60" spans="1:10" ht="14.5" x14ac:dyDescent="0.3">
      <c r="A60" s="55" t="s">
        <v>183</v>
      </c>
      <c r="B60" s="104" t="s">
        <v>27</v>
      </c>
      <c r="C60" s="100" t="s">
        <v>222</v>
      </c>
      <c r="D60" s="94" t="s">
        <v>227</v>
      </c>
      <c r="E60" s="53">
        <v>1</v>
      </c>
      <c r="F60" s="60" t="s">
        <v>282</v>
      </c>
      <c r="G60" s="54">
        <v>0</v>
      </c>
      <c r="H60" s="101">
        <v>1461.77</v>
      </c>
      <c r="I60" s="101">
        <v>5847.08</v>
      </c>
      <c r="J60" s="102">
        <f t="shared" si="0"/>
        <v>7308.85</v>
      </c>
    </row>
    <row r="61" spans="1:10" ht="14.5" x14ac:dyDescent="0.3">
      <c r="A61" s="55" t="s">
        <v>196</v>
      </c>
      <c r="B61" s="104" t="s">
        <v>33</v>
      </c>
      <c r="C61" s="104" t="s">
        <v>219</v>
      </c>
      <c r="D61" s="94" t="s">
        <v>227</v>
      </c>
      <c r="E61" s="53">
        <v>1</v>
      </c>
      <c r="F61" s="60" t="s">
        <v>283</v>
      </c>
      <c r="G61" s="54">
        <v>0</v>
      </c>
      <c r="H61" s="101">
        <v>930.22</v>
      </c>
      <c r="I61" s="101">
        <v>3720.87</v>
      </c>
      <c r="J61" s="102">
        <f t="shared" si="0"/>
        <v>4651.09</v>
      </c>
    </row>
    <row r="62" spans="1:10" ht="14.5" x14ac:dyDescent="0.3">
      <c r="A62" s="55" t="s">
        <v>189</v>
      </c>
      <c r="B62" s="105" t="s">
        <v>31</v>
      </c>
      <c r="C62" s="105" t="s">
        <v>226</v>
      </c>
      <c r="D62" s="94" t="s">
        <v>227</v>
      </c>
      <c r="E62" s="53">
        <v>1</v>
      </c>
      <c r="F62" s="61" t="s">
        <v>284</v>
      </c>
      <c r="G62" s="54">
        <v>0</v>
      </c>
      <c r="H62" s="101">
        <v>1129.55</v>
      </c>
      <c r="I62" s="101">
        <v>4518.2</v>
      </c>
      <c r="J62" s="102">
        <f t="shared" si="0"/>
        <v>5647.75</v>
      </c>
    </row>
    <row r="63" spans="1:10" ht="14.5" x14ac:dyDescent="0.3">
      <c r="A63" s="55" t="s">
        <v>197</v>
      </c>
      <c r="B63" s="104" t="s">
        <v>27</v>
      </c>
      <c r="C63" s="105" t="s">
        <v>226</v>
      </c>
      <c r="D63" s="94" t="s">
        <v>227</v>
      </c>
      <c r="E63" s="53">
        <v>1</v>
      </c>
      <c r="F63" s="60" t="s">
        <v>285</v>
      </c>
      <c r="G63" s="54">
        <v>0</v>
      </c>
      <c r="H63" s="101">
        <v>1461.77</v>
      </c>
      <c r="I63" s="101">
        <v>5847.08</v>
      </c>
      <c r="J63" s="102">
        <f t="shared" si="0"/>
        <v>7308.85</v>
      </c>
    </row>
    <row r="64" spans="1:10" ht="14.5" x14ac:dyDescent="0.3">
      <c r="A64" s="55" t="s">
        <v>185</v>
      </c>
      <c r="B64" s="105" t="s">
        <v>29</v>
      </c>
      <c r="C64" s="108" t="s">
        <v>224</v>
      </c>
      <c r="D64" s="94" t="s">
        <v>227</v>
      </c>
      <c r="E64" s="53">
        <v>1</v>
      </c>
      <c r="F64" s="61" t="s">
        <v>286</v>
      </c>
      <c r="G64" s="54">
        <v>0</v>
      </c>
      <c r="H64" s="101">
        <v>1229.22</v>
      </c>
      <c r="I64" s="101">
        <v>4916.8599999999997</v>
      </c>
      <c r="J64" s="102">
        <f t="shared" si="0"/>
        <v>6146.08</v>
      </c>
    </row>
    <row r="65" spans="1:10" ht="14.5" x14ac:dyDescent="0.3">
      <c r="A65" s="55" t="s">
        <v>182</v>
      </c>
      <c r="B65" s="100" t="s">
        <v>39</v>
      </c>
      <c r="C65" s="105" t="s">
        <v>226</v>
      </c>
      <c r="D65" s="94" t="s">
        <v>227</v>
      </c>
      <c r="E65" s="53">
        <v>1</v>
      </c>
      <c r="F65" s="61" t="s">
        <v>287</v>
      </c>
      <c r="G65" s="54">
        <v>0</v>
      </c>
      <c r="H65" s="101">
        <v>431.89</v>
      </c>
      <c r="I65" s="101">
        <v>1727.55</v>
      </c>
      <c r="J65" s="102">
        <f t="shared" si="0"/>
        <v>2159.44</v>
      </c>
    </row>
    <row r="66" spans="1:10" ht="14.5" x14ac:dyDescent="0.3">
      <c r="A66" s="55" t="s">
        <v>180</v>
      </c>
      <c r="B66" s="103" t="s">
        <v>37</v>
      </c>
      <c r="C66" s="105" t="s">
        <v>226</v>
      </c>
      <c r="D66" s="122" t="s">
        <v>407</v>
      </c>
      <c r="E66" s="53">
        <v>1</v>
      </c>
      <c r="F66" s="60" t="s">
        <v>288</v>
      </c>
      <c r="G66" s="54">
        <v>0</v>
      </c>
      <c r="H66" s="101"/>
      <c r="I66" s="101">
        <v>2657.77</v>
      </c>
      <c r="J66" s="102">
        <f t="shared" si="0"/>
        <v>2657.77</v>
      </c>
    </row>
    <row r="67" spans="1:10" ht="14.5" x14ac:dyDescent="0.3">
      <c r="A67" s="55" t="s">
        <v>185</v>
      </c>
      <c r="B67" s="105" t="s">
        <v>29</v>
      </c>
      <c r="C67" s="104" t="s">
        <v>223</v>
      </c>
      <c r="D67" s="94" t="s">
        <v>227</v>
      </c>
      <c r="E67" s="53">
        <v>1</v>
      </c>
      <c r="F67" s="61" t="s">
        <v>289</v>
      </c>
      <c r="G67" s="54">
        <v>0</v>
      </c>
      <c r="H67" s="101">
        <v>1229.22</v>
      </c>
      <c r="I67" s="101">
        <v>4916.8599999999997</v>
      </c>
      <c r="J67" s="102">
        <f t="shared" si="0"/>
        <v>6146.08</v>
      </c>
    </row>
    <row r="68" spans="1:10" ht="14.5" x14ac:dyDescent="0.3">
      <c r="A68" s="55" t="s">
        <v>189</v>
      </c>
      <c r="B68" s="105" t="s">
        <v>31</v>
      </c>
      <c r="C68" s="100" t="s">
        <v>222</v>
      </c>
      <c r="D68" s="94" t="s">
        <v>227</v>
      </c>
      <c r="E68" s="53">
        <v>1</v>
      </c>
      <c r="F68" s="60" t="s">
        <v>290</v>
      </c>
      <c r="G68" s="54">
        <v>0</v>
      </c>
      <c r="H68" s="101">
        <v>1129.55</v>
      </c>
      <c r="I68" s="101">
        <v>4518.2</v>
      </c>
      <c r="J68" s="102">
        <f t="shared" si="0"/>
        <v>5647.75</v>
      </c>
    </row>
    <row r="69" spans="1:10" ht="14.5" x14ac:dyDescent="0.3">
      <c r="A69" s="55" t="s">
        <v>182</v>
      </c>
      <c r="B69" s="100" t="s">
        <v>39</v>
      </c>
      <c r="C69" s="100" t="s">
        <v>220</v>
      </c>
      <c r="D69" s="94" t="s">
        <v>227</v>
      </c>
      <c r="E69" s="53">
        <v>1</v>
      </c>
      <c r="F69" s="60" t="s">
        <v>291</v>
      </c>
      <c r="G69" s="54">
        <v>0</v>
      </c>
      <c r="H69" s="101">
        <v>431.89</v>
      </c>
      <c r="I69" s="101">
        <v>1727.55</v>
      </c>
      <c r="J69" s="102">
        <f t="shared" si="0"/>
        <v>2159.44</v>
      </c>
    </row>
    <row r="70" spans="1:10" ht="14.5" x14ac:dyDescent="0.3">
      <c r="A70" s="55" t="s">
        <v>185</v>
      </c>
      <c r="B70" s="105" t="s">
        <v>29</v>
      </c>
      <c r="C70" s="104" t="s">
        <v>223</v>
      </c>
      <c r="D70" s="94" t="s">
        <v>227</v>
      </c>
      <c r="E70" s="53">
        <v>1</v>
      </c>
      <c r="F70" s="60" t="s">
        <v>293</v>
      </c>
      <c r="G70" s="54">
        <v>0</v>
      </c>
      <c r="H70" s="101">
        <v>1229.22</v>
      </c>
      <c r="I70" s="101">
        <v>4916.8599999999997</v>
      </c>
      <c r="J70" s="102">
        <f t="shared" si="0"/>
        <v>6146.08</v>
      </c>
    </row>
    <row r="71" spans="1:10" ht="14.5" x14ac:dyDescent="0.3">
      <c r="A71" s="55" t="s">
        <v>198</v>
      </c>
      <c r="B71" s="105"/>
      <c r="C71" s="103" t="s">
        <v>225</v>
      </c>
      <c r="D71" s="94" t="s">
        <v>227</v>
      </c>
      <c r="E71" s="53">
        <v>1</v>
      </c>
      <c r="F71" s="60" t="s">
        <v>294</v>
      </c>
      <c r="G71" s="54">
        <v>0</v>
      </c>
      <c r="H71" s="101">
        <v>3198</v>
      </c>
      <c r="I71" s="101">
        <v>12792</v>
      </c>
      <c r="J71" s="102">
        <f t="shared" ref="J71:J134" si="1">H71+I71</f>
        <v>15990</v>
      </c>
    </row>
    <row r="72" spans="1:10" ht="14.5" x14ac:dyDescent="0.3">
      <c r="A72" s="55" t="s">
        <v>196</v>
      </c>
      <c r="B72" s="104" t="s">
        <v>33</v>
      </c>
      <c r="C72" s="100" t="s">
        <v>222</v>
      </c>
      <c r="D72" s="94" t="s">
        <v>227</v>
      </c>
      <c r="E72" s="53">
        <v>1</v>
      </c>
      <c r="F72" s="60" t="s">
        <v>295</v>
      </c>
      <c r="G72" s="54">
        <v>0</v>
      </c>
      <c r="H72" s="101">
        <v>930.22</v>
      </c>
      <c r="I72" s="101">
        <v>3720.87</v>
      </c>
      <c r="J72" s="102">
        <f t="shared" si="1"/>
        <v>4651.09</v>
      </c>
    </row>
    <row r="73" spans="1:10" ht="14.5" x14ac:dyDescent="0.3">
      <c r="A73" s="55" t="s">
        <v>182</v>
      </c>
      <c r="B73" s="100" t="s">
        <v>39</v>
      </c>
      <c r="C73" s="100" t="s">
        <v>224</v>
      </c>
      <c r="D73" s="94" t="s">
        <v>227</v>
      </c>
      <c r="E73" s="53">
        <v>1</v>
      </c>
      <c r="F73" s="60" t="s">
        <v>296</v>
      </c>
      <c r="G73" s="54">
        <v>0</v>
      </c>
      <c r="H73" s="101">
        <v>431.89</v>
      </c>
      <c r="I73" s="101">
        <v>1727.55</v>
      </c>
      <c r="J73" s="102">
        <f t="shared" si="1"/>
        <v>2159.44</v>
      </c>
    </row>
    <row r="74" spans="1:10" ht="14.5" x14ac:dyDescent="0.3">
      <c r="A74" s="55" t="s">
        <v>199</v>
      </c>
      <c r="B74" s="105" t="s">
        <v>31</v>
      </c>
      <c r="C74" s="100" t="s">
        <v>224</v>
      </c>
      <c r="D74" s="94" t="s">
        <v>227</v>
      </c>
      <c r="E74" s="53">
        <v>1</v>
      </c>
      <c r="F74" s="60" t="s">
        <v>297</v>
      </c>
      <c r="G74" s="54">
        <v>0</v>
      </c>
      <c r="H74" s="101">
        <v>1129.55</v>
      </c>
      <c r="I74" s="101">
        <v>4518.2</v>
      </c>
      <c r="J74" s="102">
        <f t="shared" si="1"/>
        <v>5647.75</v>
      </c>
    </row>
    <row r="75" spans="1:10" ht="14.5" x14ac:dyDescent="0.3">
      <c r="A75" s="55" t="s">
        <v>200</v>
      </c>
      <c r="B75" s="104" t="s">
        <v>33</v>
      </c>
      <c r="C75" s="100" t="s">
        <v>222</v>
      </c>
      <c r="D75" s="122" t="s">
        <v>407</v>
      </c>
      <c r="E75" s="53">
        <v>1</v>
      </c>
      <c r="F75" s="60" t="s">
        <v>298</v>
      </c>
      <c r="G75" s="54">
        <v>0</v>
      </c>
      <c r="H75" s="101"/>
      <c r="I75" s="101">
        <v>3720.87</v>
      </c>
      <c r="J75" s="102">
        <f t="shared" si="1"/>
        <v>3720.87</v>
      </c>
    </row>
    <row r="76" spans="1:10" ht="14.5" x14ac:dyDescent="0.3">
      <c r="A76" s="55" t="s">
        <v>201</v>
      </c>
      <c r="B76" s="100" t="s">
        <v>39</v>
      </c>
      <c r="C76" s="104" t="s">
        <v>219</v>
      </c>
      <c r="D76" s="94" t="s">
        <v>227</v>
      </c>
      <c r="E76" s="53">
        <v>1</v>
      </c>
      <c r="F76" s="60" t="s">
        <v>299</v>
      </c>
      <c r="G76" s="54">
        <v>0</v>
      </c>
      <c r="H76" s="101">
        <v>431.89</v>
      </c>
      <c r="I76" s="101">
        <v>1727.55</v>
      </c>
      <c r="J76" s="102">
        <f t="shared" si="1"/>
        <v>2159.44</v>
      </c>
    </row>
    <row r="77" spans="1:10" ht="14.5" x14ac:dyDescent="0.3">
      <c r="A77" s="55" t="s">
        <v>180</v>
      </c>
      <c r="B77" s="103" t="s">
        <v>37</v>
      </c>
      <c r="C77" s="104" t="s">
        <v>223</v>
      </c>
      <c r="D77" s="94" t="s">
        <v>227</v>
      </c>
      <c r="E77" s="53">
        <v>1</v>
      </c>
      <c r="F77" s="60" t="s">
        <v>273</v>
      </c>
      <c r="G77" s="54">
        <v>0</v>
      </c>
      <c r="H77" s="101">
        <v>664.44</v>
      </c>
      <c r="I77" s="101">
        <v>2657.77</v>
      </c>
      <c r="J77" s="102">
        <f t="shared" si="1"/>
        <v>3322.21</v>
      </c>
    </row>
    <row r="78" spans="1:10" ht="14.5" x14ac:dyDescent="0.3">
      <c r="A78" s="55" t="s">
        <v>202</v>
      </c>
      <c r="B78" s="105" t="s">
        <v>31</v>
      </c>
      <c r="C78" s="100" t="s">
        <v>222</v>
      </c>
      <c r="D78" s="122" t="s">
        <v>407</v>
      </c>
      <c r="E78" s="53">
        <v>1</v>
      </c>
      <c r="F78" s="60" t="s">
        <v>300</v>
      </c>
      <c r="G78" s="54">
        <v>0</v>
      </c>
      <c r="H78" s="101"/>
      <c r="I78" s="101">
        <v>4518.2</v>
      </c>
      <c r="J78" s="102">
        <f t="shared" si="1"/>
        <v>4518.2</v>
      </c>
    </row>
    <row r="79" spans="1:10" ht="14.5" x14ac:dyDescent="0.3">
      <c r="A79" s="55" t="s">
        <v>187</v>
      </c>
      <c r="B79" s="105" t="s">
        <v>25</v>
      </c>
      <c r="C79" s="109" t="s">
        <v>226</v>
      </c>
      <c r="D79" s="94" t="s">
        <v>227</v>
      </c>
      <c r="E79" s="53">
        <v>1</v>
      </c>
      <c r="F79" s="60" t="s">
        <v>301</v>
      </c>
      <c r="G79" s="54">
        <v>0</v>
      </c>
      <c r="H79" s="101">
        <v>1993.32</v>
      </c>
      <c r="I79" s="101">
        <v>7973.3</v>
      </c>
      <c r="J79" s="102">
        <f t="shared" si="1"/>
        <v>9966.6200000000008</v>
      </c>
    </row>
    <row r="80" spans="1:10" ht="14.5" x14ac:dyDescent="0.3">
      <c r="A80" s="55" t="s">
        <v>189</v>
      </c>
      <c r="B80" s="105" t="s">
        <v>31</v>
      </c>
      <c r="C80" s="104" t="s">
        <v>219</v>
      </c>
      <c r="D80" s="94" t="s">
        <v>227</v>
      </c>
      <c r="E80" s="53">
        <v>1</v>
      </c>
      <c r="F80" s="61" t="s">
        <v>302</v>
      </c>
      <c r="G80" s="54">
        <v>0</v>
      </c>
      <c r="H80" s="101">
        <v>1129.55</v>
      </c>
      <c r="I80" s="101">
        <v>4518.2</v>
      </c>
      <c r="J80" s="102">
        <f t="shared" si="1"/>
        <v>5647.75</v>
      </c>
    </row>
    <row r="81" spans="1:10" ht="14.5" x14ac:dyDescent="0.3">
      <c r="A81" s="55" t="s">
        <v>203</v>
      </c>
      <c r="B81" s="105" t="s">
        <v>31</v>
      </c>
      <c r="C81" s="105" t="s">
        <v>226</v>
      </c>
      <c r="D81" s="122" t="s">
        <v>407</v>
      </c>
      <c r="E81" s="53">
        <v>1</v>
      </c>
      <c r="F81" s="60" t="s">
        <v>305</v>
      </c>
      <c r="G81" s="54">
        <v>0</v>
      </c>
      <c r="H81" s="101"/>
      <c r="I81" s="101">
        <v>4518.2</v>
      </c>
      <c r="J81" s="102">
        <f t="shared" si="1"/>
        <v>4518.2</v>
      </c>
    </row>
    <row r="82" spans="1:10" ht="14.5" x14ac:dyDescent="0.3">
      <c r="A82" s="55" t="s">
        <v>185</v>
      </c>
      <c r="B82" s="105" t="s">
        <v>29</v>
      </c>
      <c r="C82" s="104" t="s">
        <v>223</v>
      </c>
      <c r="D82" s="122" t="s">
        <v>407</v>
      </c>
      <c r="E82" s="53">
        <v>1</v>
      </c>
      <c r="F82" s="61" t="s">
        <v>306</v>
      </c>
      <c r="G82" s="54">
        <v>0</v>
      </c>
      <c r="H82" s="101"/>
      <c r="I82" s="101">
        <v>4916.8599999999997</v>
      </c>
      <c r="J82" s="102">
        <f t="shared" si="1"/>
        <v>4916.8599999999997</v>
      </c>
    </row>
    <row r="83" spans="1:10" ht="14.5" x14ac:dyDescent="0.3">
      <c r="A83" s="55" t="s">
        <v>182</v>
      </c>
      <c r="B83" s="100" t="s">
        <v>39</v>
      </c>
      <c r="C83" s="100" t="s">
        <v>220</v>
      </c>
      <c r="D83" s="122" t="s">
        <v>386</v>
      </c>
      <c r="E83" s="53">
        <v>1</v>
      </c>
      <c r="F83" s="90" t="s">
        <v>386</v>
      </c>
      <c r="G83" s="54">
        <v>0</v>
      </c>
      <c r="H83" s="101">
        <v>431.89</v>
      </c>
      <c r="I83" s="101">
        <v>1727.55</v>
      </c>
      <c r="J83" s="102">
        <f t="shared" si="1"/>
        <v>2159.44</v>
      </c>
    </row>
    <row r="84" spans="1:10" ht="14.5" x14ac:dyDescent="0.3">
      <c r="A84" s="55" t="s">
        <v>182</v>
      </c>
      <c r="B84" s="100" t="s">
        <v>39</v>
      </c>
      <c r="C84" s="103" t="s">
        <v>221</v>
      </c>
      <c r="D84" s="94" t="s">
        <v>227</v>
      </c>
      <c r="E84" s="53">
        <v>1</v>
      </c>
      <c r="F84" s="60" t="s">
        <v>307</v>
      </c>
      <c r="G84" s="54">
        <v>0</v>
      </c>
      <c r="H84" s="101">
        <v>431.89</v>
      </c>
      <c r="I84" s="101">
        <v>1727.55</v>
      </c>
      <c r="J84" s="102">
        <f t="shared" si="1"/>
        <v>2159.44</v>
      </c>
    </row>
    <row r="85" spans="1:10" ht="14.5" x14ac:dyDescent="0.3">
      <c r="A85" s="55" t="s">
        <v>183</v>
      </c>
      <c r="B85" s="104" t="s">
        <v>27</v>
      </c>
      <c r="C85" s="105" t="s">
        <v>226</v>
      </c>
      <c r="D85" s="94" t="s">
        <v>227</v>
      </c>
      <c r="E85" s="53">
        <v>1</v>
      </c>
      <c r="F85" s="61" t="s">
        <v>309</v>
      </c>
      <c r="G85" s="54">
        <v>0</v>
      </c>
      <c r="H85" s="101">
        <v>1461.77</v>
      </c>
      <c r="I85" s="101">
        <v>5847.08</v>
      </c>
      <c r="J85" s="102">
        <f t="shared" si="1"/>
        <v>7308.85</v>
      </c>
    </row>
    <row r="86" spans="1:10" ht="14.5" x14ac:dyDescent="0.3">
      <c r="A86" s="55" t="s">
        <v>204</v>
      </c>
      <c r="B86" s="105" t="s">
        <v>41</v>
      </c>
      <c r="C86" s="103" t="s">
        <v>221</v>
      </c>
      <c r="D86" s="94" t="s">
        <v>227</v>
      </c>
      <c r="E86" s="53">
        <v>1</v>
      </c>
      <c r="F86" s="60" t="s">
        <v>310</v>
      </c>
      <c r="G86" s="54">
        <v>0</v>
      </c>
      <c r="H86" s="101">
        <v>265.77999999999997</v>
      </c>
      <c r="I86" s="106">
        <v>1063.1099999999999</v>
      </c>
      <c r="J86" s="107">
        <f t="shared" si="1"/>
        <v>1328.8899999999999</v>
      </c>
    </row>
    <row r="87" spans="1:10" ht="14.5" x14ac:dyDescent="0.3">
      <c r="A87" s="55" t="s">
        <v>199</v>
      </c>
      <c r="B87" s="105" t="s">
        <v>31</v>
      </c>
      <c r="C87" s="100" t="s">
        <v>224</v>
      </c>
      <c r="D87" s="94" t="s">
        <v>227</v>
      </c>
      <c r="E87" s="53">
        <v>1</v>
      </c>
      <c r="F87" s="60" t="s">
        <v>311</v>
      </c>
      <c r="G87" s="54">
        <v>0</v>
      </c>
      <c r="H87" s="101">
        <v>1129.55</v>
      </c>
      <c r="I87" s="101">
        <v>4518.2</v>
      </c>
      <c r="J87" s="102">
        <f t="shared" si="1"/>
        <v>5647.75</v>
      </c>
    </row>
    <row r="88" spans="1:10" ht="14.5" x14ac:dyDescent="0.3">
      <c r="A88" s="55" t="s">
        <v>181</v>
      </c>
      <c r="B88" s="104" t="s">
        <v>33</v>
      </c>
      <c r="C88" s="105" t="s">
        <v>226</v>
      </c>
      <c r="D88" s="94" t="s">
        <v>227</v>
      </c>
      <c r="E88" s="53">
        <v>1</v>
      </c>
      <c r="F88" s="60" t="s">
        <v>312</v>
      </c>
      <c r="G88" s="54">
        <v>0</v>
      </c>
      <c r="H88" s="101">
        <v>930.22</v>
      </c>
      <c r="I88" s="101">
        <v>3720.87</v>
      </c>
      <c r="J88" s="102">
        <f t="shared" si="1"/>
        <v>4651.09</v>
      </c>
    </row>
    <row r="89" spans="1:10" ht="14.5" x14ac:dyDescent="0.3">
      <c r="A89" s="55" t="s">
        <v>185</v>
      </c>
      <c r="B89" s="105" t="s">
        <v>29</v>
      </c>
      <c r="C89" s="100" t="s">
        <v>225</v>
      </c>
      <c r="D89" s="94" t="s">
        <v>227</v>
      </c>
      <c r="E89" s="53">
        <v>1</v>
      </c>
      <c r="F89" s="60" t="s">
        <v>240</v>
      </c>
      <c r="G89" s="54">
        <v>0</v>
      </c>
      <c r="H89" s="101">
        <v>1229.22</v>
      </c>
      <c r="I89" s="101">
        <v>4916.8599999999997</v>
      </c>
      <c r="J89" s="102">
        <f t="shared" si="1"/>
        <v>6146.08</v>
      </c>
    </row>
    <row r="90" spans="1:10" ht="14.5" x14ac:dyDescent="0.3">
      <c r="A90" s="55" t="s">
        <v>189</v>
      </c>
      <c r="B90" s="105" t="s">
        <v>31</v>
      </c>
      <c r="C90" s="103" t="s">
        <v>225</v>
      </c>
      <c r="D90" s="94" t="s">
        <v>227</v>
      </c>
      <c r="E90" s="53">
        <v>1</v>
      </c>
      <c r="F90" s="60" t="s">
        <v>314</v>
      </c>
      <c r="G90" s="54">
        <v>0</v>
      </c>
      <c r="H90" s="101">
        <v>1129.55</v>
      </c>
      <c r="I90" s="101">
        <v>4518.2</v>
      </c>
      <c r="J90" s="102">
        <f t="shared" si="1"/>
        <v>5647.75</v>
      </c>
    </row>
    <row r="91" spans="1:10" ht="14.5" x14ac:dyDescent="0.3">
      <c r="A91" s="55" t="s">
        <v>185</v>
      </c>
      <c r="B91" s="105" t="s">
        <v>29</v>
      </c>
      <c r="C91" s="104" t="s">
        <v>219</v>
      </c>
      <c r="D91" s="94" t="s">
        <v>227</v>
      </c>
      <c r="E91" s="53">
        <v>1</v>
      </c>
      <c r="F91" s="92" t="s">
        <v>388</v>
      </c>
      <c r="G91" s="54">
        <v>0</v>
      </c>
      <c r="H91" s="101">
        <v>1229.22</v>
      </c>
      <c r="I91" s="101">
        <v>4916.8599999999997</v>
      </c>
      <c r="J91" s="102">
        <f t="shared" si="1"/>
        <v>6146.08</v>
      </c>
    </row>
    <row r="92" spans="1:10" ht="14.5" x14ac:dyDescent="0.3">
      <c r="A92" s="55" t="s">
        <v>180</v>
      </c>
      <c r="B92" s="103" t="s">
        <v>37</v>
      </c>
      <c r="C92" s="100" t="s">
        <v>220</v>
      </c>
      <c r="D92" s="94" t="s">
        <v>227</v>
      </c>
      <c r="E92" s="53">
        <v>1</v>
      </c>
      <c r="F92" s="60" t="s">
        <v>371</v>
      </c>
      <c r="G92" s="54">
        <v>0</v>
      </c>
      <c r="H92" s="101">
        <v>664.44</v>
      </c>
      <c r="I92" s="101">
        <v>2657.77</v>
      </c>
      <c r="J92" s="102">
        <f t="shared" si="1"/>
        <v>3322.21</v>
      </c>
    </row>
    <row r="93" spans="1:10" ht="14.5" x14ac:dyDescent="0.3">
      <c r="A93" s="55" t="s">
        <v>207</v>
      </c>
      <c r="B93" s="104" t="s">
        <v>27</v>
      </c>
      <c r="C93" s="103" t="s">
        <v>225</v>
      </c>
      <c r="D93" s="94" t="s">
        <v>227</v>
      </c>
      <c r="E93" s="53">
        <v>1</v>
      </c>
      <c r="F93" s="60" t="s">
        <v>320</v>
      </c>
      <c r="G93" s="54">
        <v>0</v>
      </c>
      <c r="H93" s="101">
        <v>1461.77</v>
      </c>
      <c r="I93" s="101">
        <v>5847.08</v>
      </c>
      <c r="J93" s="102">
        <f t="shared" si="1"/>
        <v>7308.85</v>
      </c>
    </row>
    <row r="94" spans="1:10" ht="14.5" x14ac:dyDescent="0.3">
      <c r="A94" s="55" t="s">
        <v>181</v>
      </c>
      <c r="B94" s="104" t="s">
        <v>33</v>
      </c>
      <c r="C94" s="104" t="s">
        <v>219</v>
      </c>
      <c r="D94" s="94" t="s">
        <v>227</v>
      </c>
      <c r="E94" s="53">
        <v>1</v>
      </c>
      <c r="F94" s="60" t="s">
        <v>321</v>
      </c>
      <c r="G94" s="54">
        <v>0</v>
      </c>
      <c r="H94" s="101">
        <v>930.22</v>
      </c>
      <c r="I94" s="101">
        <v>3720.87</v>
      </c>
      <c r="J94" s="102">
        <f t="shared" si="1"/>
        <v>4651.09</v>
      </c>
    </row>
    <row r="95" spans="1:10" ht="14.5" x14ac:dyDescent="0.3">
      <c r="A95" s="55" t="s">
        <v>182</v>
      </c>
      <c r="B95" s="100" t="s">
        <v>39</v>
      </c>
      <c r="C95" s="100" t="s">
        <v>224</v>
      </c>
      <c r="D95" s="94" t="s">
        <v>227</v>
      </c>
      <c r="E95" s="53">
        <v>1</v>
      </c>
      <c r="F95" s="60" t="s">
        <v>322</v>
      </c>
      <c r="G95" s="54">
        <v>0</v>
      </c>
      <c r="H95" s="101">
        <v>431.89</v>
      </c>
      <c r="I95" s="101">
        <v>1727.55</v>
      </c>
      <c r="J95" s="102">
        <f t="shared" si="1"/>
        <v>2159.44</v>
      </c>
    </row>
    <row r="96" spans="1:10" ht="14.5" x14ac:dyDescent="0.3">
      <c r="A96" s="55" t="s">
        <v>182</v>
      </c>
      <c r="B96" s="100" t="s">
        <v>39</v>
      </c>
      <c r="C96" s="104" t="s">
        <v>219</v>
      </c>
      <c r="D96" s="94" t="s">
        <v>227</v>
      </c>
      <c r="E96" s="53">
        <v>1</v>
      </c>
      <c r="F96" s="60" t="s">
        <v>323</v>
      </c>
      <c r="G96" s="54">
        <v>0</v>
      </c>
      <c r="H96" s="101">
        <v>431.89</v>
      </c>
      <c r="I96" s="101">
        <v>1727.55</v>
      </c>
      <c r="J96" s="102">
        <f t="shared" si="1"/>
        <v>2159.44</v>
      </c>
    </row>
    <row r="97" spans="1:10" ht="14.5" x14ac:dyDescent="0.3">
      <c r="A97" s="55" t="s">
        <v>182</v>
      </c>
      <c r="B97" s="100" t="s">
        <v>39</v>
      </c>
      <c r="C97" s="104" t="s">
        <v>219</v>
      </c>
      <c r="D97" s="94" t="s">
        <v>227</v>
      </c>
      <c r="E97" s="53">
        <v>1</v>
      </c>
      <c r="F97" s="60" t="s">
        <v>324</v>
      </c>
      <c r="G97" s="54">
        <v>0</v>
      </c>
      <c r="H97" s="101">
        <v>431.89</v>
      </c>
      <c r="I97" s="101">
        <v>1727.55</v>
      </c>
      <c r="J97" s="102">
        <f t="shared" si="1"/>
        <v>2159.44</v>
      </c>
    </row>
    <row r="98" spans="1:10" ht="14.5" x14ac:dyDescent="0.3">
      <c r="A98" s="55" t="s">
        <v>216</v>
      </c>
      <c r="B98" s="105"/>
      <c r="C98" s="108" t="s">
        <v>222</v>
      </c>
      <c r="D98" s="94" t="s">
        <v>227</v>
      </c>
      <c r="E98" s="53">
        <v>1</v>
      </c>
      <c r="F98" s="90" t="s">
        <v>372</v>
      </c>
      <c r="G98" s="54">
        <v>0</v>
      </c>
      <c r="H98" s="110">
        <v>8100</v>
      </c>
      <c r="I98" s="110">
        <v>18900</v>
      </c>
      <c r="J98" s="111">
        <f t="shared" si="1"/>
        <v>27000</v>
      </c>
    </row>
    <row r="99" spans="1:10" ht="14.5" x14ac:dyDescent="0.3">
      <c r="A99" s="55" t="s">
        <v>183</v>
      </c>
      <c r="B99" s="104" t="s">
        <v>27</v>
      </c>
      <c r="C99" s="100" t="s">
        <v>220</v>
      </c>
      <c r="D99" s="94" t="s">
        <v>227</v>
      </c>
      <c r="E99" s="53">
        <v>1</v>
      </c>
      <c r="F99" s="61" t="s">
        <v>327</v>
      </c>
      <c r="G99" s="54">
        <v>0</v>
      </c>
      <c r="H99" s="101">
        <v>1461.77</v>
      </c>
      <c r="I99" s="101">
        <v>5847.08</v>
      </c>
      <c r="J99" s="102">
        <f t="shared" si="1"/>
        <v>7308.85</v>
      </c>
    </row>
    <row r="100" spans="1:10" ht="14.5" x14ac:dyDescent="0.3">
      <c r="A100" s="55" t="s">
        <v>201</v>
      </c>
      <c r="B100" s="100" t="s">
        <v>39</v>
      </c>
      <c r="C100" s="105" t="s">
        <v>226</v>
      </c>
      <c r="D100" s="94" t="s">
        <v>227</v>
      </c>
      <c r="E100" s="53">
        <v>1</v>
      </c>
      <c r="F100" s="60" t="s">
        <v>328</v>
      </c>
      <c r="G100" s="54">
        <v>0</v>
      </c>
      <c r="H100" s="101">
        <v>431.89</v>
      </c>
      <c r="I100" s="101">
        <v>1727.55</v>
      </c>
      <c r="J100" s="102">
        <f t="shared" si="1"/>
        <v>2159.44</v>
      </c>
    </row>
    <row r="101" spans="1:10" ht="14.5" x14ac:dyDescent="0.3">
      <c r="A101" s="55" t="s">
        <v>199</v>
      </c>
      <c r="B101" s="105" t="s">
        <v>31</v>
      </c>
      <c r="C101" s="104" t="s">
        <v>219</v>
      </c>
      <c r="D101" s="94" t="s">
        <v>227</v>
      </c>
      <c r="E101" s="53">
        <v>1</v>
      </c>
      <c r="F101" s="60" t="s">
        <v>329</v>
      </c>
      <c r="G101" s="54">
        <v>0</v>
      </c>
      <c r="H101" s="101">
        <v>1129.55</v>
      </c>
      <c r="I101" s="101">
        <v>4518.2</v>
      </c>
      <c r="J101" s="102">
        <f t="shared" si="1"/>
        <v>5647.75</v>
      </c>
    </row>
    <row r="102" spans="1:10" ht="14.5" x14ac:dyDescent="0.3">
      <c r="A102" s="55" t="s">
        <v>199</v>
      </c>
      <c r="B102" s="105" t="s">
        <v>31</v>
      </c>
      <c r="C102" s="104" t="s">
        <v>219</v>
      </c>
      <c r="D102" s="94" t="s">
        <v>227</v>
      </c>
      <c r="E102" s="53">
        <v>1</v>
      </c>
      <c r="F102" s="60" t="s">
        <v>331</v>
      </c>
      <c r="G102" s="54">
        <v>0</v>
      </c>
      <c r="H102" s="101">
        <v>1129.55</v>
      </c>
      <c r="I102" s="101">
        <v>4518.2</v>
      </c>
      <c r="J102" s="102">
        <f t="shared" si="1"/>
        <v>5647.75</v>
      </c>
    </row>
    <row r="103" spans="1:10" ht="14.5" x14ac:dyDescent="0.3">
      <c r="A103" s="55" t="s">
        <v>185</v>
      </c>
      <c r="B103" s="105" t="s">
        <v>29</v>
      </c>
      <c r="C103" s="100" t="s">
        <v>222</v>
      </c>
      <c r="D103" s="94" t="s">
        <v>227</v>
      </c>
      <c r="E103" s="53">
        <v>1</v>
      </c>
      <c r="F103" s="89" t="s">
        <v>315</v>
      </c>
      <c r="G103" s="54">
        <v>0</v>
      </c>
      <c r="H103" s="101">
        <v>1229.22</v>
      </c>
      <c r="I103" s="101">
        <v>4916.8599999999997</v>
      </c>
      <c r="J103" s="102">
        <f t="shared" si="1"/>
        <v>6146.08</v>
      </c>
    </row>
    <row r="104" spans="1:10" ht="14.5" x14ac:dyDescent="0.3">
      <c r="A104" s="55" t="s">
        <v>210</v>
      </c>
      <c r="B104" s="105"/>
      <c r="C104" s="103" t="s">
        <v>221</v>
      </c>
      <c r="D104" s="94" t="s">
        <v>227</v>
      </c>
      <c r="E104" s="53">
        <v>1</v>
      </c>
      <c r="F104" s="60" t="s">
        <v>332</v>
      </c>
      <c r="G104" s="54">
        <v>0</v>
      </c>
      <c r="H104" s="101">
        <v>3198</v>
      </c>
      <c r="I104" s="101">
        <v>12792</v>
      </c>
      <c r="J104" s="102">
        <f t="shared" si="1"/>
        <v>15990</v>
      </c>
    </row>
    <row r="105" spans="1:10" ht="14.5" x14ac:dyDescent="0.3">
      <c r="A105" s="55" t="s">
        <v>187</v>
      </c>
      <c r="B105" s="105" t="s">
        <v>25</v>
      </c>
      <c r="C105" s="100" t="s">
        <v>222</v>
      </c>
      <c r="D105" s="122" t="s">
        <v>461</v>
      </c>
      <c r="E105" s="53">
        <v>1</v>
      </c>
      <c r="F105" s="60" t="s">
        <v>334</v>
      </c>
      <c r="G105" s="54">
        <v>0</v>
      </c>
      <c r="H105" s="101"/>
      <c r="I105" s="101">
        <v>7973.3</v>
      </c>
      <c r="J105" s="102">
        <f t="shared" si="1"/>
        <v>7973.3</v>
      </c>
    </row>
    <row r="106" spans="1:10" ht="14.5" x14ac:dyDescent="0.3">
      <c r="A106" s="55" t="s">
        <v>189</v>
      </c>
      <c r="B106" s="105" t="s">
        <v>31</v>
      </c>
      <c r="C106" s="103" t="s">
        <v>221</v>
      </c>
      <c r="D106" s="94" t="s">
        <v>227</v>
      </c>
      <c r="E106" s="53">
        <v>1</v>
      </c>
      <c r="F106" s="61" t="s">
        <v>335</v>
      </c>
      <c r="G106" s="54">
        <v>0</v>
      </c>
      <c r="H106" s="101">
        <v>1129.55</v>
      </c>
      <c r="I106" s="101">
        <v>4518.2</v>
      </c>
      <c r="J106" s="102">
        <f t="shared" si="1"/>
        <v>5647.75</v>
      </c>
    </row>
    <row r="107" spans="1:10" ht="14.5" x14ac:dyDescent="0.3">
      <c r="A107" s="55" t="s">
        <v>185</v>
      </c>
      <c r="B107" s="105" t="s">
        <v>29</v>
      </c>
      <c r="C107" s="104" t="s">
        <v>223</v>
      </c>
      <c r="D107" s="94" t="s">
        <v>227</v>
      </c>
      <c r="E107" s="53">
        <v>1</v>
      </c>
      <c r="F107" s="61" t="s">
        <v>336</v>
      </c>
      <c r="G107" s="54">
        <v>0</v>
      </c>
      <c r="H107" s="101">
        <v>1229.22</v>
      </c>
      <c r="I107" s="101">
        <v>4916.8599999999997</v>
      </c>
      <c r="J107" s="102">
        <f t="shared" si="1"/>
        <v>6146.08</v>
      </c>
    </row>
    <row r="108" spans="1:10" ht="14.5" x14ac:dyDescent="0.3">
      <c r="A108" s="55" t="s">
        <v>182</v>
      </c>
      <c r="B108" s="100" t="s">
        <v>39</v>
      </c>
      <c r="C108" s="100" t="s">
        <v>220</v>
      </c>
      <c r="D108" s="94" t="s">
        <v>227</v>
      </c>
      <c r="E108" s="53">
        <v>1</v>
      </c>
      <c r="F108" s="90" t="s">
        <v>234</v>
      </c>
      <c r="G108" s="54">
        <v>0</v>
      </c>
      <c r="H108" s="101">
        <v>431.89</v>
      </c>
      <c r="I108" s="101">
        <v>1727.55</v>
      </c>
      <c r="J108" s="102">
        <f t="shared" si="1"/>
        <v>2159.44</v>
      </c>
    </row>
    <row r="109" spans="1:10" ht="14.5" x14ac:dyDescent="0.3">
      <c r="A109" s="55" t="s">
        <v>211</v>
      </c>
      <c r="B109" s="105" t="s">
        <v>41</v>
      </c>
      <c r="C109" s="105" t="s">
        <v>226</v>
      </c>
      <c r="D109" s="122" t="s">
        <v>407</v>
      </c>
      <c r="E109" s="53">
        <v>1</v>
      </c>
      <c r="F109" s="60" t="s">
        <v>339</v>
      </c>
      <c r="G109" s="54">
        <v>0</v>
      </c>
      <c r="H109" s="101"/>
      <c r="I109" s="106">
        <v>1063.1099999999999</v>
      </c>
      <c r="J109" s="107">
        <f t="shared" si="1"/>
        <v>1063.1099999999999</v>
      </c>
    </row>
    <row r="110" spans="1:10" ht="14.5" x14ac:dyDescent="0.3">
      <c r="A110" s="55" t="s">
        <v>183</v>
      </c>
      <c r="B110" s="104" t="s">
        <v>27</v>
      </c>
      <c r="C110" s="100" t="s">
        <v>222</v>
      </c>
      <c r="D110" s="94" t="s">
        <v>227</v>
      </c>
      <c r="E110" s="53">
        <v>1</v>
      </c>
      <c r="F110" s="90" t="s">
        <v>241</v>
      </c>
      <c r="G110" s="54">
        <v>0</v>
      </c>
      <c r="H110" s="101">
        <v>1461.77</v>
      </c>
      <c r="I110" s="101">
        <v>5847.08</v>
      </c>
      <c r="J110" s="102">
        <f t="shared" si="1"/>
        <v>7308.85</v>
      </c>
    </row>
    <row r="111" spans="1:10" ht="14.5" x14ac:dyDescent="0.3">
      <c r="A111" s="55" t="s">
        <v>180</v>
      </c>
      <c r="B111" s="103" t="s">
        <v>37</v>
      </c>
      <c r="C111" s="100" t="s">
        <v>224</v>
      </c>
      <c r="D111" s="94" t="s">
        <v>227</v>
      </c>
      <c r="E111" s="53">
        <v>1</v>
      </c>
      <c r="F111" s="60" t="s">
        <v>340</v>
      </c>
      <c r="G111" s="54">
        <v>0</v>
      </c>
      <c r="H111" s="101">
        <v>664.44</v>
      </c>
      <c r="I111" s="101">
        <v>2657.77</v>
      </c>
      <c r="J111" s="102">
        <f t="shared" si="1"/>
        <v>3322.21</v>
      </c>
    </row>
    <row r="112" spans="1:10" ht="14.5" x14ac:dyDescent="0.3">
      <c r="A112" s="55" t="s">
        <v>180</v>
      </c>
      <c r="B112" s="103" t="s">
        <v>37</v>
      </c>
      <c r="C112" s="104" t="s">
        <v>223</v>
      </c>
      <c r="D112" s="94" t="s">
        <v>227</v>
      </c>
      <c r="E112" s="53">
        <v>1</v>
      </c>
      <c r="F112" s="60" t="s">
        <v>341</v>
      </c>
      <c r="G112" s="54">
        <v>0</v>
      </c>
      <c r="H112" s="101">
        <v>664.44</v>
      </c>
      <c r="I112" s="101">
        <v>2657.77</v>
      </c>
      <c r="J112" s="102">
        <f t="shared" si="1"/>
        <v>3322.21</v>
      </c>
    </row>
    <row r="113" spans="1:10" ht="14.5" x14ac:dyDescent="0.3">
      <c r="A113" s="55" t="s">
        <v>189</v>
      </c>
      <c r="B113" s="105" t="s">
        <v>31</v>
      </c>
      <c r="C113" s="104" t="s">
        <v>219</v>
      </c>
      <c r="D113" s="94" t="s">
        <v>227</v>
      </c>
      <c r="E113" s="53">
        <v>1</v>
      </c>
      <c r="F113" s="61" t="s">
        <v>342</v>
      </c>
      <c r="G113" s="54">
        <v>0</v>
      </c>
      <c r="H113" s="101">
        <v>1129.55</v>
      </c>
      <c r="I113" s="101">
        <v>4518.2</v>
      </c>
      <c r="J113" s="102">
        <f t="shared" si="1"/>
        <v>5647.75</v>
      </c>
    </row>
    <row r="114" spans="1:10" ht="14.5" x14ac:dyDescent="0.3">
      <c r="A114" s="55" t="s">
        <v>188</v>
      </c>
      <c r="B114" s="105" t="s">
        <v>35</v>
      </c>
      <c r="C114" s="100" t="s">
        <v>222</v>
      </c>
      <c r="D114" s="94" t="s">
        <v>227</v>
      </c>
      <c r="E114" s="53">
        <v>1</v>
      </c>
      <c r="F114" s="60" t="s">
        <v>343</v>
      </c>
      <c r="G114" s="54">
        <v>0</v>
      </c>
      <c r="H114" s="101">
        <v>807.29</v>
      </c>
      <c r="I114" s="101">
        <v>3229.18</v>
      </c>
      <c r="J114" s="102">
        <f t="shared" si="1"/>
        <v>4036.47</v>
      </c>
    </row>
    <row r="115" spans="1:10" ht="14.5" x14ac:dyDescent="0.3">
      <c r="A115" s="55" t="s">
        <v>189</v>
      </c>
      <c r="B115" s="105" t="s">
        <v>31</v>
      </c>
      <c r="C115" s="104" t="s">
        <v>219</v>
      </c>
      <c r="D115" s="94" t="s">
        <v>227</v>
      </c>
      <c r="E115" s="53">
        <v>1</v>
      </c>
      <c r="F115" s="60" t="s">
        <v>344</v>
      </c>
      <c r="G115" s="54">
        <v>0</v>
      </c>
      <c r="H115" s="101">
        <v>1129.55</v>
      </c>
      <c r="I115" s="101">
        <v>4518.2</v>
      </c>
      <c r="J115" s="102">
        <f t="shared" si="1"/>
        <v>5647.75</v>
      </c>
    </row>
    <row r="116" spans="1:10" ht="14.5" x14ac:dyDescent="0.3">
      <c r="A116" s="55" t="s">
        <v>180</v>
      </c>
      <c r="B116" s="103" t="s">
        <v>37</v>
      </c>
      <c r="C116" s="100" t="s">
        <v>222</v>
      </c>
      <c r="D116" s="94" t="s">
        <v>227</v>
      </c>
      <c r="E116" s="53">
        <v>1</v>
      </c>
      <c r="F116" s="61" t="s">
        <v>345</v>
      </c>
      <c r="G116" s="54">
        <v>0</v>
      </c>
      <c r="H116" s="101">
        <v>664.44</v>
      </c>
      <c r="I116" s="101">
        <v>2657.77</v>
      </c>
      <c r="J116" s="102">
        <f t="shared" si="1"/>
        <v>3322.21</v>
      </c>
    </row>
    <row r="117" spans="1:10" ht="14.5" x14ac:dyDescent="0.3">
      <c r="A117" s="55" t="s">
        <v>180</v>
      </c>
      <c r="B117" s="103" t="s">
        <v>37</v>
      </c>
      <c r="C117" s="104" t="s">
        <v>219</v>
      </c>
      <c r="D117" s="94" t="s">
        <v>227</v>
      </c>
      <c r="E117" s="53">
        <v>1</v>
      </c>
      <c r="F117" s="60" t="s">
        <v>346</v>
      </c>
      <c r="G117" s="54">
        <v>0</v>
      </c>
      <c r="H117" s="101">
        <v>664.44</v>
      </c>
      <c r="I117" s="101">
        <v>2657.77</v>
      </c>
      <c r="J117" s="102">
        <f t="shared" si="1"/>
        <v>3322.21</v>
      </c>
    </row>
    <row r="118" spans="1:10" ht="14.5" x14ac:dyDescent="0.3">
      <c r="A118" s="55" t="s">
        <v>180</v>
      </c>
      <c r="B118" s="103" t="s">
        <v>37</v>
      </c>
      <c r="C118" s="105" t="s">
        <v>226</v>
      </c>
      <c r="D118" s="94" t="s">
        <v>227</v>
      </c>
      <c r="E118" s="53">
        <v>1</v>
      </c>
      <c r="F118" s="61" t="s">
        <v>347</v>
      </c>
      <c r="G118" s="54">
        <v>0</v>
      </c>
      <c r="H118" s="101">
        <v>664.44</v>
      </c>
      <c r="I118" s="101">
        <v>2657.77</v>
      </c>
      <c r="J118" s="102">
        <f t="shared" si="1"/>
        <v>3322.21</v>
      </c>
    </row>
    <row r="119" spans="1:10" ht="14.5" x14ac:dyDescent="0.3">
      <c r="A119" s="55" t="s">
        <v>213</v>
      </c>
      <c r="B119" s="104" t="s">
        <v>27</v>
      </c>
      <c r="C119" s="100" t="s">
        <v>220</v>
      </c>
      <c r="D119" s="94" t="s">
        <v>227</v>
      </c>
      <c r="E119" s="53">
        <v>1</v>
      </c>
      <c r="F119" s="90" t="s">
        <v>354</v>
      </c>
      <c r="G119" s="54">
        <v>0</v>
      </c>
      <c r="H119" s="101">
        <v>1461.77</v>
      </c>
      <c r="I119" s="101">
        <v>5847.08</v>
      </c>
      <c r="J119" s="102">
        <f t="shared" si="1"/>
        <v>7308.85</v>
      </c>
    </row>
    <row r="120" spans="1:10" ht="14.5" x14ac:dyDescent="0.3">
      <c r="A120" s="55" t="s">
        <v>195</v>
      </c>
      <c r="B120" s="105" t="s">
        <v>41</v>
      </c>
      <c r="C120" s="104" t="s">
        <v>219</v>
      </c>
      <c r="D120" s="94" t="s">
        <v>227</v>
      </c>
      <c r="E120" s="53">
        <v>1</v>
      </c>
      <c r="F120" s="90" t="s">
        <v>337</v>
      </c>
      <c r="G120" s="54">
        <v>0</v>
      </c>
      <c r="H120" s="101">
        <v>265.77999999999997</v>
      </c>
      <c r="I120" s="106">
        <v>1063.1099999999999</v>
      </c>
      <c r="J120" s="107">
        <f t="shared" si="1"/>
        <v>1328.8899999999999</v>
      </c>
    </row>
    <row r="121" spans="1:10" ht="14.5" x14ac:dyDescent="0.3">
      <c r="A121" s="55" t="s">
        <v>196</v>
      </c>
      <c r="B121" s="104" t="s">
        <v>33</v>
      </c>
      <c r="C121" s="100" t="s">
        <v>225</v>
      </c>
      <c r="D121" s="122" t="s">
        <v>386</v>
      </c>
      <c r="E121" s="53">
        <v>1</v>
      </c>
      <c r="F121" s="60" t="s">
        <v>386</v>
      </c>
      <c r="G121" s="54">
        <v>0</v>
      </c>
      <c r="H121" s="101">
        <v>930.22</v>
      </c>
      <c r="I121" s="101">
        <v>3720.87</v>
      </c>
      <c r="J121" s="102">
        <f t="shared" si="1"/>
        <v>4651.09</v>
      </c>
    </row>
    <row r="122" spans="1:10" ht="14.5" x14ac:dyDescent="0.3">
      <c r="A122" s="55" t="s">
        <v>195</v>
      </c>
      <c r="B122" s="105" t="s">
        <v>41</v>
      </c>
      <c r="C122" s="103" t="s">
        <v>225</v>
      </c>
      <c r="D122" s="94" t="s">
        <v>227</v>
      </c>
      <c r="E122" s="53">
        <v>1</v>
      </c>
      <c r="F122" s="60" t="s">
        <v>348</v>
      </c>
      <c r="G122" s="54">
        <v>0</v>
      </c>
      <c r="H122" s="101">
        <v>265.77999999999997</v>
      </c>
      <c r="I122" s="106">
        <v>1063.1099999999999</v>
      </c>
      <c r="J122" s="107">
        <f t="shared" si="1"/>
        <v>1328.8899999999999</v>
      </c>
    </row>
    <row r="123" spans="1:10" ht="14.5" x14ac:dyDescent="0.3">
      <c r="A123" s="55" t="s">
        <v>207</v>
      </c>
      <c r="B123" s="104" t="s">
        <v>27</v>
      </c>
      <c r="C123" s="103" t="s">
        <v>221</v>
      </c>
      <c r="D123" s="94" t="s">
        <v>227</v>
      </c>
      <c r="E123" s="53">
        <v>1</v>
      </c>
      <c r="F123" s="60" t="s">
        <v>350</v>
      </c>
      <c r="G123" s="54">
        <v>0</v>
      </c>
      <c r="H123" s="101">
        <v>1461.77</v>
      </c>
      <c r="I123" s="101">
        <v>5847.08</v>
      </c>
      <c r="J123" s="102">
        <f t="shared" si="1"/>
        <v>7308.85</v>
      </c>
    </row>
    <row r="124" spans="1:10" ht="14.5" x14ac:dyDescent="0.3">
      <c r="A124" s="55" t="s">
        <v>189</v>
      </c>
      <c r="B124" s="105" t="s">
        <v>31</v>
      </c>
      <c r="C124" s="104" t="s">
        <v>219</v>
      </c>
      <c r="D124" s="122" t="s">
        <v>407</v>
      </c>
      <c r="E124" s="53">
        <v>1</v>
      </c>
      <c r="F124" s="60" t="s">
        <v>351</v>
      </c>
      <c r="G124" s="54">
        <v>0</v>
      </c>
      <c r="H124" s="101"/>
      <c r="I124" s="101">
        <v>4518.2</v>
      </c>
      <c r="J124" s="102">
        <f t="shared" si="1"/>
        <v>4518.2</v>
      </c>
    </row>
    <row r="125" spans="1:10" ht="14.5" x14ac:dyDescent="0.3">
      <c r="A125" s="55" t="s">
        <v>180</v>
      </c>
      <c r="B125" s="103" t="s">
        <v>37</v>
      </c>
      <c r="C125" s="104" t="s">
        <v>219</v>
      </c>
      <c r="D125" s="94" t="s">
        <v>227</v>
      </c>
      <c r="E125" s="53">
        <v>1</v>
      </c>
      <c r="F125" s="60" t="s">
        <v>352</v>
      </c>
      <c r="G125" s="54">
        <v>0</v>
      </c>
      <c r="H125" s="101">
        <v>664.44</v>
      </c>
      <c r="I125" s="101">
        <v>2657.77</v>
      </c>
      <c r="J125" s="102">
        <f t="shared" si="1"/>
        <v>3322.21</v>
      </c>
    </row>
    <row r="126" spans="1:10" ht="14.5" x14ac:dyDescent="0.3">
      <c r="A126" s="55" t="s">
        <v>212</v>
      </c>
      <c r="B126" s="104" t="s">
        <v>33</v>
      </c>
      <c r="C126" s="105" t="s">
        <v>226</v>
      </c>
      <c r="D126" s="122" t="s">
        <v>407</v>
      </c>
      <c r="E126" s="53">
        <v>1</v>
      </c>
      <c r="F126" s="60" t="s">
        <v>353</v>
      </c>
      <c r="G126" s="54">
        <v>0</v>
      </c>
      <c r="H126" s="101"/>
      <c r="I126" s="101">
        <v>3720.87</v>
      </c>
      <c r="J126" s="102">
        <f t="shared" si="1"/>
        <v>3720.87</v>
      </c>
    </row>
    <row r="127" spans="1:10" ht="14.5" x14ac:dyDescent="0.3">
      <c r="A127" s="55" t="s">
        <v>188</v>
      </c>
      <c r="B127" s="105" t="s">
        <v>35</v>
      </c>
      <c r="C127" s="100" t="s">
        <v>224</v>
      </c>
      <c r="D127" s="94" t="s">
        <v>227</v>
      </c>
      <c r="E127" s="53">
        <v>1</v>
      </c>
      <c r="F127" s="60" t="s">
        <v>355</v>
      </c>
      <c r="G127" s="54">
        <v>0</v>
      </c>
      <c r="H127" s="101">
        <v>807.29</v>
      </c>
      <c r="I127" s="101">
        <v>3229.18</v>
      </c>
      <c r="J127" s="102">
        <f t="shared" si="1"/>
        <v>4036.47</v>
      </c>
    </row>
    <row r="128" spans="1:10" ht="14.5" x14ac:dyDescent="0.3">
      <c r="A128" s="55" t="s">
        <v>189</v>
      </c>
      <c r="B128" s="105" t="s">
        <v>31</v>
      </c>
      <c r="C128" s="104" t="s">
        <v>219</v>
      </c>
      <c r="D128" s="122" t="s">
        <v>407</v>
      </c>
      <c r="E128" s="53">
        <v>1</v>
      </c>
      <c r="F128" s="60" t="s">
        <v>356</v>
      </c>
      <c r="G128" s="54">
        <v>0</v>
      </c>
      <c r="H128" s="101"/>
      <c r="I128" s="101">
        <v>4518.2</v>
      </c>
      <c r="J128" s="102">
        <f t="shared" si="1"/>
        <v>4518.2</v>
      </c>
    </row>
    <row r="129" spans="1:10" ht="14.5" x14ac:dyDescent="0.3">
      <c r="A129" s="55" t="s">
        <v>185</v>
      </c>
      <c r="B129" s="105" t="s">
        <v>29</v>
      </c>
      <c r="C129" s="100" t="s">
        <v>222</v>
      </c>
      <c r="D129" s="94" t="s">
        <v>227</v>
      </c>
      <c r="E129" s="53">
        <v>1</v>
      </c>
      <c r="F129" s="60" t="s">
        <v>357</v>
      </c>
      <c r="G129" s="54">
        <v>0</v>
      </c>
      <c r="H129" s="101">
        <v>1229.22</v>
      </c>
      <c r="I129" s="101">
        <v>4916.8599999999997</v>
      </c>
      <c r="J129" s="102">
        <f t="shared" si="1"/>
        <v>6146.08</v>
      </c>
    </row>
    <row r="130" spans="1:10" ht="14.5" x14ac:dyDescent="0.3">
      <c r="A130" s="55" t="s">
        <v>183</v>
      </c>
      <c r="B130" s="104" t="s">
        <v>27</v>
      </c>
      <c r="C130" s="100" t="s">
        <v>222</v>
      </c>
      <c r="D130" s="94" t="s">
        <v>227</v>
      </c>
      <c r="E130" s="53">
        <v>1</v>
      </c>
      <c r="F130" s="61" t="s">
        <v>358</v>
      </c>
      <c r="G130" s="54">
        <v>0</v>
      </c>
      <c r="H130" s="101">
        <v>1461.77</v>
      </c>
      <c r="I130" s="101">
        <v>5847.08</v>
      </c>
      <c r="J130" s="102">
        <f t="shared" si="1"/>
        <v>7308.85</v>
      </c>
    </row>
    <row r="131" spans="1:10" ht="14.5" x14ac:dyDescent="0.3">
      <c r="A131" s="55" t="s">
        <v>214</v>
      </c>
      <c r="B131" s="105"/>
      <c r="C131" s="105" t="s">
        <v>226</v>
      </c>
      <c r="D131" s="94" t="s">
        <v>227</v>
      </c>
      <c r="E131" s="53">
        <v>1</v>
      </c>
      <c r="F131" s="60" t="s">
        <v>359</v>
      </c>
      <c r="G131" s="54">
        <v>0</v>
      </c>
      <c r="H131" s="101">
        <v>3198</v>
      </c>
      <c r="I131" s="101">
        <v>12792</v>
      </c>
      <c r="J131" s="102">
        <f t="shared" si="1"/>
        <v>15990</v>
      </c>
    </row>
    <row r="132" spans="1:10" ht="14.5" x14ac:dyDescent="0.3">
      <c r="A132" s="55" t="s">
        <v>183</v>
      </c>
      <c r="B132" s="104" t="s">
        <v>27</v>
      </c>
      <c r="C132" s="100" t="s">
        <v>224</v>
      </c>
      <c r="D132" s="94" t="s">
        <v>227</v>
      </c>
      <c r="E132" s="53">
        <v>1</v>
      </c>
      <c r="F132" s="60" t="s">
        <v>360</v>
      </c>
      <c r="G132" s="54">
        <v>0</v>
      </c>
      <c r="H132" s="101">
        <v>1461.77</v>
      </c>
      <c r="I132" s="101">
        <v>5847.08</v>
      </c>
      <c r="J132" s="102">
        <f t="shared" si="1"/>
        <v>7308.85</v>
      </c>
    </row>
    <row r="133" spans="1:10" ht="14.5" x14ac:dyDescent="0.3">
      <c r="A133" s="55" t="s">
        <v>183</v>
      </c>
      <c r="B133" s="104" t="s">
        <v>27</v>
      </c>
      <c r="C133" s="100" t="s">
        <v>222</v>
      </c>
      <c r="D133" s="94" t="s">
        <v>227</v>
      </c>
      <c r="E133" s="53">
        <v>1</v>
      </c>
      <c r="F133" s="60" t="s">
        <v>361</v>
      </c>
      <c r="G133" s="54">
        <v>0</v>
      </c>
      <c r="H133" s="101">
        <v>1461.77</v>
      </c>
      <c r="I133" s="101">
        <v>5847.08</v>
      </c>
      <c r="J133" s="102">
        <f t="shared" si="1"/>
        <v>7308.85</v>
      </c>
    </row>
    <row r="134" spans="1:10" ht="14.5" x14ac:dyDescent="0.3">
      <c r="A134" s="55" t="s">
        <v>181</v>
      </c>
      <c r="B134" s="104" t="s">
        <v>33</v>
      </c>
      <c r="C134" s="105" t="s">
        <v>226</v>
      </c>
      <c r="D134" s="94" t="s">
        <v>227</v>
      </c>
      <c r="E134" s="53">
        <v>1</v>
      </c>
      <c r="F134" s="61" t="s">
        <v>362</v>
      </c>
      <c r="G134" s="54">
        <v>0</v>
      </c>
      <c r="H134" s="101">
        <v>930.22</v>
      </c>
      <c r="I134" s="101">
        <v>3720.87</v>
      </c>
      <c r="J134" s="102">
        <f t="shared" si="1"/>
        <v>4651.09</v>
      </c>
    </row>
    <row r="135" spans="1:10" ht="14.5" x14ac:dyDescent="0.3">
      <c r="A135" s="55" t="s">
        <v>185</v>
      </c>
      <c r="B135" s="105" t="s">
        <v>29</v>
      </c>
      <c r="C135" s="100" t="s">
        <v>224</v>
      </c>
      <c r="D135" s="94" t="s">
        <v>227</v>
      </c>
      <c r="E135" s="53">
        <v>1</v>
      </c>
      <c r="F135" s="60" t="s">
        <v>363</v>
      </c>
      <c r="G135" s="54">
        <v>0</v>
      </c>
      <c r="H135" s="101">
        <v>1229.22</v>
      </c>
      <c r="I135" s="101">
        <v>4916.8599999999997</v>
      </c>
      <c r="J135" s="102">
        <f t="shared" ref="J135:J174" si="2">H135+I135</f>
        <v>6146.08</v>
      </c>
    </row>
    <row r="136" spans="1:10" ht="14.5" x14ac:dyDescent="0.3">
      <c r="A136" s="55" t="s">
        <v>180</v>
      </c>
      <c r="B136" s="103" t="s">
        <v>37</v>
      </c>
      <c r="C136" s="100" t="s">
        <v>222</v>
      </c>
      <c r="D136" s="94" t="s">
        <v>227</v>
      </c>
      <c r="E136" s="53">
        <v>1</v>
      </c>
      <c r="F136" s="60" t="s">
        <v>384</v>
      </c>
      <c r="G136" s="54">
        <v>0</v>
      </c>
      <c r="H136" s="101">
        <v>664.44</v>
      </c>
      <c r="I136" s="101">
        <v>2657.77</v>
      </c>
      <c r="J136" s="102">
        <f t="shared" si="2"/>
        <v>3322.21</v>
      </c>
    </row>
    <row r="137" spans="1:10" ht="14.5" x14ac:dyDescent="0.3">
      <c r="A137" s="55" t="s">
        <v>189</v>
      </c>
      <c r="B137" s="105" t="s">
        <v>31</v>
      </c>
      <c r="C137" s="100" t="s">
        <v>222</v>
      </c>
      <c r="D137" s="94" t="s">
        <v>227</v>
      </c>
      <c r="E137" s="53">
        <v>1</v>
      </c>
      <c r="F137" s="60" t="s">
        <v>364</v>
      </c>
      <c r="G137" s="54">
        <v>0</v>
      </c>
      <c r="H137" s="101">
        <v>1129.55</v>
      </c>
      <c r="I137" s="101">
        <v>4518.2</v>
      </c>
      <c r="J137" s="102">
        <f t="shared" si="2"/>
        <v>5647.75</v>
      </c>
    </row>
    <row r="138" spans="1:10" ht="14.5" x14ac:dyDescent="0.3">
      <c r="A138" s="55" t="s">
        <v>215</v>
      </c>
      <c r="B138" s="103" t="s">
        <v>37</v>
      </c>
      <c r="C138" s="104" t="s">
        <v>219</v>
      </c>
      <c r="D138" s="122" t="s">
        <v>407</v>
      </c>
      <c r="E138" s="53">
        <v>1</v>
      </c>
      <c r="F138" s="60" t="s">
        <v>365</v>
      </c>
      <c r="G138" s="54">
        <v>0</v>
      </c>
      <c r="H138" s="101"/>
      <c r="I138" s="101">
        <v>2657.77</v>
      </c>
      <c r="J138" s="102">
        <f t="shared" si="2"/>
        <v>2657.77</v>
      </c>
    </row>
    <row r="139" spans="1:10" ht="14.5" x14ac:dyDescent="0.3">
      <c r="A139" s="55" t="s">
        <v>180</v>
      </c>
      <c r="B139" s="103" t="s">
        <v>37</v>
      </c>
      <c r="C139" s="104" t="s">
        <v>219</v>
      </c>
      <c r="D139" s="94" t="s">
        <v>227</v>
      </c>
      <c r="E139" s="53">
        <v>1</v>
      </c>
      <c r="F139" s="60" t="s">
        <v>366</v>
      </c>
      <c r="G139" s="54">
        <v>0</v>
      </c>
      <c r="H139" s="101">
        <v>664.44</v>
      </c>
      <c r="I139" s="101">
        <v>2657.77</v>
      </c>
      <c r="J139" s="102">
        <f t="shared" si="2"/>
        <v>3322.21</v>
      </c>
    </row>
    <row r="140" spans="1:10" ht="14.5" x14ac:dyDescent="0.3">
      <c r="A140" s="55" t="s">
        <v>196</v>
      </c>
      <c r="B140" s="104" t="s">
        <v>33</v>
      </c>
      <c r="C140" s="100" t="s">
        <v>225</v>
      </c>
      <c r="D140" s="94" t="s">
        <v>227</v>
      </c>
      <c r="E140" s="53">
        <v>1</v>
      </c>
      <c r="F140" s="60" t="s">
        <v>367</v>
      </c>
      <c r="G140" s="54">
        <v>0</v>
      </c>
      <c r="H140" s="101">
        <v>930.22</v>
      </c>
      <c r="I140" s="101">
        <v>3720.87</v>
      </c>
      <c r="J140" s="102">
        <f t="shared" si="2"/>
        <v>4651.09</v>
      </c>
    </row>
    <row r="141" spans="1:10" ht="14.5" x14ac:dyDescent="0.3">
      <c r="A141" s="55" t="s">
        <v>183</v>
      </c>
      <c r="B141" s="104" t="s">
        <v>27</v>
      </c>
      <c r="C141" s="100" t="s">
        <v>224</v>
      </c>
      <c r="D141" s="94" t="s">
        <v>227</v>
      </c>
      <c r="E141" s="53">
        <v>1</v>
      </c>
      <c r="F141" s="60" t="s">
        <v>368</v>
      </c>
      <c r="G141" s="54">
        <v>0</v>
      </c>
      <c r="H141" s="101">
        <v>1461.77</v>
      </c>
      <c r="I141" s="101">
        <v>5847.08</v>
      </c>
      <c r="J141" s="102">
        <f t="shared" si="2"/>
        <v>7308.85</v>
      </c>
    </row>
    <row r="142" spans="1:10" ht="14.5" x14ac:dyDescent="0.3">
      <c r="A142" s="55" t="s">
        <v>188</v>
      </c>
      <c r="B142" s="105" t="s">
        <v>35</v>
      </c>
      <c r="C142" s="100" t="s">
        <v>225</v>
      </c>
      <c r="D142" s="94" t="s">
        <v>227</v>
      </c>
      <c r="E142" s="53">
        <v>1</v>
      </c>
      <c r="F142" s="60" t="s">
        <v>532</v>
      </c>
      <c r="G142" s="54">
        <v>0</v>
      </c>
      <c r="H142" s="101">
        <v>807.29</v>
      </c>
      <c r="I142" s="101">
        <v>3229.18</v>
      </c>
      <c r="J142" s="102">
        <f t="shared" si="2"/>
        <v>4036.47</v>
      </c>
    </row>
    <row r="143" spans="1:10" ht="14.5" x14ac:dyDescent="0.3">
      <c r="A143" s="55" t="s">
        <v>196</v>
      </c>
      <c r="B143" s="104" t="s">
        <v>33</v>
      </c>
      <c r="C143" s="104" t="s">
        <v>219</v>
      </c>
      <c r="D143" s="94" t="s">
        <v>227</v>
      </c>
      <c r="E143" s="53">
        <v>1</v>
      </c>
      <c r="F143" s="60" t="s">
        <v>370</v>
      </c>
      <c r="G143" s="54">
        <v>0</v>
      </c>
      <c r="H143" s="101">
        <v>930.22</v>
      </c>
      <c r="I143" s="101">
        <v>3720.87</v>
      </c>
      <c r="J143" s="102">
        <f t="shared" si="2"/>
        <v>4651.09</v>
      </c>
    </row>
    <row r="144" spans="1:10" ht="14.5" x14ac:dyDescent="0.3">
      <c r="A144" s="55" t="s">
        <v>182</v>
      </c>
      <c r="B144" s="100" t="s">
        <v>39</v>
      </c>
      <c r="C144" s="100" t="s">
        <v>220</v>
      </c>
      <c r="D144" s="94" t="s">
        <v>227</v>
      </c>
      <c r="E144" s="53">
        <v>1</v>
      </c>
      <c r="F144" s="60" t="s">
        <v>319</v>
      </c>
      <c r="G144" s="54">
        <v>0</v>
      </c>
      <c r="H144" s="101">
        <v>431.89</v>
      </c>
      <c r="I144" s="101">
        <v>1727.55</v>
      </c>
      <c r="J144" s="102">
        <f t="shared" si="2"/>
        <v>2159.44</v>
      </c>
    </row>
    <row r="145" spans="1:10" ht="14.5" x14ac:dyDescent="0.3">
      <c r="A145" s="55" t="s">
        <v>217</v>
      </c>
      <c r="B145" s="104" t="s">
        <v>27</v>
      </c>
      <c r="C145" s="103" t="s">
        <v>225</v>
      </c>
      <c r="D145" s="122" t="s">
        <v>461</v>
      </c>
      <c r="E145" s="53">
        <v>1</v>
      </c>
      <c r="F145" s="60" t="s">
        <v>373</v>
      </c>
      <c r="G145" s="54">
        <v>0</v>
      </c>
      <c r="H145" s="101"/>
      <c r="I145" s="101">
        <v>5847.08</v>
      </c>
      <c r="J145" s="102">
        <f t="shared" si="2"/>
        <v>5847.08</v>
      </c>
    </row>
    <row r="146" spans="1:10" ht="14.5" x14ac:dyDescent="0.3">
      <c r="A146" s="55" t="s">
        <v>189</v>
      </c>
      <c r="B146" s="105" t="s">
        <v>31</v>
      </c>
      <c r="C146" s="100" t="s">
        <v>224</v>
      </c>
      <c r="D146" s="94" t="s">
        <v>227</v>
      </c>
      <c r="E146" s="53">
        <v>1</v>
      </c>
      <c r="F146" s="90" t="s">
        <v>558</v>
      </c>
      <c r="G146" s="54">
        <v>0</v>
      </c>
      <c r="H146" s="101">
        <v>1129.55</v>
      </c>
      <c r="I146" s="101">
        <v>4518.2</v>
      </c>
      <c r="J146" s="102">
        <f t="shared" si="2"/>
        <v>5647.75</v>
      </c>
    </row>
    <row r="147" spans="1:10" ht="14.5" x14ac:dyDescent="0.3">
      <c r="A147" s="55" t="s">
        <v>209</v>
      </c>
      <c r="B147" s="104" t="s">
        <v>27</v>
      </c>
      <c r="C147" s="104" t="s">
        <v>219</v>
      </c>
      <c r="D147" s="94" t="s">
        <v>227</v>
      </c>
      <c r="E147" s="53">
        <v>1</v>
      </c>
      <c r="F147" s="90" t="s">
        <v>326</v>
      </c>
      <c r="G147" s="54">
        <v>0</v>
      </c>
      <c r="H147" s="101">
        <v>1461.77</v>
      </c>
      <c r="I147" s="101">
        <v>5847.08</v>
      </c>
      <c r="J147" s="102">
        <f t="shared" si="2"/>
        <v>7308.85</v>
      </c>
    </row>
    <row r="148" spans="1:10" ht="14.5" x14ac:dyDescent="0.3">
      <c r="A148" s="55" t="s">
        <v>189</v>
      </c>
      <c r="B148" s="105" t="s">
        <v>31</v>
      </c>
      <c r="C148" s="100" t="s">
        <v>220</v>
      </c>
      <c r="D148" s="94" t="s">
        <v>227</v>
      </c>
      <c r="E148" s="53">
        <v>1</v>
      </c>
      <c r="F148" s="60" t="s">
        <v>556</v>
      </c>
      <c r="G148" s="54">
        <v>0</v>
      </c>
      <c r="H148" s="101">
        <v>1129.55</v>
      </c>
      <c r="I148" s="101">
        <v>4518.2</v>
      </c>
      <c r="J148" s="102">
        <f t="shared" si="2"/>
        <v>5647.75</v>
      </c>
    </row>
    <row r="149" spans="1:10" ht="14.5" x14ac:dyDescent="0.3">
      <c r="A149" s="55" t="s">
        <v>207</v>
      </c>
      <c r="B149" s="104" t="s">
        <v>27</v>
      </c>
      <c r="C149" s="104" t="s">
        <v>223</v>
      </c>
      <c r="D149" s="122" t="s">
        <v>461</v>
      </c>
      <c r="E149" s="53">
        <v>1</v>
      </c>
      <c r="F149" s="90" t="s">
        <v>317</v>
      </c>
      <c r="G149" s="54">
        <v>0</v>
      </c>
      <c r="H149" s="101"/>
      <c r="I149" s="101">
        <v>5847.08</v>
      </c>
      <c r="J149" s="102">
        <f t="shared" si="2"/>
        <v>5847.08</v>
      </c>
    </row>
    <row r="150" spans="1:10" ht="14.5" x14ac:dyDescent="0.3">
      <c r="A150" s="55" t="s">
        <v>206</v>
      </c>
      <c r="B150" s="104" t="s">
        <v>27</v>
      </c>
      <c r="C150" s="104" t="s">
        <v>219</v>
      </c>
      <c r="D150" s="94" t="s">
        <v>227</v>
      </c>
      <c r="E150" s="53">
        <v>1</v>
      </c>
      <c r="F150" s="60" t="s">
        <v>316</v>
      </c>
      <c r="G150" s="54">
        <v>0</v>
      </c>
      <c r="H150" s="101">
        <v>1461.77</v>
      </c>
      <c r="I150" s="101">
        <v>5847.08</v>
      </c>
      <c r="J150" s="102">
        <f t="shared" si="2"/>
        <v>7308.85</v>
      </c>
    </row>
    <row r="151" spans="1:10" ht="14.5" x14ac:dyDescent="0.3">
      <c r="A151" s="55" t="s">
        <v>189</v>
      </c>
      <c r="B151" s="105" t="s">
        <v>31</v>
      </c>
      <c r="C151" s="105" t="s">
        <v>226</v>
      </c>
      <c r="D151" s="94" t="s">
        <v>227</v>
      </c>
      <c r="E151" s="53">
        <v>1</v>
      </c>
      <c r="F151" s="60" t="s">
        <v>377</v>
      </c>
      <c r="G151" s="54">
        <v>0</v>
      </c>
      <c r="H151" s="101">
        <v>1129.55</v>
      </c>
      <c r="I151" s="101">
        <v>4518.2</v>
      </c>
      <c r="J151" s="102">
        <f t="shared" si="2"/>
        <v>5647.75</v>
      </c>
    </row>
    <row r="152" spans="1:10" ht="14.5" x14ac:dyDescent="0.3">
      <c r="A152" s="55" t="s">
        <v>535</v>
      </c>
      <c r="B152" s="105"/>
      <c r="C152" s="100" t="s">
        <v>220</v>
      </c>
      <c r="D152" s="122" t="s">
        <v>461</v>
      </c>
      <c r="E152" s="53">
        <v>1</v>
      </c>
      <c r="F152" s="90" t="s">
        <v>313</v>
      </c>
      <c r="G152" s="54">
        <v>0</v>
      </c>
      <c r="H152" s="101"/>
      <c r="I152" s="101">
        <v>12792</v>
      </c>
      <c r="J152" s="102">
        <f t="shared" si="2"/>
        <v>12792</v>
      </c>
    </row>
    <row r="153" spans="1:10" ht="14.5" x14ac:dyDescent="0.3">
      <c r="A153" s="55" t="s">
        <v>182</v>
      </c>
      <c r="B153" s="100" t="s">
        <v>39</v>
      </c>
      <c r="C153" s="100" t="s">
        <v>220</v>
      </c>
      <c r="D153" s="94" t="s">
        <v>227</v>
      </c>
      <c r="E153" s="53">
        <v>1</v>
      </c>
      <c r="F153" s="60" t="s">
        <v>379</v>
      </c>
      <c r="G153" s="54">
        <v>0</v>
      </c>
      <c r="H153" s="101">
        <v>431.89</v>
      </c>
      <c r="I153" s="101">
        <v>1727.55</v>
      </c>
      <c r="J153" s="102">
        <f t="shared" si="2"/>
        <v>2159.44</v>
      </c>
    </row>
    <row r="154" spans="1:10" ht="14.5" x14ac:dyDescent="0.3">
      <c r="A154" s="55" t="s">
        <v>181</v>
      </c>
      <c r="B154" s="104" t="s">
        <v>33</v>
      </c>
      <c r="C154" s="103" t="s">
        <v>225</v>
      </c>
      <c r="D154" s="94" t="s">
        <v>227</v>
      </c>
      <c r="E154" s="53">
        <v>1</v>
      </c>
      <c r="F154" s="89" t="s">
        <v>308</v>
      </c>
      <c r="G154" s="54">
        <v>0</v>
      </c>
      <c r="H154" s="101">
        <v>930.22</v>
      </c>
      <c r="I154" s="101">
        <v>3720.87</v>
      </c>
      <c r="J154" s="102">
        <f t="shared" si="2"/>
        <v>4651.09</v>
      </c>
    </row>
    <row r="155" spans="1:10" ht="14.5" x14ac:dyDescent="0.3">
      <c r="A155" s="55" t="s">
        <v>187</v>
      </c>
      <c r="B155" s="105" t="s">
        <v>25</v>
      </c>
      <c r="C155" s="100" t="s">
        <v>225</v>
      </c>
      <c r="D155" s="94" t="s">
        <v>227</v>
      </c>
      <c r="E155" s="53">
        <v>1</v>
      </c>
      <c r="F155" s="60" t="s">
        <v>381</v>
      </c>
      <c r="G155" s="54">
        <v>0</v>
      </c>
      <c r="H155" s="101">
        <v>1993.32</v>
      </c>
      <c r="I155" s="101">
        <v>7973.3</v>
      </c>
      <c r="J155" s="102">
        <f t="shared" si="2"/>
        <v>9966.6200000000008</v>
      </c>
    </row>
    <row r="156" spans="1:10" ht="14.5" x14ac:dyDescent="0.3">
      <c r="A156" s="55" t="s">
        <v>185</v>
      </c>
      <c r="B156" s="105" t="s">
        <v>29</v>
      </c>
      <c r="C156" s="103" t="s">
        <v>225</v>
      </c>
      <c r="D156" s="94" t="s">
        <v>227</v>
      </c>
      <c r="E156" s="53">
        <v>1</v>
      </c>
      <c r="F156" s="60" t="s">
        <v>382</v>
      </c>
      <c r="G156" s="54">
        <v>0</v>
      </c>
      <c r="H156" s="101">
        <v>1229.22</v>
      </c>
      <c r="I156" s="101">
        <v>4916.8599999999997</v>
      </c>
      <c r="J156" s="102">
        <f t="shared" si="2"/>
        <v>6146.08</v>
      </c>
    </row>
    <row r="157" spans="1:10" ht="14.5" x14ac:dyDescent="0.3">
      <c r="A157" s="55" t="s">
        <v>187</v>
      </c>
      <c r="B157" s="105" t="s">
        <v>25</v>
      </c>
      <c r="C157" s="100" t="s">
        <v>222</v>
      </c>
      <c r="D157" s="94" t="s">
        <v>227</v>
      </c>
      <c r="E157" s="53">
        <v>1</v>
      </c>
      <c r="F157" s="60" t="s">
        <v>383</v>
      </c>
      <c r="G157" s="54">
        <v>0</v>
      </c>
      <c r="H157" s="101">
        <v>1993.32</v>
      </c>
      <c r="I157" s="101">
        <v>7973.3</v>
      </c>
      <c r="J157" s="102">
        <f t="shared" si="2"/>
        <v>9966.6200000000008</v>
      </c>
    </row>
    <row r="158" spans="1:10" ht="14.5" x14ac:dyDescent="0.3">
      <c r="A158" s="55" t="s">
        <v>180</v>
      </c>
      <c r="B158" s="103" t="s">
        <v>37</v>
      </c>
      <c r="C158" s="104" t="s">
        <v>223</v>
      </c>
      <c r="D158" s="94" t="s">
        <v>227</v>
      </c>
      <c r="E158" s="53">
        <v>1</v>
      </c>
      <c r="F158" s="60" t="s">
        <v>239</v>
      </c>
      <c r="G158" s="54">
        <v>0</v>
      </c>
      <c r="H158" s="101">
        <v>664.44</v>
      </c>
      <c r="I158" s="101">
        <v>2657.77</v>
      </c>
      <c r="J158" s="102">
        <f t="shared" si="2"/>
        <v>3322.21</v>
      </c>
    </row>
    <row r="159" spans="1:10" ht="14.5" x14ac:dyDescent="0.3">
      <c r="A159" s="55" t="s">
        <v>195</v>
      </c>
      <c r="B159" s="105" t="s">
        <v>41</v>
      </c>
      <c r="C159" s="100" t="s">
        <v>224</v>
      </c>
      <c r="D159" s="94" t="s">
        <v>227</v>
      </c>
      <c r="E159" s="53">
        <v>1</v>
      </c>
      <c r="F159" s="60" t="s">
        <v>385</v>
      </c>
      <c r="G159" s="54">
        <v>0</v>
      </c>
      <c r="H159" s="106">
        <v>265.77999999999997</v>
      </c>
      <c r="I159" s="106">
        <v>1063.1099999999999</v>
      </c>
      <c r="J159" s="107">
        <f t="shared" si="2"/>
        <v>1328.8899999999999</v>
      </c>
    </row>
    <row r="160" spans="1:10" ht="14.5" x14ac:dyDescent="0.3">
      <c r="A160" s="55" t="s">
        <v>182</v>
      </c>
      <c r="B160" s="100" t="s">
        <v>39</v>
      </c>
      <c r="C160" s="100"/>
      <c r="D160" s="122" t="s">
        <v>386</v>
      </c>
      <c r="E160" s="53">
        <v>1</v>
      </c>
      <c r="F160" s="60" t="s">
        <v>386</v>
      </c>
      <c r="G160" s="54">
        <v>0</v>
      </c>
      <c r="H160" s="101">
        <v>431.89</v>
      </c>
      <c r="I160" s="101">
        <v>1727.55</v>
      </c>
      <c r="J160" s="102">
        <f t="shared" si="2"/>
        <v>2159.44</v>
      </c>
    </row>
    <row r="161" spans="1:30" ht="14.5" x14ac:dyDescent="0.3">
      <c r="A161" s="55" t="s">
        <v>195</v>
      </c>
      <c r="B161" s="105" t="s">
        <v>41</v>
      </c>
      <c r="C161" s="100" t="s">
        <v>222</v>
      </c>
      <c r="D161" s="94" t="s">
        <v>227</v>
      </c>
      <c r="E161" s="53">
        <v>1</v>
      </c>
      <c r="F161" s="60" t="s">
        <v>304</v>
      </c>
      <c r="G161" s="54">
        <v>0</v>
      </c>
      <c r="H161" s="106">
        <v>265.77999999999997</v>
      </c>
      <c r="I161" s="106">
        <v>1063.1099999999999</v>
      </c>
      <c r="J161" s="107">
        <f t="shared" si="2"/>
        <v>1328.8899999999999</v>
      </c>
    </row>
    <row r="162" spans="1:30" ht="14.5" x14ac:dyDescent="0.3">
      <c r="A162" s="55" t="s">
        <v>195</v>
      </c>
      <c r="B162" s="105" t="s">
        <v>41</v>
      </c>
      <c r="C162" s="103" t="s">
        <v>225</v>
      </c>
      <c r="D162" s="94" t="s">
        <v>227</v>
      </c>
      <c r="E162" s="53">
        <v>1</v>
      </c>
      <c r="F162" s="90" t="s">
        <v>349</v>
      </c>
      <c r="G162" s="54">
        <v>0</v>
      </c>
      <c r="H162" s="106">
        <v>265.77999999999997</v>
      </c>
      <c r="I162" s="106">
        <v>1063.1099999999999</v>
      </c>
      <c r="J162" s="107">
        <f t="shared" si="2"/>
        <v>1328.8899999999999</v>
      </c>
    </row>
    <row r="163" spans="1:30" ht="14.5" x14ac:dyDescent="0.3">
      <c r="A163" s="55" t="s">
        <v>180</v>
      </c>
      <c r="B163" s="104" t="s">
        <v>37</v>
      </c>
      <c r="C163" s="104"/>
      <c r="D163" s="122" t="s">
        <v>386</v>
      </c>
      <c r="E163" s="53">
        <v>1</v>
      </c>
      <c r="F163" s="61" t="s">
        <v>386</v>
      </c>
      <c r="G163" s="54">
        <v>0</v>
      </c>
      <c r="H163" s="101">
        <v>664.44</v>
      </c>
      <c r="I163" s="101">
        <v>2657.77</v>
      </c>
      <c r="J163" s="102">
        <f t="shared" si="2"/>
        <v>3322.21</v>
      </c>
      <c r="K163" s="17"/>
      <c r="L163" s="17"/>
      <c r="M163" s="17"/>
      <c r="N163" s="17"/>
      <c r="O163" s="17"/>
      <c r="P163" s="17"/>
      <c r="Q163" s="17"/>
      <c r="R163" s="5"/>
      <c r="S163" s="5"/>
      <c r="T163" s="5"/>
      <c r="U163" s="5"/>
      <c r="V163" s="5"/>
      <c r="W163" s="5"/>
      <c r="X163" s="5"/>
      <c r="Y163" s="5"/>
      <c r="Z163" s="5"/>
      <c r="AA163" s="5"/>
      <c r="AB163" s="5"/>
      <c r="AC163" s="5"/>
      <c r="AD163" s="5"/>
    </row>
    <row r="164" spans="1:30" ht="14.5" x14ac:dyDescent="0.3">
      <c r="A164" s="55" t="s">
        <v>180</v>
      </c>
      <c r="B164" s="104" t="s">
        <v>37</v>
      </c>
      <c r="C164" s="104"/>
      <c r="D164" s="122" t="s">
        <v>386</v>
      </c>
      <c r="E164" s="53">
        <v>1</v>
      </c>
      <c r="F164" s="60" t="s">
        <v>386</v>
      </c>
      <c r="G164" s="54">
        <v>0</v>
      </c>
      <c r="H164" s="101">
        <v>664.44</v>
      </c>
      <c r="I164" s="101">
        <v>2657.77</v>
      </c>
      <c r="J164" s="102">
        <f t="shared" si="2"/>
        <v>3322.21</v>
      </c>
      <c r="K164" s="17"/>
      <c r="L164" s="17"/>
      <c r="M164" s="17"/>
      <c r="N164" s="17"/>
      <c r="O164" s="17"/>
      <c r="P164" s="17"/>
      <c r="Q164" s="17"/>
      <c r="R164" s="5"/>
      <c r="S164" s="5"/>
      <c r="T164" s="5"/>
      <c r="U164" s="5"/>
      <c r="V164" s="5"/>
      <c r="W164" s="5"/>
      <c r="X164" s="5"/>
      <c r="Y164" s="5"/>
      <c r="Z164" s="5"/>
      <c r="AA164" s="5"/>
      <c r="AB164" s="5"/>
      <c r="AC164" s="5"/>
      <c r="AD164" s="5"/>
    </row>
    <row r="165" spans="1:30" ht="14.5" x14ac:dyDescent="0.3">
      <c r="A165" s="55" t="s">
        <v>182</v>
      </c>
      <c r="B165" s="100" t="s">
        <v>39</v>
      </c>
      <c r="C165" s="100" t="s">
        <v>224</v>
      </c>
      <c r="D165" s="94" t="s">
        <v>227</v>
      </c>
      <c r="E165" s="53">
        <v>1</v>
      </c>
      <c r="F165" s="60" t="s">
        <v>387</v>
      </c>
      <c r="G165" s="54">
        <v>0</v>
      </c>
      <c r="H165" s="101">
        <v>431.89</v>
      </c>
      <c r="I165" s="101">
        <v>1727.55</v>
      </c>
      <c r="J165" s="102">
        <f t="shared" si="2"/>
        <v>2159.44</v>
      </c>
      <c r="K165" s="17"/>
      <c r="L165" s="17"/>
      <c r="M165" s="17"/>
      <c r="N165" s="17"/>
      <c r="O165" s="17"/>
      <c r="P165" s="17"/>
      <c r="Q165" s="17"/>
      <c r="R165" s="5"/>
      <c r="S165" s="5"/>
      <c r="T165" s="5"/>
      <c r="U165" s="5"/>
      <c r="V165" s="5"/>
      <c r="W165" s="5"/>
      <c r="X165" s="5"/>
      <c r="Y165" s="5"/>
      <c r="Z165" s="5"/>
      <c r="AA165" s="5"/>
      <c r="AB165" s="5"/>
      <c r="AC165" s="5"/>
      <c r="AD165" s="5"/>
    </row>
    <row r="166" spans="1:30" ht="14.5" x14ac:dyDescent="0.3">
      <c r="A166" s="55" t="s">
        <v>218</v>
      </c>
      <c r="B166" s="105" t="s">
        <v>43</v>
      </c>
      <c r="C166" s="100" t="s">
        <v>222</v>
      </c>
      <c r="D166" s="94" t="s">
        <v>227</v>
      </c>
      <c r="E166" s="53">
        <v>1</v>
      </c>
      <c r="F166" s="60" t="s">
        <v>374</v>
      </c>
      <c r="G166" s="54">
        <v>0</v>
      </c>
      <c r="H166" s="106">
        <v>232.56</v>
      </c>
      <c r="I166" s="106">
        <v>930.22</v>
      </c>
      <c r="J166" s="107">
        <f t="shared" si="2"/>
        <v>1162.78</v>
      </c>
      <c r="K166" s="17"/>
      <c r="L166" s="17"/>
      <c r="M166" s="17"/>
      <c r="N166" s="17"/>
      <c r="O166" s="17"/>
      <c r="P166" s="17"/>
      <c r="Q166" s="17"/>
      <c r="R166" s="5"/>
      <c r="S166" s="5"/>
      <c r="T166" s="5"/>
      <c r="U166" s="5"/>
      <c r="V166" s="5"/>
      <c r="W166" s="5"/>
      <c r="X166" s="5"/>
      <c r="Y166" s="5"/>
      <c r="Z166" s="5"/>
      <c r="AA166" s="5"/>
      <c r="AB166" s="5"/>
      <c r="AC166" s="5"/>
      <c r="AD166" s="5"/>
    </row>
    <row r="167" spans="1:30" ht="14.5" x14ac:dyDescent="0.3">
      <c r="A167" s="55" t="s">
        <v>183</v>
      </c>
      <c r="B167" s="104" t="s">
        <v>27</v>
      </c>
      <c r="C167" s="100" t="s">
        <v>222</v>
      </c>
      <c r="D167" s="94" t="s">
        <v>227</v>
      </c>
      <c r="E167" s="53">
        <v>1</v>
      </c>
      <c r="F167" s="60" t="s">
        <v>389</v>
      </c>
      <c r="G167" s="54">
        <v>0</v>
      </c>
      <c r="H167" s="101">
        <v>1461.77</v>
      </c>
      <c r="I167" s="101">
        <v>5847.08</v>
      </c>
      <c r="J167" s="102">
        <f t="shared" si="2"/>
        <v>7308.85</v>
      </c>
      <c r="K167" s="17"/>
      <c r="L167" s="17"/>
      <c r="M167" s="17"/>
      <c r="N167" s="17"/>
      <c r="O167" s="17"/>
      <c r="P167" s="17"/>
      <c r="Q167" s="17"/>
      <c r="R167" s="5"/>
      <c r="S167" s="5"/>
      <c r="T167" s="5"/>
      <c r="U167" s="5"/>
      <c r="V167" s="5"/>
      <c r="W167" s="5"/>
      <c r="X167" s="5"/>
      <c r="Y167" s="5"/>
      <c r="Z167" s="5"/>
      <c r="AA167" s="5"/>
      <c r="AB167" s="5"/>
      <c r="AC167" s="5"/>
      <c r="AD167" s="5"/>
    </row>
    <row r="168" spans="1:30" ht="14.5" x14ac:dyDescent="0.3">
      <c r="A168" s="55" t="s">
        <v>187</v>
      </c>
      <c r="B168" s="105" t="s">
        <v>25</v>
      </c>
      <c r="C168" s="104" t="s">
        <v>219</v>
      </c>
      <c r="D168" s="94" t="s">
        <v>227</v>
      </c>
      <c r="E168" s="53">
        <v>1</v>
      </c>
      <c r="F168" s="63" t="s">
        <v>244</v>
      </c>
      <c r="G168" s="54">
        <v>0</v>
      </c>
      <c r="H168" s="101">
        <v>1993.32</v>
      </c>
      <c r="I168" s="101">
        <v>7973.3</v>
      </c>
      <c r="J168" s="102">
        <f t="shared" si="2"/>
        <v>9966.6200000000008</v>
      </c>
      <c r="K168" s="17"/>
      <c r="L168" s="17"/>
      <c r="M168" s="17"/>
      <c r="N168" s="17"/>
      <c r="O168" s="17"/>
      <c r="P168" s="17"/>
      <c r="Q168" s="17"/>
      <c r="R168" s="5"/>
      <c r="S168" s="5"/>
      <c r="T168" s="5"/>
      <c r="U168" s="5"/>
      <c r="V168" s="5"/>
      <c r="W168" s="5"/>
      <c r="X168" s="5"/>
      <c r="Y168" s="5"/>
      <c r="Z168" s="5"/>
      <c r="AA168" s="5"/>
      <c r="AB168" s="5"/>
      <c r="AC168" s="5"/>
      <c r="AD168" s="5"/>
    </row>
    <row r="169" spans="1:30" ht="14.5" x14ac:dyDescent="0.3">
      <c r="A169" s="55" t="s">
        <v>187</v>
      </c>
      <c r="B169" s="105" t="s">
        <v>25</v>
      </c>
      <c r="C169" s="100" t="s">
        <v>222</v>
      </c>
      <c r="D169" s="94" t="s">
        <v>227</v>
      </c>
      <c r="E169" s="53">
        <v>1</v>
      </c>
      <c r="F169" s="61" t="s">
        <v>256</v>
      </c>
      <c r="G169" s="54">
        <v>0</v>
      </c>
      <c r="H169" s="101">
        <v>1993.32</v>
      </c>
      <c r="I169" s="101">
        <v>7973.3</v>
      </c>
      <c r="J169" s="102">
        <f t="shared" si="2"/>
        <v>9966.6200000000008</v>
      </c>
      <c r="K169" s="17"/>
      <c r="L169" s="17"/>
      <c r="M169" s="17"/>
      <c r="N169" s="17"/>
      <c r="O169" s="17"/>
      <c r="P169" s="17"/>
      <c r="Q169" s="17"/>
      <c r="R169" s="5"/>
      <c r="S169" s="5"/>
      <c r="T169" s="5"/>
      <c r="U169" s="5"/>
      <c r="V169" s="5"/>
      <c r="W169" s="5"/>
      <c r="X169" s="5"/>
      <c r="Y169" s="5"/>
      <c r="Z169" s="5"/>
      <c r="AA169" s="5"/>
      <c r="AB169" s="5"/>
      <c r="AC169" s="5"/>
      <c r="AD169" s="5"/>
    </row>
    <row r="170" spans="1:30" ht="14.5" x14ac:dyDescent="0.3">
      <c r="A170" s="55" t="s">
        <v>183</v>
      </c>
      <c r="B170" s="104" t="s">
        <v>27</v>
      </c>
      <c r="C170" s="100" t="s">
        <v>222</v>
      </c>
      <c r="D170" s="94" t="s">
        <v>227</v>
      </c>
      <c r="E170" s="53">
        <v>1</v>
      </c>
      <c r="F170" s="60" t="s">
        <v>325</v>
      </c>
      <c r="G170" s="54">
        <v>0</v>
      </c>
      <c r="H170" s="101">
        <v>1461.77</v>
      </c>
      <c r="I170" s="101">
        <v>5847.08</v>
      </c>
      <c r="J170" s="102">
        <f t="shared" si="2"/>
        <v>7308.85</v>
      </c>
      <c r="K170" s="17"/>
      <c r="L170" s="17"/>
      <c r="M170" s="17"/>
      <c r="N170" s="17"/>
      <c r="O170" s="17"/>
      <c r="P170" s="17"/>
      <c r="Q170" s="17"/>
      <c r="R170" s="5"/>
      <c r="S170" s="5"/>
      <c r="T170" s="5"/>
      <c r="U170" s="5"/>
      <c r="V170" s="5"/>
      <c r="W170" s="5"/>
      <c r="X170" s="5"/>
      <c r="Y170" s="5"/>
      <c r="Z170" s="5"/>
      <c r="AA170" s="5"/>
      <c r="AB170" s="5"/>
      <c r="AC170" s="5"/>
      <c r="AD170" s="5"/>
    </row>
    <row r="171" spans="1:30" ht="14.5" x14ac:dyDescent="0.3">
      <c r="A171" s="55" t="s">
        <v>181</v>
      </c>
      <c r="B171" s="104" t="s">
        <v>33</v>
      </c>
      <c r="C171" s="100" t="s">
        <v>222</v>
      </c>
      <c r="D171" s="94" t="s">
        <v>227</v>
      </c>
      <c r="E171" s="53">
        <v>1</v>
      </c>
      <c r="F171" s="63" t="s">
        <v>303</v>
      </c>
      <c r="G171" s="54">
        <v>0</v>
      </c>
      <c r="H171" s="101">
        <v>930.22</v>
      </c>
      <c r="I171" s="101">
        <v>3720.87</v>
      </c>
      <c r="J171" s="102">
        <f t="shared" si="2"/>
        <v>4651.09</v>
      </c>
      <c r="K171" s="17"/>
      <c r="L171" s="17"/>
      <c r="M171" s="17"/>
      <c r="N171" s="17"/>
      <c r="O171" s="17"/>
      <c r="P171" s="17"/>
      <c r="Q171" s="17"/>
      <c r="R171" s="5"/>
      <c r="S171" s="5"/>
      <c r="T171" s="5"/>
      <c r="U171" s="5"/>
      <c r="V171" s="5"/>
      <c r="W171" s="5"/>
      <c r="X171" s="5"/>
      <c r="Y171" s="5"/>
      <c r="Z171" s="5"/>
      <c r="AA171" s="5"/>
      <c r="AB171" s="5"/>
      <c r="AC171" s="5"/>
      <c r="AD171" s="5"/>
    </row>
    <row r="172" spans="1:30" ht="14.5" x14ac:dyDescent="0.3">
      <c r="A172" s="55" t="s">
        <v>188</v>
      </c>
      <c r="B172" s="105" t="s">
        <v>35</v>
      </c>
      <c r="C172" s="100" t="s">
        <v>222</v>
      </c>
      <c r="D172" s="94" t="s">
        <v>227</v>
      </c>
      <c r="E172" s="53">
        <v>1</v>
      </c>
      <c r="F172" s="63" t="s">
        <v>369</v>
      </c>
      <c r="G172" s="54">
        <v>0</v>
      </c>
      <c r="H172" s="101">
        <v>807.29</v>
      </c>
      <c r="I172" s="101">
        <v>3229.18</v>
      </c>
      <c r="J172" s="102">
        <f t="shared" si="2"/>
        <v>4036.47</v>
      </c>
      <c r="K172" s="17"/>
      <c r="L172" s="17"/>
      <c r="M172" s="17"/>
      <c r="N172" s="17"/>
      <c r="O172" s="17"/>
      <c r="P172" s="17"/>
      <c r="Q172" s="17"/>
      <c r="R172" s="5"/>
      <c r="S172" s="5"/>
      <c r="T172" s="5"/>
      <c r="U172" s="5"/>
      <c r="V172" s="5"/>
      <c r="W172" s="5"/>
      <c r="X172" s="5"/>
      <c r="Y172" s="5"/>
      <c r="Z172" s="5"/>
      <c r="AA172" s="5"/>
      <c r="AB172" s="5"/>
      <c r="AC172" s="5"/>
      <c r="AD172" s="5"/>
    </row>
    <row r="173" spans="1:30" ht="14.5" x14ac:dyDescent="0.3">
      <c r="A173" s="55" t="s">
        <v>180</v>
      </c>
      <c r="B173" s="103" t="s">
        <v>37</v>
      </c>
      <c r="C173" s="104"/>
      <c r="D173" s="122" t="s">
        <v>386</v>
      </c>
      <c r="E173" s="53">
        <v>1</v>
      </c>
      <c r="F173" s="60" t="s">
        <v>386</v>
      </c>
      <c r="G173" s="54">
        <v>0</v>
      </c>
      <c r="H173" s="101">
        <v>664.44</v>
      </c>
      <c r="I173" s="101">
        <v>2657.77</v>
      </c>
      <c r="J173" s="102">
        <f t="shared" si="2"/>
        <v>3322.21</v>
      </c>
      <c r="K173" s="17"/>
      <c r="L173" s="17"/>
      <c r="M173" s="17"/>
      <c r="N173" s="17"/>
      <c r="O173" s="17"/>
      <c r="P173" s="17"/>
      <c r="Q173" s="17"/>
      <c r="R173" s="5"/>
      <c r="S173" s="5"/>
      <c r="T173" s="5"/>
      <c r="U173" s="5"/>
      <c r="V173" s="5"/>
      <c r="W173" s="5"/>
      <c r="X173" s="5"/>
      <c r="Y173" s="5"/>
      <c r="Z173" s="5"/>
      <c r="AA173" s="5"/>
      <c r="AB173" s="5"/>
      <c r="AC173" s="5"/>
      <c r="AD173" s="5"/>
    </row>
    <row r="174" spans="1:30" ht="14.5" x14ac:dyDescent="0.3">
      <c r="A174" s="55" t="s">
        <v>218</v>
      </c>
      <c r="B174" s="105" t="s">
        <v>43</v>
      </c>
      <c r="C174" s="100"/>
      <c r="D174" s="122" t="s">
        <v>386</v>
      </c>
      <c r="E174" s="53">
        <v>1</v>
      </c>
      <c r="F174" s="60" t="s">
        <v>386</v>
      </c>
      <c r="G174" s="54">
        <v>0</v>
      </c>
      <c r="H174" s="106">
        <v>232.56</v>
      </c>
      <c r="I174" s="106">
        <v>930.22</v>
      </c>
      <c r="J174" s="107">
        <f t="shared" si="2"/>
        <v>1162.78</v>
      </c>
      <c r="K174" s="17"/>
      <c r="L174" s="17"/>
      <c r="M174" s="17"/>
      <c r="N174" s="17"/>
      <c r="O174" s="17"/>
      <c r="P174" s="17"/>
      <c r="Q174" s="17"/>
      <c r="R174" s="5"/>
      <c r="S174" s="5"/>
      <c r="T174" s="5"/>
      <c r="U174" s="5"/>
      <c r="V174" s="5"/>
      <c r="W174" s="5"/>
      <c r="X174" s="5"/>
      <c r="Y174" s="5"/>
      <c r="Z174" s="5"/>
      <c r="AA174" s="5"/>
      <c r="AB174" s="5"/>
      <c r="AC174" s="5"/>
      <c r="AD174" s="5"/>
    </row>
    <row r="175" spans="1:30" ht="42" x14ac:dyDescent="0.3">
      <c r="A175" s="49" t="s">
        <v>14</v>
      </c>
      <c r="B175" s="49" t="s">
        <v>15</v>
      </c>
      <c r="C175" s="50" t="s">
        <v>16</v>
      </c>
      <c r="D175" s="50" t="s">
        <v>17</v>
      </c>
      <c r="E175" s="50" t="s">
        <v>18</v>
      </c>
      <c r="F175" s="51"/>
      <c r="G175" s="50" t="s">
        <v>19</v>
      </c>
      <c r="H175" s="50" t="s">
        <v>20</v>
      </c>
      <c r="I175" s="50" t="s">
        <v>21</v>
      </c>
      <c r="J175" s="50" t="s">
        <v>22</v>
      </c>
      <c r="K175" s="17"/>
      <c r="L175" s="17"/>
      <c r="M175" s="17"/>
      <c r="N175" s="17"/>
      <c r="O175" s="17"/>
      <c r="P175" s="17"/>
      <c r="Q175" s="17"/>
      <c r="R175" s="5"/>
      <c r="S175" s="5"/>
      <c r="T175" s="5"/>
      <c r="U175" s="5"/>
      <c r="V175" s="5"/>
      <c r="W175" s="5"/>
      <c r="X175" s="5"/>
      <c r="Y175" s="5"/>
      <c r="Z175" s="5"/>
      <c r="AA175" s="5"/>
      <c r="AB175" s="5"/>
      <c r="AC175" s="5"/>
      <c r="AD175" s="5"/>
    </row>
    <row r="176" spans="1:30" ht="15.75" customHeight="1" x14ac:dyDescent="0.3">
      <c r="A176" s="22" t="s">
        <v>23</v>
      </c>
      <c r="B176" s="70" t="s">
        <v>437</v>
      </c>
      <c r="C176" s="23">
        <v>1</v>
      </c>
      <c r="D176" s="23">
        <f>SUMIFS($E$7:$E$174,$B$7:$B$174,"DAS",$D$7:$D$174,"VAGO")</f>
        <v>0</v>
      </c>
      <c r="E176" s="23">
        <f t="shared" ref="E176:E177" si="3">C176+D176</f>
        <v>1</v>
      </c>
      <c r="F176" s="24"/>
      <c r="G176" s="25">
        <f>SUMIF($B$7:$B$174,"DAS",$G$7:$G$174)</f>
        <v>0</v>
      </c>
      <c r="H176" s="25">
        <f>SUMIF($B$7:$B$174,"PRESIDENTE",$H$7:$H$174)-SUMIFS($H$7:$H$174,$D$7:$D$174,"VAGO",$B$7:$B$174,"PRESIDENTE")</f>
        <v>0</v>
      </c>
      <c r="I176" s="25">
        <f>SUMIF($B$7:$B$174,"PRESIDENTE",$I$7:$I$174)-SUMIFS($I$7:$I$174,$D$7:$D$174,"VAGO",$B$7:$B$174,"PRESIDENTE")</f>
        <v>0</v>
      </c>
      <c r="J176" s="25">
        <f>SUMIF($B$7:$B$174,"PRESIDENTE",$J$7:$J$174)</f>
        <v>0</v>
      </c>
      <c r="K176" s="26"/>
      <c r="L176" s="26"/>
      <c r="M176" s="26"/>
      <c r="N176" s="26"/>
      <c r="O176" s="26"/>
      <c r="P176" s="26"/>
      <c r="Q176" s="26"/>
    </row>
    <row r="177" spans="1:30" ht="15.75" customHeight="1" x14ac:dyDescent="0.3">
      <c r="A177" s="22" t="s">
        <v>23</v>
      </c>
      <c r="B177" s="70" t="s">
        <v>449</v>
      </c>
      <c r="C177" s="23">
        <v>7</v>
      </c>
      <c r="D177" s="23">
        <f>SUMIFS($E$7:$E$174,$B$7:$B$174,"DAS",$D$7:$D$174,"VAGO")</f>
        <v>0</v>
      </c>
      <c r="E177" s="23">
        <f t="shared" si="3"/>
        <v>7</v>
      </c>
      <c r="F177" s="24"/>
      <c r="G177" s="25">
        <f>SUMIF($B$7:$B$174,"DAS",$G$7:$G$174)</f>
        <v>0</v>
      </c>
      <c r="H177" s="25">
        <f>SUMIF($B$7:$B$174,"DIRETOR",$H$7:$H$174)-SUMIFS($H$7:$H$174,$D$7:$D$174,"VAGO",$B$7:$B$174,"DIRETOR")</f>
        <v>0</v>
      </c>
      <c r="I177" s="25">
        <f>SUMIF($B$7:$B$174,"DIRETOR",$I$7:$I$174)-SUMIFS($I$7:$I$174,$D$7:$D$174,"VAGO",$B$7:$B$174,"DIRETOR")</f>
        <v>0</v>
      </c>
      <c r="J177" s="25">
        <f>SUMIF($B$7:$B$174,"DIRETOR",$J$7:$J$174)</f>
        <v>0</v>
      </c>
      <c r="K177" s="26"/>
      <c r="L177" s="26"/>
      <c r="M177" s="26"/>
      <c r="N177" s="26"/>
      <c r="O177" s="26"/>
      <c r="P177" s="26"/>
      <c r="Q177" s="26"/>
    </row>
    <row r="178" spans="1:30" ht="14.5" x14ac:dyDescent="0.3">
      <c r="A178" s="22" t="s">
        <v>24</v>
      </c>
      <c r="B178" s="15" t="s">
        <v>25</v>
      </c>
      <c r="C178" s="23">
        <v>9</v>
      </c>
      <c r="D178" s="23">
        <v>0</v>
      </c>
      <c r="E178" s="23">
        <f>C178+D178</f>
        <v>9</v>
      </c>
      <c r="F178" s="27"/>
      <c r="G178" s="25">
        <f>SUMIF($B$7:$B$174,"DAS-1",$G$7:$G$174)</f>
        <v>0</v>
      </c>
      <c r="H178" s="25">
        <f>SUMIF($B$7:$B$174,"DAS-1",$H$7:$H$174)-SUMIFS($H$7:$H$174,$D$7:$D$174,"VAGO",$B$7:$B$174,"DAS-1")</f>
        <v>15946.56</v>
      </c>
      <c r="I178" s="25">
        <f>SUMIF($B$7:$B$174,"DAS-1",$I$7:$I$174)-SUMIFS($I$7:$I$174,$D$7:$D$174,"VAGO",$B$7:$B$174,"DAS-1")</f>
        <v>71759.700000000012</v>
      </c>
      <c r="J178" s="25">
        <f>SUMIF($B$7:$B$174,"DAS-1",$J$7:$J$174)</f>
        <v>87706.26</v>
      </c>
      <c r="K178" s="97"/>
      <c r="L178" s="26"/>
      <c r="M178" s="26"/>
      <c r="N178" s="26"/>
      <c r="O178" s="26"/>
      <c r="P178" s="26"/>
      <c r="Q178" s="26"/>
    </row>
    <row r="179" spans="1:30" ht="14.5" x14ac:dyDescent="0.3">
      <c r="A179" s="22" t="s">
        <v>26</v>
      </c>
      <c r="B179" s="15" t="s">
        <v>27</v>
      </c>
      <c r="C179" s="23">
        <v>28</v>
      </c>
      <c r="D179" s="23">
        <v>0</v>
      </c>
      <c r="E179" s="23">
        <f t="shared" ref="E179:E187" si="4">C179+D179</f>
        <v>28</v>
      </c>
      <c r="F179" s="27"/>
      <c r="G179" s="25">
        <f>SUMIF($B$7:$B$174,"DAS-2",$G$7:$G$174)</f>
        <v>0</v>
      </c>
      <c r="H179" s="25">
        <f>SUMIF($B$7:$B$174,"DAS-2",$H$7:$H$174)-SUMIFS($H$7:$H$174,$D$7:$D$174,"VAGO",$B$7:$B$174,"DAS-2")</f>
        <v>36544.25</v>
      </c>
      <c r="I179" s="25">
        <f>SUMIF($B$7:$B$174,"DAS-2",$I$7:$I$174)-SUMIFS($I$7:$I$174,$D$7:$D$174,"VAGO",$B$7:$B$174,"DAS-2")</f>
        <v>163718.23999999996</v>
      </c>
      <c r="J179" s="25">
        <f>SUMIF($B$7:$B$174,"DAS-2",$J$7:$J$174)</f>
        <v>200262.49000000005</v>
      </c>
      <c r="K179" s="26"/>
      <c r="L179" s="26"/>
      <c r="M179" s="26"/>
      <c r="N179" s="26"/>
      <c r="O179" s="26"/>
      <c r="P179" s="26"/>
      <c r="Q179" s="26"/>
    </row>
    <row r="180" spans="1:30" ht="14.5" x14ac:dyDescent="0.3">
      <c r="A180" s="22" t="s">
        <v>28</v>
      </c>
      <c r="B180" s="15" t="s">
        <v>29</v>
      </c>
      <c r="C180" s="23">
        <f>SUMIFS($E$7:$E$174,$B$7:$B$174,"DAS-3",$D$7:$D$174,"&lt;&gt;VAGO")</f>
        <v>13</v>
      </c>
      <c r="D180" s="23">
        <f>SUMIFS($E$7:$E$174,$B$7:$B$174,"DAS-3",$D$7:$D$174,"VAGO")</f>
        <v>0</v>
      </c>
      <c r="E180" s="23">
        <f t="shared" si="4"/>
        <v>13</v>
      </c>
      <c r="F180" s="27"/>
      <c r="G180" s="25">
        <f>SUMIF($B$7:$B$174,"DAS-3",$G$7:$G$174)</f>
        <v>0</v>
      </c>
      <c r="H180" s="25">
        <f>SUMIF($B$7:$B$174,"DAS-3",$H$7:$H$174)-SUMIFS($H$7:$H$174,$D$7:$D$174,"VAGO",$B$7:$B$174,"DAS-3")</f>
        <v>13521.419999999998</v>
      </c>
      <c r="I180" s="25">
        <f>SUMIF($B$7:$B$174,"DAS-3",$I$7:$I$174)-SUMIFS($I$7:$I$174,$D$7:$D$174,"VAGO",$B$7:$B$174,"DAS-3")</f>
        <v>63919.18</v>
      </c>
      <c r="J180" s="25">
        <f>SUMIF($B$7:$B$174,"DAS-3",$J$7:$J$174)</f>
        <v>77440.600000000006</v>
      </c>
      <c r="K180" s="26"/>
      <c r="L180" s="26"/>
      <c r="M180" s="26"/>
      <c r="N180" s="26"/>
      <c r="O180" s="26"/>
      <c r="P180" s="26"/>
      <c r="Q180" s="26"/>
    </row>
    <row r="181" spans="1:30" ht="14.5" x14ac:dyDescent="0.3">
      <c r="A181" s="28" t="s">
        <v>30</v>
      </c>
      <c r="B181" s="15" t="s">
        <v>31</v>
      </c>
      <c r="C181" s="23">
        <v>24</v>
      </c>
      <c r="D181" s="23">
        <v>0</v>
      </c>
      <c r="E181" s="23">
        <f t="shared" si="4"/>
        <v>24</v>
      </c>
      <c r="F181" s="29"/>
      <c r="G181" s="25">
        <f>SUMIF($B$7:$B$174,"DAS-4",$G$7:$G$174)</f>
        <v>0</v>
      </c>
      <c r="H181" s="25">
        <f>SUMIF($B$7:$B$174,"DAS-4",$H$7:$H$174)-SUMIFS($H$7:$H$174,$D$7:$D$174,"VAGO",$B$7:$B$174,"DAS-4")</f>
        <v>20331.899999999994</v>
      </c>
      <c r="I181" s="25">
        <f>SUMIF($B$7:$B$174,"DAS-4",$I$7:$I$174)-SUMIFS($I$7:$I$174,$D$7:$D$174,"VAGO",$B$7:$B$174,"DAS-4")</f>
        <v>108436.79999999996</v>
      </c>
      <c r="J181" s="25">
        <f>SUMIF($B$7:$B$174,"DAS-4",$J$7:$J$174)</f>
        <v>128768.69999999998</v>
      </c>
      <c r="K181" s="26"/>
      <c r="L181" s="26"/>
      <c r="M181" s="26"/>
      <c r="N181" s="26"/>
      <c r="O181" s="26"/>
      <c r="P181" s="26"/>
      <c r="Q181" s="26"/>
    </row>
    <row r="182" spans="1:30" ht="14.5" x14ac:dyDescent="0.3">
      <c r="A182" s="28" t="s">
        <v>32</v>
      </c>
      <c r="B182" s="15" t="s">
        <v>33</v>
      </c>
      <c r="C182" s="23">
        <v>19</v>
      </c>
      <c r="D182" s="23">
        <v>1</v>
      </c>
      <c r="E182" s="23">
        <f t="shared" si="4"/>
        <v>20</v>
      </c>
      <c r="F182" s="29"/>
      <c r="G182" s="25">
        <f>SUMIF($B$7:$B$174,"DAS-5",$G$7:$G$174)</f>
        <v>0</v>
      </c>
      <c r="H182" s="25">
        <f>SUMIF($B$7:$B$174,"DAS-5",$H$7:$H$174)-SUMIFS($H$7:$H$174,$D$7:$D$174,"VAGO",$B$7:$B$174,"DAS-5")</f>
        <v>14883.519999999997</v>
      </c>
      <c r="I182" s="25">
        <f>SUMIF($B$7:$B$174,"DAS-5",$I$7:$I$174)-SUMIFS($I$7:$I$174,$D$7:$D$174,"VAGO",$B$7:$B$174,"DAS-5")</f>
        <v>70696.530000000013</v>
      </c>
      <c r="J182" s="25">
        <f>SUMIF($B$7:$B$174,"DAS-5",$J$7:$J$174)</f>
        <v>90231.13999999997</v>
      </c>
      <c r="K182" s="26"/>
      <c r="L182" s="26"/>
      <c r="M182" s="26"/>
      <c r="N182" s="26"/>
      <c r="O182" s="26"/>
      <c r="P182" s="26"/>
      <c r="Q182" s="26"/>
    </row>
    <row r="183" spans="1:30" ht="14.5" x14ac:dyDescent="0.3">
      <c r="A183" s="28" t="s">
        <v>34</v>
      </c>
      <c r="B183" s="15" t="s">
        <v>35</v>
      </c>
      <c r="C183" s="23">
        <f>SUMIFS($E$7:$E$174,$B$7:$B$174,"CAA-1",$D$7:$D$174,"&lt;&gt;VAGO")</f>
        <v>5</v>
      </c>
      <c r="D183" s="23">
        <f>SUMIFS($E$7:$E$174,$B$7:$B$174,"CAA-1",$D$7:$D$174,"VAGO")</f>
        <v>0</v>
      </c>
      <c r="E183" s="23">
        <f t="shared" si="4"/>
        <v>5</v>
      </c>
      <c r="F183" s="29"/>
      <c r="G183" s="25">
        <f>SUMIF($B$7:$B$174,"CAA-1",$G$7:$G$174)</f>
        <v>0</v>
      </c>
      <c r="H183" s="25">
        <f>SUMIF($B$7:$B$174,"CAA-1",$H$7:$H$174)-SUMIFS($H$7:$H$174,$D$7:$D$174,"VAGO",$B$7:$B$174,"CAA-1")</f>
        <v>4036.45</v>
      </c>
      <c r="I183" s="25">
        <f>SUMIF($B$7:$B$174,"CAA-1",$I$7:$I$174)-SUMIFS($I$7:$I$174,$D$7:$D$174,"VAGO",$B$7:$B$174,"CAA-1")</f>
        <v>16145.9</v>
      </c>
      <c r="J183" s="25">
        <f>SUMIF($B$7:$B$174,"CAA-1",$J$7:$J$174)</f>
        <v>20182.349999999999</v>
      </c>
      <c r="K183" s="26"/>
      <c r="L183" s="26"/>
      <c r="M183" s="26"/>
      <c r="N183" s="26"/>
      <c r="O183" s="26"/>
      <c r="P183" s="26"/>
      <c r="Q183" s="26"/>
    </row>
    <row r="184" spans="1:30" ht="14.5" x14ac:dyDescent="0.3">
      <c r="A184" s="28" t="s">
        <v>36</v>
      </c>
      <c r="B184" s="15" t="s">
        <v>37</v>
      </c>
      <c r="C184" s="23">
        <v>23</v>
      </c>
      <c r="D184" s="23">
        <v>3</v>
      </c>
      <c r="E184" s="23">
        <f t="shared" si="4"/>
        <v>26</v>
      </c>
      <c r="F184" s="29"/>
      <c r="G184" s="25">
        <f>SUMIF($B$7:$B$174,"CAA-2",$G$7:$G$174)</f>
        <v>0</v>
      </c>
      <c r="H184" s="25">
        <f>SUMIF($B$7:$B$174,"CAA-2",$H$7:$H$174)-SUMIFS($H$7:$H$174,$D$7:$D$174,"VAGO",$B$7:$B$174,"CAA-2")</f>
        <v>12624.360000000008</v>
      </c>
      <c r="I184" s="25">
        <f>SUMIF($B$7:$B$174,"CAA-2",$I$7:$I$174)-SUMIFS($I$7:$I$174,$D$7:$D$174,"VAGO",$B$7:$B$174,"CAA-2")</f>
        <v>61128.709999999977</v>
      </c>
      <c r="J184" s="25">
        <f>SUMIF($B$7:$B$174,"CAA-2",$J$7:$J$174)</f>
        <v>83719.700000000026</v>
      </c>
      <c r="K184" s="26"/>
      <c r="L184" s="26"/>
      <c r="M184" s="26"/>
      <c r="N184" s="26"/>
      <c r="O184" s="26"/>
      <c r="P184" s="26"/>
      <c r="Q184" s="26"/>
    </row>
    <row r="185" spans="1:30" ht="14.5" x14ac:dyDescent="0.3">
      <c r="A185" s="28" t="s">
        <v>38</v>
      </c>
      <c r="B185" s="15" t="s">
        <v>39</v>
      </c>
      <c r="C185" s="23">
        <v>21</v>
      </c>
      <c r="D185" s="23">
        <v>2</v>
      </c>
      <c r="E185" s="23">
        <f t="shared" si="4"/>
        <v>23</v>
      </c>
      <c r="F185" s="27"/>
      <c r="G185" s="25">
        <f>SUMIF($B$7:$B$174,"CAA-3",$G$7:$G$174)</f>
        <v>0</v>
      </c>
      <c r="H185" s="25">
        <f>SUMIF($B$7:$B$174,"CAA-3",$H$7:$H$174)-SUMIFS($H$7:$H$174,$D$7:$D$174,"VAGO",$B$7:$B$174,"CAA-3")</f>
        <v>9069.6899999999987</v>
      </c>
      <c r="I185" s="25">
        <f>SUMIF($B$7:$B$174,"CAA-3",$I$7:$I$174)-SUMIFS($I$7:$I$174,$D$7:$D$174,"VAGO",$B$7:$B$174,"CAA-3")</f>
        <v>36278.550000000003</v>
      </c>
      <c r="J185" s="25">
        <f>SUMIF($B$7:$B$174,"CAA-3",$J$7:$J$174)</f>
        <v>49667.12000000001</v>
      </c>
      <c r="K185" s="26"/>
      <c r="L185" s="26"/>
      <c r="M185" s="26"/>
      <c r="N185" s="26"/>
      <c r="O185" s="26"/>
      <c r="P185" s="26"/>
      <c r="Q185" s="26"/>
    </row>
    <row r="186" spans="1:30" ht="14.5" x14ac:dyDescent="0.3">
      <c r="A186" s="28" t="s">
        <v>40</v>
      </c>
      <c r="B186" s="15" t="s">
        <v>41</v>
      </c>
      <c r="C186" s="23">
        <f>SUMIFS($E$7:$E$174,$B$7:$B$174,"CAA-4",$D$7:$D$174,"&lt;&gt;VAGO")</f>
        <v>10</v>
      </c>
      <c r="D186" s="23">
        <f>SUMIFS($E$7:$E$174,$B$7:$B$174,"CAA-4",$D$7:$D$174,"VAGO")</f>
        <v>0</v>
      </c>
      <c r="E186" s="23">
        <f t="shared" si="4"/>
        <v>10</v>
      </c>
      <c r="F186" s="27"/>
      <c r="G186" s="25">
        <f>SUMIF($B$7:$B$174,"CAA-4",$G$7:$G$174)</f>
        <v>0</v>
      </c>
      <c r="H186" s="25">
        <f>SUMIF($B$7:$B$174,"CAA-4",$H$7:$H$174)-SUMIFS($H$7:$H$174,$D$7:$D$174,"VAGO",$B$7:$B$174,"CAA-4")</f>
        <v>2126.2399999999998</v>
      </c>
      <c r="I186" s="25">
        <f>SUMIF($B$7:$B$174,"CAA-4",$I$7:$I$174)-SUMIFS($I$7:$I$174,$D$7:$D$174,"VAGO",$B$7:$B$174,"CAA-4")</f>
        <v>10631.1</v>
      </c>
      <c r="J186" s="25">
        <f>SUMIF($B$7:$B$174,"CAA-4",$J$7:$J$174)</f>
        <v>12757.339999999997</v>
      </c>
      <c r="K186" s="26"/>
      <c r="L186" s="26"/>
      <c r="M186" s="26"/>
      <c r="N186" s="26"/>
      <c r="O186" s="26"/>
      <c r="P186" s="26"/>
      <c r="Q186" s="26"/>
    </row>
    <row r="187" spans="1:30" ht="14.5" x14ac:dyDescent="0.3">
      <c r="A187" s="28" t="s">
        <v>42</v>
      </c>
      <c r="B187" s="15" t="s">
        <v>43</v>
      </c>
      <c r="C187" s="23">
        <v>1</v>
      </c>
      <c r="D187" s="23">
        <v>1</v>
      </c>
      <c r="E187" s="23">
        <f t="shared" si="4"/>
        <v>2</v>
      </c>
      <c r="F187" s="27"/>
      <c r="G187" s="25">
        <f>SUMIF($B$7:$B$174,"CAA-5",$G$7:$G$174)</f>
        <v>0</v>
      </c>
      <c r="H187" s="25">
        <f>SUMIF($B$7:$B$174,"CAA-5",$H$7:$H$174)-SUMIFS($H$7:$H$174,$D$7:$D$174,"VAGO",$B$7:$B$174,"CAA-5")</f>
        <v>232.56</v>
      </c>
      <c r="I187" s="25">
        <f>SUMIF($B$7:$B$174,"CAA-5",$I$7:$I$174)-SUMIFS($I$7:$I$174,$D$7:$D$174,"VAGO",$B$7:$B$174,"CAA-5")</f>
        <v>930.22</v>
      </c>
      <c r="J187" s="25">
        <f>SUMIF($B$7:$B$174,"CAA-5",$J$7:$J$174)</f>
        <v>2325.56</v>
      </c>
      <c r="K187" s="26"/>
      <c r="L187" s="26"/>
      <c r="M187" s="26"/>
      <c r="N187" s="26"/>
      <c r="O187" s="26"/>
      <c r="P187" s="26"/>
      <c r="Q187" s="26"/>
    </row>
    <row r="188" spans="1:30" ht="32.25" customHeight="1" x14ac:dyDescent="0.3">
      <c r="A188" s="19" t="s">
        <v>44</v>
      </c>
      <c r="B188" s="21"/>
      <c r="C188" s="20">
        <f>SUM(C176:C187)</f>
        <v>161</v>
      </c>
      <c r="D188" s="20">
        <f>SUM(D176:D187)</f>
        <v>7</v>
      </c>
      <c r="E188" s="20">
        <f>SUM(E176:E187)</f>
        <v>168</v>
      </c>
      <c r="F188" s="21"/>
      <c r="G188" s="30">
        <f t="shared" ref="G188:I188" si="5">SUM(G176:G187)</f>
        <v>0</v>
      </c>
      <c r="H188" s="30">
        <f t="shared" si="5"/>
        <v>129316.95</v>
      </c>
      <c r="I188" s="30">
        <f t="shared" si="5"/>
        <v>603644.92999999993</v>
      </c>
      <c r="J188" s="30">
        <f>SUM(J176:J187)</f>
        <v>753061.26000000013</v>
      </c>
      <c r="K188" s="26"/>
      <c r="L188" s="26"/>
      <c r="M188" s="26"/>
      <c r="N188" s="26"/>
      <c r="O188" s="26"/>
      <c r="P188" s="26"/>
      <c r="Q188" s="26"/>
    </row>
    <row r="189" spans="1:30" ht="45.75" customHeight="1" x14ac:dyDescent="0.3">
      <c r="A189" s="26"/>
      <c r="B189" s="26"/>
      <c r="C189" s="26"/>
      <c r="D189" s="26"/>
      <c r="E189" s="26"/>
      <c r="F189" s="26"/>
      <c r="G189" s="26"/>
      <c r="H189" s="17"/>
      <c r="I189" s="17"/>
      <c r="J189" s="31"/>
      <c r="K189" s="26"/>
      <c r="L189" s="26"/>
      <c r="M189" s="26"/>
      <c r="N189" s="26"/>
      <c r="O189" s="26"/>
      <c r="P189" s="26"/>
      <c r="Q189" s="26"/>
    </row>
    <row r="190" spans="1:30" ht="14.5" x14ac:dyDescent="0.3">
      <c r="A190" s="169" t="s">
        <v>45</v>
      </c>
      <c r="B190" s="173"/>
      <c r="C190" s="173"/>
      <c r="D190" s="173"/>
      <c r="E190" s="173"/>
      <c r="F190" s="173"/>
      <c r="G190" s="173"/>
      <c r="H190" s="173"/>
      <c r="I190" s="174"/>
      <c r="J190" s="26"/>
      <c r="K190" s="6"/>
      <c r="L190" s="26"/>
      <c r="M190" s="26"/>
      <c r="N190" s="26"/>
      <c r="O190" s="26"/>
      <c r="P190" s="26"/>
      <c r="Q190" s="26"/>
    </row>
    <row r="191" spans="1:30" ht="28" x14ac:dyDescent="0.3">
      <c r="A191" s="9" t="s">
        <v>46</v>
      </c>
      <c r="B191" s="9" t="s">
        <v>47</v>
      </c>
      <c r="C191" s="9" t="s">
        <v>48</v>
      </c>
      <c r="D191" s="9" t="s">
        <v>49</v>
      </c>
      <c r="E191" s="9" t="s">
        <v>50</v>
      </c>
      <c r="F191" s="9" t="s">
        <v>51</v>
      </c>
      <c r="G191" s="9" t="s">
        <v>52</v>
      </c>
      <c r="H191" s="9" t="s">
        <v>53</v>
      </c>
      <c r="I191" s="9" t="s">
        <v>54</v>
      </c>
      <c r="J191" s="32"/>
      <c r="K191" s="6"/>
      <c r="L191" s="32"/>
      <c r="M191" s="32"/>
      <c r="N191" s="32"/>
      <c r="O191" s="32"/>
      <c r="P191" s="32"/>
      <c r="Q191" s="32"/>
      <c r="R191" s="33"/>
      <c r="S191" s="12"/>
      <c r="T191" s="12"/>
      <c r="U191" s="12"/>
      <c r="V191" s="12"/>
      <c r="W191" s="12"/>
      <c r="X191" s="12"/>
      <c r="Y191" s="12"/>
      <c r="Z191" s="12"/>
      <c r="AA191" s="12"/>
      <c r="AB191" s="12"/>
      <c r="AC191" s="12"/>
      <c r="AD191" s="12"/>
    </row>
    <row r="192" spans="1:30" ht="14.5" x14ac:dyDescent="0.3">
      <c r="A192" s="13"/>
      <c r="B192" s="34"/>
      <c r="C192" s="14"/>
      <c r="D192" s="14"/>
      <c r="E192" s="15">
        <v>0</v>
      </c>
      <c r="F192" s="13"/>
      <c r="G192" s="35">
        <v>0</v>
      </c>
      <c r="H192" s="35">
        <v>0</v>
      </c>
      <c r="I192" s="16">
        <f t="shared" ref="I192:I193" si="6">SUM(G192:H192)</f>
        <v>0</v>
      </c>
      <c r="J192" s="26"/>
      <c r="K192" s="17"/>
      <c r="L192" s="17"/>
      <c r="M192" s="17"/>
      <c r="N192" s="17"/>
      <c r="O192" s="17"/>
      <c r="P192" s="17"/>
      <c r="Q192" s="17"/>
      <c r="R192" s="5"/>
      <c r="S192" s="5"/>
      <c r="T192" s="5"/>
      <c r="U192" s="5"/>
      <c r="V192" s="5"/>
      <c r="W192" s="5"/>
      <c r="X192" s="5"/>
      <c r="Y192" s="5"/>
      <c r="Z192" s="5"/>
      <c r="AA192" s="5"/>
      <c r="AB192" s="5"/>
      <c r="AC192" s="5"/>
      <c r="AD192" s="5"/>
    </row>
    <row r="193" spans="1:30" ht="14.5" x14ac:dyDescent="0.3">
      <c r="A193" s="13"/>
      <c r="B193" s="34"/>
      <c r="C193" s="14"/>
      <c r="D193" s="14"/>
      <c r="E193" s="15">
        <v>0</v>
      </c>
      <c r="F193" s="13"/>
      <c r="G193" s="35">
        <v>0</v>
      </c>
      <c r="H193" s="35">
        <v>0</v>
      </c>
      <c r="I193" s="16">
        <f t="shared" si="6"/>
        <v>0</v>
      </c>
      <c r="J193" s="26"/>
      <c r="K193" s="17"/>
      <c r="L193" s="17"/>
      <c r="M193" s="17"/>
      <c r="N193" s="17"/>
      <c r="O193" s="17"/>
      <c r="P193" s="17"/>
      <c r="Q193" s="17"/>
      <c r="R193" s="5"/>
      <c r="S193" s="5"/>
      <c r="T193" s="5"/>
      <c r="U193" s="5"/>
      <c r="V193" s="5"/>
      <c r="W193" s="5"/>
      <c r="X193" s="5"/>
      <c r="Y193" s="5"/>
      <c r="Z193" s="5"/>
      <c r="AA193" s="5"/>
      <c r="AB193" s="5"/>
      <c r="AC193" s="5"/>
      <c r="AD193" s="5"/>
    </row>
    <row r="194" spans="1:30" ht="42" x14ac:dyDescent="0.3">
      <c r="A194" s="19" t="s">
        <v>55</v>
      </c>
      <c r="B194" s="19" t="s">
        <v>56</v>
      </c>
      <c r="C194" s="20" t="s">
        <v>57</v>
      </c>
      <c r="D194" s="20" t="s">
        <v>58</v>
      </c>
      <c r="E194" s="20" t="s">
        <v>59</v>
      </c>
      <c r="F194" s="36"/>
      <c r="G194" s="20" t="s">
        <v>60</v>
      </c>
      <c r="H194" s="20" t="s">
        <v>61</v>
      </c>
      <c r="I194" s="20" t="s">
        <v>62</v>
      </c>
      <c r="J194" s="26"/>
      <c r="K194" s="6"/>
      <c r="L194" s="6"/>
      <c r="M194" s="6"/>
      <c r="N194" s="6"/>
      <c r="O194" s="6"/>
      <c r="P194" s="6"/>
      <c r="Q194" s="6"/>
      <c r="R194" s="37"/>
      <c r="S194" s="18"/>
      <c r="T194" s="18"/>
      <c r="U194" s="18"/>
      <c r="V194" s="18"/>
      <c r="W194" s="18"/>
      <c r="X194" s="18"/>
      <c r="Y194" s="18"/>
      <c r="Z194" s="18"/>
      <c r="AA194" s="18"/>
      <c r="AB194" s="18"/>
      <c r="AC194" s="18"/>
      <c r="AD194" s="18"/>
    </row>
    <row r="195" spans="1:30" ht="14.5" x14ac:dyDescent="0.3">
      <c r="A195" s="22" t="s">
        <v>63</v>
      </c>
      <c r="B195" s="38" t="s">
        <v>64</v>
      </c>
      <c r="C195" s="23">
        <f>SUMIFS($E$192:$E$193,$B$192:$B$193,"FDA",$D$192:$D$193,"&lt;&gt;VAGO")</f>
        <v>0</v>
      </c>
      <c r="D195" s="23">
        <f>SUMIFS($E$192:$E$193,$B$192:$B$193,"FDA",$D$192:$D$193,"VAGO")</f>
        <v>0</v>
      </c>
      <c r="E195" s="23">
        <f t="shared" ref="E195:E199" si="7">C195+D195</f>
        <v>0</v>
      </c>
      <c r="F195" s="24"/>
      <c r="G195" s="16">
        <f>SUMIF($B$192:$B$193,"FDA",$G$192:$G$193)</f>
        <v>0</v>
      </c>
      <c r="H195" s="16">
        <f>SUMIF($B$192:$B$193,"FDA",$H$192:$H$193)</f>
        <v>0</v>
      </c>
      <c r="I195" s="16">
        <f>SUMIF($B$192:$B$193,"FDA",$I$192:$I$193)</f>
        <v>0</v>
      </c>
      <c r="J195" s="17"/>
      <c r="K195" s="6"/>
      <c r="L195" s="17"/>
      <c r="M195" s="17"/>
      <c r="N195" s="17"/>
      <c r="O195" s="17"/>
      <c r="P195" s="17"/>
      <c r="Q195" s="17"/>
      <c r="R195" s="5"/>
      <c r="S195" s="5"/>
      <c r="T195" s="5"/>
      <c r="U195" s="5"/>
      <c r="V195" s="5"/>
      <c r="W195" s="5"/>
      <c r="X195" s="5"/>
      <c r="Y195" s="5"/>
      <c r="Z195" s="5"/>
      <c r="AA195" s="5"/>
      <c r="AB195" s="5"/>
      <c r="AC195" s="5"/>
      <c r="AD195" s="5"/>
    </row>
    <row r="196" spans="1:30" ht="14.5" x14ac:dyDescent="0.3">
      <c r="A196" s="22" t="s">
        <v>65</v>
      </c>
      <c r="B196" s="38" t="s">
        <v>66</v>
      </c>
      <c r="C196" s="23">
        <f>SUMIFS($E$192:$E$193,$B$192:$B$193,"FDA-1",$D$192:$D$193,"&lt;&gt;VAGO")</f>
        <v>0</v>
      </c>
      <c r="D196" s="23">
        <f>SUMIFS($E$192:$E$193,$B$192:$B$193,"FDA-1",$D$192:$D$193,"VAGO")</f>
        <v>0</v>
      </c>
      <c r="E196" s="23">
        <f t="shared" si="7"/>
        <v>0</v>
      </c>
      <c r="F196" s="24"/>
      <c r="G196" s="16">
        <f>SUMIF($B$192:$B$193,"FDA-1",$G$192:$G$193)</f>
        <v>0</v>
      </c>
      <c r="H196" s="16">
        <f>SUMIF($B$192:$B$193,"FDA-1",$H$192:$H$193)</f>
        <v>0</v>
      </c>
      <c r="I196" s="16">
        <f>SUMIF($B$192:$B$193,"FDA-1",$I$192:$I$193)</f>
        <v>0</v>
      </c>
      <c r="J196" s="17"/>
      <c r="K196" s="6"/>
      <c r="L196" s="17"/>
      <c r="M196" s="17"/>
      <c r="N196" s="17"/>
      <c r="O196" s="17"/>
      <c r="P196" s="17"/>
      <c r="Q196" s="17"/>
      <c r="R196" s="5"/>
      <c r="S196" s="5"/>
      <c r="T196" s="5"/>
      <c r="U196" s="5"/>
      <c r="V196" s="5"/>
      <c r="W196" s="5"/>
      <c r="X196" s="5"/>
      <c r="Y196" s="5"/>
      <c r="Z196" s="5"/>
      <c r="AA196" s="5"/>
      <c r="AB196" s="5"/>
      <c r="AC196" s="5"/>
      <c r="AD196" s="5"/>
    </row>
    <row r="197" spans="1:30" ht="14.5" x14ac:dyDescent="0.3">
      <c r="A197" s="22" t="s">
        <v>67</v>
      </c>
      <c r="B197" s="38" t="s">
        <v>68</v>
      </c>
      <c r="C197" s="23">
        <f>SUMIFS($E$192:$E$193,$B$192:$B$193,"FDA-2",$D$192:$D$193,"&lt;&gt;VAGO")</f>
        <v>0</v>
      </c>
      <c r="D197" s="23">
        <f>SUMIFS($E$192:$E$193,$B$192:$B$193,"FDA-2",$D$192:$D$193,"VAGO")</f>
        <v>0</v>
      </c>
      <c r="E197" s="23">
        <f t="shared" si="7"/>
        <v>0</v>
      </c>
      <c r="F197" s="27"/>
      <c r="G197" s="16">
        <f>SUMIF($B$192:$B$193,"FDA-2",$G$192:$G$193)</f>
        <v>0</v>
      </c>
      <c r="H197" s="16">
        <f>SUMIF($B$192:$B$193,"FDA-2",$H$192:$H$193)</f>
        <v>0</v>
      </c>
      <c r="I197" s="16">
        <f>SUMIF($B$192:$B$193,"FDA-2",$I$192:$I$193)</f>
        <v>0</v>
      </c>
      <c r="J197" s="17"/>
      <c r="K197" s="6"/>
      <c r="L197" s="17"/>
      <c r="M197" s="17"/>
      <c r="N197" s="17"/>
      <c r="O197" s="17"/>
      <c r="P197" s="17"/>
      <c r="Q197" s="17"/>
      <c r="R197" s="5"/>
      <c r="S197" s="5"/>
      <c r="T197" s="5"/>
      <c r="U197" s="5"/>
      <c r="V197" s="5"/>
      <c r="W197" s="5"/>
      <c r="X197" s="5"/>
      <c r="Y197" s="5"/>
      <c r="Z197" s="5"/>
      <c r="AA197" s="5"/>
      <c r="AB197" s="5"/>
      <c r="AC197" s="5"/>
      <c r="AD197" s="5"/>
    </row>
    <row r="198" spans="1:30" ht="14.5" x14ac:dyDescent="0.3">
      <c r="A198" s="22" t="s">
        <v>69</v>
      </c>
      <c r="B198" s="38" t="s">
        <v>70</v>
      </c>
      <c r="C198" s="23">
        <f>SUMIFS($E$192:$E$193,$B$192:$B$193,"FDA-3",$D$192:$D$193,"&lt;&gt;VAGO")</f>
        <v>0</v>
      </c>
      <c r="D198" s="23">
        <f>SUMIFS($E$192:$E$193,$B$192:$B$193,"FDA-3",$D$192:$D$193,"VAGO")</f>
        <v>0</v>
      </c>
      <c r="E198" s="23">
        <f t="shared" si="7"/>
        <v>0</v>
      </c>
      <c r="F198" s="29"/>
      <c r="G198" s="16">
        <f>SUMIF($B$192:$B$193,"FDA-3",$G$192:$G$193)</f>
        <v>0</v>
      </c>
      <c r="H198" s="16">
        <f>SUMIF($B$192:$B$193,"FDA-3",$H$192:$H$193)</f>
        <v>0</v>
      </c>
      <c r="I198" s="16">
        <f>SUMIF($B$192:$B$193,"FDA-3",$I$192:$I$193)</f>
        <v>0</v>
      </c>
      <c r="J198" s="17"/>
      <c r="K198" s="6"/>
      <c r="L198" s="17"/>
      <c r="M198" s="17"/>
      <c r="N198" s="17"/>
      <c r="O198" s="17"/>
      <c r="P198" s="17"/>
      <c r="Q198" s="17"/>
      <c r="R198" s="5"/>
      <c r="S198" s="5"/>
      <c r="T198" s="5"/>
      <c r="U198" s="5"/>
      <c r="V198" s="5"/>
      <c r="W198" s="5"/>
      <c r="X198" s="5"/>
      <c r="Y198" s="5"/>
      <c r="Z198" s="5"/>
      <c r="AA198" s="5"/>
      <c r="AB198" s="5"/>
      <c r="AC198" s="5"/>
      <c r="AD198" s="5"/>
    </row>
    <row r="199" spans="1:30" ht="14.5" x14ac:dyDescent="0.3">
      <c r="A199" s="22" t="s">
        <v>71</v>
      </c>
      <c r="B199" s="38" t="s">
        <v>72</v>
      </c>
      <c r="C199" s="23">
        <f>SUMIFS($E$192:$E$193,$B$192:$B$193,"FDA-4",$D$192:$D$193,"&lt;&gt;VAGO")</f>
        <v>0</v>
      </c>
      <c r="D199" s="23">
        <f>SUMIFS($E$192:$E$193,$B$192:$B$193,"FDA-4",$D$192:$D$193,"VAGO")</f>
        <v>0</v>
      </c>
      <c r="E199" s="23">
        <f t="shared" si="7"/>
        <v>0</v>
      </c>
      <c r="F199" s="27"/>
      <c r="G199" s="16">
        <f>SUMIF($B$192:$B$193,"FDA-4",$G$192:$G$193)</f>
        <v>0</v>
      </c>
      <c r="H199" s="16">
        <f>SUMIF($B$192:$B$193,"FDA-4",$H$192:$H$193)</f>
        <v>0</v>
      </c>
      <c r="I199" s="16">
        <f>SUMIF($B$192:$B$193,"FDA-4",$I$192:$I$193)</f>
        <v>0</v>
      </c>
      <c r="J199" s="17"/>
      <c r="K199" s="6"/>
      <c r="L199" s="17"/>
      <c r="M199" s="17"/>
      <c r="N199" s="17"/>
      <c r="O199" s="17"/>
      <c r="P199" s="17"/>
      <c r="Q199" s="17"/>
      <c r="R199" s="5"/>
      <c r="S199" s="5"/>
      <c r="T199" s="5"/>
      <c r="U199" s="5"/>
      <c r="V199" s="5"/>
      <c r="W199" s="5"/>
      <c r="X199" s="5"/>
      <c r="Y199" s="5"/>
      <c r="Z199" s="5"/>
      <c r="AA199" s="5"/>
      <c r="AB199" s="5"/>
      <c r="AC199" s="5"/>
      <c r="AD199" s="5"/>
    </row>
    <row r="200" spans="1:30" ht="42" x14ac:dyDescent="0.3">
      <c r="A200" s="19" t="s">
        <v>73</v>
      </c>
      <c r="B200" s="36"/>
      <c r="C200" s="20">
        <f t="shared" ref="C200:E200" si="8">SUM(C196:C199)</f>
        <v>0</v>
      </c>
      <c r="D200" s="20">
        <f t="shared" si="8"/>
        <v>0</v>
      </c>
      <c r="E200" s="20">
        <f t="shared" si="8"/>
        <v>0</v>
      </c>
      <c r="F200" s="36"/>
      <c r="G200" s="39">
        <f t="shared" ref="G200:I200" si="9">SUM(G195:G199)</f>
        <v>0</v>
      </c>
      <c r="H200" s="39">
        <f t="shared" si="9"/>
        <v>0</v>
      </c>
      <c r="I200" s="39">
        <f t="shared" si="9"/>
        <v>0</v>
      </c>
      <c r="J200" s="17"/>
      <c r="K200" s="6"/>
      <c r="L200" s="17"/>
      <c r="M200" s="17"/>
      <c r="N200" s="17"/>
      <c r="O200" s="17"/>
      <c r="P200" s="17"/>
      <c r="Q200" s="17"/>
      <c r="R200" s="5"/>
      <c r="S200" s="5"/>
      <c r="T200" s="5"/>
      <c r="U200" s="5"/>
      <c r="V200" s="5"/>
      <c r="W200" s="5"/>
      <c r="X200" s="5"/>
      <c r="Y200" s="5"/>
      <c r="Z200" s="5"/>
      <c r="AA200" s="5"/>
      <c r="AB200" s="5"/>
      <c r="AC200" s="5"/>
      <c r="AD200" s="5"/>
    </row>
    <row r="201" spans="1:30" ht="45" customHeight="1" x14ac:dyDescent="0.3">
      <c r="A201" s="31"/>
      <c r="B201" s="31"/>
      <c r="C201" s="31"/>
      <c r="D201" s="31"/>
      <c r="E201" s="31"/>
      <c r="F201" s="31"/>
      <c r="G201" s="31"/>
      <c r="H201" s="31"/>
      <c r="I201" s="6"/>
      <c r="J201" s="17"/>
      <c r="K201" s="6"/>
      <c r="L201" s="17"/>
      <c r="M201" s="17"/>
      <c r="N201" s="17"/>
      <c r="O201" s="17"/>
      <c r="P201" s="17"/>
      <c r="Q201" s="17"/>
      <c r="R201" s="5"/>
      <c r="S201" s="5"/>
      <c r="T201" s="5"/>
      <c r="U201" s="5"/>
      <c r="V201" s="5"/>
      <c r="W201" s="5"/>
      <c r="X201" s="5"/>
      <c r="Y201" s="5"/>
      <c r="Z201" s="5"/>
      <c r="AA201" s="5"/>
      <c r="AB201" s="5"/>
      <c r="AC201" s="5"/>
      <c r="AD201" s="5"/>
    </row>
    <row r="202" spans="1:30" ht="14.5" x14ac:dyDescent="0.3">
      <c r="A202" s="169" t="s">
        <v>450</v>
      </c>
      <c r="B202" s="173"/>
      <c r="C202" s="173"/>
      <c r="D202" s="173"/>
      <c r="E202" s="173"/>
      <c r="F202" s="173"/>
      <c r="G202" s="173"/>
      <c r="H202" s="173"/>
      <c r="I202" s="174"/>
      <c r="J202" s="26"/>
      <c r="K202" s="6"/>
      <c r="L202" s="26"/>
      <c r="M202" s="26"/>
      <c r="N202" s="26"/>
      <c r="O202" s="26"/>
      <c r="P202" s="26"/>
      <c r="Q202" s="26"/>
    </row>
    <row r="203" spans="1:30" ht="14.5" x14ac:dyDescent="0.3">
      <c r="A203" s="169" t="s">
        <v>436</v>
      </c>
      <c r="B203" s="170"/>
      <c r="C203" s="170"/>
      <c r="D203" s="170"/>
      <c r="E203" s="170"/>
      <c r="F203" s="170"/>
      <c r="G203" s="170"/>
      <c r="H203" s="170"/>
      <c r="I203" s="171"/>
      <c r="J203" s="26"/>
      <c r="K203" s="6"/>
      <c r="L203" s="26"/>
      <c r="M203" s="26"/>
      <c r="N203" s="26"/>
      <c r="O203" s="26"/>
      <c r="P203" s="26"/>
      <c r="Q203" s="26"/>
    </row>
    <row r="204" spans="1:30" ht="28" x14ac:dyDescent="0.3">
      <c r="A204" s="9" t="s">
        <v>451</v>
      </c>
      <c r="B204" s="9" t="s">
        <v>452</v>
      </c>
      <c r="C204" s="9" t="s">
        <v>48</v>
      </c>
      <c r="D204" s="9" t="s">
        <v>49</v>
      </c>
      <c r="E204" s="9" t="s">
        <v>50</v>
      </c>
      <c r="F204" s="9" t="s">
        <v>51</v>
      </c>
      <c r="G204" s="9" t="s">
        <v>52</v>
      </c>
      <c r="H204" s="9" t="s">
        <v>53</v>
      </c>
      <c r="I204" s="9" t="s">
        <v>54</v>
      </c>
      <c r="J204" s="32"/>
      <c r="K204" s="6"/>
      <c r="L204" s="32"/>
      <c r="M204" s="32"/>
      <c r="N204" s="32"/>
      <c r="O204" s="32"/>
      <c r="P204" s="32"/>
      <c r="Q204" s="32"/>
      <c r="R204" s="33"/>
      <c r="S204" s="12"/>
      <c r="T204" s="12"/>
      <c r="U204" s="12"/>
      <c r="V204" s="12"/>
      <c r="W204" s="12"/>
      <c r="X204" s="12"/>
      <c r="Y204" s="12"/>
      <c r="Z204" s="12"/>
      <c r="AA204" s="12"/>
      <c r="AB204" s="12"/>
      <c r="AC204" s="12"/>
      <c r="AD204" s="12"/>
    </row>
    <row r="205" spans="1:30" ht="14.5" x14ac:dyDescent="0.3">
      <c r="A205" s="76" t="s">
        <v>437</v>
      </c>
      <c r="B205" s="77" t="s">
        <v>438</v>
      </c>
      <c r="C205" s="79" t="s">
        <v>222</v>
      </c>
      <c r="D205" s="94" t="s">
        <v>227</v>
      </c>
      <c r="E205" s="15">
        <v>1</v>
      </c>
      <c r="F205" s="88" t="s">
        <v>358</v>
      </c>
      <c r="G205" s="35">
        <v>0</v>
      </c>
      <c r="H205" s="87">
        <v>3000</v>
      </c>
      <c r="I205" s="16">
        <f t="shared" ref="I205:I209" si="10">SUM(G205:H205)</f>
        <v>3000</v>
      </c>
      <c r="J205" s="26"/>
      <c r="K205" s="17"/>
      <c r="L205" s="17"/>
      <c r="M205" s="17"/>
      <c r="N205" s="17"/>
      <c r="O205" s="17"/>
      <c r="P205" s="17"/>
      <c r="Q205" s="17"/>
      <c r="R205" s="5"/>
      <c r="S205" s="5"/>
      <c r="T205" s="5"/>
      <c r="U205" s="5"/>
      <c r="V205" s="5"/>
      <c r="W205" s="5"/>
      <c r="X205" s="5"/>
      <c r="Y205" s="5"/>
      <c r="Z205" s="5"/>
      <c r="AA205" s="5"/>
      <c r="AB205" s="5"/>
      <c r="AC205" s="5"/>
      <c r="AD205" s="5"/>
    </row>
    <row r="206" spans="1:30" ht="14.5" x14ac:dyDescent="0.3">
      <c r="A206" s="76" t="s">
        <v>439</v>
      </c>
      <c r="B206" s="77" t="s">
        <v>438</v>
      </c>
      <c r="C206" s="79" t="s">
        <v>226</v>
      </c>
      <c r="D206" s="94" t="s">
        <v>407</v>
      </c>
      <c r="E206" s="15">
        <v>1</v>
      </c>
      <c r="F206" s="88" t="s">
        <v>242</v>
      </c>
      <c r="G206" s="35"/>
      <c r="H206" s="87">
        <v>1000</v>
      </c>
      <c r="I206" s="16">
        <f t="shared" si="10"/>
        <v>1000</v>
      </c>
      <c r="J206" s="26"/>
      <c r="K206" s="17"/>
      <c r="L206" s="17"/>
      <c r="M206" s="17"/>
      <c r="N206" s="17"/>
      <c r="O206" s="17"/>
      <c r="P206" s="17"/>
      <c r="Q206" s="17"/>
      <c r="R206" s="5"/>
      <c r="S206" s="5"/>
      <c r="T206" s="5"/>
      <c r="U206" s="5"/>
      <c r="V206" s="5"/>
      <c r="W206" s="5"/>
      <c r="X206" s="5"/>
      <c r="Y206" s="5"/>
      <c r="Z206" s="5"/>
      <c r="AA206" s="5"/>
      <c r="AB206" s="5"/>
      <c r="AC206" s="5"/>
      <c r="AD206" s="5"/>
    </row>
    <row r="207" spans="1:30" ht="14.5" x14ac:dyDescent="0.3">
      <c r="A207" s="76" t="s">
        <v>439</v>
      </c>
      <c r="B207" s="77" t="s">
        <v>438</v>
      </c>
      <c r="C207" s="79" t="s">
        <v>222</v>
      </c>
      <c r="D207" s="94" t="s">
        <v>227</v>
      </c>
      <c r="E207" s="15">
        <v>1</v>
      </c>
      <c r="F207" s="89" t="s">
        <v>345</v>
      </c>
      <c r="G207" s="35"/>
      <c r="H207" s="87">
        <v>1000</v>
      </c>
      <c r="I207" s="16">
        <f t="shared" si="10"/>
        <v>1000</v>
      </c>
      <c r="J207" s="26"/>
      <c r="K207" s="17"/>
      <c r="L207" s="17"/>
      <c r="M207" s="17"/>
      <c r="N207" s="17"/>
      <c r="O207" s="17"/>
      <c r="P207" s="17"/>
      <c r="Q207" s="17"/>
      <c r="R207" s="5"/>
      <c r="S207" s="5"/>
      <c r="T207" s="5"/>
      <c r="U207" s="5"/>
      <c r="V207" s="5"/>
      <c r="W207" s="5"/>
      <c r="X207" s="5"/>
      <c r="Y207" s="5"/>
      <c r="Z207" s="5"/>
      <c r="AA207" s="5"/>
      <c r="AB207" s="5"/>
      <c r="AC207" s="5"/>
      <c r="AD207" s="5"/>
    </row>
    <row r="208" spans="1:30" ht="14.5" x14ac:dyDescent="0.3">
      <c r="A208" s="76" t="s">
        <v>439</v>
      </c>
      <c r="B208" s="77" t="s">
        <v>438</v>
      </c>
      <c r="C208" s="79" t="s">
        <v>225</v>
      </c>
      <c r="D208" s="94" t="s">
        <v>227</v>
      </c>
      <c r="E208" s="15">
        <v>1</v>
      </c>
      <c r="F208" s="90" t="s">
        <v>382</v>
      </c>
      <c r="G208" s="35"/>
      <c r="H208" s="87">
        <v>1000</v>
      </c>
      <c r="I208" s="16">
        <f t="shared" si="10"/>
        <v>1000</v>
      </c>
      <c r="J208" s="26"/>
      <c r="K208" s="17"/>
      <c r="L208" s="17"/>
      <c r="M208" s="17"/>
      <c r="N208" s="17"/>
      <c r="O208" s="17"/>
      <c r="P208" s="17"/>
      <c r="Q208" s="17"/>
      <c r="R208" s="5"/>
      <c r="S208" s="5"/>
      <c r="T208" s="5"/>
      <c r="U208" s="5"/>
      <c r="V208" s="5"/>
      <c r="W208" s="5"/>
      <c r="X208" s="5"/>
      <c r="Y208" s="5"/>
      <c r="Z208" s="5"/>
      <c r="AA208" s="5"/>
      <c r="AB208" s="5"/>
      <c r="AC208" s="5"/>
      <c r="AD208" s="5"/>
    </row>
    <row r="209" spans="1:30" ht="14.5" x14ac:dyDescent="0.3">
      <c r="A209" s="76" t="s">
        <v>439</v>
      </c>
      <c r="B209" s="77" t="s">
        <v>438</v>
      </c>
      <c r="C209" s="79" t="s">
        <v>222</v>
      </c>
      <c r="D209" s="94" t="s">
        <v>227</v>
      </c>
      <c r="E209" s="15">
        <v>1</v>
      </c>
      <c r="F209" s="60" t="s">
        <v>343</v>
      </c>
      <c r="G209" s="35"/>
      <c r="H209" s="87">
        <v>1000</v>
      </c>
      <c r="I209" s="16">
        <f t="shared" si="10"/>
        <v>1000</v>
      </c>
      <c r="J209" s="26"/>
      <c r="K209" s="17"/>
      <c r="L209" s="17"/>
      <c r="M209" s="17"/>
      <c r="N209" s="17"/>
      <c r="O209" s="17"/>
      <c r="P209" s="17"/>
      <c r="Q209" s="17"/>
      <c r="R209" s="5"/>
      <c r="S209" s="5"/>
      <c r="T209" s="5"/>
      <c r="U209" s="5"/>
      <c r="V209" s="5"/>
      <c r="W209" s="5"/>
      <c r="X209" s="5"/>
      <c r="Y209" s="5"/>
      <c r="Z209" s="5"/>
      <c r="AA209" s="5"/>
      <c r="AB209" s="5"/>
      <c r="AC209" s="5"/>
      <c r="AD209" s="5"/>
    </row>
    <row r="210" spans="1:30" ht="14.5" x14ac:dyDescent="0.3">
      <c r="A210" s="182"/>
      <c r="B210" s="182"/>
      <c r="C210" s="182"/>
      <c r="D210" s="182"/>
      <c r="E210" s="182"/>
      <c r="F210" s="182"/>
      <c r="G210" s="182"/>
      <c r="H210" s="182"/>
      <c r="I210" s="183"/>
      <c r="J210" s="26"/>
      <c r="K210" s="17"/>
      <c r="L210" s="17"/>
      <c r="M210" s="17"/>
      <c r="N210" s="17"/>
      <c r="O210" s="17"/>
      <c r="P210" s="17"/>
      <c r="Q210" s="17"/>
      <c r="R210" s="5"/>
      <c r="S210" s="5"/>
      <c r="T210" s="5"/>
      <c r="U210" s="5"/>
      <c r="V210" s="5"/>
      <c r="W210" s="5"/>
      <c r="X210" s="5"/>
      <c r="Y210" s="5"/>
      <c r="Z210" s="5"/>
      <c r="AA210" s="5"/>
      <c r="AB210" s="5"/>
      <c r="AC210" s="5"/>
      <c r="AD210" s="5"/>
    </row>
    <row r="211" spans="1:30" ht="14.5" x14ac:dyDescent="0.3">
      <c r="A211" s="169" t="s">
        <v>440</v>
      </c>
      <c r="B211" s="170"/>
      <c r="C211" s="170"/>
      <c r="D211" s="170"/>
      <c r="E211" s="170"/>
      <c r="F211" s="170"/>
      <c r="G211" s="170"/>
      <c r="H211" s="170"/>
      <c r="I211" s="171"/>
      <c r="J211" s="26"/>
      <c r="K211" s="17"/>
      <c r="L211" s="17"/>
      <c r="M211" s="17"/>
      <c r="N211" s="17"/>
      <c r="O211" s="17"/>
      <c r="P211" s="17"/>
      <c r="Q211" s="17"/>
      <c r="R211" s="5"/>
      <c r="S211" s="5"/>
      <c r="T211" s="5"/>
      <c r="U211" s="5"/>
      <c r="V211" s="5"/>
      <c r="W211" s="5"/>
      <c r="X211" s="5"/>
      <c r="Y211" s="5"/>
      <c r="Z211" s="5"/>
      <c r="AA211" s="5"/>
      <c r="AB211" s="5"/>
      <c r="AC211" s="5"/>
      <c r="AD211" s="5"/>
    </row>
    <row r="212" spans="1:30" ht="28" x14ac:dyDescent="0.3">
      <c r="A212" s="9" t="s">
        <v>451</v>
      </c>
      <c r="B212" s="9" t="s">
        <v>452</v>
      </c>
      <c r="C212" s="9" t="s">
        <v>48</v>
      </c>
      <c r="D212" s="9" t="s">
        <v>49</v>
      </c>
      <c r="E212" s="9" t="s">
        <v>50</v>
      </c>
      <c r="F212" s="9" t="s">
        <v>51</v>
      </c>
      <c r="G212" s="9" t="s">
        <v>52</v>
      </c>
      <c r="H212" s="9" t="s">
        <v>53</v>
      </c>
      <c r="I212" s="9" t="s">
        <v>54</v>
      </c>
      <c r="J212" s="26"/>
      <c r="K212" s="17"/>
      <c r="L212" s="17"/>
      <c r="M212" s="17"/>
      <c r="N212" s="17"/>
      <c r="O212" s="17"/>
      <c r="P212" s="17"/>
      <c r="Q212" s="17"/>
      <c r="R212" s="5"/>
      <c r="S212" s="5"/>
      <c r="T212" s="5"/>
      <c r="U212" s="5"/>
      <c r="V212" s="5"/>
      <c r="W212" s="5"/>
      <c r="X212" s="5"/>
      <c r="Y212" s="5"/>
      <c r="Z212" s="5"/>
      <c r="AA212" s="5"/>
      <c r="AB212" s="5"/>
      <c r="AC212" s="5"/>
      <c r="AD212" s="5"/>
    </row>
    <row r="213" spans="1:30" ht="14.5" x14ac:dyDescent="0.3">
      <c r="A213" s="76" t="s">
        <v>437</v>
      </c>
      <c r="B213" s="77" t="s">
        <v>441</v>
      </c>
      <c r="C213" s="79" t="s">
        <v>223</v>
      </c>
      <c r="D213" s="94" t="s">
        <v>227</v>
      </c>
      <c r="E213" s="15">
        <v>1</v>
      </c>
      <c r="F213" s="88" t="s">
        <v>232</v>
      </c>
      <c r="G213" s="35">
        <v>0</v>
      </c>
      <c r="H213" s="87">
        <v>2400</v>
      </c>
      <c r="I213" s="16">
        <f t="shared" ref="I213:I217" si="11">SUM(G213:H213)</f>
        <v>2400</v>
      </c>
      <c r="J213" s="26"/>
      <c r="K213" s="17"/>
      <c r="L213" s="17"/>
      <c r="M213" s="17"/>
      <c r="N213" s="17"/>
      <c r="O213" s="17"/>
      <c r="P213" s="17"/>
      <c r="Q213" s="17"/>
      <c r="R213" s="5"/>
      <c r="S213" s="5"/>
      <c r="T213" s="5"/>
      <c r="U213" s="5"/>
      <c r="V213" s="5"/>
      <c r="W213" s="5"/>
      <c r="X213" s="5"/>
      <c r="Y213" s="5"/>
      <c r="Z213" s="5"/>
      <c r="AA213" s="5"/>
      <c r="AB213" s="5"/>
      <c r="AC213" s="5"/>
      <c r="AD213" s="5"/>
    </row>
    <row r="214" spans="1:30" ht="14.5" x14ac:dyDescent="0.3">
      <c r="A214" s="76" t="s">
        <v>439</v>
      </c>
      <c r="B214" s="77" t="s">
        <v>441</v>
      </c>
      <c r="C214" s="91" t="s">
        <v>221</v>
      </c>
      <c r="D214" s="94" t="s">
        <v>227</v>
      </c>
      <c r="E214" s="15">
        <v>1</v>
      </c>
      <c r="F214" s="88" t="s">
        <v>253</v>
      </c>
      <c r="G214" s="35"/>
      <c r="H214" s="87">
        <v>1000</v>
      </c>
      <c r="I214" s="16">
        <f t="shared" si="11"/>
        <v>1000</v>
      </c>
      <c r="J214" s="26"/>
      <c r="K214" s="17"/>
      <c r="L214" s="17"/>
      <c r="M214" s="17"/>
      <c r="N214" s="17"/>
      <c r="O214" s="17"/>
      <c r="P214" s="17"/>
      <c r="Q214" s="17"/>
      <c r="R214" s="5"/>
      <c r="S214" s="5"/>
      <c r="T214" s="5"/>
      <c r="U214" s="5"/>
      <c r="V214" s="5"/>
      <c r="W214" s="5"/>
      <c r="X214" s="5"/>
      <c r="Y214" s="5"/>
      <c r="Z214" s="5"/>
      <c r="AA214" s="5"/>
      <c r="AB214" s="5"/>
      <c r="AC214" s="5"/>
      <c r="AD214" s="5"/>
    </row>
    <row r="215" spans="1:30" ht="14.5" x14ac:dyDescent="0.3">
      <c r="A215" s="76" t="s">
        <v>439</v>
      </c>
      <c r="B215" s="77" t="s">
        <v>441</v>
      </c>
      <c r="C215" s="79" t="s">
        <v>226</v>
      </c>
      <c r="D215" s="94" t="s">
        <v>407</v>
      </c>
      <c r="E215" s="15">
        <v>1</v>
      </c>
      <c r="F215" s="88" t="s">
        <v>288</v>
      </c>
      <c r="G215" s="35"/>
      <c r="H215" s="87">
        <v>1000</v>
      </c>
      <c r="I215" s="16">
        <f t="shared" si="11"/>
        <v>1000</v>
      </c>
      <c r="J215" s="26"/>
      <c r="K215" s="17"/>
      <c r="L215" s="17"/>
      <c r="M215" s="17"/>
      <c r="N215" s="17"/>
      <c r="O215" s="17"/>
      <c r="P215" s="17"/>
      <c r="Q215" s="17"/>
      <c r="R215" s="5"/>
      <c r="S215" s="5"/>
      <c r="T215" s="5"/>
      <c r="U215" s="5"/>
      <c r="V215" s="5"/>
      <c r="W215" s="5"/>
      <c r="X215" s="5"/>
      <c r="Y215" s="5"/>
      <c r="Z215" s="5"/>
      <c r="AA215" s="5"/>
      <c r="AB215" s="5"/>
      <c r="AC215" s="5"/>
      <c r="AD215" s="5"/>
    </row>
    <row r="216" spans="1:30" ht="14.5" x14ac:dyDescent="0.3">
      <c r="A216" s="76" t="s">
        <v>439</v>
      </c>
      <c r="B216" s="77" t="s">
        <v>441</v>
      </c>
      <c r="C216" s="79" t="s">
        <v>442</v>
      </c>
      <c r="D216" s="94" t="s">
        <v>407</v>
      </c>
      <c r="E216" s="15">
        <v>1</v>
      </c>
      <c r="F216" s="88" t="s">
        <v>443</v>
      </c>
      <c r="G216" s="35"/>
      <c r="H216" s="87">
        <v>1000</v>
      </c>
      <c r="I216" s="16">
        <f t="shared" si="11"/>
        <v>1000</v>
      </c>
      <c r="J216" s="26"/>
      <c r="K216" s="17"/>
      <c r="L216" s="17"/>
      <c r="M216" s="17"/>
      <c r="N216" s="17"/>
      <c r="O216" s="17"/>
      <c r="P216" s="17"/>
      <c r="Q216" s="17"/>
      <c r="R216" s="5"/>
      <c r="S216" s="5"/>
      <c r="T216" s="5"/>
      <c r="U216" s="5"/>
      <c r="V216" s="5"/>
      <c r="W216" s="5"/>
      <c r="X216" s="5"/>
      <c r="Y216" s="5"/>
      <c r="Z216" s="5"/>
      <c r="AA216" s="5"/>
      <c r="AB216" s="5"/>
      <c r="AC216" s="5"/>
      <c r="AD216" s="5"/>
    </row>
    <row r="217" spans="1:30" ht="14.5" x14ac:dyDescent="0.3">
      <c r="A217" s="76" t="s">
        <v>439</v>
      </c>
      <c r="B217" s="77" t="s">
        <v>441</v>
      </c>
      <c r="C217" s="79" t="s">
        <v>222</v>
      </c>
      <c r="D217" s="94" t="s">
        <v>227</v>
      </c>
      <c r="E217" s="15">
        <v>1</v>
      </c>
      <c r="F217" s="88" t="s">
        <v>252</v>
      </c>
      <c r="G217" s="35"/>
      <c r="H217" s="87">
        <v>1000</v>
      </c>
      <c r="I217" s="16">
        <f t="shared" si="11"/>
        <v>1000</v>
      </c>
      <c r="J217" s="26"/>
      <c r="K217" s="17"/>
      <c r="L217" s="17"/>
      <c r="M217" s="17"/>
      <c r="N217" s="17"/>
      <c r="O217" s="17"/>
      <c r="P217" s="17"/>
      <c r="Q217" s="17"/>
      <c r="R217" s="5"/>
      <c r="S217" s="5"/>
      <c r="T217" s="5"/>
      <c r="U217" s="5"/>
      <c r="V217" s="5"/>
      <c r="W217" s="5"/>
      <c r="X217" s="5"/>
      <c r="Y217" s="5"/>
      <c r="Z217" s="5"/>
      <c r="AA217" s="5"/>
      <c r="AB217" s="5"/>
      <c r="AC217" s="5"/>
      <c r="AD217" s="5"/>
    </row>
    <row r="218" spans="1:30" ht="14.5" x14ac:dyDescent="0.3">
      <c r="A218" s="182"/>
      <c r="B218" s="182"/>
      <c r="C218" s="182"/>
      <c r="D218" s="182"/>
      <c r="E218" s="182"/>
      <c r="F218" s="182"/>
      <c r="G218" s="182"/>
      <c r="H218" s="182"/>
      <c r="I218" s="183"/>
      <c r="J218" s="26"/>
      <c r="K218" s="17"/>
      <c r="L218" s="17"/>
      <c r="M218" s="17"/>
      <c r="N218" s="17"/>
      <c r="O218" s="17"/>
      <c r="P218" s="17"/>
      <c r="Q218" s="17"/>
      <c r="R218" s="5"/>
      <c r="S218" s="5"/>
      <c r="T218" s="5"/>
      <c r="U218" s="5"/>
      <c r="V218" s="5"/>
      <c r="W218" s="5"/>
      <c r="X218" s="5"/>
      <c r="Y218" s="5"/>
      <c r="Z218" s="5"/>
      <c r="AA218" s="5"/>
      <c r="AB218" s="5"/>
      <c r="AC218" s="5"/>
      <c r="AD218" s="5"/>
    </row>
    <row r="219" spans="1:30" ht="15" customHeight="1" x14ac:dyDescent="0.3">
      <c r="A219" s="169" t="s">
        <v>444</v>
      </c>
      <c r="B219" s="170"/>
      <c r="C219" s="170"/>
      <c r="D219" s="170"/>
      <c r="E219" s="170"/>
      <c r="F219" s="170"/>
      <c r="G219" s="170"/>
      <c r="H219" s="170"/>
      <c r="I219" s="171"/>
      <c r="J219" s="26"/>
      <c r="K219" s="17"/>
      <c r="L219" s="17"/>
      <c r="M219" s="17"/>
      <c r="N219" s="17"/>
      <c r="O219" s="17"/>
      <c r="P219" s="17"/>
      <c r="Q219" s="17"/>
      <c r="R219" s="5"/>
      <c r="S219" s="5"/>
      <c r="T219" s="5"/>
      <c r="U219" s="5"/>
      <c r="V219" s="5"/>
      <c r="W219" s="5"/>
      <c r="X219" s="5"/>
      <c r="Y219" s="5"/>
      <c r="Z219" s="5"/>
      <c r="AA219" s="5"/>
      <c r="AB219" s="5"/>
      <c r="AC219" s="5"/>
      <c r="AD219" s="5"/>
    </row>
    <row r="220" spans="1:30" ht="15" customHeight="1" x14ac:dyDescent="0.3">
      <c r="A220" s="9" t="s">
        <v>451</v>
      </c>
      <c r="B220" s="9" t="s">
        <v>452</v>
      </c>
      <c r="C220" s="9" t="s">
        <v>48</v>
      </c>
      <c r="D220" s="9" t="s">
        <v>49</v>
      </c>
      <c r="E220" s="9" t="s">
        <v>50</v>
      </c>
      <c r="F220" s="9" t="s">
        <v>51</v>
      </c>
      <c r="G220" s="9" t="s">
        <v>52</v>
      </c>
      <c r="H220" s="9" t="s">
        <v>53</v>
      </c>
      <c r="I220" s="9" t="s">
        <v>54</v>
      </c>
      <c r="J220" s="26"/>
      <c r="K220" s="17"/>
      <c r="L220" s="17"/>
      <c r="M220" s="17"/>
      <c r="N220" s="17"/>
      <c r="O220" s="17"/>
      <c r="P220" s="17"/>
      <c r="Q220" s="17"/>
      <c r="R220" s="5"/>
      <c r="S220" s="5"/>
      <c r="T220" s="5"/>
      <c r="U220" s="5"/>
      <c r="V220" s="5"/>
      <c r="W220" s="5"/>
      <c r="X220" s="5"/>
      <c r="Y220" s="5"/>
      <c r="Z220" s="5"/>
      <c r="AA220" s="5"/>
      <c r="AB220" s="5"/>
      <c r="AC220" s="5"/>
      <c r="AD220" s="5"/>
    </row>
    <row r="221" spans="1:30" ht="15" customHeight="1" x14ac:dyDescent="0.3">
      <c r="A221" s="76" t="s">
        <v>437</v>
      </c>
      <c r="B221" s="77" t="s">
        <v>445</v>
      </c>
      <c r="C221" s="79" t="s">
        <v>222</v>
      </c>
      <c r="D221" s="94" t="s">
        <v>407</v>
      </c>
      <c r="E221" s="15">
        <v>1</v>
      </c>
      <c r="F221" s="99" t="s">
        <v>446</v>
      </c>
      <c r="G221" s="35">
        <v>0</v>
      </c>
      <c r="H221" s="87">
        <v>2400</v>
      </c>
      <c r="I221" s="16">
        <f t="shared" ref="I221:I225" si="12">SUM(G221:H221)</f>
        <v>2400</v>
      </c>
      <c r="J221" s="26"/>
      <c r="K221" s="17"/>
      <c r="L221" s="17"/>
      <c r="M221" s="17"/>
      <c r="N221" s="17"/>
      <c r="O221" s="17"/>
      <c r="P221" s="17"/>
      <c r="Q221" s="17"/>
      <c r="R221" s="5"/>
      <c r="S221" s="5"/>
      <c r="T221" s="5"/>
      <c r="U221" s="5"/>
      <c r="V221" s="5"/>
      <c r="W221" s="5"/>
      <c r="X221" s="5"/>
      <c r="Y221" s="5"/>
      <c r="Z221" s="5"/>
      <c r="AA221" s="5"/>
      <c r="AB221" s="5"/>
      <c r="AC221" s="5"/>
      <c r="AD221" s="5"/>
    </row>
    <row r="222" spans="1:30" ht="15" customHeight="1" x14ac:dyDescent="0.3">
      <c r="A222" s="76" t="s">
        <v>439</v>
      </c>
      <c r="B222" s="77" t="s">
        <v>445</v>
      </c>
      <c r="C222" s="79" t="s">
        <v>222</v>
      </c>
      <c r="D222" s="94" t="s">
        <v>227</v>
      </c>
      <c r="E222" s="15">
        <v>1</v>
      </c>
      <c r="F222" s="119" t="s">
        <v>295</v>
      </c>
      <c r="G222" s="35"/>
      <c r="H222" s="87">
        <v>1000</v>
      </c>
      <c r="I222" s="16">
        <f t="shared" si="12"/>
        <v>1000</v>
      </c>
      <c r="J222" s="26"/>
      <c r="K222" s="17"/>
      <c r="L222" s="17"/>
      <c r="M222" s="17"/>
      <c r="N222" s="17"/>
      <c r="O222" s="17"/>
      <c r="P222" s="17"/>
      <c r="Q222" s="17"/>
      <c r="R222" s="5"/>
      <c r="S222" s="5"/>
      <c r="T222" s="5"/>
      <c r="U222" s="5"/>
      <c r="V222" s="5"/>
      <c r="W222" s="5"/>
      <c r="X222" s="5"/>
      <c r="Y222" s="5"/>
      <c r="Z222" s="5"/>
      <c r="AA222" s="5"/>
      <c r="AB222" s="5"/>
      <c r="AC222" s="5"/>
      <c r="AD222" s="5"/>
    </row>
    <row r="223" spans="1:30" ht="15" customHeight="1" x14ac:dyDescent="0.3">
      <c r="A223" s="76" t="s">
        <v>439</v>
      </c>
      <c r="B223" s="77" t="s">
        <v>445</v>
      </c>
      <c r="C223" s="79" t="s">
        <v>222</v>
      </c>
      <c r="D223" s="94" t="s">
        <v>407</v>
      </c>
      <c r="E223" s="15">
        <v>1</v>
      </c>
      <c r="F223" s="119" t="s">
        <v>298</v>
      </c>
      <c r="G223" s="35"/>
      <c r="H223" s="87">
        <v>1000</v>
      </c>
      <c r="I223" s="16">
        <f t="shared" si="12"/>
        <v>1000</v>
      </c>
      <c r="J223" s="26"/>
      <c r="K223" s="17"/>
      <c r="L223" s="17"/>
      <c r="M223" s="17"/>
      <c r="N223" s="17"/>
      <c r="O223" s="17"/>
      <c r="P223" s="17"/>
      <c r="Q223" s="17"/>
      <c r="R223" s="5"/>
      <c r="S223" s="5"/>
      <c r="T223" s="5"/>
      <c r="U223" s="5"/>
      <c r="V223" s="5"/>
      <c r="W223" s="5"/>
      <c r="X223" s="5"/>
      <c r="Y223" s="5"/>
      <c r="Z223" s="5"/>
      <c r="AA223" s="5"/>
      <c r="AB223" s="5"/>
      <c r="AC223" s="5"/>
      <c r="AD223" s="5"/>
    </row>
    <row r="224" spans="1:30" ht="14.5" x14ac:dyDescent="0.3">
      <c r="A224" s="76" t="s">
        <v>439</v>
      </c>
      <c r="B224" s="77" t="s">
        <v>445</v>
      </c>
      <c r="C224" s="79" t="s">
        <v>222</v>
      </c>
      <c r="D224" s="94" t="s">
        <v>227</v>
      </c>
      <c r="E224" s="15">
        <v>1</v>
      </c>
      <c r="F224" s="119" t="s">
        <v>374</v>
      </c>
      <c r="G224" s="35"/>
      <c r="H224" s="87">
        <v>1000</v>
      </c>
      <c r="I224" s="16">
        <f t="shared" si="12"/>
        <v>1000</v>
      </c>
      <c r="J224" s="26"/>
      <c r="K224" s="17"/>
      <c r="L224" s="17"/>
      <c r="M224" s="17"/>
      <c r="N224" s="17"/>
      <c r="O224" s="17"/>
      <c r="P224" s="17"/>
      <c r="Q224" s="17"/>
      <c r="R224" s="5"/>
      <c r="S224" s="5"/>
      <c r="T224" s="5"/>
      <c r="U224" s="5"/>
      <c r="V224" s="5"/>
      <c r="W224" s="5"/>
      <c r="X224" s="5"/>
      <c r="Y224" s="5"/>
      <c r="Z224" s="5"/>
      <c r="AA224" s="5"/>
      <c r="AB224" s="5"/>
      <c r="AC224" s="5"/>
      <c r="AD224" s="5"/>
    </row>
    <row r="225" spans="1:30" ht="14.5" x14ac:dyDescent="0.3">
      <c r="A225" s="76" t="s">
        <v>439</v>
      </c>
      <c r="B225" s="77" t="s">
        <v>445</v>
      </c>
      <c r="C225" s="79" t="s">
        <v>219</v>
      </c>
      <c r="D225" s="94" t="s">
        <v>407</v>
      </c>
      <c r="E225" s="15">
        <v>1</v>
      </c>
      <c r="F225" s="118" t="s">
        <v>356</v>
      </c>
      <c r="G225" s="35"/>
      <c r="H225" s="87">
        <v>1000</v>
      </c>
      <c r="I225" s="16">
        <f t="shared" si="12"/>
        <v>1000</v>
      </c>
      <c r="J225" s="26"/>
      <c r="K225" s="17"/>
      <c r="L225" s="17"/>
      <c r="M225" s="17"/>
      <c r="N225" s="17"/>
      <c r="O225" s="17"/>
      <c r="P225" s="17"/>
      <c r="Q225" s="17"/>
      <c r="R225" s="5"/>
      <c r="S225" s="5"/>
      <c r="T225" s="5"/>
      <c r="U225" s="5"/>
      <c r="V225" s="5"/>
      <c r="W225" s="5"/>
      <c r="X225" s="5"/>
      <c r="Y225" s="5"/>
      <c r="Z225" s="5"/>
      <c r="AA225" s="5"/>
      <c r="AB225" s="5"/>
      <c r="AC225" s="5"/>
      <c r="AD225" s="5"/>
    </row>
    <row r="226" spans="1:30" ht="42" x14ac:dyDescent="0.3">
      <c r="A226" s="19" t="s">
        <v>459</v>
      </c>
      <c r="B226" s="19" t="s">
        <v>460</v>
      </c>
      <c r="C226" s="20" t="s">
        <v>57</v>
      </c>
      <c r="D226" s="20" t="s">
        <v>58</v>
      </c>
      <c r="E226" s="20" t="s">
        <v>59</v>
      </c>
      <c r="F226" s="36"/>
      <c r="G226" s="20" t="s">
        <v>60</v>
      </c>
      <c r="H226" s="20" t="s">
        <v>61</v>
      </c>
      <c r="I226" s="20" t="s">
        <v>62</v>
      </c>
      <c r="J226" s="26"/>
      <c r="K226" s="6"/>
      <c r="L226" s="6"/>
      <c r="M226" s="6"/>
      <c r="N226" s="6"/>
      <c r="O226" s="6"/>
      <c r="P226" s="6"/>
      <c r="Q226" s="6"/>
      <c r="R226" s="37"/>
      <c r="S226" s="18"/>
      <c r="T226" s="18"/>
      <c r="U226" s="18"/>
      <c r="V226" s="18"/>
      <c r="W226" s="18"/>
      <c r="X226" s="18"/>
      <c r="Y226" s="18"/>
      <c r="Z226" s="18"/>
      <c r="AA226" s="18"/>
      <c r="AB226" s="18"/>
      <c r="AC226" s="18"/>
      <c r="AD226" s="18"/>
    </row>
    <row r="227" spans="1:30" ht="14.5" x14ac:dyDescent="0.3">
      <c r="A227" s="95" t="s">
        <v>453</v>
      </c>
      <c r="B227" s="96" t="s">
        <v>438</v>
      </c>
      <c r="C227" s="23">
        <f>SUMIFS($E$205:$E$209,$A$205:$A$209,"PRESIDENTE",$D$205:$D$209,"&lt;&gt;VAGO")</f>
        <v>1</v>
      </c>
      <c r="D227" s="23">
        <f>SUMIFS($E$205:$E$209,$A$205:$A$209,"PRESIDENTE",$D$205:$D$209,"VAGO")</f>
        <v>0</v>
      </c>
      <c r="E227" s="23">
        <f t="shared" ref="E227:E232" si="13">C227+D227</f>
        <v>1</v>
      </c>
      <c r="F227" s="24"/>
      <c r="G227" s="16">
        <f>SUMIF($A$205:$A$209,"PRESIDENTE",$G$205:$G$209)</f>
        <v>0</v>
      </c>
      <c r="H227" s="16">
        <f>SUMIF($A$205:$A$209,"PRESIDENTE",$H$205:$H$209)</f>
        <v>3000</v>
      </c>
      <c r="I227" s="16">
        <f>H227+G227</f>
        <v>3000</v>
      </c>
      <c r="J227" s="17"/>
      <c r="K227" s="6"/>
      <c r="L227" s="17"/>
      <c r="M227" s="17"/>
      <c r="N227" s="17"/>
      <c r="O227" s="17"/>
      <c r="P227" s="17"/>
      <c r="Q227" s="17"/>
      <c r="R227" s="5"/>
      <c r="S227" s="5"/>
      <c r="T227" s="5"/>
      <c r="U227" s="5"/>
      <c r="V227" s="5"/>
      <c r="W227" s="5"/>
      <c r="X227" s="5"/>
      <c r="Y227" s="5"/>
      <c r="Z227" s="5"/>
      <c r="AA227" s="5"/>
      <c r="AB227" s="5"/>
      <c r="AC227" s="5"/>
      <c r="AD227" s="5"/>
    </row>
    <row r="228" spans="1:30" ht="14.5" x14ac:dyDescent="0.3">
      <c r="A228" s="95" t="s">
        <v>454</v>
      </c>
      <c r="B228" s="96" t="s">
        <v>438</v>
      </c>
      <c r="C228" s="23">
        <f>SUMIFS($E$205:$E$209,$A$205:$A$209,"MEMBRO",$D$205:$D$209,"&lt;&gt;VAGO")</f>
        <v>4</v>
      </c>
      <c r="D228" s="23">
        <f>SUMIFS($E$205:$E$209,$A$205:$A$209,"MEMBRO",$D$205:$D$209,"VAGO")</f>
        <v>0</v>
      </c>
      <c r="E228" s="23">
        <f t="shared" si="13"/>
        <v>4</v>
      </c>
      <c r="F228" s="24"/>
      <c r="G228" s="16">
        <f>SUMIF($A$205:$A$209,"MEMBRO",$G$205:$G$209)</f>
        <v>0</v>
      </c>
      <c r="H228" s="16">
        <f>SUMIF($A$205:$A$209,"MEMBRO",$H$205:$H$209)</f>
        <v>4000</v>
      </c>
      <c r="I228" s="16">
        <f t="shared" ref="I228:I232" si="14">H228+G228</f>
        <v>4000</v>
      </c>
      <c r="J228" s="17"/>
      <c r="K228" s="6"/>
      <c r="L228" s="17"/>
      <c r="M228" s="17"/>
      <c r="N228" s="17"/>
      <c r="O228" s="17"/>
      <c r="P228" s="17"/>
      <c r="Q228" s="17"/>
      <c r="R228" s="5"/>
      <c r="S228" s="5"/>
      <c r="T228" s="5"/>
      <c r="U228" s="5"/>
      <c r="V228" s="5"/>
      <c r="W228" s="5"/>
      <c r="X228" s="5"/>
      <c r="Y228" s="5"/>
      <c r="Z228" s="5"/>
      <c r="AA228" s="5"/>
      <c r="AB228" s="5"/>
      <c r="AC228" s="5"/>
      <c r="AD228" s="5"/>
    </row>
    <row r="229" spans="1:30" ht="28" x14ac:dyDescent="0.3">
      <c r="A229" s="95" t="s">
        <v>455</v>
      </c>
      <c r="B229" s="96" t="s">
        <v>441</v>
      </c>
      <c r="C229" s="23">
        <f>SUMIFS($E$212:$E$217,$A$212:$A$217,"PRESIDENTE",$D$212:$D$217,"&lt;&gt;VAGO")</f>
        <v>1</v>
      </c>
      <c r="D229" s="23">
        <f>SUMIFS($E$212:$E$217,$A$212:$A$217,"PRESIDENTE",$D$212:$D$217,"VAGO")</f>
        <v>0</v>
      </c>
      <c r="E229" s="23">
        <f t="shared" si="13"/>
        <v>1</v>
      </c>
      <c r="F229" s="24"/>
      <c r="G229" s="16">
        <f>SUMIF($A$213:$A$218,"PRESIDENTE",$G$213:$G$218)</f>
        <v>0</v>
      </c>
      <c r="H229" s="16">
        <f>SUMIF($A$213:$A$218,"PRESIDENTE",$H$213:$H$218)</f>
        <v>2400</v>
      </c>
      <c r="I229" s="16">
        <f t="shared" si="14"/>
        <v>2400</v>
      </c>
      <c r="J229" s="17"/>
      <c r="K229" s="6"/>
      <c r="L229" s="17"/>
      <c r="M229" s="17"/>
      <c r="N229" s="17"/>
      <c r="O229" s="17"/>
      <c r="P229" s="17"/>
      <c r="Q229" s="17"/>
      <c r="R229" s="5"/>
      <c r="S229" s="5"/>
      <c r="T229" s="5"/>
      <c r="U229" s="5"/>
      <c r="V229" s="5"/>
      <c r="W229" s="5"/>
      <c r="X229" s="5"/>
      <c r="Y229" s="5"/>
      <c r="Z229" s="5"/>
      <c r="AA229" s="5"/>
      <c r="AB229" s="5"/>
      <c r="AC229" s="5"/>
      <c r="AD229" s="5"/>
    </row>
    <row r="230" spans="1:30" ht="28" x14ac:dyDescent="0.3">
      <c r="A230" s="95" t="s">
        <v>456</v>
      </c>
      <c r="B230" s="96" t="s">
        <v>441</v>
      </c>
      <c r="C230" s="23">
        <f>SUMIFS($E$212:$E$218,$A$212:$A$218,"MEMBRO",$D$212:$D$218,"&lt;&gt;VAGO")</f>
        <v>4</v>
      </c>
      <c r="D230" s="23">
        <f>SUMIFS($E$212:$E$217,$A$212:$A$217,"MEMBRO",$D$212:$D$217,"VAGO")</f>
        <v>0</v>
      </c>
      <c r="E230" s="23">
        <f t="shared" si="13"/>
        <v>4</v>
      </c>
      <c r="F230" s="24"/>
      <c r="G230" s="16">
        <f>SUMIF($A$213:$A$218,"MEMBRO",$G$213:$G$218)</f>
        <v>0</v>
      </c>
      <c r="H230" s="16">
        <f>SUMIF($A$213:$A$218,"MEMBRO",$H$213:$H$218)</f>
        <v>4000</v>
      </c>
      <c r="I230" s="16">
        <f t="shared" si="14"/>
        <v>4000</v>
      </c>
      <c r="J230" s="17"/>
      <c r="K230" s="6"/>
      <c r="L230" s="17"/>
      <c r="M230" s="17"/>
      <c r="N230" s="17"/>
      <c r="O230" s="17"/>
      <c r="P230" s="17"/>
      <c r="Q230" s="17"/>
      <c r="R230" s="5"/>
      <c r="S230" s="5"/>
      <c r="T230" s="5"/>
      <c r="U230" s="5"/>
      <c r="V230" s="5"/>
      <c r="W230" s="5"/>
      <c r="X230" s="5"/>
      <c r="Y230" s="5"/>
      <c r="Z230" s="5"/>
      <c r="AA230" s="5"/>
      <c r="AB230" s="5"/>
      <c r="AC230" s="5"/>
      <c r="AD230" s="5"/>
    </row>
    <row r="231" spans="1:30" ht="14.5" x14ac:dyDescent="0.3">
      <c r="A231" s="95" t="s">
        <v>457</v>
      </c>
      <c r="B231" s="96" t="s">
        <v>445</v>
      </c>
      <c r="C231" s="23">
        <f>SUMIFS($E$220:$E$225,$A$220:$A$225,"PRESIDENTE",$D$220:$D$225,"&lt;&gt;VAGO")</f>
        <v>1</v>
      </c>
      <c r="D231" s="23">
        <f>SUMIFS($E$220:$E$225,$A$220:$A$225,"PRESIDENTE",$D$220:$D$225,"VAGO")</f>
        <v>0</v>
      </c>
      <c r="E231" s="23">
        <f t="shared" si="13"/>
        <v>1</v>
      </c>
      <c r="F231" s="24"/>
      <c r="G231" s="16">
        <f>SUMIF($A$220:$A$225,"PRESIDENTE",$G$220:$G$225)</f>
        <v>0</v>
      </c>
      <c r="H231" s="16">
        <f>SUMIF($A$220:$A$225,"PRESIDENTE",$H$220:$H$225)</f>
        <v>2400</v>
      </c>
      <c r="I231" s="16">
        <f t="shared" si="14"/>
        <v>2400</v>
      </c>
      <c r="J231" s="17"/>
      <c r="K231" s="6"/>
      <c r="L231" s="17"/>
      <c r="M231" s="17"/>
      <c r="N231" s="17"/>
      <c r="O231" s="17"/>
      <c r="P231" s="17"/>
      <c r="Q231" s="17"/>
      <c r="R231" s="5"/>
      <c r="S231" s="5"/>
      <c r="T231" s="5"/>
      <c r="U231" s="5"/>
      <c r="V231" s="5"/>
      <c r="W231" s="5"/>
      <c r="X231" s="5"/>
      <c r="Y231" s="5"/>
      <c r="Z231" s="5"/>
      <c r="AA231" s="5"/>
      <c r="AB231" s="5"/>
      <c r="AC231" s="5"/>
      <c r="AD231" s="5"/>
    </row>
    <row r="232" spans="1:30" ht="14.5" x14ac:dyDescent="0.3">
      <c r="A232" s="95" t="s">
        <v>458</v>
      </c>
      <c r="B232" s="96" t="s">
        <v>445</v>
      </c>
      <c r="C232" s="23">
        <f>SUMIFS($E$220:$E$225,$A$220:$A$225,"MEMBRO",$D$220:$D$225,"&lt;&gt;VAGO")</f>
        <v>4</v>
      </c>
      <c r="D232" s="23">
        <f>SUMIFS($E$220:$E$225,$A$220:$A$225,"MEMBRO",$D$220:$D$225,"VAGO")</f>
        <v>0</v>
      </c>
      <c r="E232" s="23">
        <f t="shared" si="13"/>
        <v>4</v>
      </c>
      <c r="F232" s="24"/>
      <c r="G232" s="16">
        <f>SUMIF($A$220:$A$225,"MEMBRO",$G$205:$G$225)</f>
        <v>0</v>
      </c>
      <c r="H232" s="16">
        <f>SUMIF($A$220:$A$225,"MEMBRO",$H$220:$H$225)</f>
        <v>4000</v>
      </c>
      <c r="I232" s="16">
        <f t="shared" si="14"/>
        <v>4000</v>
      </c>
      <c r="J232" s="17"/>
      <c r="K232" s="6"/>
      <c r="L232" s="17"/>
      <c r="M232" s="17"/>
      <c r="N232" s="17"/>
      <c r="O232" s="17"/>
      <c r="P232" s="17"/>
      <c r="Q232" s="17"/>
      <c r="R232" s="5"/>
      <c r="S232" s="5"/>
      <c r="T232" s="5"/>
      <c r="U232" s="5"/>
      <c r="V232" s="5"/>
      <c r="W232" s="5"/>
      <c r="X232" s="5"/>
      <c r="Y232" s="5"/>
      <c r="Z232" s="5"/>
      <c r="AA232" s="5"/>
      <c r="AB232" s="5"/>
      <c r="AC232" s="5"/>
      <c r="AD232" s="5"/>
    </row>
    <row r="233" spans="1:30" ht="42" x14ac:dyDescent="0.3">
      <c r="A233" s="19" t="s">
        <v>482</v>
      </c>
      <c r="B233" s="36"/>
      <c r="C233" s="20">
        <f>SUM(C227:C232)</f>
        <v>15</v>
      </c>
      <c r="D233" s="20">
        <f>SUM(D227:D232)</f>
        <v>0</v>
      </c>
      <c r="E233" s="20">
        <f>SUM(E227:E232)</f>
        <v>15</v>
      </c>
      <c r="F233" s="36"/>
      <c r="G233" s="39">
        <f>SUM(G227:G232)</f>
        <v>0</v>
      </c>
      <c r="H233" s="39">
        <f>SUM(H227:H232)</f>
        <v>19800</v>
      </c>
      <c r="I233" s="39">
        <f>SUM(I227:I232)</f>
        <v>19800</v>
      </c>
      <c r="J233" s="17"/>
      <c r="K233" s="6"/>
      <c r="L233" s="17"/>
      <c r="M233" s="17"/>
      <c r="N233" s="17"/>
      <c r="O233" s="17"/>
      <c r="P233" s="17"/>
      <c r="Q233" s="17"/>
      <c r="R233" s="5"/>
      <c r="S233" s="5"/>
      <c r="T233" s="5"/>
      <c r="U233" s="5"/>
      <c r="V233" s="5"/>
      <c r="W233" s="5"/>
      <c r="X233" s="5"/>
      <c r="Y233" s="5"/>
      <c r="Z233" s="5"/>
      <c r="AA233" s="5"/>
      <c r="AB233" s="5"/>
      <c r="AC233" s="5"/>
      <c r="AD233" s="5"/>
    </row>
    <row r="234" spans="1:30" ht="45" customHeight="1" x14ac:dyDescent="0.3">
      <c r="A234" s="31"/>
      <c r="B234" s="31"/>
      <c r="C234" s="31"/>
      <c r="D234" s="31"/>
      <c r="E234" s="31"/>
      <c r="F234" s="31"/>
      <c r="G234" s="31"/>
      <c r="H234" s="31"/>
      <c r="I234" s="6"/>
      <c r="J234" s="17"/>
      <c r="K234" s="6"/>
      <c r="L234" s="17"/>
      <c r="M234" s="17"/>
      <c r="N234" s="17"/>
      <c r="O234" s="17"/>
      <c r="P234" s="17"/>
      <c r="Q234" s="17"/>
      <c r="R234" s="5"/>
      <c r="S234" s="5"/>
      <c r="T234" s="5"/>
      <c r="U234" s="5"/>
      <c r="V234" s="5"/>
      <c r="W234" s="5"/>
      <c r="X234" s="5"/>
      <c r="Y234" s="5"/>
      <c r="Z234" s="5"/>
      <c r="AA234" s="5"/>
      <c r="AB234" s="5"/>
      <c r="AC234" s="5"/>
      <c r="AD234" s="5"/>
    </row>
    <row r="235" spans="1:30" ht="30" customHeight="1" x14ac:dyDescent="0.3">
      <c r="A235" s="169" t="s">
        <v>476</v>
      </c>
      <c r="B235" s="173"/>
      <c r="C235" s="173"/>
      <c r="D235" s="173"/>
      <c r="E235" s="173"/>
      <c r="F235" s="173"/>
      <c r="G235" s="173"/>
      <c r="H235" s="173"/>
      <c r="I235" s="174"/>
      <c r="J235" s="17"/>
      <c r="K235" s="6"/>
      <c r="L235" s="17"/>
      <c r="M235" s="17"/>
      <c r="N235" s="17"/>
      <c r="O235" s="17"/>
      <c r="P235" s="17"/>
      <c r="Q235" s="17"/>
      <c r="R235" s="5"/>
      <c r="S235" s="5"/>
      <c r="T235" s="5"/>
      <c r="U235" s="5"/>
      <c r="V235" s="5"/>
      <c r="W235" s="5"/>
      <c r="X235" s="5"/>
      <c r="Y235" s="5"/>
      <c r="Z235" s="5"/>
      <c r="AA235" s="5"/>
      <c r="AB235" s="5"/>
      <c r="AC235" s="5"/>
      <c r="AD235" s="5"/>
    </row>
    <row r="236" spans="1:30" ht="30" customHeight="1" x14ac:dyDescent="0.3">
      <c r="A236" s="169" t="s">
        <v>477</v>
      </c>
      <c r="B236" s="170"/>
      <c r="C236" s="170"/>
      <c r="D236" s="170"/>
      <c r="E236" s="170"/>
      <c r="F236" s="170"/>
      <c r="G236" s="170"/>
      <c r="H236" s="170"/>
      <c r="I236" s="171"/>
      <c r="J236" s="17"/>
      <c r="K236" s="6"/>
      <c r="L236" s="17"/>
      <c r="M236" s="17"/>
      <c r="N236" s="17"/>
      <c r="O236" s="17"/>
      <c r="P236" s="17"/>
      <c r="Q236" s="17"/>
      <c r="R236" s="5"/>
      <c r="S236" s="5"/>
      <c r="T236" s="5"/>
      <c r="U236" s="5"/>
      <c r="V236" s="5"/>
      <c r="W236" s="5"/>
      <c r="X236" s="5"/>
      <c r="Y236" s="5"/>
      <c r="Z236" s="5"/>
      <c r="AA236" s="5"/>
      <c r="AB236" s="5"/>
      <c r="AC236" s="5"/>
      <c r="AD236" s="5"/>
    </row>
    <row r="237" spans="1:30" ht="30" customHeight="1" x14ac:dyDescent="0.3">
      <c r="A237" s="9" t="s">
        <v>451</v>
      </c>
      <c r="B237" s="9" t="s">
        <v>452</v>
      </c>
      <c r="C237" s="9" t="s">
        <v>48</v>
      </c>
      <c r="D237" s="9" t="s">
        <v>479</v>
      </c>
      <c r="E237" s="9" t="s">
        <v>50</v>
      </c>
      <c r="F237" s="9" t="s">
        <v>51</v>
      </c>
      <c r="G237" s="9" t="s">
        <v>52</v>
      </c>
      <c r="H237" s="9" t="s">
        <v>53</v>
      </c>
      <c r="I237" s="9" t="s">
        <v>54</v>
      </c>
      <c r="J237" s="17"/>
      <c r="K237" s="6"/>
      <c r="L237" s="17"/>
      <c r="M237" s="17"/>
      <c r="N237" s="17"/>
      <c r="O237" s="17"/>
      <c r="P237" s="17"/>
      <c r="Q237" s="17"/>
      <c r="R237" s="5"/>
      <c r="S237" s="5"/>
      <c r="T237" s="5"/>
      <c r="U237" s="5"/>
      <c r="V237" s="5"/>
      <c r="W237" s="5"/>
      <c r="X237" s="5"/>
      <c r="Y237" s="5"/>
      <c r="Z237" s="5"/>
      <c r="AA237" s="5"/>
      <c r="AB237" s="5"/>
      <c r="AC237" s="5"/>
      <c r="AD237" s="5"/>
    </row>
    <row r="238" spans="1:30" ht="30" customHeight="1" x14ac:dyDescent="0.3">
      <c r="A238" s="76" t="s">
        <v>437</v>
      </c>
      <c r="B238" s="77" t="s">
        <v>463</v>
      </c>
      <c r="C238" s="98" t="s">
        <v>478</v>
      </c>
      <c r="D238" s="94" t="s">
        <v>489</v>
      </c>
      <c r="E238" s="15">
        <v>1</v>
      </c>
      <c r="F238" s="88" t="s">
        <v>467</v>
      </c>
      <c r="G238" s="35">
        <v>0</v>
      </c>
      <c r="H238" s="87">
        <v>4341.5600000000004</v>
      </c>
      <c r="I238" s="16">
        <f t="shared" ref="I238:I245" si="15">SUM(G238:H238)</f>
        <v>4341.5600000000004</v>
      </c>
      <c r="J238" s="17"/>
      <c r="K238" s="6"/>
      <c r="L238" s="17"/>
      <c r="M238" s="17"/>
      <c r="N238" s="17"/>
      <c r="O238" s="17"/>
      <c r="P238" s="17"/>
      <c r="Q238" s="17"/>
      <c r="R238" s="5"/>
      <c r="S238" s="5"/>
      <c r="T238" s="5"/>
      <c r="U238" s="5"/>
      <c r="V238" s="5"/>
      <c r="W238" s="5"/>
      <c r="X238" s="5"/>
      <c r="Y238" s="5"/>
      <c r="Z238" s="5"/>
      <c r="AA238" s="5"/>
      <c r="AB238" s="5"/>
      <c r="AC238" s="5"/>
      <c r="AD238" s="5"/>
    </row>
    <row r="239" spans="1:30" ht="30" customHeight="1" x14ac:dyDescent="0.3">
      <c r="A239" s="76" t="s">
        <v>439</v>
      </c>
      <c r="B239" s="77" t="s">
        <v>463</v>
      </c>
      <c r="C239" s="98" t="s">
        <v>478</v>
      </c>
      <c r="D239" s="94" t="s">
        <v>489</v>
      </c>
      <c r="E239" s="15">
        <v>1</v>
      </c>
      <c r="F239" s="88" t="s">
        <v>462</v>
      </c>
      <c r="G239" s="35">
        <v>0</v>
      </c>
      <c r="H239" s="87">
        <v>4341.5600000000004</v>
      </c>
      <c r="I239" s="16">
        <f t="shared" si="15"/>
        <v>4341.5600000000004</v>
      </c>
      <c r="J239" s="17"/>
      <c r="K239" s="6"/>
      <c r="L239" s="17"/>
      <c r="M239" s="17"/>
      <c r="N239" s="17"/>
      <c r="O239" s="17"/>
      <c r="P239" s="17"/>
      <c r="Q239" s="17"/>
      <c r="R239" s="5"/>
      <c r="S239" s="5"/>
      <c r="T239" s="5"/>
      <c r="U239" s="5"/>
      <c r="V239" s="5"/>
      <c r="W239" s="5"/>
      <c r="X239" s="5"/>
      <c r="Y239" s="5"/>
      <c r="Z239" s="5"/>
      <c r="AA239" s="5"/>
      <c r="AB239" s="5"/>
      <c r="AC239" s="5"/>
      <c r="AD239" s="5"/>
    </row>
    <row r="240" spans="1:30" ht="30" customHeight="1" x14ac:dyDescent="0.3">
      <c r="A240" s="76" t="s">
        <v>439</v>
      </c>
      <c r="B240" s="77" t="s">
        <v>463</v>
      </c>
      <c r="C240" s="98" t="s">
        <v>478</v>
      </c>
      <c r="D240" s="94" t="s">
        <v>489</v>
      </c>
      <c r="E240" s="15">
        <v>1</v>
      </c>
      <c r="F240" s="88" t="s">
        <v>464</v>
      </c>
      <c r="G240" s="35">
        <v>0</v>
      </c>
      <c r="H240" s="87">
        <v>4341.5600000000004</v>
      </c>
      <c r="I240" s="16">
        <f t="shared" si="15"/>
        <v>4341.5600000000004</v>
      </c>
      <c r="J240" s="17"/>
      <c r="K240" s="6"/>
      <c r="L240" s="17"/>
      <c r="M240" s="17"/>
      <c r="N240" s="17"/>
      <c r="O240" s="17"/>
      <c r="P240" s="17"/>
      <c r="Q240" s="17"/>
      <c r="R240" s="5"/>
      <c r="S240" s="5"/>
      <c r="T240" s="5"/>
      <c r="U240" s="5"/>
      <c r="V240" s="5"/>
      <c r="W240" s="5"/>
      <c r="X240" s="5"/>
      <c r="Y240" s="5"/>
      <c r="Z240" s="5"/>
      <c r="AA240" s="5"/>
      <c r="AB240" s="5"/>
      <c r="AC240" s="5"/>
      <c r="AD240" s="5"/>
    </row>
    <row r="241" spans="1:30" ht="30" customHeight="1" x14ac:dyDescent="0.3">
      <c r="A241" s="76" t="s">
        <v>439</v>
      </c>
      <c r="B241" s="77" t="s">
        <v>463</v>
      </c>
      <c r="C241" s="98" t="s">
        <v>478</v>
      </c>
      <c r="D241" s="94" t="s">
        <v>489</v>
      </c>
      <c r="E241" s="15">
        <v>1</v>
      </c>
      <c r="F241" s="88" t="s">
        <v>465</v>
      </c>
      <c r="G241" s="35">
        <v>0</v>
      </c>
      <c r="H241" s="87">
        <v>4341.5600000000004</v>
      </c>
      <c r="I241" s="16">
        <f t="shared" si="15"/>
        <v>4341.5600000000004</v>
      </c>
      <c r="J241" s="17"/>
      <c r="K241" s="6"/>
      <c r="L241" s="17"/>
      <c r="M241" s="17"/>
      <c r="N241" s="17"/>
      <c r="O241" s="17"/>
      <c r="P241" s="17"/>
      <c r="Q241" s="17"/>
      <c r="R241" s="5"/>
      <c r="S241" s="5"/>
      <c r="T241" s="5"/>
      <c r="U241" s="5"/>
      <c r="V241" s="5"/>
      <c r="W241" s="5"/>
      <c r="X241" s="5"/>
      <c r="Y241" s="5"/>
      <c r="Z241" s="5"/>
      <c r="AA241" s="5"/>
      <c r="AB241" s="5"/>
      <c r="AC241" s="5"/>
      <c r="AD241" s="5"/>
    </row>
    <row r="242" spans="1:30" ht="30" customHeight="1" x14ac:dyDescent="0.3">
      <c r="A242" s="76" t="s">
        <v>439</v>
      </c>
      <c r="B242" s="77" t="s">
        <v>463</v>
      </c>
      <c r="C242" s="98" t="s">
        <v>478</v>
      </c>
      <c r="D242" s="94" t="s">
        <v>489</v>
      </c>
      <c r="E242" s="15">
        <v>1</v>
      </c>
      <c r="F242" s="88" t="s">
        <v>466</v>
      </c>
      <c r="G242" s="35">
        <v>0</v>
      </c>
      <c r="H242" s="87">
        <v>4341.5600000000004</v>
      </c>
      <c r="I242" s="16">
        <f t="shared" si="15"/>
        <v>4341.5600000000004</v>
      </c>
      <c r="J242" s="17"/>
      <c r="K242" s="6"/>
      <c r="L242" s="17"/>
      <c r="M242" s="17"/>
      <c r="N242" s="17"/>
      <c r="O242" s="17"/>
      <c r="P242" s="17"/>
      <c r="Q242" s="17"/>
      <c r="R242" s="5"/>
      <c r="S242" s="5"/>
      <c r="T242" s="5"/>
      <c r="U242" s="5"/>
      <c r="V242" s="5"/>
      <c r="W242" s="5"/>
      <c r="X242" s="5"/>
      <c r="Y242" s="5"/>
      <c r="Z242" s="5"/>
      <c r="AA242" s="5"/>
      <c r="AB242" s="5"/>
      <c r="AC242" s="5"/>
      <c r="AD242" s="5"/>
    </row>
    <row r="243" spans="1:30" ht="30" customHeight="1" x14ac:dyDescent="0.3">
      <c r="A243" s="76" t="s">
        <v>439</v>
      </c>
      <c r="B243" s="77" t="s">
        <v>463</v>
      </c>
      <c r="C243" s="98" t="s">
        <v>478</v>
      </c>
      <c r="D243" s="94" t="s">
        <v>489</v>
      </c>
      <c r="E243" s="15">
        <v>1</v>
      </c>
      <c r="F243" s="88" t="s">
        <v>419</v>
      </c>
      <c r="G243" s="35">
        <v>0</v>
      </c>
      <c r="H243" s="87">
        <v>4341.5600000000004</v>
      </c>
      <c r="I243" s="16">
        <f t="shared" si="15"/>
        <v>4341.5600000000004</v>
      </c>
      <c r="J243" s="17"/>
      <c r="K243" s="6"/>
      <c r="L243" s="17"/>
      <c r="M243" s="17"/>
      <c r="N243" s="17"/>
      <c r="O243" s="17"/>
      <c r="P243" s="17"/>
      <c r="Q243" s="17"/>
      <c r="R243" s="5"/>
      <c r="S243" s="5"/>
      <c r="T243" s="5"/>
      <c r="U243" s="5"/>
      <c r="V243" s="5"/>
      <c r="W243" s="5"/>
      <c r="X243" s="5"/>
      <c r="Y243" s="5"/>
      <c r="Z243" s="5"/>
      <c r="AA243" s="5"/>
      <c r="AB243" s="5"/>
      <c r="AC243" s="5"/>
      <c r="AD243" s="5"/>
    </row>
    <row r="244" spans="1:30" ht="30" customHeight="1" x14ac:dyDescent="0.3">
      <c r="A244" s="76" t="s">
        <v>439</v>
      </c>
      <c r="B244" s="77" t="s">
        <v>463</v>
      </c>
      <c r="C244" s="98" t="s">
        <v>478</v>
      </c>
      <c r="D244" s="94" t="s">
        <v>489</v>
      </c>
      <c r="E244" s="15">
        <v>1</v>
      </c>
      <c r="F244" s="88" t="s">
        <v>468</v>
      </c>
      <c r="G244" s="35">
        <v>0</v>
      </c>
      <c r="H244" s="87">
        <v>4341.5600000000004</v>
      </c>
      <c r="I244" s="16">
        <f t="shared" si="15"/>
        <v>4341.5600000000004</v>
      </c>
      <c r="J244" s="17"/>
      <c r="K244" s="6"/>
      <c r="L244" s="17"/>
      <c r="M244" s="17"/>
      <c r="N244" s="17"/>
      <c r="O244" s="17"/>
      <c r="P244" s="17"/>
      <c r="Q244" s="17"/>
      <c r="R244" s="5"/>
      <c r="S244" s="5"/>
      <c r="T244" s="5"/>
      <c r="U244" s="5"/>
      <c r="V244" s="5"/>
      <c r="W244" s="5"/>
      <c r="X244" s="5"/>
      <c r="Y244" s="5"/>
      <c r="Z244" s="5"/>
      <c r="AA244" s="5"/>
      <c r="AB244" s="5"/>
      <c r="AC244" s="5"/>
      <c r="AD244" s="5"/>
    </row>
    <row r="245" spans="1:30" ht="30" customHeight="1" x14ac:dyDescent="0.3">
      <c r="A245" s="76" t="s">
        <v>439</v>
      </c>
      <c r="B245" s="77" t="s">
        <v>463</v>
      </c>
      <c r="C245" s="98" t="s">
        <v>478</v>
      </c>
      <c r="D245" s="94" t="s">
        <v>489</v>
      </c>
      <c r="E245" s="15">
        <v>1</v>
      </c>
      <c r="F245" s="88" t="s">
        <v>469</v>
      </c>
      <c r="G245" s="35">
        <v>0</v>
      </c>
      <c r="H245" s="87">
        <v>4341.5600000000004</v>
      </c>
      <c r="I245" s="16">
        <f t="shared" si="15"/>
        <v>4341.5600000000004</v>
      </c>
      <c r="J245" s="17"/>
      <c r="K245" s="6"/>
      <c r="L245" s="17"/>
      <c r="M245" s="17"/>
      <c r="N245" s="17"/>
      <c r="O245" s="17"/>
      <c r="P245" s="17"/>
      <c r="Q245" s="17"/>
      <c r="R245" s="5"/>
      <c r="S245" s="5"/>
      <c r="T245" s="5"/>
      <c r="U245" s="5"/>
      <c r="V245" s="5"/>
      <c r="W245" s="5"/>
      <c r="X245" s="5"/>
      <c r="Y245" s="5"/>
      <c r="Z245" s="5"/>
      <c r="AA245" s="5"/>
      <c r="AB245" s="5"/>
      <c r="AC245" s="5"/>
      <c r="AD245" s="5"/>
    </row>
    <row r="246" spans="1:30" ht="30" customHeight="1" x14ac:dyDescent="0.3">
      <c r="A246" s="19" t="s">
        <v>480</v>
      </c>
      <c r="B246" s="19" t="s">
        <v>460</v>
      </c>
      <c r="C246" s="20" t="s">
        <v>57</v>
      </c>
      <c r="D246" s="20" t="s">
        <v>58</v>
      </c>
      <c r="E246" s="20" t="s">
        <v>59</v>
      </c>
      <c r="F246" s="36"/>
      <c r="G246" s="20" t="s">
        <v>60</v>
      </c>
      <c r="H246" s="20" t="s">
        <v>61</v>
      </c>
      <c r="I246" s="20" t="s">
        <v>62</v>
      </c>
      <c r="J246" s="17"/>
      <c r="K246" s="6"/>
      <c r="L246" s="17"/>
      <c r="M246" s="17"/>
      <c r="N246" s="17"/>
      <c r="O246" s="17"/>
      <c r="P246" s="17"/>
      <c r="Q246" s="17"/>
      <c r="R246" s="5"/>
      <c r="S246" s="5"/>
      <c r="T246" s="5"/>
      <c r="U246" s="5"/>
      <c r="V246" s="5"/>
      <c r="W246" s="5"/>
      <c r="X246" s="5"/>
      <c r="Y246" s="5"/>
      <c r="Z246" s="5"/>
      <c r="AA246" s="5"/>
      <c r="AB246" s="5"/>
      <c r="AC246" s="5"/>
      <c r="AD246" s="5"/>
    </row>
    <row r="247" spans="1:30" ht="30" customHeight="1" x14ac:dyDescent="0.3">
      <c r="A247" s="95" t="s">
        <v>437</v>
      </c>
      <c r="B247" s="96" t="s">
        <v>463</v>
      </c>
      <c r="C247" s="23">
        <f>SUMIFS($E$238:$E$245,$A$238:$A$245,"PRESIDENTE",$E$238:$E$245,"&lt;&gt;VAGO")</f>
        <v>1</v>
      </c>
      <c r="D247" s="23">
        <f>SUMIFS($E$238:$E$245,$A$238:$A$245,"PRESIDENTE",$E$238:$E$245,"VAGO")</f>
        <v>0</v>
      </c>
      <c r="E247" s="23">
        <f t="shared" ref="E247:E248" si="16">C247+D247</f>
        <v>1</v>
      </c>
      <c r="F247" s="24"/>
      <c r="G247" s="16">
        <f>SUMIF($A$238:$A$245,"PRESIDENTE",$G$238:$G$245)</f>
        <v>0</v>
      </c>
      <c r="H247" s="16">
        <f>SUMIF($A$238:$A$245,"PRESIDENTE",$H$238:$H$245)</f>
        <v>4341.5600000000004</v>
      </c>
      <c r="I247" s="16">
        <f>H247+G247</f>
        <v>4341.5600000000004</v>
      </c>
      <c r="J247" s="17"/>
      <c r="K247" s="6"/>
      <c r="L247" s="17"/>
      <c r="M247" s="17"/>
      <c r="N247" s="17"/>
      <c r="O247" s="17"/>
      <c r="P247" s="17"/>
      <c r="Q247" s="17"/>
      <c r="R247" s="5"/>
      <c r="S247" s="5"/>
      <c r="T247" s="5"/>
      <c r="U247" s="5"/>
      <c r="V247" s="5"/>
      <c r="W247" s="5"/>
      <c r="X247" s="5"/>
      <c r="Y247" s="5"/>
      <c r="Z247" s="5"/>
      <c r="AA247" s="5"/>
      <c r="AB247" s="5"/>
      <c r="AC247" s="5"/>
      <c r="AD247" s="5"/>
    </row>
    <row r="248" spans="1:30" ht="30" customHeight="1" x14ac:dyDescent="0.3">
      <c r="A248" s="95" t="s">
        <v>439</v>
      </c>
      <c r="B248" s="96" t="s">
        <v>438</v>
      </c>
      <c r="C248" s="23">
        <f>SUMIFS($E$238:$E$245,$A$238:$A$245,"MEMBRO",$E$238:$E$245,"&lt;&gt;VAGO")</f>
        <v>7</v>
      </c>
      <c r="D248" s="23">
        <f>SUMIFS($E$238:$E$245,$A$238:$A$245,"MEMBRO",$E$238:$E$245,"VAGO")</f>
        <v>0</v>
      </c>
      <c r="E248" s="23">
        <f t="shared" si="16"/>
        <v>7</v>
      </c>
      <c r="F248" s="24"/>
      <c r="G248" s="16">
        <f>SUMIF($A$238:$A$245,"MEMBRO",$G$238:$G$245)</f>
        <v>0</v>
      </c>
      <c r="H248" s="16">
        <f>SUMIF($A$238:$A$245,"MEMBRO",$H$238:$H$245)</f>
        <v>30390.920000000006</v>
      </c>
      <c r="I248" s="16">
        <f t="shared" ref="I248" si="17">H248+G248</f>
        <v>30390.920000000006</v>
      </c>
      <c r="J248" s="17"/>
      <c r="K248" s="6"/>
      <c r="L248" s="17"/>
      <c r="M248" s="17"/>
      <c r="N248" s="17"/>
      <c r="O248" s="17"/>
      <c r="P248" s="17"/>
      <c r="Q248" s="17"/>
      <c r="R248" s="5"/>
      <c r="S248" s="5"/>
      <c r="T248" s="5"/>
      <c r="U248" s="5"/>
      <c r="V248" s="5"/>
      <c r="W248" s="5"/>
      <c r="X248" s="5"/>
      <c r="Y248" s="5"/>
      <c r="Z248" s="5"/>
      <c r="AA248" s="5"/>
      <c r="AB248" s="5"/>
      <c r="AC248" s="5"/>
      <c r="AD248" s="5"/>
    </row>
    <row r="249" spans="1:30" ht="30" customHeight="1" x14ac:dyDescent="0.3">
      <c r="A249" s="19" t="s">
        <v>481</v>
      </c>
      <c r="B249" s="36"/>
      <c r="C249" s="20">
        <f>SUM(C247:C248)</f>
        <v>8</v>
      </c>
      <c r="D249" s="20">
        <f>SUM(D247:D248)</f>
        <v>0</v>
      </c>
      <c r="E249" s="20">
        <f>SUM(E247:E248)</f>
        <v>8</v>
      </c>
      <c r="F249" s="36"/>
      <c r="G249" s="39">
        <f>SUM(G247:G248)</f>
        <v>0</v>
      </c>
      <c r="H249" s="39">
        <f>SUM(H247:H248)</f>
        <v>34732.480000000003</v>
      </c>
      <c r="I249" s="39">
        <f>SUM(I247:I248)</f>
        <v>34732.480000000003</v>
      </c>
      <c r="J249" s="17"/>
      <c r="K249" s="6"/>
      <c r="L249" s="17"/>
      <c r="M249" s="17"/>
      <c r="N249" s="17"/>
      <c r="O249" s="17"/>
      <c r="P249" s="17"/>
      <c r="Q249" s="17"/>
      <c r="R249" s="5"/>
      <c r="S249" s="5"/>
      <c r="T249" s="5"/>
      <c r="U249" s="5"/>
      <c r="V249" s="5"/>
      <c r="W249" s="5"/>
      <c r="X249" s="5"/>
      <c r="Y249" s="5"/>
      <c r="Z249" s="5"/>
      <c r="AA249" s="5"/>
      <c r="AB249" s="5"/>
      <c r="AC249" s="5"/>
      <c r="AD249" s="5"/>
    </row>
    <row r="250" spans="1:30" ht="30" customHeight="1" x14ac:dyDescent="0.3">
      <c r="A250" s="31"/>
      <c r="B250" s="31"/>
      <c r="C250" s="31"/>
      <c r="D250" s="31"/>
      <c r="E250" s="31"/>
      <c r="F250" s="88"/>
      <c r="G250" s="31"/>
      <c r="H250" s="31"/>
      <c r="I250" s="6"/>
      <c r="J250" s="17"/>
      <c r="K250" s="6"/>
      <c r="L250" s="17"/>
      <c r="M250" s="17"/>
      <c r="N250" s="17"/>
      <c r="O250" s="17"/>
      <c r="P250" s="17"/>
      <c r="Q250" s="17"/>
      <c r="R250" s="5"/>
      <c r="S250" s="5"/>
      <c r="T250" s="5"/>
      <c r="U250" s="5"/>
      <c r="V250" s="5"/>
      <c r="W250" s="5"/>
      <c r="X250" s="5"/>
      <c r="Y250" s="5"/>
      <c r="Z250" s="5"/>
      <c r="AA250" s="5"/>
      <c r="AB250" s="5"/>
      <c r="AC250" s="5"/>
      <c r="AD250" s="5"/>
    </row>
    <row r="251" spans="1:30" ht="30" customHeight="1" x14ac:dyDescent="0.3">
      <c r="A251" s="169" t="s">
        <v>483</v>
      </c>
      <c r="B251" s="173"/>
      <c r="C251" s="173"/>
      <c r="D251" s="173"/>
      <c r="E251" s="173"/>
      <c r="F251" s="173"/>
      <c r="G251" s="173"/>
      <c r="H251" s="173"/>
      <c r="I251" s="174"/>
      <c r="J251" s="17"/>
      <c r="K251" s="6"/>
      <c r="L251" s="17"/>
      <c r="M251" s="17"/>
      <c r="N251" s="17"/>
      <c r="O251" s="17"/>
      <c r="P251" s="17"/>
      <c r="Q251" s="17"/>
      <c r="R251" s="5"/>
      <c r="S251" s="5"/>
      <c r="T251" s="5"/>
      <c r="U251" s="5"/>
      <c r="V251" s="5"/>
      <c r="W251" s="5"/>
      <c r="X251" s="5"/>
      <c r="Y251" s="5"/>
      <c r="Z251" s="5"/>
      <c r="AA251" s="5"/>
      <c r="AB251" s="5"/>
      <c r="AC251" s="5"/>
      <c r="AD251" s="5"/>
    </row>
    <row r="252" spans="1:30" ht="30" customHeight="1" x14ac:dyDescent="0.3">
      <c r="A252" s="169" t="s">
        <v>484</v>
      </c>
      <c r="B252" s="170"/>
      <c r="C252" s="170"/>
      <c r="D252" s="170"/>
      <c r="E252" s="170"/>
      <c r="F252" s="170"/>
      <c r="G252" s="170"/>
      <c r="H252" s="170"/>
      <c r="I252" s="171"/>
      <c r="J252" s="17"/>
      <c r="K252" s="6"/>
      <c r="L252" s="17"/>
      <c r="M252" s="17"/>
      <c r="N252" s="17"/>
      <c r="O252" s="17"/>
      <c r="P252" s="17"/>
      <c r="Q252" s="17"/>
      <c r="R252" s="5"/>
      <c r="S252" s="5"/>
      <c r="T252" s="5"/>
      <c r="U252" s="5"/>
      <c r="V252" s="5"/>
      <c r="W252" s="5"/>
      <c r="X252" s="5"/>
      <c r="Y252" s="5"/>
      <c r="Z252" s="5"/>
      <c r="AA252" s="5"/>
      <c r="AB252" s="5"/>
      <c r="AC252" s="5"/>
      <c r="AD252" s="5"/>
    </row>
    <row r="253" spans="1:30" ht="30" customHeight="1" x14ac:dyDescent="0.3">
      <c r="A253" s="9" t="s">
        <v>451</v>
      </c>
      <c r="B253" s="9" t="s">
        <v>452</v>
      </c>
      <c r="C253" s="9" t="s">
        <v>48</v>
      </c>
      <c r="D253" s="9" t="s">
        <v>479</v>
      </c>
      <c r="E253" s="9" t="s">
        <v>50</v>
      </c>
      <c r="F253" s="9" t="s">
        <v>51</v>
      </c>
      <c r="G253" s="9" t="s">
        <v>52</v>
      </c>
      <c r="H253" s="9" t="s">
        <v>53</v>
      </c>
      <c r="I253" s="9" t="s">
        <v>54</v>
      </c>
      <c r="J253" s="17"/>
      <c r="K253" s="6"/>
      <c r="L253" s="17"/>
      <c r="M253" s="17"/>
      <c r="N253" s="17"/>
      <c r="O253" s="17"/>
      <c r="P253" s="17"/>
      <c r="Q253" s="17"/>
      <c r="R253" s="5"/>
      <c r="S253" s="5"/>
      <c r="T253" s="5"/>
      <c r="U253" s="5"/>
      <c r="V253" s="5"/>
      <c r="W253" s="5"/>
      <c r="X253" s="5"/>
      <c r="Y253" s="5"/>
      <c r="Z253" s="5"/>
      <c r="AA253" s="5"/>
      <c r="AB253" s="5"/>
      <c r="AC253" s="5"/>
      <c r="AD253" s="5"/>
    </row>
    <row r="254" spans="1:30" ht="30" customHeight="1" x14ac:dyDescent="0.3">
      <c r="A254" s="76" t="s">
        <v>437</v>
      </c>
      <c r="B254" s="77"/>
      <c r="C254" s="98" t="s">
        <v>478</v>
      </c>
      <c r="D254" s="94" t="s">
        <v>489</v>
      </c>
      <c r="E254" s="15">
        <v>1</v>
      </c>
      <c r="F254" s="88" t="s">
        <v>472</v>
      </c>
      <c r="G254" s="35">
        <v>0</v>
      </c>
      <c r="H254" s="87">
        <v>1736.62</v>
      </c>
      <c r="I254" s="16">
        <f t="shared" ref="I254:I256" si="18">SUM(G254:H254)</f>
        <v>1736.62</v>
      </c>
      <c r="J254" s="17"/>
      <c r="K254" s="6"/>
      <c r="L254" s="17"/>
      <c r="M254" s="17"/>
      <c r="N254" s="17"/>
      <c r="O254" s="17"/>
      <c r="P254" s="17"/>
      <c r="Q254" s="17"/>
      <c r="R254" s="5"/>
      <c r="S254" s="5"/>
      <c r="T254" s="5"/>
      <c r="U254" s="5"/>
      <c r="V254" s="5"/>
      <c r="W254" s="5"/>
      <c r="X254" s="5"/>
      <c r="Y254" s="5"/>
      <c r="Z254" s="5"/>
      <c r="AA254" s="5"/>
      <c r="AB254" s="5"/>
      <c r="AC254" s="5"/>
      <c r="AD254" s="5"/>
    </row>
    <row r="255" spans="1:30" ht="30" customHeight="1" x14ac:dyDescent="0.3">
      <c r="A255" s="76" t="s">
        <v>439</v>
      </c>
      <c r="B255" s="77"/>
      <c r="C255" s="98" t="s">
        <v>478</v>
      </c>
      <c r="D255" s="94" t="s">
        <v>489</v>
      </c>
      <c r="E255" s="15">
        <v>1</v>
      </c>
      <c r="F255" s="88" t="s">
        <v>471</v>
      </c>
      <c r="G255" s="35">
        <v>0</v>
      </c>
      <c r="H255" s="87">
        <v>1736.62</v>
      </c>
      <c r="I255" s="16">
        <f t="shared" si="18"/>
        <v>1736.62</v>
      </c>
      <c r="J255" s="17"/>
      <c r="K255" s="6"/>
      <c r="L255" s="17"/>
      <c r="M255" s="17"/>
      <c r="N255" s="17"/>
      <c r="O255" s="17"/>
      <c r="P255" s="17"/>
      <c r="Q255" s="17"/>
      <c r="R255" s="5"/>
      <c r="S255" s="5"/>
      <c r="T255" s="5"/>
      <c r="U255" s="5"/>
      <c r="V255" s="5"/>
      <c r="W255" s="5"/>
      <c r="X255" s="5"/>
      <c r="Y255" s="5"/>
      <c r="Z255" s="5"/>
      <c r="AA255" s="5"/>
      <c r="AB255" s="5"/>
      <c r="AC255" s="5"/>
      <c r="AD255" s="5"/>
    </row>
    <row r="256" spans="1:30" ht="30" customHeight="1" x14ac:dyDescent="0.3">
      <c r="A256" s="76" t="s">
        <v>439</v>
      </c>
      <c r="B256" s="77"/>
      <c r="C256" s="98" t="s">
        <v>478</v>
      </c>
      <c r="D256" s="94" t="s">
        <v>489</v>
      </c>
      <c r="E256" s="15">
        <v>1</v>
      </c>
      <c r="F256" s="88" t="s">
        <v>470</v>
      </c>
      <c r="G256" s="35">
        <v>0</v>
      </c>
      <c r="H256" s="87">
        <v>1736.62</v>
      </c>
      <c r="I256" s="16">
        <f t="shared" si="18"/>
        <v>1736.62</v>
      </c>
      <c r="J256" s="17"/>
      <c r="K256" s="6"/>
      <c r="L256" s="17"/>
      <c r="M256" s="17"/>
      <c r="N256" s="17"/>
      <c r="O256" s="17"/>
      <c r="P256" s="17"/>
      <c r="Q256" s="17"/>
      <c r="R256" s="5"/>
      <c r="S256" s="5"/>
      <c r="T256" s="5"/>
      <c r="U256" s="5"/>
      <c r="V256" s="5"/>
      <c r="W256" s="5"/>
      <c r="X256" s="5"/>
      <c r="Y256" s="5"/>
      <c r="Z256" s="5"/>
      <c r="AA256" s="5"/>
      <c r="AB256" s="5"/>
      <c r="AC256" s="5"/>
      <c r="AD256" s="5"/>
    </row>
    <row r="257" spans="1:30" ht="30" customHeight="1" x14ac:dyDescent="0.3">
      <c r="A257" s="19" t="s">
        <v>485</v>
      </c>
      <c r="B257" s="19" t="s">
        <v>460</v>
      </c>
      <c r="C257" s="20" t="s">
        <v>57</v>
      </c>
      <c r="D257" s="20" t="s">
        <v>58</v>
      </c>
      <c r="E257" s="20" t="s">
        <v>59</v>
      </c>
      <c r="F257" s="36"/>
      <c r="G257" s="20" t="s">
        <v>60</v>
      </c>
      <c r="H257" s="20" t="s">
        <v>61</v>
      </c>
      <c r="I257" s="20" t="s">
        <v>62</v>
      </c>
      <c r="J257" s="17"/>
      <c r="K257" s="6"/>
      <c r="L257" s="17"/>
      <c r="M257" s="17"/>
      <c r="N257" s="17"/>
      <c r="O257" s="17"/>
      <c r="P257" s="17"/>
      <c r="Q257" s="17"/>
      <c r="R257" s="5"/>
      <c r="S257" s="5"/>
      <c r="T257" s="5"/>
      <c r="U257" s="5"/>
      <c r="V257" s="5"/>
      <c r="W257" s="5"/>
      <c r="X257" s="5"/>
      <c r="Y257" s="5"/>
      <c r="Z257" s="5"/>
      <c r="AA257" s="5"/>
      <c r="AB257" s="5"/>
      <c r="AC257" s="5"/>
      <c r="AD257" s="5"/>
    </row>
    <row r="258" spans="1:30" ht="30" customHeight="1" x14ac:dyDescent="0.3">
      <c r="A258" s="95" t="s">
        <v>437</v>
      </c>
      <c r="B258" s="96"/>
      <c r="C258" s="23">
        <f>SUMIFS($E$254:$E$256,$A$254:$A$256,"PRESIDENTE",$E$254:$E$256,"&lt;&gt;VAGO")</f>
        <v>1</v>
      </c>
      <c r="D258" s="23">
        <f>SUMIFS($E$254:$E$256,$A$254:$A$256,"PRESIDENTE",$E$254:$E$256,"VAGO")</f>
        <v>0</v>
      </c>
      <c r="E258" s="23">
        <f t="shared" ref="E258:E259" si="19">C258+D258</f>
        <v>1</v>
      </c>
      <c r="F258" s="24"/>
      <c r="G258" s="16">
        <f>SUMIF($A$254:$A$256,"PRESIDENTE",$G$254:$G$256)</f>
        <v>0</v>
      </c>
      <c r="H258" s="16">
        <f>SUMIF($A$254:$A$256,"PRESIDENTE",$H$254:$H$256)</f>
        <v>1736.62</v>
      </c>
      <c r="I258" s="16">
        <f>H258+G258</f>
        <v>1736.62</v>
      </c>
      <c r="J258" s="17"/>
      <c r="K258" s="6"/>
      <c r="L258" s="17"/>
      <c r="M258" s="17"/>
      <c r="N258" s="17"/>
      <c r="O258" s="17"/>
      <c r="P258" s="17"/>
      <c r="Q258" s="17"/>
      <c r="R258" s="5"/>
      <c r="S258" s="5"/>
      <c r="T258" s="5"/>
      <c r="U258" s="5"/>
      <c r="V258" s="5"/>
      <c r="W258" s="5"/>
      <c r="X258" s="5"/>
      <c r="Y258" s="5"/>
      <c r="Z258" s="5"/>
      <c r="AA258" s="5"/>
      <c r="AB258" s="5"/>
      <c r="AC258" s="5"/>
      <c r="AD258" s="5"/>
    </row>
    <row r="259" spans="1:30" ht="30" customHeight="1" x14ac:dyDescent="0.3">
      <c r="A259" s="95" t="s">
        <v>439</v>
      </c>
      <c r="B259" s="96"/>
      <c r="C259" s="23">
        <f>SUMIFS($E$254:$E$256,$A$254:$A$256,"MEMBRO",$E$254:$E$256,"&lt;&gt;VAGO")</f>
        <v>2</v>
      </c>
      <c r="D259" s="23">
        <f>SUMIFS($E$254:$E$256,$A$254:$A$256,"MEMBRO",$E$254:$E$256,"VAGO")</f>
        <v>0</v>
      </c>
      <c r="E259" s="23">
        <f t="shared" si="19"/>
        <v>2</v>
      </c>
      <c r="F259" s="24"/>
      <c r="G259" s="16">
        <f>SUMIF($A$254:$A$256,"MEMBRO",$G$254:$G$256)</f>
        <v>0</v>
      </c>
      <c r="H259" s="16">
        <f>SUMIF($A$254:$A$256,"MEMBRO",$H$254:$H$256)</f>
        <v>3473.24</v>
      </c>
      <c r="I259" s="16">
        <f t="shared" ref="I259" si="20">H259+G259</f>
        <v>3473.24</v>
      </c>
      <c r="J259" s="17"/>
      <c r="K259" s="6"/>
      <c r="L259" s="17"/>
      <c r="M259" s="17"/>
      <c r="N259" s="17"/>
      <c r="O259" s="17"/>
      <c r="P259" s="17"/>
      <c r="Q259" s="17"/>
      <c r="R259" s="5"/>
      <c r="S259" s="5"/>
      <c r="T259" s="5"/>
      <c r="U259" s="5"/>
      <c r="V259" s="5"/>
      <c r="W259" s="5"/>
      <c r="X259" s="5"/>
      <c r="Y259" s="5"/>
      <c r="Z259" s="5"/>
      <c r="AA259" s="5"/>
      <c r="AB259" s="5"/>
      <c r="AC259" s="5"/>
      <c r="AD259" s="5"/>
    </row>
    <row r="260" spans="1:30" ht="30" customHeight="1" x14ac:dyDescent="0.3">
      <c r="A260" s="19" t="s">
        <v>486</v>
      </c>
      <c r="B260" s="36"/>
      <c r="C260" s="20">
        <f>SUM(C258:C259)</f>
        <v>3</v>
      </c>
      <c r="D260" s="20">
        <f>SUM(D258:D259)</f>
        <v>0</v>
      </c>
      <c r="E260" s="20">
        <f>SUM(E258:E259)</f>
        <v>3</v>
      </c>
      <c r="F260" s="36"/>
      <c r="G260" s="39">
        <f>SUM(G258:G259)</f>
        <v>0</v>
      </c>
      <c r="H260" s="39">
        <f>SUM(H258:H259)</f>
        <v>5209.8599999999997</v>
      </c>
      <c r="I260" s="39">
        <f>SUM(I258:I259)</f>
        <v>5209.8599999999997</v>
      </c>
      <c r="J260" s="17"/>
      <c r="K260" s="6"/>
      <c r="L260" s="17"/>
      <c r="M260" s="17"/>
      <c r="N260" s="17"/>
      <c r="O260" s="17"/>
      <c r="P260" s="17"/>
      <c r="Q260" s="17"/>
      <c r="R260" s="5"/>
      <c r="S260" s="5"/>
      <c r="T260" s="5"/>
      <c r="U260" s="5"/>
      <c r="V260" s="5"/>
      <c r="W260" s="5"/>
      <c r="X260" s="5"/>
      <c r="Y260" s="5"/>
      <c r="Z260" s="5"/>
      <c r="AA260" s="5"/>
      <c r="AB260" s="5"/>
      <c r="AC260" s="5"/>
      <c r="AD260" s="5"/>
    </row>
    <row r="261" spans="1:30" ht="30" customHeight="1" x14ac:dyDescent="0.3">
      <c r="A261" s="31"/>
      <c r="B261" s="31"/>
      <c r="C261" s="31"/>
      <c r="D261" s="31"/>
      <c r="E261" s="31"/>
      <c r="F261" s="31"/>
      <c r="G261" s="31"/>
      <c r="H261" s="31"/>
      <c r="I261" s="6"/>
      <c r="J261" s="17"/>
      <c r="K261" s="6"/>
      <c r="L261" s="17"/>
      <c r="M261" s="17"/>
      <c r="N261" s="17"/>
      <c r="O261" s="17"/>
      <c r="P261" s="17"/>
      <c r="Q261" s="17"/>
      <c r="R261" s="5"/>
      <c r="S261" s="5"/>
      <c r="T261" s="5"/>
      <c r="U261" s="5"/>
      <c r="V261" s="5"/>
      <c r="W261" s="5"/>
      <c r="X261" s="5"/>
      <c r="Y261" s="5"/>
      <c r="Z261" s="5"/>
      <c r="AA261" s="5"/>
      <c r="AB261" s="5"/>
      <c r="AC261" s="5"/>
      <c r="AD261" s="5"/>
    </row>
    <row r="262" spans="1:30" ht="30" customHeight="1" x14ac:dyDescent="0.3">
      <c r="A262" s="169" t="s">
        <v>487</v>
      </c>
      <c r="B262" s="173"/>
      <c r="C262" s="173"/>
      <c r="D262" s="173"/>
      <c r="E262" s="173"/>
      <c r="F262" s="173"/>
      <c r="G262" s="173"/>
      <c r="H262" s="173"/>
      <c r="I262" s="174"/>
      <c r="J262" s="17"/>
      <c r="K262" s="6"/>
      <c r="L262" s="17"/>
      <c r="M262" s="17"/>
      <c r="N262" s="17"/>
      <c r="O262" s="17"/>
      <c r="P262" s="17"/>
      <c r="Q262" s="17"/>
      <c r="R262" s="5"/>
      <c r="S262" s="5"/>
      <c r="T262" s="5"/>
      <c r="U262" s="5"/>
      <c r="V262" s="5"/>
      <c r="W262" s="5"/>
      <c r="X262" s="5"/>
      <c r="Y262" s="5"/>
      <c r="Z262" s="5"/>
      <c r="AA262" s="5"/>
      <c r="AB262" s="5"/>
      <c r="AC262" s="5"/>
      <c r="AD262" s="5"/>
    </row>
    <row r="263" spans="1:30" ht="30" customHeight="1" x14ac:dyDescent="0.3">
      <c r="A263" s="169" t="s">
        <v>488</v>
      </c>
      <c r="B263" s="170"/>
      <c r="C263" s="170"/>
      <c r="D263" s="170"/>
      <c r="E263" s="170"/>
      <c r="F263" s="170"/>
      <c r="G263" s="170"/>
      <c r="H263" s="170"/>
      <c r="I263" s="171"/>
      <c r="J263" s="17"/>
      <c r="K263" s="6"/>
      <c r="L263" s="17"/>
      <c r="M263" s="17"/>
      <c r="N263" s="17"/>
      <c r="O263" s="17"/>
      <c r="P263" s="17"/>
      <c r="Q263" s="17"/>
      <c r="R263" s="5"/>
      <c r="S263" s="5"/>
      <c r="T263" s="5"/>
      <c r="U263" s="5"/>
      <c r="V263" s="5"/>
      <c r="W263" s="5"/>
      <c r="X263" s="5"/>
      <c r="Y263" s="5"/>
      <c r="Z263" s="5"/>
      <c r="AA263" s="5"/>
      <c r="AB263" s="5"/>
      <c r="AC263" s="5"/>
      <c r="AD263" s="5"/>
    </row>
    <row r="264" spans="1:30" ht="30" customHeight="1" x14ac:dyDescent="0.3">
      <c r="A264" s="9" t="s">
        <v>451</v>
      </c>
      <c r="B264" s="9" t="s">
        <v>452</v>
      </c>
      <c r="C264" s="9" t="s">
        <v>48</v>
      </c>
      <c r="D264" s="9" t="s">
        <v>479</v>
      </c>
      <c r="E264" s="9" t="s">
        <v>50</v>
      </c>
      <c r="F264" s="9" t="s">
        <v>51</v>
      </c>
      <c r="G264" s="9" t="s">
        <v>52</v>
      </c>
      <c r="H264" s="9" t="s">
        <v>53</v>
      </c>
      <c r="I264" s="9" t="s">
        <v>54</v>
      </c>
      <c r="J264" s="17"/>
      <c r="K264" s="6"/>
      <c r="L264" s="17"/>
      <c r="M264" s="17"/>
      <c r="N264" s="17"/>
      <c r="O264" s="17"/>
      <c r="P264" s="17"/>
      <c r="Q264" s="17"/>
      <c r="R264" s="5"/>
      <c r="S264" s="5"/>
      <c r="T264" s="5"/>
      <c r="U264" s="5"/>
      <c r="V264" s="5"/>
      <c r="W264" s="5"/>
      <c r="X264" s="5"/>
      <c r="Y264" s="5"/>
      <c r="Z264" s="5"/>
      <c r="AA264" s="5"/>
      <c r="AB264" s="5"/>
      <c r="AC264" s="5"/>
      <c r="AD264" s="5"/>
    </row>
    <row r="265" spans="1:30" ht="30" customHeight="1" x14ac:dyDescent="0.3">
      <c r="A265" s="76" t="s">
        <v>437</v>
      </c>
      <c r="B265" s="77"/>
      <c r="C265" s="98" t="s">
        <v>478</v>
      </c>
      <c r="D265" s="94"/>
      <c r="E265" s="15">
        <v>1</v>
      </c>
      <c r="F265" s="88" t="s">
        <v>475</v>
      </c>
      <c r="G265" s="35">
        <v>0</v>
      </c>
      <c r="H265" s="87">
        <v>1736.62</v>
      </c>
      <c r="I265" s="16">
        <f t="shared" ref="I265:I267" si="21">SUM(G265:H265)</f>
        <v>1736.62</v>
      </c>
      <c r="J265" s="17"/>
      <c r="K265" s="6"/>
      <c r="L265" s="17"/>
      <c r="M265" s="17"/>
      <c r="N265" s="17"/>
      <c r="O265" s="17"/>
      <c r="P265" s="17"/>
      <c r="Q265" s="17"/>
      <c r="R265" s="5"/>
      <c r="S265" s="5"/>
      <c r="T265" s="5"/>
      <c r="U265" s="5"/>
      <c r="V265" s="5"/>
      <c r="W265" s="5"/>
      <c r="X265" s="5"/>
      <c r="Y265" s="5"/>
      <c r="Z265" s="5"/>
      <c r="AA265" s="5"/>
      <c r="AB265" s="5"/>
      <c r="AC265" s="5"/>
      <c r="AD265" s="5"/>
    </row>
    <row r="266" spans="1:30" ht="30" customHeight="1" x14ac:dyDescent="0.3">
      <c r="A266" s="76" t="s">
        <v>439</v>
      </c>
      <c r="B266" s="77"/>
      <c r="C266" s="98" t="s">
        <v>478</v>
      </c>
      <c r="D266" s="94"/>
      <c r="E266" s="15">
        <v>1</v>
      </c>
      <c r="F266" s="88" t="s">
        <v>474</v>
      </c>
      <c r="G266" s="35">
        <v>0</v>
      </c>
      <c r="H266" s="87">
        <v>1736.62</v>
      </c>
      <c r="I266" s="16">
        <f t="shared" si="21"/>
        <v>1736.62</v>
      </c>
      <c r="J266" s="17"/>
      <c r="K266" s="6"/>
      <c r="L266" s="17"/>
      <c r="M266" s="17"/>
      <c r="N266" s="17"/>
      <c r="O266" s="17"/>
      <c r="P266" s="17"/>
      <c r="Q266" s="17"/>
      <c r="R266" s="5"/>
      <c r="S266" s="5"/>
      <c r="T266" s="5"/>
      <c r="U266" s="5"/>
      <c r="V266" s="5"/>
      <c r="W266" s="5"/>
      <c r="X266" s="5"/>
      <c r="Y266" s="5"/>
      <c r="Z266" s="5"/>
      <c r="AA266" s="5"/>
      <c r="AB266" s="5"/>
      <c r="AC266" s="5"/>
      <c r="AD266" s="5"/>
    </row>
    <row r="267" spans="1:30" ht="30" customHeight="1" x14ac:dyDescent="0.3">
      <c r="A267" s="76" t="s">
        <v>439</v>
      </c>
      <c r="B267" s="77"/>
      <c r="C267" s="98" t="s">
        <v>478</v>
      </c>
      <c r="D267" s="94"/>
      <c r="E267" s="15">
        <v>1</v>
      </c>
      <c r="F267" s="88" t="s">
        <v>473</v>
      </c>
      <c r="G267" s="35">
        <v>0</v>
      </c>
      <c r="H267" s="87">
        <v>1736.62</v>
      </c>
      <c r="I267" s="16">
        <f t="shared" si="21"/>
        <v>1736.62</v>
      </c>
      <c r="J267" s="17"/>
      <c r="K267" s="6"/>
      <c r="L267" s="17"/>
      <c r="M267" s="17"/>
      <c r="N267" s="17"/>
      <c r="O267" s="17"/>
      <c r="P267" s="17"/>
      <c r="Q267" s="17"/>
      <c r="R267" s="5"/>
      <c r="S267" s="5"/>
      <c r="T267" s="5"/>
      <c r="U267" s="5"/>
      <c r="V267" s="5"/>
      <c r="W267" s="5"/>
      <c r="X267" s="5"/>
      <c r="Y267" s="5"/>
      <c r="Z267" s="5"/>
      <c r="AA267" s="5"/>
      <c r="AB267" s="5"/>
      <c r="AC267" s="5"/>
      <c r="AD267" s="5"/>
    </row>
    <row r="268" spans="1:30" ht="30" customHeight="1" x14ac:dyDescent="0.3">
      <c r="A268" s="19" t="s">
        <v>490</v>
      </c>
      <c r="B268" s="19" t="s">
        <v>460</v>
      </c>
      <c r="C268" s="20" t="s">
        <v>57</v>
      </c>
      <c r="D268" s="20" t="s">
        <v>58</v>
      </c>
      <c r="E268" s="20" t="s">
        <v>59</v>
      </c>
      <c r="F268" s="36"/>
      <c r="G268" s="20" t="s">
        <v>60</v>
      </c>
      <c r="H268" s="20" t="s">
        <v>61</v>
      </c>
      <c r="I268" s="20" t="s">
        <v>62</v>
      </c>
      <c r="J268" s="17"/>
      <c r="K268" s="6"/>
      <c r="L268" s="17"/>
      <c r="M268" s="17"/>
      <c r="N268" s="17"/>
      <c r="O268" s="17"/>
      <c r="P268" s="17"/>
      <c r="Q268" s="17"/>
      <c r="R268" s="5"/>
      <c r="S268" s="5"/>
      <c r="T268" s="5"/>
      <c r="U268" s="5"/>
      <c r="V268" s="5"/>
      <c r="W268" s="5"/>
      <c r="X268" s="5"/>
      <c r="Y268" s="5"/>
      <c r="Z268" s="5"/>
      <c r="AA268" s="5"/>
      <c r="AB268" s="5"/>
      <c r="AC268" s="5"/>
      <c r="AD268" s="5"/>
    </row>
    <row r="269" spans="1:30" ht="30" customHeight="1" x14ac:dyDescent="0.3">
      <c r="A269" s="95" t="s">
        <v>437</v>
      </c>
      <c r="B269" s="96"/>
      <c r="C269" s="23">
        <f>SUMIFS($E$265:$E$267,$A$265:$A$267,"PRESIDENTE",$E$265:$E$267,"&lt;&gt;VAGO")</f>
        <v>1</v>
      </c>
      <c r="D269" s="23">
        <f>SUMIFS($E$265:$E$267,$A$265:$A$267,"PRESIDENTE",$E$265:$E$267,"VAGO")</f>
        <v>0</v>
      </c>
      <c r="E269" s="23">
        <f t="shared" ref="E269:E270" si="22">C269+D269</f>
        <v>1</v>
      </c>
      <c r="F269" s="24"/>
      <c r="G269" s="16">
        <f>SUMIF($A$265:$A$267,"PRESIDENTE",$G$265:$G$267)</f>
        <v>0</v>
      </c>
      <c r="H269" s="16">
        <f>SUMIF($A$265:$A$267,"PRESIDENTE",$H$265:$H$267)</f>
        <v>1736.62</v>
      </c>
      <c r="I269" s="16">
        <f>H269+G269</f>
        <v>1736.62</v>
      </c>
      <c r="J269" s="17"/>
      <c r="K269" s="6"/>
      <c r="L269" s="17"/>
      <c r="M269" s="17"/>
      <c r="N269" s="17"/>
      <c r="O269" s="17"/>
      <c r="P269" s="17"/>
      <c r="Q269" s="17"/>
      <c r="R269" s="5"/>
      <c r="S269" s="5"/>
      <c r="T269" s="5"/>
      <c r="U269" s="5"/>
      <c r="V269" s="5"/>
      <c r="W269" s="5"/>
      <c r="X269" s="5"/>
      <c r="Y269" s="5"/>
      <c r="Z269" s="5"/>
      <c r="AA269" s="5"/>
      <c r="AB269" s="5"/>
      <c r="AC269" s="5"/>
      <c r="AD269" s="5"/>
    </row>
    <row r="270" spans="1:30" ht="30" customHeight="1" x14ac:dyDescent="0.3">
      <c r="A270" s="95" t="s">
        <v>439</v>
      </c>
      <c r="B270" s="96"/>
      <c r="C270" s="23">
        <f>SUMIFS($E$265:$E$267,$A$265:$A$267,"MEMBRO",$E$265:$E$267,"&lt;&gt;VAGO")</f>
        <v>2</v>
      </c>
      <c r="D270" s="23">
        <f>SUMIFS($E$265:$E$267,$A$265:$A$267,"MEMBRO",$E$265:$E$267,"VAGO")</f>
        <v>0</v>
      </c>
      <c r="E270" s="23">
        <f t="shared" si="22"/>
        <v>2</v>
      </c>
      <c r="F270" s="24"/>
      <c r="G270" s="16">
        <f>SUMIF($A$265:$A$267,"MEMBRO",$G$265:$G$267)</f>
        <v>0</v>
      </c>
      <c r="H270" s="16">
        <f>SUMIF($A$265:$A$267,"MEMBRO",$H$265:$H$267)</f>
        <v>3473.24</v>
      </c>
      <c r="I270" s="16">
        <f t="shared" ref="I270" si="23">H270+G270</f>
        <v>3473.24</v>
      </c>
      <c r="J270" s="17"/>
      <c r="K270" s="6"/>
      <c r="L270" s="17"/>
      <c r="M270" s="17"/>
      <c r="N270" s="17"/>
      <c r="O270" s="17"/>
      <c r="P270" s="17"/>
      <c r="Q270" s="17"/>
      <c r="R270" s="5"/>
      <c r="S270" s="5"/>
      <c r="T270" s="5"/>
      <c r="U270" s="5"/>
      <c r="V270" s="5"/>
      <c r="W270" s="5"/>
      <c r="X270" s="5"/>
      <c r="Y270" s="5"/>
      <c r="Z270" s="5"/>
      <c r="AA270" s="5"/>
      <c r="AB270" s="5"/>
      <c r="AC270" s="5"/>
      <c r="AD270" s="5"/>
    </row>
    <row r="271" spans="1:30" ht="30" customHeight="1" x14ac:dyDescent="0.3">
      <c r="A271" s="19" t="s">
        <v>491</v>
      </c>
      <c r="B271" s="36"/>
      <c r="C271" s="20">
        <f>SUM(C269:C270)</f>
        <v>3</v>
      </c>
      <c r="D271" s="20">
        <f>SUM(D269:D270)</f>
        <v>0</v>
      </c>
      <c r="E271" s="20">
        <f>SUM(E269:E270)</f>
        <v>3</v>
      </c>
      <c r="F271" s="36"/>
      <c r="G271" s="39">
        <f>SUM(G269:G270)</f>
        <v>0</v>
      </c>
      <c r="H271" s="39">
        <f>SUM(H269:H270)</f>
        <v>5209.8599999999997</v>
      </c>
      <c r="I271" s="39">
        <f>SUM(I269:I270)</f>
        <v>5209.8599999999997</v>
      </c>
      <c r="J271" s="17"/>
      <c r="K271" s="6"/>
      <c r="L271" s="17"/>
      <c r="M271" s="17"/>
      <c r="N271" s="17"/>
      <c r="O271" s="17"/>
      <c r="P271" s="17"/>
      <c r="Q271" s="17"/>
      <c r="R271" s="5"/>
      <c r="S271" s="5"/>
      <c r="T271" s="5"/>
      <c r="U271" s="5"/>
      <c r="V271" s="5"/>
      <c r="W271" s="5"/>
      <c r="X271" s="5"/>
      <c r="Y271" s="5"/>
      <c r="Z271" s="5"/>
      <c r="AA271" s="5"/>
      <c r="AB271" s="5"/>
      <c r="AC271" s="5"/>
      <c r="AD271" s="5"/>
    </row>
    <row r="272" spans="1:30" ht="45" customHeight="1" x14ac:dyDescent="0.3">
      <c r="A272" s="31"/>
      <c r="B272" s="31"/>
      <c r="C272" s="31"/>
      <c r="D272" s="31"/>
      <c r="E272" s="31"/>
      <c r="F272" s="31"/>
      <c r="G272" s="31"/>
      <c r="H272" s="31"/>
      <c r="I272" s="6"/>
      <c r="J272" s="17"/>
      <c r="K272" s="6"/>
      <c r="L272" s="17"/>
      <c r="M272" s="17"/>
      <c r="N272" s="17"/>
      <c r="O272" s="17"/>
      <c r="P272" s="17"/>
      <c r="Q272" s="17"/>
      <c r="R272" s="5"/>
      <c r="S272" s="5"/>
      <c r="T272" s="5"/>
      <c r="U272" s="5"/>
      <c r="V272" s="5"/>
      <c r="W272" s="5"/>
      <c r="X272" s="5"/>
      <c r="Y272" s="5"/>
      <c r="Z272" s="5"/>
      <c r="AA272" s="5"/>
      <c r="AB272" s="5"/>
      <c r="AC272" s="5"/>
      <c r="AD272" s="5"/>
    </row>
    <row r="273" spans="1:30" ht="14.5" x14ac:dyDescent="0.3">
      <c r="A273" s="169" t="s">
        <v>74</v>
      </c>
      <c r="B273" s="173"/>
      <c r="C273" s="173"/>
      <c r="D273" s="173"/>
      <c r="E273" s="173"/>
      <c r="F273" s="173"/>
      <c r="G273" s="173"/>
      <c r="H273" s="173"/>
      <c r="I273" s="174"/>
      <c r="J273" s="17"/>
      <c r="K273" s="6"/>
      <c r="L273" s="17"/>
      <c r="M273" s="17"/>
      <c r="N273" s="17"/>
      <c r="O273" s="17"/>
      <c r="P273" s="17"/>
      <c r="Q273" s="17"/>
      <c r="R273" s="5"/>
      <c r="S273" s="5"/>
      <c r="T273" s="5"/>
      <c r="U273" s="5"/>
      <c r="V273" s="5"/>
      <c r="W273" s="5"/>
      <c r="X273" s="5"/>
      <c r="Y273" s="5"/>
      <c r="Z273" s="5"/>
      <c r="AA273" s="5"/>
      <c r="AB273" s="5"/>
      <c r="AC273" s="5"/>
      <c r="AD273" s="5"/>
    </row>
    <row r="274" spans="1:30" ht="28" x14ac:dyDescent="0.3">
      <c r="A274" s="40" t="s">
        <v>75</v>
      </c>
      <c r="B274" s="9" t="s">
        <v>76</v>
      </c>
      <c r="C274" s="9" t="s">
        <v>77</v>
      </c>
      <c r="D274" s="9" t="s">
        <v>78</v>
      </c>
      <c r="E274" s="9" t="s">
        <v>79</v>
      </c>
      <c r="F274" s="9" t="s">
        <v>80</v>
      </c>
      <c r="G274" s="9" t="s">
        <v>81</v>
      </c>
      <c r="H274" s="9" t="s">
        <v>82</v>
      </c>
      <c r="I274" s="9" t="s">
        <v>83</v>
      </c>
      <c r="J274" s="6"/>
      <c r="K274" s="6"/>
      <c r="L274" s="6"/>
      <c r="M274" s="6"/>
      <c r="N274" s="6"/>
      <c r="O274" s="6"/>
      <c r="P274" s="6"/>
      <c r="Q274" s="6"/>
      <c r="R274" s="33"/>
      <c r="S274" s="12"/>
      <c r="T274" s="12"/>
      <c r="U274" s="12"/>
      <c r="V274" s="12"/>
      <c r="W274" s="12"/>
      <c r="X274" s="12"/>
      <c r="Y274" s="12"/>
      <c r="Z274" s="12"/>
      <c r="AA274" s="12"/>
      <c r="AB274" s="12"/>
      <c r="AC274" s="12"/>
      <c r="AD274" s="12"/>
    </row>
    <row r="275" spans="1:30" ht="14.5" x14ac:dyDescent="0.3">
      <c r="A275" s="75" t="s">
        <v>390</v>
      </c>
      <c r="B275" s="93" t="s">
        <v>93</v>
      </c>
      <c r="C275" s="77" t="s">
        <v>224</v>
      </c>
      <c r="D275" s="71" t="s">
        <v>407</v>
      </c>
      <c r="E275" s="72">
        <v>1</v>
      </c>
      <c r="F275" s="82" t="s">
        <v>408</v>
      </c>
      <c r="G275" s="73">
        <v>0</v>
      </c>
      <c r="H275" s="86">
        <f>IF(ISBLANK(A275),0,IF(B275="FGS-1",1200.69,732.55))</f>
        <v>1200.69</v>
      </c>
      <c r="I275" s="87">
        <f t="shared" ref="I275:I305" si="24">G275+H275</f>
        <v>1200.69</v>
      </c>
      <c r="J275" s="26"/>
      <c r="K275" s="17"/>
      <c r="L275" s="17"/>
      <c r="M275" s="17"/>
      <c r="N275" s="17"/>
      <c r="O275" s="17"/>
      <c r="P275" s="17"/>
      <c r="Q275" s="17"/>
      <c r="R275" s="5"/>
      <c r="S275" s="5"/>
      <c r="T275" s="5"/>
      <c r="U275" s="5"/>
      <c r="V275" s="5"/>
      <c r="W275" s="5"/>
      <c r="X275" s="5"/>
      <c r="Y275" s="5"/>
      <c r="Z275" s="5"/>
      <c r="AA275" s="5"/>
      <c r="AB275" s="5"/>
      <c r="AC275" s="5"/>
      <c r="AD275" s="5"/>
    </row>
    <row r="276" spans="1:30" ht="14.5" x14ac:dyDescent="0.3">
      <c r="A276" s="55" t="s">
        <v>391</v>
      </c>
      <c r="B276" s="93" t="s">
        <v>93</v>
      </c>
      <c r="C276" s="77" t="s">
        <v>226</v>
      </c>
      <c r="D276" s="71" t="s">
        <v>407</v>
      </c>
      <c r="E276" s="53">
        <v>1</v>
      </c>
      <c r="F276" s="83" t="s">
        <v>409</v>
      </c>
      <c r="G276" s="54">
        <v>0</v>
      </c>
      <c r="H276" s="86">
        <f t="shared" ref="H276:H305" si="25">IF(ISBLANK(A276),0,IF(B276="FGS-1",1200.69,732.55))</f>
        <v>1200.69</v>
      </c>
      <c r="I276" s="87">
        <f t="shared" si="24"/>
        <v>1200.69</v>
      </c>
      <c r="J276" s="26"/>
      <c r="K276" s="17"/>
      <c r="L276" s="17"/>
      <c r="M276" s="17"/>
      <c r="N276" s="17"/>
      <c r="O276" s="17"/>
      <c r="P276" s="17"/>
      <c r="Q276" s="17"/>
      <c r="R276" s="5"/>
      <c r="S276" s="5"/>
      <c r="T276" s="5"/>
      <c r="U276" s="5"/>
      <c r="V276" s="5"/>
      <c r="W276" s="5"/>
      <c r="X276" s="5"/>
      <c r="Y276" s="5"/>
      <c r="Z276" s="5"/>
      <c r="AA276" s="5"/>
      <c r="AB276" s="5"/>
      <c r="AC276" s="5"/>
      <c r="AD276" s="5"/>
    </row>
    <row r="277" spans="1:30" ht="14.5" x14ac:dyDescent="0.3">
      <c r="A277" s="55" t="s">
        <v>392</v>
      </c>
      <c r="B277" s="93" t="s">
        <v>93</v>
      </c>
      <c r="C277" s="77" t="s">
        <v>226</v>
      </c>
      <c r="D277" s="71" t="s">
        <v>407</v>
      </c>
      <c r="E277" s="53">
        <v>1</v>
      </c>
      <c r="F277" s="83" t="s">
        <v>410</v>
      </c>
      <c r="G277" s="54">
        <v>0</v>
      </c>
      <c r="H277" s="86">
        <f t="shared" si="25"/>
        <v>1200.69</v>
      </c>
      <c r="I277" s="87">
        <f t="shared" si="24"/>
        <v>1200.69</v>
      </c>
      <c r="J277" s="26"/>
      <c r="K277" s="17"/>
      <c r="L277" s="17"/>
      <c r="M277" s="17"/>
      <c r="N277" s="17"/>
      <c r="O277" s="17"/>
      <c r="P277" s="17"/>
      <c r="Q277" s="17"/>
      <c r="R277" s="5"/>
      <c r="S277" s="5"/>
      <c r="T277" s="5"/>
      <c r="U277" s="5"/>
      <c r="V277" s="5"/>
      <c r="W277" s="5"/>
      <c r="X277" s="5"/>
      <c r="Y277" s="5"/>
      <c r="Z277" s="5"/>
      <c r="AA277" s="5"/>
      <c r="AB277" s="5"/>
      <c r="AC277" s="5"/>
      <c r="AD277" s="5"/>
    </row>
    <row r="278" spans="1:30" ht="14.5" x14ac:dyDescent="0.3">
      <c r="A278" s="78" t="s">
        <v>393</v>
      </c>
      <c r="B278" s="93" t="s">
        <v>93</v>
      </c>
      <c r="C278" s="79" t="s">
        <v>226</v>
      </c>
      <c r="D278" s="71" t="s">
        <v>407</v>
      </c>
      <c r="E278" s="53">
        <v>1</v>
      </c>
      <c r="F278" s="99" t="s">
        <v>411</v>
      </c>
      <c r="G278" s="54">
        <v>0</v>
      </c>
      <c r="H278" s="86">
        <f t="shared" si="25"/>
        <v>1200.69</v>
      </c>
      <c r="I278" s="87">
        <f t="shared" si="24"/>
        <v>1200.69</v>
      </c>
      <c r="J278" s="26"/>
      <c r="K278" s="17"/>
      <c r="L278" s="17"/>
      <c r="M278" s="17"/>
      <c r="N278" s="17"/>
      <c r="O278" s="17"/>
      <c r="P278" s="17"/>
      <c r="Q278" s="17"/>
      <c r="R278" s="5"/>
      <c r="S278" s="5"/>
      <c r="T278" s="5"/>
      <c r="U278" s="5"/>
      <c r="V278" s="5"/>
      <c r="W278" s="5"/>
      <c r="X278" s="5"/>
      <c r="Y278" s="5"/>
      <c r="Z278" s="5"/>
      <c r="AA278" s="5"/>
      <c r="AB278" s="5"/>
      <c r="AC278" s="5"/>
      <c r="AD278" s="5"/>
    </row>
    <row r="279" spans="1:30" ht="14.5" x14ac:dyDescent="0.3">
      <c r="A279" s="60" t="s">
        <v>394</v>
      </c>
      <c r="B279" s="93" t="s">
        <v>93</v>
      </c>
      <c r="C279" s="79" t="s">
        <v>223</v>
      </c>
      <c r="D279" s="71" t="s">
        <v>407</v>
      </c>
      <c r="E279" s="53">
        <v>1</v>
      </c>
      <c r="F279" s="84" t="s">
        <v>412</v>
      </c>
      <c r="G279" s="54">
        <v>0</v>
      </c>
      <c r="H279" s="86">
        <f t="shared" si="25"/>
        <v>1200.69</v>
      </c>
      <c r="I279" s="87">
        <f t="shared" si="24"/>
        <v>1200.69</v>
      </c>
      <c r="J279" s="26"/>
      <c r="K279" s="17"/>
      <c r="L279" s="17"/>
      <c r="M279" s="17"/>
      <c r="N279" s="17"/>
      <c r="O279" s="17"/>
      <c r="P279" s="17"/>
      <c r="Q279" s="17"/>
      <c r="R279" s="5"/>
      <c r="S279" s="5"/>
      <c r="T279" s="5"/>
      <c r="U279" s="5"/>
      <c r="V279" s="5"/>
      <c r="W279" s="5"/>
      <c r="X279" s="5"/>
      <c r="Y279" s="5"/>
      <c r="Z279" s="5"/>
      <c r="AA279" s="5"/>
      <c r="AB279" s="5"/>
      <c r="AC279" s="5"/>
      <c r="AD279" s="5"/>
    </row>
    <row r="280" spans="1:30" ht="14.5" x14ac:dyDescent="0.3">
      <c r="A280" s="55" t="s">
        <v>393</v>
      </c>
      <c r="B280" s="93" t="s">
        <v>93</v>
      </c>
      <c r="C280" s="77" t="s">
        <v>226</v>
      </c>
      <c r="D280" s="71" t="s">
        <v>407</v>
      </c>
      <c r="E280" s="53">
        <v>1</v>
      </c>
      <c r="F280" s="83" t="s">
        <v>413</v>
      </c>
      <c r="G280" s="54">
        <v>0</v>
      </c>
      <c r="H280" s="86">
        <f t="shared" si="25"/>
        <v>1200.69</v>
      </c>
      <c r="I280" s="87">
        <f t="shared" si="24"/>
        <v>1200.69</v>
      </c>
    </row>
    <row r="281" spans="1:30" ht="14.5" x14ac:dyDescent="0.3">
      <c r="A281" s="55" t="s">
        <v>394</v>
      </c>
      <c r="B281" s="93" t="s">
        <v>93</v>
      </c>
      <c r="C281" s="77" t="s">
        <v>223</v>
      </c>
      <c r="D281" s="71" t="s">
        <v>407</v>
      </c>
      <c r="E281" s="53">
        <v>1</v>
      </c>
      <c r="F281" s="83" t="s">
        <v>414</v>
      </c>
      <c r="G281" s="54">
        <v>0</v>
      </c>
      <c r="H281" s="86">
        <f t="shared" si="25"/>
        <v>1200.69</v>
      </c>
      <c r="I281" s="87">
        <f t="shared" si="24"/>
        <v>1200.69</v>
      </c>
    </row>
    <row r="282" spans="1:30" ht="14.5" x14ac:dyDescent="0.3">
      <c r="A282" s="55" t="s">
        <v>394</v>
      </c>
      <c r="B282" s="93" t="s">
        <v>93</v>
      </c>
      <c r="C282" s="77" t="s">
        <v>223</v>
      </c>
      <c r="D282" s="71" t="s">
        <v>407</v>
      </c>
      <c r="E282" s="53">
        <v>1</v>
      </c>
      <c r="F282" s="83" t="s">
        <v>415</v>
      </c>
      <c r="G282" s="54">
        <v>0</v>
      </c>
      <c r="H282" s="86">
        <f t="shared" si="25"/>
        <v>1200.69</v>
      </c>
      <c r="I282" s="87">
        <f t="shared" si="24"/>
        <v>1200.69</v>
      </c>
    </row>
    <row r="283" spans="1:30" ht="14.5" x14ac:dyDescent="0.3">
      <c r="A283" s="80" t="s">
        <v>393</v>
      </c>
      <c r="B283" s="93" t="s">
        <v>93</v>
      </c>
      <c r="C283" s="77" t="s">
        <v>226</v>
      </c>
      <c r="D283" s="71" t="s">
        <v>407</v>
      </c>
      <c r="E283" s="53">
        <v>1</v>
      </c>
      <c r="F283" s="85" t="s">
        <v>416</v>
      </c>
      <c r="G283" s="54">
        <v>0</v>
      </c>
      <c r="H283" s="86">
        <f t="shared" si="25"/>
        <v>1200.69</v>
      </c>
      <c r="I283" s="87">
        <f t="shared" si="24"/>
        <v>1200.69</v>
      </c>
    </row>
    <row r="284" spans="1:30" ht="14.5" x14ac:dyDescent="0.3">
      <c r="A284" s="60" t="s">
        <v>395</v>
      </c>
      <c r="B284" s="93" t="s">
        <v>93</v>
      </c>
      <c r="C284" s="79" t="s">
        <v>226</v>
      </c>
      <c r="D284" s="71" t="s">
        <v>407</v>
      </c>
      <c r="E284" s="53">
        <v>1</v>
      </c>
      <c r="F284" s="84" t="s">
        <v>417</v>
      </c>
      <c r="G284" s="54">
        <v>0</v>
      </c>
      <c r="H284" s="86">
        <f t="shared" si="25"/>
        <v>1200.69</v>
      </c>
      <c r="I284" s="87">
        <f t="shared" si="24"/>
        <v>1200.69</v>
      </c>
    </row>
    <row r="285" spans="1:30" ht="14.5" x14ac:dyDescent="0.3">
      <c r="A285" s="60" t="s">
        <v>396</v>
      </c>
      <c r="B285" s="93" t="s">
        <v>93</v>
      </c>
      <c r="C285" s="79" t="s">
        <v>225</v>
      </c>
      <c r="D285" s="71" t="s">
        <v>407</v>
      </c>
      <c r="E285" s="53">
        <v>1</v>
      </c>
      <c r="F285" s="81" t="s">
        <v>418</v>
      </c>
      <c r="G285" s="54">
        <v>0</v>
      </c>
      <c r="H285" s="86">
        <f t="shared" si="25"/>
        <v>1200.69</v>
      </c>
      <c r="I285" s="87">
        <f t="shared" si="24"/>
        <v>1200.69</v>
      </c>
    </row>
    <row r="286" spans="1:30" ht="14.5" x14ac:dyDescent="0.3">
      <c r="A286" s="60" t="s">
        <v>393</v>
      </c>
      <c r="B286" s="93" t="s">
        <v>93</v>
      </c>
      <c r="C286" s="79" t="s">
        <v>219</v>
      </c>
      <c r="D286" s="71" t="s">
        <v>407</v>
      </c>
      <c r="E286" s="53">
        <v>1</v>
      </c>
      <c r="F286" s="81" t="s">
        <v>419</v>
      </c>
      <c r="G286" s="54">
        <v>0</v>
      </c>
      <c r="H286" s="86">
        <f t="shared" si="25"/>
        <v>1200.69</v>
      </c>
      <c r="I286" s="87">
        <f t="shared" si="24"/>
        <v>1200.69</v>
      </c>
    </row>
    <row r="287" spans="1:30" ht="14.5" x14ac:dyDescent="0.3">
      <c r="A287" s="81" t="s">
        <v>397</v>
      </c>
      <c r="B287" s="93" t="s">
        <v>93</v>
      </c>
      <c r="C287" s="79" t="s">
        <v>225</v>
      </c>
      <c r="D287" s="71" t="s">
        <v>407</v>
      </c>
      <c r="E287" s="53">
        <v>1</v>
      </c>
      <c r="F287" s="81" t="s">
        <v>420</v>
      </c>
      <c r="G287" s="54">
        <v>0</v>
      </c>
      <c r="H287" s="86">
        <f t="shared" si="25"/>
        <v>1200.69</v>
      </c>
      <c r="I287" s="87">
        <f t="shared" si="24"/>
        <v>1200.69</v>
      </c>
    </row>
    <row r="288" spans="1:30" ht="14.5" x14ac:dyDescent="0.3">
      <c r="A288" s="60" t="s">
        <v>398</v>
      </c>
      <c r="B288" s="93" t="s">
        <v>448</v>
      </c>
      <c r="C288" s="79" t="s">
        <v>220</v>
      </c>
      <c r="D288" s="71" t="s">
        <v>407</v>
      </c>
      <c r="E288" s="53">
        <v>1</v>
      </c>
      <c r="F288" s="84" t="s">
        <v>421</v>
      </c>
      <c r="G288" s="54">
        <v>0</v>
      </c>
      <c r="H288" s="86">
        <f t="shared" si="25"/>
        <v>732.55</v>
      </c>
      <c r="I288" s="87">
        <f t="shared" si="24"/>
        <v>732.55</v>
      </c>
    </row>
    <row r="289" spans="1:30" ht="14.5" x14ac:dyDescent="0.3">
      <c r="A289" s="60" t="s">
        <v>393</v>
      </c>
      <c r="B289" s="93" t="s">
        <v>448</v>
      </c>
      <c r="C289" s="79" t="s">
        <v>219</v>
      </c>
      <c r="D289" s="71" t="s">
        <v>407</v>
      </c>
      <c r="E289" s="53">
        <v>1</v>
      </c>
      <c r="F289" s="84" t="s">
        <v>422</v>
      </c>
      <c r="G289" s="54">
        <v>0</v>
      </c>
      <c r="H289" s="86">
        <f t="shared" si="25"/>
        <v>732.55</v>
      </c>
      <c r="I289" s="87">
        <f t="shared" si="24"/>
        <v>732.55</v>
      </c>
    </row>
    <row r="290" spans="1:30" ht="14.5" x14ac:dyDescent="0.3">
      <c r="A290" s="60" t="s">
        <v>395</v>
      </c>
      <c r="B290" s="93" t="s">
        <v>448</v>
      </c>
      <c r="C290" s="79" t="s">
        <v>219</v>
      </c>
      <c r="D290" s="71" t="s">
        <v>407</v>
      </c>
      <c r="E290" s="53">
        <v>1</v>
      </c>
      <c r="F290" s="84" t="s">
        <v>423</v>
      </c>
      <c r="G290" s="54">
        <v>0</v>
      </c>
      <c r="H290" s="86">
        <f t="shared" si="25"/>
        <v>732.55</v>
      </c>
      <c r="I290" s="87">
        <f t="shared" si="24"/>
        <v>732.55</v>
      </c>
    </row>
    <row r="291" spans="1:30" ht="14.5" x14ac:dyDescent="0.3">
      <c r="A291" s="60" t="s">
        <v>399</v>
      </c>
      <c r="B291" s="93" t="s">
        <v>448</v>
      </c>
      <c r="C291" s="79" t="s">
        <v>220</v>
      </c>
      <c r="D291" s="71" t="s">
        <v>407</v>
      </c>
      <c r="E291" s="53">
        <v>1</v>
      </c>
      <c r="F291" s="84" t="s">
        <v>424</v>
      </c>
      <c r="G291" s="54">
        <v>0</v>
      </c>
      <c r="H291" s="86">
        <f t="shared" si="25"/>
        <v>732.55</v>
      </c>
      <c r="I291" s="87">
        <f t="shared" si="24"/>
        <v>732.55</v>
      </c>
    </row>
    <row r="292" spans="1:30" ht="14.5" x14ac:dyDescent="0.3">
      <c r="A292" s="60" t="s">
        <v>400</v>
      </c>
      <c r="B292" s="93" t="s">
        <v>448</v>
      </c>
      <c r="C292" s="79" t="s">
        <v>225</v>
      </c>
      <c r="D292" s="71" t="s">
        <v>407</v>
      </c>
      <c r="E292" s="53">
        <v>1</v>
      </c>
      <c r="F292" s="84" t="s">
        <v>425</v>
      </c>
      <c r="G292" s="54">
        <v>0</v>
      </c>
      <c r="H292" s="86">
        <f t="shared" si="25"/>
        <v>732.55</v>
      </c>
      <c r="I292" s="87">
        <f t="shared" si="24"/>
        <v>732.55</v>
      </c>
    </row>
    <row r="293" spans="1:30" ht="14.5" x14ac:dyDescent="0.3">
      <c r="A293" s="60" t="s">
        <v>401</v>
      </c>
      <c r="B293" s="93" t="s">
        <v>448</v>
      </c>
      <c r="C293" s="79" t="s">
        <v>224</v>
      </c>
      <c r="D293" s="71" t="s">
        <v>407</v>
      </c>
      <c r="E293" s="53">
        <v>1</v>
      </c>
      <c r="F293" s="84" t="s">
        <v>426</v>
      </c>
      <c r="G293" s="54">
        <v>0</v>
      </c>
      <c r="H293" s="86">
        <f t="shared" si="25"/>
        <v>732.55</v>
      </c>
      <c r="I293" s="87">
        <f t="shared" si="24"/>
        <v>732.55</v>
      </c>
    </row>
    <row r="294" spans="1:30" ht="14.5" x14ac:dyDescent="0.3">
      <c r="A294" s="60" t="s">
        <v>559</v>
      </c>
      <c r="B294" s="93" t="s">
        <v>448</v>
      </c>
      <c r="C294" s="79" t="s">
        <v>225</v>
      </c>
      <c r="D294" s="71" t="s">
        <v>407</v>
      </c>
      <c r="E294" s="53">
        <v>1</v>
      </c>
      <c r="F294" s="81" t="s">
        <v>560</v>
      </c>
      <c r="G294" s="54">
        <v>0</v>
      </c>
      <c r="H294" s="86">
        <f t="shared" si="25"/>
        <v>732.55</v>
      </c>
      <c r="I294" s="87">
        <f t="shared" si="24"/>
        <v>732.55</v>
      </c>
    </row>
    <row r="295" spans="1:30" ht="14.5" x14ac:dyDescent="0.3">
      <c r="A295" s="60" t="s">
        <v>403</v>
      </c>
      <c r="B295" s="93" t="s">
        <v>448</v>
      </c>
      <c r="C295" s="79" t="s">
        <v>222</v>
      </c>
      <c r="D295" s="71" t="s">
        <v>407</v>
      </c>
      <c r="E295" s="53">
        <v>1</v>
      </c>
      <c r="F295" s="84" t="s">
        <v>428</v>
      </c>
      <c r="G295" s="54">
        <v>0</v>
      </c>
      <c r="H295" s="86">
        <f t="shared" si="25"/>
        <v>732.55</v>
      </c>
      <c r="I295" s="87">
        <f t="shared" si="24"/>
        <v>732.55</v>
      </c>
    </row>
    <row r="296" spans="1:30" ht="14.5" x14ac:dyDescent="0.3">
      <c r="A296" s="60" t="s">
        <v>398</v>
      </c>
      <c r="B296" s="93" t="s">
        <v>448</v>
      </c>
      <c r="C296" s="79" t="s">
        <v>220</v>
      </c>
      <c r="D296" s="71" t="s">
        <v>407</v>
      </c>
      <c r="E296" s="53">
        <v>1</v>
      </c>
      <c r="F296" s="84" t="s">
        <v>429</v>
      </c>
      <c r="G296" s="54">
        <v>0</v>
      </c>
      <c r="H296" s="86">
        <f t="shared" si="25"/>
        <v>732.55</v>
      </c>
      <c r="I296" s="87">
        <f t="shared" si="24"/>
        <v>732.55</v>
      </c>
    </row>
    <row r="297" spans="1:30" ht="14.5" x14ac:dyDescent="0.3">
      <c r="A297" s="60" t="s">
        <v>393</v>
      </c>
      <c r="B297" s="93" t="s">
        <v>448</v>
      </c>
      <c r="C297" s="79" t="s">
        <v>220</v>
      </c>
      <c r="D297" s="71" t="s">
        <v>407</v>
      </c>
      <c r="E297" s="53">
        <v>1</v>
      </c>
      <c r="F297" s="81" t="s">
        <v>430</v>
      </c>
      <c r="G297" s="54">
        <v>0</v>
      </c>
      <c r="H297" s="86">
        <f t="shared" si="25"/>
        <v>732.55</v>
      </c>
      <c r="I297" s="87">
        <f t="shared" si="24"/>
        <v>732.55</v>
      </c>
    </row>
    <row r="298" spans="1:30" ht="14.5" x14ac:dyDescent="0.3">
      <c r="A298" s="60" t="s">
        <v>404</v>
      </c>
      <c r="B298" s="93" t="s">
        <v>448</v>
      </c>
      <c r="C298" s="79" t="s">
        <v>220</v>
      </c>
      <c r="D298" s="71" t="s">
        <v>407</v>
      </c>
      <c r="E298" s="53">
        <v>1</v>
      </c>
      <c r="F298" s="84" t="s">
        <v>431</v>
      </c>
      <c r="G298" s="54">
        <v>0</v>
      </c>
      <c r="H298" s="86">
        <f t="shared" si="25"/>
        <v>732.55</v>
      </c>
      <c r="I298" s="87">
        <f t="shared" si="24"/>
        <v>732.55</v>
      </c>
    </row>
    <row r="299" spans="1:30" ht="14.5" x14ac:dyDescent="0.3">
      <c r="A299" s="60" t="s">
        <v>405</v>
      </c>
      <c r="B299" s="93" t="s">
        <v>448</v>
      </c>
      <c r="C299" s="79" t="s">
        <v>219</v>
      </c>
      <c r="D299" s="71" t="s">
        <v>407</v>
      </c>
      <c r="E299" s="53">
        <v>1</v>
      </c>
      <c r="F299" s="84" t="s">
        <v>432</v>
      </c>
      <c r="G299" s="54">
        <v>0</v>
      </c>
      <c r="H299" s="86">
        <f t="shared" si="25"/>
        <v>732.55</v>
      </c>
      <c r="I299" s="87">
        <f t="shared" si="24"/>
        <v>732.55</v>
      </c>
    </row>
    <row r="300" spans="1:30" ht="14.5" x14ac:dyDescent="0.3">
      <c r="A300" s="60" t="s">
        <v>402</v>
      </c>
      <c r="B300" s="93" t="s">
        <v>448</v>
      </c>
      <c r="C300" s="79" t="s">
        <v>225</v>
      </c>
      <c r="D300" s="71" t="s">
        <v>407</v>
      </c>
      <c r="E300" s="53">
        <v>1</v>
      </c>
      <c r="F300" s="84" t="s">
        <v>433</v>
      </c>
      <c r="G300" s="54">
        <v>0</v>
      </c>
      <c r="H300" s="86">
        <f t="shared" si="25"/>
        <v>732.55</v>
      </c>
      <c r="I300" s="87">
        <f t="shared" si="24"/>
        <v>732.55</v>
      </c>
    </row>
    <row r="301" spans="1:30" ht="14.5" x14ac:dyDescent="0.3">
      <c r="A301" s="60" t="s">
        <v>403</v>
      </c>
      <c r="B301" s="93" t="s">
        <v>448</v>
      </c>
      <c r="C301" s="79" t="s">
        <v>219</v>
      </c>
      <c r="D301" s="71" t="s">
        <v>407</v>
      </c>
      <c r="E301" s="53">
        <v>1</v>
      </c>
      <c r="F301" s="84" t="s">
        <v>434</v>
      </c>
      <c r="G301" s="54">
        <v>0</v>
      </c>
      <c r="H301" s="86">
        <f t="shared" si="25"/>
        <v>732.55</v>
      </c>
      <c r="I301" s="87">
        <f t="shared" si="24"/>
        <v>732.55</v>
      </c>
    </row>
    <row r="302" spans="1:30" ht="14.5" x14ac:dyDescent="0.3">
      <c r="A302" s="60"/>
      <c r="B302" s="93" t="s">
        <v>448</v>
      </c>
      <c r="C302" s="79"/>
      <c r="D302" s="52" t="s">
        <v>386</v>
      </c>
      <c r="E302" s="53">
        <v>1</v>
      </c>
      <c r="F302" s="81" t="s">
        <v>386</v>
      </c>
      <c r="G302" s="54">
        <v>0</v>
      </c>
      <c r="H302" s="86">
        <f t="shared" si="25"/>
        <v>0</v>
      </c>
      <c r="I302" s="87">
        <f t="shared" si="24"/>
        <v>0</v>
      </c>
    </row>
    <row r="303" spans="1:30" ht="14.5" x14ac:dyDescent="0.3">
      <c r="A303" s="81"/>
      <c r="B303" s="93" t="s">
        <v>448</v>
      </c>
      <c r="C303" s="79"/>
      <c r="D303" s="52" t="s">
        <v>386</v>
      </c>
      <c r="E303" s="53">
        <v>1</v>
      </c>
      <c r="F303" s="81" t="s">
        <v>386</v>
      </c>
      <c r="G303" s="54">
        <v>0</v>
      </c>
      <c r="H303" s="86">
        <f t="shared" si="25"/>
        <v>0</v>
      </c>
      <c r="I303" s="87">
        <f t="shared" si="24"/>
        <v>0</v>
      </c>
      <c r="J303" s="26"/>
      <c r="K303" s="17"/>
      <c r="L303" s="17"/>
      <c r="M303" s="17"/>
      <c r="N303" s="17"/>
      <c r="O303" s="17"/>
      <c r="P303" s="17"/>
      <c r="Q303" s="17"/>
      <c r="R303" s="5"/>
      <c r="S303" s="5"/>
      <c r="T303" s="5"/>
      <c r="U303" s="5"/>
      <c r="V303" s="5"/>
      <c r="W303" s="5"/>
      <c r="X303" s="5"/>
      <c r="Y303" s="5"/>
      <c r="Z303" s="5"/>
      <c r="AA303" s="5"/>
      <c r="AB303" s="5"/>
      <c r="AC303" s="5"/>
      <c r="AD303" s="5"/>
    </row>
    <row r="304" spans="1:30" ht="14.5" x14ac:dyDescent="0.3">
      <c r="A304" s="60"/>
      <c r="B304" s="93" t="s">
        <v>448</v>
      </c>
      <c r="C304" s="79"/>
      <c r="D304" s="52" t="s">
        <v>386</v>
      </c>
      <c r="E304" s="53">
        <v>1</v>
      </c>
      <c r="F304" s="81" t="s">
        <v>386</v>
      </c>
      <c r="G304" s="74">
        <v>0</v>
      </c>
      <c r="H304" s="86">
        <f t="shared" si="25"/>
        <v>0</v>
      </c>
      <c r="I304" s="87">
        <f t="shared" si="24"/>
        <v>0</v>
      </c>
      <c r="J304" s="26"/>
      <c r="K304" s="17"/>
      <c r="L304" s="17"/>
      <c r="M304" s="17"/>
      <c r="N304" s="17"/>
      <c r="O304" s="17"/>
      <c r="P304" s="17"/>
      <c r="Q304" s="17"/>
      <c r="R304" s="5"/>
      <c r="S304" s="5"/>
      <c r="T304" s="5"/>
      <c r="U304" s="5"/>
      <c r="V304" s="5"/>
      <c r="W304" s="5"/>
      <c r="X304" s="5"/>
      <c r="Y304" s="5"/>
      <c r="Z304" s="5"/>
      <c r="AA304" s="5"/>
      <c r="AB304" s="5"/>
      <c r="AC304" s="5"/>
      <c r="AD304" s="5"/>
    </row>
    <row r="305" spans="1:30" ht="14.5" x14ac:dyDescent="0.3">
      <c r="A305" s="60"/>
      <c r="B305" s="93" t="s">
        <v>448</v>
      </c>
      <c r="C305" s="79"/>
      <c r="D305" s="52" t="s">
        <v>386</v>
      </c>
      <c r="E305" s="53">
        <v>1</v>
      </c>
      <c r="F305" s="81" t="s">
        <v>386</v>
      </c>
      <c r="G305" s="35">
        <v>0</v>
      </c>
      <c r="H305" s="86">
        <f t="shared" si="25"/>
        <v>0</v>
      </c>
      <c r="I305" s="87">
        <f t="shared" si="24"/>
        <v>0</v>
      </c>
      <c r="J305" s="26"/>
      <c r="K305" s="17"/>
      <c r="L305" s="17"/>
      <c r="M305" s="17"/>
      <c r="N305" s="17"/>
      <c r="O305" s="17"/>
      <c r="P305" s="17"/>
      <c r="Q305" s="17"/>
      <c r="R305" s="5"/>
      <c r="S305" s="5"/>
      <c r="T305" s="5"/>
      <c r="U305" s="5"/>
      <c r="V305" s="5"/>
      <c r="W305" s="5"/>
      <c r="X305" s="5"/>
      <c r="Y305" s="5"/>
      <c r="Z305" s="5"/>
      <c r="AA305" s="5"/>
      <c r="AB305" s="5"/>
      <c r="AC305" s="5"/>
      <c r="AD305" s="5"/>
    </row>
    <row r="306" spans="1:30" ht="42" x14ac:dyDescent="0.3">
      <c r="A306" s="19" t="s">
        <v>84</v>
      </c>
      <c r="B306" s="19" t="s">
        <v>85</v>
      </c>
      <c r="C306" s="20" t="s">
        <v>86</v>
      </c>
      <c r="D306" s="20" t="s">
        <v>87</v>
      </c>
      <c r="E306" s="20" t="s">
        <v>88</v>
      </c>
      <c r="F306" s="36"/>
      <c r="G306" s="20" t="s">
        <v>89</v>
      </c>
      <c r="H306" s="20" t="s">
        <v>90</v>
      </c>
      <c r="I306" s="20" t="s">
        <v>91</v>
      </c>
      <c r="J306" s="17"/>
      <c r="K306" s="17"/>
      <c r="L306" s="17"/>
      <c r="M306" s="17"/>
      <c r="N306" s="17"/>
      <c r="O306" s="17"/>
      <c r="P306" s="17"/>
      <c r="Q306" s="17"/>
      <c r="R306" s="18"/>
      <c r="S306" s="18"/>
      <c r="T306" s="18"/>
      <c r="U306" s="18"/>
      <c r="V306" s="18"/>
      <c r="W306" s="18"/>
      <c r="X306" s="18"/>
      <c r="Y306" s="18"/>
      <c r="Z306" s="18"/>
      <c r="AA306" s="18"/>
      <c r="AB306" s="18"/>
      <c r="AC306" s="18"/>
      <c r="AD306" s="18"/>
    </row>
    <row r="307" spans="1:30" ht="14.5" x14ac:dyDescent="0.3">
      <c r="A307" s="22" t="s">
        <v>92</v>
      </c>
      <c r="B307" s="38" t="s">
        <v>93</v>
      </c>
      <c r="C307" s="23">
        <v>13</v>
      </c>
      <c r="D307" s="23">
        <f>SUMIFS($E$275:$E$305,$B$275:$B$305,"FGS-1",$D$275:$D$305,"VAGO")</f>
        <v>0</v>
      </c>
      <c r="E307" s="23">
        <f t="shared" ref="E307:E312" si="26">C307+D307</f>
        <v>13</v>
      </c>
      <c r="F307" s="24"/>
      <c r="G307" s="16">
        <f>SUMIF($B$275:$B$305,"FGS-1",$G$275:$G$305)</f>
        <v>0</v>
      </c>
      <c r="H307" s="16">
        <f>SUMIF($B$275:$B$305,"FGS-1",$H$275:$H$305)</f>
        <v>15608.970000000005</v>
      </c>
      <c r="I307" s="16">
        <f>SUMIF($B$275:$B$305,"FGS-1",$I$275:$I$305)</f>
        <v>15608.970000000005</v>
      </c>
      <c r="J307" s="17"/>
      <c r="K307" s="17"/>
      <c r="L307" s="17"/>
      <c r="M307" s="17"/>
      <c r="N307" s="17"/>
      <c r="O307" s="17"/>
      <c r="P307" s="17"/>
      <c r="Q307" s="17"/>
      <c r="R307" s="12"/>
      <c r="S307" s="12"/>
      <c r="T307" s="12"/>
      <c r="U307" s="12"/>
      <c r="V307" s="12"/>
      <c r="W307" s="12"/>
      <c r="X307" s="12"/>
      <c r="Y307" s="12"/>
      <c r="Z307" s="12"/>
      <c r="AA307" s="12"/>
      <c r="AB307" s="12"/>
      <c r="AC307" s="12"/>
      <c r="AD307" s="12"/>
    </row>
    <row r="308" spans="1:30" ht="14.5" x14ac:dyDescent="0.3">
      <c r="A308" s="22" t="s">
        <v>94</v>
      </c>
      <c r="B308" s="38" t="s">
        <v>95</v>
      </c>
      <c r="C308" s="23">
        <v>14</v>
      </c>
      <c r="D308" s="23">
        <v>4</v>
      </c>
      <c r="E308" s="23">
        <f t="shared" si="26"/>
        <v>18</v>
      </c>
      <c r="F308" s="27"/>
      <c r="G308" s="16">
        <f>SUMIF($B$275:$B$305,"FGS-2",$G$275:$G$305)</f>
        <v>0</v>
      </c>
      <c r="H308" s="16">
        <f>SUMIF($B$275:$B$305,"FGS-2",$H$275:$H$305)</f>
        <v>10255.699999999999</v>
      </c>
      <c r="I308" s="16">
        <f>SUMIF($B$275:$B$305,"FGS-2",$I$275:$I$305)</f>
        <v>10255.699999999999</v>
      </c>
      <c r="J308" s="17"/>
      <c r="K308" s="17"/>
      <c r="L308" s="17"/>
      <c r="M308" s="17"/>
      <c r="N308" s="17"/>
      <c r="O308" s="17"/>
      <c r="P308" s="17"/>
      <c r="Q308" s="17"/>
      <c r="R308" s="12"/>
      <c r="S308" s="12"/>
      <c r="T308" s="12"/>
      <c r="U308" s="12"/>
      <c r="V308" s="12"/>
      <c r="W308" s="12"/>
      <c r="X308" s="12"/>
      <c r="Y308" s="12"/>
      <c r="Z308" s="12"/>
      <c r="AA308" s="12"/>
      <c r="AB308" s="12"/>
      <c r="AC308" s="12"/>
      <c r="AD308" s="12"/>
    </row>
    <row r="309" spans="1:30" ht="14.5" x14ac:dyDescent="0.3">
      <c r="A309" s="22" t="s">
        <v>96</v>
      </c>
      <c r="B309" s="38" t="s">
        <v>97</v>
      </c>
      <c r="C309" s="23">
        <f>SUMIFS($E$275:$E$305,$B$275:$B$305,"FGS-3",$D$275:$D$305,"&lt;&gt;VAGO")</f>
        <v>0</v>
      </c>
      <c r="D309" s="23">
        <f>SUMIFS($E$275:$E$305,$B$275:$B$305,"FGS-3",$D$275:$D$305,"VAGO")</f>
        <v>0</v>
      </c>
      <c r="E309" s="23">
        <f t="shared" si="26"/>
        <v>0</v>
      </c>
      <c r="F309" s="27"/>
      <c r="G309" s="16">
        <f>SUMIF($B$275:$B$305,"FGS-3",$G$275:$G$305)</f>
        <v>0</v>
      </c>
      <c r="H309" s="16">
        <f>SUMIF($B$275:$B$305,"FGS-3",$G$275:$G$305)</f>
        <v>0</v>
      </c>
      <c r="I309" s="16">
        <f>SUMIF($B$275:$B$305,"FGS-3",$I$275:$I$305)</f>
        <v>0</v>
      </c>
      <c r="J309" s="17"/>
      <c r="K309" s="17"/>
      <c r="L309" s="17"/>
      <c r="M309" s="17"/>
      <c r="N309" s="17"/>
      <c r="O309" s="17"/>
      <c r="P309" s="17"/>
      <c r="Q309" s="17"/>
      <c r="R309" s="12"/>
      <c r="S309" s="12"/>
      <c r="T309" s="12"/>
      <c r="U309" s="12"/>
      <c r="V309" s="12"/>
      <c r="W309" s="12"/>
      <c r="X309" s="12"/>
      <c r="Y309" s="12"/>
      <c r="Z309" s="12"/>
      <c r="AA309" s="12"/>
      <c r="AB309" s="12"/>
      <c r="AC309" s="12"/>
      <c r="AD309" s="12"/>
    </row>
    <row r="310" spans="1:30" ht="14.5" x14ac:dyDescent="0.3">
      <c r="A310" s="28" t="s">
        <v>98</v>
      </c>
      <c r="B310" s="41" t="s">
        <v>99</v>
      </c>
      <c r="C310" s="23">
        <f>SUMIFS($E$275:$E$305,$B$275:$B$305,"FGA-1",$D$275:$D$305,"&lt;&gt;VAGO")</f>
        <v>0</v>
      </c>
      <c r="D310" s="23">
        <f>SUMIFS($E$275:$E$305,$B$275:$B$305,"FGA-1",$D$275:$D$305,"VAGO")</f>
        <v>0</v>
      </c>
      <c r="E310" s="23">
        <f t="shared" si="26"/>
        <v>0</v>
      </c>
      <c r="F310" s="29"/>
      <c r="G310" s="16">
        <f>SUMIF($B$275:$B$305,"FGA-1",$G$275:$G$305)</f>
        <v>0</v>
      </c>
      <c r="H310" s="16">
        <f>SUMIF($B$275:$B$305,"FGA-1",$G$275:$G$305)</f>
        <v>0</v>
      </c>
      <c r="I310" s="16">
        <f>SUMIF($B$275:$B$305,"FGA-1",$I$275:$I$305)</f>
        <v>0</v>
      </c>
      <c r="J310" s="17"/>
      <c r="K310" s="17"/>
      <c r="L310" s="17"/>
      <c r="M310" s="17"/>
      <c r="N310" s="17"/>
      <c r="O310" s="17"/>
      <c r="P310" s="17"/>
      <c r="Q310" s="17"/>
      <c r="R310" s="12"/>
      <c r="S310" s="12"/>
      <c r="T310" s="12"/>
      <c r="U310" s="12"/>
      <c r="V310" s="12"/>
      <c r="W310" s="12"/>
      <c r="X310" s="12"/>
      <c r="Y310" s="12"/>
      <c r="Z310" s="12"/>
      <c r="AA310" s="12"/>
      <c r="AB310" s="12"/>
      <c r="AC310" s="12"/>
      <c r="AD310" s="12"/>
    </row>
    <row r="311" spans="1:30" ht="14.5" x14ac:dyDescent="0.3">
      <c r="A311" s="22" t="s">
        <v>100</v>
      </c>
      <c r="B311" s="38" t="s">
        <v>101</v>
      </c>
      <c r="C311" s="23">
        <f>SUMIFS($E$275:$E$305,$B$275:$B$305,"FGA-2",$D$275:$D$305,"&lt;&gt;VAGO")</f>
        <v>0</v>
      </c>
      <c r="D311" s="23">
        <f>SUMIFS($E$275:$E$305,$B$275:$B$305,"FGA-2",$D$275:$D$305,"VAGO")</f>
        <v>0</v>
      </c>
      <c r="E311" s="23">
        <f t="shared" si="26"/>
        <v>0</v>
      </c>
      <c r="F311" s="29"/>
      <c r="G311" s="16">
        <f>SUMIF($B$275:$B$305,"FGA-2",$G$275:$G$305)</f>
        <v>0</v>
      </c>
      <c r="H311" s="16">
        <f>SUMIF($B$275:$B$305,"FGA-2",$G$275:$G$305)</f>
        <v>0</v>
      </c>
      <c r="I311" s="16">
        <f>SUMIF($B$275:$B$305,"FGA-2",$I$275:$I$305)</f>
        <v>0</v>
      </c>
      <c r="J311" s="17"/>
      <c r="K311" s="17"/>
      <c r="L311" s="17"/>
      <c r="M311" s="17"/>
      <c r="N311" s="17"/>
      <c r="O311" s="17"/>
      <c r="P311" s="17"/>
      <c r="Q311" s="17"/>
      <c r="R311" s="33"/>
      <c r="S311" s="12"/>
      <c r="T311" s="12"/>
      <c r="U311" s="12"/>
      <c r="V311" s="12"/>
      <c r="W311" s="12"/>
      <c r="X311" s="12"/>
      <c r="Y311" s="12"/>
      <c r="Z311" s="12"/>
      <c r="AA311" s="12"/>
      <c r="AB311" s="12"/>
      <c r="AC311" s="12"/>
      <c r="AD311" s="12"/>
    </row>
    <row r="312" spans="1:30" ht="14.5" x14ac:dyDescent="0.3">
      <c r="A312" s="22" t="s">
        <v>102</v>
      </c>
      <c r="B312" s="38" t="s">
        <v>103</v>
      </c>
      <c r="C312" s="23">
        <f>SUMIFS($E$275:$E$305,$B$275:$B$305,"FGA-3",$D$275:$D$305,"&lt;&gt;VAGO")</f>
        <v>0</v>
      </c>
      <c r="D312" s="23">
        <f>SUMIFS($E$275:$E$305,$B$275:$B$305,"FGA-3",$D$275:$D$305,"VAGO")</f>
        <v>0</v>
      </c>
      <c r="E312" s="23">
        <f t="shared" si="26"/>
        <v>0</v>
      </c>
      <c r="F312" s="27"/>
      <c r="G312" s="16">
        <f>SUMIF($B$275:$B$305,"FGA-3",$G$275:$G$305)</f>
        <v>0</v>
      </c>
      <c r="H312" s="16">
        <f>SUMIF($B$275:$B$305,"FGA-3",$G$275:$G$305)</f>
        <v>0</v>
      </c>
      <c r="I312" s="16">
        <f>SUMIF($B$275:$B$305,"FGA-3",$I$275:$I$305)</f>
        <v>0</v>
      </c>
      <c r="J312" s="17"/>
      <c r="K312" s="17"/>
      <c r="L312" s="17"/>
      <c r="M312" s="17"/>
      <c r="N312" s="17"/>
      <c r="O312" s="17"/>
      <c r="P312" s="17"/>
      <c r="Q312" s="17"/>
      <c r="R312" s="37"/>
      <c r="S312" s="18"/>
      <c r="T312" s="18"/>
      <c r="U312" s="18"/>
      <c r="V312" s="18"/>
      <c r="W312" s="18"/>
      <c r="X312" s="18"/>
      <c r="Y312" s="18"/>
      <c r="Z312" s="18"/>
      <c r="AA312" s="18"/>
      <c r="AB312" s="18"/>
      <c r="AC312" s="18"/>
      <c r="AD312" s="18"/>
    </row>
    <row r="313" spans="1:30" ht="42" x14ac:dyDescent="0.3">
      <c r="A313" s="19" t="s">
        <v>104</v>
      </c>
      <c r="B313" s="36"/>
      <c r="C313" s="20">
        <f t="shared" ref="C313:E313" si="27">SUM(C307:C312)</f>
        <v>27</v>
      </c>
      <c r="D313" s="20">
        <f t="shared" si="27"/>
        <v>4</v>
      </c>
      <c r="E313" s="20">
        <f t="shared" si="27"/>
        <v>31</v>
      </c>
      <c r="F313" s="36"/>
      <c r="G313" s="39">
        <f t="shared" ref="G313:H313" si="28">SUM(G307:G312)</f>
        <v>0</v>
      </c>
      <c r="H313" s="39">
        <f t="shared" si="28"/>
        <v>25864.670000000006</v>
      </c>
      <c r="I313" s="39">
        <f>SUM(I307:I312)</f>
        <v>25864.670000000006</v>
      </c>
      <c r="J313" s="17"/>
      <c r="K313" s="17"/>
      <c r="L313" s="17"/>
      <c r="M313" s="17"/>
      <c r="N313" s="17"/>
      <c r="O313" s="17"/>
      <c r="P313" s="17"/>
      <c r="Q313" s="17"/>
      <c r="R313" s="37"/>
      <c r="S313" s="18"/>
      <c r="T313" s="18"/>
      <c r="U313" s="18"/>
      <c r="V313" s="18"/>
      <c r="W313" s="18"/>
      <c r="X313" s="18"/>
      <c r="Y313" s="18"/>
      <c r="Z313" s="18"/>
      <c r="AA313" s="18"/>
      <c r="AB313" s="18"/>
      <c r="AC313" s="18"/>
      <c r="AD313" s="18"/>
    </row>
    <row r="314" spans="1:30" ht="33" customHeight="1" x14ac:dyDescent="0.3">
      <c r="A314" s="26"/>
      <c r="B314" s="26"/>
      <c r="C314" s="26"/>
      <c r="D314" s="26"/>
      <c r="E314" s="26"/>
      <c r="F314" s="26"/>
      <c r="G314" s="26"/>
      <c r="H314" s="26"/>
      <c r="I314" s="32"/>
      <c r="J314" s="32"/>
      <c r="K314" s="6"/>
      <c r="L314" s="32"/>
      <c r="M314" s="32"/>
      <c r="N314" s="32"/>
      <c r="O314" s="32"/>
      <c r="P314" s="32"/>
      <c r="Q314" s="32"/>
      <c r="R314" s="33"/>
      <c r="S314" s="12"/>
      <c r="T314" s="12"/>
      <c r="U314" s="12"/>
      <c r="V314" s="12"/>
      <c r="W314" s="12"/>
      <c r="X314" s="12"/>
      <c r="Y314" s="12"/>
      <c r="Z314" s="12"/>
      <c r="AA314" s="12"/>
      <c r="AB314" s="12"/>
      <c r="AC314" s="12"/>
      <c r="AD314" s="12"/>
    </row>
    <row r="315" spans="1:30" ht="42" x14ac:dyDescent="0.3">
      <c r="A315" s="19"/>
      <c r="B315" s="19"/>
      <c r="C315" s="20" t="s">
        <v>105</v>
      </c>
      <c r="D315" s="20" t="s">
        <v>106</v>
      </c>
      <c r="E315" s="20" t="s">
        <v>107</v>
      </c>
      <c r="F315" s="21"/>
      <c r="G315" s="20" t="s">
        <v>108</v>
      </c>
      <c r="H315" s="20" t="s">
        <v>109</v>
      </c>
      <c r="I315" s="20" t="s">
        <v>110</v>
      </c>
      <c r="J315" s="32"/>
      <c r="K315" s="6"/>
      <c r="L315" s="32"/>
      <c r="M315" s="32"/>
      <c r="N315" s="32"/>
      <c r="O315" s="32"/>
      <c r="P315" s="32"/>
      <c r="Q315" s="32"/>
      <c r="R315" s="33"/>
      <c r="S315" s="12"/>
      <c r="T315" s="12"/>
      <c r="U315" s="12"/>
      <c r="V315" s="12"/>
      <c r="W315" s="12"/>
      <c r="X315" s="12"/>
      <c r="Y315" s="12"/>
      <c r="Z315" s="12"/>
      <c r="AA315" s="12"/>
      <c r="AB315" s="12"/>
      <c r="AC315" s="12"/>
      <c r="AD315" s="12"/>
    </row>
    <row r="316" spans="1:30" ht="84" x14ac:dyDescent="0.3">
      <c r="A316" s="19" t="s">
        <v>492</v>
      </c>
      <c r="B316" s="21"/>
      <c r="C316" s="20">
        <f>SUM(C188+C200+C233+C249+C260+C271+C313)</f>
        <v>217</v>
      </c>
      <c r="D316" s="20">
        <f>SUM(D188+D200+D233+D249+D260+D271+D313)</f>
        <v>11</v>
      </c>
      <c r="E316" s="20">
        <f>SUM(E188+E200+E233+E249+E260+E271+E313)</f>
        <v>228</v>
      </c>
      <c r="F316" s="21"/>
      <c r="G316" s="39">
        <f>SUM(H188+G200+G233+G249+G260+G271+G313)</f>
        <v>129316.95</v>
      </c>
      <c r="H316" s="39">
        <f>SUM(I188+H200+H233+H249+H260+H271+H313)</f>
        <v>694461.79999999993</v>
      </c>
      <c r="I316" s="39">
        <f>SUM(J188+I200+I233+I249+I260+I271+I313)</f>
        <v>843878.13000000012</v>
      </c>
      <c r="J316" s="32"/>
      <c r="K316" s="6"/>
      <c r="L316" s="32"/>
      <c r="M316" s="32"/>
      <c r="N316" s="32"/>
      <c r="O316" s="32"/>
      <c r="P316" s="32"/>
      <c r="Q316" s="32"/>
      <c r="R316" s="33"/>
      <c r="S316" s="12"/>
      <c r="T316" s="12"/>
      <c r="U316" s="12"/>
      <c r="V316" s="12"/>
      <c r="W316" s="12"/>
      <c r="X316" s="12"/>
      <c r="Y316" s="12"/>
      <c r="Z316" s="12"/>
      <c r="AA316" s="12"/>
      <c r="AB316" s="12"/>
      <c r="AC316" s="12"/>
      <c r="AD316" s="12"/>
    </row>
    <row r="317" spans="1:30" ht="30" customHeight="1" x14ac:dyDescent="0.3">
      <c r="A317" s="26"/>
      <c r="B317" s="26"/>
      <c r="C317" s="26"/>
      <c r="D317" s="26"/>
      <c r="E317" s="26"/>
      <c r="F317" s="26"/>
      <c r="G317" s="26"/>
      <c r="H317" s="26"/>
      <c r="I317" s="32"/>
      <c r="J317" s="32"/>
      <c r="K317" s="6"/>
      <c r="L317" s="32"/>
      <c r="M317" s="32"/>
      <c r="N317" s="32"/>
      <c r="O317" s="32"/>
      <c r="P317" s="32"/>
      <c r="Q317" s="32"/>
      <c r="R317" s="33"/>
      <c r="S317" s="12"/>
      <c r="T317" s="12"/>
      <c r="U317" s="12"/>
      <c r="V317" s="12"/>
      <c r="W317" s="12"/>
      <c r="X317" s="12"/>
      <c r="Y317" s="12"/>
      <c r="Z317" s="12"/>
      <c r="AA317" s="12"/>
      <c r="AB317" s="12"/>
      <c r="AC317" s="12"/>
      <c r="AD317" s="12"/>
    </row>
    <row r="318" spans="1:30" ht="14.5" x14ac:dyDescent="0.3">
      <c r="A318" s="177" t="s">
        <v>111</v>
      </c>
      <c r="B318" s="173"/>
      <c r="C318" s="173"/>
      <c r="D318" s="173"/>
      <c r="E318" s="173"/>
      <c r="F318" s="174"/>
      <c r="G318" s="17"/>
      <c r="H318" s="26"/>
      <c r="I318" s="26"/>
      <c r="J318" s="26"/>
      <c r="K318" s="17"/>
      <c r="L318" s="26"/>
      <c r="M318" s="32"/>
      <c r="N318" s="32"/>
      <c r="O318" s="32"/>
      <c r="P318" s="32"/>
      <c r="Q318" s="32"/>
      <c r="R318" s="33"/>
      <c r="S318" s="12"/>
      <c r="T318" s="12"/>
      <c r="U318" s="12"/>
      <c r="V318" s="12"/>
      <c r="W318" s="12"/>
      <c r="X318" s="12"/>
      <c r="Y318" s="12"/>
      <c r="Z318" s="12"/>
      <c r="AA318" s="12"/>
      <c r="AB318" s="12"/>
      <c r="AC318" s="12"/>
      <c r="AD318" s="12"/>
    </row>
    <row r="319" spans="1:30" ht="14.5" x14ac:dyDescent="0.3">
      <c r="A319" s="181" t="s">
        <v>112</v>
      </c>
      <c r="B319" s="173"/>
      <c r="C319" s="173"/>
      <c r="D319" s="173"/>
      <c r="E319" s="173"/>
      <c r="F319" s="174"/>
      <c r="G319" s="17"/>
      <c r="H319" s="26"/>
      <c r="I319" s="26"/>
      <c r="J319" s="26"/>
      <c r="K319" s="26"/>
      <c r="L319" s="26"/>
      <c r="M319" s="32"/>
      <c r="N319" s="32"/>
      <c r="O319" s="32"/>
      <c r="P319" s="32"/>
      <c r="Q319" s="32"/>
      <c r="R319" s="33"/>
      <c r="S319" s="12"/>
      <c r="T319" s="12"/>
      <c r="U319" s="12"/>
      <c r="V319" s="12"/>
      <c r="W319" s="12"/>
      <c r="X319" s="12"/>
      <c r="Y319" s="12"/>
      <c r="Z319" s="12"/>
      <c r="AA319" s="12"/>
      <c r="AB319" s="12"/>
      <c r="AC319" s="12"/>
      <c r="AD319" s="12"/>
    </row>
    <row r="320" spans="1:30" ht="14.5" x14ac:dyDescent="0.3">
      <c r="A320" s="181" t="s">
        <v>113</v>
      </c>
      <c r="B320" s="173"/>
      <c r="C320" s="173"/>
      <c r="D320" s="173"/>
      <c r="E320" s="173"/>
      <c r="F320" s="174"/>
      <c r="G320" s="17"/>
      <c r="H320" s="26"/>
      <c r="I320" s="26"/>
      <c r="J320" s="26"/>
      <c r="K320" s="26"/>
      <c r="L320" s="26"/>
      <c r="M320" s="32"/>
      <c r="N320" s="32"/>
      <c r="O320" s="32"/>
      <c r="P320" s="32"/>
      <c r="Q320" s="32"/>
      <c r="R320" s="33"/>
      <c r="S320" s="12"/>
      <c r="T320" s="12"/>
      <c r="U320" s="12"/>
      <c r="V320" s="12"/>
      <c r="W320" s="12"/>
      <c r="X320" s="12"/>
      <c r="Y320" s="12"/>
      <c r="Z320" s="12"/>
      <c r="AA320" s="12"/>
      <c r="AB320" s="12"/>
      <c r="AC320" s="12"/>
      <c r="AD320" s="12"/>
    </row>
    <row r="321" spans="1:30" ht="14.5" x14ac:dyDescent="0.3">
      <c r="A321" s="180" t="s">
        <v>114</v>
      </c>
      <c r="B321" s="173"/>
      <c r="C321" s="173"/>
      <c r="D321" s="173"/>
      <c r="E321" s="173"/>
      <c r="F321" s="174"/>
      <c r="G321" s="17"/>
      <c r="H321" s="26"/>
      <c r="I321" s="26"/>
      <c r="J321" s="26"/>
      <c r="K321" s="26"/>
      <c r="L321" s="26"/>
      <c r="M321" s="32"/>
      <c r="N321" s="32"/>
      <c r="O321" s="32"/>
      <c r="P321" s="32"/>
      <c r="Q321" s="32"/>
      <c r="R321" s="33"/>
      <c r="S321" s="12"/>
      <c r="T321" s="12"/>
      <c r="U321" s="12"/>
      <c r="V321" s="12"/>
      <c r="W321" s="12"/>
      <c r="X321" s="12"/>
      <c r="Y321" s="12"/>
      <c r="Z321" s="12"/>
      <c r="AA321" s="12"/>
      <c r="AB321" s="12"/>
      <c r="AC321" s="12"/>
      <c r="AD321" s="12"/>
    </row>
    <row r="322" spans="1:30" ht="14.5" x14ac:dyDescent="0.3">
      <c r="A322" s="180" t="s">
        <v>115</v>
      </c>
      <c r="B322" s="173"/>
      <c r="C322" s="173"/>
      <c r="D322" s="173"/>
      <c r="E322" s="173"/>
      <c r="F322" s="174"/>
      <c r="G322" s="17"/>
      <c r="H322" s="26"/>
      <c r="I322" s="26"/>
      <c r="J322" s="26"/>
      <c r="K322" s="26"/>
      <c r="L322" s="26"/>
      <c r="M322" s="32"/>
      <c r="N322" s="32"/>
      <c r="O322" s="32"/>
      <c r="P322" s="32"/>
      <c r="Q322" s="32"/>
      <c r="R322" s="33"/>
      <c r="S322" s="12"/>
      <c r="T322" s="12"/>
      <c r="U322" s="12"/>
      <c r="V322" s="12"/>
      <c r="W322" s="12"/>
      <c r="X322" s="12"/>
      <c r="Y322" s="12"/>
      <c r="Z322" s="12"/>
      <c r="AA322" s="12"/>
      <c r="AB322" s="12"/>
      <c r="AC322" s="12"/>
      <c r="AD322" s="12"/>
    </row>
    <row r="323" spans="1:30" ht="14.5" x14ac:dyDescent="0.3">
      <c r="A323" s="180" t="s">
        <v>116</v>
      </c>
      <c r="B323" s="173"/>
      <c r="C323" s="173"/>
      <c r="D323" s="173"/>
      <c r="E323" s="173"/>
      <c r="F323" s="174"/>
      <c r="G323" s="17"/>
      <c r="H323" s="26"/>
      <c r="I323" s="26"/>
      <c r="J323" s="26"/>
      <c r="K323" s="26"/>
      <c r="L323" s="26"/>
      <c r="M323" s="32"/>
      <c r="N323" s="32"/>
      <c r="O323" s="32"/>
      <c r="P323" s="32"/>
      <c r="Q323" s="32"/>
      <c r="R323" s="33"/>
      <c r="S323" s="12"/>
      <c r="T323" s="12"/>
      <c r="U323" s="12"/>
      <c r="V323" s="12"/>
      <c r="W323" s="12"/>
      <c r="X323" s="12"/>
      <c r="Y323" s="12"/>
      <c r="Z323" s="12"/>
      <c r="AA323" s="12"/>
      <c r="AB323" s="12"/>
      <c r="AC323" s="12"/>
      <c r="AD323" s="12"/>
    </row>
    <row r="324" spans="1:30" ht="14.5" x14ac:dyDescent="0.3">
      <c r="A324" s="180"/>
      <c r="B324" s="173"/>
      <c r="C324" s="173"/>
      <c r="D324" s="173"/>
      <c r="E324" s="173"/>
      <c r="F324" s="174"/>
      <c r="G324" s="17"/>
      <c r="H324" s="26"/>
      <c r="I324" s="26"/>
      <c r="J324" s="26"/>
      <c r="K324" s="26"/>
      <c r="L324" s="26"/>
      <c r="M324" s="32"/>
      <c r="N324" s="32"/>
      <c r="O324" s="32"/>
      <c r="P324" s="32"/>
      <c r="Q324" s="32"/>
      <c r="R324" s="33"/>
      <c r="S324" s="12"/>
      <c r="T324" s="12"/>
      <c r="U324" s="12"/>
      <c r="V324" s="12"/>
      <c r="W324" s="12"/>
      <c r="X324" s="12"/>
      <c r="Y324" s="12"/>
      <c r="Z324" s="12"/>
      <c r="AA324" s="12"/>
      <c r="AB324" s="12"/>
      <c r="AC324" s="12"/>
      <c r="AD324" s="12"/>
    </row>
    <row r="325" spans="1:30" ht="14.5" x14ac:dyDescent="0.3">
      <c r="A325" s="180"/>
      <c r="B325" s="173"/>
      <c r="C325" s="173"/>
      <c r="D325" s="173"/>
      <c r="E325" s="173"/>
      <c r="F325" s="174"/>
      <c r="G325" s="17"/>
      <c r="H325" s="26"/>
      <c r="I325" s="26"/>
      <c r="J325" s="26"/>
      <c r="K325" s="26"/>
      <c r="L325" s="26"/>
      <c r="M325" s="32"/>
      <c r="N325" s="32"/>
      <c r="O325" s="32"/>
      <c r="P325" s="32"/>
      <c r="Q325" s="32"/>
      <c r="R325" s="33"/>
      <c r="S325" s="12"/>
      <c r="T325" s="12"/>
      <c r="U325" s="12"/>
      <c r="V325" s="12"/>
      <c r="W325" s="12"/>
      <c r="X325" s="12"/>
      <c r="Y325" s="12"/>
      <c r="Z325" s="12"/>
      <c r="AA325" s="12"/>
      <c r="AB325" s="12"/>
      <c r="AC325" s="12"/>
      <c r="AD325" s="12"/>
    </row>
    <row r="326" spans="1:30" ht="14.5" x14ac:dyDescent="0.3">
      <c r="A326" s="179"/>
      <c r="B326" s="173"/>
      <c r="C326" s="173"/>
      <c r="D326" s="173"/>
      <c r="E326" s="173"/>
      <c r="F326" s="174"/>
      <c r="G326" s="17"/>
      <c r="H326" s="26"/>
      <c r="I326" s="26"/>
      <c r="J326" s="26"/>
      <c r="K326" s="26"/>
      <c r="L326" s="26"/>
      <c r="M326" s="32"/>
      <c r="N326" s="32"/>
      <c r="O326" s="32"/>
      <c r="P326" s="32"/>
      <c r="Q326" s="32"/>
      <c r="R326" s="33"/>
      <c r="S326" s="12"/>
      <c r="T326" s="12"/>
      <c r="U326" s="12"/>
      <c r="V326" s="12"/>
      <c r="W326" s="12"/>
      <c r="X326" s="12"/>
      <c r="Y326" s="12"/>
      <c r="Z326" s="12"/>
      <c r="AA326" s="12"/>
      <c r="AB326" s="12"/>
      <c r="AC326" s="12"/>
      <c r="AD326" s="12"/>
    </row>
    <row r="327" spans="1:30" ht="14.5" x14ac:dyDescent="0.3">
      <c r="A327" s="179"/>
      <c r="B327" s="173"/>
      <c r="C327" s="173"/>
      <c r="D327" s="173"/>
      <c r="E327" s="173"/>
      <c r="F327" s="174"/>
      <c r="G327" s="17"/>
      <c r="H327" s="26"/>
      <c r="I327" s="26"/>
      <c r="J327" s="26"/>
      <c r="K327" s="26"/>
      <c r="L327" s="26"/>
      <c r="M327" s="32"/>
      <c r="N327" s="32"/>
      <c r="O327" s="32"/>
      <c r="P327" s="32"/>
      <c r="Q327" s="32"/>
      <c r="R327" s="33"/>
      <c r="S327" s="12"/>
      <c r="T327" s="12"/>
      <c r="U327" s="12"/>
      <c r="V327" s="12"/>
      <c r="W327" s="12"/>
      <c r="X327" s="12"/>
      <c r="Y327" s="12"/>
      <c r="Z327" s="12"/>
      <c r="AA327" s="12"/>
      <c r="AB327" s="12"/>
      <c r="AC327" s="12"/>
      <c r="AD327" s="12"/>
    </row>
    <row r="328" spans="1:30" ht="14.5" x14ac:dyDescent="0.3">
      <c r="A328" s="179"/>
      <c r="B328" s="173"/>
      <c r="C328" s="173"/>
      <c r="D328" s="173"/>
      <c r="E328" s="173"/>
      <c r="F328" s="174"/>
      <c r="G328" s="17"/>
      <c r="H328" s="26"/>
      <c r="I328" s="26"/>
      <c r="J328" s="26"/>
      <c r="K328" s="26"/>
      <c r="L328" s="26"/>
      <c r="M328" s="32"/>
      <c r="N328" s="32"/>
      <c r="O328" s="32"/>
      <c r="P328" s="32"/>
      <c r="Q328" s="32"/>
      <c r="R328" s="33"/>
      <c r="S328" s="12"/>
      <c r="T328" s="12"/>
      <c r="U328" s="12"/>
      <c r="V328" s="12"/>
      <c r="W328" s="12"/>
      <c r="X328" s="12"/>
      <c r="Y328" s="12"/>
      <c r="Z328" s="12"/>
      <c r="AA328" s="12"/>
      <c r="AB328" s="12"/>
      <c r="AC328" s="12"/>
      <c r="AD328" s="12"/>
    </row>
    <row r="329" spans="1:30" ht="14.5" x14ac:dyDescent="0.3">
      <c r="A329" s="179"/>
      <c r="B329" s="173"/>
      <c r="C329" s="173"/>
      <c r="D329" s="173"/>
      <c r="E329" s="173"/>
      <c r="F329" s="174"/>
      <c r="G329" s="17"/>
      <c r="H329" s="26"/>
      <c r="I329" s="26"/>
      <c r="J329" s="26"/>
      <c r="K329" s="26"/>
      <c r="L329" s="26"/>
      <c r="M329" s="32"/>
      <c r="N329" s="32"/>
      <c r="O329" s="32"/>
      <c r="P329" s="32"/>
      <c r="Q329" s="32"/>
      <c r="R329" s="33"/>
      <c r="S329" s="12"/>
      <c r="T329" s="12"/>
      <c r="U329" s="12"/>
      <c r="V329" s="12"/>
      <c r="W329" s="12"/>
      <c r="X329" s="12"/>
      <c r="Y329" s="12"/>
      <c r="Z329" s="12"/>
      <c r="AA329" s="12"/>
      <c r="AB329" s="12"/>
      <c r="AC329" s="12"/>
      <c r="AD329" s="12"/>
    </row>
    <row r="330" spans="1:30" ht="14.5" x14ac:dyDescent="0.3">
      <c r="A330" s="179"/>
      <c r="B330" s="173"/>
      <c r="C330" s="173"/>
      <c r="D330" s="173"/>
      <c r="E330" s="173"/>
      <c r="F330" s="174"/>
      <c r="G330" s="17"/>
      <c r="H330" s="26"/>
      <c r="I330" s="26"/>
      <c r="J330" s="26"/>
      <c r="K330" s="26"/>
      <c r="L330" s="26"/>
      <c r="M330" s="32"/>
      <c r="N330" s="32"/>
      <c r="O330" s="32"/>
      <c r="P330" s="32"/>
      <c r="Q330" s="32"/>
      <c r="R330" s="33"/>
      <c r="S330" s="12"/>
      <c r="T330" s="12"/>
      <c r="U330" s="12"/>
      <c r="V330" s="12"/>
      <c r="W330" s="12"/>
      <c r="X330" s="12"/>
      <c r="Y330" s="12"/>
      <c r="Z330" s="12"/>
      <c r="AA330" s="12"/>
      <c r="AB330" s="12"/>
      <c r="AC330" s="12"/>
      <c r="AD330" s="12"/>
    </row>
    <row r="331" spans="1:30" ht="32.25" customHeight="1" x14ac:dyDescent="0.3">
      <c r="A331" s="175"/>
      <c r="B331" s="176"/>
      <c r="C331" s="176"/>
      <c r="D331" s="176"/>
      <c r="E331" s="176"/>
      <c r="F331" s="176"/>
      <c r="G331" s="17"/>
      <c r="H331" s="26"/>
      <c r="I331" s="26"/>
      <c r="J331" s="26"/>
      <c r="K331" s="26"/>
      <c r="L331" s="26"/>
      <c r="M331" s="32"/>
      <c r="N331" s="32"/>
      <c r="O331" s="32"/>
      <c r="P331" s="32"/>
      <c r="Q331" s="32"/>
      <c r="R331" s="33"/>
      <c r="S331" s="12"/>
      <c r="T331" s="12"/>
      <c r="U331" s="12"/>
      <c r="V331" s="12"/>
      <c r="W331" s="12"/>
      <c r="X331" s="12"/>
      <c r="Y331" s="12"/>
      <c r="Z331" s="12"/>
      <c r="AA331" s="12"/>
      <c r="AB331" s="12"/>
      <c r="AC331" s="12"/>
      <c r="AD331" s="12"/>
    </row>
    <row r="332" spans="1:30" ht="14.5" x14ac:dyDescent="0.3">
      <c r="A332" s="177" t="s">
        <v>117</v>
      </c>
      <c r="B332" s="173"/>
      <c r="C332" s="173"/>
      <c r="D332" s="173"/>
      <c r="E332" s="173"/>
      <c r="F332" s="174"/>
      <c r="G332" s="17"/>
      <c r="H332" s="26"/>
      <c r="I332" s="26"/>
      <c r="J332" s="26"/>
      <c r="K332" s="26"/>
      <c r="L332" s="26"/>
      <c r="M332" s="32"/>
      <c r="N332" s="32"/>
      <c r="O332" s="32"/>
      <c r="P332" s="32"/>
      <c r="Q332" s="32"/>
      <c r="R332" s="33"/>
      <c r="S332" s="12"/>
      <c r="T332" s="12"/>
      <c r="U332" s="12"/>
      <c r="V332" s="12"/>
      <c r="W332" s="12"/>
      <c r="X332" s="12"/>
      <c r="Y332" s="12"/>
      <c r="Z332" s="12"/>
      <c r="AA332" s="12"/>
      <c r="AB332" s="12"/>
      <c r="AC332" s="12"/>
      <c r="AD332" s="12"/>
    </row>
    <row r="333" spans="1:30" ht="14.5" x14ac:dyDescent="0.3">
      <c r="A333" s="178" t="s">
        <v>118</v>
      </c>
      <c r="B333" s="173"/>
      <c r="C333" s="173"/>
      <c r="D333" s="173"/>
      <c r="E333" s="173"/>
      <c r="F333" s="174"/>
      <c r="G333" s="17"/>
      <c r="H333" s="26"/>
      <c r="I333" s="26"/>
      <c r="J333" s="26"/>
      <c r="K333" s="26"/>
      <c r="L333" s="26"/>
      <c r="M333" s="32"/>
      <c r="N333" s="32"/>
      <c r="O333" s="32"/>
      <c r="P333" s="32"/>
      <c r="Q333" s="32"/>
      <c r="R333" s="33"/>
      <c r="S333" s="12"/>
      <c r="T333" s="12"/>
      <c r="U333" s="12"/>
      <c r="V333" s="12"/>
      <c r="W333" s="12"/>
      <c r="X333" s="12"/>
      <c r="Y333" s="12"/>
      <c r="Z333" s="12"/>
      <c r="AA333" s="12"/>
      <c r="AB333" s="12"/>
      <c r="AC333" s="12"/>
      <c r="AD333" s="12"/>
    </row>
    <row r="334" spans="1:30" ht="14.5" x14ac:dyDescent="0.3">
      <c r="A334" s="172" t="s">
        <v>119</v>
      </c>
      <c r="B334" s="173"/>
      <c r="C334" s="173"/>
      <c r="D334" s="173"/>
      <c r="E334" s="173"/>
      <c r="F334" s="174"/>
      <c r="G334" s="17"/>
      <c r="H334" s="26"/>
      <c r="I334" s="26"/>
      <c r="J334" s="26"/>
      <c r="K334" s="26"/>
      <c r="L334" s="26"/>
      <c r="M334" s="32"/>
      <c r="N334" s="32"/>
      <c r="O334" s="32"/>
      <c r="P334" s="32"/>
      <c r="Q334" s="32"/>
      <c r="R334" s="33"/>
      <c r="S334" s="12"/>
      <c r="T334" s="12"/>
      <c r="U334" s="12"/>
      <c r="V334" s="12"/>
      <c r="W334" s="12"/>
      <c r="X334" s="12"/>
      <c r="Y334" s="12"/>
      <c r="Z334" s="12"/>
      <c r="AA334" s="12"/>
      <c r="AB334" s="12"/>
      <c r="AC334" s="12"/>
      <c r="AD334" s="12"/>
    </row>
    <row r="335" spans="1:30" ht="14.5" x14ac:dyDescent="0.3">
      <c r="A335" s="172" t="s">
        <v>120</v>
      </c>
      <c r="B335" s="173"/>
      <c r="C335" s="173"/>
      <c r="D335" s="173"/>
      <c r="E335" s="173"/>
      <c r="F335" s="174"/>
      <c r="G335" s="17"/>
      <c r="H335" s="26"/>
      <c r="I335" s="26"/>
      <c r="J335" s="26"/>
      <c r="K335" s="26"/>
      <c r="L335" s="26"/>
      <c r="M335" s="32"/>
      <c r="N335" s="32"/>
      <c r="O335" s="32"/>
      <c r="P335" s="32"/>
      <c r="Q335" s="32"/>
      <c r="R335" s="33"/>
      <c r="S335" s="12"/>
      <c r="T335" s="12"/>
      <c r="U335" s="12"/>
      <c r="V335" s="12"/>
      <c r="W335" s="12"/>
      <c r="X335" s="12"/>
      <c r="Y335" s="12"/>
      <c r="Z335" s="12"/>
      <c r="AA335" s="12"/>
      <c r="AB335" s="12"/>
      <c r="AC335" s="12"/>
      <c r="AD335" s="12"/>
    </row>
    <row r="336" spans="1:30" ht="14.5" x14ac:dyDescent="0.3">
      <c r="A336" s="172" t="s">
        <v>121</v>
      </c>
      <c r="B336" s="173"/>
      <c r="C336" s="173"/>
      <c r="D336" s="173"/>
      <c r="E336" s="173"/>
      <c r="F336" s="174"/>
      <c r="G336" s="17"/>
      <c r="H336" s="26"/>
      <c r="I336" s="26"/>
      <c r="J336" s="26"/>
      <c r="K336" s="26"/>
      <c r="L336" s="26"/>
      <c r="M336" s="32"/>
      <c r="N336" s="32"/>
      <c r="O336" s="32"/>
      <c r="P336" s="32"/>
      <c r="Q336" s="32"/>
      <c r="R336" s="33"/>
      <c r="S336" s="12"/>
      <c r="T336" s="12"/>
      <c r="U336" s="12"/>
      <c r="V336" s="12"/>
      <c r="W336" s="12"/>
      <c r="X336" s="12"/>
      <c r="Y336" s="12"/>
      <c r="Z336" s="12"/>
      <c r="AA336" s="12"/>
      <c r="AB336" s="12"/>
      <c r="AC336" s="12"/>
      <c r="AD336" s="12"/>
    </row>
    <row r="337" spans="1:30" ht="14.5" x14ac:dyDescent="0.3">
      <c r="A337" s="172" t="s">
        <v>122</v>
      </c>
      <c r="B337" s="173"/>
      <c r="C337" s="173"/>
      <c r="D337" s="173"/>
      <c r="E337" s="173"/>
      <c r="F337" s="174"/>
      <c r="G337" s="17"/>
      <c r="H337" s="26"/>
      <c r="I337" s="26"/>
      <c r="J337" s="26"/>
      <c r="K337" s="26"/>
      <c r="L337" s="26"/>
      <c r="M337" s="32"/>
      <c r="N337" s="32"/>
      <c r="O337" s="32"/>
      <c r="P337" s="32"/>
      <c r="Q337" s="32"/>
      <c r="R337" s="33"/>
      <c r="S337" s="12"/>
      <c r="T337" s="12"/>
      <c r="U337" s="12"/>
      <c r="V337" s="12"/>
      <c r="W337" s="12"/>
      <c r="X337" s="12"/>
      <c r="Y337" s="12"/>
      <c r="Z337" s="12"/>
      <c r="AA337" s="12"/>
      <c r="AB337" s="12"/>
      <c r="AC337" s="12"/>
      <c r="AD337" s="12"/>
    </row>
    <row r="338" spans="1:30" ht="14.5" x14ac:dyDescent="0.3">
      <c r="A338" s="172" t="s">
        <v>123</v>
      </c>
      <c r="B338" s="173"/>
      <c r="C338" s="173"/>
      <c r="D338" s="173"/>
      <c r="E338" s="173"/>
      <c r="F338" s="174"/>
      <c r="G338" s="17"/>
      <c r="H338" s="26"/>
      <c r="I338" s="26"/>
      <c r="J338" s="26"/>
      <c r="K338" s="26"/>
      <c r="L338" s="26"/>
      <c r="M338" s="32"/>
      <c r="N338" s="32"/>
      <c r="O338" s="32"/>
      <c r="P338" s="32"/>
      <c r="Q338" s="32"/>
      <c r="R338" s="33"/>
      <c r="S338" s="12"/>
      <c r="T338" s="12"/>
      <c r="U338" s="12"/>
      <c r="V338" s="12"/>
      <c r="W338" s="12"/>
      <c r="X338" s="12"/>
      <c r="Y338" s="12"/>
      <c r="Z338" s="12"/>
      <c r="AA338" s="12"/>
      <c r="AB338" s="12"/>
      <c r="AC338" s="12"/>
      <c r="AD338" s="12"/>
    </row>
    <row r="339" spans="1:30" ht="14.5" x14ac:dyDescent="0.3">
      <c r="A339" s="172" t="s">
        <v>124</v>
      </c>
      <c r="B339" s="173"/>
      <c r="C339" s="173"/>
      <c r="D339" s="173"/>
      <c r="E339" s="173"/>
      <c r="F339" s="174"/>
      <c r="G339" s="17"/>
      <c r="H339" s="26"/>
      <c r="I339" s="26"/>
      <c r="J339" s="26"/>
      <c r="K339" s="26"/>
      <c r="L339" s="26"/>
      <c r="M339" s="32"/>
      <c r="N339" s="32"/>
      <c r="O339" s="32"/>
      <c r="P339" s="32"/>
      <c r="Q339" s="32"/>
      <c r="R339" s="33"/>
      <c r="S339" s="12"/>
      <c r="T339" s="12"/>
      <c r="U339" s="12"/>
      <c r="V339" s="12"/>
      <c r="W339" s="12"/>
      <c r="X339" s="12"/>
      <c r="Y339" s="12"/>
      <c r="Z339" s="12"/>
      <c r="AA339" s="12"/>
      <c r="AB339" s="12"/>
      <c r="AC339" s="12"/>
      <c r="AD339" s="12"/>
    </row>
    <row r="340" spans="1:30" ht="14.5" x14ac:dyDescent="0.3">
      <c r="A340" s="172" t="s">
        <v>125</v>
      </c>
      <c r="B340" s="173"/>
      <c r="C340" s="173"/>
      <c r="D340" s="173"/>
      <c r="E340" s="173"/>
      <c r="F340" s="174"/>
      <c r="G340" s="17"/>
      <c r="H340" s="26"/>
      <c r="I340" s="26"/>
      <c r="J340" s="26"/>
      <c r="K340" s="26"/>
      <c r="L340" s="26"/>
      <c r="M340" s="32"/>
      <c r="N340" s="32"/>
      <c r="O340" s="32"/>
      <c r="P340" s="32"/>
      <c r="Q340" s="32"/>
      <c r="R340" s="33"/>
      <c r="S340" s="12"/>
      <c r="T340" s="12"/>
      <c r="U340" s="12"/>
      <c r="V340" s="12"/>
      <c r="W340" s="12"/>
      <c r="X340" s="12"/>
      <c r="Y340" s="12"/>
      <c r="Z340" s="12"/>
      <c r="AA340" s="12"/>
      <c r="AB340" s="12"/>
      <c r="AC340" s="12"/>
      <c r="AD340" s="12"/>
    </row>
    <row r="341" spans="1:30" ht="14.5" x14ac:dyDescent="0.3">
      <c r="A341" s="172" t="s">
        <v>126</v>
      </c>
      <c r="B341" s="173"/>
      <c r="C341" s="173"/>
      <c r="D341" s="173"/>
      <c r="E341" s="173"/>
      <c r="F341" s="174"/>
      <c r="G341" s="17"/>
      <c r="H341" s="26"/>
      <c r="I341" s="26"/>
      <c r="J341" s="26"/>
      <c r="K341" s="26"/>
      <c r="L341" s="26"/>
      <c r="M341" s="32"/>
      <c r="N341" s="32"/>
      <c r="O341" s="32"/>
      <c r="P341" s="32"/>
      <c r="Q341" s="32"/>
      <c r="R341" s="33"/>
      <c r="S341" s="12"/>
      <c r="T341" s="12"/>
      <c r="U341" s="12"/>
      <c r="V341" s="12"/>
      <c r="W341" s="12"/>
      <c r="X341" s="12"/>
      <c r="Y341" s="12"/>
      <c r="Z341" s="12"/>
      <c r="AA341" s="12"/>
      <c r="AB341" s="12"/>
      <c r="AC341" s="12"/>
      <c r="AD341" s="12"/>
    </row>
    <row r="342" spans="1:30" ht="14.5" x14ac:dyDescent="0.3">
      <c r="A342" s="172" t="s">
        <v>127</v>
      </c>
      <c r="B342" s="173"/>
      <c r="C342" s="173"/>
      <c r="D342" s="173"/>
      <c r="E342" s="173"/>
      <c r="F342" s="174"/>
      <c r="G342" s="17"/>
      <c r="H342" s="26"/>
      <c r="I342" s="26"/>
      <c r="J342" s="26"/>
      <c r="K342" s="26"/>
      <c r="L342" s="26"/>
      <c r="M342" s="32"/>
      <c r="N342" s="32"/>
      <c r="O342" s="32"/>
      <c r="P342" s="32"/>
      <c r="Q342" s="32"/>
      <c r="R342" s="33"/>
      <c r="S342" s="12"/>
      <c r="T342" s="12"/>
      <c r="U342" s="12"/>
      <c r="V342" s="12"/>
      <c r="W342" s="12"/>
      <c r="X342" s="12"/>
      <c r="Y342" s="12"/>
      <c r="Z342" s="12"/>
      <c r="AA342" s="12"/>
      <c r="AB342" s="12"/>
      <c r="AC342" s="12"/>
      <c r="AD342" s="12"/>
    </row>
    <row r="343" spans="1:30" ht="14.5" x14ac:dyDescent="0.3">
      <c r="A343" s="172" t="s">
        <v>128</v>
      </c>
      <c r="B343" s="173"/>
      <c r="C343" s="173"/>
      <c r="D343" s="173"/>
      <c r="E343" s="173"/>
      <c r="F343" s="174"/>
      <c r="G343" s="17"/>
      <c r="H343" s="26"/>
      <c r="I343" s="26"/>
      <c r="J343" s="26"/>
      <c r="K343" s="26"/>
      <c r="L343" s="26"/>
      <c r="M343" s="32"/>
      <c r="N343" s="32"/>
      <c r="O343" s="32"/>
      <c r="P343" s="32"/>
      <c r="Q343" s="32"/>
      <c r="R343" s="33"/>
      <c r="S343" s="12"/>
      <c r="T343" s="12"/>
      <c r="U343" s="12"/>
      <c r="V343" s="12"/>
      <c r="W343" s="12"/>
      <c r="X343" s="12"/>
      <c r="Y343" s="12"/>
      <c r="Z343" s="12"/>
      <c r="AA343" s="12"/>
      <c r="AB343" s="12"/>
      <c r="AC343" s="12"/>
      <c r="AD343" s="12"/>
    </row>
    <row r="344" spans="1:30" ht="14.5" x14ac:dyDescent="0.3">
      <c r="A344" s="172" t="s">
        <v>129</v>
      </c>
      <c r="B344" s="173"/>
      <c r="C344" s="173"/>
      <c r="D344" s="173"/>
      <c r="E344" s="173"/>
      <c r="F344" s="174"/>
      <c r="G344" s="17"/>
      <c r="H344" s="26"/>
      <c r="I344" s="26"/>
      <c r="J344" s="26"/>
      <c r="K344" s="26"/>
      <c r="L344" s="26"/>
      <c r="M344" s="32"/>
      <c r="N344" s="32"/>
      <c r="O344" s="32"/>
      <c r="P344" s="32"/>
      <c r="Q344" s="32"/>
      <c r="R344" s="33"/>
      <c r="S344" s="12"/>
      <c r="T344" s="12"/>
      <c r="U344" s="12"/>
      <c r="V344" s="12"/>
      <c r="W344" s="12"/>
      <c r="X344" s="12"/>
      <c r="Y344" s="12"/>
      <c r="Z344" s="12"/>
      <c r="AA344" s="12"/>
      <c r="AB344" s="12"/>
      <c r="AC344" s="12"/>
      <c r="AD344" s="12"/>
    </row>
    <row r="345" spans="1:30" ht="14.5" x14ac:dyDescent="0.3">
      <c r="A345" s="172" t="s">
        <v>130</v>
      </c>
      <c r="B345" s="173"/>
      <c r="C345" s="173"/>
      <c r="D345" s="173"/>
      <c r="E345" s="173"/>
      <c r="F345" s="174"/>
      <c r="G345" s="17"/>
      <c r="H345" s="26"/>
      <c r="I345" s="26"/>
      <c r="J345" s="26"/>
      <c r="K345" s="26"/>
      <c r="L345" s="26"/>
      <c r="M345" s="32"/>
      <c r="N345" s="32"/>
      <c r="O345" s="32"/>
      <c r="P345" s="32"/>
      <c r="Q345" s="32"/>
      <c r="R345" s="33"/>
      <c r="S345" s="12"/>
      <c r="T345" s="12"/>
      <c r="U345" s="12"/>
      <c r="V345" s="12"/>
      <c r="W345" s="12"/>
      <c r="X345" s="12"/>
      <c r="Y345" s="12"/>
      <c r="Z345" s="12"/>
      <c r="AA345" s="12"/>
      <c r="AB345" s="12"/>
      <c r="AC345" s="12"/>
      <c r="AD345" s="12"/>
    </row>
    <row r="346" spans="1:30" ht="14.5" x14ac:dyDescent="0.3">
      <c r="A346" s="172" t="s">
        <v>131</v>
      </c>
      <c r="B346" s="173"/>
      <c r="C346" s="173"/>
      <c r="D346" s="173"/>
      <c r="E346" s="173"/>
      <c r="F346" s="174"/>
      <c r="G346" s="17"/>
      <c r="H346" s="26"/>
      <c r="I346" s="26"/>
      <c r="J346" s="26"/>
      <c r="K346" s="26"/>
      <c r="L346" s="26"/>
      <c r="M346" s="32"/>
      <c r="N346" s="32"/>
      <c r="O346" s="32"/>
      <c r="P346" s="32"/>
      <c r="Q346" s="32"/>
      <c r="R346" s="33"/>
      <c r="S346" s="12"/>
      <c r="T346" s="12"/>
      <c r="U346" s="12"/>
      <c r="V346" s="12"/>
      <c r="W346" s="12"/>
      <c r="X346" s="12"/>
      <c r="Y346" s="12"/>
      <c r="Z346" s="12"/>
      <c r="AA346" s="12"/>
      <c r="AB346" s="12"/>
      <c r="AC346" s="12"/>
      <c r="AD346" s="12"/>
    </row>
    <row r="347" spans="1:30" ht="14.5" x14ac:dyDescent="0.3">
      <c r="A347" s="172" t="s">
        <v>132</v>
      </c>
      <c r="B347" s="173"/>
      <c r="C347" s="173"/>
      <c r="D347" s="173"/>
      <c r="E347" s="173"/>
      <c r="F347" s="174"/>
      <c r="G347" s="17"/>
      <c r="H347" s="26"/>
      <c r="I347" s="26"/>
      <c r="J347" s="26"/>
      <c r="K347" s="26"/>
      <c r="L347" s="26"/>
      <c r="M347" s="32"/>
      <c r="N347" s="32"/>
      <c r="O347" s="32"/>
      <c r="P347" s="32"/>
      <c r="Q347" s="32"/>
      <c r="R347" s="33"/>
      <c r="S347" s="12"/>
      <c r="T347" s="12"/>
      <c r="U347" s="12"/>
      <c r="V347" s="12"/>
      <c r="W347" s="12"/>
      <c r="X347" s="12"/>
      <c r="Y347" s="12"/>
      <c r="Z347" s="12"/>
      <c r="AA347" s="12"/>
      <c r="AB347" s="12"/>
      <c r="AC347" s="12"/>
      <c r="AD347" s="12"/>
    </row>
    <row r="348" spans="1:30" ht="14.5" x14ac:dyDescent="0.3">
      <c r="A348" s="172" t="s">
        <v>133</v>
      </c>
      <c r="B348" s="173"/>
      <c r="C348" s="173"/>
      <c r="D348" s="173"/>
      <c r="E348" s="173"/>
      <c r="F348" s="174"/>
      <c r="G348" s="17"/>
      <c r="H348" s="26"/>
      <c r="I348" s="26"/>
      <c r="J348" s="26"/>
      <c r="K348" s="26"/>
      <c r="L348" s="26"/>
      <c r="M348" s="32"/>
      <c r="N348" s="32"/>
      <c r="O348" s="32"/>
      <c r="P348" s="32"/>
      <c r="Q348" s="32"/>
      <c r="R348" s="33"/>
      <c r="S348" s="12"/>
      <c r="T348" s="12"/>
      <c r="U348" s="12"/>
      <c r="V348" s="12"/>
      <c r="W348" s="12"/>
      <c r="X348" s="12"/>
      <c r="Y348" s="12"/>
      <c r="Z348" s="12"/>
      <c r="AA348" s="12"/>
      <c r="AB348" s="12"/>
      <c r="AC348" s="12"/>
      <c r="AD348" s="12"/>
    </row>
    <row r="349" spans="1:30" ht="14.5" x14ac:dyDescent="0.3">
      <c r="A349" s="172" t="s">
        <v>134</v>
      </c>
      <c r="B349" s="173"/>
      <c r="C349" s="173"/>
      <c r="D349" s="173"/>
      <c r="E349" s="173"/>
      <c r="F349" s="174"/>
      <c r="G349" s="17"/>
      <c r="H349" s="26"/>
      <c r="I349" s="26"/>
      <c r="J349" s="26"/>
      <c r="K349" s="26"/>
      <c r="L349" s="26"/>
      <c r="M349" s="32"/>
      <c r="N349" s="32"/>
      <c r="O349" s="32"/>
      <c r="P349" s="32"/>
      <c r="Q349" s="32"/>
      <c r="R349" s="33"/>
      <c r="S349" s="12"/>
      <c r="T349" s="12"/>
      <c r="U349" s="12"/>
      <c r="V349" s="12"/>
      <c r="W349" s="12"/>
      <c r="X349" s="12"/>
      <c r="Y349" s="12"/>
      <c r="Z349" s="12"/>
      <c r="AA349" s="12"/>
      <c r="AB349" s="12"/>
      <c r="AC349" s="12"/>
      <c r="AD349" s="12"/>
    </row>
    <row r="350" spans="1:30" ht="14.5" x14ac:dyDescent="0.3">
      <c r="A350" s="172" t="s">
        <v>135</v>
      </c>
      <c r="B350" s="173"/>
      <c r="C350" s="173"/>
      <c r="D350" s="173"/>
      <c r="E350" s="173"/>
      <c r="F350" s="174"/>
      <c r="G350" s="17"/>
      <c r="H350" s="26"/>
      <c r="I350" s="26"/>
      <c r="J350" s="26"/>
      <c r="K350" s="26"/>
      <c r="L350" s="26"/>
      <c r="M350" s="32"/>
      <c r="N350" s="32"/>
      <c r="O350" s="32"/>
      <c r="P350" s="32"/>
      <c r="Q350" s="32"/>
      <c r="R350" s="33"/>
      <c r="S350" s="12"/>
      <c r="T350" s="12"/>
      <c r="U350" s="12"/>
      <c r="V350" s="12"/>
      <c r="W350" s="12"/>
      <c r="X350" s="12"/>
      <c r="Y350" s="12"/>
      <c r="Z350" s="12"/>
      <c r="AA350" s="12"/>
      <c r="AB350" s="12"/>
      <c r="AC350" s="12"/>
      <c r="AD350" s="12"/>
    </row>
    <row r="351" spans="1:30" ht="14.5" x14ac:dyDescent="0.3">
      <c r="A351" s="172" t="s">
        <v>136</v>
      </c>
      <c r="B351" s="173"/>
      <c r="C351" s="173"/>
      <c r="D351" s="173"/>
      <c r="E351" s="173"/>
      <c r="F351" s="174"/>
      <c r="G351" s="17"/>
      <c r="H351" s="26"/>
      <c r="I351" s="26"/>
      <c r="J351" s="26"/>
      <c r="K351" s="26"/>
      <c r="L351" s="26"/>
      <c r="M351" s="32"/>
      <c r="N351" s="32"/>
      <c r="O351" s="32"/>
      <c r="P351" s="32"/>
      <c r="Q351" s="32"/>
      <c r="R351" s="33"/>
      <c r="S351" s="12"/>
      <c r="T351" s="12"/>
      <c r="U351" s="12"/>
      <c r="V351" s="12"/>
      <c r="W351" s="12"/>
      <c r="X351" s="12"/>
      <c r="Y351" s="12"/>
      <c r="Z351" s="12"/>
      <c r="AA351" s="12"/>
      <c r="AB351" s="12"/>
      <c r="AC351" s="12"/>
      <c r="AD351" s="12"/>
    </row>
    <row r="352" spans="1:30" ht="14.5" x14ac:dyDescent="0.3">
      <c r="A352" s="172" t="s">
        <v>137</v>
      </c>
      <c r="B352" s="173"/>
      <c r="C352" s="173"/>
      <c r="D352" s="173"/>
      <c r="E352" s="173"/>
      <c r="F352" s="174"/>
      <c r="G352" s="17"/>
      <c r="H352" s="26"/>
      <c r="I352" s="26"/>
      <c r="J352" s="26"/>
      <c r="K352" s="26"/>
      <c r="L352" s="26"/>
      <c r="M352" s="32"/>
      <c r="N352" s="32"/>
      <c r="O352" s="32"/>
      <c r="P352" s="32"/>
      <c r="Q352" s="32"/>
      <c r="R352" s="33"/>
      <c r="S352" s="12"/>
      <c r="T352" s="12"/>
      <c r="U352" s="12"/>
      <c r="V352" s="12"/>
      <c r="W352" s="12"/>
      <c r="X352" s="12"/>
      <c r="Y352" s="12"/>
      <c r="Z352" s="12"/>
      <c r="AA352" s="12"/>
      <c r="AB352" s="12"/>
      <c r="AC352" s="12"/>
      <c r="AD352" s="12"/>
    </row>
    <row r="353" spans="1:30" ht="14.5" x14ac:dyDescent="0.3">
      <c r="A353" s="172" t="s">
        <v>138</v>
      </c>
      <c r="B353" s="173"/>
      <c r="C353" s="173"/>
      <c r="D353" s="173"/>
      <c r="E353" s="173"/>
      <c r="F353" s="174"/>
      <c r="G353" s="17"/>
      <c r="H353" s="26"/>
      <c r="I353" s="26"/>
      <c r="J353" s="26"/>
      <c r="K353" s="26"/>
      <c r="L353" s="26"/>
      <c r="M353" s="32"/>
      <c r="N353" s="32"/>
      <c r="O353" s="32"/>
      <c r="P353" s="32"/>
      <c r="Q353" s="32"/>
      <c r="R353" s="33"/>
      <c r="S353" s="12"/>
      <c r="T353" s="12"/>
      <c r="U353" s="12"/>
      <c r="V353" s="12"/>
      <c r="W353" s="12"/>
      <c r="X353" s="12"/>
      <c r="Y353" s="12"/>
      <c r="Z353" s="12"/>
      <c r="AA353" s="12"/>
      <c r="AB353" s="12"/>
      <c r="AC353" s="12"/>
      <c r="AD353" s="12"/>
    </row>
    <row r="354" spans="1:30" ht="14.5" x14ac:dyDescent="0.3">
      <c r="A354" s="172" t="s">
        <v>139</v>
      </c>
      <c r="B354" s="173"/>
      <c r="C354" s="173"/>
      <c r="D354" s="173"/>
      <c r="E354" s="173"/>
      <c r="F354" s="174"/>
      <c r="G354" s="17"/>
      <c r="H354" s="26"/>
      <c r="I354" s="26"/>
      <c r="J354" s="26"/>
      <c r="K354" s="26"/>
      <c r="L354" s="26"/>
      <c r="M354" s="32"/>
      <c r="N354" s="32"/>
      <c r="O354" s="32"/>
      <c r="P354" s="32"/>
      <c r="Q354" s="32"/>
      <c r="R354" s="33"/>
      <c r="S354" s="12"/>
      <c r="T354" s="12"/>
      <c r="U354" s="12"/>
      <c r="V354" s="12"/>
      <c r="W354" s="12"/>
      <c r="X354" s="12"/>
      <c r="Y354" s="12"/>
      <c r="Z354" s="12"/>
      <c r="AA354" s="12"/>
      <c r="AB354" s="12"/>
      <c r="AC354" s="12"/>
      <c r="AD354" s="12"/>
    </row>
    <row r="355" spans="1:30" ht="14.5" x14ac:dyDescent="0.3">
      <c r="A355" s="172" t="s">
        <v>140</v>
      </c>
      <c r="B355" s="173"/>
      <c r="C355" s="173"/>
      <c r="D355" s="173"/>
      <c r="E355" s="173"/>
      <c r="F355" s="174"/>
      <c r="G355" s="17"/>
      <c r="H355" s="26"/>
      <c r="I355" s="26"/>
      <c r="J355" s="26"/>
      <c r="K355" s="26"/>
      <c r="L355" s="26"/>
      <c r="M355" s="32"/>
      <c r="N355" s="32"/>
      <c r="O355" s="32"/>
      <c r="P355" s="32"/>
      <c r="Q355" s="32"/>
      <c r="R355" s="33"/>
      <c r="S355" s="12"/>
      <c r="T355" s="12"/>
      <c r="U355" s="12"/>
      <c r="V355" s="12"/>
      <c r="W355" s="12"/>
      <c r="X355" s="12"/>
      <c r="Y355" s="12"/>
      <c r="Z355" s="12"/>
      <c r="AA355" s="12"/>
      <c r="AB355" s="12"/>
      <c r="AC355" s="12"/>
      <c r="AD355" s="12"/>
    </row>
    <row r="356" spans="1:30" ht="14.5" x14ac:dyDescent="0.3">
      <c r="A356" s="172" t="s">
        <v>141</v>
      </c>
      <c r="B356" s="173"/>
      <c r="C356" s="173"/>
      <c r="D356" s="173"/>
      <c r="E356" s="173"/>
      <c r="F356" s="174"/>
      <c r="G356" s="17"/>
      <c r="H356" s="26"/>
      <c r="I356" s="26"/>
      <c r="J356" s="26"/>
      <c r="K356" s="26"/>
      <c r="L356" s="26"/>
      <c r="M356" s="32"/>
      <c r="N356" s="32"/>
      <c r="O356" s="32"/>
      <c r="P356" s="32"/>
      <c r="Q356" s="32"/>
      <c r="R356" s="42"/>
      <c r="S356" s="43"/>
      <c r="T356" s="43"/>
      <c r="U356" s="43"/>
      <c r="V356" s="43"/>
      <c r="W356" s="43"/>
      <c r="X356" s="43"/>
      <c r="Y356" s="43"/>
      <c r="Z356" s="43"/>
      <c r="AA356" s="43"/>
      <c r="AB356" s="43"/>
      <c r="AC356" s="43"/>
      <c r="AD356" s="43"/>
    </row>
    <row r="357" spans="1:30" ht="14.5" x14ac:dyDescent="0.3">
      <c r="A357" s="172" t="s">
        <v>142</v>
      </c>
      <c r="B357" s="173"/>
      <c r="C357" s="173"/>
      <c r="D357" s="173"/>
      <c r="E357" s="173"/>
      <c r="F357" s="174"/>
      <c r="G357" s="17"/>
      <c r="H357" s="26"/>
      <c r="I357" s="26"/>
      <c r="J357" s="26"/>
      <c r="K357" s="26"/>
      <c r="L357" s="26"/>
      <c r="M357" s="32"/>
      <c r="N357" s="32"/>
      <c r="O357" s="32"/>
      <c r="P357" s="32"/>
      <c r="Q357" s="32"/>
      <c r="R357" s="42"/>
      <c r="S357" s="43"/>
      <c r="T357" s="43"/>
      <c r="U357" s="43"/>
      <c r="V357" s="43"/>
      <c r="W357" s="43"/>
      <c r="X357" s="43"/>
      <c r="Y357" s="43"/>
      <c r="Z357" s="43"/>
      <c r="AA357" s="43"/>
      <c r="AB357" s="43"/>
      <c r="AC357" s="43"/>
      <c r="AD357" s="43"/>
    </row>
    <row r="358" spans="1:30" ht="14.5" x14ac:dyDescent="0.3">
      <c r="A358" s="172" t="s">
        <v>143</v>
      </c>
      <c r="B358" s="173"/>
      <c r="C358" s="173"/>
      <c r="D358" s="173"/>
      <c r="E358" s="173"/>
      <c r="F358" s="174"/>
      <c r="G358" s="17"/>
      <c r="H358" s="26"/>
      <c r="I358" s="26"/>
      <c r="J358" s="26"/>
      <c r="K358" s="26"/>
      <c r="L358" s="26"/>
      <c r="M358" s="32"/>
      <c r="N358" s="32"/>
      <c r="O358" s="32"/>
      <c r="P358" s="32"/>
      <c r="Q358" s="32"/>
      <c r="R358" s="42"/>
      <c r="S358" s="43"/>
      <c r="T358" s="43"/>
      <c r="U358" s="43"/>
      <c r="V358" s="43"/>
      <c r="W358" s="43"/>
      <c r="X358" s="43"/>
      <c r="Y358" s="43"/>
      <c r="Z358" s="43"/>
      <c r="AA358" s="43"/>
      <c r="AB358" s="43"/>
      <c r="AC358" s="43"/>
      <c r="AD358" s="43"/>
    </row>
    <row r="359" spans="1:30" ht="14.5" x14ac:dyDescent="0.3">
      <c r="A359" s="172" t="s">
        <v>144</v>
      </c>
      <c r="B359" s="173"/>
      <c r="C359" s="173"/>
      <c r="D359" s="173"/>
      <c r="E359" s="173"/>
      <c r="F359" s="174"/>
      <c r="G359" s="17"/>
      <c r="H359" s="26"/>
      <c r="I359" s="26"/>
      <c r="J359" s="26"/>
      <c r="K359" s="26"/>
      <c r="L359" s="26"/>
      <c r="M359" s="32"/>
      <c r="N359" s="32"/>
      <c r="O359" s="32"/>
      <c r="P359" s="32"/>
      <c r="Q359" s="32"/>
      <c r="R359" s="42"/>
      <c r="S359" s="43"/>
      <c r="T359" s="43"/>
      <c r="U359" s="43"/>
      <c r="V359" s="43"/>
      <c r="W359" s="43"/>
      <c r="X359" s="43"/>
      <c r="Y359" s="43"/>
      <c r="Z359" s="43"/>
      <c r="AA359" s="43"/>
      <c r="AB359" s="43"/>
      <c r="AC359" s="43"/>
      <c r="AD359" s="43"/>
    </row>
    <row r="360" spans="1:30" ht="14.5" x14ac:dyDescent="0.3">
      <c r="A360" s="172" t="s">
        <v>145</v>
      </c>
      <c r="B360" s="173"/>
      <c r="C360" s="173"/>
      <c r="D360" s="173"/>
      <c r="E360" s="173"/>
      <c r="F360" s="174"/>
      <c r="G360" s="17"/>
      <c r="H360" s="26"/>
      <c r="I360" s="26"/>
      <c r="J360" s="26"/>
      <c r="K360" s="26"/>
      <c r="L360" s="26"/>
      <c r="M360" s="32"/>
      <c r="N360" s="32"/>
      <c r="O360" s="32"/>
      <c r="P360" s="32"/>
      <c r="Q360" s="32"/>
      <c r="R360" s="42"/>
      <c r="S360" s="43"/>
      <c r="T360" s="43"/>
      <c r="U360" s="43"/>
      <c r="V360" s="43"/>
      <c r="W360" s="43"/>
      <c r="X360" s="43"/>
      <c r="Y360" s="43"/>
      <c r="Z360" s="43"/>
      <c r="AA360" s="43"/>
      <c r="AB360" s="43"/>
      <c r="AC360" s="43"/>
      <c r="AD360" s="43"/>
    </row>
    <row r="361" spans="1:30" ht="14.5" x14ac:dyDescent="0.3">
      <c r="A361" s="172" t="s">
        <v>146</v>
      </c>
      <c r="B361" s="173"/>
      <c r="C361" s="173"/>
      <c r="D361" s="173"/>
      <c r="E361" s="173"/>
      <c r="F361" s="174"/>
      <c r="G361" s="17"/>
      <c r="H361" s="26"/>
      <c r="I361" s="26"/>
      <c r="J361" s="26"/>
      <c r="K361" s="26"/>
      <c r="L361" s="26"/>
      <c r="M361" s="32"/>
      <c r="N361" s="32"/>
      <c r="O361" s="32"/>
      <c r="P361" s="32"/>
      <c r="Q361" s="32"/>
      <c r="R361" s="42"/>
      <c r="S361" s="43"/>
      <c r="T361" s="43"/>
      <c r="U361" s="43"/>
      <c r="V361" s="43"/>
      <c r="W361" s="43"/>
      <c r="X361" s="43"/>
      <c r="Y361" s="43"/>
      <c r="Z361" s="43"/>
      <c r="AA361" s="43"/>
      <c r="AB361" s="43"/>
      <c r="AC361" s="43"/>
      <c r="AD361" s="43"/>
    </row>
    <row r="362" spans="1:30" ht="14.5" x14ac:dyDescent="0.3">
      <c r="A362" s="172" t="s">
        <v>147</v>
      </c>
      <c r="B362" s="173"/>
      <c r="C362" s="173"/>
      <c r="D362" s="173"/>
      <c r="E362" s="173"/>
      <c r="F362" s="174"/>
      <c r="G362" s="17"/>
      <c r="H362" s="26"/>
      <c r="I362" s="26"/>
      <c r="J362" s="26"/>
      <c r="K362" s="26"/>
      <c r="L362" s="26"/>
      <c r="M362" s="32"/>
      <c r="N362" s="32"/>
      <c r="O362" s="32"/>
      <c r="P362" s="32"/>
      <c r="Q362" s="32"/>
      <c r="R362" s="42"/>
      <c r="S362" s="43"/>
      <c r="T362" s="43"/>
      <c r="U362" s="43"/>
      <c r="V362" s="43"/>
      <c r="W362" s="43"/>
      <c r="X362" s="43"/>
      <c r="Y362" s="43"/>
      <c r="Z362" s="43"/>
      <c r="AA362" s="43"/>
      <c r="AB362" s="43"/>
      <c r="AC362" s="43"/>
      <c r="AD362" s="43"/>
    </row>
    <row r="363" spans="1:30" ht="14.5" x14ac:dyDescent="0.3">
      <c r="A363" s="172" t="s">
        <v>148</v>
      </c>
      <c r="B363" s="173"/>
      <c r="C363" s="173"/>
      <c r="D363" s="173"/>
      <c r="E363" s="173"/>
      <c r="F363" s="174"/>
      <c r="G363" s="17"/>
      <c r="H363" s="26"/>
      <c r="I363" s="26"/>
      <c r="J363" s="26"/>
      <c r="K363" s="26"/>
      <c r="L363" s="26"/>
      <c r="M363" s="32"/>
      <c r="N363" s="32"/>
      <c r="O363" s="32"/>
      <c r="P363" s="32"/>
      <c r="Q363" s="32"/>
      <c r="R363" s="42"/>
      <c r="S363" s="43"/>
      <c r="T363" s="43"/>
      <c r="U363" s="43"/>
      <c r="V363" s="43"/>
      <c r="W363" s="43"/>
      <c r="X363" s="43"/>
      <c r="Y363" s="43"/>
      <c r="Z363" s="43"/>
      <c r="AA363" s="43"/>
      <c r="AB363" s="43"/>
      <c r="AC363" s="43"/>
      <c r="AD363" s="43"/>
    </row>
    <row r="364" spans="1:30" ht="14.5" x14ac:dyDescent="0.3">
      <c r="A364" s="172" t="s">
        <v>149</v>
      </c>
      <c r="B364" s="173"/>
      <c r="C364" s="173"/>
      <c r="D364" s="173"/>
      <c r="E364" s="173"/>
      <c r="F364" s="174"/>
      <c r="G364" s="17"/>
      <c r="H364" s="26"/>
      <c r="I364" s="26"/>
      <c r="J364" s="26"/>
      <c r="K364" s="26"/>
      <c r="L364" s="26"/>
      <c r="M364" s="32"/>
      <c r="N364" s="32"/>
      <c r="O364" s="32"/>
      <c r="P364" s="32"/>
      <c r="Q364" s="32"/>
      <c r="R364" s="42"/>
      <c r="S364" s="43"/>
      <c r="T364" s="43"/>
      <c r="U364" s="43"/>
      <c r="V364" s="43"/>
      <c r="W364" s="43"/>
      <c r="X364" s="43"/>
      <c r="Y364" s="43"/>
      <c r="Z364" s="43"/>
      <c r="AA364" s="43"/>
      <c r="AB364" s="43"/>
      <c r="AC364" s="43"/>
      <c r="AD364" s="43"/>
    </row>
    <row r="365" spans="1:30" ht="14.5" x14ac:dyDescent="0.3">
      <c r="A365" s="172" t="s">
        <v>150</v>
      </c>
      <c r="B365" s="173"/>
      <c r="C365" s="173"/>
      <c r="D365" s="173"/>
      <c r="E365" s="173"/>
      <c r="F365" s="174"/>
      <c r="G365" s="17"/>
      <c r="H365" s="26"/>
      <c r="I365" s="26"/>
      <c r="J365" s="26"/>
      <c r="K365" s="26"/>
      <c r="L365" s="26"/>
      <c r="M365" s="32"/>
      <c r="N365" s="32"/>
      <c r="O365" s="32"/>
      <c r="P365" s="32"/>
      <c r="Q365" s="32"/>
      <c r="R365" s="42"/>
      <c r="S365" s="43"/>
      <c r="T365" s="43"/>
      <c r="U365" s="43"/>
      <c r="V365" s="43"/>
      <c r="W365" s="43"/>
      <c r="X365" s="43"/>
      <c r="Y365" s="43"/>
      <c r="Z365" s="43"/>
      <c r="AA365" s="43"/>
      <c r="AB365" s="43"/>
      <c r="AC365" s="43"/>
      <c r="AD365" s="43"/>
    </row>
    <row r="366" spans="1:30" ht="14.5" x14ac:dyDescent="0.3">
      <c r="A366" s="172" t="s">
        <v>151</v>
      </c>
      <c r="B366" s="173"/>
      <c r="C366" s="173"/>
      <c r="D366" s="173"/>
      <c r="E366" s="173"/>
      <c r="F366" s="174"/>
      <c r="G366" s="17"/>
      <c r="H366" s="26"/>
      <c r="I366" s="26"/>
      <c r="J366" s="26"/>
      <c r="K366" s="26"/>
      <c r="L366" s="26"/>
      <c r="M366" s="32"/>
      <c r="N366" s="32"/>
      <c r="O366" s="32"/>
      <c r="P366" s="32"/>
      <c r="Q366" s="32"/>
      <c r="R366" s="42"/>
      <c r="S366" s="43"/>
      <c r="T366" s="43"/>
      <c r="U366" s="43"/>
      <c r="V366" s="43"/>
      <c r="W366" s="43"/>
      <c r="X366" s="43"/>
      <c r="Y366" s="43"/>
      <c r="Z366" s="43"/>
      <c r="AA366" s="43"/>
      <c r="AB366" s="43"/>
      <c r="AC366" s="43"/>
      <c r="AD366" s="43"/>
    </row>
    <row r="367" spans="1:30" ht="14.5" x14ac:dyDescent="0.3">
      <c r="A367" s="172" t="s">
        <v>152</v>
      </c>
      <c r="B367" s="173"/>
      <c r="C367" s="173"/>
      <c r="D367" s="173"/>
      <c r="E367" s="173"/>
      <c r="F367" s="174"/>
      <c r="G367" s="17"/>
      <c r="H367" s="26"/>
      <c r="I367" s="26"/>
      <c r="J367" s="26"/>
      <c r="K367" s="26"/>
      <c r="L367" s="26"/>
      <c r="M367" s="32"/>
      <c r="N367" s="32"/>
      <c r="O367" s="32"/>
      <c r="P367" s="32"/>
      <c r="Q367" s="32"/>
      <c r="R367" s="42"/>
      <c r="S367" s="43"/>
      <c r="T367" s="43"/>
      <c r="U367" s="43"/>
      <c r="V367" s="43"/>
      <c r="W367" s="43"/>
      <c r="X367" s="43"/>
      <c r="Y367" s="43"/>
      <c r="Z367" s="43"/>
      <c r="AA367" s="43"/>
      <c r="AB367" s="43"/>
      <c r="AC367" s="43"/>
      <c r="AD367" s="43"/>
    </row>
    <row r="368" spans="1:30" ht="14.5" x14ac:dyDescent="0.3">
      <c r="A368" s="172" t="s">
        <v>153</v>
      </c>
      <c r="B368" s="173"/>
      <c r="C368" s="173"/>
      <c r="D368" s="173"/>
      <c r="E368" s="173"/>
      <c r="F368" s="174"/>
      <c r="G368" s="17"/>
      <c r="H368" s="26"/>
      <c r="I368" s="26"/>
      <c r="J368" s="26"/>
      <c r="K368" s="26"/>
      <c r="L368" s="26"/>
      <c r="M368" s="32"/>
      <c r="N368" s="32"/>
      <c r="O368" s="32"/>
      <c r="P368" s="32"/>
      <c r="Q368" s="32"/>
      <c r="R368" s="42"/>
      <c r="S368" s="43"/>
      <c r="T368" s="43"/>
      <c r="U368" s="43"/>
      <c r="V368" s="43"/>
      <c r="W368" s="43"/>
      <c r="X368" s="43"/>
      <c r="Y368" s="43"/>
      <c r="Z368" s="43"/>
      <c r="AA368" s="43"/>
      <c r="AB368" s="43"/>
      <c r="AC368" s="43"/>
      <c r="AD368" s="43"/>
    </row>
    <row r="369" spans="1:30" ht="14.5" x14ac:dyDescent="0.3">
      <c r="A369" s="172" t="s">
        <v>154</v>
      </c>
      <c r="B369" s="173"/>
      <c r="C369" s="173"/>
      <c r="D369" s="173"/>
      <c r="E369" s="173"/>
      <c r="F369" s="174"/>
      <c r="G369" s="17"/>
      <c r="H369" s="26"/>
      <c r="I369" s="26"/>
      <c r="J369" s="26"/>
      <c r="K369" s="26"/>
      <c r="L369" s="26"/>
      <c r="M369" s="32"/>
      <c r="N369" s="32"/>
      <c r="O369" s="32"/>
      <c r="P369" s="32"/>
      <c r="Q369" s="32"/>
      <c r="R369" s="42"/>
      <c r="S369" s="43"/>
      <c r="T369" s="43"/>
      <c r="U369" s="43"/>
      <c r="V369" s="43"/>
      <c r="W369" s="43"/>
      <c r="X369" s="43"/>
      <c r="Y369" s="43"/>
      <c r="Z369" s="43"/>
      <c r="AA369" s="43"/>
      <c r="AB369" s="43"/>
      <c r="AC369" s="43"/>
      <c r="AD369" s="43"/>
    </row>
    <row r="370" spans="1:30" ht="14.5" x14ac:dyDescent="0.3">
      <c r="A370" s="172" t="s">
        <v>155</v>
      </c>
      <c r="B370" s="173"/>
      <c r="C370" s="173"/>
      <c r="D370" s="173"/>
      <c r="E370" s="173"/>
      <c r="F370" s="174"/>
      <c r="G370" s="17"/>
      <c r="H370" s="26"/>
      <c r="I370" s="26"/>
      <c r="J370" s="26"/>
      <c r="K370" s="26"/>
      <c r="L370" s="26"/>
      <c r="M370" s="32"/>
      <c r="N370" s="32"/>
      <c r="O370" s="32"/>
      <c r="P370" s="32"/>
      <c r="Q370" s="32"/>
      <c r="R370" s="42"/>
      <c r="S370" s="43"/>
      <c r="T370" s="43"/>
      <c r="U370" s="43"/>
      <c r="V370" s="43"/>
      <c r="W370" s="43"/>
      <c r="X370" s="43"/>
      <c r="Y370" s="43"/>
      <c r="Z370" s="43"/>
      <c r="AA370" s="43"/>
      <c r="AB370" s="43"/>
      <c r="AC370" s="43"/>
      <c r="AD370" s="43"/>
    </row>
    <row r="371" spans="1:30" ht="14.5" x14ac:dyDescent="0.3">
      <c r="A371" s="172" t="s">
        <v>156</v>
      </c>
      <c r="B371" s="173"/>
      <c r="C371" s="173"/>
      <c r="D371" s="173"/>
      <c r="E371" s="173"/>
      <c r="F371" s="174"/>
      <c r="G371" s="17"/>
      <c r="H371" s="26"/>
      <c r="I371" s="26"/>
      <c r="J371" s="26"/>
      <c r="K371" s="26"/>
      <c r="L371" s="26"/>
      <c r="M371" s="32"/>
      <c r="N371" s="32"/>
      <c r="O371" s="32"/>
      <c r="P371" s="32"/>
      <c r="Q371" s="32"/>
      <c r="R371" s="42"/>
      <c r="S371" s="43"/>
      <c r="T371" s="43"/>
      <c r="U371" s="43"/>
      <c r="V371" s="43"/>
      <c r="W371" s="43"/>
      <c r="X371" s="43"/>
      <c r="Y371" s="43"/>
      <c r="Z371" s="43"/>
      <c r="AA371" s="43"/>
      <c r="AB371" s="43"/>
      <c r="AC371" s="43"/>
      <c r="AD371" s="43"/>
    </row>
    <row r="372" spans="1:30" ht="14.5" x14ac:dyDescent="0.3">
      <c r="A372" s="172" t="s">
        <v>157</v>
      </c>
      <c r="B372" s="173"/>
      <c r="C372" s="173"/>
      <c r="D372" s="173"/>
      <c r="E372" s="173"/>
      <c r="F372" s="174"/>
      <c r="G372" s="17"/>
      <c r="H372" s="26"/>
      <c r="I372" s="26"/>
      <c r="J372" s="26"/>
      <c r="K372" s="26"/>
      <c r="L372" s="26"/>
      <c r="M372" s="32"/>
      <c r="N372" s="32"/>
      <c r="O372" s="32"/>
      <c r="P372" s="32"/>
      <c r="Q372" s="32"/>
      <c r="R372" s="42"/>
      <c r="S372" s="43"/>
      <c r="T372" s="43"/>
      <c r="U372" s="43"/>
      <c r="V372" s="43"/>
      <c r="W372" s="43"/>
      <c r="X372" s="43"/>
      <c r="Y372" s="43"/>
      <c r="Z372" s="43"/>
      <c r="AA372" s="43"/>
      <c r="AB372" s="43"/>
      <c r="AC372" s="43"/>
      <c r="AD372" s="43"/>
    </row>
    <row r="373" spans="1:30" ht="14.5" x14ac:dyDescent="0.3">
      <c r="A373" s="172" t="s">
        <v>158</v>
      </c>
      <c r="B373" s="173"/>
      <c r="C373" s="173"/>
      <c r="D373" s="173"/>
      <c r="E373" s="173"/>
      <c r="F373" s="174"/>
      <c r="G373" s="17"/>
      <c r="H373" s="26"/>
      <c r="I373" s="26"/>
      <c r="J373" s="26"/>
      <c r="K373" s="26"/>
      <c r="L373" s="26"/>
      <c r="M373" s="32"/>
      <c r="N373" s="32"/>
      <c r="O373" s="32"/>
      <c r="P373" s="32"/>
      <c r="Q373" s="32"/>
      <c r="R373" s="42"/>
      <c r="S373" s="43"/>
      <c r="T373" s="43"/>
      <c r="U373" s="43"/>
      <c r="V373" s="43"/>
      <c r="W373" s="43"/>
      <c r="X373" s="43"/>
      <c r="Y373" s="43"/>
      <c r="Z373" s="43"/>
      <c r="AA373" s="43"/>
      <c r="AB373" s="43"/>
      <c r="AC373" s="43"/>
      <c r="AD373" s="43"/>
    </row>
    <row r="374" spans="1:30" ht="14" x14ac:dyDescent="0.3">
      <c r="A374" s="172" t="s">
        <v>159</v>
      </c>
      <c r="B374" s="173"/>
      <c r="C374" s="173"/>
      <c r="D374" s="173"/>
      <c r="E374" s="173"/>
      <c r="F374" s="174"/>
      <c r="G374" s="44"/>
      <c r="H374" s="44"/>
      <c r="I374" s="44"/>
      <c r="J374" s="44"/>
      <c r="K374" s="44"/>
      <c r="L374" s="44"/>
      <c r="M374" s="44"/>
      <c r="N374" s="44"/>
      <c r="O374" s="44"/>
      <c r="P374" s="44"/>
      <c r="Q374" s="44"/>
      <c r="R374" s="43"/>
      <c r="S374" s="43"/>
      <c r="T374" s="43"/>
      <c r="U374" s="43"/>
      <c r="V374" s="43"/>
      <c r="W374" s="43"/>
      <c r="X374" s="43"/>
      <c r="Y374" s="43"/>
      <c r="Z374" s="43"/>
      <c r="AA374" s="43"/>
      <c r="AB374" s="43"/>
      <c r="AC374" s="43"/>
      <c r="AD374" s="43"/>
    </row>
    <row r="375" spans="1:30" ht="14" x14ac:dyDescent="0.3">
      <c r="A375" s="172" t="s">
        <v>160</v>
      </c>
      <c r="B375" s="173"/>
      <c r="C375" s="173"/>
      <c r="D375" s="173"/>
      <c r="E375" s="173"/>
      <c r="F375" s="174"/>
      <c r="G375" s="45"/>
      <c r="H375" s="45"/>
      <c r="I375" s="45"/>
      <c r="J375" s="45"/>
      <c r="K375" s="45"/>
      <c r="L375" s="45"/>
      <c r="M375" s="45"/>
      <c r="N375" s="45"/>
      <c r="O375" s="45"/>
      <c r="P375" s="45"/>
      <c r="Q375" s="45"/>
      <c r="R375" s="43"/>
      <c r="S375" s="43"/>
      <c r="T375" s="43"/>
      <c r="U375" s="43"/>
      <c r="V375" s="43"/>
      <c r="W375" s="43"/>
      <c r="X375" s="43"/>
      <c r="Y375" s="43"/>
      <c r="Z375" s="43"/>
      <c r="AA375" s="43"/>
      <c r="AB375" s="43"/>
      <c r="AC375" s="43"/>
      <c r="AD375" s="43"/>
    </row>
    <row r="376" spans="1:30" ht="14" x14ac:dyDescent="0.3">
      <c r="A376" s="172" t="s">
        <v>161</v>
      </c>
      <c r="B376" s="173"/>
      <c r="C376" s="173"/>
      <c r="D376" s="173"/>
      <c r="E376" s="173"/>
      <c r="F376" s="174"/>
      <c r="G376" s="45"/>
      <c r="H376" s="45"/>
      <c r="I376" s="45"/>
      <c r="J376" s="45"/>
      <c r="K376" s="45"/>
      <c r="L376" s="45"/>
      <c r="M376" s="45"/>
      <c r="N376" s="45"/>
      <c r="O376" s="45"/>
      <c r="P376" s="45"/>
      <c r="Q376" s="45"/>
      <c r="R376" s="43"/>
      <c r="S376" s="43"/>
      <c r="T376" s="43"/>
      <c r="U376" s="43"/>
      <c r="V376" s="43"/>
      <c r="W376" s="43"/>
      <c r="X376" s="43"/>
      <c r="Y376" s="43"/>
      <c r="Z376" s="43"/>
      <c r="AA376" s="43"/>
      <c r="AB376" s="43"/>
      <c r="AC376" s="43"/>
      <c r="AD376" s="43"/>
    </row>
    <row r="377" spans="1:30" ht="14" x14ac:dyDescent="0.3">
      <c r="A377" s="172" t="s">
        <v>162</v>
      </c>
      <c r="B377" s="173"/>
      <c r="C377" s="173"/>
      <c r="D377" s="173"/>
      <c r="E377" s="173"/>
      <c r="F377" s="174"/>
      <c r="G377" s="45"/>
      <c r="H377" s="45"/>
      <c r="I377" s="45"/>
      <c r="J377" s="45"/>
      <c r="K377" s="45"/>
      <c r="L377" s="45"/>
      <c r="M377" s="45"/>
      <c r="N377" s="45"/>
      <c r="O377" s="45"/>
      <c r="P377" s="45"/>
      <c r="Q377" s="45"/>
      <c r="R377" s="43"/>
      <c r="S377" s="43"/>
      <c r="T377" s="43"/>
      <c r="U377" s="43"/>
      <c r="V377" s="43"/>
      <c r="W377" s="43"/>
      <c r="X377" s="43"/>
      <c r="Y377" s="43"/>
      <c r="Z377" s="43"/>
      <c r="AA377" s="43"/>
      <c r="AB377" s="43"/>
      <c r="AC377" s="43"/>
      <c r="AD377" s="43"/>
    </row>
    <row r="378" spans="1:30" ht="14" x14ac:dyDescent="0.3">
      <c r="A378" s="172" t="s">
        <v>163</v>
      </c>
      <c r="B378" s="173"/>
      <c r="C378" s="173"/>
      <c r="D378" s="173"/>
      <c r="E378" s="173"/>
      <c r="F378" s="174"/>
      <c r="G378" s="45"/>
      <c r="H378" s="45"/>
      <c r="I378" s="45"/>
      <c r="J378" s="45"/>
      <c r="K378" s="45"/>
      <c r="L378" s="45"/>
      <c r="M378" s="45"/>
      <c r="N378" s="45"/>
      <c r="O378" s="45"/>
      <c r="P378" s="45"/>
      <c r="Q378" s="45"/>
      <c r="R378" s="43"/>
      <c r="S378" s="43"/>
      <c r="T378" s="43"/>
      <c r="U378" s="43"/>
      <c r="V378" s="43"/>
      <c r="W378" s="43"/>
      <c r="X378" s="43"/>
      <c r="Y378" s="43"/>
      <c r="Z378" s="43"/>
      <c r="AA378" s="43"/>
      <c r="AB378" s="43"/>
      <c r="AC378" s="43"/>
      <c r="AD378" s="43"/>
    </row>
    <row r="379" spans="1:30" ht="14" x14ac:dyDescent="0.3">
      <c r="A379" s="172" t="s">
        <v>164</v>
      </c>
      <c r="B379" s="173"/>
      <c r="C379" s="173"/>
      <c r="D379" s="173"/>
      <c r="E379" s="173"/>
      <c r="F379" s="174"/>
      <c r="G379" s="45"/>
      <c r="H379" s="45"/>
      <c r="I379" s="45"/>
      <c r="J379" s="45"/>
      <c r="K379" s="45"/>
      <c r="L379" s="45"/>
      <c r="M379" s="45"/>
      <c r="N379" s="45"/>
      <c r="O379" s="45"/>
      <c r="P379" s="45"/>
      <c r="Q379" s="45"/>
      <c r="R379" s="43"/>
      <c r="S379" s="43"/>
      <c r="T379" s="43"/>
      <c r="U379" s="43"/>
      <c r="V379" s="43"/>
      <c r="W379" s="43"/>
      <c r="X379" s="43"/>
      <c r="Y379" s="43"/>
      <c r="Z379" s="43"/>
      <c r="AA379" s="43"/>
      <c r="AB379" s="43"/>
      <c r="AC379" s="43"/>
      <c r="AD379" s="43"/>
    </row>
    <row r="380" spans="1:30" ht="14" x14ac:dyDescent="0.3">
      <c r="A380" s="172" t="s">
        <v>165</v>
      </c>
      <c r="B380" s="173"/>
      <c r="C380" s="173"/>
      <c r="D380" s="173"/>
      <c r="E380" s="173"/>
      <c r="F380" s="174"/>
      <c r="G380" s="45"/>
      <c r="H380" s="45"/>
      <c r="I380" s="45"/>
      <c r="J380" s="45"/>
      <c r="K380" s="45"/>
      <c r="L380" s="45"/>
      <c r="M380" s="45"/>
      <c r="N380" s="45"/>
      <c r="O380" s="45"/>
      <c r="P380" s="45"/>
      <c r="Q380" s="45"/>
      <c r="R380" s="43"/>
      <c r="S380" s="43"/>
      <c r="T380" s="43"/>
      <c r="U380" s="43"/>
      <c r="V380" s="43"/>
      <c r="W380" s="43"/>
      <c r="X380" s="43"/>
      <c r="Y380" s="43"/>
      <c r="Z380" s="43"/>
      <c r="AA380" s="43"/>
      <c r="AB380" s="43"/>
      <c r="AC380" s="43"/>
      <c r="AD380" s="43"/>
    </row>
    <row r="381" spans="1:30" ht="14" x14ac:dyDescent="0.3">
      <c r="A381" s="172" t="s">
        <v>166</v>
      </c>
      <c r="B381" s="173"/>
      <c r="C381" s="173"/>
      <c r="D381" s="173"/>
      <c r="E381" s="173"/>
      <c r="F381" s="174"/>
      <c r="G381" s="45"/>
      <c r="H381" s="45"/>
      <c r="I381" s="45"/>
      <c r="J381" s="45"/>
      <c r="K381" s="45"/>
      <c r="L381" s="45"/>
      <c r="M381" s="45"/>
      <c r="N381" s="45"/>
      <c r="O381" s="45"/>
      <c r="P381" s="45"/>
      <c r="Q381" s="45"/>
      <c r="R381" s="43"/>
      <c r="S381" s="43"/>
      <c r="T381" s="43"/>
      <c r="U381" s="43"/>
      <c r="V381" s="43"/>
      <c r="W381" s="43"/>
      <c r="X381" s="43"/>
      <c r="Y381" s="43"/>
      <c r="Z381" s="43"/>
      <c r="AA381" s="43"/>
      <c r="AB381" s="43"/>
      <c r="AC381" s="43"/>
      <c r="AD381" s="43"/>
    </row>
    <row r="382" spans="1:30" ht="14" x14ac:dyDescent="0.3">
      <c r="A382" s="172" t="s">
        <v>167</v>
      </c>
      <c r="B382" s="173"/>
      <c r="C382" s="173"/>
      <c r="D382" s="173"/>
      <c r="E382" s="173"/>
      <c r="F382" s="174"/>
      <c r="G382" s="45"/>
      <c r="H382" s="45"/>
      <c r="I382" s="45"/>
      <c r="J382" s="45"/>
      <c r="K382" s="45"/>
      <c r="L382" s="45"/>
      <c r="M382" s="45"/>
      <c r="N382" s="45"/>
      <c r="O382" s="45"/>
      <c r="P382" s="45"/>
      <c r="Q382" s="45"/>
      <c r="R382" s="43"/>
      <c r="S382" s="43"/>
      <c r="T382" s="43"/>
      <c r="U382" s="43"/>
      <c r="V382" s="43"/>
      <c r="W382" s="43"/>
      <c r="X382" s="43"/>
      <c r="Y382" s="43"/>
      <c r="Z382" s="43"/>
      <c r="AA382" s="43"/>
      <c r="AB382" s="43"/>
      <c r="AC382" s="43"/>
      <c r="AD382" s="43"/>
    </row>
    <row r="383" spans="1:30" ht="14" x14ac:dyDescent="0.3">
      <c r="A383" s="172" t="s">
        <v>168</v>
      </c>
      <c r="B383" s="173"/>
      <c r="C383" s="173"/>
      <c r="D383" s="173"/>
      <c r="E383" s="173"/>
      <c r="F383" s="174"/>
      <c r="G383" s="45"/>
      <c r="H383" s="45"/>
      <c r="I383" s="45"/>
      <c r="J383" s="45"/>
      <c r="K383" s="45"/>
      <c r="L383" s="45"/>
      <c r="M383" s="45"/>
      <c r="N383" s="45"/>
      <c r="O383" s="45"/>
      <c r="P383" s="45"/>
      <c r="Q383" s="45"/>
      <c r="R383" s="43"/>
      <c r="S383" s="43"/>
      <c r="T383" s="43"/>
      <c r="U383" s="43"/>
      <c r="V383" s="43"/>
      <c r="W383" s="43"/>
      <c r="X383" s="43"/>
      <c r="Y383" s="43"/>
      <c r="Z383" s="43"/>
      <c r="AA383" s="43"/>
      <c r="AB383" s="43"/>
      <c r="AC383" s="43"/>
      <c r="AD383" s="43"/>
    </row>
    <row r="384" spans="1:30" ht="14" x14ac:dyDescent="0.3">
      <c r="A384" s="172" t="s">
        <v>169</v>
      </c>
      <c r="B384" s="173"/>
      <c r="C384" s="173"/>
      <c r="D384" s="173"/>
      <c r="E384" s="173"/>
      <c r="F384" s="174"/>
      <c r="G384" s="45"/>
      <c r="H384" s="45"/>
      <c r="I384" s="45"/>
      <c r="J384" s="45"/>
      <c r="K384" s="45"/>
      <c r="L384" s="45"/>
      <c r="M384" s="45"/>
      <c r="N384" s="45"/>
      <c r="O384" s="45"/>
      <c r="P384" s="45"/>
      <c r="Q384" s="45"/>
      <c r="R384" s="43"/>
      <c r="S384" s="43"/>
      <c r="T384" s="43"/>
      <c r="U384" s="43"/>
      <c r="V384" s="43"/>
      <c r="W384" s="43"/>
      <c r="X384" s="43"/>
      <c r="Y384" s="43"/>
      <c r="Z384" s="43"/>
      <c r="AA384" s="43"/>
      <c r="AB384" s="43"/>
      <c r="AC384" s="43"/>
      <c r="AD384" s="43"/>
    </row>
    <row r="385" spans="1:30" ht="14" x14ac:dyDescent="0.3">
      <c r="A385" s="172" t="s">
        <v>170</v>
      </c>
      <c r="B385" s="173"/>
      <c r="C385" s="173"/>
      <c r="D385" s="173"/>
      <c r="E385" s="173"/>
      <c r="F385" s="174"/>
      <c r="G385" s="45"/>
      <c r="H385" s="45"/>
      <c r="I385" s="45"/>
      <c r="J385" s="45"/>
      <c r="K385" s="45"/>
      <c r="L385" s="45"/>
      <c r="M385" s="45"/>
      <c r="N385" s="45"/>
      <c r="O385" s="45"/>
      <c r="P385" s="45"/>
      <c r="Q385" s="45"/>
      <c r="R385" s="43"/>
      <c r="S385" s="43"/>
      <c r="T385" s="43"/>
      <c r="U385" s="43"/>
      <c r="V385" s="43"/>
      <c r="W385" s="43"/>
      <c r="X385" s="43"/>
      <c r="Y385" s="43"/>
      <c r="Z385" s="43"/>
      <c r="AA385" s="43"/>
      <c r="AB385" s="43"/>
      <c r="AC385" s="43"/>
      <c r="AD385" s="43"/>
    </row>
    <row r="386" spans="1:30" ht="14" x14ac:dyDescent="0.3">
      <c r="A386" s="172" t="s">
        <v>171</v>
      </c>
      <c r="B386" s="173"/>
      <c r="C386" s="173"/>
      <c r="D386" s="173"/>
      <c r="E386" s="173"/>
      <c r="F386" s="174"/>
      <c r="G386" s="45"/>
      <c r="H386" s="45"/>
      <c r="I386" s="45"/>
      <c r="J386" s="45"/>
      <c r="K386" s="45"/>
      <c r="L386" s="45"/>
      <c r="M386" s="45"/>
      <c r="N386" s="45"/>
      <c r="O386" s="45"/>
      <c r="P386" s="45"/>
      <c r="Q386" s="45"/>
      <c r="R386" s="43"/>
      <c r="S386" s="43"/>
      <c r="T386" s="43"/>
      <c r="U386" s="43"/>
      <c r="V386" s="43"/>
      <c r="W386" s="43"/>
      <c r="X386" s="43"/>
      <c r="Y386" s="43"/>
      <c r="Z386" s="43"/>
      <c r="AA386" s="43"/>
      <c r="AB386" s="43"/>
      <c r="AC386" s="43"/>
      <c r="AD386" s="43"/>
    </row>
    <row r="387" spans="1:30" ht="14" x14ac:dyDescent="0.3">
      <c r="A387" s="172" t="s">
        <v>172</v>
      </c>
      <c r="B387" s="173"/>
      <c r="C387" s="173"/>
      <c r="D387" s="173"/>
      <c r="E387" s="173"/>
      <c r="F387" s="174"/>
      <c r="G387" s="45"/>
      <c r="H387" s="45"/>
      <c r="I387" s="45"/>
      <c r="J387" s="45"/>
      <c r="K387" s="45"/>
      <c r="L387" s="45"/>
      <c r="M387" s="45"/>
      <c r="N387" s="45"/>
      <c r="O387" s="45"/>
      <c r="P387" s="45"/>
      <c r="Q387" s="45"/>
      <c r="R387" s="43"/>
      <c r="S387" s="43"/>
      <c r="T387" s="43"/>
      <c r="U387" s="43"/>
      <c r="V387" s="43"/>
      <c r="W387" s="43"/>
      <c r="X387" s="43"/>
      <c r="Y387" s="43"/>
      <c r="Z387" s="43"/>
      <c r="AA387" s="43"/>
      <c r="AB387" s="43"/>
      <c r="AC387" s="43"/>
      <c r="AD387" s="43"/>
    </row>
    <row r="388" spans="1:30" ht="14" x14ac:dyDescent="0.3">
      <c r="A388" s="172" t="s">
        <v>173</v>
      </c>
      <c r="B388" s="173"/>
      <c r="C388" s="173"/>
      <c r="D388" s="173"/>
      <c r="E388" s="173"/>
      <c r="F388" s="174"/>
      <c r="G388" s="45"/>
      <c r="H388" s="45"/>
      <c r="I388" s="45"/>
      <c r="J388" s="45"/>
      <c r="K388" s="45"/>
      <c r="L388" s="45"/>
      <c r="M388" s="45"/>
      <c r="N388" s="45"/>
      <c r="O388" s="45"/>
      <c r="P388" s="45"/>
      <c r="Q388" s="45"/>
      <c r="R388" s="43"/>
      <c r="S388" s="43"/>
      <c r="T388" s="43"/>
      <c r="U388" s="43"/>
      <c r="V388" s="43"/>
      <c r="W388" s="43"/>
      <c r="X388" s="43"/>
      <c r="Y388" s="43"/>
      <c r="Z388" s="43"/>
      <c r="AA388" s="43"/>
      <c r="AB388" s="43"/>
      <c r="AC388" s="43"/>
      <c r="AD388" s="43"/>
    </row>
    <row r="389" spans="1:30" ht="14" x14ac:dyDescent="0.3">
      <c r="A389" s="172" t="s">
        <v>174</v>
      </c>
      <c r="B389" s="173"/>
      <c r="C389" s="173"/>
      <c r="D389" s="173"/>
      <c r="E389" s="173"/>
      <c r="F389" s="174"/>
      <c r="G389" s="45"/>
      <c r="H389" s="45"/>
      <c r="I389" s="45"/>
      <c r="J389" s="45"/>
      <c r="K389" s="45"/>
      <c r="L389" s="45"/>
      <c r="M389" s="45"/>
      <c r="N389" s="45"/>
      <c r="O389" s="45"/>
      <c r="P389" s="45"/>
      <c r="Q389" s="45"/>
      <c r="R389" s="43"/>
      <c r="S389" s="43"/>
      <c r="T389" s="43"/>
      <c r="U389" s="43"/>
      <c r="V389" s="43"/>
      <c r="W389" s="43"/>
      <c r="X389" s="43"/>
      <c r="Y389" s="43"/>
      <c r="Z389" s="43"/>
      <c r="AA389" s="43"/>
      <c r="AB389" s="43"/>
      <c r="AC389" s="43"/>
      <c r="AD389" s="43"/>
    </row>
    <row r="390" spans="1:30" ht="14" x14ac:dyDescent="0.3">
      <c r="A390" s="172" t="s">
        <v>175</v>
      </c>
      <c r="B390" s="173"/>
      <c r="C390" s="173"/>
      <c r="D390" s="173"/>
      <c r="E390" s="173"/>
      <c r="F390" s="174"/>
      <c r="G390" s="45"/>
      <c r="H390" s="45"/>
      <c r="I390" s="45"/>
      <c r="J390" s="45"/>
      <c r="K390" s="45"/>
      <c r="L390" s="45"/>
      <c r="M390" s="45"/>
      <c r="N390" s="45"/>
      <c r="O390" s="45"/>
      <c r="P390" s="45"/>
      <c r="Q390" s="45"/>
      <c r="R390" s="43"/>
      <c r="S390" s="43"/>
      <c r="T390" s="43"/>
      <c r="U390" s="43"/>
      <c r="V390" s="43"/>
      <c r="W390" s="43"/>
      <c r="X390" s="43"/>
      <c r="Y390" s="43"/>
      <c r="Z390" s="43"/>
      <c r="AA390" s="43"/>
      <c r="AB390" s="43"/>
      <c r="AC390" s="43"/>
      <c r="AD390" s="43"/>
    </row>
    <row r="391" spans="1:30" ht="14" x14ac:dyDescent="0.3">
      <c r="A391" s="172" t="s">
        <v>176</v>
      </c>
      <c r="B391" s="173"/>
      <c r="C391" s="173"/>
      <c r="D391" s="173"/>
      <c r="E391" s="173"/>
      <c r="F391" s="174"/>
      <c r="G391" s="45"/>
      <c r="H391" s="45"/>
      <c r="I391" s="45"/>
      <c r="J391" s="45"/>
      <c r="K391" s="45"/>
      <c r="L391" s="45"/>
      <c r="M391" s="45"/>
      <c r="N391" s="45"/>
      <c r="O391" s="45"/>
      <c r="P391" s="45"/>
      <c r="Q391" s="45"/>
      <c r="R391" s="43"/>
      <c r="S391" s="43"/>
      <c r="T391" s="43"/>
      <c r="U391" s="43"/>
      <c r="V391" s="43"/>
      <c r="W391" s="43"/>
      <c r="X391" s="43"/>
      <c r="Y391" s="43"/>
      <c r="Z391" s="43"/>
      <c r="AA391" s="43"/>
      <c r="AB391" s="43"/>
      <c r="AC391" s="43"/>
      <c r="AD391" s="43"/>
    </row>
    <row r="392" spans="1:30" ht="14" x14ac:dyDescent="0.3">
      <c r="A392" s="172" t="s">
        <v>177</v>
      </c>
      <c r="B392" s="173"/>
      <c r="C392" s="173"/>
      <c r="D392" s="173"/>
      <c r="E392" s="173"/>
      <c r="F392" s="174"/>
      <c r="G392" s="45"/>
      <c r="H392" s="45"/>
      <c r="I392" s="45"/>
      <c r="J392" s="45"/>
      <c r="K392" s="45"/>
      <c r="L392" s="45"/>
      <c r="M392" s="45"/>
      <c r="N392" s="45"/>
      <c r="O392" s="45"/>
      <c r="P392" s="45"/>
      <c r="Q392" s="45"/>
      <c r="R392" s="43"/>
      <c r="S392" s="43"/>
      <c r="T392" s="43"/>
      <c r="U392" s="43"/>
      <c r="V392" s="43"/>
      <c r="W392" s="43"/>
      <c r="X392" s="43"/>
      <c r="Y392" s="43"/>
      <c r="Z392" s="43"/>
      <c r="AA392" s="43"/>
      <c r="AB392" s="43"/>
      <c r="AC392" s="43"/>
      <c r="AD392" s="43"/>
    </row>
    <row r="393" spans="1:30" ht="14" x14ac:dyDescent="0.3">
      <c r="A393" s="172" t="s">
        <v>178</v>
      </c>
      <c r="B393" s="173"/>
      <c r="C393" s="173"/>
      <c r="D393" s="173"/>
      <c r="E393" s="173"/>
      <c r="F393" s="174"/>
      <c r="G393" s="46"/>
      <c r="H393" s="45"/>
      <c r="I393" s="45"/>
      <c r="J393" s="45"/>
      <c r="K393" s="45"/>
      <c r="L393" s="45"/>
      <c r="M393" s="45"/>
      <c r="N393" s="45"/>
      <c r="O393" s="45"/>
      <c r="P393" s="45"/>
      <c r="Q393" s="45"/>
      <c r="R393" s="43"/>
      <c r="S393" s="43"/>
      <c r="T393" s="43"/>
      <c r="U393" s="43"/>
      <c r="V393" s="43"/>
      <c r="W393" s="43"/>
      <c r="X393" s="43"/>
      <c r="Y393" s="43"/>
      <c r="Z393" s="43"/>
      <c r="AA393" s="43"/>
      <c r="AB393" s="43"/>
      <c r="AC393" s="43"/>
      <c r="AD393" s="43"/>
    </row>
    <row r="394" spans="1:30" ht="14" x14ac:dyDescent="0.3">
      <c r="A394" s="47"/>
      <c r="B394" s="47"/>
      <c r="C394" s="47"/>
      <c r="D394" s="47"/>
      <c r="E394" s="47"/>
      <c r="F394" s="47"/>
      <c r="G394" s="47"/>
      <c r="H394" s="47"/>
      <c r="I394" s="47"/>
      <c r="J394" s="47"/>
      <c r="K394" s="47"/>
      <c r="L394" s="47"/>
      <c r="M394" s="47"/>
      <c r="N394" s="47"/>
      <c r="O394" s="47"/>
      <c r="P394" s="47"/>
      <c r="Q394" s="47"/>
    </row>
    <row r="395" spans="1:30" ht="14" x14ac:dyDescent="0.3">
      <c r="A395" s="47"/>
      <c r="B395" s="47"/>
      <c r="C395" s="47"/>
      <c r="D395" s="47"/>
      <c r="E395" s="47"/>
      <c r="F395" s="47"/>
      <c r="G395" s="47"/>
      <c r="H395" s="47"/>
      <c r="I395" s="47"/>
      <c r="J395" s="47"/>
      <c r="K395" s="47"/>
      <c r="L395" s="47"/>
      <c r="M395" s="47"/>
      <c r="N395" s="47"/>
      <c r="O395" s="47"/>
      <c r="P395" s="47"/>
      <c r="Q395" s="47"/>
    </row>
    <row r="396" spans="1:30" ht="14" x14ac:dyDescent="0.3">
      <c r="A396" s="47"/>
      <c r="B396" s="47"/>
      <c r="C396" s="47"/>
      <c r="D396" s="47"/>
      <c r="E396" s="47"/>
      <c r="F396" s="47"/>
      <c r="G396" s="47"/>
      <c r="H396" s="47"/>
      <c r="I396" s="47"/>
      <c r="J396" s="47"/>
      <c r="K396" s="47"/>
      <c r="L396" s="47"/>
      <c r="M396" s="47"/>
      <c r="N396" s="47"/>
      <c r="O396" s="47"/>
      <c r="P396" s="47"/>
      <c r="Q396" s="47"/>
    </row>
    <row r="397" spans="1:30" ht="14" x14ac:dyDescent="0.3"/>
    <row r="398" spans="1:30" ht="14" x14ac:dyDescent="0.3"/>
    <row r="399" spans="1:30" ht="14" x14ac:dyDescent="0.3"/>
    <row r="400" spans="1:30" ht="14" x14ac:dyDescent="0.3"/>
    <row r="401" ht="14" x14ac:dyDescent="0.3"/>
    <row r="402" ht="14" x14ac:dyDescent="0.3"/>
    <row r="403" ht="14" x14ac:dyDescent="0.3"/>
    <row r="404" ht="14" x14ac:dyDescent="0.3"/>
    <row r="405" ht="14" x14ac:dyDescent="0.3"/>
    <row r="406" ht="14" x14ac:dyDescent="0.3"/>
    <row r="407" ht="14" x14ac:dyDescent="0.3"/>
    <row r="408" ht="14" x14ac:dyDescent="0.3"/>
    <row r="409" ht="14" x14ac:dyDescent="0.3"/>
    <row r="410" ht="14" x14ac:dyDescent="0.3"/>
    <row r="411" ht="14" x14ac:dyDescent="0.3"/>
    <row r="412" ht="14" x14ac:dyDescent="0.3"/>
    <row r="413" ht="14" x14ac:dyDescent="0.3"/>
    <row r="414" ht="14" x14ac:dyDescent="0.3"/>
    <row r="415" ht="14" x14ac:dyDescent="0.3"/>
    <row r="416" ht="14" x14ac:dyDescent="0.3"/>
    <row r="417" ht="14" x14ac:dyDescent="0.3"/>
    <row r="418" ht="14" x14ac:dyDescent="0.3"/>
    <row r="419" ht="14" x14ac:dyDescent="0.3"/>
    <row r="420" ht="14" x14ac:dyDescent="0.3"/>
    <row r="421" ht="14" x14ac:dyDescent="0.3"/>
    <row r="422" ht="14" x14ac:dyDescent="0.3"/>
    <row r="423" ht="14" x14ac:dyDescent="0.3"/>
    <row r="424" ht="14" x14ac:dyDescent="0.3"/>
    <row r="425" ht="14" x14ac:dyDescent="0.3"/>
    <row r="426" ht="14" x14ac:dyDescent="0.3"/>
    <row r="427" ht="14" x14ac:dyDescent="0.3"/>
    <row r="428" ht="14" x14ac:dyDescent="0.3"/>
    <row r="429" ht="14" x14ac:dyDescent="0.3"/>
    <row r="430" ht="14" x14ac:dyDescent="0.3"/>
    <row r="431" ht="14" x14ac:dyDescent="0.3"/>
    <row r="432" ht="14" x14ac:dyDescent="0.3"/>
    <row r="433" ht="14" x14ac:dyDescent="0.3"/>
    <row r="434" ht="14" x14ac:dyDescent="0.3"/>
    <row r="435" ht="14" x14ac:dyDescent="0.3"/>
    <row r="436" ht="14" x14ac:dyDescent="0.3"/>
    <row r="437" ht="14" x14ac:dyDescent="0.3"/>
    <row r="438" ht="14" x14ac:dyDescent="0.3"/>
    <row r="439" ht="14" x14ac:dyDescent="0.3"/>
    <row r="440" ht="14" x14ac:dyDescent="0.3"/>
    <row r="441" ht="14" x14ac:dyDescent="0.3"/>
    <row r="442" ht="14" x14ac:dyDescent="0.3"/>
    <row r="443" ht="14" x14ac:dyDescent="0.3"/>
    <row r="444" ht="14" x14ac:dyDescent="0.3"/>
    <row r="445" ht="14" x14ac:dyDescent="0.3"/>
    <row r="446" ht="14" x14ac:dyDescent="0.3"/>
    <row r="447" ht="14" x14ac:dyDescent="0.3"/>
    <row r="448" ht="14" x14ac:dyDescent="0.3"/>
    <row r="449" ht="14" x14ac:dyDescent="0.3"/>
    <row r="450" ht="14" x14ac:dyDescent="0.3"/>
    <row r="451" ht="14" x14ac:dyDescent="0.3"/>
    <row r="452" ht="14" x14ac:dyDescent="0.3"/>
    <row r="453" ht="14" x14ac:dyDescent="0.3"/>
    <row r="454" ht="14" x14ac:dyDescent="0.3"/>
    <row r="455" ht="14" x14ac:dyDescent="0.3"/>
    <row r="456" ht="14" x14ac:dyDescent="0.3"/>
    <row r="457" ht="14" x14ac:dyDescent="0.3"/>
    <row r="458" ht="14" x14ac:dyDescent="0.3"/>
    <row r="459" ht="14" x14ac:dyDescent="0.3"/>
    <row r="460" ht="14" x14ac:dyDescent="0.3"/>
    <row r="461" ht="14" x14ac:dyDescent="0.3"/>
    <row r="462" ht="14" x14ac:dyDescent="0.3"/>
    <row r="463" ht="14" x14ac:dyDescent="0.3"/>
    <row r="464" ht="14" x14ac:dyDescent="0.3"/>
    <row r="465" ht="14" x14ac:dyDescent="0.3"/>
    <row r="466" ht="14" x14ac:dyDescent="0.3"/>
    <row r="467" ht="14" x14ac:dyDescent="0.3"/>
    <row r="468" ht="14" x14ac:dyDescent="0.3"/>
    <row r="469" ht="14" x14ac:dyDescent="0.3"/>
    <row r="470" ht="14" x14ac:dyDescent="0.3"/>
    <row r="471" ht="14" x14ac:dyDescent="0.3"/>
    <row r="472" ht="14" x14ac:dyDescent="0.3"/>
    <row r="473" ht="14" x14ac:dyDescent="0.3"/>
    <row r="474" ht="14" x14ac:dyDescent="0.3"/>
    <row r="475" ht="14" x14ac:dyDescent="0.3"/>
    <row r="476" ht="14" x14ac:dyDescent="0.3"/>
    <row r="477" ht="14" x14ac:dyDescent="0.3"/>
    <row r="478" ht="14" x14ac:dyDescent="0.3"/>
    <row r="479" ht="14" x14ac:dyDescent="0.3"/>
    <row r="480" ht="14" x14ac:dyDescent="0.3"/>
    <row r="481" ht="14" x14ac:dyDescent="0.3"/>
    <row r="482" ht="14" x14ac:dyDescent="0.3"/>
    <row r="483" ht="14" x14ac:dyDescent="0.3"/>
    <row r="484" ht="14" x14ac:dyDescent="0.3"/>
    <row r="485" ht="14" x14ac:dyDescent="0.3"/>
    <row r="486" ht="14" x14ac:dyDescent="0.3"/>
    <row r="487" ht="14" x14ac:dyDescent="0.3"/>
    <row r="488" ht="14" x14ac:dyDescent="0.3"/>
    <row r="489" ht="14" x14ac:dyDescent="0.3"/>
    <row r="490" ht="14" x14ac:dyDescent="0.3"/>
    <row r="491" ht="14" x14ac:dyDescent="0.3"/>
    <row r="492" ht="14" x14ac:dyDescent="0.3"/>
    <row r="493" ht="14" x14ac:dyDescent="0.3"/>
    <row r="494" ht="14" x14ac:dyDescent="0.3"/>
    <row r="495" ht="14" x14ac:dyDescent="0.3"/>
    <row r="496" ht="14" x14ac:dyDescent="0.3"/>
    <row r="497" ht="14" x14ac:dyDescent="0.3"/>
    <row r="498" ht="14" x14ac:dyDescent="0.3"/>
    <row r="499" ht="14" x14ac:dyDescent="0.3"/>
    <row r="500" ht="14" x14ac:dyDescent="0.3"/>
    <row r="501" ht="14" x14ac:dyDescent="0.3"/>
    <row r="502" ht="14" x14ac:dyDescent="0.3"/>
    <row r="503" ht="14" x14ac:dyDescent="0.3"/>
    <row r="504" ht="14" x14ac:dyDescent="0.3"/>
    <row r="505" ht="14" x14ac:dyDescent="0.3"/>
    <row r="506" ht="14" x14ac:dyDescent="0.3"/>
    <row r="507" ht="14" x14ac:dyDescent="0.3"/>
    <row r="508" ht="14" x14ac:dyDescent="0.3"/>
    <row r="509" ht="14" x14ac:dyDescent="0.3"/>
    <row r="510" ht="14" x14ac:dyDescent="0.3"/>
    <row r="511" ht="14" x14ac:dyDescent="0.3"/>
    <row r="512" ht="14" x14ac:dyDescent="0.3"/>
    <row r="513" ht="14" x14ac:dyDescent="0.3"/>
    <row r="514" ht="14" x14ac:dyDescent="0.3"/>
    <row r="515" ht="14" x14ac:dyDescent="0.3"/>
    <row r="516" ht="14" x14ac:dyDescent="0.3"/>
    <row r="517" ht="14" x14ac:dyDescent="0.3"/>
    <row r="518" ht="14" x14ac:dyDescent="0.3"/>
    <row r="519" ht="14" x14ac:dyDescent="0.3"/>
    <row r="520" ht="14" x14ac:dyDescent="0.3"/>
    <row r="521" ht="14" x14ac:dyDescent="0.3"/>
    <row r="522" ht="14" x14ac:dyDescent="0.3"/>
    <row r="523" ht="14" x14ac:dyDescent="0.3"/>
    <row r="524" ht="14" x14ac:dyDescent="0.3"/>
    <row r="525" ht="14" x14ac:dyDescent="0.3"/>
    <row r="526" ht="14" x14ac:dyDescent="0.3"/>
    <row r="527" ht="14" x14ac:dyDescent="0.3"/>
    <row r="528" ht="14" x14ac:dyDescent="0.3"/>
    <row r="529" ht="14" x14ac:dyDescent="0.3"/>
    <row r="530" ht="14" x14ac:dyDescent="0.3"/>
    <row r="531" ht="14" x14ac:dyDescent="0.3"/>
    <row r="532" ht="14" x14ac:dyDescent="0.3"/>
    <row r="533" ht="14" x14ac:dyDescent="0.3"/>
    <row r="534" ht="14" x14ac:dyDescent="0.3"/>
    <row r="535" ht="14" x14ac:dyDescent="0.3"/>
    <row r="536" ht="14" x14ac:dyDescent="0.3"/>
    <row r="537" ht="14" x14ac:dyDescent="0.3"/>
    <row r="538" ht="14" x14ac:dyDescent="0.3"/>
    <row r="539" ht="14" x14ac:dyDescent="0.3"/>
    <row r="540" ht="14" x14ac:dyDescent="0.3"/>
    <row r="541" ht="14" x14ac:dyDescent="0.3"/>
    <row r="542" ht="14" x14ac:dyDescent="0.3"/>
    <row r="543" ht="14" x14ac:dyDescent="0.3"/>
    <row r="544" ht="14" x14ac:dyDescent="0.3"/>
    <row r="545" ht="14" x14ac:dyDescent="0.3"/>
    <row r="546" ht="14" x14ac:dyDescent="0.3"/>
    <row r="547" ht="14" x14ac:dyDescent="0.3"/>
    <row r="548" ht="14" x14ac:dyDescent="0.3"/>
    <row r="549" ht="14" x14ac:dyDescent="0.3"/>
    <row r="550" ht="14" x14ac:dyDescent="0.3"/>
    <row r="551" ht="14" x14ac:dyDescent="0.3"/>
    <row r="552" ht="14" x14ac:dyDescent="0.3"/>
    <row r="553" ht="14" x14ac:dyDescent="0.3"/>
    <row r="554" ht="14" x14ac:dyDescent="0.3"/>
    <row r="555" ht="14" x14ac:dyDescent="0.3"/>
    <row r="556" ht="14" x14ac:dyDescent="0.3"/>
    <row r="557" ht="14" x14ac:dyDescent="0.3"/>
    <row r="558" ht="14" x14ac:dyDescent="0.3"/>
    <row r="559" ht="14" x14ac:dyDescent="0.3"/>
    <row r="560" ht="14" x14ac:dyDescent="0.3"/>
    <row r="561" ht="14" x14ac:dyDescent="0.3"/>
    <row r="562" ht="14" x14ac:dyDescent="0.3"/>
    <row r="563" ht="14" x14ac:dyDescent="0.3"/>
    <row r="564" ht="14" x14ac:dyDescent="0.3"/>
    <row r="565" ht="14" x14ac:dyDescent="0.3"/>
    <row r="566" ht="14" x14ac:dyDescent="0.3"/>
    <row r="567" ht="14" x14ac:dyDescent="0.3"/>
    <row r="568" ht="14" x14ac:dyDescent="0.3"/>
    <row r="569" ht="14" x14ac:dyDescent="0.3"/>
    <row r="570" ht="14" x14ac:dyDescent="0.3"/>
    <row r="571" ht="14" x14ac:dyDescent="0.3"/>
    <row r="572" ht="14" x14ac:dyDescent="0.3"/>
    <row r="573" ht="14" x14ac:dyDescent="0.3"/>
    <row r="574" ht="14" x14ac:dyDescent="0.3"/>
    <row r="575" ht="14" x14ac:dyDescent="0.3"/>
    <row r="576" ht="14" x14ac:dyDescent="0.3"/>
    <row r="577" ht="14" x14ac:dyDescent="0.3"/>
    <row r="578" ht="14" x14ac:dyDescent="0.3"/>
    <row r="579" ht="14" x14ac:dyDescent="0.3"/>
    <row r="580" ht="14" x14ac:dyDescent="0.3"/>
    <row r="581" ht="14" x14ac:dyDescent="0.3"/>
    <row r="582" ht="14" x14ac:dyDescent="0.3"/>
    <row r="583" ht="14" x14ac:dyDescent="0.3"/>
    <row r="584" ht="14" x14ac:dyDescent="0.3"/>
    <row r="585" ht="14" x14ac:dyDescent="0.3"/>
    <row r="586" ht="14" x14ac:dyDescent="0.3"/>
    <row r="587" ht="14" x14ac:dyDescent="0.3"/>
    <row r="588" ht="14" x14ac:dyDescent="0.3"/>
    <row r="589" ht="14" x14ac:dyDescent="0.3"/>
    <row r="590" ht="14" x14ac:dyDescent="0.3"/>
    <row r="591" ht="14" x14ac:dyDescent="0.3"/>
    <row r="592" ht="14" x14ac:dyDescent="0.3"/>
    <row r="593" ht="14" x14ac:dyDescent="0.3"/>
    <row r="594" ht="14" x14ac:dyDescent="0.3"/>
    <row r="595" ht="14" x14ac:dyDescent="0.3"/>
    <row r="596" ht="14" x14ac:dyDescent="0.3"/>
    <row r="597" ht="14" x14ac:dyDescent="0.3"/>
    <row r="598" ht="14" x14ac:dyDescent="0.3"/>
    <row r="599" ht="14" x14ac:dyDescent="0.3"/>
    <row r="600" ht="14" x14ac:dyDescent="0.3"/>
    <row r="601" ht="14" x14ac:dyDescent="0.3"/>
    <row r="602" ht="14" x14ac:dyDescent="0.3"/>
    <row r="603" ht="14" x14ac:dyDescent="0.3"/>
    <row r="604" ht="14" x14ac:dyDescent="0.3"/>
    <row r="605" ht="14" x14ac:dyDescent="0.3"/>
    <row r="606" ht="14" x14ac:dyDescent="0.3"/>
    <row r="607" ht="14" x14ac:dyDescent="0.3"/>
    <row r="608" ht="14" x14ac:dyDescent="0.3"/>
    <row r="609" ht="14" x14ac:dyDescent="0.3"/>
    <row r="610" ht="14" x14ac:dyDescent="0.3"/>
    <row r="611" ht="14" x14ac:dyDescent="0.3"/>
    <row r="612" ht="14" x14ac:dyDescent="0.3"/>
    <row r="613" ht="14" x14ac:dyDescent="0.3"/>
    <row r="614" ht="14" x14ac:dyDescent="0.3"/>
    <row r="615" ht="14" x14ac:dyDescent="0.3"/>
    <row r="616" ht="14" x14ac:dyDescent="0.3"/>
    <row r="617" ht="14" x14ac:dyDescent="0.3"/>
    <row r="618" ht="14" x14ac:dyDescent="0.3"/>
    <row r="619" ht="14" x14ac:dyDescent="0.3"/>
    <row r="620" ht="14" x14ac:dyDescent="0.3"/>
    <row r="621" ht="14" x14ac:dyDescent="0.3"/>
    <row r="622" ht="14" x14ac:dyDescent="0.3"/>
    <row r="623" ht="14" x14ac:dyDescent="0.3"/>
    <row r="624" ht="14" x14ac:dyDescent="0.3"/>
    <row r="625" ht="14" x14ac:dyDescent="0.3"/>
    <row r="626" ht="14" x14ac:dyDescent="0.3"/>
    <row r="627" ht="14" x14ac:dyDescent="0.3"/>
    <row r="628" ht="14" x14ac:dyDescent="0.3"/>
    <row r="629" ht="14" x14ac:dyDescent="0.3"/>
    <row r="630" ht="14" x14ac:dyDescent="0.3"/>
    <row r="631" ht="14" x14ac:dyDescent="0.3"/>
    <row r="632" ht="14" x14ac:dyDescent="0.3"/>
    <row r="633" ht="14" x14ac:dyDescent="0.3"/>
    <row r="634" ht="14" x14ac:dyDescent="0.3"/>
    <row r="635" ht="14" x14ac:dyDescent="0.3"/>
    <row r="636" ht="14" x14ac:dyDescent="0.3"/>
    <row r="637" ht="14" x14ac:dyDescent="0.3"/>
    <row r="638" ht="14" x14ac:dyDescent="0.3"/>
    <row r="639" ht="14" x14ac:dyDescent="0.3"/>
    <row r="640" ht="14" x14ac:dyDescent="0.3"/>
    <row r="641" ht="14" x14ac:dyDescent="0.3"/>
    <row r="642" ht="14" x14ac:dyDescent="0.3"/>
    <row r="643" ht="14" x14ac:dyDescent="0.3"/>
    <row r="644" ht="14" x14ac:dyDescent="0.3"/>
    <row r="645" ht="14" x14ac:dyDescent="0.3"/>
    <row r="646" ht="14" x14ac:dyDescent="0.3"/>
    <row r="647" ht="14" x14ac:dyDescent="0.3"/>
    <row r="648" ht="14" x14ac:dyDescent="0.3"/>
    <row r="649" ht="14" x14ac:dyDescent="0.3"/>
    <row r="650" ht="14" x14ac:dyDescent="0.3"/>
    <row r="651" ht="14" x14ac:dyDescent="0.3"/>
    <row r="652" ht="14" x14ac:dyDescent="0.3"/>
    <row r="653" ht="14" x14ac:dyDescent="0.3"/>
    <row r="654" ht="14" x14ac:dyDescent="0.3"/>
    <row r="655" ht="14" x14ac:dyDescent="0.3"/>
    <row r="656" ht="14" x14ac:dyDescent="0.3"/>
    <row r="657" ht="14" x14ac:dyDescent="0.3"/>
    <row r="658" ht="14" x14ac:dyDescent="0.3"/>
    <row r="659" ht="14" x14ac:dyDescent="0.3"/>
    <row r="660" ht="14" x14ac:dyDescent="0.3"/>
    <row r="661" ht="14" x14ac:dyDescent="0.3"/>
    <row r="662" ht="14" x14ac:dyDescent="0.3"/>
    <row r="663" ht="14" x14ac:dyDescent="0.3"/>
    <row r="664" ht="14" x14ac:dyDescent="0.3"/>
    <row r="665" ht="14" x14ac:dyDescent="0.3"/>
    <row r="666" ht="14" x14ac:dyDescent="0.3"/>
    <row r="667" ht="14" x14ac:dyDescent="0.3"/>
    <row r="668" ht="14" x14ac:dyDescent="0.3"/>
    <row r="669" ht="14" x14ac:dyDescent="0.3"/>
    <row r="670" ht="14" x14ac:dyDescent="0.3"/>
    <row r="671" ht="14" x14ac:dyDescent="0.3"/>
    <row r="672" ht="14" x14ac:dyDescent="0.3"/>
    <row r="673" ht="14" x14ac:dyDescent="0.3"/>
    <row r="674" ht="14" x14ac:dyDescent="0.3"/>
    <row r="675" ht="14" x14ac:dyDescent="0.3"/>
    <row r="676" ht="14" x14ac:dyDescent="0.3"/>
    <row r="677" ht="14" x14ac:dyDescent="0.3"/>
    <row r="678" ht="14" x14ac:dyDescent="0.3"/>
    <row r="679" ht="14" x14ac:dyDescent="0.3"/>
    <row r="680" ht="14" x14ac:dyDescent="0.3"/>
    <row r="681" ht="14" x14ac:dyDescent="0.3"/>
    <row r="682" ht="14" x14ac:dyDescent="0.3"/>
    <row r="683" ht="14" x14ac:dyDescent="0.3"/>
    <row r="684" ht="14" x14ac:dyDescent="0.3"/>
    <row r="685" ht="14" x14ac:dyDescent="0.3"/>
    <row r="686" ht="14" x14ac:dyDescent="0.3"/>
    <row r="687" ht="14" x14ac:dyDescent="0.3"/>
    <row r="688" ht="14" x14ac:dyDescent="0.3"/>
    <row r="689" ht="14" x14ac:dyDescent="0.3"/>
    <row r="690" ht="14" x14ac:dyDescent="0.3"/>
    <row r="691" ht="14" x14ac:dyDescent="0.3"/>
    <row r="692" ht="14" x14ac:dyDescent="0.3"/>
    <row r="693" ht="14" x14ac:dyDescent="0.3"/>
    <row r="694" ht="14" x14ac:dyDescent="0.3"/>
    <row r="695" ht="14" x14ac:dyDescent="0.3"/>
    <row r="696" ht="14" x14ac:dyDescent="0.3"/>
    <row r="697" ht="14" x14ac:dyDescent="0.3"/>
    <row r="698" ht="14" x14ac:dyDescent="0.3"/>
    <row r="699" ht="14" x14ac:dyDescent="0.3"/>
    <row r="700" ht="14" x14ac:dyDescent="0.3"/>
    <row r="701" ht="14" x14ac:dyDescent="0.3"/>
    <row r="702" ht="14" x14ac:dyDescent="0.3"/>
    <row r="703" ht="14" x14ac:dyDescent="0.3"/>
    <row r="704" ht="14" x14ac:dyDescent="0.3"/>
    <row r="705" ht="14" x14ac:dyDescent="0.3"/>
    <row r="706" ht="14" x14ac:dyDescent="0.3"/>
    <row r="707" ht="14" x14ac:dyDescent="0.3"/>
    <row r="708" ht="14" x14ac:dyDescent="0.3"/>
    <row r="709" ht="14" x14ac:dyDescent="0.3"/>
    <row r="710" ht="14" x14ac:dyDescent="0.3"/>
    <row r="711" ht="14" x14ac:dyDescent="0.3"/>
    <row r="712" ht="14" x14ac:dyDescent="0.3"/>
    <row r="713" ht="14" x14ac:dyDescent="0.3"/>
    <row r="714" ht="14" x14ac:dyDescent="0.3"/>
    <row r="715" ht="14" x14ac:dyDescent="0.3"/>
    <row r="716" ht="14" x14ac:dyDescent="0.3"/>
    <row r="717" ht="14" x14ac:dyDescent="0.3"/>
    <row r="718" ht="14" x14ac:dyDescent="0.3"/>
    <row r="719" ht="14" x14ac:dyDescent="0.3"/>
    <row r="720" ht="14" x14ac:dyDescent="0.3"/>
    <row r="721" ht="14" x14ac:dyDescent="0.3"/>
    <row r="722" ht="14" x14ac:dyDescent="0.3"/>
    <row r="723" ht="14" x14ac:dyDescent="0.3"/>
    <row r="724" ht="14" x14ac:dyDescent="0.3"/>
    <row r="725" ht="14" x14ac:dyDescent="0.3"/>
    <row r="726" ht="14" x14ac:dyDescent="0.3"/>
    <row r="727" ht="14" x14ac:dyDescent="0.3"/>
    <row r="728" ht="14" x14ac:dyDescent="0.3"/>
    <row r="729" ht="14" x14ac:dyDescent="0.3"/>
    <row r="730" ht="14" x14ac:dyDescent="0.3"/>
    <row r="731" ht="14" x14ac:dyDescent="0.3"/>
    <row r="732" ht="14" x14ac:dyDescent="0.3"/>
    <row r="733" ht="14" x14ac:dyDescent="0.3"/>
    <row r="734" ht="14" x14ac:dyDescent="0.3"/>
    <row r="735" ht="14" x14ac:dyDescent="0.3"/>
    <row r="736" ht="14" x14ac:dyDescent="0.3"/>
    <row r="737" ht="14" x14ac:dyDescent="0.3"/>
    <row r="738" ht="14" x14ac:dyDescent="0.3"/>
    <row r="739" ht="14" x14ac:dyDescent="0.3"/>
    <row r="740" ht="14" x14ac:dyDescent="0.3"/>
    <row r="741" ht="14" x14ac:dyDescent="0.3"/>
    <row r="742" ht="14" x14ac:dyDescent="0.3"/>
    <row r="743" ht="14" x14ac:dyDescent="0.3"/>
    <row r="744" ht="14" x14ac:dyDescent="0.3"/>
    <row r="745" ht="14" x14ac:dyDescent="0.3"/>
    <row r="746" ht="14" x14ac:dyDescent="0.3"/>
    <row r="747" ht="14" x14ac:dyDescent="0.3"/>
    <row r="748" ht="14" x14ac:dyDescent="0.3"/>
    <row r="749" ht="14" x14ac:dyDescent="0.3"/>
    <row r="750" ht="14" x14ac:dyDescent="0.3"/>
    <row r="751" ht="14" x14ac:dyDescent="0.3"/>
    <row r="752" ht="14" x14ac:dyDescent="0.3"/>
    <row r="753" ht="14" x14ac:dyDescent="0.3"/>
    <row r="754" ht="14" x14ac:dyDescent="0.3"/>
    <row r="755" ht="14" x14ac:dyDescent="0.3"/>
    <row r="756" ht="14" x14ac:dyDescent="0.3"/>
    <row r="757" ht="14" x14ac:dyDescent="0.3"/>
    <row r="758" ht="14" x14ac:dyDescent="0.3"/>
    <row r="759" ht="14" x14ac:dyDescent="0.3"/>
    <row r="760" ht="14" x14ac:dyDescent="0.3"/>
    <row r="761" ht="14" x14ac:dyDescent="0.3"/>
    <row r="762" ht="14" x14ac:dyDescent="0.3"/>
    <row r="763" ht="14" x14ac:dyDescent="0.3"/>
    <row r="764" ht="14" x14ac:dyDescent="0.3"/>
    <row r="765" ht="14" x14ac:dyDescent="0.3"/>
    <row r="766" ht="14" x14ac:dyDescent="0.3"/>
    <row r="767" ht="14" x14ac:dyDescent="0.3"/>
    <row r="768" ht="14" x14ac:dyDescent="0.3"/>
    <row r="769" ht="14" x14ac:dyDescent="0.3"/>
    <row r="770" ht="14" x14ac:dyDescent="0.3"/>
    <row r="771" ht="14" x14ac:dyDescent="0.3"/>
    <row r="772" ht="14" x14ac:dyDescent="0.3"/>
    <row r="773" ht="14" x14ac:dyDescent="0.3"/>
    <row r="774" ht="14" x14ac:dyDescent="0.3"/>
    <row r="775" ht="14" x14ac:dyDescent="0.3"/>
    <row r="776" ht="14" x14ac:dyDescent="0.3"/>
    <row r="777" ht="14" x14ac:dyDescent="0.3"/>
    <row r="778" ht="14" x14ac:dyDescent="0.3"/>
    <row r="779" ht="14" x14ac:dyDescent="0.3"/>
    <row r="780" ht="14" x14ac:dyDescent="0.3"/>
    <row r="781" ht="14" x14ac:dyDescent="0.3"/>
    <row r="782" ht="14" x14ac:dyDescent="0.3"/>
    <row r="783" ht="14" x14ac:dyDescent="0.3"/>
    <row r="784" ht="14" x14ac:dyDescent="0.3"/>
    <row r="785" ht="14" x14ac:dyDescent="0.3"/>
    <row r="786" ht="14" x14ac:dyDescent="0.3"/>
    <row r="787" ht="14" x14ac:dyDescent="0.3"/>
    <row r="788" ht="14" x14ac:dyDescent="0.3"/>
    <row r="789" ht="14" x14ac:dyDescent="0.3"/>
    <row r="790" ht="14" x14ac:dyDescent="0.3"/>
    <row r="791" ht="14" x14ac:dyDescent="0.3"/>
    <row r="792" ht="14" x14ac:dyDescent="0.3"/>
    <row r="793" ht="14" x14ac:dyDescent="0.3"/>
    <row r="794" ht="14" x14ac:dyDescent="0.3"/>
    <row r="795" ht="14" x14ac:dyDescent="0.3"/>
    <row r="796" ht="14" x14ac:dyDescent="0.3"/>
    <row r="797" ht="14" x14ac:dyDescent="0.3"/>
    <row r="798" ht="14" x14ac:dyDescent="0.3"/>
    <row r="799" ht="14" x14ac:dyDescent="0.3"/>
    <row r="800" ht="14" x14ac:dyDescent="0.3"/>
    <row r="801" ht="14" x14ac:dyDescent="0.3"/>
    <row r="802" ht="14" x14ac:dyDescent="0.3"/>
    <row r="803" ht="14" x14ac:dyDescent="0.3"/>
    <row r="804" ht="14" x14ac:dyDescent="0.3"/>
    <row r="805" ht="14" x14ac:dyDescent="0.3"/>
    <row r="806" ht="14" x14ac:dyDescent="0.3"/>
    <row r="807" ht="14" x14ac:dyDescent="0.3"/>
    <row r="808" ht="14" x14ac:dyDescent="0.3"/>
    <row r="809" ht="14" x14ac:dyDescent="0.3"/>
    <row r="810" ht="14" x14ac:dyDescent="0.3"/>
    <row r="811" ht="14" x14ac:dyDescent="0.3"/>
    <row r="812" ht="14" x14ac:dyDescent="0.3"/>
    <row r="813" ht="14" x14ac:dyDescent="0.3"/>
    <row r="814" ht="14" x14ac:dyDescent="0.3"/>
    <row r="815" ht="14" x14ac:dyDescent="0.3"/>
    <row r="816" ht="14" x14ac:dyDescent="0.3"/>
    <row r="817" ht="14" x14ac:dyDescent="0.3"/>
    <row r="818" ht="14" x14ac:dyDescent="0.3"/>
    <row r="819" ht="14" x14ac:dyDescent="0.3"/>
    <row r="820" ht="14" x14ac:dyDescent="0.3"/>
    <row r="821" ht="14" x14ac:dyDescent="0.3"/>
    <row r="822" ht="14" x14ac:dyDescent="0.3"/>
    <row r="823" ht="14" x14ac:dyDescent="0.3"/>
    <row r="824" ht="14" x14ac:dyDescent="0.3"/>
    <row r="825" ht="14" x14ac:dyDescent="0.3"/>
    <row r="826" ht="14" x14ac:dyDescent="0.3"/>
    <row r="827" ht="14" x14ac:dyDescent="0.3"/>
    <row r="828" ht="14" x14ac:dyDescent="0.3"/>
    <row r="829" ht="14" x14ac:dyDescent="0.3"/>
    <row r="830" ht="14" x14ac:dyDescent="0.3"/>
    <row r="831" ht="14" x14ac:dyDescent="0.3"/>
    <row r="832" ht="14" x14ac:dyDescent="0.3"/>
    <row r="833" ht="14" x14ac:dyDescent="0.3"/>
    <row r="834" ht="14" x14ac:dyDescent="0.3"/>
    <row r="835" ht="14" x14ac:dyDescent="0.3"/>
    <row r="836" ht="14" x14ac:dyDescent="0.3"/>
    <row r="837" ht="14" x14ac:dyDescent="0.3"/>
    <row r="838" ht="14" x14ac:dyDescent="0.3"/>
    <row r="839" ht="14" x14ac:dyDescent="0.3"/>
    <row r="840" ht="14" x14ac:dyDescent="0.3"/>
    <row r="841" ht="14" x14ac:dyDescent="0.3"/>
    <row r="842" ht="14" x14ac:dyDescent="0.3"/>
    <row r="843" ht="14" x14ac:dyDescent="0.3"/>
    <row r="844" ht="14" x14ac:dyDescent="0.3"/>
    <row r="845" ht="14" x14ac:dyDescent="0.3"/>
    <row r="846" ht="14" x14ac:dyDescent="0.3"/>
    <row r="847" ht="14" x14ac:dyDescent="0.3"/>
    <row r="848" ht="14" x14ac:dyDescent="0.3"/>
    <row r="849" ht="14" x14ac:dyDescent="0.3"/>
    <row r="850" ht="14" x14ac:dyDescent="0.3"/>
    <row r="851" ht="14" x14ac:dyDescent="0.3"/>
    <row r="852" ht="14" x14ac:dyDescent="0.3"/>
    <row r="853" ht="14" x14ac:dyDescent="0.3"/>
    <row r="854" ht="14" x14ac:dyDescent="0.3"/>
    <row r="855" ht="14" x14ac:dyDescent="0.3"/>
    <row r="856" ht="14" x14ac:dyDescent="0.3"/>
    <row r="857" ht="14" x14ac:dyDescent="0.3"/>
    <row r="858" ht="14" x14ac:dyDescent="0.3"/>
    <row r="859" ht="14" x14ac:dyDescent="0.3"/>
    <row r="860" ht="14" x14ac:dyDescent="0.3"/>
    <row r="861" ht="14" x14ac:dyDescent="0.3"/>
    <row r="862" ht="14" x14ac:dyDescent="0.3"/>
    <row r="863" ht="14" x14ac:dyDescent="0.3"/>
    <row r="864" ht="14" x14ac:dyDescent="0.3"/>
    <row r="865" ht="14" x14ac:dyDescent="0.3"/>
    <row r="866" ht="14" x14ac:dyDescent="0.3"/>
    <row r="867" ht="14" x14ac:dyDescent="0.3"/>
    <row r="868" ht="14" x14ac:dyDescent="0.3"/>
    <row r="869" ht="14" x14ac:dyDescent="0.3"/>
    <row r="870" ht="14" x14ac:dyDescent="0.3"/>
    <row r="871" ht="14" x14ac:dyDescent="0.3"/>
    <row r="872" ht="14" x14ac:dyDescent="0.3"/>
    <row r="873" ht="14" x14ac:dyDescent="0.3"/>
    <row r="874" ht="14" x14ac:dyDescent="0.3"/>
    <row r="875" ht="14" x14ac:dyDescent="0.3"/>
    <row r="876" ht="14" x14ac:dyDescent="0.3"/>
    <row r="877" ht="14" x14ac:dyDescent="0.3"/>
    <row r="878" ht="14" x14ac:dyDescent="0.3"/>
    <row r="879" ht="14" x14ac:dyDescent="0.3"/>
    <row r="880" ht="14" x14ac:dyDescent="0.3"/>
    <row r="881" ht="14" x14ac:dyDescent="0.3"/>
    <row r="882" ht="14" x14ac:dyDescent="0.3"/>
    <row r="883" ht="14" x14ac:dyDescent="0.3"/>
    <row r="884" ht="14" x14ac:dyDescent="0.3"/>
    <row r="885" ht="14" x14ac:dyDescent="0.3"/>
    <row r="886" ht="14" x14ac:dyDescent="0.3"/>
    <row r="887" ht="14" x14ac:dyDescent="0.3"/>
    <row r="888" ht="14" x14ac:dyDescent="0.3"/>
    <row r="889" ht="14" x14ac:dyDescent="0.3"/>
    <row r="890" ht="14" x14ac:dyDescent="0.3"/>
    <row r="891" ht="14" x14ac:dyDescent="0.3"/>
    <row r="892" ht="14" x14ac:dyDescent="0.3"/>
    <row r="893" ht="14" x14ac:dyDescent="0.3"/>
    <row r="894" ht="14" x14ac:dyDescent="0.3"/>
    <row r="895" ht="14" x14ac:dyDescent="0.3"/>
    <row r="896" ht="14" x14ac:dyDescent="0.3"/>
    <row r="897" ht="14" x14ac:dyDescent="0.3"/>
    <row r="898" ht="14" x14ac:dyDescent="0.3"/>
    <row r="899" ht="14" x14ac:dyDescent="0.3"/>
    <row r="900" ht="14" x14ac:dyDescent="0.3"/>
    <row r="901" ht="14" x14ac:dyDescent="0.3"/>
    <row r="902" ht="14" x14ac:dyDescent="0.3"/>
    <row r="903" ht="14" x14ac:dyDescent="0.3"/>
    <row r="904" ht="14" x14ac:dyDescent="0.3"/>
    <row r="905" ht="14" x14ac:dyDescent="0.3"/>
    <row r="906" ht="14" x14ac:dyDescent="0.3"/>
    <row r="907" ht="14" x14ac:dyDescent="0.3"/>
    <row r="908" ht="14" x14ac:dyDescent="0.3"/>
    <row r="909" ht="14" x14ac:dyDescent="0.3"/>
    <row r="910" ht="14" x14ac:dyDescent="0.3"/>
    <row r="911" ht="14" x14ac:dyDescent="0.3"/>
    <row r="912" ht="14" x14ac:dyDescent="0.3"/>
    <row r="913" ht="14" x14ac:dyDescent="0.3"/>
    <row r="914" ht="14" x14ac:dyDescent="0.3"/>
    <row r="915" ht="14" x14ac:dyDescent="0.3"/>
    <row r="916" ht="14" x14ac:dyDescent="0.3"/>
    <row r="917" ht="14" x14ac:dyDescent="0.3"/>
    <row r="918" ht="14" x14ac:dyDescent="0.3"/>
    <row r="919" ht="14" x14ac:dyDescent="0.3"/>
    <row r="920" ht="14" x14ac:dyDescent="0.3"/>
    <row r="921" ht="14" x14ac:dyDescent="0.3"/>
    <row r="922" ht="14" x14ac:dyDescent="0.3"/>
    <row r="923" ht="14" x14ac:dyDescent="0.3"/>
    <row r="924" ht="14" x14ac:dyDescent="0.3"/>
    <row r="925" ht="14" x14ac:dyDescent="0.3"/>
    <row r="926" ht="14" x14ac:dyDescent="0.3"/>
    <row r="927" ht="14" x14ac:dyDescent="0.3"/>
    <row r="928" ht="14" x14ac:dyDescent="0.3"/>
    <row r="929" ht="14" x14ac:dyDescent="0.3"/>
    <row r="930" ht="14" x14ac:dyDescent="0.3"/>
    <row r="931" ht="14" x14ac:dyDescent="0.3"/>
    <row r="932" ht="14" x14ac:dyDescent="0.3"/>
    <row r="933" ht="14" x14ac:dyDescent="0.3"/>
    <row r="934" ht="14" x14ac:dyDescent="0.3"/>
    <row r="935" ht="14" x14ac:dyDescent="0.3"/>
    <row r="936" ht="14" x14ac:dyDescent="0.3"/>
    <row r="937" ht="14" x14ac:dyDescent="0.3"/>
    <row r="938" ht="14" x14ac:dyDescent="0.3"/>
    <row r="939" ht="14" x14ac:dyDescent="0.3"/>
    <row r="940" ht="14" x14ac:dyDescent="0.3"/>
    <row r="941" ht="14" x14ac:dyDescent="0.3"/>
    <row r="942" ht="14" x14ac:dyDescent="0.3"/>
    <row r="943" ht="14" x14ac:dyDescent="0.3"/>
    <row r="944" ht="14" x14ac:dyDescent="0.3"/>
    <row r="945" ht="14" x14ac:dyDescent="0.3"/>
    <row r="946" ht="14" x14ac:dyDescent="0.3"/>
    <row r="947" ht="14" x14ac:dyDescent="0.3"/>
    <row r="948" ht="14" x14ac:dyDescent="0.3"/>
    <row r="949" ht="14" x14ac:dyDescent="0.3"/>
    <row r="950" ht="14" x14ac:dyDescent="0.3"/>
    <row r="951" ht="14" x14ac:dyDescent="0.3"/>
    <row r="952" ht="14" x14ac:dyDescent="0.3"/>
    <row r="953" ht="14" x14ac:dyDescent="0.3"/>
    <row r="954" ht="14" x14ac:dyDescent="0.3"/>
    <row r="955" ht="14" x14ac:dyDescent="0.3"/>
    <row r="956" ht="14" x14ac:dyDescent="0.3"/>
    <row r="957" ht="14" x14ac:dyDescent="0.3"/>
    <row r="958" ht="14" x14ac:dyDescent="0.3"/>
    <row r="959" ht="14" x14ac:dyDescent="0.3"/>
    <row r="960" ht="14" x14ac:dyDescent="0.3"/>
    <row r="961" ht="14" x14ac:dyDescent="0.3"/>
    <row r="962" ht="14" x14ac:dyDescent="0.3"/>
    <row r="963" ht="14" x14ac:dyDescent="0.3"/>
    <row r="964" ht="14" x14ac:dyDescent="0.3"/>
    <row r="965" ht="14" x14ac:dyDescent="0.3"/>
    <row r="966" ht="14" x14ac:dyDescent="0.3"/>
    <row r="967" ht="14" x14ac:dyDescent="0.3"/>
    <row r="968" ht="14" x14ac:dyDescent="0.3"/>
    <row r="969" ht="14" x14ac:dyDescent="0.3"/>
    <row r="970" ht="14" x14ac:dyDescent="0.3"/>
    <row r="971" ht="14" x14ac:dyDescent="0.3"/>
    <row r="972" ht="14" x14ac:dyDescent="0.3"/>
    <row r="973" ht="14" x14ac:dyDescent="0.3"/>
    <row r="974" ht="14" x14ac:dyDescent="0.3"/>
    <row r="975" ht="14" x14ac:dyDescent="0.3"/>
    <row r="976" ht="14" x14ac:dyDescent="0.3"/>
    <row r="977" ht="14" x14ac:dyDescent="0.3"/>
    <row r="978" ht="14" x14ac:dyDescent="0.3"/>
    <row r="979" ht="14" x14ac:dyDescent="0.3"/>
    <row r="980" ht="14" x14ac:dyDescent="0.3"/>
    <row r="981" ht="14" x14ac:dyDescent="0.3"/>
    <row r="982" ht="14" x14ac:dyDescent="0.3"/>
    <row r="983" ht="14" x14ac:dyDescent="0.3"/>
    <row r="984" ht="14" x14ac:dyDescent="0.3"/>
    <row r="985" ht="14" x14ac:dyDescent="0.3"/>
    <row r="986" ht="14" x14ac:dyDescent="0.3"/>
    <row r="987" ht="14" x14ac:dyDescent="0.3"/>
    <row r="988" ht="14" x14ac:dyDescent="0.3"/>
    <row r="989" ht="14" x14ac:dyDescent="0.3"/>
    <row r="990" ht="14" x14ac:dyDescent="0.3"/>
    <row r="991" ht="14" x14ac:dyDescent="0.3"/>
    <row r="992" ht="14" x14ac:dyDescent="0.3"/>
    <row r="993" ht="14" x14ac:dyDescent="0.3"/>
    <row r="994" ht="14" x14ac:dyDescent="0.3"/>
    <row r="995" ht="14" x14ac:dyDescent="0.3"/>
    <row r="996" ht="14" x14ac:dyDescent="0.3"/>
    <row r="997" ht="14" x14ac:dyDescent="0.3"/>
    <row r="998" ht="14" x14ac:dyDescent="0.3"/>
    <row r="999" ht="14" x14ac:dyDescent="0.3"/>
    <row r="1000" ht="14" x14ac:dyDescent="0.3"/>
    <row r="1001" ht="14" x14ac:dyDescent="0.3"/>
    <row r="1002" ht="14" x14ac:dyDescent="0.3"/>
    <row r="1003" ht="14" x14ac:dyDescent="0.3"/>
    <row r="1004" ht="14" x14ac:dyDescent="0.3"/>
    <row r="1005" ht="14" x14ac:dyDescent="0.3"/>
    <row r="1006" ht="14" x14ac:dyDescent="0.3"/>
    <row r="1007" ht="14" x14ac:dyDescent="0.3"/>
    <row r="1008" ht="14" x14ac:dyDescent="0.3"/>
    <row r="1009" ht="14" x14ac:dyDescent="0.3"/>
    <row r="1010" ht="14" x14ac:dyDescent="0.3"/>
    <row r="1011" ht="14" x14ac:dyDescent="0.3"/>
    <row r="1012" ht="14" x14ac:dyDescent="0.3"/>
    <row r="1013" ht="14" x14ac:dyDescent="0.3"/>
    <row r="1014" ht="14" x14ac:dyDescent="0.3"/>
    <row r="1015" ht="14" x14ac:dyDescent="0.3"/>
    <row r="1016" ht="14" x14ac:dyDescent="0.3"/>
    <row r="1017" ht="14" x14ac:dyDescent="0.3"/>
    <row r="1018" ht="14" x14ac:dyDescent="0.3"/>
    <row r="1019" ht="14" x14ac:dyDescent="0.3"/>
    <row r="1020" ht="14" x14ac:dyDescent="0.3"/>
    <row r="1021" ht="14" x14ac:dyDescent="0.3"/>
    <row r="1022" ht="14" x14ac:dyDescent="0.3"/>
    <row r="1023" ht="14" x14ac:dyDescent="0.3"/>
    <row r="1024" ht="14" x14ac:dyDescent="0.3"/>
    <row r="1025" ht="14" x14ac:dyDescent="0.3"/>
    <row r="1026" ht="14" x14ac:dyDescent="0.3"/>
    <row r="1027" ht="14" x14ac:dyDescent="0.3"/>
    <row r="1028" ht="14" x14ac:dyDescent="0.3"/>
    <row r="1029" ht="14" x14ac:dyDescent="0.3"/>
    <row r="1030" ht="14" x14ac:dyDescent="0.3"/>
    <row r="1031" ht="14" x14ac:dyDescent="0.3"/>
    <row r="1032" ht="14" x14ac:dyDescent="0.3"/>
    <row r="1033" ht="14" x14ac:dyDescent="0.3"/>
    <row r="1034" ht="14" x14ac:dyDescent="0.3"/>
    <row r="1035" ht="14" x14ac:dyDescent="0.3"/>
    <row r="1036" ht="14" x14ac:dyDescent="0.3"/>
    <row r="1037" ht="14" x14ac:dyDescent="0.3"/>
    <row r="1038" ht="14" x14ac:dyDescent="0.3"/>
  </sheetData>
  <mergeCells count="95">
    <mergeCell ref="A389:F389"/>
    <mergeCell ref="A390:F390"/>
    <mergeCell ref="A391:F391"/>
    <mergeCell ref="A392:F392"/>
    <mergeCell ref="A393:F393"/>
    <mergeCell ref="A388:F388"/>
    <mergeCell ref="A377:F377"/>
    <mergeCell ref="A378:F378"/>
    <mergeCell ref="A379:F379"/>
    <mergeCell ref="A380:F380"/>
    <mergeCell ref="A381:F381"/>
    <mergeCell ref="A382:F382"/>
    <mergeCell ref="A383:F383"/>
    <mergeCell ref="A384:F384"/>
    <mergeCell ref="A385:F385"/>
    <mergeCell ref="A386:F386"/>
    <mergeCell ref="A387:F387"/>
    <mergeCell ref="A376:F376"/>
    <mergeCell ref="A365:F365"/>
    <mergeCell ref="A366:F366"/>
    <mergeCell ref="A367:F367"/>
    <mergeCell ref="A368:F368"/>
    <mergeCell ref="A369:F369"/>
    <mergeCell ref="A370:F370"/>
    <mergeCell ref="A371:F371"/>
    <mergeCell ref="A372:F372"/>
    <mergeCell ref="A373:F373"/>
    <mergeCell ref="A374:F374"/>
    <mergeCell ref="A375:F375"/>
    <mergeCell ref="A364:F364"/>
    <mergeCell ref="A353:F353"/>
    <mergeCell ref="A354:F354"/>
    <mergeCell ref="A355:F355"/>
    <mergeCell ref="A356:F356"/>
    <mergeCell ref="A357:F357"/>
    <mergeCell ref="A358:F358"/>
    <mergeCell ref="A359:F359"/>
    <mergeCell ref="A360:F360"/>
    <mergeCell ref="A361:F361"/>
    <mergeCell ref="A362:F362"/>
    <mergeCell ref="A363:F363"/>
    <mergeCell ref="A352:F352"/>
    <mergeCell ref="A341:F341"/>
    <mergeCell ref="A342:F342"/>
    <mergeCell ref="A343:F343"/>
    <mergeCell ref="A344:F344"/>
    <mergeCell ref="A345:F345"/>
    <mergeCell ref="A346:F346"/>
    <mergeCell ref="A347:F347"/>
    <mergeCell ref="A348:F348"/>
    <mergeCell ref="A349:F349"/>
    <mergeCell ref="A350:F350"/>
    <mergeCell ref="A351:F351"/>
    <mergeCell ref="A340:F340"/>
    <mergeCell ref="A329:F329"/>
    <mergeCell ref="A330:F330"/>
    <mergeCell ref="A331:F331"/>
    <mergeCell ref="A332:F332"/>
    <mergeCell ref="A333:F333"/>
    <mergeCell ref="A334:F334"/>
    <mergeCell ref="A335:F335"/>
    <mergeCell ref="A336:F336"/>
    <mergeCell ref="A337:F337"/>
    <mergeCell ref="A338:F338"/>
    <mergeCell ref="A339:F339"/>
    <mergeCell ref="A328:F328"/>
    <mergeCell ref="A273:I273"/>
    <mergeCell ref="A318:F318"/>
    <mergeCell ref="A319:F319"/>
    <mergeCell ref="A320:F320"/>
    <mergeCell ref="A321:F321"/>
    <mergeCell ref="A322:F322"/>
    <mergeCell ref="A323:F323"/>
    <mergeCell ref="A324:F324"/>
    <mergeCell ref="A325:F325"/>
    <mergeCell ref="A326:F326"/>
    <mergeCell ref="A327:F327"/>
    <mergeCell ref="A263:I263"/>
    <mergeCell ref="A202:I202"/>
    <mergeCell ref="A203:I203"/>
    <mergeCell ref="A210:I210"/>
    <mergeCell ref="A211:I211"/>
    <mergeCell ref="A218:I218"/>
    <mergeCell ref="A219:I219"/>
    <mergeCell ref="A235:I235"/>
    <mergeCell ref="A236:I236"/>
    <mergeCell ref="A251:I251"/>
    <mergeCell ref="A252:I252"/>
    <mergeCell ref="A262:I262"/>
    <mergeCell ref="A190:I190"/>
    <mergeCell ref="A1:J1"/>
    <mergeCell ref="A2:J2"/>
    <mergeCell ref="A3:J3"/>
    <mergeCell ref="B4:J4"/>
    <mergeCell ref="A5:J5"/>
  </mergeCells>
  <dataValidations count="3">
    <dataValidation type="list" allowBlank="1" sqref="B192:B193 B205:B209 B213:B217 B221:B225 B238:B245 B247 B254:B256 B258 B265:B267 B269" xr:uid="{45D3E574-FC5C-4327-A5DA-9571BCD0A300}">
      <formula1>"FDA,FDA-1,FDA-2,FDA-3,FDA-4"</formula1>
    </dataValidation>
    <dataValidation type="list" allowBlank="1" sqref="B7:B174" xr:uid="{BD2AF187-E730-47B2-A07A-4523303F70C2}">
      <formula1>"DAS,DAS-1,DAS-2,DAS-3,DAS-4,DAS-5,CAA-1,CAA-2,CAA-3,CAA-4,CAA-5"</formula1>
    </dataValidation>
    <dataValidation type="list" allowBlank="1" sqref="D205:D209 D192:D193 D254:D256 D221:D225 D213:D217 D275:D305 D265:D267 D238:D245 D7:D174" xr:uid="{73DDF3A1-AE6A-404D-B3CD-10B562A1459D}">
      <formula1>"AGP,CLH,CLT,COM,CTD,CTI,DES,DISP,ELE,ESG,EST,EXM,EXQ,EXR,FRQ,REV,VAGO"</formula1>
    </dataValidation>
  </dataValidations>
  <pageMargins left="0.511811024" right="0.511811024" top="0.78740157499999996" bottom="0.78740157499999996" header="0.31496062000000002" footer="0.31496062000000002"/>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48</vt:i4>
      </vt:variant>
    </vt:vector>
  </HeadingPairs>
  <TitlesOfParts>
    <vt:vector size="48" baseType="lpstr">
      <vt:lpstr>JAN 2021</vt:lpstr>
      <vt:lpstr>FEV 2021</vt:lpstr>
      <vt:lpstr>MAR 2021</vt:lpstr>
      <vt:lpstr>ABR 2021</vt:lpstr>
      <vt:lpstr>MAI 2021</vt:lpstr>
      <vt:lpstr>JUN 2021</vt:lpstr>
      <vt:lpstr> JUL 2021</vt:lpstr>
      <vt:lpstr>AGO 2021</vt:lpstr>
      <vt:lpstr>SET 2021</vt:lpstr>
      <vt:lpstr>OUT 2021</vt:lpstr>
      <vt:lpstr>NOV 2021</vt:lpstr>
      <vt:lpstr>DEZ 2021</vt:lpstr>
      <vt:lpstr>JAN 2022</vt:lpstr>
      <vt:lpstr>FEV 2022</vt:lpstr>
      <vt:lpstr>MAR 2022</vt:lpstr>
      <vt:lpstr>ABRIL 2022</vt:lpstr>
      <vt:lpstr>MAIO 2022</vt:lpstr>
      <vt:lpstr>JUNHO 2022</vt:lpstr>
      <vt:lpstr>JULHO 2022</vt:lpstr>
      <vt:lpstr>AGOSTO 2022</vt:lpstr>
      <vt:lpstr>SETEMBRO 2022</vt:lpstr>
      <vt:lpstr>OUTUBRO 2022</vt:lpstr>
      <vt:lpstr>NOVEMBRO 2022</vt:lpstr>
      <vt:lpstr>DEZEMBRO 2022</vt:lpstr>
      <vt:lpstr>JANEIRO 2023</vt:lpstr>
      <vt:lpstr>FEVEREIRO 2023</vt:lpstr>
      <vt:lpstr>MARÇO 2023</vt:lpstr>
      <vt:lpstr>ABRIL 2023</vt:lpstr>
      <vt:lpstr>MAIO 2023</vt:lpstr>
      <vt:lpstr>JUNHO 2023</vt:lpstr>
      <vt:lpstr>JULHO 2023</vt:lpstr>
      <vt:lpstr>AGOSTO 2023</vt:lpstr>
      <vt:lpstr>SETEMBRO 2023</vt:lpstr>
      <vt:lpstr>OUTUBRO 2023</vt:lpstr>
      <vt:lpstr>NOVEMBRO 2023</vt:lpstr>
      <vt:lpstr>DEZEMBRO 2023</vt:lpstr>
      <vt:lpstr>JANEIRO 2024</vt:lpstr>
      <vt:lpstr>FEVEREIRO 2024</vt:lpstr>
      <vt:lpstr>MARÇO 2024</vt:lpstr>
      <vt:lpstr>ABRIL 2024</vt:lpstr>
      <vt:lpstr>MAIO 2024</vt:lpstr>
      <vt:lpstr>JUNHO 2024</vt:lpstr>
      <vt:lpstr>JULHO 2024</vt:lpstr>
      <vt:lpstr>AGOSTO 2024</vt:lpstr>
      <vt:lpstr>SETEMBRO 2024</vt:lpstr>
      <vt:lpstr>OUTUBRO 2024</vt:lpstr>
      <vt:lpstr>NOVEMBRO 2024</vt:lpstr>
      <vt:lpstr>DEZEMBRO 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Grace Souza</dc:creator>
  <cp:lastModifiedBy>Grace Souza</cp:lastModifiedBy>
  <dcterms:created xsi:type="dcterms:W3CDTF">2022-01-07T13:04:09Z</dcterms:created>
  <dcterms:modified xsi:type="dcterms:W3CDTF">2025-01-22T14:47:09Z</dcterms:modified>
</cp:coreProperties>
</file>